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2" documentId="8_{258FB4C7-0182-41F8-A343-17E350431FA0}" xr6:coauthVersionLast="47" xr6:coauthVersionMax="47" xr10:uidLastSave="{1D3B7A08-032B-425A-8733-5D7780F449FF}"/>
  <bookViews>
    <workbookView xWindow="1665" yWindow="2055" windowWidth="38700" windowHeight="15435" tabRatio="714" firstSheet="1" activeTab="3" xr2:uid="{913B1741-84F1-4515-A986-2EEB752E188A}"/>
  </bookViews>
  <sheets>
    <sheet name="P&amp;L - SF MGMT" sheetId="20" state="hidden" r:id="rId1"/>
    <sheet name="P&amp;L - Consolidated" sheetId="32" r:id="rId2"/>
    <sheet name="BOD Slide" sheetId="43" r:id="rId3"/>
    <sheet name="Loc - HQ" sheetId="26" r:id="rId4"/>
    <sheet name="Sheet3" sheetId="38" state="hidden" r:id="rId5"/>
    <sheet name="EXP-ALL" sheetId="36" state="hidden" r:id="rId6"/>
    <sheet name="Loc - SF_Soma_RWC" sheetId="3" r:id="rId7"/>
    <sheet name="Loc - Oak_Dan" sheetId="4" r:id="rId8"/>
    <sheet name="Loc - SV" sheetId="5" r:id="rId9"/>
    <sheet name="Loc - NYC" sheetId="6" r:id="rId10"/>
    <sheet name="P&amp;L _Nest" sheetId="35" r:id="rId11"/>
    <sheet name="Genesis (Not Cons)" sheetId="39" r:id="rId12"/>
    <sheet name="Medication" sheetId="42" r:id="rId13"/>
    <sheet name="Sheet1" sheetId="41" r:id="rId14"/>
    <sheet name="Key" sheetId="7" r:id="rId15"/>
  </sheets>
  <definedNames>
    <definedName name="_xlnm.Print_Area" localSheetId="11">'Genesis (Not Cons)'!$A$1:$N$41</definedName>
    <definedName name="_xlnm.Print_Area" localSheetId="3">'Loc - HQ'!$A$1:$N$50</definedName>
    <definedName name="_xlnm.Print_Area" localSheetId="9">'Loc - NYC'!$A$1:$N$51</definedName>
    <definedName name="_xlnm.Print_Area" localSheetId="7">'Loc - Oak_Dan'!$A$1:$N$59</definedName>
    <definedName name="_xlnm.Print_Area" localSheetId="8">'Loc - SV'!$A$1:$N$51</definedName>
    <definedName name="_xlnm.Print_Area" localSheetId="1">'P&amp;L - Consolidated'!$A$1:$N$53</definedName>
    <definedName name="_xlnm.Print_Area" localSheetId="10">'P&amp;L _Nest'!$A$1:$P$53</definedName>
  </definedNam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32" l="1"/>
  <c r="F25" i="32"/>
  <c r="E58" i="26" l="1"/>
  <c r="E46" i="32"/>
  <c r="E44" i="4"/>
  <c r="N5" i="3"/>
  <c r="N5" i="4"/>
  <c r="N5" i="5"/>
  <c r="N5" i="6"/>
  <c r="N4" i="39"/>
  <c r="K10" i="43" l="1"/>
  <c r="I10" i="43"/>
  <c r="K27" i="43"/>
  <c r="I27" i="43"/>
  <c r="F35" i="43"/>
  <c r="D58" i="26"/>
  <c r="C58" i="26"/>
  <c r="B58" i="26"/>
  <c r="F24" i="43"/>
  <c r="F22" i="43"/>
  <c r="N57" i="26"/>
  <c r="E34" i="43" s="1"/>
  <c r="N56" i="26"/>
  <c r="E46" i="43" s="1"/>
  <c r="D44" i="26"/>
  <c r="E12" i="43"/>
  <c r="E33" i="43" l="1"/>
  <c r="E35" i="43" s="1"/>
  <c r="O4" i="42" l="1"/>
  <c r="E9" i="42"/>
  <c r="E7" i="42"/>
  <c r="N34" i="35" l="1"/>
  <c r="N35" i="35"/>
  <c r="N36" i="35"/>
  <c r="N37" i="35"/>
  <c r="N38" i="35"/>
  <c r="N39" i="35"/>
  <c r="N40" i="35"/>
  <c r="N21" i="35"/>
  <c r="N22" i="35"/>
  <c r="N23" i="35"/>
  <c r="D46" i="32"/>
  <c r="D13" i="3" l="1"/>
  <c r="E44" i="6" l="1"/>
  <c r="E28" i="6"/>
  <c r="E17" i="6"/>
  <c r="M25" i="32" l="1"/>
  <c r="L25" i="32"/>
  <c r="K25" i="32"/>
  <c r="J25" i="32"/>
  <c r="I25" i="32"/>
  <c r="H25" i="32"/>
  <c r="G25" i="32"/>
  <c r="E25" i="32"/>
  <c r="D25" i="32"/>
  <c r="M23" i="32"/>
  <c r="L23" i="32"/>
  <c r="K23" i="32"/>
  <c r="J23" i="32"/>
  <c r="I23" i="32"/>
  <c r="H23" i="32"/>
  <c r="G23" i="32"/>
  <c r="F23" i="32"/>
  <c r="E23" i="32"/>
  <c r="D23" i="32"/>
  <c r="M22" i="32"/>
  <c r="L22" i="32"/>
  <c r="K22" i="32"/>
  <c r="J22" i="32"/>
  <c r="I22" i="32"/>
  <c r="H22" i="32"/>
  <c r="G22" i="32"/>
  <c r="F22" i="32"/>
  <c r="E22" i="32"/>
  <c r="D22" i="32"/>
  <c r="M21" i="32"/>
  <c r="L21" i="32"/>
  <c r="K21" i="32"/>
  <c r="J21" i="32"/>
  <c r="I21" i="32"/>
  <c r="H21" i="32"/>
  <c r="G21" i="32"/>
  <c r="F21" i="32"/>
  <c r="E21" i="32"/>
  <c r="D21" i="32"/>
  <c r="N25" i="26"/>
  <c r="N24" i="26"/>
  <c r="N23" i="26"/>
  <c r="N22" i="26"/>
  <c r="N21" i="26"/>
  <c r="N20" i="26"/>
  <c r="N19" i="26"/>
  <c r="N18" i="26"/>
  <c r="N25" i="3"/>
  <c r="N24" i="3"/>
  <c r="N23" i="3"/>
  <c r="N21" i="3"/>
  <c r="N25" i="4"/>
  <c r="N24" i="4"/>
  <c r="N14" i="26"/>
  <c r="N13" i="26"/>
  <c r="N12" i="26"/>
  <c r="N11" i="26"/>
  <c r="N10" i="26"/>
  <c r="N14" i="5"/>
  <c r="N13" i="5"/>
  <c r="N25" i="5"/>
  <c r="N24" i="5"/>
  <c r="N14" i="4"/>
  <c r="N13" i="4"/>
  <c r="N12" i="4"/>
  <c r="N14" i="3"/>
  <c r="N13" i="3"/>
  <c r="B10" i="32" l="1"/>
  <c r="B11" i="32"/>
  <c r="B12" i="32"/>
  <c r="B13" i="32"/>
  <c r="B9" i="32"/>
  <c r="C26" i="26"/>
  <c r="C26" i="32" s="1"/>
  <c r="C24" i="32"/>
  <c r="C25" i="32"/>
  <c r="C33" i="4"/>
  <c r="C33" i="6"/>
  <c r="C22" i="6"/>
  <c r="C23" i="6"/>
  <c r="C21" i="6"/>
  <c r="C10" i="32"/>
  <c r="C9" i="32"/>
  <c r="C33" i="5"/>
  <c r="C22" i="5"/>
  <c r="N22" i="5" s="1"/>
  <c r="C23" i="5"/>
  <c r="N23" i="5" s="1"/>
  <c r="C21" i="5"/>
  <c r="N21" i="5" s="1"/>
  <c r="C22" i="4"/>
  <c r="N22" i="4" s="1"/>
  <c r="C23" i="4"/>
  <c r="N23" i="4" s="1"/>
  <c r="C21" i="4"/>
  <c r="N21" i="4" s="1"/>
  <c r="C36" i="32"/>
  <c r="C35" i="32"/>
  <c r="C34" i="32"/>
  <c r="D33" i="32"/>
  <c r="C20" i="32"/>
  <c r="C22" i="3"/>
  <c r="C22" i="32" s="1"/>
  <c r="C46" i="32"/>
  <c r="C33" i="26"/>
  <c r="E20" i="43" s="1"/>
  <c r="G20" i="43" s="1"/>
  <c r="N46" i="3"/>
  <c r="C23" i="32" l="1"/>
  <c r="C21" i="32"/>
  <c r="C33" i="32"/>
  <c r="E13" i="43"/>
  <c r="N22" i="3"/>
  <c r="D7" i="42"/>
  <c r="D9" i="42"/>
  <c r="C28" i="32"/>
  <c r="M5" i="32"/>
  <c r="L5" i="32"/>
  <c r="K5" i="32"/>
  <c r="J5" i="32"/>
  <c r="I5" i="32"/>
  <c r="H5" i="32"/>
  <c r="G5" i="32"/>
  <c r="F5" i="32"/>
  <c r="E5" i="32"/>
  <c r="D5" i="32"/>
  <c r="C5" i="32"/>
  <c r="B5" i="32"/>
  <c r="N5" i="32" l="1"/>
  <c r="N25" i="6"/>
  <c r="N24" i="6"/>
  <c r="N23" i="6"/>
  <c r="N22" i="6"/>
  <c r="N21" i="6"/>
  <c r="N14" i="6"/>
  <c r="N13" i="6"/>
  <c r="N12" i="6"/>
  <c r="N11" i="6"/>
  <c r="N10" i="6"/>
  <c r="B25" i="32" l="1"/>
  <c r="B40" i="26"/>
  <c r="B44" i="26" s="1"/>
  <c r="B21" i="32"/>
  <c r="N21" i="32" s="1"/>
  <c r="B22" i="32"/>
  <c r="N22" i="32" s="1"/>
  <c r="B23" i="32"/>
  <c r="N23" i="32" s="1"/>
  <c r="B24" i="32"/>
  <c r="K1615" i="26"/>
  <c r="N25" i="32" l="1"/>
  <c r="N35" i="39"/>
  <c r="N34" i="39"/>
  <c r="N33" i="39"/>
  <c r="N32" i="39"/>
  <c r="N31" i="39"/>
  <c r="N30" i="39"/>
  <c r="N29" i="39"/>
  <c r="N28" i="39"/>
  <c r="C7" i="42" l="1"/>
  <c r="O7" i="42" s="1"/>
  <c r="O9" i="42" s="1"/>
  <c r="O5" i="42"/>
  <c r="B14" i="39"/>
  <c r="B15" i="39" l="1"/>
  <c r="M14" i="32"/>
  <c r="L14" i="32"/>
  <c r="K14" i="32"/>
  <c r="J14" i="32"/>
  <c r="I14" i="32"/>
  <c r="H14" i="32"/>
  <c r="G14" i="32"/>
  <c r="F14" i="32"/>
  <c r="E14" i="32"/>
  <c r="D14" i="32"/>
  <c r="C14" i="32"/>
  <c r="B14" i="32"/>
  <c r="M14" i="39"/>
  <c r="L14" i="39"/>
  <c r="K14" i="39"/>
  <c r="J14" i="39"/>
  <c r="I14" i="39"/>
  <c r="H14" i="39"/>
  <c r="G14" i="39"/>
  <c r="F14" i="39"/>
  <c r="F15" i="39" s="1"/>
  <c r="E14" i="39"/>
  <c r="E15" i="39" s="1"/>
  <c r="D14" i="39"/>
  <c r="D15" i="39" s="1"/>
  <c r="C14" i="39"/>
  <c r="C15" i="39" s="1"/>
  <c r="N12" i="39"/>
  <c r="N11" i="39"/>
  <c r="N10" i="39"/>
  <c r="F8" i="43" s="1"/>
  <c r="N9" i="39"/>
  <c r="N8" i="39"/>
  <c r="F7" i="43" s="1"/>
  <c r="F9" i="43" s="1"/>
  <c r="M37" i="39"/>
  <c r="K37" i="39"/>
  <c r="J37" i="39"/>
  <c r="E37" i="39"/>
  <c r="C37" i="39"/>
  <c r="M22" i="39"/>
  <c r="K22" i="39"/>
  <c r="J22" i="39"/>
  <c r="C22" i="39"/>
  <c r="B22" i="39"/>
  <c r="B24" i="39" s="1"/>
  <c r="F3" i="43"/>
  <c r="B62" i="32" l="1"/>
  <c r="F10" i="43"/>
  <c r="N14" i="39"/>
  <c r="I37" i="39"/>
  <c r="N14" i="32"/>
  <c r="G22" i="39"/>
  <c r="G37" i="39"/>
  <c r="H22" i="39"/>
  <c r="D37" i="39"/>
  <c r="D22" i="39"/>
  <c r="F22" i="39"/>
  <c r="F37" i="39"/>
  <c r="E22" i="39"/>
  <c r="L37" i="39"/>
  <c r="L22" i="39"/>
  <c r="N20" i="39"/>
  <c r="K24" i="39"/>
  <c r="I22" i="39"/>
  <c r="H37" i="39"/>
  <c r="N18" i="39"/>
  <c r="N19" i="39"/>
  <c r="J24" i="39"/>
  <c r="C24" i="39"/>
  <c r="C39" i="39" s="1"/>
  <c r="C41" i="39" s="1"/>
  <c r="B37" i="39"/>
  <c r="B39" i="39" s="1"/>
  <c r="B41" i="39" s="1"/>
  <c r="M24" i="39"/>
  <c r="N17" i="39"/>
  <c r="F13" i="43" s="1"/>
  <c r="G13" i="43" s="1"/>
  <c r="F12" i="43" l="1"/>
  <c r="G12" i="43" s="1"/>
  <c r="G24" i="39"/>
  <c r="G39" i="39" s="1"/>
  <c r="H24" i="39"/>
  <c r="H39" i="39" s="1"/>
  <c r="D24" i="39"/>
  <c r="D39" i="39" s="1"/>
  <c r="D41" i="39" s="1"/>
  <c r="B63" i="32" s="1"/>
  <c r="L24" i="39"/>
  <c r="L39" i="39" s="1"/>
  <c r="N22" i="39"/>
  <c r="E24" i="39"/>
  <c r="E39" i="39" s="1"/>
  <c r="E41" i="39" s="1"/>
  <c r="N37" i="39"/>
  <c r="F14" i="43" s="1"/>
  <c r="I24" i="39"/>
  <c r="I39" i="39" s="1"/>
  <c r="F24" i="39"/>
  <c r="J39" i="39"/>
  <c r="K39" i="39"/>
  <c r="M39" i="39"/>
  <c r="F15" i="43" l="1"/>
  <c r="F17" i="43" s="1"/>
  <c r="F25" i="43" s="1"/>
  <c r="F27" i="43" s="1"/>
  <c r="N24" i="39"/>
  <c r="N39" i="39" s="1"/>
  <c r="F39" i="39"/>
  <c r="N41" i="39" s="1"/>
  <c r="O41" i="39" l="1"/>
  <c r="F37" i="43"/>
  <c r="G54" i="36"/>
  <c r="H54" i="36"/>
  <c r="I54" i="36"/>
  <c r="F54" i="36"/>
  <c r="C133" i="36"/>
  <c r="D133" i="36"/>
  <c r="E133" i="36"/>
  <c r="F133" i="36"/>
  <c r="G133" i="36"/>
  <c r="H133" i="36"/>
  <c r="I133" i="36"/>
  <c r="J133" i="36"/>
  <c r="K133" i="36"/>
  <c r="L133" i="36"/>
  <c r="M133" i="36"/>
  <c r="B133" i="36"/>
  <c r="C132" i="36"/>
  <c r="D132" i="36"/>
  <c r="E132" i="36"/>
  <c r="F132" i="36"/>
  <c r="N132" i="36" s="1"/>
  <c r="G132" i="36"/>
  <c r="H132" i="36"/>
  <c r="I132" i="36"/>
  <c r="J132" i="36"/>
  <c r="K132" i="36"/>
  <c r="L132" i="36"/>
  <c r="M132" i="36"/>
  <c r="C131" i="36"/>
  <c r="D131" i="36"/>
  <c r="E131" i="36"/>
  <c r="F131" i="36"/>
  <c r="G131" i="36"/>
  <c r="H131" i="36"/>
  <c r="I131" i="36"/>
  <c r="J131" i="36"/>
  <c r="K131" i="36"/>
  <c r="L131" i="36"/>
  <c r="M131" i="36"/>
  <c r="C130" i="36"/>
  <c r="D130" i="36"/>
  <c r="E130" i="36"/>
  <c r="F130" i="36"/>
  <c r="G130" i="36"/>
  <c r="H130" i="36"/>
  <c r="I130" i="36"/>
  <c r="J130" i="36"/>
  <c r="K130" i="36"/>
  <c r="L130" i="36"/>
  <c r="M130" i="36"/>
  <c r="C129" i="36"/>
  <c r="D129" i="36"/>
  <c r="E129" i="36"/>
  <c r="F129" i="36"/>
  <c r="G129" i="36"/>
  <c r="H129" i="36"/>
  <c r="I129" i="36"/>
  <c r="J129" i="36"/>
  <c r="K129" i="36"/>
  <c r="L129" i="36"/>
  <c r="M129" i="36"/>
  <c r="C128" i="36"/>
  <c r="D128" i="36"/>
  <c r="E128" i="36"/>
  <c r="F128" i="36"/>
  <c r="G128" i="36"/>
  <c r="H128" i="36"/>
  <c r="I128" i="36"/>
  <c r="J128" i="36"/>
  <c r="K128" i="36"/>
  <c r="L128" i="36"/>
  <c r="M128" i="36"/>
  <c r="C127" i="36"/>
  <c r="D127" i="36"/>
  <c r="E127" i="36"/>
  <c r="F127" i="36"/>
  <c r="G127" i="36"/>
  <c r="H127" i="36"/>
  <c r="I127" i="36"/>
  <c r="J127" i="36"/>
  <c r="K127" i="36"/>
  <c r="L127" i="36"/>
  <c r="M127" i="36"/>
  <c r="C126" i="36"/>
  <c r="D126" i="36"/>
  <c r="E126" i="36"/>
  <c r="F126" i="36"/>
  <c r="G126" i="36"/>
  <c r="H126" i="36"/>
  <c r="I126" i="36"/>
  <c r="J126" i="36"/>
  <c r="K126" i="36"/>
  <c r="L126" i="36"/>
  <c r="M126" i="36"/>
  <c r="C125" i="36"/>
  <c r="D125" i="36"/>
  <c r="E125" i="36"/>
  <c r="F125" i="36"/>
  <c r="G125" i="36"/>
  <c r="H125" i="36"/>
  <c r="I125" i="36"/>
  <c r="J125" i="36"/>
  <c r="K125" i="36"/>
  <c r="L125" i="36"/>
  <c r="M125" i="36"/>
  <c r="C124" i="36"/>
  <c r="D124" i="36"/>
  <c r="E124" i="36"/>
  <c r="F124" i="36"/>
  <c r="G124" i="36"/>
  <c r="H124" i="36"/>
  <c r="I124" i="36"/>
  <c r="J124" i="36"/>
  <c r="K124" i="36"/>
  <c r="L124" i="36"/>
  <c r="M124" i="36"/>
  <c r="C123" i="36"/>
  <c r="D123" i="36"/>
  <c r="E123" i="36"/>
  <c r="F123" i="36"/>
  <c r="G123" i="36"/>
  <c r="H123" i="36"/>
  <c r="I123" i="36"/>
  <c r="J123" i="36"/>
  <c r="K123" i="36"/>
  <c r="L123" i="36"/>
  <c r="M123" i="36"/>
  <c r="C122" i="36"/>
  <c r="D122" i="36"/>
  <c r="E122" i="36"/>
  <c r="F122" i="36"/>
  <c r="G122" i="36"/>
  <c r="H122" i="36"/>
  <c r="I122" i="36"/>
  <c r="J122" i="36"/>
  <c r="K122" i="36"/>
  <c r="L122" i="36"/>
  <c r="M122" i="36"/>
  <c r="C121" i="36"/>
  <c r="D121" i="36"/>
  <c r="E121" i="36"/>
  <c r="F121" i="36"/>
  <c r="G121" i="36"/>
  <c r="H121" i="36"/>
  <c r="I121" i="36"/>
  <c r="J121" i="36"/>
  <c r="K121" i="36"/>
  <c r="L121" i="36"/>
  <c r="M121" i="36"/>
  <c r="B121" i="36"/>
  <c r="B122" i="36"/>
  <c r="B123" i="36"/>
  <c r="B124" i="36"/>
  <c r="B125" i="36"/>
  <c r="B126" i="36"/>
  <c r="B127" i="36"/>
  <c r="B128" i="36"/>
  <c r="N128" i="36" s="1"/>
  <c r="B129" i="36"/>
  <c r="B130" i="36"/>
  <c r="B131" i="36"/>
  <c r="B132" i="36"/>
  <c r="C120" i="36"/>
  <c r="D120" i="36"/>
  <c r="E120" i="36"/>
  <c r="F120" i="36"/>
  <c r="G120" i="36"/>
  <c r="H120" i="36"/>
  <c r="I120" i="36"/>
  <c r="J120" i="36"/>
  <c r="K120" i="36"/>
  <c r="L120" i="36"/>
  <c r="M120" i="36"/>
  <c r="B120" i="36"/>
  <c r="N120" i="36" l="1"/>
  <c r="N126" i="36"/>
  <c r="N123" i="36"/>
  <c r="N131" i="36"/>
  <c r="N127" i="36"/>
  <c r="N121" i="36"/>
  <c r="N122" i="36"/>
  <c r="N124" i="36"/>
  <c r="N125" i="36"/>
  <c r="N129" i="36"/>
  <c r="N133" i="36"/>
  <c r="N130" i="36"/>
  <c r="M12" i="32" l="1"/>
  <c r="L12" i="32"/>
  <c r="K12" i="32"/>
  <c r="J12" i="32"/>
  <c r="I12" i="32"/>
  <c r="H12" i="32"/>
  <c r="G12" i="32"/>
  <c r="F12" i="32"/>
  <c r="E12" i="32"/>
  <c r="D12" i="32"/>
  <c r="C12" i="32"/>
  <c r="E8" i="43" s="1"/>
  <c r="G8" i="43" s="1"/>
  <c r="M11" i="32"/>
  <c r="L11" i="32"/>
  <c r="K11" i="32"/>
  <c r="J11" i="32"/>
  <c r="I11" i="32"/>
  <c r="H11" i="32"/>
  <c r="G11" i="32"/>
  <c r="F11" i="32"/>
  <c r="E11" i="32"/>
  <c r="D11" i="32"/>
  <c r="C11" i="32"/>
  <c r="M10" i="32"/>
  <c r="L10" i="32"/>
  <c r="K10" i="32"/>
  <c r="J10" i="32"/>
  <c r="I10" i="32"/>
  <c r="H10" i="32"/>
  <c r="G10" i="32"/>
  <c r="F10" i="32"/>
  <c r="E10" i="32"/>
  <c r="D10" i="32"/>
  <c r="M9" i="32"/>
  <c r="L9" i="32"/>
  <c r="K9" i="32"/>
  <c r="J9" i="32"/>
  <c r="I9" i="32"/>
  <c r="H9" i="32"/>
  <c r="G9" i="32"/>
  <c r="F9" i="32"/>
  <c r="E9" i="32"/>
  <c r="D9" i="32"/>
  <c r="N44" i="20"/>
  <c r="N5" i="20"/>
  <c r="E3" i="43" l="1"/>
  <c r="G3" i="43" s="1"/>
  <c r="F15" i="32"/>
  <c r="F13" i="32"/>
  <c r="F17" i="32" s="1"/>
  <c r="F18" i="32" s="1"/>
  <c r="G15" i="32"/>
  <c r="G13" i="32"/>
  <c r="I15" i="32"/>
  <c r="I13" i="32"/>
  <c r="H15" i="32"/>
  <c r="H13" i="32"/>
  <c r="B15" i="32"/>
  <c r="J15" i="32"/>
  <c r="J13" i="32"/>
  <c r="C15" i="32"/>
  <c r="C13" i="32"/>
  <c r="K15" i="32"/>
  <c r="K13" i="32"/>
  <c r="D15" i="32"/>
  <c r="D13" i="32"/>
  <c r="L15" i="32"/>
  <c r="L13" i="32"/>
  <c r="E15" i="32"/>
  <c r="E13" i="32"/>
  <c r="E17" i="32" s="1"/>
  <c r="E18" i="32" s="1"/>
  <c r="M15" i="32"/>
  <c r="M13" i="32"/>
  <c r="H28" i="35"/>
  <c r="F28" i="35"/>
  <c r="N24" i="35"/>
  <c r="J28" i="35"/>
  <c r="N26" i="35"/>
  <c r="N33" i="35"/>
  <c r="N41" i="35"/>
  <c r="N42" i="35"/>
  <c r="E47" i="43" s="1"/>
  <c r="E49" i="43" s="1"/>
  <c r="L17" i="35"/>
  <c r="K17" i="35"/>
  <c r="F44" i="35"/>
  <c r="H17" i="35"/>
  <c r="N20" i="35"/>
  <c r="M17" i="35"/>
  <c r="F17" i="35"/>
  <c r="C17" i="35"/>
  <c r="I17" i="35"/>
  <c r="E17" i="35"/>
  <c r="J17" i="35"/>
  <c r="D17" i="35"/>
  <c r="G17" i="35"/>
  <c r="N11" i="35"/>
  <c r="N15" i="35"/>
  <c r="N10" i="35"/>
  <c r="N12" i="35"/>
  <c r="B17" i="35"/>
  <c r="N9" i="35"/>
  <c r="D44" i="35"/>
  <c r="L44" i="35"/>
  <c r="B28" i="35"/>
  <c r="G44" i="35"/>
  <c r="C28" i="35"/>
  <c r="K28" i="35"/>
  <c r="D28" i="35"/>
  <c r="L28" i="35"/>
  <c r="H44" i="35"/>
  <c r="I28" i="35"/>
  <c r="E28" i="35"/>
  <c r="M28" i="35"/>
  <c r="E44" i="35"/>
  <c r="M44" i="35"/>
  <c r="I44" i="35"/>
  <c r="B44" i="35"/>
  <c r="J44" i="35"/>
  <c r="G28" i="35"/>
  <c r="C44" i="35"/>
  <c r="K44" i="35"/>
  <c r="H17" i="26"/>
  <c r="G17" i="26"/>
  <c r="E17" i="26"/>
  <c r="C17" i="26"/>
  <c r="H44" i="26"/>
  <c r="H28" i="26"/>
  <c r="D17" i="26"/>
  <c r="I17" i="26"/>
  <c r="I28" i="26"/>
  <c r="I44" i="26"/>
  <c r="F17" i="26"/>
  <c r="B17" i="26"/>
  <c r="G28" i="26"/>
  <c r="N15" i="26"/>
  <c r="F44" i="26"/>
  <c r="F28" i="26"/>
  <c r="E28" i="26"/>
  <c r="E44" i="26"/>
  <c r="C28" i="26"/>
  <c r="G44" i="26"/>
  <c r="C44" i="26"/>
  <c r="D28" i="26"/>
  <c r="B28" i="26"/>
  <c r="C17" i="32" l="1"/>
  <c r="C18" i="32" s="1"/>
  <c r="G17" i="32"/>
  <c r="H17" i="32"/>
  <c r="L17" i="32"/>
  <c r="J17" i="32"/>
  <c r="D17" i="32"/>
  <c r="D18" i="32" s="1"/>
  <c r="M17" i="32"/>
  <c r="K17" i="32"/>
  <c r="I17" i="32"/>
  <c r="E7" i="43"/>
  <c r="B46" i="32"/>
  <c r="N15" i="32"/>
  <c r="N13" i="32"/>
  <c r="L20" i="32"/>
  <c r="H30" i="35"/>
  <c r="H48" i="35" s="1"/>
  <c r="K42" i="32"/>
  <c r="K20" i="32"/>
  <c r="J42" i="32"/>
  <c r="L34" i="32"/>
  <c r="B17" i="32"/>
  <c r="K34" i="32"/>
  <c r="J35" i="32"/>
  <c r="L40" i="32"/>
  <c r="M38" i="32"/>
  <c r="J37" i="32"/>
  <c r="K37" i="32"/>
  <c r="L37" i="32"/>
  <c r="L24" i="32"/>
  <c r="M24" i="32"/>
  <c r="M20" i="32"/>
  <c r="L36" i="32"/>
  <c r="M26" i="32"/>
  <c r="K36" i="32"/>
  <c r="M39" i="32"/>
  <c r="K41" i="32"/>
  <c r="K38" i="32"/>
  <c r="M34" i="32"/>
  <c r="J33" i="32"/>
  <c r="K33" i="32"/>
  <c r="L33" i="32"/>
  <c r="M33" i="32"/>
  <c r="K40" i="32"/>
  <c r="L38" i="32"/>
  <c r="M36" i="32"/>
  <c r="K35" i="32"/>
  <c r="L35" i="32"/>
  <c r="M35" i="32"/>
  <c r="J34" i="32"/>
  <c r="M37" i="32"/>
  <c r="J36" i="32"/>
  <c r="L42" i="32"/>
  <c r="M40" i="32"/>
  <c r="J39" i="32"/>
  <c r="K39" i="32"/>
  <c r="L39" i="32"/>
  <c r="J38" i="32"/>
  <c r="M42" i="32"/>
  <c r="J41" i="32"/>
  <c r="L41" i="32"/>
  <c r="M41" i="32"/>
  <c r="J40" i="32"/>
  <c r="G30" i="35"/>
  <c r="G48" i="35" s="1"/>
  <c r="K24" i="32"/>
  <c r="J20" i="32"/>
  <c r="J26" i="32"/>
  <c r="K26" i="32"/>
  <c r="L26" i="32"/>
  <c r="J24" i="32"/>
  <c r="N11" i="32"/>
  <c r="C30" i="35"/>
  <c r="C48" i="35" s="1"/>
  <c r="C50" i="35" s="1"/>
  <c r="F30" i="35"/>
  <c r="F48" i="35" s="1"/>
  <c r="E30" i="35"/>
  <c r="E48" i="35" s="1"/>
  <c r="L30" i="35"/>
  <c r="L48" i="35" s="1"/>
  <c r="J30" i="35"/>
  <c r="J48" i="35" s="1"/>
  <c r="K30" i="35"/>
  <c r="K48" i="35" s="1"/>
  <c r="N44" i="35"/>
  <c r="I30" i="35"/>
  <c r="I48" i="35" s="1"/>
  <c r="D30" i="35"/>
  <c r="D48" i="35" s="1"/>
  <c r="D50" i="35" s="1"/>
  <c r="N17" i="35"/>
  <c r="B30" i="35"/>
  <c r="B48" i="35" s="1"/>
  <c r="B50" i="35" s="1"/>
  <c r="M30" i="35"/>
  <c r="N28" i="35"/>
  <c r="M28" i="5"/>
  <c r="M44" i="5"/>
  <c r="M28" i="6"/>
  <c r="M28" i="4"/>
  <c r="M28" i="3"/>
  <c r="C30" i="26"/>
  <c r="C48" i="26" s="1"/>
  <c r="C50" i="26" s="1"/>
  <c r="M44" i="4"/>
  <c r="M44" i="3"/>
  <c r="N41" i="26"/>
  <c r="N12" i="32"/>
  <c r="G30" i="26"/>
  <c r="G48" i="26" s="1"/>
  <c r="G50" i="26" s="1"/>
  <c r="N10" i="32"/>
  <c r="H30" i="26"/>
  <c r="H48" i="26" s="1"/>
  <c r="H50" i="26" s="1"/>
  <c r="N9" i="32"/>
  <c r="E30" i="26"/>
  <c r="E48" i="26" s="1"/>
  <c r="E50" i="26" s="1"/>
  <c r="D30" i="26"/>
  <c r="D48" i="26" s="1"/>
  <c r="D50" i="26" s="1"/>
  <c r="I30" i="26"/>
  <c r="I48" i="26" s="1"/>
  <c r="I50" i="26" s="1"/>
  <c r="N39" i="26"/>
  <c r="N37" i="26"/>
  <c r="N26" i="26"/>
  <c r="E21" i="43" s="1"/>
  <c r="N46" i="26"/>
  <c r="K17" i="26"/>
  <c r="N38" i="26"/>
  <c r="J28" i="26"/>
  <c r="L28" i="26"/>
  <c r="N34" i="26"/>
  <c r="M17" i="26"/>
  <c r="K28" i="26"/>
  <c r="N40" i="26"/>
  <c r="N36" i="26"/>
  <c r="J44" i="26"/>
  <c r="K44" i="26"/>
  <c r="N9" i="26"/>
  <c r="N42" i="26"/>
  <c r="L17" i="26"/>
  <c r="L44" i="26"/>
  <c r="N35" i="26"/>
  <c r="J17" i="26"/>
  <c r="M28" i="26"/>
  <c r="N33" i="26"/>
  <c r="M44" i="26"/>
  <c r="F30" i="26"/>
  <c r="F48" i="26" s="1"/>
  <c r="F50" i="26" s="1"/>
  <c r="B30" i="26"/>
  <c r="B48" i="26" s="1"/>
  <c r="B50" i="26" s="1"/>
  <c r="E40" i="32"/>
  <c r="C39" i="32"/>
  <c r="E24" i="32"/>
  <c r="I38" i="32"/>
  <c r="D24" i="32"/>
  <c r="D34" i="32"/>
  <c r="E36" i="32"/>
  <c r="F33" i="32"/>
  <c r="E37" i="32"/>
  <c r="B18" i="20"/>
  <c r="G40" i="32"/>
  <c r="I26" i="32"/>
  <c r="C38" i="32"/>
  <c r="F40" i="32"/>
  <c r="H26" i="32"/>
  <c r="I37" i="32"/>
  <c r="H37" i="32"/>
  <c r="D42" i="32"/>
  <c r="D35" i="32"/>
  <c r="D36" i="32"/>
  <c r="D39" i="32"/>
  <c r="F39" i="32"/>
  <c r="H24" i="32"/>
  <c r="H35" i="32"/>
  <c r="E39" i="32"/>
  <c r="G24" i="32"/>
  <c r="H36" i="32"/>
  <c r="G36" i="32"/>
  <c r="C41" i="32"/>
  <c r="B35" i="32"/>
  <c r="B38" i="32"/>
  <c r="E38" i="32"/>
  <c r="D38" i="32"/>
  <c r="G35" i="32"/>
  <c r="F35" i="32"/>
  <c r="I39" i="32"/>
  <c r="D26" i="32"/>
  <c r="C42" i="32"/>
  <c r="B42" i="32"/>
  <c r="I33" i="32"/>
  <c r="D37" i="32"/>
  <c r="C37" i="32"/>
  <c r="G42" i="32"/>
  <c r="F34" i="32"/>
  <c r="E34" i="32"/>
  <c r="H38" i="32"/>
  <c r="I40" i="32"/>
  <c r="B34" i="32"/>
  <c r="I41" i="32"/>
  <c r="B41" i="32"/>
  <c r="I35" i="32"/>
  <c r="I36" i="32"/>
  <c r="F42" i="32"/>
  <c r="E33" i="32"/>
  <c r="E42" i="32"/>
  <c r="G26" i="32"/>
  <c r="G37" i="32"/>
  <c r="H39" i="32"/>
  <c r="H40" i="32"/>
  <c r="B33" i="32"/>
  <c r="I34" i="32"/>
  <c r="H34" i="32"/>
  <c r="G34" i="32"/>
  <c r="E41" i="32"/>
  <c r="B37" i="32"/>
  <c r="D41" i="32"/>
  <c r="B36" i="32"/>
  <c r="F36" i="32"/>
  <c r="F41" i="32"/>
  <c r="G38" i="32"/>
  <c r="B26" i="32"/>
  <c r="G39" i="32"/>
  <c r="I24" i="32"/>
  <c r="I42" i="32"/>
  <c r="H33" i="32"/>
  <c r="H42" i="32"/>
  <c r="G33" i="32"/>
  <c r="D40" i="32"/>
  <c r="F26" i="32"/>
  <c r="C40" i="32"/>
  <c r="E26" i="32"/>
  <c r="E35" i="32"/>
  <c r="F24" i="32"/>
  <c r="F37" i="32"/>
  <c r="F38" i="32"/>
  <c r="H41" i="32"/>
  <c r="B40" i="32"/>
  <c r="G41" i="32"/>
  <c r="B39" i="32"/>
  <c r="H15" i="20"/>
  <c r="M22" i="20"/>
  <c r="L22" i="20"/>
  <c r="K22" i="20"/>
  <c r="J38" i="20"/>
  <c r="J22" i="20"/>
  <c r="B15" i="20"/>
  <c r="D15" i="20"/>
  <c r="J15" i="20"/>
  <c r="M15" i="20"/>
  <c r="E15" i="20"/>
  <c r="I15" i="20"/>
  <c r="F38" i="20"/>
  <c r="L15" i="20"/>
  <c r="N40" i="20"/>
  <c r="K15" i="20"/>
  <c r="N13" i="20"/>
  <c r="N32" i="20"/>
  <c r="N20" i="20"/>
  <c r="L38" i="20"/>
  <c r="K38" i="20"/>
  <c r="N31" i="20"/>
  <c r="N36" i="20"/>
  <c r="N10" i="20"/>
  <c r="N34" i="20"/>
  <c r="M38" i="20"/>
  <c r="N12" i="20"/>
  <c r="C38" i="20"/>
  <c r="N27" i="20"/>
  <c r="B38" i="20"/>
  <c r="C15" i="20"/>
  <c r="D38" i="20"/>
  <c r="N28" i="20"/>
  <c r="G15" i="20"/>
  <c r="N29" i="20"/>
  <c r="H38" i="20"/>
  <c r="N11" i="20"/>
  <c r="N35" i="20"/>
  <c r="N9" i="20"/>
  <c r="N33" i="20"/>
  <c r="N30" i="20"/>
  <c r="E38" i="20"/>
  <c r="I38" i="20"/>
  <c r="F15" i="20"/>
  <c r="G38" i="20"/>
  <c r="M44" i="6"/>
  <c r="N28" i="26" l="1"/>
  <c r="B18" i="32"/>
  <c r="B59" i="32"/>
  <c r="B65" i="32" s="1"/>
  <c r="C30" i="32"/>
  <c r="N44" i="26"/>
  <c r="O44" i="26" s="1"/>
  <c r="G21" i="43"/>
  <c r="G22" i="43" s="1"/>
  <c r="E22" i="43"/>
  <c r="S30" i="35"/>
  <c r="N24" i="32"/>
  <c r="G7" i="43"/>
  <c r="E10" i="43"/>
  <c r="E9" i="43"/>
  <c r="Q9" i="32"/>
  <c r="Q10" i="32" s="1"/>
  <c r="B44" i="32"/>
  <c r="N50" i="35"/>
  <c r="C44" i="32"/>
  <c r="C48" i="32" s="1"/>
  <c r="B19" i="20"/>
  <c r="N19" i="20" s="1"/>
  <c r="K24" i="20"/>
  <c r="K42" i="20" s="1"/>
  <c r="I20" i="32"/>
  <c r="I28" i="32" s="1"/>
  <c r="I30" i="32" s="1"/>
  <c r="I22" i="20"/>
  <c r="D20" i="32"/>
  <c r="D28" i="32" s="1"/>
  <c r="D30" i="32" s="1"/>
  <c r="D22" i="20"/>
  <c r="D24" i="20" s="1"/>
  <c r="D42" i="20" s="1"/>
  <c r="C22" i="20"/>
  <c r="E20" i="32"/>
  <c r="E28" i="32" s="1"/>
  <c r="E30" i="32" s="1"/>
  <c r="E22" i="20"/>
  <c r="E24" i="20" s="1"/>
  <c r="E42" i="20" s="1"/>
  <c r="H20" i="32"/>
  <c r="H28" i="32" s="1"/>
  <c r="H30" i="32" s="1"/>
  <c r="H22" i="20"/>
  <c r="H24" i="20" s="1"/>
  <c r="H42" i="20" s="1"/>
  <c r="F20" i="32"/>
  <c r="F28" i="32" s="1"/>
  <c r="F30" i="32" s="1"/>
  <c r="F22" i="20"/>
  <c r="F24" i="20" s="1"/>
  <c r="F42" i="20" s="1"/>
  <c r="G20" i="32"/>
  <c r="G28" i="32" s="1"/>
  <c r="G30" i="32" s="1"/>
  <c r="G22" i="20"/>
  <c r="G24" i="20" s="1"/>
  <c r="G42" i="20" s="1"/>
  <c r="B20" i="32"/>
  <c r="N17" i="32"/>
  <c r="N30" i="35"/>
  <c r="M48" i="35"/>
  <c r="N48" i="35" s="1"/>
  <c r="N46" i="32"/>
  <c r="E24" i="43" s="1"/>
  <c r="G24" i="43" s="1"/>
  <c r="K28" i="32"/>
  <c r="K30" i="32" s="1"/>
  <c r="L28" i="32"/>
  <c r="L30" i="32" s="1"/>
  <c r="M28" i="32"/>
  <c r="M30" i="32" s="1"/>
  <c r="J28" i="32"/>
  <c r="M44" i="32"/>
  <c r="L44" i="32"/>
  <c r="J44" i="32"/>
  <c r="K44" i="32"/>
  <c r="N34" i="32"/>
  <c r="G44" i="32"/>
  <c r="D44" i="32"/>
  <c r="N35" i="32"/>
  <c r="N33" i="32"/>
  <c r="N39" i="32"/>
  <c r="H44" i="32"/>
  <c r="N36" i="32"/>
  <c r="E44" i="32"/>
  <c r="I44" i="32"/>
  <c r="F44" i="32"/>
  <c r="N42" i="32"/>
  <c r="N40" i="32"/>
  <c r="N37" i="32"/>
  <c r="N38" i="32"/>
  <c r="N41" i="32"/>
  <c r="N26" i="32"/>
  <c r="L30" i="26"/>
  <c r="L48" i="26" s="1"/>
  <c r="L50" i="26" s="1"/>
  <c r="K30" i="26"/>
  <c r="K48" i="26" s="1"/>
  <c r="K50" i="26" s="1"/>
  <c r="N17" i="26"/>
  <c r="J30" i="26"/>
  <c r="J48" i="26" s="1"/>
  <c r="J50" i="26" s="1"/>
  <c r="M30" i="26"/>
  <c r="M48" i="26" s="1"/>
  <c r="M50" i="26" s="1"/>
  <c r="M24" i="20"/>
  <c r="M42" i="20" s="1"/>
  <c r="L24" i="20"/>
  <c r="L42" i="20" s="1"/>
  <c r="J24" i="20"/>
  <c r="J42" i="20" s="1"/>
  <c r="I24" i="20"/>
  <c r="I42" i="20" s="1"/>
  <c r="C24" i="20"/>
  <c r="C42" i="20" s="1"/>
  <c r="N15" i="20"/>
  <c r="N38" i="20"/>
  <c r="D48" i="32" l="1"/>
  <c r="P34" i="26"/>
  <c r="P44" i="26"/>
  <c r="O24" i="32"/>
  <c r="G9" i="43"/>
  <c r="G10" i="43"/>
  <c r="N54" i="32"/>
  <c r="N18" i="32"/>
  <c r="O12" i="32"/>
  <c r="O15" i="32"/>
  <c r="O11" i="32"/>
  <c r="O14" i="32"/>
  <c r="O13" i="32"/>
  <c r="O9" i="32"/>
  <c r="O10" i="32"/>
  <c r="B28" i="32"/>
  <c r="B30" i="32" s="1"/>
  <c r="B48" i="32" s="1"/>
  <c r="N20" i="32"/>
  <c r="O20" i="32" s="1"/>
  <c r="P20" i="32" s="1"/>
  <c r="N18" i="20"/>
  <c r="B22" i="20"/>
  <c r="J30" i="32"/>
  <c r="J48" i="32" s="1"/>
  <c r="L48" i="32"/>
  <c r="M48" i="32"/>
  <c r="K48" i="32"/>
  <c r="H48" i="32"/>
  <c r="I48" i="32"/>
  <c r="F48" i="32"/>
  <c r="G48" i="32"/>
  <c r="N44" i="32"/>
  <c r="E48" i="32"/>
  <c r="N30" i="26"/>
  <c r="N48" i="26"/>
  <c r="N46" i="6"/>
  <c r="L44" i="6"/>
  <c r="K44" i="6"/>
  <c r="J44" i="6"/>
  <c r="I44" i="6"/>
  <c r="H44" i="6"/>
  <c r="G44" i="6"/>
  <c r="F44" i="6"/>
  <c r="D44" i="6"/>
  <c r="C44" i="6"/>
  <c r="B44" i="6"/>
  <c r="N42" i="6"/>
  <c r="N41" i="6"/>
  <c r="N40" i="6"/>
  <c r="N39" i="6"/>
  <c r="N38" i="6"/>
  <c r="N37" i="6"/>
  <c r="N36" i="6"/>
  <c r="N35" i="6"/>
  <c r="N34" i="6"/>
  <c r="N33" i="6"/>
  <c r="L28" i="6"/>
  <c r="K28" i="6"/>
  <c r="J28" i="6"/>
  <c r="I28" i="6"/>
  <c r="H28" i="6"/>
  <c r="G28" i="6"/>
  <c r="F28" i="6"/>
  <c r="D28" i="6"/>
  <c r="C28" i="6"/>
  <c r="B28" i="6"/>
  <c r="N26" i="6"/>
  <c r="N20" i="6"/>
  <c r="M17" i="6"/>
  <c r="L17" i="6"/>
  <c r="K17" i="6"/>
  <c r="J17" i="6"/>
  <c r="I17" i="6"/>
  <c r="H17" i="6"/>
  <c r="G17" i="6"/>
  <c r="F17" i="6"/>
  <c r="D17" i="6"/>
  <c r="D18" i="6" s="1"/>
  <c r="C17" i="6"/>
  <c r="C18" i="6" s="1"/>
  <c r="B17" i="6"/>
  <c r="B18" i="6" s="1"/>
  <c r="N15" i="6"/>
  <c r="N9" i="6"/>
  <c r="N46" i="5"/>
  <c r="L44" i="5"/>
  <c r="K44" i="5"/>
  <c r="J44" i="5"/>
  <c r="I44" i="5"/>
  <c r="H44" i="5"/>
  <c r="G44" i="5"/>
  <c r="F44" i="5"/>
  <c r="E44" i="5"/>
  <c r="D44" i="5"/>
  <c r="C44" i="5"/>
  <c r="B44" i="5"/>
  <c r="N42" i="5"/>
  <c r="N41" i="5"/>
  <c r="N40" i="5"/>
  <c r="N39" i="5"/>
  <c r="N38" i="5"/>
  <c r="N37" i="5"/>
  <c r="N36" i="5"/>
  <c r="N35" i="5"/>
  <c r="N34" i="5"/>
  <c r="N33" i="5"/>
  <c r="L28" i="5"/>
  <c r="K28" i="5"/>
  <c r="J28" i="5"/>
  <c r="I28" i="5"/>
  <c r="H28" i="5"/>
  <c r="G28" i="5"/>
  <c r="F28" i="5"/>
  <c r="E28" i="5"/>
  <c r="D28" i="5"/>
  <c r="C28" i="5"/>
  <c r="B28" i="5"/>
  <c r="N26" i="5"/>
  <c r="N20" i="5"/>
  <c r="J17" i="5"/>
  <c r="I17" i="5"/>
  <c r="H17" i="5"/>
  <c r="G17" i="5"/>
  <c r="F17" i="5"/>
  <c r="E17" i="5"/>
  <c r="D17" i="5"/>
  <c r="D18" i="5" s="1"/>
  <c r="C17" i="5"/>
  <c r="C18" i="5" s="1"/>
  <c r="B17" i="5"/>
  <c r="B18" i="5" s="1"/>
  <c r="N15" i="5"/>
  <c r="N12" i="5"/>
  <c r="N11" i="5"/>
  <c r="M17" i="5"/>
  <c r="M30" i="5" s="1"/>
  <c r="M48" i="5" s="1"/>
  <c r="L17" i="5"/>
  <c r="N10" i="5"/>
  <c r="N9" i="5"/>
  <c r="K17" i="5"/>
  <c r="N46" i="4"/>
  <c r="L44" i="4"/>
  <c r="K44" i="4"/>
  <c r="J44" i="4"/>
  <c r="I44" i="4"/>
  <c r="H44" i="4"/>
  <c r="G44" i="4"/>
  <c r="F44" i="4"/>
  <c r="D44" i="4"/>
  <c r="C44" i="4"/>
  <c r="B44" i="4"/>
  <c r="N42" i="4"/>
  <c r="N41" i="4"/>
  <c r="N40" i="4"/>
  <c r="N39" i="4"/>
  <c r="N38" i="4"/>
  <c r="N37" i="4"/>
  <c r="N36" i="4"/>
  <c r="N35" i="4"/>
  <c r="N34" i="4"/>
  <c r="N33" i="4"/>
  <c r="L28" i="4"/>
  <c r="K28" i="4"/>
  <c r="J28" i="4"/>
  <c r="I28" i="4"/>
  <c r="H28" i="4"/>
  <c r="G28" i="4"/>
  <c r="F28" i="4"/>
  <c r="E28" i="4"/>
  <c r="D28" i="4"/>
  <c r="C28" i="4"/>
  <c r="B28" i="4"/>
  <c r="N26" i="4"/>
  <c r="N20" i="4"/>
  <c r="J17" i="4"/>
  <c r="I17" i="4"/>
  <c r="H17" i="4"/>
  <c r="G17" i="4"/>
  <c r="F17" i="4"/>
  <c r="E17" i="4"/>
  <c r="D17" i="4"/>
  <c r="D18" i="4" s="1"/>
  <c r="C17" i="4"/>
  <c r="C18" i="4" s="1"/>
  <c r="B17" i="4"/>
  <c r="B18" i="4" s="1"/>
  <c r="N15" i="4"/>
  <c r="N11" i="4"/>
  <c r="N10" i="4"/>
  <c r="M17" i="4"/>
  <c r="L17" i="4"/>
  <c r="K17" i="4"/>
  <c r="L44" i="3"/>
  <c r="K44" i="3"/>
  <c r="J44" i="3"/>
  <c r="I44" i="3"/>
  <c r="H44" i="3"/>
  <c r="G44" i="3"/>
  <c r="F44" i="3"/>
  <c r="E44" i="3"/>
  <c r="D44" i="3"/>
  <c r="C44" i="3"/>
  <c r="B44" i="3"/>
  <c r="N42" i="3"/>
  <c r="N41" i="3"/>
  <c r="N40" i="3"/>
  <c r="N39" i="3"/>
  <c r="N38" i="3"/>
  <c r="N37" i="3"/>
  <c r="N36" i="3"/>
  <c r="N35" i="3"/>
  <c r="N34" i="3"/>
  <c r="N33" i="3"/>
  <c r="L28" i="3"/>
  <c r="K28" i="3"/>
  <c r="J28" i="3"/>
  <c r="I28" i="3"/>
  <c r="H28" i="3"/>
  <c r="G28" i="3"/>
  <c r="F28" i="3"/>
  <c r="E28" i="3"/>
  <c r="D28" i="3"/>
  <c r="C28" i="3"/>
  <c r="B28" i="3"/>
  <c r="N26" i="3"/>
  <c r="N20" i="3"/>
  <c r="J17" i="3"/>
  <c r="I17" i="3"/>
  <c r="H17" i="3"/>
  <c r="G17" i="3"/>
  <c r="F17" i="3"/>
  <c r="E17" i="3"/>
  <c r="D17" i="3"/>
  <c r="D18" i="3" s="1"/>
  <c r="C17" i="3"/>
  <c r="C18" i="3" s="1"/>
  <c r="B17" i="3"/>
  <c r="B18" i="3" s="1"/>
  <c r="N15" i="3"/>
  <c r="N12" i="3"/>
  <c r="N11" i="3"/>
  <c r="M17" i="3"/>
  <c r="N10" i="3"/>
  <c r="N9" i="3"/>
  <c r="L17" i="3"/>
  <c r="K17" i="3"/>
  <c r="E14" i="43" l="1"/>
  <c r="N50" i="26"/>
  <c r="P57" i="26" s="1"/>
  <c r="N56" i="32"/>
  <c r="N45" i="32"/>
  <c r="N28" i="32"/>
  <c r="F30" i="6"/>
  <c r="F48" i="6" s="1"/>
  <c r="F50" i="6" s="1"/>
  <c r="G30" i="5"/>
  <c r="G48" i="5" s="1"/>
  <c r="E30" i="5"/>
  <c r="E48" i="5" s="1"/>
  <c r="D30" i="4"/>
  <c r="D48" i="4" s="1"/>
  <c r="D50" i="4" s="1"/>
  <c r="G30" i="6"/>
  <c r="G48" i="6" s="1"/>
  <c r="G50" i="6" s="1"/>
  <c r="H30" i="6"/>
  <c r="H48" i="6" s="1"/>
  <c r="I30" i="6"/>
  <c r="I48" i="6" s="1"/>
  <c r="H30" i="5"/>
  <c r="H48" i="5" s="1"/>
  <c r="I30" i="4"/>
  <c r="I48" i="4" s="1"/>
  <c r="C30" i="4"/>
  <c r="C48" i="4" s="1"/>
  <c r="C50" i="4" s="1"/>
  <c r="B24" i="20"/>
  <c r="N22" i="20"/>
  <c r="N30" i="32"/>
  <c r="N48" i="32"/>
  <c r="N57" i="32" s="1"/>
  <c r="J30" i="5"/>
  <c r="J48" i="5" s="1"/>
  <c r="K30" i="6"/>
  <c r="K48" i="6" s="1"/>
  <c r="D30" i="6"/>
  <c r="D48" i="6" s="1"/>
  <c r="D50" i="6" s="1"/>
  <c r="L30" i="6"/>
  <c r="L48" i="6" s="1"/>
  <c r="J30" i="6"/>
  <c r="J48" i="6" s="1"/>
  <c r="E30" i="6"/>
  <c r="E48" i="6" s="1"/>
  <c r="E50" i="6" s="1"/>
  <c r="C30" i="6"/>
  <c r="C48" i="6" s="1"/>
  <c r="C50" i="6" s="1"/>
  <c r="B30" i="6"/>
  <c r="B48" i="6" s="1"/>
  <c r="B50" i="6" s="1"/>
  <c r="L30" i="5"/>
  <c r="L48" i="5" s="1"/>
  <c r="D30" i="5"/>
  <c r="D48" i="5" s="1"/>
  <c r="D50" i="5" s="1"/>
  <c r="F30" i="5"/>
  <c r="F48" i="5" s="1"/>
  <c r="I30" i="5"/>
  <c r="I48" i="5" s="1"/>
  <c r="C30" i="5"/>
  <c r="C48" i="5" s="1"/>
  <c r="C50" i="5" s="1"/>
  <c r="C53" i="5" s="1"/>
  <c r="B30" i="5"/>
  <c r="B48" i="5" s="1"/>
  <c r="B50" i="5" s="1"/>
  <c r="H30" i="4"/>
  <c r="H48" i="4" s="1"/>
  <c r="E30" i="4"/>
  <c r="E48" i="4" s="1"/>
  <c r="E50" i="4" s="1"/>
  <c r="F30" i="4"/>
  <c r="F48" i="4" s="1"/>
  <c r="F50" i="4" s="1"/>
  <c r="G30" i="4"/>
  <c r="G48" i="4" s="1"/>
  <c r="B30" i="4"/>
  <c r="J30" i="4"/>
  <c r="J48" i="4" s="1"/>
  <c r="N28" i="4"/>
  <c r="L30" i="4"/>
  <c r="L48" i="4" s="1"/>
  <c r="L30" i="3"/>
  <c r="L48" i="3" s="1"/>
  <c r="L50" i="3" s="1"/>
  <c r="J30" i="3"/>
  <c r="J48" i="3" s="1"/>
  <c r="J50" i="3" s="1"/>
  <c r="E30" i="3"/>
  <c r="E48" i="3" s="1"/>
  <c r="E50" i="3" s="1"/>
  <c r="H30" i="3"/>
  <c r="H48" i="3" s="1"/>
  <c r="H50" i="3" s="1"/>
  <c r="N44" i="3"/>
  <c r="I30" i="3"/>
  <c r="I48" i="3" s="1"/>
  <c r="I50" i="3" s="1"/>
  <c r="F30" i="3"/>
  <c r="F48" i="3" s="1"/>
  <c r="F50" i="3" s="1"/>
  <c r="G30" i="3"/>
  <c r="G48" i="3" s="1"/>
  <c r="G50" i="3" s="1"/>
  <c r="D30" i="3"/>
  <c r="C30" i="3"/>
  <c r="B30" i="3"/>
  <c r="B48" i="3" s="1"/>
  <c r="B50" i="3" s="1"/>
  <c r="K30" i="5"/>
  <c r="K48" i="5" s="1"/>
  <c r="M54" i="6"/>
  <c r="N44" i="5"/>
  <c r="M55" i="6"/>
  <c r="K30" i="4"/>
  <c r="M30" i="4"/>
  <c r="K30" i="3"/>
  <c r="K48" i="3" s="1"/>
  <c r="K50" i="3" s="1"/>
  <c r="M56" i="6"/>
  <c r="N17" i="4"/>
  <c r="M30" i="6"/>
  <c r="M48" i="6" s="1"/>
  <c r="N17" i="6"/>
  <c r="N17" i="3"/>
  <c r="N9" i="4"/>
  <c r="N17" i="5"/>
  <c r="N44" i="6"/>
  <c r="E50" i="32" l="1"/>
  <c r="E52" i="32" s="1"/>
  <c r="E54" i="32" s="1"/>
  <c r="B48" i="4"/>
  <c r="B50" i="4" s="1"/>
  <c r="D48" i="3"/>
  <c r="D50" i="3" s="1"/>
  <c r="D50" i="32" s="1"/>
  <c r="D52" i="32" s="1"/>
  <c r="D54" i="32" s="1"/>
  <c r="E15" i="43"/>
  <c r="E17" i="43" s="1"/>
  <c r="G14" i="43"/>
  <c r="G15" i="43" s="1"/>
  <c r="G17" i="43" s="1"/>
  <c r="G25" i="43" s="1"/>
  <c r="P50" i="26"/>
  <c r="P52" i="26" s="1"/>
  <c r="C54" i="5" s="1"/>
  <c r="C55" i="5" s="1"/>
  <c r="C56" i="5" s="1"/>
  <c r="O35" i="4"/>
  <c r="O21" i="4"/>
  <c r="O26" i="4"/>
  <c r="O25" i="4"/>
  <c r="O42" i="4"/>
  <c r="O34" i="4"/>
  <c r="O20" i="4"/>
  <c r="O33" i="4"/>
  <c r="O39" i="4"/>
  <c r="O41" i="4"/>
  <c r="O22" i="4"/>
  <c r="O40" i="4"/>
  <c r="O38" i="4"/>
  <c r="O24" i="4"/>
  <c r="O37" i="4"/>
  <c r="O23" i="4"/>
  <c r="O36" i="4"/>
  <c r="O35" i="3"/>
  <c r="O21" i="3"/>
  <c r="O20" i="3"/>
  <c r="O25" i="3"/>
  <c r="O24" i="3"/>
  <c r="O36" i="3"/>
  <c r="O34" i="3"/>
  <c r="O22" i="3"/>
  <c r="O33" i="3"/>
  <c r="O26" i="3"/>
  <c r="O39" i="3"/>
  <c r="O38" i="3"/>
  <c r="O40" i="3"/>
  <c r="O37" i="3"/>
  <c r="O23" i="3"/>
  <c r="N55" i="32"/>
  <c r="N59" i="32"/>
  <c r="N29" i="32"/>
  <c r="N56" i="5"/>
  <c r="N54" i="5"/>
  <c r="N18" i="5"/>
  <c r="N55" i="4"/>
  <c r="N54" i="4"/>
  <c r="C48" i="3"/>
  <c r="C50" i="3" s="1"/>
  <c r="N18" i="3"/>
  <c r="N56" i="3"/>
  <c r="N54" i="3"/>
  <c r="N50" i="6"/>
  <c r="N50" i="5"/>
  <c r="K48" i="4"/>
  <c r="B42" i="20"/>
  <c r="N42" i="20" s="1"/>
  <c r="N24" i="20"/>
  <c r="N48" i="5"/>
  <c r="N57" i="5" s="1"/>
  <c r="N30" i="5"/>
  <c r="N28" i="5"/>
  <c r="P34" i="5" s="1"/>
  <c r="M30" i="3"/>
  <c r="M48" i="3" s="1"/>
  <c r="N44" i="4"/>
  <c r="N56" i="4" s="1"/>
  <c r="M48" i="4"/>
  <c r="M53" i="6"/>
  <c r="N30" i="6"/>
  <c r="N28" i="3"/>
  <c r="P37" i="3" s="1"/>
  <c r="N28" i="6"/>
  <c r="N30" i="4"/>
  <c r="N50" i="4" l="1"/>
  <c r="O50" i="4" s="1"/>
  <c r="B50" i="32"/>
  <c r="E25" i="43"/>
  <c r="E44" i="43"/>
  <c r="E50" i="43" s="1"/>
  <c r="P50" i="4"/>
  <c r="P36" i="4"/>
  <c r="P24" i="3"/>
  <c r="B52" i="32"/>
  <c r="B54" i="32" s="1"/>
  <c r="N55" i="3"/>
  <c r="N59" i="5"/>
  <c r="N55" i="5"/>
  <c r="N59" i="4"/>
  <c r="N59" i="3"/>
  <c r="C50" i="32"/>
  <c r="C52" i="32" s="1"/>
  <c r="N48" i="3"/>
  <c r="M50" i="3"/>
  <c r="N48" i="4"/>
  <c r="N57" i="4" s="1"/>
  <c r="N48" i="6"/>
  <c r="N30" i="3"/>
  <c r="M57" i="6"/>
  <c r="N53" i="6" s="1"/>
  <c r="E37" i="43" l="1"/>
  <c r="E27" i="43"/>
  <c r="G27" i="43" s="1"/>
  <c r="B60" i="32"/>
  <c r="B66" i="32" s="1"/>
  <c r="N50" i="32"/>
  <c r="N52" i="32"/>
  <c r="C54" i="32"/>
  <c r="N50" i="3"/>
  <c r="O50" i="3" s="1"/>
  <c r="N57" i="3"/>
  <c r="N56" i="6"/>
  <c r="N54" i="6"/>
  <c r="N5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tc={239C5129-F31E-4B22-B47E-9CD21AE30891}</author>
  </authors>
  <commentList>
    <comment ref="E41" authorId="0" shapeId="0" xr:uid="{239C5129-F31E-4B22-B47E-9CD21AE30891}">
      <text>
        <t>[Threaded comment]
Your version of Excel allows you to read this threaded comment; however, any edits to it will get removed if the file is opened in a newer version of Excel. Learn more: https://go.microsoft.com/fwlink/?linkid=870924
Comment:
    cardpointe fees reclass</t>
      </text>
    </comment>
  </commentList>
</comments>
</file>

<file path=xl/sharedStrings.xml><?xml version="1.0" encoding="utf-8"?>
<sst xmlns="http://schemas.openxmlformats.org/spreadsheetml/2006/main" count="2369" uniqueCount="681">
  <si>
    <t>SPRING FERTILITY MANAGEMENT</t>
  </si>
  <si>
    <t xml:space="preserve"> INCOME STATEMENT BY MONTH</t>
  </si>
  <si>
    <t>**Pulled from BC only</t>
  </si>
  <si>
    <t>Retrievals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</si>
  <si>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</si>
  <si>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</si>
  <si>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</si>
  <si>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</si>
  <si>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</si>
  <si>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</si>
  <si>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</si>
  <si>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</si>
  <si>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</si>
  <si>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</si>
  <si>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</si>
  <si>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</si>
  <si>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TOTAL</t>
  </si>
  <si>
    <t>REVENUE</t>
  </si>
  <si>
    <t>Self-pay revenue</t>
  </si>
  <si>
    <t>mainly refunds</t>
  </si>
  <si>
    <t>Insurance revenue</t>
  </si>
  <si>
    <t>Fertility benefits revenue</t>
  </si>
  <si>
    <t>Storage revenue</t>
  </si>
  <si>
    <t>Other revenue</t>
  </si>
  <si>
    <t>TOTAL REVENUE</t>
  </si>
  <si>
    <t>COST OF GOODS SOLD</t>
  </si>
  <si>
    <t>Clinical payroll</t>
  </si>
  <si>
    <t>Supplies</t>
  </si>
  <si>
    <t>Medical services</t>
  </si>
  <si>
    <t>TOTAL COST OF GOODS SOLD</t>
  </si>
  <si>
    <t>GROSS MARGIN</t>
  </si>
  <si>
    <t>OPERATING EXPENSES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</si>
  <si>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</si>
  <si>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</si>
  <si>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</si>
  <si>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</si>
  <si>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</si>
  <si>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</si>
  <si>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</si>
  <si>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</si>
  <si>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</si>
  <si>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 xml:space="preserve">Other </t>
  </si>
  <si>
    <t>TOTAL OPERATING EXPENSES</t>
  </si>
  <si>
    <t>Non-operating income/(expense)</t>
  </si>
  <si>
    <t>NET INCOME</t>
  </si>
  <si>
    <t>EBITDA</t>
  </si>
  <si>
    <t>SPRING FERTILITY MANAGEMENT (Locations Consolidated, excluding Genesis)</t>
  </si>
  <si>
    <t>Self-pay revenue (Cash, Carrot)</t>
  </si>
  <si>
    <t>Commercial Insurance revenue</t>
  </si>
  <si>
    <t>Progyny &amp; Stork revenue</t>
  </si>
  <si>
    <t>Medication</t>
  </si>
  <si>
    <t>Nest</t>
  </si>
  <si>
    <t>$/Ret (Excluding Storage)</t>
  </si>
  <si>
    <t>MD payroll</t>
  </si>
  <si>
    <t>Lab payroll</t>
  </si>
  <si>
    <t>ASC payroll</t>
  </si>
  <si>
    <t>ADJUSTED EBITDA (NYC Add Back)</t>
  </si>
  <si>
    <t>Check</t>
  </si>
  <si>
    <t>Medication Cost</t>
  </si>
  <si>
    <t>SPRING FERTILITY HQ</t>
  </si>
  <si>
    <t xml:space="preserve"> INCOME STATEMENT BY LOCATION</t>
  </si>
  <si>
    <t>Manny Lam Travel to New York</t>
  </si>
  <si>
    <t>AUG/SEPT</t>
  </si>
  <si>
    <t>Depreciation</t>
  </si>
  <si>
    <t>Interest expense</t>
  </si>
  <si>
    <t>Entities Code Dimension</t>
  </si>
  <si>
    <t>Loc Code Dimension</t>
  </si>
  <si>
    <t>Posting Date</t>
  </si>
  <si>
    <t>YYMM</t>
  </si>
  <si>
    <t>Document Type</t>
  </si>
  <si>
    <t>Document No.</t>
  </si>
  <si>
    <t>G/L Account No.</t>
  </si>
  <si>
    <t xml:space="preserve">G/L Name </t>
  </si>
  <si>
    <t>GL Account + Name</t>
  </si>
  <si>
    <t>PL Category</t>
  </si>
  <si>
    <t>Description</t>
  </si>
  <si>
    <t>Gen. Posting Type</t>
  </si>
  <si>
    <t>Gen. Bus. Posting Group</t>
  </si>
  <si>
    <t>Gen. Prod. Posting Group</t>
  </si>
  <si>
    <t>Amount</t>
  </si>
  <si>
    <t>Debit Amount</t>
  </si>
  <si>
    <t>Credit Amount</t>
  </si>
  <si>
    <t>Comment</t>
  </si>
  <si>
    <t>Bal. Account Type</t>
  </si>
  <si>
    <t>Bal. Account No.</t>
  </si>
  <si>
    <t>Source Type</t>
  </si>
  <si>
    <t>Source No.</t>
  </si>
  <si>
    <t>Source Name</t>
  </si>
  <si>
    <t>Entry No.</t>
  </si>
  <si>
    <t>External Document No.</t>
  </si>
  <si>
    <t>Dept Code Dimension</t>
  </si>
  <si>
    <t xml:space="preserve"> Provider Code Dimension</t>
  </si>
  <si>
    <t>Service line Code Dimension</t>
  </si>
  <si>
    <t>006</t>
  </si>
  <si>
    <t/>
  </si>
  <si>
    <t>2021_1</t>
  </si>
  <si>
    <t xml:space="preserve"> </t>
  </si>
  <si>
    <t>01.21 BALANCE</t>
  </si>
  <si>
    <t>Management service expense</t>
  </si>
  <si>
    <t>51400 Management service expense</t>
  </si>
  <si>
    <t>Jan 2021 Bal Import</t>
  </si>
  <si>
    <t>G/L Account</t>
  </si>
  <si>
    <t>007</t>
  </si>
  <si>
    <t>01.21 NET CHANGE</t>
  </si>
  <si>
    <t>G00163</t>
  </si>
  <si>
    <t>Reupload January 2021 balance</t>
  </si>
  <si>
    <t>2021_2</t>
  </si>
  <si>
    <t>02.21 NET CHANGE</t>
  </si>
  <si>
    <t>Feb 2021 Bal Import</t>
  </si>
  <si>
    <t>2021_3</t>
  </si>
  <si>
    <t>03.21 NET CHANGE</t>
  </si>
  <si>
    <t>Mar 2021 Bal Import</t>
  </si>
  <si>
    <t>2021_4</t>
  </si>
  <si>
    <t>04.21 NET CHANGE</t>
  </si>
  <si>
    <t>Apr 2021 Bal Import</t>
  </si>
  <si>
    <t>2021_5</t>
  </si>
  <si>
    <t>05.21 NET CHANGE</t>
  </si>
  <si>
    <t>May 2021 Bal Import</t>
  </si>
  <si>
    <t>2021_6</t>
  </si>
  <si>
    <t>06.21 NET CHANGE</t>
  </si>
  <si>
    <t>Jun 2021 Bal Import</t>
  </si>
  <si>
    <t>2021_7</t>
  </si>
  <si>
    <t>07.21 NET CHANGE</t>
  </si>
  <si>
    <t>Jul 2021 Bal Import</t>
  </si>
  <si>
    <t>2021_8</t>
  </si>
  <si>
    <t>08.21 NET CHANGE</t>
  </si>
  <si>
    <t>(Multiple Items)</t>
  </si>
  <si>
    <t>Sum of Amount</t>
  </si>
  <si>
    <t>Column Labels</t>
  </si>
  <si>
    <t>Row Labels</t>
  </si>
  <si>
    <t>2021_9</t>
  </si>
  <si>
    <t>2021_10</t>
  </si>
  <si>
    <t>2021_11</t>
  </si>
  <si>
    <t>2021_12</t>
  </si>
  <si>
    <t>Grand Total</t>
  </si>
  <si>
    <t>SOMA_SF</t>
  </si>
  <si>
    <t>SF_SOMA</t>
  </si>
  <si>
    <t>OAK DAN</t>
  </si>
  <si>
    <t>SV_RWC</t>
  </si>
  <si>
    <t>NYC</t>
  </si>
  <si>
    <t>NEST</t>
  </si>
  <si>
    <t>SPRING FERTILITY (San Francisco, Soma and RWC)</t>
  </si>
  <si>
    <t>COGS</t>
  </si>
  <si>
    <t>Operating Exp.</t>
  </si>
  <si>
    <t>SPRING FERTILITY (Oakland &amp; Danville)</t>
  </si>
  <si>
    <t>SPRING FERTILITY (Sunnyvale)</t>
  </si>
  <si>
    <t>SPRING FERTILITY (NYC)</t>
  </si>
  <si>
    <t>SPRING FERTILITY (NEST)</t>
  </si>
  <si>
    <t xml:space="preserve"> INCOME STATEMENT</t>
  </si>
  <si>
    <t>SPRING FERTILITY VANCOUVER MSO</t>
  </si>
  <si>
    <t>2022 ACCRUED MONTHLY INCOME STATEMENT ( in CAD)</t>
  </si>
  <si>
    <t>IVF</t>
  </si>
  <si>
    <t>MSP</t>
  </si>
  <si>
    <t>Storage</t>
  </si>
  <si>
    <t>Medications</t>
  </si>
  <si>
    <t>Other Revenue</t>
  </si>
  <si>
    <t>Rev$/Ret (Excludes Storage)</t>
  </si>
  <si>
    <t>Other</t>
  </si>
  <si>
    <t>General &amp; administrative</t>
  </si>
  <si>
    <t>Account Schedule Name</t>
  </si>
  <si>
    <t>Column Layout Name</t>
  </si>
  <si>
    <t>View by</t>
  </si>
  <si>
    <t>Date Filter</t>
  </si>
  <si>
    <t>Row No.</t>
  </si>
  <si>
    <t xml:space="preserve"> DAN </t>
  </si>
  <si>
    <t xml:space="preserve"> HQ </t>
  </si>
  <si>
    <t xml:space="preserve"> NYC </t>
  </si>
  <si>
    <t xml:space="preserve"> OAK </t>
  </si>
  <si>
    <t xml:space="preserve"> RWC </t>
  </si>
  <si>
    <t xml:space="preserve"> SF </t>
  </si>
  <si>
    <t xml:space="preserve"> SOMA </t>
  </si>
  <si>
    <t xml:space="preserve"> SV </t>
  </si>
  <si>
    <t xml:space="preserve"> VAN </t>
  </si>
  <si>
    <t xml:space="preserve"> Remote </t>
  </si>
  <si>
    <t xml:space="preserve"> Blank </t>
  </si>
  <si>
    <t xml:space="preserve"> Total </t>
  </si>
  <si>
    <t>SF-SINCOME</t>
  </si>
  <si>
    <t>SF-LOC IS</t>
  </si>
  <si>
    <t>Month</t>
  </si>
  <si>
    <t>02/01/22..02/28/22</t>
  </si>
  <si>
    <t>P1200</t>
  </si>
  <si>
    <t xml:space="preserve">                 -  </t>
  </si>
  <si>
    <t xml:space="preserve">                      -  </t>
  </si>
  <si>
    <t xml:space="preserve">                    -  </t>
  </si>
  <si>
    <t xml:space="preserve">                       -  </t>
  </si>
  <si>
    <t xml:space="preserve">               -  </t>
  </si>
  <si>
    <t xml:space="preserve">                -  </t>
  </si>
  <si>
    <t>P1300</t>
  </si>
  <si>
    <t>P1410</t>
  </si>
  <si>
    <t>Self-pay revenue, net</t>
  </si>
  <si>
    <t>P1450</t>
  </si>
  <si>
    <t>Insurance revenue, net</t>
  </si>
  <si>
    <t>P1455</t>
  </si>
  <si>
    <t>Other revenue, net</t>
  </si>
  <si>
    <t>P1550</t>
  </si>
  <si>
    <t>Donation revenue</t>
  </si>
  <si>
    <t>P1565</t>
  </si>
  <si>
    <t>F1566</t>
  </si>
  <si>
    <t>REVENUE, NET</t>
  </si>
  <si>
    <t>P1567</t>
  </si>
  <si>
    <t>P1568</t>
  </si>
  <si>
    <t>P1569</t>
  </si>
  <si>
    <t>P1580</t>
  </si>
  <si>
    <t>COGS - payroll</t>
  </si>
  <si>
    <t>P1670</t>
  </si>
  <si>
    <t>COGS - supplies</t>
  </si>
  <si>
    <t>P1750</t>
  </si>
  <si>
    <t>COGS - services</t>
  </si>
  <si>
    <t>P1891</t>
  </si>
  <si>
    <t>F1892</t>
  </si>
  <si>
    <t>P1893</t>
  </si>
  <si>
    <t>F1895</t>
  </si>
  <si>
    <t>GROSS MARGINS</t>
  </si>
  <si>
    <t>P1896</t>
  </si>
  <si>
    <t>P1897</t>
  </si>
  <si>
    <t>P1899</t>
  </si>
  <si>
    <t>P1910</t>
  </si>
  <si>
    <t>P2010</t>
  </si>
  <si>
    <t>Startup expense</t>
  </si>
  <si>
    <t>P2070</t>
  </si>
  <si>
    <t>P2150</t>
  </si>
  <si>
    <t>P2240</t>
  </si>
  <si>
    <t>Office</t>
  </si>
  <si>
    <t>P2400</t>
  </si>
  <si>
    <t>P2470</t>
  </si>
  <si>
    <t>P2540</t>
  </si>
  <si>
    <t>Taxes &amp; Regulatory fees</t>
  </si>
  <si>
    <t>P2590</t>
  </si>
  <si>
    <t>P2630</t>
  </si>
  <si>
    <t>Other operating expenses</t>
  </si>
  <si>
    <t>P2715</t>
  </si>
  <si>
    <t>F2716</t>
  </si>
  <si>
    <t>P2717</t>
  </si>
  <si>
    <t>P2720</t>
  </si>
  <si>
    <t>Non-operating Income</t>
  </si>
  <si>
    <t>P2730</t>
  </si>
  <si>
    <t>Non-operating Expenses</t>
  </si>
  <si>
    <t>P2775</t>
  </si>
  <si>
    <t>F2776</t>
  </si>
  <si>
    <t>TOTAL EXPENSES</t>
  </si>
  <si>
    <t>P2777</t>
  </si>
  <si>
    <t>F2778</t>
  </si>
  <si>
    <t>F2780</t>
  </si>
  <si>
    <t>check</t>
  </si>
  <si>
    <t>P1400</t>
  </si>
  <si>
    <t>41000 Revenue</t>
  </si>
  <si>
    <t xml:space="preserve">   8000 Insurance Revenue</t>
  </si>
  <si>
    <t>41100 Self-pay revenue, net</t>
  </si>
  <si>
    <t xml:space="preserve">   8006 Patient Refunds</t>
  </si>
  <si>
    <t>P1420</t>
  </si>
  <si>
    <t>41110 Self-pay revenue</t>
  </si>
  <si>
    <t xml:space="preserve">   8008 Cash Revenue</t>
  </si>
  <si>
    <t>P1430</t>
  </si>
  <si>
    <t>41120 Self-pay refunds</t>
  </si>
  <si>
    <t xml:space="preserve">   8009 Progyny Revenue</t>
  </si>
  <si>
    <t>P1440</t>
  </si>
  <si>
    <t>41130 Self-pay discount</t>
  </si>
  <si>
    <t xml:space="preserve">   8010 Employee fertility program discounts</t>
  </si>
  <si>
    <t>P1441</t>
  </si>
  <si>
    <t>41140 Employee fertility program</t>
  </si>
  <si>
    <t xml:space="preserve">   4051 Clinical Gross Wages</t>
  </si>
  <si>
    <t>41200 Insurance revenue, net</t>
  </si>
  <si>
    <t xml:space="preserve">   4055 Payroll Taxes</t>
  </si>
  <si>
    <t>P1460</t>
  </si>
  <si>
    <t>41210 Insurance revenue - facility fees</t>
  </si>
  <si>
    <t xml:space="preserve">   4056 Workers Comp Insurance</t>
  </si>
  <si>
    <t>P1470</t>
  </si>
  <si>
    <t>41220 Insurance revenue - professional fees</t>
  </si>
  <si>
    <t xml:space="preserve">   4057 Payroll Fees</t>
  </si>
  <si>
    <t>P1480</t>
  </si>
  <si>
    <t>41230 Insurance refunds</t>
  </si>
  <si>
    <t xml:space="preserve">   4058 Benefits</t>
  </si>
  <si>
    <t>P1490</t>
  </si>
  <si>
    <t>41240 Contractual adjustments</t>
  </si>
  <si>
    <t xml:space="preserve">   4059 Retirement</t>
  </si>
  <si>
    <t>P1495</t>
  </si>
  <si>
    <t xml:space="preserve">   4060 MD Gross Wages</t>
  </si>
  <si>
    <t>P1500</t>
  </si>
  <si>
    <t>41300 Fertility benefits revenue</t>
  </si>
  <si>
    <t xml:space="preserve">   4061 Owner Gross Wages - NT</t>
  </si>
  <si>
    <t>P1510</t>
  </si>
  <si>
    <t>41400 Management service revenue</t>
  </si>
  <si>
    <t xml:space="preserve">   4062 Owner Gross Wages - PK</t>
  </si>
  <si>
    <t>P1520</t>
  </si>
  <si>
    <t>41500 Storage revenue</t>
  </si>
  <si>
    <t xml:space="preserve">   4063 Staff Bonuses</t>
  </si>
  <si>
    <t>P1530</t>
  </si>
  <si>
    <t>41600 Donor bank revenue</t>
  </si>
  <si>
    <t xml:space="preserve">   4069 Signing Bonuses</t>
  </si>
  <si>
    <t>P1540</t>
  </si>
  <si>
    <t>41700 Donations</t>
  </si>
  <si>
    <t xml:space="preserve">   4092 Merchant Charges</t>
  </si>
  <si>
    <t>P1541</t>
  </si>
  <si>
    <t xml:space="preserve">   4098 Income Taxes</t>
  </si>
  <si>
    <t>42000 Donation revenue</t>
  </si>
  <si>
    <t xml:space="preserve">   4099 Continuing Education</t>
  </si>
  <si>
    <t>P1560</t>
  </si>
  <si>
    <t>42100 Donations</t>
  </si>
  <si>
    <t xml:space="preserve">   4101 Taxes - City Business</t>
  </si>
  <si>
    <t xml:space="preserve">   4140 MSO Management Fee</t>
  </si>
  <si>
    <t xml:space="preserve">   Income Tax Expense</t>
  </si>
  <si>
    <t xml:space="preserve">   Inhouse Meals</t>
  </si>
  <si>
    <t xml:space="preserve">   8002 Management Services Revenue</t>
  </si>
  <si>
    <t xml:space="preserve">   8003 Storage Revenue</t>
  </si>
  <si>
    <t>P1570</t>
  </si>
  <si>
    <t>51000 Cost of goods sold</t>
  </si>
  <si>
    <t xml:space="preserve">   8012 Interest Income</t>
  </si>
  <si>
    <t>51100 COGS - payroll</t>
  </si>
  <si>
    <t xml:space="preserve">   5001 Lab (Labcorp/Quest/RWC Transport)</t>
  </si>
  <si>
    <t>P1590</t>
  </si>
  <si>
    <t>51110 Salaries &amp; wages</t>
  </si>
  <si>
    <t xml:space="preserve">   5002 Anesthesia (MAC)</t>
  </si>
  <si>
    <t>P1600</t>
  </si>
  <si>
    <t>51120 Overtime</t>
  </si>
  <si>
    <t xml:space="preserve">   5003 Medication Package (MDR/Alto)</t>
  </si>
  <si>
    <t>P1610</t>
  </si>
  <si>
    <t>51130 Bonuses</t>
  </si>
  <si>
    <t xml:space="preserve">   5004 Genetic Testing</t>
  </si>
  <si>
    <t>P1620</t>
  </si>
  <si>
    <t>51140 Payroll taxes</t>
  </si>
  <si>
    <t xml:space="preserve">   4002 Office Supplies</t>
  </si>
  <si>
    <t>P1630</t>
  </si>
  <si>
    <t>51150 Workers' comp insurance</t>
  </si>
  <si>
    <t xml:space="preserve">   4004 IT Supplies</t>
  </si>
  <si>
    <t>P1640</t>
  </si>
  <si>
    <t>51160 401k employer match</t>
  </si>
  <si>
    <t xml:space="preserve">   4005 Medical Supplies Surgical</t>
  </si>
  <si>
    <t>P1650</t>
  </si>
  <si>
    <t xml:space="preserve">51170 Benefits </t>
  </si>
  <si>
    <t xml:space="preserve">   4006 Lab Supplies</t>
  </si>
  <si>
    <t>P1660</t>
  </si>
  <si>
    <t>51180 Benefits Admin/Payroll Admin fee</t>
  </si>
  <si>
    <t xml:space="preserve">   4016 Employee Relocation Expenses</t>
  </si>
  <si>
    <t>P1665</t>
  </si>
  <si>
    <t>51190 PTO Expense</t>
  </si>
  <si>
    <t xml:space="preserve">   4017 Recruiting  Expenses</t>
  </si>
  <si>
    <t>51200 COGS - supplies</t>
  </si>
  <si>
    <t xml:space="preserve">   4020 Contract Labor - Admin</t>
  </si>
  <si>
    <t>P1680</t>
  </si>
  <si>
    <t>51210 Surgical supplies</t>
  </si>
  <si>
    <t xml:space="preserve">   4030 Bank Service Charges</t>
  </si>
  <si>
    <t>P1690</t>
  </si>
  <si>
    <t>51220 Clinical supplies</t>
  </si>
  <si>
    <t xml:space="preserve">   4031 Janitorial Expenses and Waste Management</t>
  </si>
  <si>
    <t>P1700</t>
  </si>
  <si>
    <t>51230 IVF Lab supplies</t>
  </si>
  <si>
    <t xml:space="preserve">   4032 Shredding Service</t>
  </si>
  <si>
    <t>P1710</t>
  </si>
  <si>
    <t>51240 Medication</t>
  </si>
  <si>
    <t xml:space="preserve">   4033 Laundry</t>
  </si>
  <si>
    <t>P1720</t>
  </si>
  <si>
    <t>51250 Patient refreshments</t>
  </si>
  <si>
    <t xml:space="preserve">   4035 Permitting &amp; Regulatory Fees</t>
  </si>
  <si>
    <t>P1730</t>
  </si>
  <si>
    <t>51260 Patient souvenirs</t>
  </si>
  <si>
    <t xml:space="preserve">   4036 Meals and Entertainment - 1</t>
  </si>
  <si>
    <t>P1740</t>
  </si>
  <si>
    <t>51270 Other</t>
  </si>
  <si>
    <t xml:space="preserve">   4037 Inhouse Meals</t>
  </si>
  <si>
    <t>51300 COGS - services</t>
  </si>
  <si>
    <t xml:space="preserve">   4038 Printing, Delivery, Postage</t>
  </si>
  <si>
    <t>P1760</t>
  </si>
  <si>
    <t>51310 Lab transport</t>
  </si>
  <si>
    <t xml:space="preserve">   4039 General Insurance</t>
  </si>
  <si>
    <t>P1770</t>
  </si>
  <si>
    <t>51320 Insurance billing services</t>
  </si>
  <si>
    <t xml:space="preserve">   4042 Legal Expenses</t>
  </si>
  <si>
    <t>P1780</t>
  </si>
  <si>
    <t>51330 Genetic testing</t>
  </si>
  <si>
    <t xml:space="preserve">   4043 Utilities - 1</t>
  </si>
  <si>
    <t>P1790</t>
  </si>
  <si>
    <t>51340 COGS - contract labor</t>
  </si>
  <si>
    <t xml:space="preserve">   4044 Cash Rent</t>
  </si>
  <si>
    <t>P1800</t>
  </si>
  <si>
    <t>51350 COGS - janitorial and waste management</t>
  </si>
  <si>
    <t xml:space="preserve">   4045 Repair &amp; Maintenance - 1</t>
  </si>
  <si>
    <t>P1810</t>
  </si>
  <si>
    <t>51360 COGS - merchant charges</t>
  </si>
  <si>
    <t xml:space="preserve">   4047 Rent Related</t>
  </si>
  <si>
    <t>P1820</t>
  </si>
  <si>
    <t xml:space="preserve">51370 COGS - repair &amp; maintenance </t>
  </si>
  <si>
    <t xml:space="preserve">   4052 Admin Gross Wages</t>
  </si>
  <si>
    <t>P1830</t>
  </si>
  <si>
    <t>51380 Laundry</t>
  </si>
  <si>
    <t xml:space="preserve">   4054 Lab Gross Wages</t>
  </si>
  <si>
    <t>P1840</t>
  </si>
  <si>
    <t>51390 Prescription medication expense</t>
  </si>
  <si>
    <t xml:space="preserve">   4065 Staff Bonuses</t>
  </si>
  <si>
    <t>P1850</t>
  </si>
  <si>
    <t>51391 Anesthesia</t>
  </si>
  <si>
    <t xml:space="preserve">   4081 Dues &amp; subscriptions -</t>
  </si>
  <si>
    <t>P1860</t>
  </si>
  <si>
    <t xml:space="preserve">   4082 Software Support and Subscriptions</t>
  </si>
  <si>
    <t>P1870</t>
  </si>
  <si>
    <t>51500 Non-Income based taxes</t>
  </si>
  <si>
    <t xml:space="preserve">   4083 Telephone and Internet</t>
  </si>
  <si>
    <t>P1880</t>
  </si>
  <si>
    <t>52100 Donor compensation</t>
  </si>
  <si>
    <t xml:space="preserve">   4084 Gas/Mileage/Parking</t>
  </si>
  <si>
    <t>P1890</t>
  </si>
  <si>
    <t>52200 Donor related expenses</t>
  </si>
  <si>
    <t xml:space="preserve">   4085 Uber/Lyft/Bus/Taxi</t>
  </si>
  <si>
    <t xml:space="preserve">   4086 Travel - Air/Hotel</t>
  </si>
  <si>
    <t xml:space="preserve">   4096 Assets (Under Threshold)</t>
  </si>
  <si>
    <t xml:space="preserve">   4100 Taxes-Personal Property</t>
  </si>
  <si>
    <t xml:space="preserve">   4102 Equipment Lease/Rental</t>
  </si>
  <si>
    <t xml:space="preserve">   4103 Expenses (No Receipts)</t>
  </si>
  <si>
    <t xml:space="preserve">   4130 Marketing - 1</t>
  </si>
  <si>
    <t xml:space="preserve">      4131 Website/Multimedia/Digital/Apps</t>
  </si>
  <si>
    <t>P1900</t>
  </si>
  <si>
    <t>60000 Operating expenses</t>
  </si>
  <si>
    <t xml:space="preserve">      4135 Print Production</t>
  </si>
  <si>
    <t>61100 Payroll</t>
  </si>
  <si>
    <t xml:space="preserve">      4136 Incidental Misc</t>
  </si>
  <si>
    <t>P1920</t>
  </si>
  <si>
    <t>61110 Salaries &amp; wages</t>
  </si>
  <si>
    <t xml:space="preserve">      4137 Events/Swag</t>
  </si>
  <si>
    <t>P1930</t>
  </si>
  <si>
    <t>61120 Overtime</t>
  </si>
  <si>
    <t xml:space="preserve">   4147 Dues and Subscriptions (PC)</t>
  </si>
  <si>
    <t>P1940</t>
  </si>
  <si>
    <t>61130 Bonuses</t>
  </si>
  <si>
    <t xml:space="preserve">   4149 MD Meals (PK/NT)</t>
  </si>
  <si>
    <t>P1950</t>
  </si>
  <si>
    <t>61140 Payroll taxes</t>
  </si>
  <si>
    <t xml:space="preserve">   4155 Patient Drinks/Snacks</t>
  </si>
  <si>
    <t>P1960</t>
  </si>
  <si>
    <t>61150 Relocation expense</t>
  </si>
  <si>
    <t xml:space="preserve">   4156 Legal Settlement</t>
  </si>
  <si>
    <t>P1970</t>
  </si>
  <si>
    <t>61160 Workers' comp insurance</t>
  </si>
  <si>
    <t xml:space="preserve">   Contract Labor - Medical</t>
  </si>
  <si>
    <t>P1980</t>
  </si>
  <si>
    <t>61170 401k employer match</t>
  </si>
  <si>
    <t xml:space="preserve">   Medical Supplies Clinic</t>
  </si>
  <si>
    <t>P1990</t>
  </si>
  <si>
    <t xml:space="preserve">61180 Benefits </t>
  </si>
  <si>
    <t xml:space="preserve">   PTO Expense</t>
  </si>
  <si>
    <t>P2000</t>
  </si>
  <si>
    <t>61190 PTO Expense</t>
  </si>
  <si>
    <t xml:space="preserve">   4018 Professional Fees</t>
  </si>
  <si>
    <t>62100 Startup expense</t>
  </si>
  <si>
    <t xml:space="preserve">   4151 MD Gas (PK/NT)</t>
  </si>
  <si>
    <t>P2020</t>
  </si>
  <si>
    <t>62110 Pre-opening cost expense</t>
  </si>
  <si>
    <t xml:space="preserve">   4153 Employee Recognition and Employee events</t>
  </si>
  <si>
    <t>P2030</t>
  </si>
  <si>
    <t>62120 SF organizational cost expense</t>
  </si>
  <si>
    <t xml:space="preserve">   Medical Malpractice Insurance</t>
  </si>
  <si>
    <t>P2040</t>
  </si>
  <si>
    <t>62130 Silicon Valley start up cost expense</t>
  </si>
  <si>
    <t xml:space="preserve">   Repair &amp; Maintenance</t>
  </si>
  <si>
    <t>P2050</t>
  </si>
  <si>
    <t>62140 Safety Nest start up cost expense</t>
  </si>
  <si>
    <t xml:space="preserve">   Supplies - 1</t>
  </si>
  <si>
    <t>P2060</t>
  </si>
  <si>
    <t>62150 Oakland start up cost expense</t>
  </si>
  <si>
    <t xml:space="preserve">   4022 Consulting</t>
  </si>
  <si>
    <t>63100 Marketing</t>
  </si>
  <si>
    <t xml:space="preserve">   8004 Other Miscellaneous Income</t>
  </si>
  <si>
    <t>P2080</t>
  </si>
  <si>
    <t>63110 CRM Platform</t>
  </si>
  <si>
    <t xml:space="preserve">   4145 Auto Lease (PK/NT)</t>
  </si>
  <si>
    <t>P2090</t>
  </si>
  <si>
    <t>63120 Events/Swag</t>
  </si>
  <si>
    <t xml:space="preserve">   Accounting</t>
  </si>
  <si>
    <t>P2100</t>
  </si>
  <si>
    <t>63130 Conferences</t>
  </si>
  <si>
    <t xml:space="preserve">   Professional Fees</t>
  </si>
  <si>
    <t>P2110</t>
  </si>
  <si>
    <t>63140 Website/multimedia/digital/apps</t>
  </si>
  <si>
    <t xml:space="preserve">      Insurance Billing Services</t>
  </si>
  <si>
    <t>P2120</t>
  </si>
  <si>
    <t>63150 Advertising, print &amp; promotion</t>
  </si>
  <si>
    <t xml:space="preserve">   4015 Patient Souvenir</t>
  </si>
  <si>
    <t>P2130</t>
  </si>
  <si>
    <t>63160 Graphic design</t>
  </si>
  <si>
    <t xml:space="preserve">   4021 Insurance Billing Services</t>
  </si>
  <si>
    <t>P2140</t>
  </si>
  <si>
    <t>63170 Other marekting expenses</t>
  </si>
  <si>
    <t xml:space="preserve">   4034 Accounting</t>
  </si>
  <si>
    <t>64100 Professional fees</t>
  </si>
  <si>
    <t xml:space="preserve">   4034.1 Accounting - EBITDA Add-back</t>
  </si>
  <si>
    <t>P2160</t>
  </si>
  <si>
    <t>64110 Accounting</t>
  </si>
  <si>
    <t xml:space="preserve">   4040 Depreciation Expense</t>
  </si>
  <si>
    <t>P2165</t>
  </si>
  <si>
    <t>64111 Accounting - EBITDA add-back</t>
  </si>
  <si>
    <t xml:space="preserve">      4132 Graphic Design/Creative/Development</t>
  </si>
  <si>
    <t>P2170</t>
  </si>
  <si>
    <t xml:space="preserve">64120 Consulting </t>
  </si>
  <si>
    <t xml:space="preserve">      4133 Lead Generation &amp; CRM Platform</t>
  </si>
  <si>
    <t>P2180</t>
  </si>
  <si>
    <t>64130 Contract labor</t>
  </si>
  <si>
    <t xml:space="preserve">      4134 Media Placement</t>
  </si>
  <si>
    <t>P2190</t>
  </si>
  <si>
    <t>64140 Recruiting - Provider</t>
  </si>
  <si>
    <t xml:space="preserve">      4138 Physician Recruitment</t>
  </si>
  <si>
    <t>P2200</t>
  </si>
  <si>
    <t xml:space="preserve">64150 Recruiting </t>
  </si>
  <si>
    <t xml:space="preserve">   4143 Auto Repair (MD)</t>
  </si>
  <si>
    <t>P2210</t>
  </si>
  <si>
    <t>64160 Legal</t>
  </si>
  <si>
    <t>P2220</t>
  </si>
  <si>
    <t>64170 Other</t>
  </si>
  <si>
    <t xml:space="preserve">   4146 Auto Insurance (MD)</t>
  </si>
  <si>
    <t>P2230</t>
  </si>
  <si>
    <t xml:space="preserve">65000 Office </t>
  </si>
  <si>
    <t xml:space="preserve">   4150 MD Travel (PK/NT)</t>
  </si>
  <si>
    <t>65100 Rent</t>
  </si>
  <si>
    <t xml:space="preserve">   4152 MD Telephone</t>
  </si>
  <si>
    <t>P2250</t>
  </si>
  <si>
    <t>65110 Base rent</t>
  </si>
  <si>
    <t xml:space="preserve">   Bank Charges</t>
  </si>
  <si>
    <t>P2260</t>
  </si>
  <si>
    <t>65111 Rent related expenses</t>
  </si>
  <si>
    <t xml:space="preserve">   Insurance</t>
  </si>
  <si>
    <t>P2270</t>
  </si>
  <si>
    <t>65120 Utilities</t>
  </si>
  <si>
    <t xml:space="preserve">   Insurance Medical Malpractice (MD)</t>
  </si>
  <si>
    <t>P2280</t>
  </si>
  <si>
    <t>65130 Telephone &amp; internet</t>
  </si>
  <si>
    <t xml:space="preserve">   Interest Expense</t>
  </si>
  <si>
    <t>P2290</t>
  </si>
  <si>
    <t>65140 Janitorial and waste management</t>
  </si>
  <si>
    <t xml:space="preserve">   OB-GYN Recruitment</t>
  </si>
  <si>
    <t>P2300</t>
  </si>
  <si>
    <t>65150 Insurance</t>
  </si>
  <si>
    <t xml:space="preserve">   Taxes &amp; Licenses</t>
  </si>
  <si>
    <t>P2310</t>
  </si>
  <si>
    <t>65160 Repair &amp; Maintenance</t>
  </si>
  <si>
    <t>P2320</t>
  </si>
  <si>
    <t>65170 Shredding Services</t>
  </si>
  <si>
    <t>P2330</t>
  </si>
  <si>
    <t>65180 Printing, delivery, &amp; postage</t>
  </si>
  <si>
    <t>P2340</t>
  </si>
  <si>
    <t>65190 Office supplies</t>
  </si>
  <si>
    <t>P2350</t>
  </si>
  <si>
    <t>65200 IT supplies</t>
  </si>
  <si>
    <t>P2360</t>
  </si>
  <si>
    <t>65210 Computer software</t>
  </si>
  <si>
    <t>P2370</t>
  </si>
  <si>
    <t>65220 Computer hardware</t>
  </si>
  <si>
    <t>P2380</t>
  </si>
  <si>
    <t>65230 Equipment rentals</t>
  </si>
  <si>
    <t>P2390</t>
  </si>
  <si>
    <t>65240 Dues &amp; subscriptions</t>
  </si>
  <si>
    <t>66100 Travel</t>
  </si>
  <si>
    <t>P2410</t>
  </si>
  <si>
    <t>66110 Airfare</t>
  </si>
  <si>
    <t>P2420</t>
  </si>
  <si>
    <t>66120 Hotel</t>
  </si>
  <si>
    <t>P2430</t>
  </si>
  <si>
    <t>66130 Meals</t>
  </si>
  <si>
    <t>P2440</t>
  </si>
  <si>
    <t>66140 Ground transportation</t>
  </si>
  <si>
    <t>P2450</t>
  </si>
  <si>
    <t>66150 Entertainment</t>
  </si>
  <si>
    <t>P2460</t>
  </si>
  <si>
    <t>66160 Other travel expenses</t>
  </si>
  <si>
    <t>67100 Employee related expenses</t>
  </si>
  <si>
    <t>P2480</t>
  </si>
  <si>
    <t>67110 Professional development</t>
  </si>
  <si>
    <t>P2490</t>
  </si>
  <si>
    <t>67120 Employee recognition</t>
  </si>
  <si>
    <t>P2500</t>
  </si>
  <si>
    <t>67130 Company events</t>
  </si>
  <si>
    <t>P2510</t>
  </si>
  <si>
    <t>67140 Employee perks</t>
  </si>
  <si>
    <t>P2520</t>
  </si>
  <si>
    <t>67150 Laundry</t>
  </si>
  <si>
    <t>P2530</t>
  </si>
  <si>
    <t>67160 In-house meals</t>
  </si>
  <si>
    <t>68100 Taxes &amp; Regulatory fees</t>
  </si>
  <si>
    <t>P2550</t>
  </si>
  <si>
    <t>68110 State and local taxes</t>
  </si>
  <si>
    <t>P2560</t>
  </si>
  <si>
    <t>68120 Federal taxes</t>
  </si>
  <si>
    <t>P2570</t>
  </si>
  <si>
    <t>68130 Licensing &amp; permitting</t>
  </si>
  <si>
    <t>P2580</t>
  </si>
  <si>
    <t>68140 Other regulatory fees</t>
  </si>
  <si>
    <t>69100 Bank charges</t>
  </si>
  <si>
    <t>P2600</t>
  </si>
  <si>
    <t>69110 Bank fees</t>
  </si>
  <si>
    <t>P2610</t>
  </si>
  <si>
    <t>69120 Merchant fees</t>
  </si>
  <si>
    <t>P2620</t>
  </si>
  <si>
    <t>69130 Payroll processing fee</t>
  </si>
  <si>
    <t>P2625</t>
  </si>
  <si>
    <t>70000 Other operating expenses</t>
  </si>
  <si>
    <t>P2640</t>
  </si>
  <si>
    <t>71100 Management fee</t>
  </si>
  <si>
    <t>P2650</t>
  </si>
  <si>
    <t>71120 Foreign transaction gain/loss</t>
  </si>
  <si>
    <t>P2660</t>
  </si>
  <si>
    <t>71130 Interest expense</t>
  </si>
  <si>
    <t>P2670</t>
  </si>
  <si>
    <t>71140 Depreciation</t>
  </si>
  <si>
    <t>P2680</t>
  </si>
  <si>
    <t>71150 Amortization</t>
  </si>
  <si>
    <t>P2690</t>
  </si>
  <si>
    <t>71160 Bad Debt</t>
  </si>
  <si>
    <t>P2700</t>
  </si>
  <si>
    <t>71170 Other misc expense</t>
  </si>
  <si>
    <t>P2710</t>
  </si>
  <si>
    <t>71180 Income for Subsidiary</t>
  </si>
  <si>
    <t>81000 Non-operating income and expenses</t>
  </si>
  <si>
    <t>81100 Interest income</t>
  </si>
  <si>
    <t>P2740</t>
  </si>
  <si>
    <t>81200 Other income</t>
  </si>
  <si>
    <t>P2750</t>
  </si>
  <si>
    <t>81300 Other legal expenses</t>
  </si>
  <si>
    <t>P2760</t>
  </si>
  <si>
    <t>81400 Auto lease related expenses</t>
  </si>
  <si>
    <t>P2770</t>
  </si>
  <si>
    <t>81500 Charitable donations</t>
  </si>
  <si>
    <t>NI</t>
  </si>
  <si>
    <t>51392 Translation Services</t>
  </si>
  <si>
    <t>52300 Commission/agency fee (donor)</t>
  </si>
  <si>
    <t>41310 Fertility benefits revenue - Progyny</t>
  </si>
  <si>
    <t>51110Salaries &amp; wages-Clinical</t>
  </si>
  <si>
    <t>51111Salaries &amp; wages- ASC</t>
  </si>
  <si>
    <t>51112Salaries &amp; wages- Lab</t>
  </si>
  <si>
    <t>51113Salaries &amp; wages- MD</t>
  </si>
  <si>
    <t>MD Payroll</t>
  </si>
  <si>
    <t>51120Overtime-Clinical</t>
  </si>
  <si>
    <t>51121Overtime-ASC</t>
  </si>
  <si>
    <t>51122Overtime-Lab</t>
  </si>
  <si>
    <t>51130Bonuses - Clinical</t>
  </si>
  <si>
    <t>51132Bonuses-Lab</t>
  </si>
  <si>
    <t>51140Payroll taxes - Clinical</t>
  </si>
  <si>
    <t>51141Payroll taxes-ASC</t>
  </si>
  <si>
    <t>51142Payroll taxes-Lab</t>
  </si>
  <si>
    <t>51143Payroll taxes-MD</t>
  </si>
  <si>
    <t>51150Workers' comp insurance - Clinical</t>
  </si>
  <si>
    <t>51151Workers' comp insurance-ASC</t>
  </si>
  <si>
    <t>51152Workers' comp insurance-Lab</t>
  </si>
  <si>
    <t>51153Workers' comp insurance-MD</t>
  </si>
  <si>
    <t>51160401k employer match - Clinical</t>
  </si>
  <si>
    <t>51161401k employer match-ASC</t>
  </si>
  <si>
    <t>51162401k employer match-Lab</t>
  </si>
  <si>
    <t>51163401k employer match-MD</t>
  </si>
  <si>
    <t>51170Benefits -Clinical</t>
  </si>
  <si>
    <t>51171Benefits-ASC</t>
  </si>
  <si>
    <t>51172Benefits-Lab</t>
  </si>
  <si>
    <t>51173Benefits-MD</t>
  </si>
  <si>
    <t>51180Benefits Admin/Payroll Admin fee - Clinical</t>
  </si>
  <si>
    <t>51181Benefits Admin/Payroll Admin fee-ASC</t>
  </si>
  <si>
    <t>51182Benefits Admin/Payroll Admin fee-Lab</t>
  </si>
  <si>
    <t>51183Benefits Admin/Payroll Admin fee-MD</t>
  </si>
  <si>
    <t>51190PTO Expense</t>
  </si>
  <si>
    <t>51191PTO Expense-ASC</t>
  </si>
  <si>
    <t>51192PTO Expense-Lab</t>
  </si>
  <si>
    <t>Budget</t>
  </si>
  <si>
    <t>Q1</t>
  </si>
  <si>
    <t>RET</t>
  </si>
  <si>
    <t>Total</t>
  </si>
  <si>
    <t>Cost of Good Sold</t>
  </si>
  <si>
    <t>Supplies and services</t>
  </si>
  <si>
    <t>Site-Level compensation</t>
  </si>
  <si>
    <t>Site-level operating expenses</t>
  </si>
  <si>
    <t>Site-level EBITDA</t>
  </si>
  <si>
    <t>Overhead</t>
  </si>
  <si>
    <t>Corporate compensation</t>
  </si>
  <si>
    <t>Corporate operating expenses</t>
  </si>
  <si>
    <t>Procedure Revenue</t>
  </si>
  <si>
    <t>Storage Revenue</t>
  </si>
  <si>
    <t>Spring</t>
  </si>
  <si>
    <t>Genesis</t>
  </si>
  <si>
    <t>Net income</t>
  </si>
  <si>
    <t>Interest</t>
  </si>
  <si>
    <t>Tax</t>
  </si>
  <si>
    <t>Net Income</t>
  </si>
  <si>
    <t xml:space="preserve">Add Back: </t>
  </si>
  <si>
    <t>Interest Income</t>
  </si>
  <si>
    <t>Other  (Incl Dep)</t>
  </si>
  <si>
    <t>Consolidated</t>
  </si>
  <si>
    <t>EBITDA Margin is low for SF</t>
  </si>
  <si>
    <t>Taxes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</si>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</sst>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2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1"/>
      <name val="Calibri"/>
      <family val="2"/>
      <scheme val="minor"/>
    </font>
    <font>
      <b/>
      <sz val="1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1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/>
    <xf numFmtId="0" fontId="2" fillId="0" borderId="0" xfId="2" applyAlignment="1">
      <alignment horizontal="left" indent="1"/>
    </xf>
    <xf numFmtId="164" fontId="0" fillId="0" borderId="0" xfId="3" applyNumberFormat="1" applyFont="1"/>
    <xf numFmtId="164" fontId="2" fillId="0" borderId="0" xfId="2" applyNumberFormat="1"/>
    <xf numFmtId="164" fontId="0" fillId="0" borderId="1" xfId="3" applyNumberFormat="1" applyFont="1" applyBorder="1"/>
    <xf numFmtId="164" fontId="2" fillId="0" borderId="1" xfId="2" applyNumberFormat="1" applyBorder="1"/>
    <xf numFmtId="0" fontId="4" fillId="0" borderId="0" xfId="2" applyFont="1" applyAlignment="1">
      <alignment horizontal="left" indent="2"/>
    </xf>
    <xf numFmtId="164" fontId="4" fillId="0" borderId="0" xfId="2" applyNumberFormat="1" applyFont="1"/>
    <xf numFmtId="0" fontId="4" fillId="0" borderId="0" xfId="2" applyFont="1" applyAlignment="1">
      <alignment horizontal="left"/>
    </xf>
    <xf numFmtId="164" fontId="4" fillId="0" borderId="1" xfId="2" applyNumberFormat="1" applyFont="1" applyBorder="1"/>
    <xf numFmtId="164" fontId="4" fillId="0" borderId="2" xfId="2" applyNumberFormat="1" applyFont="1" applyBorder="1"/>
    <xf numFmtId="164" fontId="0" fillId="0" borderId="3" xfId="3" applyNumberFormat="1" applyFont="1" applyFill="1" applyBorder="1"/>
    <xf numFmtId="0" fontId="4" fillId="0" borderId="4" xfId="2" applyFont="1" applyBorder="1" applyAlignment="1">
      <alignment horizontal="left"/>
    </xf>
    <xf numFmtId="37" fontId="4" fillId="0" borderId="5" xfId="3" applyNumberFormat="1" applyFont="1" applyFill="1" applyBorder="1" applyAlignment="1">
      <alignment horizontal="center"/>
    </xf>
    <xf numFmtId="37" fontId="4" fillId="0" borderId="6" xfId="3" applyNumberFormat="1" applyFont="1" applyFill="1" applyBorder="1" applyAlignment="1">
      <alignment horizontal="center"/>
    </xf>
    <xf numFmtId="49" fontId="7" fillId="0" borderId="0" xfId="4" applyNumberFormat="1" applyFont="1" applyAlignment="1">
      <alignment horizontal="center"/>
    </xf>
    <xf numFmtId="43" fontId="4" fillId="0" borderId="0" xfId="5" applyFont="1" applyFill="1" applyAlignment="1">
      <alignment horizontal="center"/>
    </xf>
    <xf numFmtId="43" fontId="7" fillId="0" borderId="0" xfId="3" applyFont="1" applyFill="1" applyAlignment="1">
      <alignment horizontal="center"/>
    </xf>
    <xf numFmtId="164" fontId="4" fillId="0" borderId="0" xfId="3" applyNumberFormat="1" applyFont="1" applyFill="1" applyAlignment="1">
      <alignment horizontal="center"/>
    </xf>
    <xf numFmtId="49" fontId="7" fillId="0" borderId="0" xfId="4" applyNumberFormat="1" applyFont="1"/>
    <xf numFmtId="0" fontId="7" fillId="0" borderId="0" xfId="4" applyFont="1" applyAlignment="1">
      <alignment horizontal="left" indent="1"/>
    </xf>
    <xf numFmtId="49" fontId="8" fillId="0" borderId="0" xfId="4" applyNumberFormat="1" applyFont="1"/>
    <xf numFmtId="49" fontId="8" fillId="4" borderId="0" xfId="4" applyNumberFormat="1" applyFont="1" applyFill="1"/>
    <xf numFmtId="49" fontId="9" fillId="0" borderId="0" xfId="4" applyNumberFormat="1" applyFont="1"/>
    <xf numFmtId="0" fontId="8" fillId="0" borderId="0" xfId="4" applyFont="1" applyAlignment="1">
      <alignment horizontal="left" indent="1"/>
    </xf>
    <xf numFmtId="49" fontId="9" fillId="4" borderId="0" xfId="4" applyNumberFormat="1" applyFont="1" applyFill="1"/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14" fontId="0" fillId="0" borderId="0" xfId="0" applyNumberFormat="1"/>
    <xf numFmtId="43" fontId="0" fillId="0" borderId="0" xfId="1" applyFont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43" fontId="2" fillId="0" borderId="0" xfId="2" applyNumberFormat="1"/>
    <xf numFmtId="164" fontId="0" fillId="0" borderId="0" xfId="0" applyNumberFormat="1"/>
    <xf numFmtId="43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3" fontId="0" fillId="2" borderId="0" xfId="1" applyFont="1" applyFill="1"/>
    <xf numFmtId="0" fontId="0" fillId="2" borderId="0" xfId="0" applyFill="1"/>
    <xf numFmtId="0" fontId="1" fillId="0" borderId="0" xfId="0" applyFont="1"/>
    <xf numFmtId="164" fontId="1" fillId="0" borderId="0" xfId="3" applyNumberFormat="1" applyFont="1"/>
    <xf numFmtId="164" fontId="1" fillId="0" borderId="1" xfId="3" applyNumberFormat="1" applyFont="1" applyBorder="1"/>
    <xf numFmtId="164" fontId="1" fillId="0" borderId="3" xfId="3" applyNumberFormat="1" applyFont="1" applyFill="1" applyBorder="1"/>
    <xf numFmtId="9" fontId="1" fillId="0" borderId="0" xfId="6" applyFont="1"/>
    <xf numFmtId="164" fontId="1" fillId="3" borderId="0" xfId="3" applyNumberFormat="1" applyFont="1" applyFill="1"/>
    <xf numFmtId="164" fontId="1" fillId="5" borderId="0" xfId="3" applyNumberFormat="1" applyFont="1" applyFill="1"/>
    <xf numFmtId="164" fontId="1" fillId="0" borderId="0" xfId="3" applyNumberFormat="1" applyFont="1" applyFill="1"/>
    <xf numFmtId="164" fontId="1" fillId="5" borderId="1" xfId="3" applyNumberFormat="1" applyFont="1" applyFill="1" applyBorder="1"/>
    <xf numFmtId="164" fontId="1" fillId="5" borderId="3" xfId="3" applyNumberFormat="1" applyFont="1" applyFill="1" applyBorder="1"/>
    <xf numFmtId="164" fontId="1" fillId="0" borderId="0" xfId="0" applyNumberFormat="1" applyFont="1"/>
    <xf numFmtId="164" fontId="1" fillId="0" borderId="0" xfId="3" applyNumberFormat="1" applyFont="1" applyBorder="1"/>
    <xf numFmtId="164" fontId="1" fillId="0" borderId="3" xfId="3" applyNumberFormat="1" applyFont="1" applyBorder="1"/>
    <xf numFmtId="0" fontId="1" fillId="0" borderId="0" xfId="0" applyFont="1" applyAlignment="1">
      <alignment horizontal="center"/>
    </xf>
    <xf numFmtId="43" fontId="1" fillId="0" borderId="0" xfId="0" applyNumberFormat="1" applyFont="1"/>
    <xf numFmtId="164" fontId="1" fillId="2" borderId="0" xfId="0" applyNumberFormat="1" applyFont="1" applyFill="1"/>
    <xf numFmtId="0" fontId="12" fillId="0" borderId="0" xfId="2" applyFont="1" applyAlignment="1">
      <alignment horizontal="center"/>
    </xf>
    <xf numFmtId="0" fontId="12" fillId="0" borderId="4" xfId="2" applyFont="1" applyBorder="1" applyAlignment="1">
      <alignment horizontal="left"/>
    </xf>
    <xf numFmtId="37" fontId="12" fillId="0" borderId="5" xfId="3" applyNumberFormat="1" applyFont="1" applyFill="1" applyBorder="1" applyAlignment="1">
      <alignment horizontal="center"/>
    </xf>
    <xf numFmtId="37" fontId="12" fillId="0" borderId="6" xfId="3" applyNumberFormat="1" applyFont="1" applyFill="1" applyBorder="1" applyAlignment="1">
      <alignment horizontal="center"/>
    </xf>
    <xf numFmtId="0" fontId="1" fillId="0" borderId="0" xfId="2" applyFont="1"/>
    <xf numFmtId="49" fontId="10" fillId="0" borderId="0" xfId="4" applyNumberFormat="1" applyFont="1" applyAlignment="1">
      <alignment horizontal="center"/>
    </xf>
    <xf numFmtId="43" fontId="12" fillId="0" borderId="0" xfId="5" applyFont="1" applyFill="1" applyAlignment="1">
      <alignment horizontal="center"/>
    </xf>
    <xf numFmtId="43" fontId="10" fillId="0" borderId="0" xfId="3" applyFont="1" applyFill="1" applyAlignment="1">
      <alignment horizontal="center"/>
    </xf>
    <xf numFmtId="164" fontId="12" fillId="0" borderId="0" xfId="3" applyNumberFormat="1" applyFont="1" applyFill="1" applyAlignment="1">
      <alignment horizontal="center"/>
    </xf>
    <xf numFmtId="0" fontId="12" fillId="0" borderId="0" xfId="2" applyFont="1"/>
    <xf numFmtId="0" fontId="1" fillId="0" borderId="0" xfId="2" applyFont="1" applyAlignment="1">
      <alignment horizontal="left" indent="1"/>
    </xf>
    <xf numFmtId="164" fontId="1" fillId="0" borderId="0" xfId="2" applyNumberFormat="1" applyFont="1"/>
    <xf numFmtId="164" fontId="12" fillId="0" borderId="0" xfId="2" applyNumberFormat="1" applyFont="1"/>
    <xf numFmtId="164" fontId="1" fillId="0" borderId="1" xfId="2" applyNumberFormat="1" applyFont="1" applyBorder="1"/>
    <xf numFmtId="164" fontId="12" fillId="0" borderId="1" xfId="2" applyNumberFormat="1" applyFont="1" applyBorder="1"/>
    <xf numFmtId="0" fontId="12" fillId="0" borderId="0" xfId="2" applyFont="1" applyAlignment="1">
      <alignment horizontal="left" indent="2"/>
    </xf>
    <xf numFmtId="0" fontId="12" fillId="0" borderId="0" xfId="2" applyFont="1" applyAlignment="1">
      <alignment horizontal="left"/>
    </xf>
    <xf numFmtId="164" fontId="12" fillId="0" borderId="2" xfId="2" applyNumberFormat="1" applyFont="1" applyBorder="1"/>
    <xf numFmtId="164" fontId="1" fillId="3" borderId="0" xfId="2" applyNumberFormat="1" applyFont="1" applyFill="1"/>
    <xf numFmtId="43" fontId="1" fillId="0" borderId="0" xfId="2" applyNumberFormat="1" applyFont="1"/>
    <xf numFmtId="37" fontId="12" fillId="5" borderId="5" xfId="3" applyNumberFormat="1" applyFont="1" applyFill="1" applyBorder="1" applyAlignment="1">
      <alignment horizontal="center"/>
    </xf>
    <xf numFmtId="0" fontId="1" fillId="5" borderId="0" xfId="2" applyFont="1" applyFill="1"/>
    <xf numFmtId="49" fontId="10" fillId="5" borderId="0" xfId="4" applyNumberFormat="1" applyFont="1" applyFill="1" applyAlignment="1">
      <alignment horizontal="center"/>
    </xf>
    <xf numFmtId="164" fontId="12" fillId="5" borderId="0" xfId="2" applyNumberFormat="1" applyFont="1" applyFill="1"/>
    <xf numFmtId="0" fontId="1" fillId="2" borderId="0" xfId="2" applyFont="1" applyFill="1"/>
    <xf numFmtId="164" fontId="12" fillId="5" borderId="1" xfId="2" applyNumberFormat="1" applyFont="1" applyFill="1" applyBorder="1"/>
    <xf numFmtId="43" fontId="1" fillId="5" borderId="0" xfId="2" applyNumberFormat="1" applyFont="1" applyFill="1"/>
    <xf numFmtId="164" fontId="12" fillId="5" borderId="2" xfId="2" applyNumberFormat="1" applyFont="1" applyFill="1" applyBorder="1"/>
    <xf numFmtId="164" fontId="1" fillId="0" borderId="3" xfId="2" applyNumberFormat="1" applyFont="1" applyBorder="1"/>
    <xf numFmtId="164" fontId="12" fillId="2" borderId="2" xfId="2" applyNumberFormat="1" applyFont="1" applyFill="1" applyBorder="1"/>
    <xf numFmtId="0" fontId="13" fillId="2" borderId="0" xfId="2" applyFont="1" applyFill="1"/>
    <xf numFmtId="164" fontId="13" fillId="2" borderId="2" xfId="2" applyNumberFormat="1" applyFont="1" applyFill="1" applyBorder="1"/>
    <xf numFmtId="0" fontId="0" fillId="0" borderId="0" xfId="2" applyFont="1" applyAlignment="1">
      <alignment horizontal="left" indent="1"/>
    </xf>
    <xf numFmtId="164" fontId="0" fillId="0" borderId="0" xfId="3" applyNumberFormat="1" applyFont="1" applyFill="1"/>
    <xf numFmtId="164" fontId="0" fillId="3" borderId="0" xfId="3" applyNumberFormat="1" applyFont="1" applyFill="1"/>
    <xf numFmtId="164" fontId="2" fillId="3" borderId="0" xfId="2" applyNumberFormat="1" applyFill="1"/>
    <xf numFmtId="43" fontId="14" fillId="2" borderId="0" xfId="1" applyFont="1" applyFill="1"/>
    <xf numFmtId="0" fontId="15" fillId="6" borderId="10" xfId="0" applyFont="1" applyFill="1" applyBorder="1"/>
    <xf numFmtId="0" fontId="15" fillId="6" borderId="11" xfId="0" applyFont="1" applyFill="1" applyBorder="1"/>
    <xf numFmtId="0" fontId="15" fillId="6" borderId="12" xfId="0" applyFont="1" applyFill="1" applyBorder="1"/>
    <xf numFmtId="0" fontId="16" fillId="7" borderId="10" xfId="0" applyFont="1" applyFill="1" applyBorder="1"/>
    <xf numFmtId="0" fontId="16" fillId="7" borderId="11" xfId="0" applyFont="1" applyFill="1" applyBorder="1"/>
    <xf numFmtId="0" fontId="16" fillId="7" borderId="12" xfId="0" applyFont="1" applyFill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4" fontId="16" fillId="7" borderId="11" xfId="0" applyNumberFormat="1" applyFont="1" applyFill="1" applyBorder="1"/>
    <xf numFmtId="4" fontId="16" fillId="7" borderId="12" xfId="0" applyNumberFormat="1" applyFont="1" applyFill="1" applyBorder="1"/>
    <xf numFmtId="4" fontId="16" fillId="0" borderId="11" xfId="0" applyNumberFormat="1" applyFont="1" applyBorder="1"/>
    <xf numFmtId="4" fontId="16" fillId="0" borderId="12" xfId="0" applyNumberFormat="1" applyFont="1" applyBorder="1"/>
    <xf numFmtId="164" fontId="12" fillId="0" borderId="0" xfId="3" applyNumberFormat="1" applyFont="1"/>
    <xf numFmtId="9" fontId="1" fillId="0" borderId="0" xfId="8" applyFont="1"/>
    <xf numFmtId="0" fontId="17" fillId="2" borderId="0" xfId="2" applyFont="1" applyFill="1" applyAlignment="1">
      <alignment horizontal="right"/>
    </xf>
    <xf numFmtId="5" fontId="17" fillId="2" borderId="0" xfId="1" applyNumberFormat="1" applyFont="1" applyFill="1"/>
    <xf numFmtId="164" fontId="1" fillId="0" borderId="1" xfId="3" applyNumberFormat="1" applyFont="1" applyFill="1" applyBorder="1"/>
    <xf numFmtId="164" fontId="1" fillId="0" borderId="0" xfId="1" applyNumberFormat="1" applyFont="1"/>
    <xf numFmtId="0" fontId="0" fillId="0" borderId="0" xfId="2" applyFont="1"/>
    <xf numFmtId="0" fontId="0" fillId="0" borderId="0" xfId="0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0" fontId="12" fillId="0" borderId="7" xfId="0" applyFont="1" applyBorder="1" applyAlignment="1">
      <alignment horizontal="left"/>
    </xf>
    <xf numFmtId="37" fontId="0" fillId="0" borderId="8" xfId="3" applyNumberFormat="1" applyFont="1" applyFill="1" applyBorder="1" applyAlignment="1">
      <alignment horizontal="center"/>
    </xf>
    <xf numFmtId="37" fontId="12" fillId="0" borderId="9" xfId="3" applyNumberFormat="1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indent="2"/>
    </xf>
    <xf numFmtId="164" fontId="12" fillId="0" borderId="0" xfId="0" applyNumberFormat="1" applyFont="1"/>
    <xf numFmtId="0" fontId="14" fillId="2" borderId="0" xfId="0" applyFont="1" applyFill="1" applyAlignment="1">
      <alignment horizontal="right" indent="1"/>
    </xf>
    <xf numFmtId="165" fontId="14" fillId="2" borderId="0" xfId="7" applyNumberFormat="1" applyFont="1" applyFill="1"/>
    <xf numFmtId="0" fontId="14" fillId="0" borderId="0" xfId="0" applyFont="1"/>
    <xf numFmtId="0" fontId="12" fillId="0" borderId="0" xfId="0" applyFont="1" applyAlignment="1">
      <alignment horizontal="left"/>
    </xf>
    <xf numFmtId="164" fontId="12" fillId="0" borderId="1" xfId="0" applyNumberFormat="1" applyFont="1" applyBorder="1"/>
    <xf numFmtId="0" fontId="14" fillId="0" borderId="0" xfId="0" applyFont="1" applyAlignment="1">
      <alignment horizontal="right" indent="1"/>
    </xf>
    <xf numFmtId="165" fontId="14" fillId="0" borderId="0" xfId="7" applyNumberFormat="1" applyFont="1" applyFill="1"/>
    <xf numFmtId="43" fontId="14" fillId="0" borderId="0" xfId="0" applyNumberFormat="1" applyFont="1"/>
    <xf numFmtId="164" fontId="12" fillId="0" borderId="2" xfId="0" applyNumberFormat="1" applyFont="1" applyBorder="1"/>
    <xf numFmtId="7" fontId="0" fillId="0" borderId="0" xfId="0" applyNumberFormat="1"/>
    <xf numFmtId="44" fontId="1" fillId="0" borderId="0" xfId="7" applyFont="1"/>
    <xf numFmtId="9" fontId="0" fillId="0" borderId="0" xfId="8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8" borderId="0" xfId="1" applyNumberFormat="1" applyFont="1" applyFill="1"/>
    <xf numFmtId="43" fontId="1" fillId="0" borderId="0" xfId="1" applyFont="1"/>
    <xf numFmtId="37" fontId="0" fillId="0" borderId="0" xfId="0" applyNumberFormat="1"/>
    <xf numFmtId="166" fontId="1" fillId="0" borderId="0" xfId="2" applyNumberFormat="1" applyFont="1"/>
    <xf numFmtId="9" fontId="1" fillId="0" borderId="0" xfId="2" applyNumberFormat="1" applyFont="1"/>
    <xf numFmtId="9" fontId="12" fillId="0" borderId="0" xfId="8" applyFont="1"/>
    <xf numFmtId="43" fontId="12" fillId="0" borderId="0" xfId="2" applyNumberFormat="1" applyFont="1"/>
    <xf numFmtId="164" fontId="18" fillId="0" borderId="0" xfId="0" applyNumberFormat="1" applyFont="1"/>
    <xf numFmtId="164" fontId="19" fillId="2" borderId="0" xfId="3" applyNumberFormat="1" applyFont="1" applyFill="1"/>
    <xf numFmtId="164" fontId="13" fillId="2" borderId="0" xfId="3" applyNumberFormat="1" applyFont="1" applyFill="1"/>
    <xf numFmtId="164" fontId="1" fillId="0" borderId="0" xfId="0" applyNumberFormat="1" applyFont="1" applyAlignment="1">
      <alignment horizontal="center"/>
    </xf>
    <xf numFmtId="0" fontId="0" fillId="0" borderId="0" xfId="0" applyFont="1"/>
    <xf numFmtId="0" fontId="0" fillId="5" borderId="0" xfId="2" applyFont="1" applyFill="1"/>
    <xf numFmtId="0" fontId="3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12" fillId="0" borderId="0" xfId="0" applyFont="1" applyAlignment="1">
      <alignment horizontal="center"/>
    </xf>
  </cellXfs>
  <cellStyles count="9">
    <cellStyle name="Comma" xfId="1" builtinId="3"/>
    <cellStyle name="Comma 2" xfId="3" xr:uid="{23454963-8927-413B-9072-512434CB12B7}"/>
    <cellStyle name="Comma 2 2" xfId="5" xr:uid="{AABE9E4A-2507-49D6-8247-64EB8476DB26}"/>
    <cellStyle name="Currency" xfId="7" builtinId="4"/>
    <cellStyle name="Normal" xfId="0" builtinId="0"/>
    <cellStyle name="Normal 2" xfId="2" xr:uid="{16BC2717-6BCE-476B-934F-79935A59A8C6}"/>
    <cellStyle name="Normal 2 2" xfId="4" xr:uid="{06979D10-5A7B-466E-B5DA-19AC78C2F619}"/>
    <cellStyle name="Percent" xfId="8" builtinId="5"/>
    <cellStyle name="Percent 2" xfId="6" xr:uid="{7760F347-CBA8-45E9-A5B0-837C9C06EF5D}"/>
  </cellStyles>
  <dxfs count="2">
    <dxf>
      <numFmt numFmtId="35" formatCode="_(* #,##0.00_);_(* \(#,##0.0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l Villegas" id="{29F34580-A399-455F-8705-3DD812872949}" userId="S::Rosel.Villegas@springfertility.com::709d0915-f4b5-4b8d-b75c-2c3d8e432ab1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3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el Villegas" refreshedDate="44610.679767476853" createdVersion="7" refreshedVersion="7" minRefreshableVersion="3" recordCount="9781" xr:uid="{F550C44D-3A5E-49D9-810C-4FD2110C8517}">
  <cacheSource type="worksheet">
    <worksheetSource name="Table1" r:id="rId2"/>
  </cacheSource>
  <cacheFields count="28">
    <cacheField name="Entities Code Dimension" numFmtId="49">
      <sharedItems count="7">
        <s v="002"/>
        <s v="007"/>
        <s v="001"/>
        <s v="006"/>
        <s v="008"/>
        <s v="004"/>
        <s v="003"/>
      </sharedItems>
    </cacheField>
    <cacheField name="Loc Code Dimension" numFmtId="49">
      <sharedItems count="11">
        <s v=""/>
        <s v="SF"/>
        <s v="HQ"/>
        <s v="SOMA"/>
        <s v="NYC"/>
        <s v="SV"/>
        <s v="RWC"/>
        <s v="OAK"/>
        <s v="DAN"/>
        <s v="RMT"/>
        <s v="VAN"/>
      </sharedItems>
    </cacheField>
    <cacheField name="Posting Date" numFmtId="14">
      <sharedItems containsSemiMixedTypes="0" containsNonDate="0" containsDate="1" containsString="0" minDate="2021-01-31T00:00:00" maxDate="2022-01-01T00:00:00"/>
    </cacheField>
    <cacheField name="YYMM" numFmtId="14">
      <sharedItems count="12">
        <s v="2021_1"/>
        <s v="2021_2"/>
        <s v="2021_3"/>
        <s v="2021_4"/>
        <s v="2021_5"/>
        <s v="2021_6"/>
        <s v="2021_7"/>
        <s v="2021_8"/>
        <s v="2021_9"/>
        <s v="2021_10"/>
        <s v="2021_11"/>
        <s v="2021_12"/>
      </sharedItems>
    </cacheField>
    <cacheField name="Document Type" numFmtId="49">
      <sharedItems/>
    </cacheField>
    <cacheField name="Document No." numFmtId="49">
      <sharedItems/>
    </cacheField>
    <cacheField name="G/L Account No." numFmtId="0">
      <sharedItems containsSemiMixedTypes="0" containsString="0" containsNumber="1" containsInteger="1" minValue="41110" maxValue="81500"/>
    </cacheField>
    <cacheField name="G/L Name " numFmtId="43">
      <sharedItems count="101">
        <s v="Charitable donations"/>
        <s v="Auto lease related expenses"/>
        <s v="Other legal expenses"/>
        <s v="Interest income"/>
        <s v="Income for Subsidiary"/>
        <s v="Other misc expense"/>
        <s v="Depreciation"/>
        <s v="Interest expense"/>
        <s v="Management fee"/>
        <s v="Payroll processing fee"/>
        <s v="Bank fees"/>
        <s v="Other regulatory fees"/>
        <s v="Licensing &amp; permitting"/>
        <s v="Federal taxes"/>
        <s v="State and local taxes"/>
        <s v="In-house meals"/>
        <s v="Employee recognition"/>
        <s v="Professional development"/>
        <s v="Other travel expenses"/>
        <s v="Entertainment"/>
        <s v="Ground transportation"/>
        <s v="Meals"/>
        <s v="Airfare"/>
        <s v="Dues &amp; subscriptions"/>
        <s v="Equipment rentals"/>
        <s v="Computer hardware"/>
        <s v="Computer software"/>
        <s v="IT supplies"/>
        <s v="Office supplies"/>
        <s v="Printing, delivery, &amp; postage"/>
        <s v="Shredding Services"/>
        <s v="Repair &amp; Maintenance"/>
        <s v="Insurance"/>
        <s v="Janitorial and waste management"/>
        <s v="Telephone &amp; internet"/>
        <s v="Utilities"/>
        <s v="Rent related expenses"/>
        <s v="Base rent"/>
        <s v="Legal"/>
        <s v="Recruiting "/>
        <s v="Recruiting - Provider"/>
        <s v="Contract labor"/>
        <s v="Accounting"/>
        <s v="Other marekting expenses"/>
        <s v="Graphic design"/>
        <s v="Advertising, print &amp; promotion"/>
        <s v="Website/multimedia/digital/apps"/>
        <s v="Events/Swag"/>
        <s v="CRM Platform"/>
        <s v="PTO Expense"/>
        <s v="Benefits "/>
        <s v="401k employer match"/>
        <s v="Workers' comp insurance"/>
        <s v="Relocation expense"/>
        <s v="Payroll taxes"/>
        <s v="Bonuses"/>
        <s v="Salaries &amp; wages"/>
        <s v="Donor related expenses"/>
        <s v="Donor compensation"/>
        <s v="Non-Income based taxes"/>
        <s v="Management service expense"/>
        <s v="Anesthesia"/>
        <s v="Prescription medication expense"/>
        <s v="Laundry"/>
        <s v="COGS - merchant charges"/>
        <s v="COGS - contract labor"/>
        <s v="Genetic testing"/>
        <s v="Insurance billing services"/>
        <s v="Lab transport"/>
        <s v="Other"/>
        <s v="Patient souvenirs"/>
        <s v="Patient refreshments"/>
        <s v="IVF Lab supplies"/>
        <s v="Clinical supplies"/>
        <s v="Surgical supplies"/>
        <s v="Storage revenue"/>
        <s v="Management service revenue"/>
        <s v="Fertility benefits revenue - Progyny"/>
        <s v="Insurance revenue - professional fees"/>
        <s v="Insurance revenue - facility fees"/>
        <s v="Self-pay refunds"/>
        <s v="Self-pay revenue"/>
        <s v="Consulting "/>
        <s v="Benefits Admin/Payroll Admin fee"/>
        <s v="Accounting - EBITDA add-back"/>
        <s v="Other income"/>
        <s v="Foreign transaction gain/loss"/>
        <s v="Employee fertility program discounts"/>
        <s v="Merchant fees"/>
        <s v="COGS - repair &amp; maintenance "/>
        <s v="COGS - janitorial and waste management"/>
        <s v="Overtime"/>
        <s v="Commission/agency fee (donor)"/>
        <s v="Employee perks"/>
        <s v="Hotel"/>
        <s v="Fertility benefits - Stork Club"/>
        <s v="Medication"/>
        <s v="Company events"/>
        <s v="Translation Services"/>
        <s v="Conferences"/>
        <s v="Insurance refunds"/>
      </sharedItems>
    </cacheField>
    <cacheField name="GL Account + Name" numFmtId="43">
      <sharedItems/>
    </cacheField>
    <cacheField name="PL Category" numFmtId="2">
      <sharedItems count="19">
        <s v="Non-operating income/(expense)"/>
        <s v="Other "/>
        <s v="Bank charges"/>
        <s v="Taxes &amp; regulatory"/>
        <s v="Employee related expenses"/>
        <s v="Travel"/>
        <s v="Rent"/>
        <s v="Professional fees"/>
        <s v="Marketing"/>
        <s v="Payroll"/>
        <s v="Medical services"/>
        <s v="Supplies"/>
        <s v="Clinical payroll"/>
        <s v="Storage revenue"/>
        <s v="Other revenue"/>
        <s v="Fertility benefits revenue"/>
        <s v="Insurance revenue"/>
        <s v="Self-pay revenue"/>
        <e v="#N/A"/>
      </sharedItems>
    </cacheField>
    <cacheField name="Description" numFmtId="49">
      <sharedItems/>
    </cacheField>
    <cacheField name="Gen. Posting Type" numFmtId="49">
      <sharedItems/>
    </cacheField>
    <cacheField name="Gen. Bus. Posting Group" numFmtId="49">
      <sharedItems/>
    </cacheField>
    <cacheField name="Gen. Prod. Posting Group" numFmtId="49">
      <sharedItems/>
    </cacheField>
    <cacheField name="Amount" numFmtId="4">
      <sharedItems containsSemiMixedTypes="0" containsString="0" containsNumber="1" minValue="-20091689.609999999" maxValue="20091689.609999999"/>
    </cacheField>
    <cacheField name="Debit Amount" numFmtId="4">
      <sharedItems containsSemiMixedTypes="0" containsString="0" containsNumber="1" minValue="-20091689.609999999" maxValue="20091689.609999999"/>
    </cacheField>
    <cacheField name="Credit Amount" numFmtId="4">
      <sharedItems containsSemiMixedTypes="0" containsString="0" containsNumber="1" minValue="-9386796.6500000004" maxValue="9386796.6500000004"/>
    </cacheField>
    <cacheField name="Comment" numFmtId="49">
      <sharedItems/>
    </cacheField>
    <cacheField name="Bal. Account Type" numFmtId="49">
      <sharedItems/>
    </cacheField>
    <cacheField name="Bal. Account No." numFmtId="49">
      <sharedItems/>
    </cacheField>
    <cacheField name="Source Type" numFmtId="49">
      <sharedItems/>
    </cacheField>
    <cacheField name="Source No." numFmtId="49">
      <sharedItems/>
    </cacheField>
    <cacheField name="Source Name" numFmtId="49">
      <sharedItems/>
    </cacheField>
    <cacheField name="Entry No." numFmtId="1">
      <sharedItems containsSemiMixedTypes="0" containsString="0" containsNumber="1" containsInteger="1" minValue="66" maxValue="38062"/>
    </cacheField>
    <cacheField name="External Document No." numFmtId="49">
      <sharedItems/>
    </cacheField>
    <cacheField name="Dept Code Dimension" numFmtId="0">
      <sharedItems containsMixedTypes="1" containsNumber="1" containsInteger="1" minValue="110" maxValue="400"/>
    </cacheField>
    <cacheField name=" Provider Code Dimension" numFmtId="49">
      <sharedItems/>
    </cacheField>
    <cacheField name="Service line Code Dimension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1">
  <r>
    <x v="0"/>
    <x v="0"/>
    <d v="2021-01-31T00:00:00"/>
    <x v="0"/>
    <s v=" "/>
    <s v="01.21 NET CHANGE"/>
    <n v="81500"/>
    <x v="0"/>
    <s v="81500 Charitable donations"/>
    <x v="0"/>
    <s v="Jan 2021 Bal Import"/>
    <s v=" "/>
    <s v=""/>
    <s v=""/>
    <n v="4515"/>
    <n v="0"/>
    <n v="-4515"/>
    <s v=""/>
    <s v="G/L Account"/>
    <s v=""/>
    <s v=" "/>
    <s v=""/>
    <s v=""/>
    <n v="20040"/>
    <s v=""/>
    <s v=""/>
    <s v=""/>
    <s v=""/>
  </r>
  <r>
    <x v="0"/>
    <x v="0"/>
    <d v="2021-01-31T00:00:00"/>
    <x v="0"/>
    <s v=" "/>
    <s v="01.21 NET CHANGE"/>
    <n v="81500"/>
    <x v="0"/>
    <s v="81500 Charitable donations"/>
    <x v="0"/>
    <s v="Jan 2021 Bal Import"/>
    <s v=" "/>
    <s v=""/>
    <s v=""/>
    <n v="-4515"/>
    <n v="0"/>
    <n v="4515"/>
    <s v=""/>
    <s v="G/L Account"/>
    <s v=""/>
    <s v=" "/>
    <s v=""/>
    <s v=""/>
    <n v="2654"/>
    <s v=""/>
    <s v=""/>
    <s v=""/>
    <s v=""/>
  </r>
  <r>
    <x v="0"/>
    <x v="0"/>
    <d v="2021-01-31T00:00:00"/>
    <x v="0"/>
    <s v=" "/>
    <s v="G00161"/>
    <n v="81400"/>
    <x v="1"/>
    <s v="81400 Auto lease related expenses"/>
    <x v="0"/>
    <s v="Reupload January 2021 balance"/>
    <s v=" "/>
    <s v=""/>
    <s v=""/>
    <n v="525.26"/>
    <n v="525.26"/>
    <n v="0"/>
    <s v=""/>
    <s v="G/L Account"/>
    <s v=""/>
    <s v=" "/>
    <s v=""/>
    <s v=""/>
    <n v="20315"/>
    <s v=""/>
    <s v=""/>
    <s v=""/>
    <s v=""/>
  </r>
  <r>
    <x v="0"/>
    <x v="0"/>
    <d v="2021-01-31T00:00:00"/>
    <x v="0"/>
    <s v=" "/>
    <s v="G00161"/>
    <n v="81400"/>
    <x v="1"/>
    <s v="81400 Auto lease related expenses"/>
    <x v="0"/>
    <s v="Reupload January 2021 balance"/>
    <s v=" "/>
    <s v=""/>
    <s v=""/>
    <n v="488.86"/>
    <n v="488.86"/>
    <n v="0"/>
    <s v=""/>
    <s v="G/L Account"/>
    <s v=""/>
    <s v=" "/>
    <s v=""/>
    <s v=""/>
    <n v="20314"/>
    <s v=""/>
    <s v=""/>
    <s v=""/>
    <s v=""/>
  </r>
  <r>
    <x v="1"/>
    <x v="0"/>
    <d v="2021-01-31T00:00:00"/>
    <x v="0"/>
    <s v=" "/>
    <s v="G00163"/>
    <n v="81400"/>
    <x v="1"/>
    <s v="81400 Auto lease related expenses"/>
    <x v="0"/>
    <s v="Reupload January 2021 balance"/>
    <s v=" "/>
    <s v=""/>
    <s v=""/>
    <n v="498"/>
    <n v="498"/>
    <n v="0"/>
    <s v=""/>
    <s v="G/L Account"/>
    <s v=""/>
    <s v=" "/>
    <s v=""/>
    <s v=""/>
    <n v="20223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11942.32"/>
    <n v="0"/>
    <n v="-11942.32"/>
    <s v=""/>
    <s v="G/L Account"/>
    <s v=""/>
    <s v=" "/>
    <s v=""/>
    <s v=""/>
    <n v="20135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1142.6300000000001"/>
    <n v="0"/>
    <n v="-1142.6300000000001"/>
    <s v=""/>
    <s v="G/L Account"/>
    <s v=""/>
    <s v=" "/>
    <s v=""/>
    <s v=""/>
    <n v="20134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2814.51"/>
    <n v="0"/>
    <n v="-2814.51"/>
    <s v=""/>
    <s v="G/L Account"/>
    <s v=""/>
    <s v=" "/>
    <s v=""/>
    <s v=""/>
    <n v="20021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488.86"/>
    <n v="-488.86"/>
    <n v="0"/>
    <s v=""/>
    <s v="G/L Account"/>
    <s v=""/>
    <s v=" "/>
    <s v=""/>
    <s v=""/>
    <n v="20020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525.26"/>
    <n v="-525.26"/>
    <n v="0"/>
    <s v=""/>
    <s v="G/L Account"/>
    <s v=""/>
    <s v=" "/>
    <s v=""/>
    <s v=""/>
    <n v="20019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1142.6300000000001"/>
    <n v="0"/>
    <n v="1142.6300000000001"/>
    <s v=""/>
    <s v="G/L Account"/>
    <s v=""/>
    <s v=" "/>
    <s v=""/>
    <s v=""/>
    <n v="2758"/>
    <s v=""/>
    <s v=""/>
    <s v=""/>
    <s v=""/>
  </r>
  <r>
    <x v="1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11942.32"/>
    <n v="0"/>
    <n v="11942.32"/>
    <s v=""/>
    <s v="G/L Account"/>
    <s v=""/>
    <s v=" "/>
    <s v=""/>
    <s v=""/>
    <n v="2757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525.26"/>
    <n v="525.26"/>
    <n v="0"/>
    <s v=""/>
    <s v="G/L Account"/>
    <s v=""/>
    <s v=" "/>
    <s v=""/>
    <s v=""/>
    <n v="2675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488.86"/>
    <n v="488.86"/>
    <n v="0"/>
    <s v=""/>
    <s v="G/L Account"/>
    <s v=""/>
    <s v=" "/>
    <s v=""/>
    <s v=""/>
    <n v="2674"/>
    <s v=""/>
    <s v=""/>
    <s v=""/>
    <s v=""/>
  </r>
  <r>
    <x v="0"/>
    <x v="0"/>
    <d v="2021-01-31T00:00:00"/>
    <x v="0"/>
    <s v=" "/>
    <s v="01.21 NET CHANGE"/>
    <n v="81400"/>
    <x v="1"/>
    <s v="81400 Auto lease related expenses"/>
    <x v="0"/>
    <s v="Jan 2021 Bal Import"/>
    <s v=" "/>
    <s v=""/>
    <s v=""/>
    <n v="-2814.51"/>
    <n v="0"/>
    <n v="2814.51"/>
    <s v=""/>
    <s v="G/L Account"/>
    <s v=""/>
    <s v=" "/>
    <s v=""/>
    <s v=""/>
    <n v="2673"/>
    <s v=""/>
    <s v=""/>
    <s v=""/>
    <s v=""/>
  </r>
  <r>
    <x v="0"/>
    <x v="0"/>
    <d v="2021-01-31T00:00:00"/>
    <x v="0"/>
    <s v=" "/>
    <s v="G00161"/>
    <n v="81300"/>
    <x v="2"/>
    <s v="81300 Other legal expenses"/>
    <x v="0"/>
    <s v="Reupload January 2021 balance"/>
    <s v=" "/>
    <s v=""/>
    <s v=""/>
    <n v="5250"/>
    <n v="5250"/>
    <n v="0"/>
    <s v=""/>
    <s v="G/L Account"/>
    <s v=""/>
    <s v=" "/>
    <s v=""/>
    <s v=""/>
    <n v="20322"/>
    <s v=""/>
    <s v=""/>
    <s v=""/>
    <s v=""/>
  </r>
  <r>
    <x v="0"/>
    <x v="0"/>
    <d v="2021-01-31T00:00:00"/>
    <x v="0"/>
    <s v=" "/>
    <s v="01.21 NET CHANGE"/>
    <n v="81300"/>
    <x v="2"/>
    <s v="81300 Other legal expenses"/>
    <x v="0"/>
    <s v="Jan 2021 Bal Import"/>
    <s v=" "/>
    <s v=""/>
    <s v=""/>
    <n v="144750"/>
    <n v="0"/>
    <n v="-144750"/>
    <s v=""/>
    <s v="G/L Account"/>
    <s v=""/>
    <s v=" "/>
    <s v=""/>
    <s v=""/>
    <n v="20011"/>
    <s v=""/>
    <s v=""/>
    <s v=""/>
    <s v=""/>
  </r>
  <r>
    <x v="0"/>
    <x v="0"/>
    <d v="2021-01-31T00:00:00"/>
    <x v="0"/>
    <s v=" "/>
    <s v="01.21 NET CHANGE"/>
    <n v="81300"/>
    <x v="2"/>
    <s v="81300 Other legal expenses"/>
    <x v="0"/>
    <s v="Jan 2021 Bal Import"/>
    <s v=" "/>
    <s v=""/>
    <s v=""/>
    <n v="-144750"/>
    <n v="0"/>
    <n v="144750"/>
    <s v=""/>
    <s v="G/L Account"/>
    <s v=""/>
    <s v=" "/>
    <s v=""/>
    <s v=""/>
    <n v="2683"/>
    <s v=""/>
    <s v=""/>
    <s v=""/>
    <s v=""/>
  </r>
  <r>
    <x v="2"/>
    <x v="0"/>
    <d v="2021-01-31T00:00:00"/>
    <x v="0"/>
    <s v=" "/>
    <s v="G00159"/>
    <n v="81100"/>
    <x v="3"/>
    <s v="81100 Interest income"/>
    <x v="0"/>
    <s v="Reupload January 2021 balance"/>
    <s v=" "/>
    <s v=""/>
    <s v=""/>
    <n v="-0.01"/>
    <n v="0"/>
    <n v="0.01"/>
    <s v=""/>
    <s v="G/L Account"/>
    <s v=""/>
    <s v=" "/>
    <s v=""/>
    <s v=""/>
    <n v="20327"/>
    <s v=""/>
    <s v=""/>
    <s v=""/>
    <s v=""/>
  </r>
  <r>
    <x v="0"/>
    <x v="0"/>
    <d v="2021-01-31T00:00:00"/>
    <x v="0"/>
    <s v=" "/>
    <s v="G00161"/>
    <n v="81100"/>
    <x v="3"/>
    <s v="81100 Interest income"/>
    <x v="0"/>
    <s v="Reupload January 2021 balance"/>
    <s v=" "/>
    <s v=""/>
    <s v=""/>
    <n v="-28.77"/>
    <n v="0"/>
    <n v="28.77"/>
    <s v=""/>
    <s v="G/L Account"/>
    <s v=""/>
    <s v=" "/>
    <s v=""/>
    <s v=""/>
    <n v="20260"/>
    <s v=""/>
    <s v=""/>
    <s v=""/>
    <s v=""/>
  </r>
  <r>
    <x v="2"/>
    <x v="0"/>
    <d v="2021-01-31T00:00:00"/>
    <x v="0"/>
    <s v=" "/>
    <s v="01.21 BALANCE"/>
    <n v="81100"/>
    <x v="3"/>
    <s v="81100 Interest income"/>
    <x v="0"/>
    <s v="Jan 2021 Bal Import"/>
    <s v=" "/>
    <s v=""/>
    <s v=""/>
    <n v="-20882.25"/>
    <n v="-20882.25"/>
    <n v="0"/>
    <s v=""/>
    <s v="G/L Account"/>
    <s v=""/>
    <s v=" "/>
    <s v=""/>
    <s v=""/>
    <n v="20173"/>
    <s v=""/>
    <s v=""/>
    <s v=""/>
    <s v=""/>
  </r>
  <r>
    <x v="0"/>
    <x v="0"/>
    <d v="2021-01-31T00:00:00"/>
    <x v="0"/>
    <s v=" "/>
    <s v="01.21 NET CHANGE"/>
    <n v="81100"/>
    <x v="3"/>
    <s v="81100 Interest income"/>
    <x v="0"/>
    <s v="Jan 2021 Bal Import"/>
    <s v=" "/>
    <s v=""/>
    <s v=""/>
    <n v="-365.56"/>
    <n v="-365.56"/>
    <n v="0"/>
    <s v=""/>
    <s v="G/L Account"/>
    <s v=""/>
    <s v=" "/>
    <s v=""/>
    <s v=""/>
    <n v="20089"/>
    <s v=""/>
    <s v=""/>
    <s v=""/>
    <s v=""/>
  </r>
  <r>
    <x v="0"/>
    <x v="0"/>
    <d v="2021-01-31T00:00:00"/>
    <x v="0"/>
    <s v=" "/>
    <s v="01.21 NET CHANGE"/>
    <n v="81100"/>
    <x v="3"/>
    <s v="81100 Interest income"/>
    <x v="0"/>
    <s v="Jan 2021 Bal Import"/>
    <s v=" "/>
    <s v=""/>
    <s v=""/>
    <n v="365.56"/>
    <n v="365.56"/>
    <n v="0"/>
    <s v=""/>
    <s v="G/L Account"/>
    <s v=""/>
    <s v=" "/>
    <s v=""/>
    <s v=""/>
    <n v="2605"/>
    <s v=""/>
    <s v=""/>
    <s v=""/>
    <s v=""/>
  </r>
  <r>
    <x v="2"/>
    <x v="0"/>
    <d v="2021-01-31T00:00:00"/>
    <x v="0"/>
    <s v=" "/>
    <s v="01.21 BALANCE"/>
    <n v="81100"/>
    <x v="3"/>
    <s v="81100 Interest income"/>
    <x v="0"/>
    <s v="Jan 2021 Bal Import"/>
    <s v=" "/>
    <s v=""/>
    <s v=""/>
    <n v="20882.25"/>
    <n v="20882.25"/>
    <n v="0"/>
    <s v=""/>
    <s v="G/L Account"/>
    <s v=""/>
    <s v=" "/>
    <s v=""/>
    <s v=""/>
    <n v="2572"/>
    <s v=""/>
    <s v=""/>
    <s v=""/>
    <s v=""/>
  </r>
  <r>
    <x v="2"/>
    <x v="0"/>
    <d v="2021-01-31T00:00:00"/>
    <x v="0"/>
    <s v=" "/>
    <s v="01.21 BALANCE"/>
    <n v="71180"/>
    <x v="4"/>
    <s v="71180 Income for Subsidiary"/>
    <x v="1"/>
    <s v="Jan 2021 Bal Import"/>
    <s v=" "/>
    <s v=""/>
    <s v=""/>
    <n v="-4965943.4400000004"/>
    <n v="-4965943.4400000004"/>
    <n v="0"/>
    <s v=""/>
    <s v="G/L Account"/>
    <s v=""/>
    <s v=" "/>
    <s v=""/>
    <s v=""/>
    <n v="20174"/>
    <s v=""/>
    <s v=""/>
    <s v=""/>
    <s v=""/>
  </r>
  <r>
    <x v="0"/>
    <x v="0"/>
    <d v="2021-01-31T00:00:00"/>
    <x v="0"/>
    <s v=" "/>
    <s v="01.21 NET CHANGE"/>
    <n v="71180"/>
    <x v="4"/>
    <s v="71180 Income for Subsidiary"/>
    <x v="1"/>
    <s v="Jan 2021 Bal Import"/>
    <s v=" "/>
    <s v=""/>
    <s v=""/>
    <n v="80898.320000000007"/>
    <n v="0"/>
    <n v="-80898.320000000007"/>
    <s v=""/>
    <s v="G/L Account"/>
    <s v=""/>
    <s v=" "/>
    <s v=""/>
    <s v=""/>
    <n v="19999"/>
    <s v=""/>
    <s v=""/>
    <s v=""/>
    <s v=""/>
  </r>
  <r>
    <x v="0"/>
    <x v="0"/>
    <d v="2021-01-31T00:00:00"/>
    <x v="0"/>
    <s v=" "/>
    <s v="01.21 NET CHANGE"/>
    <n v="71180"/>
    <x v="4"/>
    <s v="71180 Income for Subsidiary"/>
    <x v="1"/>
    <s v="Jan 2021 Bal Import"/>
    <s v=" "/>
    <s v=""/>
    <s v=""/>
    <n v="-80898.320000000007"/>
    <n v="0"/>
    <n v="80898.320000000007"/>
    <s v=""/>
    <s v="G/L Account"/>
    <s v=""/>
    <s v=" "/>
    <s v=""/>
    <s v=""/>
    <n v="2695"/>
    <s v=""/>
    <s v=""/>
    <s v=""/>
    <s v=""/>
  </r>
  <r>
    <x v="2"/>
    <x v="0"/>
    <d v="2021-01-31T00:00:00"/>
    <x v="0"/>
    <s v=" "/>
    <s v="01.21 BALANCE"/>
    <n v="71180"/>
    <x v="4"/>
    <s v="71180 Income for Subsidiary"/>
    <x v="1"/>
    <s v="Jan 2021 Bal Import"/>
    <s v=" "/>
    <s v=""/>
    <s v=""/>
    <n v="4965943.4400000004"/>
    <n v="4965943.4400000004"/>
    <n v="0"/>
    <s v=""/>
    <s v="G/L Account"/>
    <s v=""/>
    <s v=" "/>
    <s v=""/>
    <s v=""/>
    <n v="2571"/>
    <s v=""/>
    <s v=""/>
    <s v=""/>
    <s v=""/>
  </r>
  <r>
    <x v="0"/>
    <x v="0"/>
    <d v="2021-01-31T00:00:00"/>
    <x v="0"/>
    <s v=" "/>
    <s v="G00161"/>
    <n v="71170"/>
    <x v="5"/>
    <s v="71170 Other misc expense"/>
    <x v="1"/>
    <s v="Reupload January 2021 balance"/>
    <s v=" "/>
    <s v=""/>
    <s v=""/>
    <n v="22712.400000000001"/>
    <n v="22712.400000000001"/>
    <n v="0"/>
    <s v=""/>
    <s v="G/L Account"/>
    <s v=""/>
    <s v=" "/>
    <s v=""/>
    <s v=""/>
    <n v="20305"/>
    <s v=""/>
    <s v=""/>
    <s v=""/>
    <s v=""/>
  </r>
  <r>
    <x v="3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10637.17"/>
    <n v="0"/>
    <n v="-10637.17"/>
    <s v=""/>
    <s v="G/L Account"/>
    <s v=""/>
    <s v=" "/>
    <s v=""/>
    <s v=""/>
    <n v="20177"/>
    <s v=""/>
    <s v=""/>
    <s v=""/>
    <s v=""/>
  </r>
  <r>
    <x v="2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1420379.78"/>
    <n v="0"/>
    <n v="-1420379.78"/>
    <s v=""/>
    <s v="G/L Account"/>
    <s v=""/>
    <s v=" "/>
    <s v=""/>
    <s v=""/>
    <n v="20170"/>
    <s v=""/>
    <s v=""/>
    <s v=""/>
    <s v=""/>
  </r>
  <r>
    <x v="1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6075.44"/>
    <n v="0"/>
    <n v="-6075.44"/>
    <s v=""/>
    <s v="G/L Account"/>
    <s v=""/>
    <s v=" "/>
    <s v=""/>
    <s v=""/>
    <n v="20124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400"/>
    <n v="0"/>
    <n v="-400"/>
    <s v=""/>
    <s v="G/L Account"/>
    <s v=""/>
    <s v=" "/>
    <s v=""/>
    <s v=""/>
    <n v="2004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69567.399999999994"/>
    <n v="0"/>
    <n v="-69567.399999999994"/>
    <s v=""/>
    <s v="G/L Account"/>
    <s v=""/>
    <s v=" "/>
    <s v=""/>
    <s v=""/>
    <n v="20033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820"/>
    <n v="0"/>
    <n v="-820"/>
    <s v=""/>
    <s v="G/L Account"/>
    <s v=""/>
    <s v=" "/>
    <s v=""/>
    <s v=""/>
    <n v="2003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33031.89"/>
    <n v="0"/>
    <n v="-33031.89"/>
    <s v=""/>
    <s v="G/L Account"/>
    <s v=""/>
    <s v=" "/>
    <s v=""/>
    <s v=""/>
    <n v="20005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1071"/>
    <n v="0"/>
    <n v="-1071"/>
    <s v=""/>
    <s v="G/L Account"/>
    <s v=""/>
    <s v=" "/>
    <s v=""/>
    <s v=""/>
    <n v="20000"/>
    <s v=""/>
    <s v=""/>
    <s v=""/>
    <s v=""/>
  </r>
  <r>
    <x v="1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6075.44"/>
    <n v="0"/>
    <n v="6075.44"/>
    <s v=""/>
    <s v="G/L Account"/>
    <s v=""/>
    <s v=" "/>
    <s v=""/>
    <s v=""/>
    <n v="2768"/>
    <s v=""/>
    <s v=""/>
    <s v=""/>
    <s v=""/>
  </r>
  <r>
    <x v="3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-10637.17"/>
    <n v="0"/>
    <n v="10637.17"/>
    <s v=""/>
    <s v="G/L Account"/>
    <s v=""/>
    <s v=" "/>
    <s v=""/>
    <s v=""/>
    <n v="272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1071"/>
    <n v="0"/>
    <n v="1071"/>
    <s v=""/>
    <s v="G/L Account"/>
    <s v=""/>
    <s v=" "/>
    <s v=""/>
    <s v=""/>
    <n v="2694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33031.89"/>
    <n v="0"/>
    <n v="33031.89"/>
    <s v=""/>
    <s v="G/L Account"/>
    <s v=""/>
    <s v=" "/>
    <s v=""/>
    <s v=""/>
    <n v="2689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820"/>
    <n v="0"/>
    <n v="820"/>
    <s v=""/>
    <s v="G/L Account"/>
    <s v=""/>
    <s v=" "/>
    <s v=""/>
    <s v=""/>
    <n v="2662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69567.399999999994"/>
    <n v="0"/>
    <n v="69567.399999999994"/>
    <s v=""/>
    <s v="G/L Account"/>
    <s v=""/>
    <s v=" "/>
    <s v=""/>
    <s v=""/>
    <n v="2661"/>
    <s v=""/>
    <s v=""/>
    <s v=""/>
    <s v=""/>
  </r>
  <r>
    <x v="0"/>
    <x v="0"/>
    <d v="2021-01-31T00:00:00"/>
    <x v="0"/>
    <s v=" "/>
    <s v="01.21 NET CHANGE"/>
    <n v="71170"/>
    <x v="5"/>
    <s v="71170 Other misc expense"/>
    <x v="1"/>
    <s v="Jan 2021 Bal Import"/>
    <s v=" "/>
    <s v=""/>
    <s v=""/>
    <n v="-400"/>
    <n v="0"/>
    <n v="400"/>
    <s v=""/>
    <s v="G/L Account"/>
    <s v=""/>
    <s v=" "/>
    <s v=""/>
    <s v=""/>
    <n v="2652"/>
    <s v=""/>
    <s v=""/>
    <s v=""/>
    <s v=""/>
  </r>
  <r>
    <x v="2"/>
    <x v="0"/>
    <d v="2021-01-31T00:00:00"/>
    <x v="0"/>
    <s v=" "/>
    <s v="01.21 BALANCE"/>
    <n v="71170"/>
    <x v="5"/>
    <s v="71170 Other misc expense"/>
    <x v="1"/>
    <s v="Jan 2021 Bal Import"/>
    <s v=" "/>
    <s v=""/>
    <s v=""/>
    <n v="-1420379.78"/>
    <n v="0"/>
    <n v="1420379.78"/>
    <s v=""/>
    <s v="G/L Account"/>
    <s v=""/>
    <s v=" "/>
    <s v=""/>
    <s v=""/>
    <n v="2575"/>
    <s v=""/>
    <s v=""/>
    <s v=""/>
    <s v=""/>
  </r>
  <r>
    <x v="3"/>
    <x v="0"/>
    <d v="2021-01-31T00:00:00"/>
    <x v="0"/>
    <s v=" "/>
    <s v="01.21 BALANCE"/>
    <n v="71140"/>
    <x v="6"/>
    <s v="71140 Depreciation"/>
    <x v="1"/>
    <s v="Jan 2021 Bal Import"/>
    <s v=" "/>
    <s v=""/>
    <s v=""/>
    <n v="118912"/>
    <n v="0"/>
    <n v="-118912"/>
    <s v=""/>
    <s v="G/L Account"/>
    <s v=""/>
    <s v=" "/>
    <s v=""/>
    <s v=""/>
    <n v="20178"/>
    <s v=""/>
    <s v=""/>
    <s v=""/>
    <s v=""/>
  </r>
  <r>
    <x v="0"/>
    <x v="0"/>
    <d v="2021-01-31T00:00:00"/>
    <x v="0"/>
    <s v=" "/>
    <s v="01.21 NET CHANGE"/>
    <n v="71140"/>
    <x v="6"/>
    <s v="71140 Depreciation"/>
    <x v="1"/>
    <s v="Jan 2021 Bal Import"/>
    <s v=" "/>
    <s v=""/>
    <s v=""/>
    <n v="820625"/>
    <n v="0"/>
    <n v="-820625"/>
    <s v=""/>
    <s v="G/L Account"/>
    <s v=""/>
    <s v=" "/>
    <s v=""/>
    <s v=""/>
    <n v="20062"/>
    <s v=""/>
    <s v=""/>
    <s v=""/>
    <s v=""/>
  </r>
  <r>
    <x v="3"/>
    <x v="0"/>
    <d v="2021-01-31T00:00:00"/>
    <x v="0"/>
    <s v=" "/>
    <s v="01.21 BALANCE"/>
    <n v="71140"/>
    <x v="6"/>
    <s v="71140 Depreciation"/>
    <x v="1"/>
    <s v="Jan 2021 Bal Import"/>
    <s v=" "/>
    <s v=""/>
    <s v=""/>
    <n v="-118912"/>
    <n v="0"/>
    <n v="118912"/>
    <s v=""/>
    <s v="G/L Account"/>
    <s v=""/>
    <s v=" "/>
    <s v=""/>
    <s v=""/>
    <n v="2721"/>
    <s v=""/>
    <s v=""/>
    <s v=""/>
    <s v=""/>
  </r>
  <r>
    <x v="0"/>
    <x v="0"/>
    <d v="2021-01-31T00:00:00"/>
    <x v="0"/>
    <s v=" "/>
    <s v="01.21 NET CHANGE"/>
    <n v="71140"/>
    <x v="6"/>
    <s v="71140 Depreciation"/>
    <x v="1"/>
    <s v="Jan 2021 Bal Import"/>
    <s v=" "/>
    <s v=""/>
    <s v=""/>
    <n v="-820625"/>
    <n v="0"/>
    <n v="820625"/>
    <s v=""/>
    <s v="G/L Account"/>
    <s v=""/>
    <s v=" "/>
    <s v=""/>
    <s v=""/>
    <n v="2632"/>
    <s v=""/>
    <s v=""/>
    <s v=""/>
    <s v=""/>
  </r>
  <r>
    <x v="0"/>
    <x v="0"/>
    <d v="2021-01-31T00:00:00"/>
    <x v="0"/>
    <s v=" "/>
    <s v="01.21 NET CHANGE"/>
    <n v="71130"/>
    <x v="7"/>
    <s v="71130 Interest expense"/>
    <x v="1"/>
    <s v="Jan 2021 Bal Import"/>
    <s v=" "/>
    <s v=""/>
    <s v=""/>
    <n v="4791.67"/>
    <n v="0"/>
    <n v="-4791.67"/>
    <s v=""/>
    <s v="G/L Account"/>
    <s v=""/>
    <s v=" "/>
    <s v=""/>
    <s v=""/>
    <n v="20009"/>
    <s v=""/>
    <s v=""/>
    <s v=""/>
    <s v=""/>
  </r>
  <r>
    <x v="0"/>
    <x v="0"/>
    <d v="2021-01-31T00:00:00"/>
    <x v="0"/>
    <s v=" "/>
    <s v="01.21 NET CHANGE"/>
    <n v="71130"/>
    <x v="7"/>
    <s v="71130 Interest expense"/>
    <x v="1"/>
    <s v="Jan 2021 Bal Import"/>
    <s v=" "/>
    <s v=""/>
    <s v=""/>
    <n v="-4791.67"/>
    <n v="0"/>
    <n v="4791.67"/>
    <s v=""/>
    <s v="G/L Account"/>
    <s v=""/>
    <s v=" "/>
    <s v=""/>
    <s v=""/>
    <n v="2685"/>
    <s v=""/>
    <s v=""/>
    <s v=""/>
    <s v=""/>
  </r>
  <r>
    <x v="1"/>
    <x v="0"/>
    <d v="2021-01-31T00:00:00"/>
    <x v="0"/>
    <s v=" "/>
    <s v="01.21 NET CHANGE"/>
    <n v="71100"/>
    <x v="8"/>
    <s v="71100 Management fee"/>
    <x v="1"/>
    <s v="Jan 2021 Bal Import"/>
    <s v=" "/>
    <s v=""/>
    <s v=""/>
    <n v="89500"/>
    <n v="0"/>
    <n v="-89500"/>
    <s v=""/>
    <s v="G/L Account"/>
    <s v=""/>
    <s v=" "/>
    <s v=""/>
    <s v=""/>
    <n v="20155"/>
    <s v=""/>
    <s v=""/>
    <s v=""/>
    <s v=""/>
  </r>
  <r>
    <x v="1"/>
    <x v="0"/>
    <d v="2021-01-31T00:00:00"/>
    <x v="0"/>
    <s v=" "/>
    <s v="01.21 NET CHANGE"/>
    <n v="71100"/>
    <x v="8"/>
    <s v="71100 Management fee"/>
    <x v="1"/>
    <s v="Jan 2021 Bal Import"/>
    <s v=" "/>
    <s v=""/>
    <s v=""/>
    <n v="-89500"/>
    <n v="0"/>
    <n v="89500"/>
    <s v=""/>
    <s v="G/L Account"/>
    <s v=""/>
    <s v=" "/>
    <s v=""/>
    <s v=""/>
    <n v="2737"/>
    <s v=""/>
    <s v=""/>
    <s v=""/>
    <s v=""/>
  </r>
  <r>
    <x v="0"/>
    <x v="0"/>
    <d v="2021-01-31T00:00:00"/>
    <x v="0"/>
    <s v=" "/>
    <s v="G00161"/>
    <n v="69130"/>
    <x v="9"/>
    <s v="69130 Payroll processing fee"/>
    <x v="2"/>
    <s v="Reupload January 2021 balance"/>
    <s v=" "/>
    <s v=""/>
    <s v=""/>
    <n v="7484.35"/>
    <n v="7484.35"/>
    <n v="0"/>
    <s v=""/>
    <s v="G/L Account"/>
    <s v=""/>
    <s v=" "/>
    <s v=""/>
    <s v=""/>
    <n v="20291"/>
    <s v=""/>
    <s v=""/>
    <s v=""/>
    <s v=""/>
  </r>
  <r>
    <x v="1"/>
    <x v="0"/>
    <d v="2021-01-31T00:00:00"/>
    <x v="0"/>
    <s v=" "/>
    <s v="G00163"/>
    <n v="69130"/>
    <x v="9"/>
    <s v="69130 Payroll processing fee"/>
    <x v="2"/>
    <s v="Reupload January 2021 balance"/>
    <s v=" "/>
    <s v=""/>
    <s v=""/>
    <n v="121"/>
    <n v="121"/>
    <n v="0"/>
    <s v=""/>
    <s v="G/L Account"/>
    <s v=""/>
    <s v=" "/>
    <s v=""/>
    <s v=""/>
    <n v="20214"/>
    <s v=""/>
    <s v=""/>
    <s v=""/>
    <s v=""/>
  </r>
  <r>
    <x v="1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13545"/>
    <n v="0"/>
    <n v="-13545"/>
    <s v=""/>
    <s v="G/L Account"/>
    <s v=""/>
    <s v=" "/>
    <s v=""/>
    <s v=""/>
    <n v="20149"/>
    <s v=""/>
    <s v=""/>
    <s v=""/>
    <s v=""/>
  </r>
  <r>
    <x v="0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75410.429999999993"/>
    <n v="0"/>
    <n v="-75410.429999999993"/>
    <s v=""/>
    <s v="G/L Account"/>
    <s v=""/>
    <s v=" "/>
    <s v=""/>
    <s v=""/>
    <n v="20052"/>
    <s v=""/>
    <s v=""/>
    <s v=""/>
    <s v=""/>
  </r>
  <r>
    <x v="1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-13545"/>
    <n v="0"/>
    <n v="13545"/>
    <s v=""/>
    <s v="G/L Account"/>
    <s v=""/>
    <s v=" "/>
    <s v=""/>
    <s v=""/>
    <n v="2743"/>
    <s v=""/>
    <s v=""/>
    <s v=""/>
    <s v=""/>
  </r>
  <r>
    <x v="0"/>
    <x v="0"/>
    <d v="2021-01-31T00:00:00"/>
    <x v="0"/>
    <s v=" "/>
    <s v="01.21 NET CHANGE"/>
    <n v="69130"/>
    <x v="9"/>
    <s v="69130 Payroll processing fee"/>
    <x v="2"/>
    <s v="Jan 2021 Bal Import"/>
    <s v=" "/>
    <s v=""/>
    <s v=""/>
    <n v="-75410.429999999993"/>
    <n v="0"/>
    <n v="75410.429999999993"/>
    <s v=""/>
    <s v="G/L Account"/>
    <s v=""/>
    <s v=" "/>
    <s v=""/>
    <s v=""/>
    <n v="2642"/>
    <s v=""/>
    <s v=""/>
    <s v=""/>
    <s v=""/>
  </r>
  <r>
    <x v="0"/>
    <x v="0"/>
    <d v="2021-01-31T00:00:00"/>
    <x v="0"/>
    <s v=" "/>
    <s v="G00161"/>
    <n v="69110"/>
    <x v="10"/>
    <s v="69110 Bank fees"/>
    <x v="2"/>
    <s v="Reupload January 2021 balance"/>
    <s v=" "/>
    <s v=""/>
    <s v=""/>
    <n v="7734.26"/>
    <n v="7734.26"/>
    <n v="0"/>
    <s v=""/>
    <s v="G/L Account"/>
    <s v=""/>
    <s v=" "/>
    <s v=""/>
    <s v=""/>
    <n v="20272"/>
    <s v=""/>
    <s v=""/>
    <s v=""/>
    <s v=""/>
  </r>
  <r>
    <x v="2"/>
    <x v="0"/>
    <d v="2021-01-31T00:00:00"/>
    <x v="0"/>
    <s v=" "/>
    <s v="01.21 BALANCE"/>
    <n v="69110"/>
    <x v="10"/>
    <s v="69110 Bank fees"/>
    <x v="2"/>
    <s v="Jan 2021 Bal Import"/>
    <s v=" "/>
    <s v=""/>
    <s v=""/>
    <n v="4687"/>
    <n v="0"/>
    <n v="-4687"/>
    <s v=""/>
    <s v="G/L Account"/>
    <s v=""/>
    <s v=" "/>
    <s v=""/>
    <s v=""/>
    <n v="20172"/>
    <s v=""/>
    <s v=""/>
    <s v=""/>
    <s v=""/>
  </r>
  <r>
    <x v="0"/>
    <x v="0"/>
    <d v="2021-01-31T00:00:00"/>
    <x v="0"/>
    <s v=" "/>
    <s v="01.21 NET CHANGE"/>
    <n v="69110"/>
    <x v="10"/>
    <s v="69110 Bank fees"/>
    <x v="2"/>
    <s v="Jan 2021 Bal Import"/>
    <s v=" "/>
    <s v=""/>
    <s v=""/>
    <n v="74627.47"/>
    <n v="0"/>
    <n v="-74627.47"/>
    <s v=""/>
    <s v="G/L Account"/>
    <s v=""/>
    <s v=" "/>
    <s v=""/>
    <s v=""/>
    <n v="20072"/>
    <s v=""/>
    <s v=""/>
    <s v=""/>
    <s v=""/>
  </r>
  <r>
    <x v="0"/>
    <x v="0"/>
    <d v="2021-01-31T00:00:00"/>
    <x v="0"/>
    <s v=" "/>
    <s v="01.21 NET CHANGE"/>
    <n v="69110"/>
    <x v="10"/>
    <s v="69110 Bank fees"/>
    <x v="2"/>
    <s v="Jan 2021 Bal Import"/>
    <s v=" "/>
    <s v=""/>
    <s v=""/>
    <n v="-74627.47"/>
    <n v="0"/>
    <n v="74627.47"/>
    <s v=""/>
    <s v="G/L Account"/>
    <s v=""/>
    <s v=" "/>
    <s v=""/>
    <s v=""/>
    <n v="2622"/>
    <s v=""/>
    <s v=""/>
    <s v=""/>
    <s v=""/>
  </r>
  <r>
    <x v="2"/>
    <x v="0"/>
    <d v="2021-01-31T00:00:00"/>
    <x v="0"/>
    <s v=" "/>
    <s v="01.21 BALANCE"/>
    <n v="69110"/>
    <x v="10"/>
    <s v="69110 Bank fees"/>
    <x v="2"/>
    <s v="Jan 2021 Bal Import"/>
    <s v=" "/>
    <s v=""/>
    <s v=""/>
    <n v="-4687"/>
    <n v="0"/>
    <n v="4687"/>
    <s v=""/>
    <s v="G/L Account"/>
    <s v=""/>
    <s v=" "/>
    <s v=""/>
    <s v=""/>
    <n v="2573"/>
    <s v=""/>
    <s v=""/>
    <s v=""/>
    <s v=""/>
  </r>
  <r>
    <x v="3"/>
    <x v="0"/>
    <d v="2021-01-31T00:00:00"/>
    <x v="0"/>
    <s v=" "/>
    <s v="01.21 BALANCE"/>
    <n v="68140"/>
    <x v="11"/>
    <s v="68140 Other regulatory fees"/>
    <x v="3"/>
    <s v="Jan 2021 Bal Import"/>
    <s v=" "/>
    <s v=""/>
    <s v=""/>
    <n v="300"/>
    <n v="0"/>
    <n v="-300"/>
    <s v=""/>
    <s v="G/L Account"/>
    <s v=""/>
    <s v=" "/>
    <s v=""/>
    <s v=""/>
    <n v="20196"/>
    <s v=""/>
    <s v=""/>
    <s v=""/>
    <s v=""/>
  </r>
  <r>
    <x v="3"/>
    <x v="0"/>
    <d v="2021-01-31T00:00:00"/>
    <x v="0"/>
    <s v=" "/>
    <s v="01.21 BALANCE"/>
    <n v="68140"/>
    <x v="11"/>
    <s v="68140 Other regulatory fees"/>
    <x v="3"/>
    <s v="Jan 2021 Bal Import"/>
    <s v=" "/>
    <s v=""/>
    <s v=""/>
    <n v="-300"/>
    <n v="0"/>
    <n v="300"/>
    <s v=""/>
    <s v="G/L Account"/>
    <s v=""/>
    <s v=" "/>
    <s v=""/>
    <s v=""/>
    <n v="2703"/>
    <s v=""/>
    <s v=""/>
    <s v=""/>
    <s v=""/>
  </r>
  <r>
    <x v="0"/>
    <x v="0"/>
    <d v="2021-01-31T00:00:00"/>
    <x v="0"/>
    <s v=" "/>
    <s v="G00161"/>
    <n v="68130"/>
    <x v="12"/>
    <s v="68130 Licensing &amp; permitting"/>
    <x v="3"/>
    <s v="Reupload January 2021 balance"/>
    <s v=" "/>
    <s v=""/>
    <s v=""/>
    <n v="1028"/>
    <n v="1028"/>
    <n v="0"/>
    <s v=""/>
    <s v="G/L Account"/>
    <s v=""/>
    <s v=" "/>
    <s v=""/>
    <s v=""/>
    <n v="20277"/>
    <s v=""/>
    <s v=""/>
    <s v=""/>
    <s v=""/>
  </r>
  <r>
    <x v="3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2600"/>
    <n v="0"/>
    <n v="-2600"/>
    <s v=""/>
    <s v="G/L Account"/>
    <s v=""/>
    <s v=" "/>
    <s v=""/>
    <s v=""/>
    <n v="20195"/>
    <s v=""/>
    <s v=""/>
    <s v=""/>
    <s v=""/>
  </r>
  <r>
    <x v="2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1100"/>
    <n v="0"/>
    <n v="-1100"/>
    <s v=""/>
    <s v="G/L Account"/>
    <s v=""/>
    <s v=" "/>
    <s v=""/>
    <s v=""/>
    <n v="20171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45509.49"/>
    <n v="0"/>
    <n v="-45509.49"/>
    <s v=""/>
    <s v="G/L Account"/>
    <s v=""/>
    <s v=" "/>
    <s v=""/>
    <s v=""/>
    <n v="20067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911.09"/>
    <n v="0"/>
    <n v="-911.09"/>
    <s v=""/>
    <s v="G/L Account"/>
    <s v=""/>
    <s v=" "/>
    <s v=""/>
    <s v=""/>
    <n v="20031"/>
    <s v=""/>
    <s v=""/>
    <s v=""/>
    <s v=""/>
  </r>
  <r>
    <x v="3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-2600"/>
    <n v="0"/>
    <n v="2600"/>
    <s v=""/>
    <s v="G/L Account"/>
    <s v=""/>
    <s v=" "/>
    <s v=""/>
    <s v=""/>
    <n v="2704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-911.09"/>
    <n v="0"/>
    <n v="911.09"/>
    <s v=""/>
    <s v="G/L Account"/>
    <s v=""/>
    <s v=" "/>
    <s v=""/>
    <s v=""/>
    <n v="2663"/>
    <s v=""/>
    <s v=""/>
    <s v=""/>
    <s v=""/>
  </r>
  <r>
    <x v="0"/>
    <x v="0"/>
    <d v="2021-01-31T00:00:00"/>
    <x v="0"/>
    <s v=" "/>
    <s v="01.21 NET CHANGE"/>
    <n v="68130"/>
    <x v="12"/>
    <s v="68130 Licensing &amp; permitting"/>
    <x v="3"/>
    <s v="Jan 2021 Bal Import"/>
    <s v=" "/>
    <s v=""/>
    <s v=""/>
    <n v="-45509.49"/>
    <n v="0"/>
    <n v="45509.49"/>
    <s v=""/>
    <s v="G/L Account"/>
    <s v=""/>
    <s v=" "/>
    <s v=""/>
    <s v=""/>
    <n v="2627"/>
    <s v=""/>
    <s v=""/>
    <s v=""/>
    <s v=""/>
  </r>
  <r>
    <x v="2"/>
    <x v="0"/>
    <d v="2021-01-31T00:00:00"/>
    <x v="0"/>
    <s v=" "/>
    <s v="01.21 BALANCE"/>
    <n v="68130"/>
    <x v="12"/>
    <s v="68130 Licensing &amp; permitting"/>
    <x v="3"/>
    <s v="Jan 2021 Bal Import"/>
    <s v=" "/>
    <s v=""/>
    <s v=""/>
    <n v="-1100"/>
    <n v="0"/>
    <n v="1100"/>
    <s v=""/>
    <s v="G/L Account"/>
    <s v=""/>
    <s v=" "/>
    <s v=""/>
    <s v=""/>
    <n v="2574"/>
    <s v=""/>
    <s v=""/>
    <s v=""/>
    <s v=""/>
  </r>
  <r>
    <x v="1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816"/>
    <n v="0"/>
    <n v="-816"/>
    <s v=""/>
    <s v="G/L Account"/>
    <s v=""/>
    <s v=" "/>
    <s v=""/>
    <s v=""/>
    <n v="20139"/>
    <s v=""/>
    <s v=""/>
    <s v=""/>
    <s v=""/>
  </r>
  <r>
    <x v="0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2040068"/>
    <n v="0"/>
    <n v="-2040068"/>
    <s v=""/>
    <s v="G/L Account"/>
    <s v=""/>
    <s v=" "/>
    <s v=""/>
    <s v=""/>
    <n v="20038"/>
    <s v=""/>
    <s v=""/>
    <s v=""/>
    <s v=""/>
  </r>
  <r>
    <x v="1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-816"/>
    <n v="0"/>
    <n v="816"/>
    <s v=""/>
    <s v="G/L Account"/>
    <s v=""/>
    <s v=" "/>
    <s v=""/>
    <s v=""/>
    <n v="2753"/>
    <s v=""/>
    <s v=""/>
    <s v=""/>
    <s v=""/>
  </r>
  <r>
    <x v="0"/>
    <x v="0"/>
    <d v="2021-01-31T00:00:00"/>
    <x v="0"/>
    <s v=" "/>
    <s v="01.21 NET CHANGE"/>
    <n v="68120"/>
    <x v="13"/>
    <s v="68120 Federal taxes"/>
    <x v="3"/>
    <s v="Jan 2021 Bal Import"/>
    <s v=" "/>
    <s v=""/>
    <s v=""/>
    <n v="-2040068"/>
    <n v="0"/>
    <n v="2040068"/>
    <s v=""/>
    <s v="G/L Account"/>
    <s v=""/>
    <s v=" "/>
    <s v=""/>
    <s v=""/>
    <n v="2656"/>
    <s v=""/>
    <s v=""/>
    <s v=""/>
    <s v=""/>
  </r>
  <r>
    <x v="0"/>
    <x v="0"/>
    <d v="2021-01-31T00:00:00"/>
    <x v="0"/>
    <s v=" "/>
    <s v="G00161"/>
    <n v="68110"/>
    <x v="14"/>
    <s v="68110 State and local taxes"/>
    <x v="3"/>
    <s v="Reupload January 2021 balance"/>
    <s v=" "/>
    <s v=""/>
    <s v=""/>
    <n v="90"/>
    <n v="90"/>
    <n v="0"/>
    <s v=""/>
    <s v="G/L Account"/>
    <s v=""/>
    <s v=" "/>
    <s v=""/>
    <s v=""/>
    <n v="20303"/>
    <s v=""/>
    <s v=""/>
    <s v=""/>
    <s v=""/>
  </r>
  <r>
    <x v="1"/>
    <x v="0"/>
    <d v="2021-01-31T00:00:00"/>
    <x v="0"/>
    <s v=" "/>
    <s v="G00163"/>
    <n v="68110"/>
    <x v="14"/>
    <s v="68110 State and local taxes"/>
    <x v="3"/>
    <s v="Reupload January 2021 balance"/>
    <s v=" "/>
    <s v=""/>
    <s v=""/>
    <n v="21824.82"/>
    <n v="21824.82"/>
    <n v="0"/>
    <s v=""/>
    <s v="G/L Account"/>
    <s v=""/>
    <s v=" "/>
    <s v=""/>
    <s v=""/>
    <n v="20221"/>
    <s v=""/>
    <s v=""/>
    <s v=""/>
    <s v=""/>
  </r>
  <r>
    <x v="1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5826.26999999999"/>
    <n v="0"/>
    <n v="-145826.26999999999"/>
    <s v=""/>
    <s v="G/L Account"/>
    <s v=""/>
    <s v=" "/>
    <s v=""/>
    <s v=""/>
    <n v="20137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6845.99"/>
    <n v="0"/>
    <n v="-146845.99"/>
    <s v=""/>
    <s v="G/L Account"/>
    <s v=""/>
    <s v=" "/>
    <s v=""/>
    <s v=""/>
    <n v="20036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147059.38"/>
    <n v="0"/>
    <n v="-147059.38"/>
    <s v=""/>
    <s v="G/L Account"/>
    <s v=""/>
    <s v=" "/>
    <s v=""/>
    <s v=""/>
    <n v="20035"/>
    <s v=""/>
    <s v=""/>
    <s v=""/>
    <s v=""/>
  </r>
  <r>
    <x v="1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5826.26999999999"/>
    <n v="0"/>
    <n v="145826.26999999999"/>
    <s v=""/>
    <s v="G/L Account"/>
    <s v=""/>
    <s v=" "/>
    <s v=""/>
    <s v=""/>
    <n v="2755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7059.38"/>
    <n v="0"/>
    <n v="147059.38"/>
    <s v=""/>
    <s v="G/L Account"/>
    <s v=""/>
    <s v=" "/>
    <s v=""/>
    <s v=""/>
    <n v="2659"/>
    <s v=""/>
    <s v=""/>
    <s v=""/>
    <s v=""/>
  </r>
  <r>
    <x v="0"/>
    <x v="0"/>
    <d v="2021-01-31T00:00:00"/>
    <x v="0"/>
    <s v=" "/>
    <s v="01.21 NET CHANGE"/>
    <n v="68110"/>
    <x v="14"/>
    <s v="68110 State and local taxes"/>
    <x v="3"/>
    <s v="Jan 2021 Bal Import"/>
    <s v=" "/>
    <s v=""/>
    <s v=""/>
    <n v="-146845.99"/>
    <n v="0"/>
    <n v="146845.99"/>
    <s v=""/>
    <s v="G/L Account"/>
    <s v=""/>
    <s v=" "/>
    <s v=""/>
    <s v=""/>
    <n v="2658"/>
    <s v=""/>
    <s v=""/>
    <s v=""/>
    <s v=""/>
  </r>
  <r>
    <x v="0"/>
    <x v="0"/>
    <d v="2021-01-31T00:00:00"/>
    <x v="0"/>
    <s v=" "/>
    <s v="G00161"/>
    <n v="67160"/>
    <x v="15"/>
    <s v="67160 In-house meals"/>
    <x v="4"/>
    <s v="Reupload January 2021 balance"/>
    <s v=" "/>
    <s v=""/>
    <s v=""/>
    <n v="904.79"/>
    <n v="904.79"/>
    <n v="0"/>
    <s v=""/>
    <s v="G/L Account"/>
    <s v=""/>
    <s v=" "/>
    <s v=""/>
    <s v=""/>
    <n v="20317"/>
    <s v=""/>
    <s v=""/>
    <s v=""/>
    <s v=""/>
  </r>
  <r>
    <x v="0"/>
    <x v="0"/>
    <d v="2021-01-31T00:00:00"/>
    <x v="0"/>
    <s v=" "/>
    <s v="G00161"/>
    <n v="67160"/>
    <x v="15"/>
    <s v="67160 In-house meals"/>
    <x v="4"/>
    <s v="Reupload January 2021 balance"/>
    <s v=" "/>
    <s v=""/>
    <s v=""/>
    <n v="2051.34"/>
    <n v="2051.34"/>
    <n v="0"/>
    <s v=""/>
    <s v="G/L Account"/>
    <s v=""/>
    <s v=" "/>
    <s v=""/>
    <s v=""/>
    <n v="20279"/>
    <s v=""/>
    <s v=""/>
    <s v=""/>
    <s v=""/>
  </r>
  <r>
    <x v="1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11457.03"/>
    <n v="0"/>
    <n v="-11457.03"/>
    <s v=""/>
    <s v="G/L Account"/>
    <s v=""/>
    <s v=" "/>
    <s v=""/>
    <s v=""/>
    <n v="20132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10659.97"/>
    <n v="0"/>
    <n v="-10659.97"/>
    <s v=""/>
    <s v="G/L Account"/>
    <s v=""/>
    <s v=" "/>
    <s v=""/>
    <s v=""/>
    <n v="20065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904.79"/>
    <n v="-904.79"/>
    <n v="0"/>
    <s v=""/>
    <s v="G/L Account"/>
    <s v=""/>
    <s v=" "/>
    <s v=""/>
    <s v=""/>
    <n v="20017"/>
    <s v=""/>
    <s v=""/>
    <s v=""/>
    <s v=""/>
  </r>
  <r>
    <x v="1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11457.03"/>
    <n v="0"/>
    <n v="11457.03"/>
    <s v=""/>
    <s v="G/L Account"/>
    <s v=""/>
    <s v=" "/>
    <s v=""/>
    <s v=""/>
    <n v="2760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904.79"/>
    <n v="904.79"/>
    <n v="0"/>
    <s v=""/>
    <s v="G/L Account"/>
    <s v=""/>
    <s v=" "/>
    <s v=""/>
    <s v=""/>
    <n v="2677"/>
    <s v=""/>
    <s v=""/>
    <s v=""/>
    <s v=""/>
  </r>
  <r>
    <x v="0"/>
    <x v="0"/>
    <d v="2021-01-31T00:00:00"/>
    <x v="0"/>
    <s v=" "/>
    <s v="01.21 NET CHANGE"/>
    <n v="67160"/>
    <x v="15"/>
    <s v="67160 In-house meals"/>
    <x v="4"/>
    <s v="Jan 2021 Bal Import"/>
    <s v=" "/>
    <s v=""/>
    <s v=""/>
    <n v="-10659.97"/>
    <n v="0"/>
    <n v="10659.97"/>
    <s v=""/>
    <s v="G/L Account"/>
    <s v=""/>
    <s v=" "/>
    <s v=""/>
    <s v=""/>
    <n v="2629"/>
    <s v=""/>
    <s v=""/>
    <s v=""/>
    <s v=""/>
  </r>
  <r>
    <x v="0"/>
    <x v="0"/>
    <d v="2021-01-31T00:00:00"/>
    <x v="0"/>
    <s v=" "/>
    <s v="G00161"/>
    <n v="67120"/>
    <x v="16"/>
    <s v="67120 Employee recognition"/>
    <x v="4"/>
    <s v="Reupload January 2021 balance"/>
    <s v=" "/>
    <s v=""/>
    <s v=""/>
    <n v="621.42999999999995"/>
    <n v="621.42999999999995"/>
    <n v="0"/>
    <s v=""/>
    <s v="G/L Account"/>
    <s v=""/>
    <s v=" "/>
    <s v=""/>
    <s v=""/>
    <n v="20321"/>
    <s v=""/>
    <s v=""/>
    <s v=""/>
    <s v=""/>
  </r>
  <r>
    <x v="0"/>
    <x v="0"/>
    <d v="2021-01-31T00:00:00"/>
    <x v="0"/>
    <s v=" "/>
    <s v="01.21 NET CHANGE"/>
    <n v="67120"/>
    <x v="16"/>
    <s v="67120 Employee recognition"/>
    <x v="4"/>
    <s v="Jan 2021 Bal Import"/>
    <s v=" "/>
    <s v=""/>
    <s v=""/>
    <n v="59736.34"/>
    <n v="0"/>
    <n v="-59736.34"/>
    <s v=""/>
    <s v="G/L Account"/>
    <s v=""/>
    <s v=" "/>
    <s v=""/>
    <s v=""/>
    <n v="20013"/>
    <s v=""/>
    <s v=""/>
    <s v=""/>
    <s v=""/>
  </r>
  <r>
    <x v="0"/>
    <x v="0"/>
    <d v="2021-01-31T00:00:00"/>
    <x v="0"/>
    <s v=" "/>
    <s v="01.21 NET CHANGE"/>
    <n v="67120"/>
    <x v="16"/>
    <s v="67120 Employee recognition"/>
    <x v="4"/>
    <s v="Jan 2021 Bal Import"/>
    <s v=" "/>
    <s v=""/>
    <s v=""/>
    <n v="-59736.34"/>
    <n v="0"/>
    <n v="59736.34"/>
    <s v=""/>
    <s v="G/L Account"/>
    <s v=""/>
    <s v=" "/>
    <s v=""/>
    <s v=""/>
    <n v="2681"/>
    <s v=""/>
    <s v=""/>
    <s v=""/>
    <s v=""/>
  </r>
  <r>
    <x v="0"/>
    <x v="0"/>
    <d v="2021-01-31T00:00:00"/>
    <x v="0"/>
    <s v=" "/>
    <s v="G00161"/>
    <n v="67110"/>
    <x v="17"/>
    <s v="67110 Professional development"/>
    <x v="4"/>
    <s v="Reupload January 2021 balance"/>
    <s v=" "/>
    <s v=""/>
    <s v=""/>
    <n v="288.95"/>
    <n v="288.95"/>
    <n v="0"/>
    <s v=""/>
    <s v="G/L Account"/>
    <s v=""/>
    <s v=" "/>
    <s v=""/>
    <s v=""/>
    <n v="20302"/>
    <s v=""/>
    <s v=""/>
    <s v=""/>
    <s v=""/>
  </r>
  <r>
    <x v="1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30601.26"/>
    <n v="0"/>
    <n v="-30601.26"/>
    <s v=""/>
    <s v="G/L Account"/>
    <s v=""/>
    <s v=" "/>
    <s v=""/>
    <s v=""/>
    <n v="20138"/>
    <s v=""/>
    <s v=""/>
    <s v=""/>
    <s v=""/>
  </r>
  <r>
    <x v="0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-288.95"/>
    <n v="-288.95"/>
    <n v="0"/>
    <s v=""/>
    <s v="G/L Account"/>
    <s v=""/>
    <s v=" "/>
    <s v=""/>
    <s v=""/>
    <n v="20037"/>
    <s v=""/>
    <s v=""/>
    <s v=""/>
    <s v=""/>
  </r>
  <r>
    <x v="1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-30601.26"/>
    <n v="0"/>
    <n v="30601.26"/>
    <s v=""/>
    <s v="G/L Account"/>
    <s v=""/>
    <s v=" "/>
    <s v=""/>
    <s v=""/>
    <n v="2754"/>
    <s v=""/>
    <s v=""/>
    <s v=""/>
    <s v=""/>
  </r>
  <r>
    <x v="0"/>
    <x v="0"/>
    <d v="2021-01-31T00:00:00"/>
    <x v="0"/>
    <s v=" "/>
    <s v="01.21 NET CHANGE"/>
    <n v="67110"/>
    <x v="17"/>
    <s v="67110 Professional development"/>
    <x v="4"/>
    <s v="Jan 2021 Bal Import"/>
    <s v=" "/>
    <s v=""/>
    <s v=""/>
    <n v="288.95"/>
    <n v="288.95"/>
    <n v="0"/>
    <s v=""/>
    <s v="G/L Account"/>
    <s v=""/>
    <s v=" "/>
    <s v=""/>
    <s v=""/>
    <n v="2657"/>
    <s v=""/>
    <s v=""/>
    <s v=""/>
    <s v=""/>
  </r>
  <r>
    <x v="0"/>
    <x v="0"/>
    <d v="2021-01-31T00:00:00"/>
    <x v="0"/>
    <s v=" "/>
    <s v="G00161"/>
    <n v="66160"/>
    <x v="18"/>
    <s v="66160 Other travel expenses"/>
    <x v="5"/>
    <s v="Reupload January 2021 balance"/>
    <s v=" "/>
    <s v=""/>
    <s v=""/>
    <n v="896"/>
    <n v="896"/>
    <n v="0"/>
    <s v=""/>
    <s v="G/L Account"/>
    <s v=""/>
    <s v=" "/>
    <s v=""/>
    <s v=""/>
    <n v="20318"/>
    <s v=""/>
    <s v=""/>
    <s v=""/>
    <s v=""/>
  </r>
  <r>
    <x v="1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39148.559999999998"/>
    <n v="0"/>
    <n v="-39148.559999999998"/>
    <s v=""/>
    <s v="G/L Account"/>
    <s v=""/>
    <s v=" "/>
    <s v=""/>
    <s v=""/>
    <n v="20131"/>
    <s v=""/>
    <s v=""/>
    <s v=""/>
    <s v=""/>
  </r>
  <r>
    <x v="0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-896"/>
    <n v="-896"/>
    <n v="0"/>
    <s v=""/>
    <s v="G/L Account"/>
    <s v=""/>
    <s v=" "/>
    <s v=""/>
    <s v=""/>
    <n v="20016"/>
    <s v=""/>
    <s v=""/>
    <s v=""/>
    <s v=""/>
  </r>
  <r>
    <x v="1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-39148.559999999998"/>
    <n v="0"/>
    <n v="39148.559999999998"/>
    <s v=""/>
    <s v="G/L Account"/>
    <s v=""/>
    <s v=" "/>
    <s v=""/>
    <s v=""/>
    <n v="2761"/>
    <s v=""/>
    <s v=""/>
    <s v=""/>
    <s v=""/>
  </r>
  <r>
    <x v="0"/>
    <x v="0"/>
    <d v="2021-01-31T00:00:00"/>
    <x v="0"/>
    <s v=" "/>
    <s v="01.21 NET CHANGE"/>
    <n v="66160"/>
    <x v="18"/>
    <s v="66160 Other travel expenses"/>
    <x v="5"/>
    <s v="Jan 2021 Bal Import"/>
    <s v=" "/>
    <s v=""/>
    <s v=""/>
    <n v="896"/>
    <n v="896"/>
    <n v="0"/>
    <s v=""/>
    <s v="G/L Account"/>
    <s v=""/>
    <s v=" "/>
    <s v=""/>
    <s v=""/>
    <n v="2678"/>
    <s v=""/>
    <s v=""/>
    <s v=""/>
    <s v=""/>
  </r>
  <r>
    <x v="0"/>
    <x v="0"/>
    <d v="2021-01-31T00:00:00"/>
    <x v="0"/>
    <s v=" "/>
    <s v="01.21 NET CHANGE"/>
    <n v="66150"/>
    <x v="19"/>
    <s v="66150 Entertainment"/>
    <x v="5"/>
    <s v="Jan 2021 Bal Import"/>
    <s v=" "/>
    <s v=""/>
    <s v=""/>
    <n v="2250"/>
    <n v="0"/>
    <n v="-2250"/>
    <s v=""/>
    <s v="G/L Account"/>
    <s v=""/>
    <s v=" "/>
    <s v=""/>
    <s v=""/>
    <n v="20073"/>
    <s v=""/>
    <s v=""/>
    <s v=""/>
    <s v=""/>
  </r>
  <r>
    <x v="0"/>
    <x v="0"/>
    <d v="2021-01-31T00:00:00"/>
    <x v="0"/>
    <s v=" "/>
    <s v="01.21 NET CHANGE"/>
    <n v="66150"/>
    <x v="19"/>
    <s v="66150 Entertainment"/>
    <x v="5"/>
    <s v="Jan 2021 Bal Import"/>
    <s v=" "/>
    <s v=""/>
    <s v=""/>
    <n v="-2250"/>
    <n v="0"/>
    <n v="2250"/>
    <s v=""/>
    <s v="G/L Account"/>
    <s v=""/>
    <s v=" "/>
    <s v=""/>
    <s v=""/>
    <n v="2621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383.95"/>
    <n v="383.95"/>
    <n v="0"/>
    <s v=""/>
    <s v="G/L Account"/>
    <s v=""/>
    <s v=" "/>
    <s v=""/>
    <s v=""/>
    <n v="20319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579.45000000000005"/>
    <n v="579.45000000000005"/>
    <n v="0"/>
    <s v=""/>
    <s v="G/L Account"/>
    <s v=""/>
    <s v=" "/>
    <s v=""/>
    <s v=""/>
    <n v="20298"/>
    <s v=""/>
    <s v=""/>
    <s v=""/>
    <s v=""/>
  </r>
  <r>
    <x v="0"/>
    <x v="0"/>
    <d v="2021-01-31T00:00:00"/>
    <x v="0"/>
    <s v=" "/>
    <s v="G00161"/>
    <n v="66140"/>
    <x v="20"/>
    <s v="66140 Ground transportation"/>
    <x v="5"/>
    <s v="Reupload January 2021 balance"/>
    <s v=" "/>
    <s v=""/>
    <s v=""/>
    <n v="6868.54"/>
    <n v="6868.54"/>
    <n v="0"/>
    <s v=""/>
    <s v="G/L Account"/>
    <s v=""/>
    <s v=" "/>
    <s v=""/>
    <s v=""/>
    <n v="20297"/>
    <s v=""/>
    <s v=""/>
    <s v=""/>
    <s v=""/>
  </r>
  <r>
    <x v="1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3171.19"/>
    <n v="0"/>
    <n v="-3171.19"/>
    <s v=""/>
    <s v="G/L Account"/>
    <s v=""/>
    <s v=" "/>
    <s v=""/>
    <s v=""/>
    <n v="20130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20085.64"/>
    <n v="0"/>
    <n v="-20085.64"/>
    <s v=""/>
    <s v="G/L Account"/>
    <s v=""/>
    <s v=" "/>
    <s v=""/>
    <s v=""/>
    <n v="20045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14436.04"/>
    <n v="0"/>
    <n v="-14436.04"/>
    <s v=""/>
    <s v="G/L Account"/>
    <s v=""/>
    <s v=" "/>
    <s v=""/>
    <s v=""/>
    <n v="20044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383.95"/>
    <n v="-383.95"/>
    <n v="0"/>
    <s v=""/>
    <s v="G/L Account"/>
    <s v=""/>
    <s v=" "/>
    <s v=""/>
    <s v=""/>
    <n v="20015"/>
    <s v=""/>
    <s v=""/>
    <s v=""/>
    <s v=""/>
  </r>
  <r>
    <x v="1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3171.19"/>
    <n v="0"/>
    <n v="3171.19"/>
    <s v=""/>
    <s v="G/L Account"/>
    <s v=""/>
    <s v=" "/>
    <s v=""/>
    <s v=""/>
    <n v="2762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383.95"/>
    <n v="383.95"/>
    <n v="0"/>
    <s v=""/>
    <s v="G/L Account"/>
    <s v=""/>
    <s v=" "/>
    <s v=""/>
    <s v=""/>
    <n v="2679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14436.04"/>
    <n v="0"/>
    <n v="14436.04"/>
    <s v=""/>
    <s v="G/L Account"/>
    <s v=""/>
    <s v=" "/>
    <s v=""/>
    <s v=""/>
    <n v="2650"/>
    <s v=""/>
    <s v=""/>
    <s v=""/>
    <s v=""/>
  </r>
  <r>
    <x v="0"/>
    <x v="0"/>
    <d v="2021-01-31T00:00:00"/>
    <x v="0"/>
    <s v=" "/>
    <s v="01.21 NET CHANGE"/>
    <n v="66140"/>
    <x v="20"/>
    <s v="66140 Ground transportation"/>
    <x v="5"/>
    <s v="Jan 2021 Bal Import"/>
    <s v=" "/>
    <s v=""/>
    <s v=""/>
    <n v="-20085.64"/>
    <n v="0"/>
    <n v="20085.64"/>
    <s v=""/>
    <s v="G/L Account"/>
    <s v=""/>
    <s v=" "/>
    <s v=""/>
    <s v=""/>
    <n v="2649"/>
    <s v=""/>
    <s v=""/>
    <s v=""/>
    <s v=""/>
  </r>
  <r>
    <x v="0"/>
    <x v="0"/>
    <d v="2021-01-31T00:00:00"/>
    <x v="0"/>
    <s v=" "/>
    <s v="G00161"/>
    <n v="66130"/>
    <x v="21"/>
    <s v="66130 Meals"/>
    <x v="5"/>
    <s v="Reupload January 2021 balance"/>
    <s v=" "/>
    <s v=""/>
    <s v=""/>
    <n v="300"/>
    <n v="300"/>
    <n v="0"/>
    <s v=""/>
    <s v="G/L Account"/>
    <s v=""/>
    <s v=" "/>
    <s v=""/>
    <s v=""/>
    <n v="20278"/>
    <s v=""/>
    <s v=""/>
    <s v=""/>
    <s v=""/>
  </r>
  <r>
    <x v="0"/>
    <x v="0"/>
    <d v="2021-01-31T00:00:00"/>
    <x v="0"/>
    <s v=" "/>
    <s v="01.21 NET CHANGE"/>
    <n v="66130"/>
    <x v="21"/>
    <s v="66130 Meals"/>
    <x v="5"/>
    <s v="Jan 2021 Bal Import"/>
    <s v=" "/>
    <s v=""/>
    <s v=""/>
    <n v="2095.25"/>
    <n v="0"/>
    <n v="-2095.25"/>
    <s v=""/>
    <s v="G/L Account"/>
    <s v=""/>
    <s v=" "/>
    <s v=""/>
    <s v=""/>
    <n v="20066"/>
    <s v=""/>
    <s v=""/>
    <s v=""/>
    <s v=""/>
  </r>
  <r>
    <x v="0"/>
    <x v="0"/>
    <d v="2021-01-31T00:00:00"/>
    <x v="0"/>
    <s v=" "/>
    <s v="01.21 NET CHANGE"/>
    <n v="66130"/>
    <x v="21"/>
    <s v="66130 Meals"/>
    <x v="5"/>
    <s v="Jan 2021 Bal Import"/>
    <s v=" "/>
    <s v=""/>
    <s v=""/>
    <n v="-2095.25"/>
    <n v="0"/>
    <n v="2095.25"/>
    <s v=""/>
    <s v="G/L Account"/>
    <s v=""/>
    <s v=" "/>
    <s v=""/>
    <s v=""/>
    <n v="2628"/>
    <s v=""/>
    <s v=""/>
    <s v=""/>
    <s v=""/>
  </r>
  <r>
    <x v="0"/>
    <x v="0"/>
    <d v="2021-01-31T00:00:00"/>
    <x v="0"/>
    <s v=" "/>
    <s v="G00161"/>
    <n v="66110"/>
    <x v="22"/>
    <s v="66110 Airfare"/>
    <x v="5"/>
    <s v="Reupload January 2021 balance"/>
    <s v=" "/>
    <s v=""/>
    <s v=""/>
    <n v="5529"/>
    <n v="5529"/>
    <n v="0"/>
    <s v=""/>
    <s v="G/L Account"/>
    <s v=""/>
    <s v=" "/>
    <s v=""/>
    <s v=""/>
    <n v="20299"/>
    <s v=""/>
    <s v=""/>
    <s v=""/>
    <s v=""/>
  </r>
  <r>
    <x v="3"/>
    <x v="0"/>
    <d v="2021-01-31T00:00:00"/>
    <x v="0"/>
    <s v=" "/>
    <s v="G00162"/>
    <n v="66110"/>
    <x v="22"/>
    <s v="66110 Airfare"/>
    <x v="5"/>
    <s v="Reupload January 2021 balance"/>
    <s v=" "/>
    <s v=""/>
    <s v=""/>
    <n v="800"/>
    <n v="800"/>
    <n v="0"/>
    <s v=""/>
    <s v="G/L Account"/>
    <s v=""/>
    <s v=" "/>
    <s v=""/>
    <s v=""/>
    <n v="20233"/>
    <s v=""/>
    <s v=""/>
    <s v=""/>
    <s v=""/>
  </r>
  <r>
    <x v="3"/>
    <x v="0"/>
    <d v="2021-01-31T00:00:00"/>
    <x v="0"/>
    <s v=" "/>
    <s v="01.21 BALANCE"/>
    <n v="66110"/>
    <x v="22"/>
    <s v="66110 Airfare"/>
    <x v="5"/>
    <s v="Jan 2021 Bal Import"/>
    <s v=" "/>
    <s v=""/>
    <s v=""/>
    <n v="-329.9"/>
    <n v="-329.9"/>
    <n v="0"/>
    <s v=""/>
    <s v="G/L Account"/>
    <s v=""/>
    <s v=" "/>
    <s v=""/>
    <s v=""/>
    <n v="20179"/>
    <s v=""/>
    <s v=""/>
    <s v=""/>
    <s v=""/>
  </r>
  <r>
    <x v="0"/>
    <x v="0"/>
    <d v="2021-01-31T00:00:00"/>
    <x v="0"/>
    <s v=" "/>
    <s v="01.21 NET CHANGE"/>
    <n v="66110"/>
    <x v="22"/>
    <s v="66110 Airfare"/>
    <x v="5"/>
    <s v="Jan 2021 Bal Import"/>
    <s v=" "/>
    <s v=""/>
    <s v=""/>
    <n v="36426.75"/>
    <n v="0"/>
    <n v="-36426.75"/>
    <s v=""/>
    <s v="G/L Account"/>
    <s v=""/>
    <s v=" "/>
    <s v=""/>
    <s v=""/>
    <n v="20043"/>
    <s v=""/>
    <s v=""/>
    <s v=""/>
    <s v=""/>
  </r>
  <r>
    <x v="3"/>
    <x v="0"/>
    <d v="2021-01-31T00:00:00"/>
    <x v="0"/>
    <s v=" "/>
    <s v="01.21 BALANCE"/>
    <n v="66110"/>
    <x v="22"/>
    <s v="66110 Airfare"/>
    <x v="5"/>
    <s v="Jan 2021 Bal Import"/>
    <s v=" "/>
    <s v=""/>
    <s v=""/>
    <n v="329.9"/>
    <n v="329.9"/>
    <n v="0"/>
    <s v=""/>
    <s v="G/L Account"/>
    <s v=""/>
    <s v=" "/>
    <s v=""/>
    <s v=""/>
    <n v="2720"/>
    <s v=""/>
    <s v=""/>
    <s v=""/>
    <s v=""/>
  </r>
  <r>
    <x v="0"/>
    <x v="0"/>
    <d v="2021-01-31T00:00:00"/>
    <x v="0"/>
    <s v=" "/>
    <s v="01.21 NET CHANGE"/>
    <n v="66110"/>
    <x v="22"/>
    <s v="66110 Airfare"/>
    <x v="5"/>
    <s v="Jan 2021 Bal Import"/>
    <s v=" "/>
    <s v=""/>
    <s v=""/>
    <n v="-36426.75"/>
    <n v="0"/>
    <n v="36426.75"/>
    <s v=""/>
    <s v="G/L Account"/>
    <s v=""/>
    <s v=" "/>
    <s v=""/>
    <s v=""/>
    <n v="2651"/>
    <s v=""/>
    <s v=""/>
    <s v=""/>
    <s v=""/>
  </r>
  <r>
    <x v="0"/>
    <x v="0"/>
    <d v="2021-01-31T00:00:00"/>
    <x v="0"/>
    <s v=" "/>
    <s v="G00161"/>
    <n v="65240"/>
    <x v="23"/>
    <s v="65240 Dues &amp; subscriptions"/>
    <x v="6"/>
    <s v="Reupload January 2021 balance"/>
    <s v=" "/>
    <s v=""/>
    <s v=""/>
    <n v="1145"/>
    <n v="1145"/>
    <n v="0"/>
    <s v=""/>
    <s v="G/L Account"/>
    <s v=""/>
    <s v=" "/>
    <s v=""/>
    <s v=""/>
    <n v="20316"/>
    <s v=""/>
    <s v=""/>
    <s v=""/>
    <s v=""/>
  </r>
  <r>
    <x v="0"/>
    <x v="0"/>
    <d v="2021-01-31T00:00:00"/>
    <x v="0"/>
    <s v=" "/>
    <s v="G00161"/>
    <n v="65240"/>
    <x v="23"/>
    <s v="65240 Dues &amp; subscriptions"/>
    <x v="6"/>
    <s v="Reupload January 2021 balance"/>
    <s v=" "/>
    <s v=""/>
    <s v=""/>
    <n v="4946.72"/>
    <n v="4946.72"/>
    <n v="0"/>
    <s v=""/>
    <s v="G/L Account"/>
    <s v=""/>
    <s v=" "/>
    <s v=""/>
    <s v=""/>
    <n v="20294"/>
    <s v=""/>
    <s v=""/>
    <s v=""/>
    <s v=""/>
  </r>
  <r>
    <x v="3"/>
    <x v="0"/>
    <d v="2021-01-31T00:00:00"/>
    <x v="0"/>
    <s v=" "/>
    <s v="01.21 BALANCE"/>
    <n v="65240"/>
    <x v="23"/>
    <s v="65240 Dues &amp; subscriptions"/>
    <x v="6"/>
    <s v="Jan 2021 Bal Import"/>
    <s v=" "/>
    <s v=""/>
    <s v=""/>
    <n v="351.9"/>
    <n v="0"/>
    <n v="-351.9"/>
    <s v=""/>
    <s v="G/L Account"/>
    <s v=""/>
    <s v=" "/>
    <s v=""/>
    <s v=""/>
    <n v="20198"/>
    <s v=""/>
    <s v=""/>
    <s v=""/>
    <s v=""/>
  </r>
  <r>
    <x v="1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26397.86"/>
    <n v="0"/>
    <n v="-26397.86"/>
    <s v=""/>
    <s v="G/L Account"/>
    <s v=""/>
    <s v=" "/>
    <s v=""/>
    <s v=""/>
    <n v="20133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16554.189999999999"/>
    <n v="0"/>
    <n v="-16554.189999999999"/>
    <s v=""/>
    <s v="G/L Account"/>
    <s v=""/>
    <s v=" "/>
    <s v=""/>
    <s v=""/>
    <n v="20048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1145"/>
    <n v="-1145"/>
    <n v="0"/>
    <s v=""/>
    <s v="G/L Account"/>
    <s v=""/>
    <s v=" "/>
    <s v=""/>
    <s v=""/>
    <n v="20018"/>
    <s v=""/>
    <s v=""/>
    <s v=""/>
    <s v=""/>
  </r>
  <r>
    <x v="1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26397.86"/>
    <n v="0"/>
    <n v="26397.86"/>
    <s v=""/>
    <s v="G/L Account"/>
    <s v=""/>
    <s v=" "/>
    <s v=""/>
    <s v=""/>
    <n v="2759"/>
    <s v=""/>
    <s v=""/>
    <s v=""/>
    <s v=""/>
  </r>
  <r>
    <x v="3"/>
    <x v="0"/>
    <d v="2021-01-31T00:00:00"/>
    <x v="0"/>
    <s v=" "/>
    <s v="01.21 BALANCE"/>
    <n v="65240"/>
    <x v="23"/>
    <s v="65240 Dues &amp; subscriptions"/>
    <x v="6"/>
    <s v="Jan 2021 Bal Import"/>
    <s v=" "/>
    <s v=""/>
    <s v=""/>
    <n v="-351.9"/>
    <n v="0"/>
    <n v="351.9"/>
    <s v=""/>
    <s v="G/L Account"/>
    <s v=""/>
    <s v=" "/>
    <s v=""/>
    <s v=""/>
    <n v="2701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1145"/>
    <n v="1145"/>
    <n v="0"/>
    <s v=""/>
    <s v="G/L Account"/>
    <s v=""/>
    <s v=" "/>
    <s v=""/>
    <s v=""/>
    <n v="2676"/>
    <s v=""/>
    <s v=""/>
    <s v=""/>
    <s v=""/>
  </r>
  <r>
    <x v="0"/>
    <x v="0"/>
    <d v="2021-01-31T00:00:00"/>
    <x v="0"/>
    <s v=" "/>
    <s v="01.21 NET CHANGE"/>
    <n v="65240"/>
    <x v="23"/>
    <s v="65240 Dues &amp; subscriptions"/>
    <x v="6"/>
    <s v="Jan 2021 Bal Import"/>
    <s v=" "/>
    <s v=""/>
    <s v=""/>
    <n v="-16554.189999999999"/>
    <n v="0"/>
    <n v="16554.189999999999"/>
    <s v=""/>
    <s v="G/L Account"/>
    <s v=""/>
    <s v=" "/>
    <s v=""/>
    <s v=""/>
    <n v="2646"/>
    <s v=""/>
    <s v=""/>
    <s v=""/>
    <s v=""/>
  </r>
  <r>
    <x v="0"/>
    <x v="0"/>
    <d v="2021-01-31T00:00:00"/>
    <x v="0"/>
    <s v=" "/>
    <s v="G00161"/>
    <n v="65230"/>
    <x v="24"/>
    <s v="65230 Equipment rentals"/>
    <x v="6"/>
    <s v="Reupload January 2021 balance"/>
    <s v=" "/>
    <s v=""/>
    <s v=""/>
    <n v="1096.8399999999999"/>
    <n v="1096.8399999999999"/>
    <n v="0"/>
    <s v=""/>
    <s v="G/L Account"/>
    <s v=""/>
    <s v=" "/>
    <s v=""/>
    <s v=""/>
    <n v="20304"/>
    <s v=""/>
    <s v=""/>
    <s v=""/>
    <s v=""/>
  </r>
  <r>
    <x v="0"/>
    <x v="0"/>
    <d v="2021-01-31T00:00:00"/>
    <x v="0"/>
    <s v=" "/>
    <s v="01.21 NET CHANGE"/>
    <n v="65230"/>
    <x v="24"/>
    <s v="65230 Equipment rentals"/>
    <x v="6"/>
    <s v="Jan 2021 Bal Import"/>
    <s v=" "/>
    <s v=""/>
    <s v=""/>
    <n v="22515.52"/>
    <n v="0"/>
    <n v="-22515.52"/>
    <s v=""/>
    <s v="G/L Account"/>
    <s v=""/>
    <s v=" "/>
    <s v=""/>
    <s v=""/>
    <n v="20034"/>
    <s v=""/>
    <s v=""/>
    <s v=""/>
    <s v=""/>
  </r>
  <r>
    <x v="0"/>
    <x v="0"/>
    <d v="2021-01-31T00:00:00"/>
    <x v="0"/>
    <s v=" "/>
    <s v="01.21 NET CHANGE"/>
    <n v="65230"/>
    <x v="24"/>
    <s v="65230 Equipment rentals"/>
    <x v="6"/>
    <s v="Jan 2021 Bal Import"/>
    <s v=" "/>
    <s v=""/>
    <s v=""/>
    <n v="-22515.52"/>
    <n v="0"/>
    <n v="22515.52"/>
    <s v=""/>
    <s v="G/L Account"/>
    <s v=""/>
    <s v=" "/>
    <s v=""/>
    <s v=""/>
    <n v="2660"/>
    <s v=""/>
    <s v=""/>
    <s v=""/>
    <s v=""/>
  </r>
  <r>
    <x v="0"/>
    <x v="0"/>
    <d v="2021-01-31T00:00:00"/>
    <x v="0"/>
    <s v=" "/>
    <s v="G00161"/>
    <n v="65220"/>
    <x v="25"/>
    <s v="65220 Computer hardware"/>
    <x v="6"/>
    <s v="Reupload January 2021 balance"/>
    <s v=" "/>
    <s v=""/>
    <s v=""/>
    <n v="4226.17"/>
    <n v="4226.17"/>
    <n v="0"/>
    <s v=""/>
    <s v="G/L Account"/>
    <s v=""/>
    <s v=" "/>
    <s v=""/>
    <s v=""/>
    <n v="20301"/>
    <s v=""/>
    <s v=""/>
    <s v=""/>
    <s v=""/>
  </r>
  <r>
    <x v="1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542.82000000000005"/>
    <n v="0"/>
    <n v="-542.82000000000005"/>
    <s v=""/>
    <s v="G/L Account"/>
    <s v=""/>
    <s v=" "/>
    <s v=""/>
    <s v=""/>
    <n v="20140"/>
    <s v=""/>
    <s v=""/>
    <s v=""/>
    <s v=""/>
  </r>
  <r>
    <x v="0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144234.68"/>
    <n v="0"/>
    <n v="-144234.68"/>
    <s v=""/>
    <s v="G/L Account"/>
    <s v=""/>
    <s v=" "/>
    <s v=""/>
    <s v=""/>
    <n v="20039"/>
    <s v=""/>
    <s v=""/>
    <s v=""/>
    <s v=""/>
  </r>
  <r>
    <x v="1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-542.82000000000005"/>
    <n v="0"/>
    <n v="542.82000000000005"/>
    <s v=""/>
    <s v="G/L Account"/>
    <s v=""/>
    <s v=" "/>
    <s v=""/>
    <s v=""/>
    <n v="2752"/>
    <s v=""/>
    <s v=""/>
    <s v=""/>
    <s v=""/>
  </r>
  <r>
    <x v="0"/>
    <x v="0"/>
    <d v="2021-01-31T00:00:00"/>
    <x v="0"/>
    <s v=" "/>
    <s v="01.21 NET CHANGE"/>
    <n v="65220"/>
    <x v="25"/>
    <s v="65220 Computer hardware"/>
    <x v="6"/>
    <s v="Jan 2021 Bal Import"/>
    <s v=" "/>
    <s v=""/>
    <s v=""/>
    <n v="-144234.68"/>
    <n v="0"/>
    <n v="144234.68"/>
    <s v=""/>
    <s v="G/L Account"/>
    <s v=""/>
    <s v=" "/>
    <s v=""/>
    <s v=""/>
    <n v="2655"/>
    <s v=""/>
    <s v=""/>
    <s v=""/>
    <s v=""/>
  </r>
  <r>
    <x v="0"/>
    <x v="0"/>
    <d v="2021-01-31T00:00:00"/>
    <x v="0"/>
    <s v=" "/>
    <s v="G00161"/>
    <n v="65210"/>
    <x v="26"/>
    <s v="65210 Computer software"/>
    <x v="6"/>
    <s v="Reupload January 2021 balance"/>
    <s v=" "/>
    <s v=""/>
    <s v=""/>
    <n v="50998.65"/>
    <n v="50998.65"/>
    <n v="0"/>
    <s v=""/>
    <s v="G/L Account"/>
    <s v=""/>
    <s v=" "/>
    <s v=""/>
    <s v=""/>
    <n v="20295"/>
    <s v=""/>
    <s v=""/>
    <s v=""/>
    <s v=""/>
  </r>
  <r>
    <x v="3"/>
    <x v="0"/>
    <d v="2021-01-31T00:00:00"/>
    <x v="0"/>
    <s v=" "/>
    <s v="01.21 BALANCE"/>
    <n v="65210"/>
    <x v="26"/>
    <s v="65210 Computer software"/>
    <x v="6"/>
    <s v="Jan 2021 Bal Import"/>
    <s v=" "/>
    <s v=""/>
    <s v=""/>
    <n v="120"/>
    <n v="0"/>
    <n v="-120"/>
    <s v=""/>
    <s v="G/L Account"/>
    <s v=""/>
    <s v=" "/>
    <s v=""/>
    <s v=""/>
    <n v="20197"/>
    <s v=""/>
    <s v=""/>
    <s v=""/>
    <s v=""/>
  </r>
  <r>
    <x v="0"/>
    <x v="0"/>
    <d v="2021-01-31T00:00:00"/>
    <x v="0"/>
    <s v=" "/>
    <s v="01.21 NET CHANGE"/>
    <n v="65210"/>
    <x v="26"/>
    <s v="65210 Computer software"/>
    <x v="6"/>
    <s v="Jan 2021 Bal Import"/>
    <s v=" "/>
    <s v=""/>
    <s v=""/>
    <n v="568181.88"/>
    <n v="0"/>
    <n v="-568181.88"/>
    <s v=""/>
    <s v="G/L Account"/>
    <s v=""/>
    <s v=" "/>
    <s v=""/>
    <s v=""/>
    <n v="20047"/>
    <s v=""/>
    <s v=""/>
    <s v=""/>
    <s v=""/>
  </r>
  <r>
    <x v="3"/>
    <x v="0"/>
    <d v="2021-01-31T00:00:00"/>
    <x v="0"/>
    <s v=" "/>
    <s v="01.21 BALANCE"/>
    <n v="65210"/>
    <x v="26"/>
    <s v="65210 Computer software"/>
    <x v="6"/>
    <s v="Jan 2021 Bal Import"/>
    <s v=" "/>
    <s v=""/>
    <s v=""/>
    <n v="-120"/>
    <n v="0"/>
    <n v="120"/>
    <s v=""/>
    <s v="G/L Account"/>
    <s v=""/>
    <s v=" "/>
    <s v=""/>
    <s v=""/>
    <n v="2702"/>
    <s v=""/>
    <s v=""/>
    <s v=""/>
    <s v=""/>
  </r>
  <r>
    <x v="0"/>
    <x v="0"/>
    <d v="2021-01-31T00:00:00"/>
    <x v="0"/>
    <s v=" "/>
    <s v="01.21 NET CHANGE"/>
    <n v="65210"/>
    <x v="26"/>
    <s v="65210 Computer software"/>
    <x v="6"/>
    <s v="Jan 2021 Bal Import"/>
    <s v=" "/>
    <s v=""/>
    <s v=""/>
    <n v="-568181.88"/>
    <n v="0"/>
    <n v="568181.88"/>
    <s v=""/>
    <s v="G/L Account"/>
    <s v=""/>
    <s v=" "/>
    <s v=""/>
    <s v=""/>
    <n v="2647"/>
    <s v=""/>
    <s v=""/>
    <s v=""/>
    <s v=""/>
  </r>
  <r>
    <x v="0"/>
    <x v="0"/>
    <d v="2021-01-31T00:00:00"/>
    <x v="0"/>
    <s v=" "/>
    <s v="G00161"/>
    <n v="65200"/>
    <x v="27"/>
    <s v="65200 IT supplies"/>
    <x v="6"/>
    <s v="Reupload January 2021 balance"/>
    <s v=" "/>
    <s v=""/>
    <s v=""/>
    <n v="3587.4"/>
    <n v="3587.4"/>
    <n v="0"/>
    <s v=""/>
    <s v="G/L Account"/>
    <s v=""/>
    <s v=" "/>
    <s v=""/>
    <s v=""/>
    <n v="20265"/>
    <s v=""/>
    <s v=""/>
    <s v=""/>
    <s v=""/>
  </r>
  <r>
    <x v="0"/>
    <x v="0"/>
    <d v="2021-01-31T00:00:00"/>
    <x v="0"/>
    <s v=" "/>
    <s v="01.21 NET CHANGE"/>
    <n v="65200"/>
    <x v="27"/>
    <s v="65200 IT supplies"/>
    <x v="6"/>
    <s v="Jan 2021 Bal Import"/>
    <s v=" "/>
    <s v=""/>
    <s v=""/>
    <n v="36234.92"/>
    <n v="0"/>
    <n v="-36234.92"/>
    <s v=""/>
    <s v="G/L Account"/>
    <s v=""/>
    <s v=" "/>
    <s v=""/>
    <s v=""/>
    <n v="20081"/>
    <s v=""/>
    <s v=""/>
    <s v=""/>
    <s v=""/>
  </r>
  <r>
    <x v="0"/>
    <x v="0"/>
    <d v="2021-01-31T00:00:00"/>
    <x v="0"/>
    <s v=" "/>
    <s v="01.21 NET CHANGE"/>
    <n v="65200"/>
    <x v="27"/>
    <s v="65200 IT supplies"/>
    <x v="6"/>
    <s v="Jan 2021 Bal Import"/>
    <s v=" "/>
    <s v=""/>
    <s v=""/>
    <n v="-36234.92"/>
    <n v="0"/>
    <n v="36234.92"/>
    <s v=""/>
    <s v="G/L Account"/>
    <s v=""/>
    <s v=" "/>
    <s v=""/>
    <s v=""/>
    <n v="2613"/>
    <s v=""/>
    <s v=""/>
    <s v=""/>
    <s v=""/>
  </r>
  <r>
    <x v="0"/>
    <x v="0"/>
    <d v="2021-01-31T00:00:00"/>
    <x v="0"/>
    <s v=" "/>
    <s v="G00161"/>
    <n v="65190"/>
    <x v="28"/>
    <s v="65190 Office supplies"/>
    <x v="6"/>
    <s v="Reupload January 2021 balance"/>
    <s v=" "/>
    <s v=""/>
    <s v=""/>
    <n v="13952.29"/>
    <n v="13952.29"/>
    <n v="0"/>
    <s v=""/>
    <s v="G/L Account"/>
    <s v=""/>
    <s v=" "/>
    <s v=""/>
    <s v=""/>
    <n v="20264"/>
    <s v=""/>
    <s v=""/>
    <s v=""/>
    <s v=""/>
  </r>
  <r>
    <x v="0"/>
    <x v="0"/>
    <d v="2021-01-31T00:00:00"/>
    <x v="0"/>
    <s v=" "/>
    <s v="01.21 NET CHANGE"/>
    <n v="65190"/>
    <x v="28"/>
    <s v="65190 Office supplies"/>
    <x v="6"/>
    <s v="Jan 2021 Bal Import"/>
    <s v=" "/>
    <s v=""/>
    <s v=""/>
    <n v="82863.92"/>
    <n v="0"/>
    <n v="-82863.92"/>
    <s v=""/>
    <s v="G/L Account"/>
    <s v=""/>
    <s v=" "/>
    <s v=""/>
    <s v=""/>
    <n v="20082"/>
    <s v=""/>
    <s v=""/>
    <s v=""/>
    <s v=""/>
  </r>
  <r>
    <x v="0"/>
    <x v="0"/>
    <d v="2021-01-31T00:00:00"/>
    <x v="0"/>
    <s v=" "/>
    <s v="01.21 NET CHANGE"/>
    <n v="65190"/>
    <x v="28"/>
    <s v="65190 Office supplies"/>
    <x v="6"/>
    <s v="Jan 2021 Bal Import"/>
    <s v=" "/>
    <s v=""/>
    <s v=""/>
    <n v="-82863.92"/>
    <n v="0"/>
    <n v="82863.92"/>
    <s v=""/>
    <s v="G/L Account"/>
    <s v=""/>
    <s v=" "/>
    <s v=""/>
    <s v=""/>
    <n v="2612"/>
    <s v=""/>
    <s v=""/>
    <s v=""/>
    <s v=""/>
  </r>
  <r>
    <x v="0"/>
    <x v="0"/>
    <d v="2021-01-31T00:00:00"/>
    <x v="0"/>
    <s v=" "/>
    <s v="G00161"/>
    <n v="65180"/>
    <x v="29"/>
    <s v="65180 Printing, delivery, &amp; postage"/>
    <x v="6"/>
    <s v="Reupload January 2021 balance"/>
    <s v=" "/>
    <s v=""/>
    <s v=""/>
    <n v="2629.88"/>
    <n v="2629.88"/>
    <n v="0"/>
    <s v=""/>
    <s v="G/L Account"/>
    <s v=""/>
    <s v=" "/>
    <s v=""/>
    <s v=""/>
    <n v="20280"/>
    <s v=""/>
    <s v=""/>
    <s v=""/>
    <s v=""/>
  </r>
  <r>
    <x v="0"/>
    <x v="0"/>
    <d v="2021-01-31T00:00:00"/>
    <x v="0"/>
    <s v=" "/>
    <s v="01.21 NET CHANGE"/>
    <n v="65180"/>
    <x v="29"/>
    <s v="65180 Printing, delivery, &amp; postage"/>
    <x v="6"/>
    <s v="Jan 2021 Bal Import"/>
    <s v=" "/>
    <s v=""/>
    <s v=""/>
    <n v="13941.32"/>
    <n v="0"/>
    <n v="-13941.32"/>
    <s v=""/>
    <s v="G/L Account"/>
    <s v=""/>
    <s v=" "/>
    <s v=""/>
    <s v=""/>
    <n v="20064"/>
    <s v=""/>
    <s v=""/>
    <s v=""/>
    <s v=""/>
  </r>
  <r>
    <x v="0"/>
    <x v="0"/>
    <d v="2021-01-31T00:00:00"/>
    <x v="0"/>
    <s v=" "/>
    <s v="01.21 NET CHANGE"/>
    <n v="65180"/>
    <x v="29"/>
    <s v="65180 Printing, delivery, &amp; postage"/>
    <x v="6"/>
    <s v="Jan 2021 Bal Import"/>
    <s v=" "/>
    <s v=""/>
    <s v=""/>
    <n v="-13941.32"/>
    <n v="0"/>
    <n v="13941.32"/>
    <s v=""/>
    <s v="G/L Account"/>
    <s v=""/>
    <s v=" "/>
    <s v=""/>
    <s v=""/>
    <n v="2630"/>
    <s v=""/>
    <s v=""/>
    <s v=""/>
    <s v=""/>
  </r>
  <r>
    <x v="0"/>
    <x v="0"/>
    <d v="2021-01-31T00:00:00"/>
    <x v="0"/>
    <s v=" "/>
    <s v="G00161"/>
    <n v="65170"/>
    <x v="30"/>
    <s v="65170 Shredding Services"/>
    <x v="6"/>
    <s v="Reupload January 2021 balance"/>
    <s v=" "/>
    <s v=""/>
    <s v=""/>
    <n v="525.25"/>
    <n v="525.25"/>
    <n v="0"/>
    <s v=""/>
    <s v="G/L Account"/>
    <s v=""/>
    <s v=" "/>
    <s v=""/>
    <s v=""/>
    <n v="20274"/>
    <s v=""/>
    <s v=""/>
    <s v=""/>
    <s v=""/>
  </r>
  <r>
    <x v="0"/>
    <x v="0"/>
    <d v="2021-01-31T00:00:00"/>
    <x v="0"/>
    <s v=" "/>
    <s v="01.21 NET CHANGE"/>
    <n v="65170"/>
    <x v="30"/>
    <s v="65170 Shredding Services"/>
    <x v="6"/>
    <s v="Jan 2021 Bal Import"/>
    <s v=" "/>
    <s v=""/>
    <s v=""/>
    <n v="3276.43"/>
    <n v="0"/>
    <n v="-3276.43"/>
    <s v=""/>
    <s v="G/L Account"/>
    <s v=""/>
    <s v=" "/>
    <s v=""/>
    <s v=""/>
    <n v="20070"/>
    <s v=""/>
    <s v=""/>
    <s v=""/>
    <s v=""/>
  </r>
  <r>
    <x v="0"/>
    <x v="0"/>
    <d v="2021-01-31T00:00:00"/>
    <x v="0"/>
    <s v=" "/>
    <s v="01.21 NET CHANGE"/>
    <n v="65170"/>
    <x v="30"/>
    <s v="65170 Shredding Services"/>
    <x v="6"/>
    <s v="Jan 2021 Bal Import"/>
    <s v=" "/>
    <s v=""/>
    <s v=""/>
    <n v="-3276.43"/>
    <n v="0"/>
    <n v="3276.43"/>
    <s v=""/>
    <s v="G/L Account"/>
    <s v=""/>
    <s v=" "/>
    <s v=""/>
    <s v=""/>
    <n v="2624"/>
    <s v=""/>
    <s v=""/>
    <s v=""/>
    <s v=""/>
  </r>
  <r>
    <x v="0"/>
    <x v="0"/>
    <d v="2021-01-31T00:00:00"/>
    <x v="0"/>
    <s v=" "/>
    <s v="G00161"/>
    <n v="65160"/>
    <x v="31"/>
    <s v="65160 Repair &amp; Maintenance"/>
    <x v="6"/>
    <s v="Reupload January 2021 balance"/>
    <s v=" "/>
    <s v=""/>
    <s v=""/>
    <n v="6155.04"/>
    <n v="6155.04"/>
    <n v="0"/>
    <s v=""/>
    <s v="G/L Account"/>
    <s v=""/>
    <s v=" "/>
    <s v=""/>
    <s v=""/>
    <n v="20285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72691.14"/>
    <n v="0"/>
    <n v="-72691.14"/>
    <s v=""/>
    <s v="G/L Account"/>
    <s v=""/>
    <s v=" "/>
    <s v=""/>
    <s v=""/>
    <n v="20058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790.88"/>
    <n v="0"/>
    <n v="-790.88"/>
    <s v=""/>
    <s v="G/L Account"/>
    <s v=""/>
    <s v=" "/>
    <s v=""/>
    <s v=""/>
    <n v="20003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-790.88"/>
    <n v="0"/>
    <n v="790.88"/>
    <s v=""/>
    <s v="G/L Account"/>
    <s v=""/>
    <s v=" "/>
    <s v=""/>
    <s v=""/>
    <n v="2691"/>
    <s v=""/>
    <s v=""/>
    <s v=""/>
    <s v=""/>
  </r>
  <r>
    <x v="0"/>
    <x v="0"/>
    <d v="2021-01-31T00:00:00"/>
    <x v="0"/>
    <s v=" "/>
    <s v="01.21 NET CHANGE"/>
    <n v="65160"/>
    <x v="31"/>
    <s v="65160 Repair &amp; Maintenance"/>
    <x v="6"/>
    <s v="Jan 2021 Bal Import"/>
    <s v=" "/>
    <s v=""/>
    <s v=""/>
    <n v="-72691.14"/>
    <n v="0"/>
    <n v="72691.14"/>
    <s v=""/>
    <s v="G/L Account"/>
    <s v=""/>
    <s v=" "/>
    <s v=""/>
    <s v=""/>
    <n v="2636"/>
    <s v=""/>
    <s v=""/>
    <s v=""/>
    <s v=""/>
  </r>
  <r>
    <x v="0"/>
    <x v="0"/>
    <d v="2021-01-31T00:00:00"/>
    <x v="0"/>
    <s v=" "/>
    <s v="G00161"/>
    <n v="65150"/>
    <x v="32"/>
    <s v="65150 Insurance"/>
    <x v="6"/>
    <s v="Reupload January 2021 balance"/>
    <s v=" "/>
    <s v=""/>
    <s v=""/>
    <n v="7519.7"/>
    <n v="7519.7"/>
    <n v="0"/>
    <s v=""/>
    <s v="G/L Account"/>
    <s v=""/>
    <s v=" "/>
    <s v=""/>
    <s v=""/>
    <n v="20324"/>
    <s v=""/>
    <s v=""/>
    <s v=""/>
    <s v=""/>
  </r>
  <r>
    <x v="0"/>
    <x v="0"/>
    <d v="2021-01-31T00:00:00"/>
    <x v="0"/>
    <s v=" "/>
    <s v="G00161"/>
    <n v="65150"/>
    <x v="32"/>
    <s v="65150 Insurance"/>
    <x v="6"/>
    <s v="Reupload January 2021 balance"/>
    <s v=" "/>
    <s v=""/>
    <s v=""/>
    <n v="5980"/>
    <n v="5980"/>
    <n v="0"/>
    <s v=""/>
    <s v="G/L Account"/>
    <s v=""/>
    <s v=" "/>
    <s v=""/>
    <s v=""/>
    <n v="20281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114859.84"/>
    <n v="0"/>
    <n v="-114859.84"/>
    <s v=""/>
    <s v="G/L Account"/>
    <s v=""/>
    <s v=" "/>
    <s v=""/>
    <s v=""/>
    <n v="20142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19560"/>
    <n v="0"/>
    <n v="-19560"/>
    <s v=""/>
    <s v="G/L Account"/>
    <s v=""/>
    <s v=" "/>
    <s v=""/>
    <s v=""/>
    <n v="20128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150598.39999999999"/>
    <n v="0"/>
    <n v="-150598.39999999999"/>
    <s v=""/>
    <s v="G/L Account"/>
    <s v=""/>
    <s v=" "/>
    <s v=""/>
    <s v=""/>
    <n v="20063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-7519.7"/>
    <n v="-7519.7"/>
    <n v="0"/>
    <s v=""/>
    <s v="G/L Account"/>
    <s v=""/>
    <s v=" "/>
    <s v=""/>
    <s v=""/>
    <n v="20007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-19560"/>
    <n v="0"/>
    <n v="19560"/>
    <s v=""/>
    <s v="G/L Account"/>
    <s v=""/>
    <s v=" "/>
    <s v=""/>
    <s v=""/>
    <n v="2764"/>
    <s v=""/>
    <s v=""/>
    <s v=""/>
    <s v=""/>
  </r>
  <r>
    <x v="1"/>
    <x v="0"/>
    <d v="2021-01-31T00:00:00"/>
    <x v="0"/>
    <s v=" "/>
    <s v="01.21 NET CHANGE"/>
    <n v="65150"/>
    <x v="32"/>
    <s v="65150 Insurance"/>
    <x v="6"/>
    <s v="Jan 2021 Bal Import"/>
    <s v=" "/>
    <s v=""/>
    <s v=""/>
    <n v="-114859.84"/>
    <n v="0"/>
    <n v="114859.84"/>
    <s v=""/>
    <s v="G/L Account"/>
    <s v=""/>
    <s v=" "/>
    <s v=""/>
    <s v=""/>
    <n v="2750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7519.7"/>
    <n v="7519.7"/>
    <n v="0"/>
    <s v=""/>
    <s v="G/L Account"/>
    <s v=""/>
    <s v=" "/>
    <s v=""/>
    <s v=""/>
    <n v="2687"/>
    <s v=""/>
    <s v=""/>
    <s v=""/>
    <s v=""/>
  </r>
  <r>
    <x v="0"/>
    <x v="0"/>
    <d v="2021-01-31T00:00:00"/>
    <x v="0"/>
    <s v=" "/>
    <s v="01.21 NET CHANGE"/>
    <n v="65150"/>
    <x v="32"/>
    <s v="65150 Insurance"/>
    <x v="6"/>
    <s v="Jan 2021 Bal Import"/>
    <s v=" "/>
    <s v=""/>
    <s v=""/>
    <n v="-150598.39999999999"/>
    <n v="0"/>
    <n v="150598.39999999999"/>
    <s v=""/>
    <s v="G/L Account"/>
    <s v=""/>
    <s v=" "/>
    <s v=""/>
    <s v=""/>
    <n v="2631"/>
    <s v=""/>
    <s v=""/>
    <s v=""/>
    <s v=""/>
  </r>
  <r>
    <x v="0"/>
    <x v="0"/>
    <d v="2021-01-31T00:00:00"/>
    <x v="0"/>
    <s v=" "/>
    <s v="G00161"/>
    <n v="65140"/>
    <x v="33"/>
    <s v="65140 Janitorial and waste management"/>
    <x v="6"/>
    <s v="Reupload January 2021 balance"/>
    <s v=" "/>
    <s v=""/>
    <s v=""/>
    <n v="6535.26"/>
    <n v="6535.26"/>
    <n v="0"/>
    <s v=""/>
    <s v="G/L Account"/>
    <s v=""/>
    <s v=" "/>
    <s v=""/>
    <s v=""/>
    <n v="20273"/>
    <s v=""/>
    <s v=""/>
    <s v=""/>
    <s v=""/>
  </r>
  <r>
    <x v="1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41429.050000000003"/>
    <n v="0"/>
    <n v="-41429.050000000003"/>
    <s v=""/>
    <s v="G/L Account"/>
    <s v=""/>
    <s v=" "/>
    <s v=""/>
    <s v=""/>
    <n v="20126"/>
    <s v=""/>
    <s v=""/>
    <s v=""/>
    <s v=""/>
  </r>
  <r>
    <x v="0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-6535.26"/>
    <n v="-6535.26"/>
    <n v="0"/>
    <s v=""/>
    <s v="G/L Account"/>
    <s v=""/>
    <s v=" "/>
    <s v=""/>
    <s v=""/>
    <n v="20071"/>
    <s v=""/>
    <s v=""/>
    <s v=""/>
    <s v=""/>
  </r>
  <r>
    <x v="1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-41429.050000000003"/>
    <n v="0"/>
    <n v="41429.050000000003"/>
    <s v=""/>
    <s v="G/L Account"/>
    <s v=""/>
    <s v=" "/>
    <s v=""/>
    <s v=""/>
    <n v="2766"/>
    <s v=""/>
    <s v=""/>
    <s v=""/>
    <s v=""/>
  </r>
  <r>
    <x v="0"/>
    <x v="0"/>
    <d v="2021-01-31T00:00:00"/>
    <x v="0"/>
    <s v=" "/>
    <s v="01.21 NET CHANGE"/>
    <n v="65140"/>
    <x v="33"/>
    <s v="65140 Janitorial and waste management"/>
    <x v="6"/>
    <s v="Jan 2021 Bal Import"/>
    <s v=" "/>
    <s v=""/>
    <s v=""/>
    <n v="6535.26"/>
    <n v="6535.26"/>
    <n v="0"/>
    <s v=""/>
    <s v="G/L Account"/>
    <s v=""/>
    <s v=" "/>
    <s v=""/>
    <s v=""/>
    <n v="2623"/>
    <s v=""/>
    <s v=""/>
    <s v=""/>
    <s v=""/>
  </r>
  <r>
    <x v="0"/>
    <x v="0"/>
    <d v="2021-01-31T00:00:00"/>
    <x v="0"/>
    <s v=" "/>
    <s v="G00161"/>
    <n v="65130"/>
    <x v="34"/>
    <s v="65130 Telephone &amp; internet"/>
    <x v="6"/>
    <s v="Reupload January 2021 balance"/>
    <s v=" "/>
    <s v=""/>
    <s v=""/>
    <n v="255.86"/>
    <n v="255.86"/>
    <n v="0"/>
    <s v=""/>
    <s v="G/L Account"/>
    <s v=""/>
    <s v=" "/>
    <s v=""/>
    <s v=""/>
    <n v="20320"/>
    <s v=""/>
    <s v=""/>
    <s v=""/>
    <s v=""/>
  </r>
  <r>
    <x v="0"/>
    <x v="0"/>
    <d v="2021-01-31T00:00:00"/>
    <x v="0"/>
    <s v=" "/>
    <s v="G00161"/>
    <n v="65130"/>
    <x v="34"/>
    <s v="65130 Telephone &amp; internet"/>
    <x v="6"/>
    <s v="Reupload January 2021 balance"/>
    <s v=" "/>
    <s v=""/>
    <s v=""/>
    <n v="8284.39"/>
    <n v="8284.39"/>
    <n v="0"/>
    <s v=""/>
    <s v="G/L Account"/>
    <s v=""/>
    <s v=" "/>
    <s v=""/>
    <s v=""/>
    <n v="20296"/>
    <s v=""/>
    <s v=""/>
    <s v=""/>
    <s v=""/>
  </r>
  <r>
    <x v="1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3631.14"/>
    <n v="0"/>
    <n v="-3631.14"/>
    <s v=""/>
    <s v="G/L Account"/>
    <s v=""/>
    <s v=" "/>
    <s v=""/>
    <s v=""/>
    <n v="20129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171043.57"/>
    <n v="0"/>
    <n v="-171043.57"/>
    <s v=""/>
    <s v="G/L Account"/>
    <s v=""/>
    <s v=" "/>
    <s v=""/>
    <s v=""/>
    <n v="20046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255.86"/>
    <n v="-255.86"/>
    <n v="0"/>
    <s v=""/>
    <s v="G/L Account"/>
    <s v=""/>
    <s v=" "/>
    <s v=""/>
    <s v=""/>
    <n v="20014"/>
    <s v=""/>
    <s v=""/>
    <s v=""/>
    <s v=""/>
  </r>
  <r>
    <x v="1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3631.14"/>
    <n v="0"/>
    <n v="3631.14"/>
    <s v=""/>
    <s v="G/L Account"/>
    <s v=""/>
    <s v=" "/>
    <s v=""/>
    <s v=""/>
    <n v="2763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255.86"/>
    <n v="255.86"/>
    <n v="0"/>
    <s v=""/>
    <s v="G/L Account"/>
    <s v=""/>
    <s v=" "/>
    <s v=""/>
    <s v=""/>
    <n v="2680"/>
    <s v=""/>
    <s v=""/>
    <s v=""/>
    <s v=""/>
  </r>
  <r>
    <x v="0"/>
    <x v="0"/>
    <d v="2021-01-31T00:00:00"/>
    <x v="0"/>
    <s v=" "/>
    <s v="01.21 NET CHANGE"/>
    <n v="65130"/>
    <x v="34"/>
    <s v="65130 Telephone &amp; internet"/>
    <x v="6"/>
    <s v="Jan 2021 Bal Import"/>
    <s v=" "/>
    <s v=""/>
    <s v=""/>
    <n v="-171043.57"/>
    <n v="0"/>
    <n v="171043.57"/>
    <s v=""/>
    <s v="G/L Account"/>
    <s v=""/>
    <s v=" "/>
    <s v=""/>
    <s v=""/>
    <n v="2648"/>
    <s v=""/>
    <s v=""/>
    <s v=""/>
    <s v=""/>
  </r>
  <r>
    <x v="0"/>
    <x v="0"/>
    <d v="2021-01-31T00:00:00"/>
    <x v="0"/>
    <s v=" "/>
    <s v="G00161"/>
    <n v="65120"/>
    <x v="35"/>
    <s v="65120 Utilities"/>
    <x v="6"/>
    <s v="Reupload January 2021 balance"/>
    <s v=" "/>
    <s v=""/>
    <s v=""/>
    <n v="4209.37"/>
    <n v="4209.37"/>
    <n v="0"/>
    <s v=""/>
    <s v="G/L Account"/>
    <s v=""/>
    <s v=" "/>
    <s v=""/>
    <s v=""/>
    <n v="20283"/>
    <s v=""/>
    <s v=""/>
    <s v=""/>
    <s v=""/>
  </r>
  <r>
    <x v="0"/>
    <x v="0"/>
    <d v="2021-01-31T00:00:00"/>
    <x v="0"/>
    <s v=" "/>
    <s v="01.21 NET CHANGE"/>
    <n v="65120"/>
    <x v="35"/>
    <s v="65120 Utilities"/>
    <x v="6"/>
    <s v="Jan 2021 Bal Import"/>
    <s v=" "/>
    <s v=""/>
    <s v=""/>
    <n v="11782.32"/>
    <n v="0"/>
    <n v="-11782.32"/>
    <s v=""/>
    <s v="G/L Account"/>
    <s v=""/>
    <s v=" "/>
    <s v=""/>
    <s v=""/>
    <n v="20060"/>
    <s v=""/>
    <s v=""/>
    <s v=""/>
    <s v=""/>
  </r>
  <r>
    <x v="0"/>
    <x v="0"/>
    <d v="2021-01-31T00:00:00"/>
    <x v="0"/>
    <s v=" "/>
    <s v="01.21 NET CHANGE"/>
    <n v="65120"/>
    <x v="35"/>
    <s v="65120 Utilities"/>
    <x v="6"/>
    <s v="Jan 2021 Bal Import"/>
    <s v=" "/>
    <s v=""/>
    <s v=""/>
    <n v="-11782.32"/>
    <n v="0"/>
    <n v="11782.32"/>
    <s v=""/>
    <s v="G/L Account"/>
    <s v=""/>
    <s v=" "/>
    <s v=""/>
    <s v=""/>
    <n v="2634"/>
    <s v=""/>
    <s v=""/>
    <s v=""/>
    <s v=""/>
  </r>
  <r>
    <x v="0"/>
    <x v="0"/>
    <d v="2021-01-31T00:00:00"/>
    <x v="0"/>
    <s v=" "/>
    <s v="G00161"/>
    <n v="65111"/>
    <x v="36"/>
    <s v="65111 Rent related expenses"/>
    <x v="6"/>
    <s v="Reupload January 2021 balance"/>
    <s v=" "/>
    <s v=""/>
    <s v=""/>
    <n v="28334.38"/>
    <n v="28334.38"/>
    <n v="0"/>
    <s v=""/>
    <s v="G/L Account"/>
    <s v=""/>
    <s v=" "/>
    <s v=""/>
    <s v=""/>
    <n v="20286"/>
    <s v=""/>
    <s v=""/>
    <s v=""/>
    <s v=""/>
  </r>
  <r>
    <x v="0"/>
    <x v="0"/>
    <d v="2021-01-31T00:00:00"/>
    <x v="0"/>
    <s v=" "/>
    <s v="01.21 NET CHANGE"/>
    <n v="65111"/>
    <x v="36"/>
    <s v="65111 Rent related expenses"/>
    <x v="6"/>
    <s v="Jan 2021 Bal Import"/>
    <s v=" "/>
    <s v=""/>
    <s v=""/>
    <n v="59839.59"/>
    <n v="0"/>
    <n v="-59839.59"/>
    <s v=""/>
    <s v="G/L Account"/>
    <s v=""/>
    <s v=" "/>
    <s v=""/>
    <s v=""/>
    <n v="20057"/>
    <s v=""/>
    <s v=""/>
    <s v=""/>
    <s v=""/>
  </r>
  <r>
    <x v="0"/>
    <x v="0"/>
    <d v="2021-01-31T00:00:00"/>
    <x v="0"/>
    <s v=" "/>
    <s v="01.21 NET CHANGE"/>
    <n v="65111"/>
    <x v="36"/>
    <s v="65111 Rent related expenses"/>
    <x v="6"/>
    <s v="Jan 2021 Bal Import"/>
    <s v=" "/>
    <s v=""/>
    <s v=""/>
    <n v="-59839.59"/>
    <n v="0"/>
    <n v="59839.59"/>
    <s v=""/>
    <s v="G/L Account"/>
    <s v=""/>
    <s v=" "/>
    <s v=""/>
    <s v=""/>
    <n v="2637"/>
    <s v=""/>
    <s v=""/>
    <s v=""/>
    <s v=""/>
  </r>
  <r>
    <x v="0"/>
    <x v="0"/>
    <d v="2021-01-31T00:00:00"/>
    <x v="0"/>
    <s v=" "/>
    <s v="G00161"/>
    <n v="65110"/>
    <x v="37"/>
    <s v="65110 Base rent"/>
    <x v="6"/>
    <s v="Reupload January 2021 balance"/>
    <s v=" "/>
    <s v=""/>
    <s v=""/>
    <n v="144997.32"/>
    <n v="144997.32"/>
    <n v="0"/>
    <s v=""/>
    <s v="G/L Account"/>
    <s v=""/>
    <s v=" "/>
    <s v=""/>
    <s v=""/>
    <n v="20284"/>
    <s v=""/>
    <s v=""/>
    <s v=""/>
    <s v=""/>
  </r>
  <r>
    <x v="1"/>
    <x v="0"/>
    <d v="2021-01-31T00:00:00"/>
    <x v="0"/>
    <s v=" "/>
    <s v="01.21 NET CHANGE"/>
    <n v="65110"/>
    <x v="37"/>
    <s v="65110 Base rent"/>
    <x v="6"/>
    <s v="Jan 2021 Bal Import"/>
    <s v=" "/>
    <s v=""/>
    <s v=""/>
    <n v="1559071.09"/>
    <n v="0"/>
    <n v="-1559071.09"/>
    <s v=""/>
    <s v="G/L Account"/>
    <s v=""/>
    <s v=" "/>
    <s v=""/>
    <s v=""/>
    <n v="20119"/>
    <s v=""/>
    <s v=""/>
    <s v=""/>
    <s v=""/>
  </r>
  <r>
    <x v="0"/>
    <x v="0"/>
    <d v="2021-01-31T00:00:00"/>
    <x v="0"/>
    <s v=" "/>
    <s v="01.21 NET CHANGE"/>
    <n v="65110"/>
    <x v="37"/>
    <s v="65110 Base rent"/>
    <x v="6"/>
    <s v="Jan 2021 Bal Import"/>
    <s v=" "/>
    <s v=""/>
    <s v=""/>
    <n v="963666.65"/>
    <n v="0"/>
    <n v="-963666.65"/>
    <s v=""/>
    <s v="G/L Account"/>
    <s v=""/>
    <s v=" "/>
    <s v=""/>
    <s v=""/>
    <n v="20059"/>
    <s v=""/>
    <s v=""/>
    <s v=""/>
    <s v=""/>
  </r>
  <r>
    <x v="1"/>
    <x v="0"/>
    <d v="2021-01-31T00:00:00"/>
    <x v="0"/>
    <s v=" "/>
    <s v="01.21 NET CHANGE"/>
    <n v="65110"/>
    <x v="37"/>
    <s v="65110 Base rent"/>
    <x v="6"/>
    <s v="Jan 2021 Bal Import"/>
    <s v=" "/>
    <s v=""/>
    <s v=""/>
    <n v="-1559071.09"/>
    <n v="0"/>
    <n v="1559071.09"/>
    <s v=""/>
    <s v="G/L Account"/>
    <s v=""/>
    <s v=" "/>
    <s v=""/>
    <s v=""/>
    <n v="2773"/>
    <s v=""/>
    <s v=""/>
    <s v=""/>
    <s v=""/>
  </r>
  <r>
    <x v="0"/>
    <x v="0"/>
    <d v="2021-01-31T00:00:00"/>
    <x v="0"/>
    <s v=" "/>
    <s v="01.21 NET CHANGE"/>
    <n v="65110"/>
    <x v="37"/>
    <s v="65110 Base rent"/>
    <x v="6"/>
    <s v="Jan 2021 Bal Import"/>
    <s v=" "/>
    <s v=""/>
    <s v=""/>
    <n v="-963666.65"/>
    <n v="0"/>
    <n v="963666.65"/>
    <s v=""/>
    <s v="G/L Account"/>
    <s v=""/>
    <s v=" "/>
    <s v=""/>
    <s v=""/>
    <n v="2635"/>
    <s v=""/>
    <s v=""/>
    <s v=""/>
    <s v=""/>
  </r>
  <r>
    <x v="0"/>
    <x v="0"/>
    <d v="2021-01-31T00:00:00"/>
    <x v="0"/>
    <s v=" "/>
    <s v="G00161"/>
    <n v="64160"/>
    <x v="38"/>
    <s v="64160 Legal"/>
    <x v="7"/>
    <s v="Reupload January 2021 balance"/>
    <s v=" "/>
    <s v=""/>
    <s v=""/>
    <n v="41075"/>
    <n v="41075"/>
    <n v="0"/>
    <s v=""/>
    <s v="G/L Account"/>
    <s v=""/>
    <s v=" "/>
    <s v=""/>
    <s v=""/>
    <n v="20282"/>
    <s v=""/>
    <s v=""/>
    <s v=""/>
    <s v=""/>
  </r>
  <r>
    <x v="3"/>
    <x v="0"/>
    <d v="2021-01-31T00:00:00"/>
    <x v="0"/>
    <s v=" "/>
    <s v="01.21 BALANCE"/>
    <n v="64160"/>
    <x v="38"/>
    <s v="64160 Legal"/>
    <x v="7"/>
    <s v="Jan 2021 Bal Import"/>
    <s v=" "/>
    <s v=""/>
    <s v=""/>
    <n v="1950"/>
    <n v="0"/>
    <n v="-1950"/>
    <s v=""/>
    <s v="G/L Account"/>
    <s v=""/>
    <s v=" "/>
    <s v=""/>
    <s v=""/>
    <n v="20199"/>
    <s v=""/>
    <s v=""/>
    <s v=""/>
    <s v=""/>
  </r>
  <r>
    <x v="0"/>
    <x v="0"/>
    <d v="2021-01-31T00:00:00"/>
    <x v="0"/>
    <s v=" "/>
    <s v="01.21 NET CHANGE"/>
    <n v="64160"/>
    <x v="38"/>
    <s v="64160 Legal"/>
    <x v="7"/>
    <s v="Jan 2021 Bal Import"/>
    <s v=" "/>
    <s v=""/>
    <s v=""/>
    <n v="703559.51"/>
    <n v="0"/>
    <n v="-703559.51"/>
    <s v=""/>
    <s v="G/L Account"/>
    <s v=""/>
    <s v=" "/>
    <s v=""/>
    <s v=""/>
    <n v="20061"/>
    <s v=""/>
    <s v=""/>
    <s v=""/>
    <s v=""/>
  </r>
  <r>
    <x v="3"/>
    <x v="0"/>
    <d v="2021-01-31T00:00:00"/>
    <x v="0"/>
    <s v=" "/>
    <s v="01.21 BALANCE"/>
    <n v="64160"/>
    <x v="38"/>
    <s v="64160 Legal"/>
    <x v="7"/>
    <s v="Jan 2021 Bal Import"/>
    <s v=" "/>
    <s v=""/>
    <s v=""/>
    <n v="-1950"/>
    <n v="0"/>
    <n v="1950"/>
    <s v=""/>
    <s v="G/L Account"/>
    <s v=""/>
    <s v=" "/>
    <s v=""/>
    <s v=""/>
    <n v="2700"/>
    <s v=""/>
    <s v=""/>
    <s v=""/>
    <s v=""/>
  </r>
  <r>
    <x v="0"/>
    <x v="0"/>
    <d v="2021-01-31T00:00:00"/>
    <x v="0"/>
    <s v=" "/>
    <s v="01.21 NET CHANGE"/>
    <n v="64160"/>
    <x v="38"/>
    <s v="64160 Legal"/>
    <x v="7"/>
    <s v="Jan 2021 Bal Import"/>
    <s v=" "/>
    <s v=""/>
    <s v=""/>
    <n v="-703559.51"/>
    <n v="0"/>
    <n v="703559.51"/>
    <s v=""/>
    <s v="G/L Account"/>
    <s v=""/>
    <s v=" "/>
    <s v=""/>
    <s v=""/>
    <n v="2633"/>
    <s v=""/>
    <s v=""/>
    <s v=""/>
    <s v=""/>
  </r>
  <r>
    <x v="0"/>
    <x v="0"/>
    <d v="2021-01-31T00:00:00"/>
    <x v="0"/>
    <s v=" "/>
    <s v="G00161"/>
    <n v="64150"/>
    <x v="39"/>
    <s v="64150 Recruiting "/>
    <x v="7"/>
    <s v="Reupload January 2021 balance"/>
    <s v=" "/>
    <s v=""/>
    <s v=""/>
    <n v="12259.18"/>
    <n v="12259.18"/>
    <n v="0"/>
    <s v=""/>
    <s v="G/L Account"/>
    <s v=""/>
    <s v=" "/>
    <s v=""/>
    <s v=""/>
    <n v="20269"/>
    <s v=""/>
    <s v=""/>
    <s v=""/>
    <s v=""/>
  </r>
  <r>
    <x v="0"/>
    <x v="0"/>
    <d v="2021-01-31T00:00:00"/>
    <x v="0"/>
    <s v=" "/>
    <s v="01.21 NET CHANGE"/>
    <n v="64150"/>
    <x v="39"/>
    <s v="64150 Recruiting "/>
    <x v="7"/>
    <s v="Jan 2021 Bal Import"/>
    <s v=" "/>
    <s v=""/>
    <s v=""/>
    <n v="174748.3"/>
    <n v="0"/>
    <n v="-174748.3"/>
    <s v=""/>
    <s v="G/L Account"/>
    <s v=""/>
    <s v=" "/>
    <s v=""/>
    <s v=""/>
    <n v="20076"/>
    <s v=""/>
    <s v=""/>
    <s v=""/>
    <s v=""/>
  </r>
  <r>
    <x v="0"/>
    <x v="0"/>
    <d v="2021-01-31T00:00:00"/>
    <x v="0"/>
    <s v=" "/>
    <s v="01.21 NET CHANGE"/>
    <n v="64150"/>
    <x v="39"/>
    <s v="64150 Recruiting "/>
    <x v="7"/>
    <s v="Jan 2021 Bal Import"/>
    <s v=" "/>
    <s v=""/>
    <s v=""/>
    <n v="-174748.3"/>
    <n v="0"/>
    <n v="174748.3"/>
    <s v=""/>
    <s v="G/L Account"/>
    <s v=""/>
    <s v=" "/>
    <s v=""/>
    <s v=""/>
    <n v="2618"/>
    <s v=""/>
    <s v=""/>
    <s v=""/>
    <s v=""/>
  </r>
  <r>
    <x v="0"/>
    <x v="0"/>
    <d v="2021-01-31T00:00:00"/>
    <x v="0"/>
    <s v=" "/>
    <s v="G00161"/>
    <n v="64140"/>
    <x v="40"/>
    <s v="64140 Recruiting - Provider"/>
    <x v="7"/>
    <s v="Reupload January 2021 balance"/>
    <s v=" "/>
    <s v=""/>
    <s v=""/>
    <n v="526.15"/>
    <n v="526.15"/>
    <n v="0"/>
    <s v=""/>
    <s v="G/L Account"/>
    <s v=""/>
    <s v=" "/>
    <s v=""/>
    <s v=""/>
    <n v="20313"/>
    <s v=""/>
    <s v=""/>
    <s v=""/>
    <s v=""/>
  </r>
  <r>
    <x v="0"/>
    <x v="0"/>
    <d v="2021-01-31T00:00:00"/>
    <x v="0"/>
    <s v=" "/>
    <s v="01.21 NET CHANGE"/>
    <n v="64140"/>
    <x v="40"/>
    <s v="64140 Recruiting - Provider"/>
    <x v="7"/>
    <s v="Jan 2021 Bal Import"/>
    <s v=" "/>
    <s v=""/>
    <s v=""/>
    <n v="6734.19"/>
    <n v="0"/>
    <n v="-6734.19"/>
    <s v=""/>
    <s v="G/L Account"/>
    <s v=""/>
    <s v=" "/>
    <s v=""/>
    <s v=""/>
    <n v="20022"/>
    <s v=""/>
    <s v=""/>
    <s v=""/>
    <s v=""/>
  </r>
  <r>
    <x v="0"/>
    <x v="0"/>
    <d v="2021-01-31T00:00:00"/>
    <x v="0"/>
    <s v=" "/>
    <s v="01.21 NET CHANGE"/>
    <n v="64140"/>
    <x v="40"/>
    <s v="64140 Recruiting - Provider"/>
    <x v="7"/>
    <s v="Jan 2021 Bal Import"/>
    <s v=" "/>
    <s v=""/>
    <s v=""/>
    <n v="-6734.19"/>
    <n v="0"/>
    <n v="6734.19"/>
    <s v=""/>
    <s v="G/L Account"/>
    <s v=""/>
    <s v=" "/>
    <s v=""/>
    <s v=""/>
    <n v="2672"/>
    <s v=""/>
    <s v=""/>
    <s v=""/>
    <s v=""/>
  </r>
  <r>
    <x v="0"/>
    <x v="0"/>
    <d v="2021-01-31T00:00:00"/>
    <x v="0"/>
    <s v=" "/>
    <s v="G00161"/>
    <n v="64130"/>
    <x v="41"/>
    <s v="64130 Contract labor"/>
    <x v="7"/>
    <s v="Reupload January 2021 balance"/>
    <s v=" "/>
    <s v=""/>
    <s v=""/>
    <n v="29212.5"/>
    <n v="29212.5"/>
    <n v="0"/>
    <s v=""/>
    <s v="G/L Account"/>
    <s v=""/>
    <s v=" "/>
    <s v=""/>
    <s v=""/>
    <n v="20270"/>
    <s v=""/>
    <s v=""/>
    <s v=""/>
    <s v=""/>
  </r>
  <r>
    <x v="1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180414.6"/>
    <n v="0"/>
    <n v="-180414.6"/>
    <s v=""/>
    <s v="G/L Account"/>
    <s v=""/>
    <s v=" "/>
    <s v=""/>
    <s v=""/>
    <n v="20123"/>
    <s v=""/>
    <s v=""/>
    <s v=""/>
    <s v=""/>
  </r>
  <r>
    <x v="0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-29212.5"/>
    <n v="-29212.5"/>
    <n v="0"/>
    <s v=""/>
    <s v="G/L Account"/>
    <s v=""/>
    <s v=" "/>
    <s v=""/>
    <s v=""/>
    <n v="20075"/>
    <s v=""/>
    <s v=""/>
    <s v=""/>
    <s v=""/>
  </r>
  <r>
    <x v="1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-180414.6"/>
    <n v="0"/>
    <n v="180414.6"/>
    <s v=""/>
    <s v="G/L Account"/>
    <s v=""/>
    <s v=" "/>
    <s v=""/>
    <s v=""/>
    <n v="2769"/>
    <s v=""/>
    <s v=""/>
    <s v=""/>
    <s v=""/>
  </r>
  <r>
    <x v="0"/>
    <x v="0"/>
    <d v="2021-01-31T00:00:00"/>
    <x v="0"/>
    <s v=" "/>
    <s v="01.21 NET CHANGE"/>
    <n v="64130"/>
    <x v="41"/>
    <s v="64130 Contract labor"/>
    <x v="7"/>
    <s v="Jan 2021 Bal Import"/>
    <s v=" "/>
    <s v=""/>
    <s v=""/>
    <n v="29212.5"/>
    <n v="29212.5"/>
    <n v="0"/>
    <s v=""/>
    <s v="G/L Account"/>
    <s v=""/>
    <s v=" "/>
    <s v=""/>
    <s v=""/>
    <n v="2619"/>
    <s v=""/>
    <s v=""/>
    <s v=""/>
    <s v=""/>
  </r>
  <r>
    <x v="0"/>
    <x v="0"/>
    <d v="2021-01-31T00:00:00"/>
    <x v="0"/>
    <s v=" "/>
    <s v="G00161"/>
    <n v="64110"/>
    <x v="42"/>
    <s v="64110 Accounting"/>
    <x v="7"/>
    <s v="Reupload January 2021 balance"/>
    <s v=" "/>
    <s v=""/>
    <s v=""/>
    <n v="26300"/>
    <n v="26300"/>
    <n v="0"/>
    <s v=""/>
    <s v="G/L Account"/>
    <s v=""/>
    <s v=" "/>
    <s v=""/>
    <s v=""/>
    <n v="20276"/>
    <s v=""/>
    <s v=""/>
    <s v=""/>
    <s v=""/>
  </r>
  <r>
    <x v="0"/>
    <x v="0"/>
    <d v="2021-01-31T00:00:00"/>
    <x v="0"/>
    <s v=" "/>
    <s v="01.21 NET CHANGE"/>
    <n v="64110"/>
    <x v="42"/>
    <s v="64110 Accounting"/>
    <x v="7"/>
    <s v="Jan 2021 Bal Import"/>
    <s v=" "/>
    <s v=""/>
    <s v=""/>
    <n v="138525"/>
    <n v="0"/>
    <n v="-138525"/>
    <s v=""/>
    <s v="G/L Account"/>
    <s v=""/>
    <s v=" "/>
    <s v=""/>
    <s v=""/>
    <n v="20068"/>
    <s v=""/>
    <s v=""/>
    <s v=""/>
    <s v=""/>
  </r>
  <r>
    <x v="0"/>
    <x v="0"/>
    <d v="2021-01-31T00:00:00"/>
    <x v="0"/>
    <s v=" "/>
    <s v="01.21 NET CHANGE"/>
    <n v="64110"/>
    <x v="42"/>
    <s v="64110 Accounting"/>
    <x v="7"/>
    <s v="Jan 2021 Bal Import"/>
    <s v=" "/>
    <s v=""/>
    <s v=""/>
    <n v="-138525"/>
    <n v="0"/>
    <n v="138525"/>
    <s v=""/>
    <s v="G/L Account"/>
    <s v=""/>
    <s v=" "/>
    <s v=""/>
    <s v=""/>
    <n v="2626"/>
    <s v=""/>
    <s v=""/>
    <s v=""/>
    <s v=""/>
  </r>
  <r>
    <x v="0"/>
    <x v="0"/>
    <d v="2021-01-31T00:00:00"/>
    <x v="0"/>
    <s v=" "/>
    <s v="G00161"/>
    <n v="63170"/>
    <x v="43"/>
    <s v="63170 Other marekting expenses"/>
    <x v="8"/>
    <s v="Reupload January 2021 balance"/>
    <s v=" "/>
    <s v=""/>
    <s v=""/>
    <n v="18.95"/>
    <n v="18.95"/>
    <n v="0"/>
    <s v=""/>
    <s v="G/L Account"/>
    <s v=""/>
    <s v=" "/>
    <s v=""/>
    <s v=""/>
    <n v="20311"/>
    <s v=""/>
    <s v=""/>
    <s v=""/>
    <s v=""/>
  </r>
  <r>
    <x v="0"/>
    <x v="0"/>
    <d v="2021-01-31T00:00:00"/>
    <x v="0"/>
    <s v=" "/>
    <s v="G00161"/>
    <n v="63170"/>
    <x v="43"/>
    <s v="63170 Other marekting expenses"/>
    <x v="8"/>
    <s v="Reupload January 2021 balance"/>
    <s v=" "/>
    <s v=""/>
    <s v=""/>
    <n v="20"/>
    <n v="20"/>
    <n v="0"/>
    <s v=""/>
    <s v="G/L Account"/>
    <s v=""/>
    <s v=" "/>
    <s v=""/>
    <s v=""/>
    <n v="20309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563.42999999999995"/>
    <n v="0"/>
    <n v="-563.42999999999995"/>
    <s v=""/>
    <s v="G/L Account"/>
    <s v=""/>
    <s v=" "/>
    <s v=""/>
    <s v=""/>
    <n v="20030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8483.57"/>
    <n v="0"/>
    <n v="-8483.57"/>
    <s v=""/>
    <s v="G/L Account"/>
    <s v=""/>
    <s v=" "/>
    <s v=""/>
    <s v=""/>
    <n v="20026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2526.3000000000002"/>
    <n v="0"/>
    <n v="-2526.3000000000002"/>
    <s v=""/>
    <s v="G/L Account"/>
    <s v=""/>
    <s v=" "/>
    <s v=""/>
    <s v=""/>
    <n v="20024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2526.3000000000002"/>
    <n v="0"/>
    <n v="2526.3000000000002"/>
    <s v=""/>
    <s v="G/L Account"/>
    <s v=""/>
    <s v=" "/>
    <s v=""/>
    <s v=""/>
    <n v="2670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8483.57"/>
    <n v="0"/>
    <n v="8483.57"/>
    <s v=""/>
    <s v="G/L Account"/>
    <s v=""/>
    <s v=" "/>
    <s v=""/>
    <s v=""/>
    <n v="2668"/>
    <s v=""/>
    <s v=""/>
    <s v=""/>
    <s v=""/>
  </r>
  <r>
    <x v="0"/>
    <x v="0"/>
    <d v="2021-01-31T00:00:00"/>
    <x v="0"/>
    <s v=" "/>
    <s v="01.21 NET CHANGE"/>
    <n v="63170"/>
    <x v="43"/>
    <s v="63170 Other marekting expenses"/>
    <x v="8"/>
    <s v="Jan 2021 Bal Import"/>
    <s v=" "/>
    <s v=""/>
    <s v=""/>
    <n v="-563.42999999999995"/>
    <n v="0"/>
    <n v="563.42999999999995"/>
    <s v=""/>
    <s v="G/L Account"/>
    <s v=""/>
    <s v=" "/>
    <s v=""/>
    <s v=""/>
    <n v="2664"/>
    <s v=""/>
    <s v=""/>
    <s v=""/>
    <s v=""/>
  </r>
  <r>
    <x v="0"/>
    <x v="0"/>
    <d v="2021-01-31T00:00:00"/>
    <x v="0"/>
    <s v=" "/>
    <s v="G00161"/>
    <n v="63160"/>
    <x v="44"/>
    <s v="63160 Graphic design"/>
    <x v="8"/>
    <s v="Reupload January 2021 balance"/>
    <s v=" "/>
    <s v=""/>
    <s v=""/>
    <n v="5535.96"/>
    <n v="5535.96"/>
    <n v="0"/>
    <s v=""/>
    <s v="G/L Account"/>
    <s v=""/>
    <s v=" "/>
    <s v=""/>
    <s v=""/>
    <n v="20307"/>
    <s v=""/>
    <s v=""/>
    <s v=""/>
    <s v=""/>
  </r>
  <r>
    <x v="0"/>
    <x v="0"/>
    <d v="2021-01-31T00:00:00"/>
    <x v="0"/>
    <s v=" "/>
    <s v="01.21 NET CHANGE"/>
    <n v="63160"/>
    <x v="44"/>
    <s v="63160 Graphic design"/>
    <x v="8"/>
    <s v="Jan 2021 Bal Import"/>
    <s v=" "/>
    <s v=""/>
    <s v=""/>
    <n v="50008.88"/>
    <n v="0"/>
    <n v="-50008.88"/>
    <s v=""/>
    <s v="G/L Account"/>
    <s v=""/>
    <s v=" "/>
    <s v=""/>
    <s v=""/>
    <n v="20028"/>
    <s v=""/>
    <s v=""/>
    <s v=""/>
    <s v=""/>
  </r>
  <r>
    <x v="0"/>
    <x v="0"/>
    <d v="2021-01-31T00:00:00"/>
    <x v="0"/>
    <s v=" "/>
    <s v="01.21 NET CHANGE"/>
    <n v="63160"/>
    <x v="44"/>
    <s v="63160 Graphic design"/>
    <x v="8"/>
    <s v="Jan 2021 Bal Import"/>
    <s v=" "/>
    <s v=""/>
    <s v=""/>
    <n v="-50008.88"/>
    <n v="0"/>
    <n v="50008.88"/>
    <s v=""/>
    <s v="G/L Account"/>
    <s v=""/>
    <s v=" "/>
    <s v=""/>
    <s v=""/>
    <n v="2666"/>
    <s v=""/>
    <s v=""/>
    <s v=""/>
    <s v=""/>
  </r>
  <r>
    <x v="0"/>
    <x v="0"/>
    <d v="2021-01-31T00:00:00"/>
    <x v="0"/>
    <s v=" "/>
    <s v="G00161"/>
    <n v="63150"/>
    <x v="45"/>
    <s v="63150 Advertising, print &amp; promotion"/>
    <x v="8"/>
    <s v="Reupload January 2021 balance"/>
    <s v=" "/>
    <s v=""/>
    <s v=""/>
    <n v="386.39"/>
    <n v="386.39"/>
    <n v="0"/>
    <s v=""/>
    <s v="G/L Account"/>
    <s v=""/>
    <s v=" "/>
    <s v=""/>
    <s v=""/>
    <n v="20310"/>
    <s v=""/>
    <s v=""/>
    <s v=""/>
    <s v=""/>
  </r>
  <r>
    <x v="0"/>
    <x v="0"/>
    <d v="2021-01-31T00:00:00"/>
    <x v="0"/>
    <s v=" "/>
    <s v="01.21 NET CHANGE"/>
    <n v="63150"/>
    <x v="45"/>
    <s v="63150 Advertising, print &amp; promotion"/>
    <x v="8"/>
    <s v="Jan 2021 Bal Import"/>
    <s v=" "/>
    <s v=""/>
    <s v=""/>
    <n v="8079.3"/>
    <n v="0"/>
    <n v="-8079.3"/>
    <s v=""/>
    <s v="G/L Account"/>
    <s v=""/>
    <s v=" "/>
    <s v=""/>
    <s v=""/>
    <n v="20025"/>
    <s v=""/>
    <s v=""/>
    <s v=""/>
    <s v=""/>
  </r>
  <r>
    <x v="0"/>
    <x v="0"/>
    <d v="2021-01-31T00:00:00"/>
    <x v="0"/>
    <s v=" "/>
    <s v="01.21 NET CHANGE"/>
    <n v="63150"/>
    <x v="45"/>
    <s v="63150 Advertising, print &amp; promotion"/>
    <x v="8"/>
    <s v="Jan 2021 Bal Import"/>
    <s v=" "/>
    <s v=""/>
    <s v=""/>
    <n v="-8079.3"/>
    <n v="0"/>
    <n v="8079.3"/>
    <s v=""/>
    <s v="G/L Account"/>
    <s v=""/>
    <s v=" "/>
    <s v=""/>
    <s v=""/>
    <n v="2669"/>
    <s v=""/>
    <s v=""/>
    <s v=""/>
    <s v=""/>
  </r>
  <r>
    <x v="0"/>
    <x v="0"/>
    <d v="2021-01-31T00:00:00"/>
    <x v="0"/>
    <s v=" "/>
    <s v="G00161"/>
    <n v="63140"/>
    <x v="46"/>
    <s v="63140 Website/multimedia/digital/apps"/>
    <x v="8"/>
    <s v="Reupload January 2021 balance"/>
    <s v=" "/>
    <s v=""/>
    <s v=""/>
    <n v="370.18"/>
    <n v="370.18"/>
    <n v="0"/>
    <s v=""/>
    <s v="G/L Account"/>
    <s v=""/>
    <s v=" "/>
    <s v=""/>
    <s v=""/>
    <n v="20306"/>
    <s v=""/>
    <s v=""/>
    <s v=""/>
    <s v=""/>
  </r>
  <r>
    <x v="0"/>
    <x v="0"/>
    <d v="2021-01-31T00:00:00"/>
    <x v="0"/>
    <s v=" "/>
    <s v="01.21 NET CHANGE"/>
    <n v="63140"/>
    <x v="46"/>
    <s v="63140 Website/multimedia/digital/apps"/>
    <x v="8"/>
    <s v="Jan 2021 Bal Import"/>
    <s v=" "/>
    <s v=""/>
    <s v=""/>
    <n v="5182.6899999999996"/>
    <n v="0"/>
    <n v="-5182.6899999999996"/>
    <s v=""/>
    <s v="G/L Account"/>
    <s v=""/>
    <s v=" "/>
    <s v=""/>
    <s v=""/>
    <n v="20029"/>
    <s v=""/>
    <s v=""/>
    <s v=""/>
    <s v=""/>
  </r>
  <r>
    <x v="0"/>
    <x v="0"/>
    <d v="2021-01-31T00:00:00"/>
    <x v="0"/>
    <s v=" "/>
    <s v="01.21 NET CHANGE"/>
    <n v="63140"/>
    <x v="46"/>
    <s v="63140 Website/multimedia/digital/apps"/>
    <x v="8"/>
    <s v="Jan 2021 Bal Import"/>
    <s v=" "/>
    <s v=""/>
    <s v=""/>
    <n v="-5182.6899999999996"/>
    <n v="0"/>
    <n v="5182.6899999999996"/>
    <s v=""/>
    <s v="G/L Account"/>
    <s v=""/>
    <s v=" "/>
    <s v=""/>
    <s v=""/>
    <n v="2665"/>
    <s v=""/>
    <s v=""/>
    <s v=""/>
    <s v=""/>
  </r>
  <r>
    <x v="0"/>
    <x v="0"/>
    <d v="2021-01-31T00:00:00"/>
    <x v="0"/>
    <s v=" "/>
    <s v="G00161"/>
    <n v="63120"/>
    <x v="47"/>
    <s v="63120 Events/Swag"/>
    <x v="8"/>
    <s v="Reupload January 2021 balance"/>
    <s v=" "/>
    <s v=""/>
    <s v=""/>
    <n v="6839.22"/>
    <n v="6839.22"/>
    <n v="0"/>
    <s v=""/>
    <s v="G/L Account"/>
    <s v=""/>
    <s v=" "/>
    <s v=""/>
    <s v=""/>
    <n v="20312"/>
    <s v=""/>
    <s v=""/>
    <s v=""/>
    <s v=""/>
  </r>
  <r>
    <x v="0"/>
    <x v="0"/>
    <d v="2021-01-31T00:00:00"/>
    <x v="0"/>
    <s v=" "/>
    <s v="01.21 NET CHANGE"/>
    <n v="63120"/>
    <x v="47"/>
    <s v="63120 Events/Swag"/>
    <x v="8"/>
    <s v="Jan 2021 Bal Import"/>
    <s v=" "/>
    <s v=""/>
    <s v=""/>
    <n v="22308.15"/>
    <n v="0"/>
    <n v="-22308.15"/>
    <s v=""/>
    <s v="G/L Account"/>
    <s v=""/>
    <s v=" "/>
    <s v=""/>
    <s v=""/>
    <n v="20023"/>
    <s v=""/>
    <s v=""/>
    <s v=""/>
    <s v=""/>
  </r>
  <r>
    <x v="0"/>
    <x v="0"/>
    <d v="2021-01-31T00:00:00"/>
    <x v="0"/>
    <s v=" "/>
    <s v="01.21 NET CHANGE"/>
    <n v="63120"/>
    <x v="47"/>
    <s v="63120 Events/Swag"/>
    <x v="8"/>
    <s v="Jan 2021 Bal Import"/>
    <s v=" "/>
    <s v=""/>
    <s v=""/>
    <n v="-22308.15"/>
    <n v="0"/>
    <n v="22308.15"/>
    <s v=""/>
    <s v="G/L Account"/>
    <s v=""/>
    <s v=" "/>
    <s v=""/>
    <s v=""/>
    <n v="2671"/>
    <s v=""/>
    <s v=""/>
    <s v=""/>
    <s v=""/>
  </r>
  <r>
    <x v="0"/>
    <x v="0"/>
    <d v="2021-01-31T00:00:00"/>
    <x v="0"/>
    <s v=" "/>
    <s v="G00161"/>
    <n v="63110"/>
    <x v="48"/>
    <s v="63110 CRM Platform"/>
    <x v="8"/>
    <s v="Reupload January 2021 balance"/>
    <s v=" "/>
    <s v=""/>
    <s v=""/>
    <n v="6648.69"/>
    <n v="6648.69"/>
    <n v="0"/>
    <s v=""/>
    <s v="G/L Account"/>
    <s v=""/>
    <s v=" "/>
    <s v=""/>
    <s v=""/>
    <n v="20308"/>
    <s v=""/>
    <s v=""/>
    <s v=""/>
    <s v=""/>
  </r>
  <r>
    <x v="0"/>
    <x v="0"/>
    <d v="2021-01-31T00:00:00"/>
    <x v="0"/>
    <s v=" "/>
    <s v="01.21 NET CHANGE"/>
    <n v="63110"/>
    <x v="48"/>
    <s v="63110 CRM Platform"/>
    <x v="8"/>
    <s v="Jan 2021 Bal Import"/>
    <s v=" "/>
    <s v=""/>
    <s v=""/>
    <n v="21959.39"/>
    <n v="0"/>
    <n v="-21959.39"/>
    <s v=""/>
    <s v="G/L Account"/>
    <s v=""/>
    <s v=" "/>
    <s v=""/>
    <s v=""/>
    <n v="20027"/>
    <s v=""/>
    <s v=""/>
    <s v=""/>
    <s v=""/>
  </r>
  <r>
    <x v="0"/>
    <x v="0"/>
    <d v="2021-01-31T00:00:00"/>
    <x v="0"/>
    <s v=" "/>
    <s v="01.21 NET CHANGE"/>
    <n v="63110"/>
    <x v="48"/>
    <s v="63110 CRM Platform"/>
    <x v="8"/>
    <s v="Jan 2021 Bal Import"/>
    <s v=" "/>
    <s v=""/>
    <s v=""/>
    <n v="-21959.39"/>
    <n v="0"/>
    <n v="21959.39"/>
    <s v=""/>
    <s v="G/L Account"/>
    <s v=""/>
    <s v=" "/>
    <s v=""/>
    <s v=""/>
    <n v="2667"/>
    <s v=""/>
    <s v=""/>
    <s v=""/>
    <s v=""/>
  </r>
  <r>
    <x v="1"/>
    <x v="0"/>
    <d v="2021-01-31T00:00:00"/>
    <x v="0"/>
    <s v=" "/>
    <s v="01.21 NET CHANGE"/>
    <n v="61190"/>
    <x v="49"/>
    <s v="61190 PTO Expense"/>
    <x v="9"/>
    <s v="Jan 2021 Bal Import"/>
    <s v=" "/>
    <s v=""/>
    <s v=""/>
    <n v="57683"/>
    <n v="0"/>
    <n v="-57683"/>
    <s v=""/>
    <s v="G/L Account"/>
    <s v=""/>
    <s v=" "/>
    <s v=""/>
    <s v=""/>
    <n v="20121"/>
    <s v=""/>
    <s v=""/>
    <s v=""/>
    <s v=""/>
  </r>
  <r>
    <x v="0"/>
    <x v="0"/>
    <d v="2021-01-31T00:00:00"/>
    <x v="0"/>
    <s v=" "/>
    <s v="01.21 NET CHANGE"/>
    <n v="61190"/>
    <x v="49"/>
    <s v="61190 PTO Expense"/>
    <x v="9"/>
    <s v="Jan 2021 Bal Import"/>
    <s v=" "/>
    <s v=""/>
    <s v=""/>
    <n v="48699"/>
    <n v="0"/>
    <n v="-48699"/>
    <s v=""/>
    <s v="G/L Account"/>
    <s v=""/>
    <s v=" "/>
    <s v=""/>
    <s v=""/>
    <n v="20004"/>
    <s v=""/>
    <s v=""/>
    <s v=""/>
    <s v=""/>
  </r>
  <r>
    <x v="1"/>
    <x v="0"/>
    <d v="2021-01-31T00:00:00"/>
    <x v="0"/>
    <s v=" "/>
    <s v="01.21 NET CHANGE"/>
    <n v="61190"/>
    <x v="49"/>
    <s v="61190 PTO Expense"/>
    <x v="9"/>
    <s v="Jan 2021 Bal Import"/>
    <s v=" "/>
    <s v=""/>
    <s v=""/>
    <n v="-57683"/>
    <n v="0"/>
    <n v="57683"/>
    <s v=""/>
    <s v="G/L Account"/>
    <s v=""/>
    <s v=" "/>
    <s v=""/>
    <s v=""/>
    <n v="2771"/>
    <s v=""/>
    <s v=""/>
    <s v=""/>
    <s v=""/>
  </r>
  <r>
    <x v="0"/>
    <x v="0"/>
    <d v="2021-01-31T00:00:00"/>
    <x v="0"/>
    <s v=" "/>
    <s v="01.21 NET CHANGE"/>
    <n v="61190"/>
    <x v="49"/>
    <s v="61190 PTO Expense"/>
    <x v="9"/>
    <s v="Jan 2021 Bal Import"/>
    <s v=" "/>
    <s v=""/>
    <s v=""/>
    <n v="-48699"/>
    <n v="0"/>
    <n v="48699"/>
    <s v=""/>
    <s v="G/L Account"/>
    <s v=""/>
    <s v=" "/>
    <s v=""/>
    <s v=""/>
    <n v="2690"/>
    <s v=""/>
    <s v=""/>
    <s v=""/>
    <s v=""/>
  </r>
  <r>
    <x v="0"/>
    <x v="0"/>
    <d v="2021-01-31T00:00:00"/>
    <x v="0"/>
    <s v=" "/>
    <s v="G00161"/>
    <n v="61180"/>
    <x v="50"/>
    <s v="61180 Benefits "/>
    <x v="9"/>
    <s v="Reupload January 2021 balance"/>
    <s v=" "/>
    <s v=""/>
    <s v=""/>
    <n v="31979.96"/>
    <n v="31979.96"/>
    <n v="0"/>
    <s v=""/>
    <s v="G/L Account"/>
    <s v=""/>
    <s v=" "/>
    <s v=""/>
    <s v=""/>
    <n v="20292"/>
    <s v=""/>
    <s v=""/>
    <s v=""/>
    <s v=""/>
  </r>
  <r>
    <x v="1"/>
    <x v="0"/>
    <d v="2021-01-31T00:00:00"/>
    <x v="0"/>
    <s v=" "/>
    <s v="G00163"/>
    <n v="61180"/>
    <x v="50"/>
    <s v="61180 Benefits "/>
    <x v="9"/>
    <s v="Reupload January 2021 balance"/>
    <s v=" "/>
    <s v=""/>
    <s v=""/>
    <n v="22028.799999999999"/>
    <n v="22028.799999999999"/>
    <n v="0"/>
    <s v=""/>
    <s v="G/L Account"/>
    <s v=""/>
    <s v=" "/>
    <s v=""/>
    <s v=""/>
    <n v="20215"/>
    <s v=""/>
    <s v=""/>
    <s v=""/>
    <s v=""/>
  </r>
  <r>
    <x v="1"/>
    <x v="0"/>
    <d v="2021-01-31T00:00:00"/>
    <x v="0"/>
    <s v=" "/>
    <s v="01.21 NET CHANGE"/>
    <n v="61180"/>
    <x v="50"/>
    <s v="61180 Benefits "/>
    <x v="9"/>
    <s v="Jan 2021 Bal Import"/>
    <s v=" "/>
    <s v=""/>
    <s v=""/>
    <n v="90568.4"/>
    <n v="0"/>
    <n v="-90568.4"/>
    <s v=""/>
    <s v="G/L Account"/>
    <s v=""/>
    <s v=" "/>
    <s v=""/>
    <s v=""/>
    <n v="20148"/>
    <s v=""/>
    <s v=""/>
    <s v=""/>
    <s v=""/>
  </r>
  <r>
    <x v="0"/>
    <x v="0"/>
    <d v="2021-01-31T00:00:00"/>
    <x v="0"/>
    <s v=" "/>
    <s v="01.21 NET CHANGE"/>
    <n v="61180"/>
    <x v="50"/>
    <s v="61180 Benefits "/>
    <x v="9"/>
    <s v="Jan 2021 Bal Import"/>
    <s v=" "/>
    <s v=""/>
    <s v=""/>
    <n v="777241.8"/>
    <n v="0"/>
    <n v="-777241.8"/>
    <s v=""/>
    <s v="G/L Account"/>
    <s v=""/>
    <s v=" "/>
    <s v=""/>
    <s v=""/>
    <n v="20051"/>
    <s v=""/>
    <s v=""/>
    <s v=""/>
    <s v=""/>
  </r>
  <r>
    <x v="1"/>
    <x v="0"/>
    <d v="2021-01-31T00:00:00"/>
    <x v="0"/>
    <s v=" "/>
    <s v="01.21 NET CHANGE"/>
    <n v="61180"/>
    <x v="50"/>
    <s v="61180 Benefits "/>
    <x v="9"/>
    <s v="Jan 2021 Bal Import"/>
    <s v=" "/>
    <s v=""/>
    <s v=""/>
    <n v="-90568.4"/>
    <n v="0"/>
    <n v="90568.4"/>
    <s v=""/>
    <s v="G/L Account"/>
    <s v=""/>
    <s v=" "/>
    <s v=""/>
    <s v=""/>
    <n v="2744"/>
    <s v=""/>
    <s v=""/>
    <s v=""/>
    <s v=""/>
  </r>
  <r>
    <x v="0"/>
    <x v="0"/>
    <d v="2021-01-31T00:00:00"/>
    <x v="0"/>
    <s v=" "/>
    <s v="01.21 NET CHANGE"/>
    <n v="61180"/>
    <x v="50"/>
    <s v="61180 Benefits "/>
    <x v="9"/>
    <s v="Jan 2021 Bal Import"/>
    <s v=" "/>
    <s v=""/>
    <s v=""/>
    <n v="-777241.8"/>
    <n v="0"/>
    <n v="777241.8"/>
    <s v=""/>
    <s v="G/L Account"/>
    <s v=""/>
    <s v=" "/>
    <s v=""/>
    <s v=""/>
    <n v="2643"/>
    <s v=""/>
    <s v=""/>
    <s v=""/>
    <s v=""/>
  </r>
  <r>
    <x v="0"/>
    <x v="0"/>
    <d v="2021-01-31T00:00:00"/>
    <x v="0"/>
    <s v=" "/>
    <s v="G00161"/>
    <n v="61170"/>
    <x v="51"/>
    <s v="61170 401k employer match"/>
    <x v="9"/>
    <s v="Reupload January 2021 balance"/>
    <s v=" "/>
    <s v=""/>
    <s v=""/>
    <n v="11193.37"/>
    <n v="11193.37"/>
    <n v="0"/>
    <s v=""/>
    <s v="G/L Account"/>
    <s v=""/>
    <s v=" "/>
    <s v=""/>
    <s v=""/>
    <n v="20293"/>
    <s v=""/>
    <s v=""/>
    <s v=""/>
    <s v=""/>
  </r>
  <r>
    <x v="1"/>
    <x v="0"/>
    <d v="2021-01-31T00:00:00"/>
    <x v="0"/>
    <s v=" "/>
    <s v="G00163"/>
    <n v="61170"/>
    <x v="51"/>
    <s v="61170 401k employer match"/>
    <x v="9"/>
    <s v="Reupload January 2021 balance"/>
    <s v=" "/>
    <s v=""/>
    <s v=""/>
    <n v="321.92"/>
    <n v="321.92"/>
    <n v="0"/>
    <s v=""/>
    <s v="G/L Account"/>
    <s v=""/>
    <s v=" "/>
    <s v=""/>
    <s v=""/>
    <n v="20216"/>
    <s v=""/>
    <s v=""/>
    <s v=""/>
    <s v=""/>
  </r>
  <r>
    <x v="1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48075.66"/>
    <n v="0"/>
    <n v="-48075.66"/>
    <s v=""/>
    <s v="G/L Account"/>
    <s v=""/>
    <s v=" "/>
    <s v=""/>
    <s v=""/>
    <n v="20147"/>
    <s v=""/>
    <s v=""/>
    <s v=""/>
    <s v=""/>
  </r>
  <r>
    <x v="0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302380.37"/>
    <n v="0"/>
    <n v="-302380.37"/>
    <s v=""/>
    <s v="G/L Account"/>
    <s v=""/>
    <s v=" "/>
    <s v=""/>
    <s v=""/>
    <n v="20050"/>
    <s v=""/>
    <s v=""/>
    <s v=""/>
    <s v=""/>
  </r>
  <r>
    <x v="1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-48075.66"/>
    <n v="0"/>
    <n v="48075.66"/>
    <s v=""/>
    <s v="G/L Account"/>
    <s v=""/>
    <s v=" "/>
    <s v=""/>
    <s v=""/>
    <n v="2745"/>
    <s v=""/>
    <s v=""/>
    <s v=""/>
    <s v=""/>
  </r>
  <r>
    <x v="0"/>
    <x v="0"/>
    <d v="2021-01-31T00:00:00"/>
    <x v="0"/>
    <s v=" "/>
    <s v="01.21 NET CHANGE"/>
    <n v="61170"/>
    <x v="51"/>
    <s v="61170 401k employer match"/>
    <x v="9"/>
    <s v="Jan 2021 Bal Import"/>
    <s v=" "/>
    <s v=""/>
    <s v=""/>
    <n v="-302380.37"/>
    <n v="0"/>
    <n v="302380.37"/>
    <s v=""/>
    <s v="G/L Account"/>
    <s v=""/>
    <s v=" "/>
    <s v=""/>
    <s v=""/>
    <n v="2644"/>
    <s v=""/>
    <s v=""/>
    <s v=""/>
    <s v=""/>
  </r>
  <r>
    <x v="0"/>
    <x v="0"/>
    <d v="2021-01-31T00:00:00"/>
    <x v="0"/>
    <s v=" "/>
    <s v="G00161"/>
    <n v="61160"/>
    <x v="52"/>
    <s v="61160 Workers' comp insurance"/>
    <x v="9"/>
    <s v="Reupload January 2021 balance"/>
    <s v=" "/>
    <s v=""/>
    <s v=""/>
    <n v="10495.3"/>
    <n v="10495.3"/>
    <n v="0"/>
    <s v=""/>
    <s v="G/L Account"/>
    <s v=""/>
    <s v=" "/>
    <s v=""/>
    <s v=""/>
    <n v="20290"/>
    <s v=""/>
    <s v=""/>
    <s v=""/>
    <s v=""/>
  </r>
  <r>
    <x v="1"/>
    <x v="0"/>
    <d v="2021-01-31T00:00:00"/>
    <x v="0"/>
    <s v=" "/>
    <s v="G00163"/>
    <n v="61160"/>
    <x v="52"/>
    <s v="61160 Workers' comp insurance"/>
    <x v="9"/>
    <s v="Reupload January 2021 balance"/>
    <s v=" "/>
    <s v=""/>
    <s v=""/>
    <n v="11261.07"/>
    <n v="11261.07"/>
    <n v="0"/>
    <s v=""/>
    <s v="G/L Account"/>
    <s v=""/>
    <s v=" "/>
    <s v=""/>
    <s v=""/>
    <n v="20213"/>
    <s v=""/>
    <s v=""/>
    <s v=""/>
    <s v=""/>
  </r>
  <r>
    <x v="1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65413.34"/>
    <n v="0"/>
    <n v="-65413.34"/>
    <s v=""/>
    <s v="G/L Account"/>
    <s v=""/>
    <s v=" "/>
    <s v=""/>
    <s v=""/>
    <n v="20150"/>
    <s v=""/>
    <s v=""/>
    <s v=""/>
    <s v=""/>
  </r>
  <r>
    <x v="0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338104.46"/>
    <n v="0"/>
    <n v="-338104.46"/>
    <s v=""/>
    <s v="G/L Account"/>
    <s v=""/>
    <s v=" "/>
    <s v=""/>
    <s v=""/>
    <n v="20053"/>
    <s v=""/>
    <s v=""/>
    <s v=""/>
    <s v=""/>
  </r>
  <r>
    <x v="1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-65413.34"/>
    <n v="0"/>
    <n v="65413.34"/>
    <s v=""/>
    <s v="G/L Account"/>
    <s v=""/>
    <s v=" "/>
    <s v=""/>
    <s v=""/>
    <n v="2742"/>
    <s v=""/>
    <s v=""/>
    <s v=""/>
    <s v=""/>
  </r>
  <r>
    <x v="0"/>
    <x v="0"/>
    <d v="2021-01-31T00:00:00"/>
    <x v="0"/>
    <s v=" "/>
    <s v="01.21 NET CHANGE"/>
    <n v="61160"/>
    <x v="52"/>
    <s v="61160 Workers' comp insurance"/>
    <x v="9"/>
    <s v="Jan 2021 Bal Import"/>
    <s v=" "/>
    <s v=""/>
    <s v=""/>
    <n v="-338104.46"/>
    <n v="0"/>
    <n v="338104.46"/>
    <s v=""/>
    <s v="G/L Account"/>
    <s v=""/>
    <s v=" "/>
    <s v=""/>
    <s v=""/>
    <n v="2641"/>
    <s v=""/>
    <s v=""/>
    <s v=""/>
    <s v=""/>
  </r>
  <r>
    <x v="0"/>
    <x v="0"/>
    <d v="2021-01-31T00:00:00"/>
    <x v="0"/>
    <s v=" "/>
    <s v="01.21 NET CHANGE"/>
    <n v="61150"/>
    <x v="53"/>
    <s v="61150 Relocation expense"/>
    <x v="9"/>
    <s v="Jan 2021 Bal Import"/>
    <s v=" "/>
    <s v=""/>
    <s v=""/>
    <n v="37835.51"/>
    <n v="0"/>
    <n v="-37835.51"/>
    <s v=""/>
    <s v="G/L Account"/>
    <s v=""/>
    <s v=" "/>
    <s v=""/>
    <s v=""/>
    <n v="20077"/>
    <s v=""/>
    <s v=""/>
    <s v=""/>
    <s v=""/>
  </r>
  <r>
    <x v="0"/>
    <x v="0"/>
    <d v="2021-01-31T00:00:00"/>
    <x v="0"/>
    <s v=" "/>
    <s v="01.21 NET CHANGE"/>
    <n v="61150"/>
    <x v="53"/>
    <s v="61150 Relocation expense"/>
    <x v="9"/>
    <s v="Jan 2021 Bal Import"/>
    <s v=" "/>
    <s v=""/>
    <s v=""/>
    <n v="-37835.51"/>
    <n v="0"/>
    <n v="37835.51"/>
    <s v=""/>
    <s v="G/L Account"/>
    <s v=""/>
    <s v=" "/>
    <s v=""/>
    <s v=""/>
    <n v="2617"/>
    <s v=""/>
    <s v=""/>
    <s v=""/>
    <s v=""/>
  </r>
  <r>
    <x v="0"/>
    <x v="0"/>
    <d v="2021-01-31T00:00:00"/>
    <x v="0"/>
    <s v=" "/>
    <s v="G00161"/>
    <n v="61140"/>
    <x v="54"/>
    <s v="61140 Payroll taxes"/>
    <x v="9"/>
    <s v="Reupload January 2021 balance"/>
    <s v=" "/>
    <s v=""/>
    <s v=""/>
    <n v="946.57"/>
    <n v="946.57"/>
    <n v="0"/>
    <s v=""/>
    <s v="G/L Account"/>
    <s v=""/>
    <s v=" "/>
    <s v=""/>
    <s v=""/>
    <n v="20289"/>
    <s v=""/>
    <s v=""/>
    <s v=""/>
    <s v=""/>
  </r>
  <r>
    <x v="1"/>
    <x v="0"/>
    <d v="2021-01-31T00:00:00"/>
    <x v="0"/>
    <s v=" "/>
    <s v="G00163"/>
    <n v="61140"/>
    <x v="54"/>
    <s v="61140 Payroll taxes"/>
    <x v="9"/>
    <s v="Reupload January 2021 balance"/>
    <s v=" "/>
    <s v=""/>
    <s v=""/>
    <n v="36934.6"/>
    <n v="36934.6"/>
    <n v="0"/>
    <s v=""/>
    <s v="G/L Account"/>
    <s v=""/>
    <s v=" "/>
    <s v=""/>
    <s v=""/>
    <n v="20212"/>
    <s v=""/>
    <s v=""/>
    <s v=""/>
    <s v=""/>
  </r>
  <r>
    <x v="1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22824.46"/>
    <n v="0"/>
    <n v="-22824.46"/>
    <s v=""/>
    <s v="G/L Account"/>
    <s v=""/>
    <s v=" "/>
    <s v=""/>
    <s v=""/>
    <n v="20151"/>
    <s v=""/>
    <s v=""/>
    <s v=""/>
    <s v=""/>
  </r>
  <r>
    <x v="0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986611.84"/>
    <n v="0"/>
    <n v="-986611.84"/>
    <s v=""/>
    <s v="G/L Account"/>
    <s v=""/>
    <s v=" "/>
    <s v=""/>
    <s v=""/>
    <n v="20054"/>
    <s v=""/>
    <s v=""/>
    <s v=""/>
    <s v=""/>
  </r>
  <r>
    <x v="1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-22824.46"/>
    <n v="0"/>
    <n v="22824.46"/>
    <s v=""/>
    <s v="G/L Account"/>
    <s v=""/>
    <s v=" "/>
    <s v=""/>
    <s v=""/>
    <n v="2741"/>
    <s v=""/>
    <s v=""/>
    <s v=""/>
    <s v=""/>
  </r>
  <r>
    <x v="0"/>
    <x v="0"/>
    <d v="2021-01-31T00:00:00"/>
    <x v="0"/>
    <s v=" "/>
    <s v="01.21 NET CHANGE"/>
    <n v="61140"/>
    <x v="54"/>
    <s v="61140 Payroll taxes"/>
    <x v="9"/>
    <s v="Jan 2021 Bal Import"/>
    <s v=" "/>
    <s v=""/>
    <s v=""/>
    <n v="-986611.84"/>
    <n v="0"/>
    <n v="986611.84"/>
    <s v=""/>
    <s v="G/L Account"/>
    <s v=""/>
    <s v=" "/>
    <s v=""/>
    <s v=""/>
    <n v="2640"/>
    <s v=""/>
    <s v=""/>
    <s v=""/>
    <s v=""/>
  </r>
  <r>
    <x v="1"/>
    <x v="0"/>
    <d v="2021-01-31T00:00:00"/>
    <x v="0"/>
    <s v=" "/>
    <s v="01.21 NET CHANGE"/>
    <n v="61130"/>
    <x v="55"/>
    <s v="61130 Bonuses"/>
    <x v="9"/>
    <s v="Jan 2021 Bal Import"/>
    <s v=" "/>
    <s v=""/>
    <s v=""/>
    <n v="596100"/>
    <n v="0"/>
    <n v="-596100"/>
    <s v=""/>
    <s v="G/L Account"/>
    <s v=""/>
    <s v=" "/>
    <s v=""/>
    <s v=""/>
    <n v="20120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339724.14"/>
    <n v="0"/>
    <n v="-339724.14"/>
    <s v=""/>
    <s v="G/L Account"/>
    <s v=""/>
    <s v=" "/>
    <s v=""/>
    <s v=""/>
    <n v="20049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-28750"/>
    <n v="-28750"/>
    <n v="0"/>
    <s v=""/>
    <s v="G/L Account"/>
    <s v=""/>
    <s v=" "/>
    <s v=""/>
    <s v=""/>
    <n v="20001"/>
    <s v=""/>
    <s v=""/>
    <s v=""/>
    <s v=""/>
  </r>
  <r>
    <x v="1"/>
    <x v="0"/>
    <d v="2021-01-31T00:00:00"/>
    <x v="0"/>
    <s v=" "/>
    <s v="01.21 NET CHANGE"/>
    <n v="61130"/>
    <x v="55"/>
    <s v="61130 Bonuses"/>
    <x v="9"/>
    <s v="Jan 2021 Bal Import"/>
    <s v=" "/>
    <s v=""/>
    <s v=""/>
    <n v="-596100"/>
    <n v="0"/>
    <n v="596100"/>
    <s v=""/>
    <s v="G/L Account"/>
    <s v=""/>
    <s v=" "/>
    <s v=""/>
    <s v=""/>
    <n v="2772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28750"/>
    <n v="28750"/>
    <n v="0"/>
    <s v=""/>
    <s v="G/L Account"/>
    <s v=""/>
    <s v=" "/>
    <s v=""/>
    <s v=""/>
    <n v="2693"/>
    <s v=""/>
    <s v=""/>
    <s v=""/>
    <s v=""/>
  </r>
  <r>
    <x v="0"/>
    <x v="0"/>
    <d v="2021-01-31T00:00:00"/>
    <x v="0"/>
    <s v=" "/>
    <s v="01.21 NET CHANGE"/>
    <n v="61130"/>
    <x v="55"/>
    <s v="61130 Bonuses"/>
    <x v="9"/>
    <s v="Jan 2021 Bal Import"/>
    <s v=" "/>
    <s v=""/>
    <s v=""/>
    <n v="-339724.14"/>
    <n v="0"/>
    <n v="339724.14"/>
    <s v=""/>
    <s v="G/L Account"/>
    <s v=""/>
    <s v=" "/>
    <s v=""/>
    <s v=""/>
    <n v="2645"/>
    <s v=""/>
    <s v=""/>
    <s v=""/>
    <s v=""/>
  </r>
  <r>
    <x v="0"/>
    <x v="0"/>
    <d v="2021-01-31T00:00:00"/>
    <x v="0"/>
    <s v=" "/>
    <s v="G00161"/>
    <n v="61110"/>
    <x v="56"/>
    <s v="61110 Salaries &amp; wages"/>
    <x v="9"/>
    <s v="Reupload January 2021 balance"/>
    <s v=" "/>
    <s v=""/>
    <s v=""/>
    <n v="323643.57"/>
    <n v="323643.57"/>
    <n v="0"/>
    <s v=""/>
    <s v="G/L Account"/>
    <s v=""/>
    <s v=" "/>
    <s v=""/>
    <s v=""/>
    <n v="20287"/>
    <s v=""/>
    <s v=""/>
    <s v=""/>
    <s v=""/>
  </r>
  <r>
    <x v="1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9386796.6500000004"/>
    <n v="0"/>
    <n v="-9386796.6500000004"/>
    <s v=""/>
    <s v="G/L Account"/>
    <s v=""/>
    <s v=" "/>
    <s v=""/>
    <s v=""/>
    <n v="20127"/>
    <s v=""/>
    <s v=""/>
    <s v=""/>
    <s v=""/>
  </r>
  <r>
    <x v="0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-5399486.4800000004"/>
    <n v="-5399486.4800000004"/>
    <n v="0"/>
    <s v=""/>
    <s v="G/L Account"/>
    <s v=""/>
    <s v=" "/>
    <s v=""/>
    <s v=""/>
    <n v="20056"/>
    <s v=""/>
    <s v=""/>
    <s v=""/>
    <s v=""/>
  </r>
  <r>
    <x v="1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-9386796.6500000004"/>
    <n v="0"/>
    <n v="9386796.6500000004"/>
    <s v=""/>
    <s v="G/L Account"/>
    <s v=""/>
    <s v=" "/>
    <s v=""/>
    <s v=""/>
    <n v="2765"/>
    <s v=""/>
    <s v=""/>
    <s v=""/>
    <s v=""/>
  </r>
  <r>
    <x v="0"/>
    <x v="0"/>
    <d v="2021-01-31T00:00:00"/>
    <x v="0"/>
    <s v=" "/>
    <s v="01.21 NET CHANGE"/>
    <n v="61110"/>
    <x v="56"/>
    <s v="61110 Salaries &amp; wages"/>
    <x v="9"/>
    <s v="Jan 2021 Bal Import"/>
    <s v=" "/>
    <s v=""/>
    <s v=""/>
    <n v="5399486.4800000004"/>
    <n v="5399486.4800000004"/>
    <n v="0"/>
    <s v=""/>
    <s v="G/L Account"/>
    <s v=""/>
    <s v=" "/>
    <s v=""/>
    <s v=""/>
    <n v="2638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750"/>
    <n v="1750"/>
    <n v="0"/>
    <s v=""/>
    <s v="G/L Account"/>
    <s v=""/>
    <s v=" "/>
    <s v=""/>
    <s v=""/>
    <n v="20232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182.32"/>
    <n v="1182.32"/>
    <n v="0"/>
    <s v=""/>
    <s v="G/L Account"/>
    <s v=""/>
    <s v=" "/>
    <s v=""/>
    <s v=""/>
    <n v="20231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500"/>
    <n v="500"/>
    <n v="0"/>
    <s v=""/>
    <s v="G/L Account"/>
    <s v=""/>
    <s v=" "/>
    <s v=""/>
    <s v=""/>
    <n v="20230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400"/>
    <n v="400"/>
    <n v="0"/>
    <s v=""/>
    <s v="G/L Account"/>
    <s v=""/>
    <s v=" "/>
    <s v=""/>
    <s v=""/>
    <n v="20229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88.82"/>
    <n v="88.82"/>
    <n v="0"/>
    <s v=""/>
    <s v="G/L Account"/>
    <s v=""/>
    <s v=" "/>
    <s v=""/>
    <s v=""/>
    <n v="20228"/>
    <s v=""/>
    <s v=""/>
    <s v=""/>
    <s v=""/>
  </r>
  <r>
    <x v="3"/>
    <x v="0"/>
    <d v="2021-01-31T00:00:00"/>
    <x v="0"/>
    <s v=" "/>
    <s v="G00162"/>
    <n v="52200"/>
    <x v="57"/>
    <s v="52200 Donor related expenses"/>
    <x v="10"/>
    <s v="Reupload January 2021 balance"/>
    <s v=" "/>
    <s v=""/>
    <s v=""/>
    <n v="198"/>
    <n v="198"/>
    <n v="0"/>
    <s v=""/>
    <s v="G/L Account"/>
    <s v=""/>
    <s v=" "/>
    <s v=""/>
    <s v=""/>
    <n v="2022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882.2"/>
    <n v="0"/>
    <n v="-882.2"/>
    <s v=""/>
    <s v="G/L Account"/>
    <s v=""/>
    <s v=" "/>
    <s v=""/>
    <s v=""/>
    <n v="2019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98"/>
    <n v="-198"/>
    <n v="0"/>
    <s v=""/>
    <s v="G/L Account"/>
    <s v=""/>
    <s v=" "/>
    <s v=""/>
    <s v=""/>
    <n v="2019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2294.4899999999998"/>
    <n v="0"/>
    <n v="-2294.4899999999998"/>
    <s v=""/>
    <s v="G/L Account"/>
    <s v=""/>
    <s v=" "/>
    <s v=""/>
    <s v=""/>
    <n v="20191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480"/>
    <n v="0"/>
    <n v="-480"/>
    <s v=""/>
    <s v="G/L Account"/>
    <s v=""/>
    <s v=" "/>
    <s v=""/>
    <s v=""/>
    <n v="20190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319"/>
    <n v="0"/>
    <n v="-1319"/>
    <s v=""/>
    <s v="G/L Account"/>
    <s v=""/>
    <s v=" "/>
    <s v=""/>
    <s v=""/>
    <n v="20189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69.97"/>
    <n v="-69.97"/>
    <n v="0"/>
    <s v=""/>
    <s v="G/L Account"/>
    <s v=""/>
    <s v=" "/>
    <s v=""/>
    <s v=""/>
    <n v="20188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600"/>
    <n v="0"/>
    <n v="-1600"/>
    <s v=""/>
    <s v="G/L Account"/>
    <s v=""/>
    <s v=" "/>
    <s v=""/>
    <s v=""/>
    <n v="2018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650"/>
    <n v="0"/>
    <n v="-1650"/>
    <s v=""/>
    <s v="G/L Account"/>
    <s v=""/>
    <s v=" "/>
    <s v=""/>
    <s v=""/>
    <n v="20186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360.26"/>
    <n v="-360.26"/>
    <n v="0"/>
    <s v=""/>
    <s v="G/L Account"/>
    <s v=""/>
    <s v=" "/>
    <s v=""/>
    <s v=""/>
    <n v="20185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450"/>
    <n v="0"/>
    <n v="-450"/>
    <s v=""/>
    <s v="G/L Account"/>
    <s v=""/>
    <s v=" "/>
    <s v=""/>
    <s v=""/>
    <n v="20184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90.5"/>
    <n v="0"/>
    <n v="-190.5"/>
    <s v=""/>
    <s v="G/L Account"/>
    <s v=""/>
    <s v=" "/>
    <s v=""/>
    <s v=""/>
    <n v="2018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750"/>
    <n v="-1750"/>
    <n v="0"/>
    <s v=""/>
    <s v="G/L Account"/>
    <s v=""/>
    <s v=" "/>
    <s v=""/>
    <s v=""/>
    <n v="2018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750"/>
    <n v="1750"/>
    <n v="0"/>
    <s v=""/>
    <s v="G/L Account"/>
    <s v=""/>
    <s v=" "/>
    <s v=""/>
    <s v=""/>
    <n v="271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90.5"/>
    <n v="0"/>
    <n v="190.5"/>
    <s v=""/>
    <s v="G/L Account"/>
    <s v=""/>
    <s v=" "/>
    <s v=""/>
    <s v=""/>
    <n v="2716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450"/>
    <n v="0"/>
    <n v="450"/>
    <s v=""/>
    <s v="G/L Account"/>
    <s v=""/>
    <s v=" "/>
    <s v=""/>
    <s v=""/>
    <n v="2715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360.26"/>
    <n v="360.26"/>
    <n v="0"/>
    <s v=""/>
    <s v="G/L Account"/>
    <s v=""/>
    <s v=" "/>
    <s v=""/>
    <s v=""/>
    <n v="2714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650"/>
    <n v="0"/>
    <n v="1650"/>
    <s v=""/>
    <s v="G/L Account"/>
    <s v=""/>
    <s v=" "/>
    <s v=""/>
    <s v=""/>
    <n v="2713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600"/>
    <n v="0"/>
    <n v="1600"/>
    <s v=""/>
    <s v="G/L Account"/>
    <s v=""/>
    <s v=" "/>
    <s v=""/>
    <s v=""/>
    <n v="2712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69.97"/>
    <n v="69.97"/>
    <n v="0"/>
    <s v=""/>
    <s v="G/L Account"/>
    <s v=""/>
    <s v=" "/>
    <s v=""/>
    <s v=""/>
    <n v="2711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1319"/>
    <n v="0"/>
    <n v="1319"/>
    <s v=""/>
    <s v="G/L Account"/>
    <s v=""/>
    <s v=" "/>
    <s v=""/>
    <s v=""/>
    <n v="2710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480"/>
    <n v="0"/>
    <n v="480"/>
    <s v=""/>
    <s v="G/L Account"/>
    <s v=""/>
    <s v=" "/>
    <s v=""/>
    <s v=""/>
    <n v="2709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2294.4899999999998"/>
    <n v="0"/>
    <n v="2294.4899999999998"/>
    <s v=""/>
    <s v="G/L Account"/>
    <s v=""/>
    <s v=" "/>
    <s v=""/>
    <s v=""/>
    <n v="2708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198"/>
    <n v="198"/>
    <n v="0"/>
    <s v=""/>
    <s v="G/L Account"/>
    <s v=""/>
    <s v=" "/>
    <s v=""/>
    <s v=""/>
    <n v="2707"/>
    <s v=""/>
    <s v=""/>
    <s v=""/>
    <s v=""/>
  </r>
  <r>
    <x v="3"/>
    <x v="0"/>
    <d v="2021-01-31T00:00:00"/>
    <x v="0"/>
    <s v=" "/>
    <s v="01.21 BALANCE"/>
    <n v="52200"/>
    <x v="57"/>
    <s v="52200 Donor related expenses"/>
    <x v="10"/>
    <s v="Jan 2021 Bal Import"/>
    <s v=" "/>
    <s v=""/>
    <s v=""/>
    <n v="-882.2"/>
    <n v="0"/>
    <n v="882.2"/>
    <s v=""/>
    <s v="G/L Account"/>
    <s v=""/>
    <s v=" "/>
    <s v=""/>
    <s v=""/>
    <n v="2706"/>
    <s v=""/>
    <s v=""/>
    <s v=""/>
    <s v=""/>
  </r>
  <r>
    <x v="3"/>
    <x v="0"/>
    <d v="2021-01-31T00:00:00"/>
    <x v="0"/>
    <s v=" "/>
    <s v="G00162"/>
    <n v="52100"/>
    <x v="58"/>
    <s v="52100 Donor compensation"/>
    <x v="10"/>
    <s v="Reupload January 2021 balance"/>
    <s v=" "/>
    <s v=""/>
    <s v=""/>
    <n v="15500"/>
    <n v="15500"/>
    <n v="0"/>
    <s v=""/>
    <s v="G/L Account"/>
    <s v=""/>
    <s v=" "/>
    <s v=""/>
    <s v=""/>
    <n v="20226"/>
    <s v=""/>
    <s v=""/>
    <s v=""/>
    <s v=""/>
  </r>
  <r>
    <x v="3"/>
    <x v="0"/>
    <d v="2021-01-31T00:00:00"/>
    <x v="0"/>
    <s v=" "/>
    <s v="01.21 BALANCE"/>
    <n v="52100"/>
    <x v="58"/>
    <s v="52100 Donor compensation"/>
    <x v="10"/>
    <s v="Jan 2021 Bal Import"/>
    <s v=" "/>
    <s v=""/>
    <s v=""/>
    <n v="26659.05"/>
    <n v="0"/>
    <n v="-26659.05"/>
    <s v=""/>
    <s v="G/L Account"/>
    <s v=""/>
    <s v=" "/>
    <s v=""/>
    <s v=""/>
    <n v="20194"/>
    <s v=""/>
    <s v=""/>
    <s v=""/>
    <s v=""/>
  </r>
  <r>
    <x v="3"/>
    <x v="0"/>
    <d v="2021-01-31T00:00:00"/>
    <x v="0"/>
    <s v=" "/>
    <s v="01.21 BALANCE"/>
    <n v="52100"/>
    <x v="58"/>
    <s v="52100 Donor compensation"/>
    <x v="10"/>
    <s v="Jan 2021 Bal Import"/>
    <s v=" "/>
    <s v=""/>
    <s v=""/>
    <n v="-26659.05"/>
    <n v="0"/>
    <n v="26659.05"/>
    <s v=""/>
    <s v="G/L Account"/>
    <s v=""/>
    <s v=" "/>
    <s v=""/>
    <s v=""/>
    <n v="2705"/>
    <s v=""/>
    <s v=""/>
    <s v=""/>
    <s v=""/>
  </r>
  <r>
    <x v="0"/>
    <x v="0"/>
    <d v="2021-01-31T00:00:00"/>
    <x v="0"/>
    <s v=" "/>
    <s v="01.21 NET CHANGE"/>
    <n v="51500"/>
    <x v="59"/>
    <s v="51500 Non-Income based taxes"/>
    <x v="10"/>
    <s v="Jan 2021 Bal Import"/>
    <s v=" "/>
    <s v=""/>
    <s v=""/>
    <n v="4901"/>
    <n v="0"/>
    <n v="-4901"/>
    <s v=""/>
    <s v="G/L Account"/>
    <s v=""/>
    <s v=" "/>
    <s v=""/>
    <s v=""/>
    <n v="20083"/>
    <s v=""/>
    <s v=""/>
    <s v=""/>
    <s v=""/>
  </r>
  <r>
    <x v="0"/>
    <x v="0"/>
    <d v="2021-01-31T00:00:00"/>
    <x v="0"/>
    <s v=" "/>
    <s v="01.21 NET CHANGE"/>
    <n v="51500"/>
    <x v="59"/>
    <s v="51500 Non-Income based taxes"/>
    <x v="10"/>
    <s v="Jan 2021 Bal Import"/>
    <s v=" "/>
    <s v=""/>
    <s v=""/>
    <n v="-4901"/>
    <n v="0"/>
    <n v="4901"/>
    <s v=""/>
    <s v="G/L Account"/>
    <s v=""/>
    <s v=" "/>
    <s v=""/>
    <s v=""/>
    <n v="2611"/>
    <s v=""/>
    <s v=""/>
    <s v=""/>
    <s v=""/>
  </r>
  <r>
    <x v="1"/>
    <x v="0"/>
    <d v="2021-01-31T00:00:00"/>
    <x v="0"/>
    <s v=" "/>
    <s v="G00163"/>
    <n v="51400"/>
    <x v="60"/>
    <s v="51400 Management service expense"/>
    <x v="10"/>
    <s v="Reupload January 2021 balance"/>
    <s v=" "/>
    <s v=""/>
    <s v=""/>
    <n v="4308266.53"/>
    <n v="4308266.53"/>
    <n v="0"/>
    <s v=""/>
    <s v="G/L Account"/>
    <s v=""/>
    <s v=" "/>
    <s v=""/>
    <s v=""/>
    <n v="20222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10500"/>
    <n v="0"/>
    <n v="-10500"/>
    <s v=""/>
    <s v="G/L Account"/>
    <s v=""/>
    <s v=" "/>
    <s v=""/>
    <s v=""/>
    <n v="20181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9000"/>
    <n v="0"/>
    <n v="-9000"/>
    <s v=""/>
    <s v="G/L Account"/>
    <s v=""/>
    <s v=" "/>
    <s v=""/>
    <s v=""/>
    <n v="20180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302300"/>
    <n v="0"/>
    <n v="-302300"/>
    <s v=""/>
    <s v="G/L Account"/>
    <s v=""/>
    <s v=" "/>
    <s v=""/>
    <s v=""/>
    <n v="20159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8718563.2899999991"/>
    <n v="0"/>
    <n v="-8718563.2899999991"/>
    <s v=""/>
    <s v="G/L Account"/>
    <s v=""/>
    <s v=" "/>
    <s v=""/>
    <s v=""/>
    <n v="20136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-8718563.2899999991"/>
    <n v="0"/>
    <n v="8718563.2899999991"/>
    <s v=""/>
    <s v="G/L Account"/>
    <s v=""/>
    <s v=" "/>
    <s v=""/>
    <s v=""/>
    <n v="2756"/>
    <s v=""/>
    <s v=""/>
    <s v=""/>
    <s v=""/>
  </r>
  <r>
    <x v="1"/>
    <x v="0"/>
    <d v="2021-01-31T00:00:00"/>
    <x v="0"/>
    <s v=" "/>
    <s v="01.21 NET CHANGE"/>
    <n v="51400"/>
    <x v="60"/>
    <s v="51400 Management service expense"/>
    <x v="10"/>
    <s v="Jan 2021 Bal Import"/>
    <s v=" "/>
    <s v=""/>
    <s v=""/>
    <n v="-302300"/>
    <n v="0"/>
    <n v="302300"/>
    <s v=""/>
    <s v="G/L Account"/>
    <s v=""/>
    <s v=" "/>
    <s v=""/>
    <s v=""/>
    <n v="2733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-9000"/>
    <n v="0"/>
    <n v="9000"/>
    <s v=""/>
    <s v="G/L Account"/>
    <s v=""/>
    <s v=" "/>
    <s v=""/>
    <s v=""/>
    <n v="2719"/>
    <s v=""/>
    <s v=""/>
    <s v=""/>
    <s v=""/>
  </r>
  <r>
    <x v="3"/>
    <x v="0"/>
    <d v="2021-01-31T00:00:00"/>
    <x v="0"/>
    <s v=" "/>
    <s v="01.21 BALANCE"/>
    <n v="51400"/>
    <x v="60"/>
    <s v="51400 Management service expense"/>
    <x v="10"/>
    <s v="Jan 2021 Bal Import"/>
    <s v=" "/>
    <s v=""/>
    <s v=""/>
    <n v="-10500"/>
    <n v="0"/>
    <n v="10500"/>
    <s v=""/>
    <s v="G/L Account"/>
    <s v=""/>
    <s v=" "/>
    <s v=""/>
    <s v=""/>
    <n v="2718"/>
    <s v=""/>
    <s v=""/>
    <s v=""/>
    <s v=""/>
  </r>
  <r>
    <x v="0"/>
    <x v="0"/>
    <d v="2021-01-31T00:00:00"/>
    <x v="0"/>
    <s v=" "/>
    <s v="01.21 NET CHANGE"/>
    <n v="51391"/>
    <x v="61"/>
    <s v="51391 Anesthesia"/>
    <x v="10"/>
    <s v="Jan 2021 Bal Import"/>
    <s v=" "/>
    <s v=""/>
    <s v=""/>
    <n v="915650"/>
    <n v="0"/>
    <n v="-915650"/>
    <s v=""/>
    <s v="G/L Account"/>
    <s v=""/>
    <s v=" "/>
    <s v=""/>
    <s v=""/>
    <n v="20086"/>
    <s v=""/>
    <s v=""/>
    <s v=""/>
    <s v=""/>
  </r>
  <r>
    <x v="0"/>
    <x v="0"/>
    <d v="2021-01-31T00:00:00"/>
    <x v="0"/>
    <s v=" "/>
    <s v="01.21 NET CHANGE"/>
    <n v="51391"/>
    <x v="61"/>
    <s v="51391 Anesthesia"/>
    <x v="10"/>
    <s v="Jan 2021 Bal Import"/>
    <s v=" "/>
    <s v=""/>
    <s v=""/>
    <n v="-915650"/>
    <n v="0"/>
    <n v="915650"/>
    <s v=""/>
    <s v="G/L Account"/>
    <s v=""/>
    <s v=" "/>
    <s v=""/>
    <s v=""/>
    <n v="2608"/>
    <s v=""/>
    <s v=""/>
    <s v=""/>
    <s v=""/>
  </r>
  <r>
    <x v="0"/>
    <x v="0"/>
    <d v="2021-01-31T00:00:00"/>
    <x v="0"/>
    <s v=" "/>
    <s v="G00161"/>
    <n v="51390"/>
    <x v="62"/>
    <s v="51390 Prescription medication expense"/>
    <x v="10"/>
    <s v="Reupload January 2021 balance"/>
    <s v=" "/>
    <s v=""/>
    <s v=""/>
    <n v="121724.6"/>
    <n v="121724.6"/>
    <n v="0"/>
    <s v=""/>
    <s v="G/L Account"/>
    <s v=""/>
    <s v=" "/>
    <s v=""/>
    <s v=""/>
    <n v="20262"/>
    <s v=""/>
    <s v=""/>
    <s v=""/>
    <s v=""/>
  </r>
  <r>
    <x v="1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1809051.55"/>
    <n v="0"/>
    <n v="-1809051.55"/>
    <s v=""/>
    <s v="G/L Account"/>
    <s v=""/>
    <s v=" "/>
    <s v=""/>
    <s v=""/>
    <n v="20157"/>
    <s v=""/>
    <s v=""/>
    <s v=""/>
    <s v=""/>
  </r>
  <r>
    <x v="0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-121724.6"/>
    <n v="-121724.6"/>
    <n v="0"/>
    <s v=""/>
    <s v="G/L Account"/>
    <s v=""/>
    <s v=" "/>
    <s v=""/>
    <s v=""/>
    <n v="20085"/>
    <s v=""/>
    <s v=""/>
    <s v=""/>
    <s v=""/>
  </r>
  <r>
    <x v="1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-1809051.55"/>
    <n v="0"/>
    <n v="1809051.55"/>
    <s v=""/>
    <s v="G/L Account"/>
    <s v=""/>
    <s v=" "/>
    <s v=""/>
    <s v=""/>
    <n v="2735"/>
    <s v=""/>
    <s v=""/>
    <s v=""/>
    <s v=""/>
  </r>
  <r>
    <x v="0"/>
    <x v="0"/>
    <d v="2021-01-31T00:00:00"/>
    <x v="0"/>
    <s v=" "/>
    <s v="01.21 NET CHANGE"/>
    <n v="51390"/>
    <x v="62"/>
    <s v="51390 Prescription medication expense"/>
    <x v="10"/>
    <s v="Jan 2021 Bal Import"/>
    <s v=" "/>
    <s v=""/>
    <s v=""/>
    <n v="121724.6"/>
    <n v="121724.6"/>
    <n v="0"/>
    <s v=""/>
    <s v="G/L Account"/>
    <s v=""/>
    <s v=" "/>
    <s v=""/>
    <s v=""/>
    <n v="2609"/>
    <s v=""/>
    <s v=""/>
    <s v=""/>
    <s v=""/>
  </r>
  <r>
    <x v="0"/>
    <x v="0"/>
    <d v="2021-01-31T00:00:00"/>
    <x v="0"/>
    <s v=" "/>
    <s v="G00161"/>
    <n v="51380"/>
    <x v="63"/>
    <s v="51380 Laundry"/>
    <x v="10"/>
    <s v="Reupload January 2021 balance"/>
    <s v=" "/>
    <s v=""/>
    <s v=""/>
    <n v="33174.589999999997"/>
    <n v="33174.589999999997"/>
    <n v="0"/>
    <s v=""/>
    <s v="G/L Account"/>
    <s v=""/>
    <s v=" "/>
    <s v=""/>
    <s v=""/>
    <n v="20275"/>
    <s v=""/>
    <s v=""/>
    <s v=""/>
    <s v=""/>
  </r>
  <r>
    <x v="1"/>
    <x v="0"/>
    <d v="2021-01-31T00:00:00"/>
    <x v="0"/>
    <s v=" "/>
    <s v="01.21 NET CHANGE"/>
    <n v="51380"/>
    <x v="63"/>
    <s v="51380 Laundry"/>
    <x v="10"/>
    <s v="Jan 2021 Bal Import"/>
    <s v=" "/>
    <s v=""/>
    <s v=""/>
    <n v="37328.239999999998"/>
    <n v="0"/>
    <n v="-37328.239999999998"/>
    <s v=""/>
    <s v="G/L Account"/>
    <s v=""/>
    <s v=" "/>
    <s v=""/>
    <s v=""/>
    <n v="20125"/>
    <s v=""/>
    <s v=""/>
    <s v=""/>
    <s v=""/>
  </r>
  <r>
    <x v="0"/>
    <x v="0"/>
    <d v="2021-01-31T00:00:00"/>
    <x v="0"/>
    <s v=" "/>
    <s v="01.21 NET CHANGE"/>
    <n v="51380"/>
    <x v="63"/>
    <s v="51380 Laundry"/>
    <x v="10"/>
    <s v="Jan 2021 Bal Import"/>
    <s v=" "/>
    <s v=""/>
    <s v=""/>
    <n v="-33174.589999999997"/>
    <n v="-33174.589999999997"/>
    <n v="0"/>
    <s v=""/>
    <s v="G/L Account"/>
    <s v=""/>
    <s v=" "/>
    <s v=""/>
    <s v=""/>
    <n v="20069"/>
    <s v=""/>
    <s v=""/>
    <s v=""/>
    <s v=""/>
  </r>
  <r>
    <x v="1"/>
    <x v="0"/>
    <d v="2021-01-31T00:00:00"/>
    <x v="0"/>
    <s v=" "/>
    <s v="01.21 NET CHANGE"/>
    <n v="51380"/>
    <x v="63"/>
    <s v="51380 Laundry"/>
    <x v="10"/>
    <s v="Jan 2021 Bal Import"/>
    <s v=" "/>
    <s v=""/>
    <s v=""/>
    <n v="-37328.239999999998"/>
    <n v="0"/>
    <n v="37328.239999999998"/>
    <s v=""/>
    <s v="G/L Account"/>
    <s v=""/>
    <s v=" "/>
    <s v=""/>
    <s v=""/>
    <n v="2767"/>
    <s v=""/>
    <s v=""/>
    <s v=""/>
    <s v=""/>
  </r>
  <r>
    <x v="0"/>
    <x v="0"/>
    <d v="2021-01-31T00:00:00"/>
    <x v="0"/>
    <s v=" "/>
    <s v="01.21 NET CHANGE"/>
    <n v="51380"/>
    <x v="63"/>
    <s v="51380 Laundry"/>
    <x v="10"/>
    <s v="Jan 2021 Bal Import"/>
    <s v=" "/>
    <s v=""/>
    <s v=""/>
    <n v="33174.589999999997"/>
    <n v="33174.589999999997"/>
    <n v="0"/>
    <s v=""/>
    <s v="G/L Account"/>
    <s v=""/>
    <s v=" "/>
    <s v=""/>
    <s v=""/>
    <n v="2625"/>
    <s v=""/>
    <s v=""/>
    <s v=""/>
    <s v=""/>
  </r>
  <r>
    <x v="0"/>
    <x v="0"/>
    <d v="2021-01-31T00:00:00"/>
    <x v="0"/>
    <s v=" "/>
    <s v="G00161"/>
    <n v="51360"/>
    <x v="64"/>
    <s v="51360 COGS - merchant charges"/>
    <x v="10"/>
    <s v="Reupload January 2021 balance"/>
    <s v=" "/>
    <s v=""/>
    <s v=""/>
    <n v="1409"/>
    <n v="1409"/>
    <n v="0"/>
    <s v=""/>
    <s v="G/L Account"/>
    <s v=""/>
    <s v=" "/>
    <s v=""/>
    <s v=""/>
    <n v="20300"/>
    <s v=""/>
    <s v=""/>
    <s v=""/>
    <s v=""/>
  </r>
  <r>
    <x v="1"/>
    <x v="0"/>
    <d v="2021-01-31T00:00:00"/>
    <x v="0"/>
    <s v=" "/>
    <s v="G00163"/>
    <n v="51360"/>
    <x v="64"/>
    <s v="51360 COGS - merchant charges"/>
    <x v="10"/>
    <s v="Reupload January 2021 balance"/>
    <s v=" "/>
    <s v=""/>
    <s v=""/>
    <n v="52097.919999999998"/>
    <n v="52097.919999999998"/>
    <n v="0"/>
    <s v=""/>
    <s v="G/L Account"/>
    <s v=""/>
    <s v=" "/>
    <s v=""/>
    <s v=""/>
    <n v="20220"/>
    <s v=""/>
    <s v=""/>
    <s v=""/>
    <s v=""/>
  </r>
  <r>
    <x v="1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503079.22"/>
    <n v="0"/>
    <n v="-503079.22"/>
    <s v=""/>
    <s v="G/L Account"/>
    <s v=""/>
    <s v=" "/>
    <s v=""/>
    <s v=""/>
    <n v="20141"/>
    <s v=""/>
    <s v=""/>
    <s v=""/>
    <s v=""/>
  </r>
  <r>
    <x v="0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1741.08"/>
    <n v="0"/>
    <n v="-1741.08"/>
    <s v=""/>
    <s v="G/L Account"/>
    <s v=""/>
    <s v=" "/>
    <s v=""/>
    <s v=""/>
    <n v="20041"/>
    <s v=""/>
    <s v=""/>
    <s v=""/>
    <s v=""/>
  </r>
  <r>
    <x v="1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-503079.22"/>
    <n v="0"/>
    <n v="503079.22"/>
    <s v=""/>
    <s v="G/L Account"/>
    <s v=""/>
    <s v=" "/>
    <s v=""/>
    <s v=""/>
    <n v="2751"/>
    <s v=""/>
    <s v=""/>
    <s v=""/>
    <s v=""/>
  </r>
  <r>
    <x v="0"/>
    <x v="0"/>
    <d v="2021-01-31T00:00:00"/>
    <x v="0"/>
    <s v=" "/>
    <s v="01.21 NET CHANGE"/>
    <n v="51360"/>
    <x v="64"/>
    <s v="51360 COGS - merchant charges"/>
    <x v="10"/>
    <s v="Jan 2021 Bal Import"/>
    <s v=" "/>
    <s v=""/>
    <s v=""/>
    <n v="-1741.08"/>
    <n v="0"/>
    <n v="1741.08"/>
    <s v=""/>
    <s v="G/L Account"/>
    <s v=""/>
    <s v=" "/>
    <s v=""/>
    <s v=""/>
    <n v="2653"/>
    <s v=""/>
    <s v=""/>
    <s v=""/>
    <s v=""/>
  </r>
  <r>
    <x v="0"/>
    <x v="0"/>
    <d v="2021-01-31T00:00:00"/>
    <x v="0"/>
    <s v=" "/>
    <s v="G00161"/>
    <n v="51340"/>
    <x v="65"/>
    <s v="51340 COGS - contract labor"/>
    <x v="10"/>
    <s v="Reupload January 2021 balance"/>
    <s v=" "/>
    <s v=""/>
    <s v=""/>
    <n v="8884.5"/>
    <n v="8884.5"/>
    <n v="0"/>
    <s v=""/>
    <s v="G/L Account"/>
    <s v=""/>
    <s v=" "/>
    <s v=""/>
    <s v=""/>
    <n v="20323"/>
    <s v=""/>
    <s v=""/>
    <s v=""/>
    <s v=""/>
  </r>
  <r>
    <x v="1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51141.23"/>
    <n v="0"/>
    <n v="-51141.23"/>
    <s v=""/>
    <s v="G/L Account"/>
    <s v=""/>
    <s v=" "/>
    <s v=""/>
    <s v=""/>
    <n v="20153"/>
    <s v=""/>
    <s v=""/>
    <s v=""/>
    <s v=""/>
  </r>
  <r>
    <x v="0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-8884.5"/>
    <n v="-8884.5"/>
    <n v="0"/>
    <s v=""/>
    <s v="G/L Account"/>
    <s v=""/>
    <s v=" "/>
    <s v=""/>
    <s v=""/>
    <n v="20010"/>
    <s v=""/>
    <s v=""/>
    <s v=""/>
    <s v=""/>
  </r>
  <r>
    <x v="1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-51141.23"/>
    <n v="0"/>
    <n v="51141.23"/>
    <s v=""/>
    <s v="G/L Account"/>
    <s v=""/>
    <s v=" "/>
    <s v=""/>
    <s v=""/>
    <n v="2739"/>
    <s v=""/>
    <s v=""/>
    <s v=""/>
    <s v=""/>
  </r>
  <r>
    <x v="0"/>
    <x v="0"/>
    <d v="2021-01-31T00:00:00"/>
    <x v="0"/>
    <s v=" "/>
    <s v="01.21 NET CHANGE"/>
    <n v="51340"/>
    <x v="65"/>
    <s v="51340 COGS - contract labor"/>
    <x v="10"/>
    <s v="Jan 2021 Bal Import"/>
    <s v=" "/>
    <s v=""/>
    <s v=""/>
    <n v="8884.5"/>
    <n v="8884.5"/>
    <n v="0"/>
    <s v=""/>
    <s v="G/L Account"/>
    <s v=""/>
    <s v=" "/>
    <s v=""/>
    <s v=""/>
    <n v="2684"/>
    <s v=""/>
    <s v=""/>
    <s v=""/>
    <s v=""/>
  </r>
  <r>
    <x v="0"/>
    <x v="0"/>
    <d v="2021-01-31T00:00:00"/>
    <x v="0"/>
    <s v=" "/>
    <s v="G00161"/>
    <n v="51330"/>
    <x v="66"/>
    <s v="51330 Genetic testing"/>
    <x v="10"/>
    <s v="Reupload January 2021 balance"/>
    <s v=" "/>
    <s v=""/>
    <s v=""/>
    <n v="44523"/>
    <n v="44523"/>
    <n v="0"/>
    <s v=""/>
    <s v="G/L Account"/>
    <s v=""/>
    <s v=" "/>
    <s v=""/>
    <s v=""/>
    <n v="20263"/>
    <s v=""/>
    <s v=""/>
    <s v=""/>
    <s v=""/>
  </r>
  <r>
    <x v="1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541208"/>
    <n v="0"/>
    <n v="-541208"/>
    <s v=""/>
    <s v="G/L Account"/>
    <s v=""/>
    <s v=" "/>
    <s v=""/>
    <s v=""/>
    <n v="20156"/>
    <s v=""/>
    <s v=""/>
    <s v=""/>
    <s v=""/>
  </r>
  <r>
    <x v="0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-44523"/>
    <n v="-44523"/>
    <n v="0"/>
    <s v=""/>
    <s v="G/L Account"/>
    <s v=""/>
    <s v=" "/>
    <s v=""/>
    <s v=""/>
    <n v="20084"/>
    <s v=""/>
    <s v=""/>
    <s v=""/>
    <s v=""/>
  </r>
  <r>
    <x v="1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-541208"/>
    <n v="0"/>
    <n v="541208"/>
    <s v=""/>
    <s v="G/L Account"/>
    <s v=""/>
    <s v=" "/>
    <s v=""/>
    <s v=""/>
    <n v="2736"/>
    <s v=""/>
    <s v=""/>
    <s v=""/>
    <s v=""/>
  </r>
  <r>
    <x v="0"/>
    <x v="0"/>
    <d v="2021-01-31T00:00:00"/>
    <x v="0"/>
    <s v=" "/>
    <s v="01.21 NET CHANGE"/>
    <n v="51330"/>
    <x v="66"/>
    <s v="51330 Genetic testing"/>
    <x v="10"/>
    <s v="Jan 2021 Bal Import"/>
    <s v=" "/>
    <s v=""/>
    <s v=""/>
    <n v="44523"/>
    <n v="44523"/>
    <n v="0"/>
    <s v=""/>
    <s v="G/L Account"/>
    <s v=""/>
    <s v=" "/>
    <s v=""/>
    <s v=""/>
    <n v="2610"/>
    <s v=""/>
    <s v=""/>
    <s v=""/>
    <s v=""/>
  </r>
  <r>
    <x v="0"/>
    <x v="0"/>
    <d v="2021-01-31T00:00:00"/>
    <x v="0"/>
    <s v=" "/>
    <s v="G00161"/>
    <n v="51320"/>
    <x v="67"/>
    <s v="51320 Insurance billing services"/>
    <x v="10"/>
    <s v="Reupload January 2021 balance"/>
    <s v=" "/>
    <s v=""/>
    <s v=""/>
    <n v="25417.88"/>
    <n v="25417.88"/>
    <n v="0"/>
    <s v=""/>
    <s v="G/L Account"/>
    <s v=""/>
    <s v=" "/>
    <s v=""/>
    <s v=""/>
    <n v="20271"/>
    <s v=""/>
    <s v=""/>
    <s v=""/>
    <s v=""/>
  </r>
  <r>
    <x v="1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192523.34"/>
    <n v="0"/>
    <n v="-192523.34"/>
    <s v=""/>
    <s v="G/L Account"/>
    <s v=""/>
    <s v=" "/>
    <s v=""/>
    <s v=""/>
    <n v="20122"/>
    <s v=""/>
    <s v=""/>
    <s v=""/>
    <s v=""/>
  </r>
  <r>
    <x v="0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-13686.59"/>
    <n v="-13686.59"/>
    <n v="0"/>
    <s v=""/>
    <s v="G/L Account"/>
    <s v=""/>
    <s v=" "/>
    <s v=""/>
    <s v=""/>
    <n v="20074"/>
    <s v=""/>
    <s v=""/>
    <s v=""/>
    <s v=""/>
  </r>
  <r>
    <x v="1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-192523.34"/>
    <n v="0"/>
    <n v="192523.34"/>
    <s v=""/>
    <s v="G/L Account"/>
    <s v=""/>
    <s v=" "/>
    <s v=""/>
    <s v=""/>
    <n v="2770"/>
    <s v=""/>
    <s v=""/>
    <s v=""/>
    <s v=""/>
  </r>
  <r>
    <x v="0"/>
    <x v="0"/>
    <d v="2021-01-31T00:00:00"/>
    <x v="0"/>
    <s v=" "/>
    <s v="01.21 NET CHANGE"/>
    <n v="51320"/>
    <x v="67"/>
    <s v="51320 Insurance billing services"/>
    <x v="10"/>
    <s v="Jan 2021 Bal Import"/>
    <s v=" "/>
    <s v=""/>
    <s v=""/>
    <n v="13686.59"/>
    <n v="13686.59"/>
    <n v="0"/>
    <s v=""/>
    <s v="G/L Account"/>
    <s v=""/>
    <s v=" "/>
    <s v=""/>
    <s v=""/>
    <n v="2620"/>
    <s v=""/>
    <s v=""/>
    <s v=""/>
    <s v=""/>
  </r>
  <r>
    <x v="0"/>
    <x v="0"/>
    <d v="2021-01-31T00:00:00"/>
    <x v="0"/>
    <s v=" "/>
    <s v="G00161"/>
    <n v="51310"/>
    <x v="68"/>
    <s v="51310 Lab transport"/>
    <x v="10"/>
    <s v="Reupload January 2021 balance"/>
    <s v=" "/>
    <s v=""/>
    <s v=""/>
    <n v="57965.52"/>
    <n v="57965.52"/>
    <n v="0"/>
    <s v=""/>
    <s v="G/L Account"/>
    <s v=""/>
    <s v=" "/>
    <s v=""/>
    <s v=""/>
    <n v="20261"/>
    <s v=""/>
    <s v=""/>
    <s v=""/>
    <s v=""/>
  </r>
  <r>
    <x v="1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218820.76"/>
    <n v="0"/>
    <n v="-218820.76"/>
    <s v=""/>
    <s v="G/L Account"/>
    <s v=""/>
    <s v=" "/>
    <s v=""/>
    <s v=""/>
    <n v="20158"/>
    <s v=""/>
    <s v=""/>
    <s v=""/>
    <s v=""/>
  </r>
  <r>
    <x v="0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-59769.52"/>
    <n v="-59769.52"/>
    <n v="0"/>
    <s v=""/>
    <s v="G/L Account"/>
    <s v=""/>
    <s v=" "/>
    <s v=""/>
    <s v=""/>
    <n v="20087"/>
    <s v=""/>
    <s v=""/>
    <s v=""/>
    <s v=""/>
  </r>
  <r>
    <x v="1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-218820.76"/>
    <n v="0"/>
    <n v="218820.76"/>
    <s v=""/>
    <s v="G/L Account"/>
    <s v=""/>
    <s v=" "/>
    <s v=""/>
    <s v=""/>
    <n v="2734"/>
    <s v=""/>
    <s v=""/>
    <s v=""/>
    <s v=""/>
  </r>
  <r>
    <x v="0"/>
    <x v="0"/>
    <d v="2021-01-31T00:00:00"/>
    <x v="0"/>
    <s v=" "/>
    <s v="01.21 NET CHANGE"/>
    <n v="51310"/>
    <x v="68"/>
    <s v="51310 Lab transport"/>
    <x v="10"/>
    <s v="Jan 2021 Bal Import"/>
    <s v=" "/>
    <s v=""/>
    <s v=""/>
    <n v="59769.52"/>
    <n v="59769.52"/>
    <n v="0"/>
    <s v=""/>
    <s v="G/L Account"/>
    <s v=""/>
    <s v=" "/>
    <s v=""/>
    <s v=""/>
    <n v="2607"/>
    <s v=""/>
    <s v=""/>
    <s v=""/>
    <s v=""/>
  </r>
  <r>
    <x v="0"/>
    <x v="0"/>
    <d v="2021-01-31T00:00:00"/>
    <x v="0"/>
    <s v=" "/>
    <s v="01.21 NET CHANGE"/>
    <n v="51270"/>
    <x v="69"/>
    <s v="51270 Other"/>
    <x v="11"/>
    <s v="Jan 2021 Bal Import"/>
    <s v=" "/>
    <s v=""/>
    <s v=""/>
    <n v="-373848"/>
    <n v="-373848"/>
    <n v="0"/>
    <s v=""/>
    <s v="G/L Account"/>
    <s v=""/>
    <s v=" "/>
    <s v=""/>
    <s v=""/>
    <n v="20008"/>
    <s v=""/>
    <s v=""/>
    <s v=""/>
    <s v=""/>
  </r>
  <r>
    <x v="0"/>
    <x v="0"/>
    <d v="2021-01-31T00:00:00"/>
    <x v="0"/>
    <s v=" "/>
    <s v="01.21 NET CHANGE"/>
    <n v="51270"/>
    <x v="69"/>
    <s v="51270 Other"/>
    <x v="11"/>
    <s v="Jan 2021 Bal Import"/>
    <s v=" "/>
    <s v=""/>
    <s v=""/>
    <n v="373848"/>
    <n v="373848"/>
    <n v="0"/>
    <s v=""/>
    <s v="G/L Account"/>
    <s v=""/>
    <s v=" "/>
    <s v=""/>
    <s v=""/>
    <n v="2686"/>
    <s v=""/>
    <s v=""/>
    <s v=""/>
    <s v=""/>
  </r>
  <r>
    <x v="0"/>
    <x v="0"/>
    <d v="2021-01-31T00:00:00"/>
    <x v="0"/>
    <s v=" "/>
    <s v="G00161"/>
    <n v="51260"/>
    <x v="70"/>
    <s v="51260 Patient souvenirs"/>
    <x v="11"/>
    <s v="Reupload January 2021 balance"/>
    <s v=" "/>
    <s v=""/>
    <s v=""/>
    <n v="2926.9"/>
    <n v="2926.9"/>
    <n v="0"/>
    <s v=""/>
    <s v="G/L Account"/>
    <s v=""/>
    <s v=" "/>
    <s v=""/>
    <s v=""/>
    <n v="20268"/>
    <s v=""/>
    <s v=""/>
    <s v=""/>
    <s v=""/>
  </r>
  <r>
    <x v="0"/>
    <x v="0"/>
    <d v="2021-01-31T00:00:00"/>
    <x v="0"/>
    <s v=" "/>
    <s v="01.21 NET CHANGE"/>
    <n v="51260"/>
    <x v="70"/>
    <s v="51260 Patient souvenirs"/>
    <x v="11"/>
    <s v="Jan 2021 Bal Import"/>
    <s v=" "/>
    <s v=""/>
    <s v=""/>
    <n v="24895.18"/>
    <n v="0"/>
    <n v="-24895.18"/>
    <s v=""/>
    <s v="G/L Account"/>
    <s v=""/>
    <s v=" "/>
    <s v=""/>
    <s v=""/>
    <n v="20078"/>
    <s v=""/>
    <s v=""/>
    <s v=""/>
    <s v=""/>
  </r>
  <r>
    <x v="0"/>
    <x v="0"/>
    <d v="2021-01-31T00:00:00"/>
    <x v="0"/>
    <s v=" "/>
    <s v="01.21 NET CHANGE"/>
    <n v="51260"/>
    <x v="70"/>
    <s v="51260 Patient souvenirs"/>
    <x v="11"/>
    <s v="Jan 2021 Bal Import"/>
    <s v=" "/>
    <s v=""/>
    <s v=""/>
    <n v="-24895.18"/>
    <n v="0"/>
    <n v="24895.18"/>
    <s v=""/>
    <s v="G/L Account"/>
    <s v=""/>
    <s v=" "/>
    <s v=""/>
    <s v=""/>
    <n v="2616"/>
    <s v=""/>
    <s v=""/>
    <s v=""/>
    <s v=""/>
  </r>
  <r>
    <x v="0"/>
    <x v="0"/>
    <d v="2021-01-31T00:00:00"/>
    <x v="0"/>
    <s v=" "/>
    <s v="01.21 NET CHANGE"/>
    <n v="51250"/>
    <x v="71"/>
    <s v="51250 Patient refreshments"/>
    <x v="11"/>
    <s v="Jan 2021 Bal Import"/>
    <s v=" "/>
    <s v=""/>
    <s v=""/>
    <n v="7216.06"/>
    <n v="0"/>
    <n v="-7216.06"/>
    <s v=""/>
    <s v="G/L Account"/>
    <s v=""/>
    <s v=" "/>
    <s v=""/>
    <s v=""/>
    <n v="20012"/>
    <s v=""/>
    <s v=""/>
    <s v=""/>
    <s v=""/>
  </r>
  <r>
    <x v="0"/>
    <x v="0"/>
    <d v="2021-01-31T00:00:00"/>
    <x v="0"/>
    <s v=" "/>
    <s v="01.21 NET CHANGE"/>
    <n v="51250"/>
    <x v="71"/>
    <s v="51250 Patient refreshments"/>
    <x v="11"/>
    <s v="Jan 2021 Bal Import"/>
    <s v=" "/>
    <s v=""/>
    <s v=""/>
    <n v="-7216.06"/>
    <n v="0"/>
    <n v="7216.06"/>
    <s v=""/>
    <s v="G/L Account"/>
    <s v=""/>
    <s v=" "/>
    <s v=""/>
    <s v=""/>
    <n v="2682"/>
    <s v=""/>
    <s v=""/>
    <s v=""/>
    <s v=""/>
  </r>
  <r>
    <x v="0"/>
    <x v="0"/>
    <d v="2021-01-31T00:00:00"/>
    <x v="0"/>
    <s v=" "/>
    <s v="G00161"/>
    <n v="51230"/>
    <x v="72"/>
    <s v="51230 IVF Lab supplies"/>
    <x v="11"/>
    <s v="Reupload January 2021 balance"/>
    <s v=" "/>
    <s v=""/>
    <s v=""/>
    <n v="128773.92"/>
    <n v="128773.92"/>
    <n v="0"/>
    <s v=""/>
    <s v="G/L Account"/>
    <s v=""/>
    <s v=" "/>
    <s v=""/>
    <s v=""/>
    <n v="20267"/>
    <s v=""/>
    <s v=""/>
    <s v=""/>
    <s v=""/>
  </r>
  <r>
    <x v="1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1156291.6399999999"/>
    <n v="0"/>
    <n v="-1156291.6399999999"/>
    <s v=""/>
    <s v="G/L Account"/>
    <s v=""/>
    <s v=" "/>
    <s v=""/>
    <s v=""/>
    <n v="20154"/>
    <s v=""/>
    <s v=""/>
    <s v=""/>
    <s v=""/>
  </r>
  <r>
    <x v="0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-128773.92"/>
    <n v="-128773.92"/>
    <n v="0"/>
    <s v=""/>
    <s v="G/L Account"/>
    <s v=""/>
    <s v=" "/>
    <s v=""/>
    <s v=""/>
    <n v="20079"/>
    <s v=""/>
    <s v=""/>
    <s v=""/>
    <s v=""/>
  </r>
  <r>
    <x v="1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-1156291.6399999999"/>
    <n v="0"/>
    <n v="1156291.6399999999"/>
    <s v=""/>
    <s v="G/L Account"/>
    <s v=""/>
    <s v=" "/>
    <s v=""/>
    <s v=""/>
    <n v="2738"/>
    <s v=""/>
    <s v=""/>
    <s v=""/>
    <s v=""/>
  </r>
  <r>
    <x v="0"/>
    <x v="0"/>
    <d v="2021-01-31T00:00:00"/>
    <x v="0"/>
    <s v=" "/>
    <s v="01.21 NET CHANGE"/>
    <n v="51230"/>
    <x v="72"/>
    <s v="51230 IVF Lab supplies"/>
    <x v="11"/>
    <s v="Jan 2021 Bal Import"/>
    <s v=" "/>
    <s v=""/>
    <s v=""/>
    <n v="128773.92"/>
    <n v="128773.92"/>
    <n v="0"/>
    <s v=""/>
    <s v="G/L Account"/>
    <s v=""/>
    <s v=" "/>
    <s v=""/>
    <s v=""/>
    <n v="2615"/>
    <s v=""/>
    <s v=""/>
    <s v=""/>
    <s v=""/>
  </r>
  <r>
    <x v="0"/>
    <x v="0"/>
    <d v="2021-01-31T00:00:00"/>
    <x v="0"/>
    <s v=" "/>
    <s v="G00161"/>
    <n v="51220"/>
    <x v="73"/>
    <s v="51220 Clinical supplies"/>
    <x v="11"/>
    <s v="Reupload January 2021 balance"/>
    <s v=" "/>
    <s v=""/>
    <s v=""/>
    <n v="26840.63"/>
    <n v="26840.63"/>
    <n v="0"/>
    <s v=""/>
    <s v="G/L Account"/>
    <s v=""/>
    <s v=" "/>
    <s v=""/>
    <s v=""/>
    <n v="20325"/>
    <s v=""/>
    <s v=""/>
    <s v=""/>
    <s v=""/>
  </r>
  <r>
    <x v="0"/>
    <x v="0"/>
    <d v="2021-01-31T00:00:00"/>
    <x v="0"/>
    <s v=" "/>
    <s v="01.21 NET CHANGE"/>
    <n v="51220"/>
    <x v="73"/>
    <s v="51220 Clinical supplies"/>
    <x v="11"/>
    <s v="Jan 2021 Bal Import"/>
    <s v=" "/>
    <s v=""/>
    <s v=""/>
    <n v="377271.21"/>
    <n v="0"/>
    <n v="-377271.21"/>
    <s v=""/>
    <s v="G/L Account"/>
    <s v=""/>
    <s v=" "/>
    <s v=""/>
    <s v=""/>
    <n v="20006"/>
    <s v=""/>
    <s v=""/>
    <s v=""/>
    <s v=""/>
  </r>
  <r>
    <x v="0"/>
    <x v="0"/>
    <d v="2021-01-31T00:00:00"/>
    <x v="0"/>
    <s v=" "/>
    <s v="01.21 NET CHANGE"/>
    <n v="51220"/>
    <x v="73"/>
    <s v="51220 Clinical supplies"/>
    <x v="11"/>
    <s v="Jan 2021 Bal Import"/>
    <s v=" "/>
    <s v=""/>
    <s v=""/>
    <n v="-377271.21"/>
    <n v="0"/>
    <n v="377271.21"/>
    <s v=""/>
    <s v="G/L Account"/>
    <s v=""/>
    <s v=" "/>
    <s v=""/>
    <s v=""/>
    <n v="2688"/>
    <s v=""/>
    <s v=""/>
    <s v=""/>
    <s v=""/>
  </r>
  <r>
    <x v="0"/>
    <x v="0"/>
    <d v="2021-01-31T00:00:00"/>
    <x v="0"/>
    <s v=" "/>
    <s v="G00161"/>
    <n v="51210"/>
    <x v="74"/>
    <s v="51210 Surgical supplies"/>
    <x v="11"/>
    <s v="Reupload January 2021 balance"/>
    <s v=" "/>
    <s v=""/>
    <s v=""/>
    <n v="19027.59"/>
    <n v="19027.59"/>
    <n v="0"/>
    <s v=""/>
    <s v="G/L Account"/>
    <s v=""/>
    <s v=" "/>
    <s v=""/>
    <s v=""/>
    <n v="20266"/>
    <s v=""/>
    <s v=""/>
    <s v=""/>
    <s v=""/>
  </r>
  <r>
    <x v="0"/>
    <x v="0"/>
    <d v="2021-01-31T00:00:00"/>
    <x v="0"/>
    <s v=" "/>
    <s v="01.21 NET CHANGE"/>
    <n v="51210"/>
    <x v="74"/>
    <s v="51210 Surgical supplies"/>
    <x v="11"/>
    <s v="Jan 2021 Bal Import"/>
    <s v=" "/>
    <s v=""/>
    <s v=""/>
    <n v="85945.53"/>
    <n v="0"/>
    <n v="-85945.53"/>
    <s v=""/>
    <s v="G/L Account"/>
    <s v=""/>
    <s v=" "/>
    <s v=""/>
    <s v=""/>
    <n v="20080"/>
    <s v=""/>
    <s v=""/>
    <s v=""/>
    <s v=""/>
  </r>
  <r>
    <x v="0"/>
    <x v="0"/>
    <d v="2021-01-31T00:00:00"/>
    <x v="0"/>
    <s v=" "/>
    <s v="01.21 NET CHANGE"/>
    <n v="51210"/>
    <x v="74"/>
    <s v="51210 Surgical supplies"/>
    <x v="11"/>
    <s v="Jan 2021 Bal Import"/>
    <s v=" "/>
    <s v=""/>
    <s v=""/>
    <n v="-85945.53"/>
    <n v="0"/>
    <n v="85945.53"/>
    <s v=""/>
    <s v="G/L Account"/>
    <s v=""/>
    <s v=" "/>
    <s v=""/>
    <s v=""/>
    <n v="2614"/>
    <s v=""/>
    <s v=""/>
    <s v=""/>
    <s v=""/>
  </r>
  <r>
    <x v="1"/>
    <x v="0"/>
    <d v="2021-01-31T00:00:00"/>
    <x v="0"/>
    <s v=" "/>
    <s v="01.21 NET CHANGE"/>
    <n v="51130"/>
    <x v="55"/>
    <s v="51130 Bonuses"/>
    <x v="12"/>
    <s v="Jan 2021 Bal Import"/>
    <s v=" "/>
    <s v=""/>
    <s v=""/>
    <n v="52078"/>
    <n v="0"/>
    <n v="-52078"/>
    <s v=""/>
    <s v="G/L Account"/>
    <s v=""/>
    <s v=" "/>
    <s v=""/>
    <s v=""/>
    <n v="20143"/>
    <s v=""/>
    <s v=""/>
    <s v=""/>
    <s v=""/>
  </r>
  <r>
    <x v="1"/>
    <x v="0"/>
    <d v="2021-01-31T00:00:00"/>
    <x v="0"/>
    <s v=" "/>
    <s v="01.21 NET CHANGE"/>
    <n v="51130"/>
    <x v="55"/>
    <s v="51130 Bonuses"/>
    <x v="12"/>
    <s v="Jan 2021 Bal Import"/>
    <s v=" "/>
    <s v=""/>
    <s v=""/>
    <n v="-52078"/>
    <n v="0"/>
    <n v="52078"/>
    <s v=""/>
    <s v="G/L Account"/>
    <s v=""/>
    <s v=" "/>
    <s v=""/>
    <s v=""/>
    <n v="2749"/>
    <s v=""/>
    <s v=""/>
    <s v=""/>
    <s v=""/>
  </r>
  <r>
    <x v="0"/>
    <x v="0"/>
    <d v="2021-01-31T00:00:00"/>
    <x v="0"/>
    <s v=" "/>
    <s v="G00161"/>
    <n v="51110"/>
    <x v="56"/>
    <s v="51110 Salaries &amp; wages"/>
    <x v="12"/>
    <s v="Reupload January 2021 balance"/>
    <s v=" "/>
    <s v=""/>
    <s v=""/>
    <n v="107793.66"/>
    <n v="107793.66"/>
    <n v="0"/>
    <s v=""/>
    <s v="G/L Account"/>
    <s v=""/>
    <s v=" "/>
    <s v=""/>
    <s v=""/>
    <n v="20288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50416.67"/>
    <n v="50416.67"/>
    <n v="0"/>
    <s v=""/>
    <s v="G/L Account"/>
    <s v=""/>
    <s v=" "/>
    <s v=""/>
    <s v=""/>
    <n v="20219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96955.13"/>
    <n v="96955.13"/>
    <n v="0"/>
    <s v=""/>
    <s v="G/L Account"/>
    <s v=""/>
    <s v=" "/>
    <s v=""/>
    <s v=""/>
    <n v="20218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127829.16"/>
    <n v="127829.16"/>
    <n v="0"/>
    <s v=""/>
    <s v="G/L Account"/>
    <s v=""/>
    <s v=" "/>
    <s v=""/>
    <s v=""/>
    <n v="20217"/>
    <s v=""/>
    <s v=""/>
    <s v=""/>
    <s v=""/>
  </r>
  <r>
    <x v="1"/>
    <x v="0"/>
    <d v="2021-01-31T00:00:00"/>
    <x v="0"/>
    <s v=" "/>
    <s v="G00163"/>
    <n v="51110"/>
    <x v="56"/>
    <s v="51110 Salaries &amp; wages"/>
    <x v="12"/>
    <s v="Reupload January 2021 balance"/>
    <s v=" "/>
    <s v=""/>
    <s v=""/>
    <n v="172286.99"/>
    <n v="172286.99"/>
    <n v="0"/>
    <s v=""/>
    <s v="G/L Account"/>
    <s v=""/>
    <s v=" "/>
    <s v=""/>
    <s v=""/>
    <n v="20211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3858923.67"/>
    <n v="0"/>
    <n v="-3858923.67"/>
    <s v=""/>
    <s v="G/L Account"/>
    <s v=""/>
    <s v=" "/>
    <s v=""/>
    <s v=""/>
    <n v="20152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2324026.81"/>
    <n v="0"/>
    <n v="-2324026.81"/>
    <s v=""/>
    <s v="G/L Account"/>
    <s v=""/>
    <s v=" "/>
    <s v=""/>
    <s v=""/>
    <n v="20146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1159583.3899999999"/>
    <n v="0"/>
    <n v="-1159583.3899999999"/>
    <s v=""/>
    <s v="G/L Account"/>
    <s v=""/>
    <s v=" "/>
    <s v=""/>
    <s v=""/>
    <n v="20145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1161583.3899999999"/>
    <n v="0"/>
    <n v="-1161583.3899999999"/>
    <s v=""/>
    <s v="G/L Account"/>
    <s v=""/>
    <s v=" "/>
    <s v=""/>
    <s v=""/>
    <n v="20144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2111873.69"/>
    <n v="0"/>
    <n v="-2111873.69"/>
    <s v=""/>
    <s v="G/L Account"/>
    <s v=""/>
    <s v=" "/>
    <s v=""/>
    <s v=""/>
    <n v="20055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397565"/>
    <n v="0"/>
    <n v="-397565"/>
    <s v=""/>
    <s v="G/L Account"/>
    <s v=""/>
    <s v=" "/>
    <s v=""/>
    <s v=""/>
    <n v="20002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1161583.3899999999"/>
    <n v="0"/>
    <n v="1161583.3899999999"/>
    <s v=""/>
    <s v="G/L Account"/>
    <s v=""/>
    <s v=" "/>
    <s v=""/>
    <s v=""/>
    <n v="2748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1159583.3899999999"/>
    <n v="0"/>
    <n v="1159583.3899999999"/>
    <s v=""/>
    <s v="G/L Account"/>
    <s v=""/>
    <s v=" "/>
    <s v=""/>
    <s v=""/>
    <n v="2747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2324026.81"/>
    <n v="0"/>
    <n v="2324026.81"/>
    <s v=""/>
    <s v="G/L Account"/>
    <s v=""/>
    <s v=" "/>
    <s v=""/>
    <s v=""/>
    <n v="2746"/>
    <s v=""/>
    <s v=""/>
    <s v=""/>
    <s v=""/>
  </r>
  <r>
    <x v="1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3858923.67"/>
    <n v="0"/>
    <n v="3858923.67"/>
    <s v=""/>
    <s v="G/L Account"/>
    <s v=""/>
    <s v=" "/>
    <s v=""/>
    <s v=""/>
    <n v="2740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397565"/>
    <n v="0"/>
    <n v="397565"/>
    <s v=""/>
    <s v="G/L Account"/>
    <s v=""/>
    <s v=" "/>
    <s v=""/>
    <s v=""/>
    <n v="2692"/>
    <s v=""/>
    <s v=""/>
    <s v=""/>
    <s v=""/>
  </r>
  <r>
    <x v="0"/>
    <x v="0"/>
    <d v="2021-01-31T00:00:00"/>
    <x v="0"/>
    <s v=" "/>
    <s v="01.21 NET CHANGE"/>
    <n v="51110"/>
    <x v="56"/>
    <s v="51110 Salaries &amp; wages"/>
    <x v="12"/>
    <s v="Jan 2021 Bal Import"/>
    <s v=" "/>
    <s v=""/>
    <s v=""/>
    <n v="-2111873.69"/>
    <n v="0"/>
    <n v="2111873.69"/>
    <s v=""/>
    <s v="G/L Account"/>
    <s v=""/>
    <s v=" "/>
    <s v=""/>
    <s v=""/>
    <n v="2639"/>
    <s v=""/>
    <s v=""/>
    <s v=""/>
    <s v=""/>
  </r>
  <r>
    <x v="0"/>
    <x v="0"/>
    <d v="2021-01-31T00:00:00"/>
    <x v="0"/>
    <s v=" "/>
    <s v="G00161"/>
    <n v="41500"/>
    <x v="75"/>
    <s v="41500 Storage revenue"/>
    <x v="13"/>
    <s v="Reupload January 2021 balance"/>
    <s v=" "/>
    <s v=""/>
    <s v=""/>
    <n v="-540512"/>
    <n v="0"/>
    <n v="540512"/>
    <s v=""/>
    <s v="G/L Account"/>
    <s v=""/>
    <s v=" "/>
    <s v=""/>
    <s v=""/>
    <n v="20258"/>
    <s v=""/>
    <s v=""/>
    <s v=""/>
    <s v=""/>
  </r>
  <r>
    <x v="0"/>
    <x v="0"/>
    <d v="2021-01-31T00:00:00"/>
    <x v="0"/>
    <s v=" "/>
    <s v="01.21 NET CHANGE"/>
    <n v="41500"/>
    <x v="75"/>
    <s v="41500 Storage revenue"/>
    <x v="13"/>
    <s v="Jan 2021 Bal Import"/>
    <s v=" "/>
    <s v=""/>
    <s v=""/>
    <n v="-159688"/>
    <n v="-159688"/>
    <n v="0"/>
    <s v=""/>
    <s v="G/L Account"/>
    <s v=""/>
    <s v=" "/>
    <s v=""/>
    <s v=""/>
    <n v="20093"/>
    <s v=""/>
    <s v=""/>
    <s v=""/>
    <s v=""/>
  </r>
  <r>
    <x v="0"/>
    <x v="0"/>
    <d v="2021-01-31T00:00:00"/>
    <x v="0"/>
    <s v=" "/>
    <s v="01.21 NET CHANGE"/>
    <n v="41500"/>
    <x v="75"/>
    <s v="41500 Storage revenue"/>
    <x v="13"/>
    <s v="Jan 2021 Bal Import"/>
    <s v=" "/>
    <s v=""/>
    <s v=""/>
    <n v="159688"/>
    <n v="159688"/>
    <n v="0"/>
    <s v=""/>
    <s v="G/L Account"/>
    <s v=""/>
    <s v=" "/>
    <s v=""/>
    <s v=""/>
    <n v="2601"/>
    <s v=""/>
    <s v=""/>
    <s v=""/>
    <s v=""/>
  </r>
  <r>
    <x v="0"/>
    <x v="0"/>
    <d v="2021-01-31T00:00:00"/>
    <x v="0"/>
    <s v=" "/>
    <s v="G00161"/>
    <n v="41400"/>
    <x v="76"/>
    <s v="41400 Management service revenue"/>
    <x v="14"/>
    <s v="Reupload January 2021 balance"/>
    <s v=" "/>
    <s v=""/>
    <s v=""/>
    <n v="-4308266.53"/>
    <n v="0"/>
    <n v="4308266.53"/>
    <s v=""/>
    <s v="G/L Account"/>
    <s v=""/>
    <s v=" "/>
    <s v=""/>
    <s v=""/>
    <n v="20257"/>
    <s v=""/>
    <s v=""/>
    <s v=""/>
    <s v=""/>
  </r>
  <r>
    <x v="1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10500"/>
    <n v="-10500"/>
    <n v="0"/>
    <s v=""/>
    <s v="G/L Account"/>
    <s v=""/>
    <s v=" "/>
    <s v=""/>
    <s v=""/>
    <n v="20160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8718563.2899999991"/>
    <n v="-8718563.2899999991"/>
    <n v="0"/>
    <s v=""/>
    <s v="G/L Account"/>
    <s v=""/>
    <s v=" "/>
    <s v=""/>
    <s v=""/>
    <n v="20094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-98500"/>
    <n v="-98500"/>
    <n v="0"/>
    <s v=""/>
    <s v="G/L Account"/>
    <s v=""/>
    <s v=" "/>
    <s v=""/>
    <s v=""/>
    <n v="20088"/>
    <s v=""/>
    <s v=""/>
    <s v=""/>
    <s v=""/>
  </r>
  <r>
    <x v="1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10500"/>
    <n v="10500"/>
    <n v="0"/>
    <s v=""/>
    <s v="G/L Account"/>
    <s v=""/>
    <s v=" "/>
    <s v=""/>
    <s v=""/>
    <n v="2732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98500"/>
    <n v="98500"/>
    <n v="0"/>
    <s v=""/>
    <s v="G/L Account"/>
    <s v=""/>
    <s v=" "/>
    <s v=""/>
    <s v=""/>
    <n v="2606"/>
    <s v=""/>
    <s v=""/>
    <s v=""/>
    <s v=""/>
  </r>
  <r>
    <x v="0"/>
    <x v="0"/>
    <d v="2021-01-31T00:00:00"/>
    <x v="0"/>
    <s v=" "/>
    <s v="01.21 NET CHANGE"/>
    <n v="41400"/>
    <x v="76"/>
    <s v="41400 Management service revenue"/>
    <x v="14"/>
    <s v="Jan 2021 Bal Import"/>
    <s v=" "/>
    <s v=""/>
    <s v=""/>
    <n v="8718563.2899999991"/>
    <n v="8718563.2899999991"/>
    <n v="0"/>
    <s v=""/>
    <s v="G/L Account"/>
    <s v=""/>
    <s v=" "/>
    <s v=""/>
    <s v=""/>
    <n v="2600"/>
    <s v=""/>
    <s v=""/>
    <s v=""/>
    <s v=""/>
  </r>
  <r>
    <x v="1"/>
    <x v="0"/>
    <d v="2021-01-31T00:00:00"/>
    <x v="0"/>
    <s v=" "/>
    <s v="G00163"/>
    <n v="41310"/>
    <x v="77"/>
    <s v="41310 Fertility benefits revenue - Progyny"/>
    <x v="15"/>
    <s v="Reupload January 2021 balance"/>
    <s v=" "/>
    <s v=""/>
    <s v=""/>
    <n v="1256034.6399999999"/>
    <n v="1256034.6399999999"/>
    <n v="0"/>
    <s v=""/>
    <s v="G/L Account"/>
    <s v=""/>
    <s v=" "/>
    <s v=""/>
    <s v=""/>
    <n v="20210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127.19"/>
    <n v="-127.19"/>
    <n v="0"/>
    <s v=""/>
    <s v="G/L Account"/>
    <s v=""/>
    <s v=" "/>
    <s v=""/>
    <s v=""/>
    <n v="20163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12663354.720000001"/>
    <n v="-12663354.720000001"/>
    <n v="0"/>
    <s v=""/>
    <s v="G/L Account"/>
    <s v=""/>
    <s v=" "/>
    <s v=""/>
    <s v=""/>
    <n v="20161"/>
    <s v=""/>
    <s v=""/>
    <s v=""/>
    <s v=""/>
  </r>
  <r>
    <x v="0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-94025.14"/>
    <n v="-94025.14"/>
    <n v="0"/>
    <s v=""/>
    <s v="G/L Account"/>
    <s v=""/>
    <s v=" "/>
    <s v=""/>
    <s v=""/>
    <n v="20092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12663354.720000001"/>
    <n v="12663354.720000001"/>
    <n v="0"/>
    <s v=""/>
    <s v="G/L Account"/>
    <s v=""/>
    <s v=" "/>
    <s v=""/>
    <s v=""/>
    <n v="2731"/>
    <s v=""/>
    <s v=""/>
    <s v=""/>
    <s v=""/>
  </r>
  <r>
    <x v="1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127.19"/>
    <n v="127.19"/>
    <n v="0"/>
    <s v=""/>
    <s v="G/L Account"/>
    <s v=""/>
    <s v=" "/>
    <s v=""/>
    <s v=""/>
    <n v="2729"/>
    <s v=""/>
    <s v=""/>
    <s v=""/>
    <s v=""/>
  </r>
  <r>
    <x v="0"/>
    <x v="0"/>
    <d v="2021-01-31T00:00:00"/>
    <x v="0"/>
    <s v=" "/>
    <s v="01.21 NET CHANGE"/>
    <n v="41310"/>
    <x v="77"/>
    <s v="41310 Fertility benefits revenue - Progyny"/>
    <x v="15"/>
    <s v="Jan 2021 Bal Import"/>
    <s v=" "/>
    <s v=""/>
    <s v=""/>
    <n v="94025.14"/>
    <n v="94025.14"/>
    <n v="0"/>
    <s v=""/>
    <s v="G/L Account"/>
    <s v=""/>
    <s v=" "/>
    <s v=""/>
    <s v=""/>
    <n v="2602"/>
    <s v=""/>
    <s v=""/>
    <s v=""/>
    <s v=""/>
  </r>
  <r>
    <x v="1"/>
    <x v="0"/>
    <d v="2021-01-31T00:00:00"/>
    <x v="0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26894.63"/>
    <n v="0"/>
    <n v="26894.63"/>
    <s v=""/>
    <s v="G/L Account"/>
    <s v=""/>
    <s v=" "/>
    <s v=""/>
    <s v=""/>
    <n v="2974"/>
    <s v=""/>
    <s v=""/>
    <s v=""/>
    <s v=""/>
  </r>
  <r>
    <x v="0"/>
    <x v="0"/>
    <d v="2021-01-31T00:00:00"/>
    <x v="0"/>
    <s v=" "/>
    <s v="G00161"/>
    <n v="41210"/>
    <x v="79"/>
    <s v="41210 Insurance revenue - facility fees"/>
    <x v="16"/>
    <s v="Reupload January 2021 balance"/>
    <s v=" "/>
    <s v=""/>
    <s v=""/>
    <n v="-10498.31"/>
    <n v="0"/>
    <n v="10498.31"/>
    <s v=""/>
    <s v="G/L Account"/>
    <s v=""/>
    <s v=" "/>
    <s v=""/>
    <s v=""/>
    <n v="20256"/>
    <s v=""/>
    <s v=""/>
    <s v=""/>
    <s v=""/>
  </r>
  <r>
    <x v="1"/>
    <x v="0"/>
    <d v="2021-01-31T00:00:00"/>
    <x v="0"/>
    <s v=" "/>
    <s v="G00163"/>
    <n v="41210"/>
    <x v="79"/>
    <s v="41210 Insurance revenue - facility fees"/>
    <x v="16"/>
    <s v="Reupload January 2021 balance"/>
    <s v=" "/>
    <s v=""/>
    <s v=""/>
    <n v="-26894.63"/>
    <n v="0"/>
    <n v="26894.63"/>
    <s v=""/>
    <s v="G/L Account"/>
    <s v=""/>
    <s v=" "/>
    <s v=""/>
    <s v=""/>
    <n v="20208"/>
    <s v=""/>
    <s v=""/>
    <s v=""/>
    <s v=""/>
  </r>
  <r>
    <x v="1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-1719583.77"/>
    <n v="-1719583.77"/>
    <n v="0"/>
    <s v=""/>
    <s v="G/L Account"/>
    <s v=""/>
    <s v=" "/>
    <s v=""/>
    <s v=""/>
    <n v="20164"/>
    <s v=""/>
    <s v=""/>
    <s v=""/>
    <s v=""/>
  </r>
  <r>
    <x v="0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-361999.2"/>
    <n v="-361999.2"/>
    <n v="0"/>
    <s v=""/>
    <s v="G/L Account"/>
    <s v=""/>
    <s v=" "/>
    <s v=""/>
    <s v=""/>
    <n v="20095"/>
    <s v=""/>
    <s v=""/>
    <s v=""/>
    <s v=""/>
  </r>
  <r>
    <x v="1"/>
    <x v="0"/>
    <d v="2021-01-31T00:00:00"/>
    <x v="0"/>
    <s v=" "/>
    <s v="G00030"/>
    <n v="41210"/>
    <x v="79"/>
    <s v="41210 Insurance revenue - facility fees"/>
    <x v="16"/>
    <s v="RJE to move insurance revenue from facility fees to professional fees"/>
    <s v=" "/>
    <s v=""/>
    <s v=""/>
    <n v="26894.63"/>
    <n v="26894.63"/>
    <n v="0"/>
    <s v=""/>
    <s v="G/L Account"/>
    <s v=""/>
    <s v=" "/>
    <s v=""/>
    <s v=""/>
    <n v="2973"/>
    <s v=""/>
    <s v=""/>
    <s v=""/>
    <s v=""/>
  </r>
  <r>
    <x v="1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1719583.77"/>
    <n v="1719583.77"/>
    <n v="0"/>
    <s v=""/>
    <s v="G/L Account"/>
    <s v=""/>
    <s v=" "/>
    <s v=""/>
    <s v=""/>
    <n v="2728"/>
    <s v=""/>
    <s v=""/>
    <s v=""/>
    <s v=""/>
  </r>
  <r>
    <x v="0"/>
    <x v="0"/>
    <d v="2021-01-31T00:00:00"/>
    <x v="0"/>
    <s v=" "/>
    <s v="01.21 NET CHANGE"/>
    <n v="41210"/>
    <x v="79"/>
    <s v="41210 Insurance revenue - facility fees"/>
    <x v="16"/>
    <s v="Jan 2021 Bal Import"/>
    <s v=" "/>
    <s v=""/>
    <s v=""/>
    <n v="361999.2"/>
    <n v="361999.2"/>
    <n v="0"/>
    <s v=""/>
    <s v="G/L Account"/>
    <s v=""/>
    <s v=" "/>
    <s v=""/>
    <s v=""/>
    <n v="2599"/>
    <s v=""/>
    <s v=""/>
    <s v=""/>
    <s v=""/>
  </r>
  <r>
    <x v="0"/>
    <x v="0"/>
    <d v="2021-01-31T00:00:00"/>
    <x v="0"/>
    <s v=" "/>
    <s v="G00161"/>
    <n v="41120"/>
    <x v="80"/>
    <s v="41120 Self-pay refunds"/>
    <x v="17"/>
    <s v="Reupload January 2021 balance"/>
    <s v=" "/>
    <s v=""/>
    <s v=""/>
    <n v="14901.88"/>
    <n v="14901.88"/>
    <n v="0"/>
    <s v=""/>
    <s v="G/L Account"/>
    <s v=""/>
    <s v=" "/>
    <s v=""/>
    <s v=""/>
    <n v="20259"/>
    <s v=""/>
    <s v=""/>
    <s v=""/>
    <s v=""/>
  </r>
  <r>
    <x v="0"/>
    <x v="0"/>
    <d v="2021-01-31T00:00:00"/>
    <x v="0"/>
    <s v=" "/>
    <s v="01.21 NET CHANGE"/>
    <n v="41120"/>
    <x v="80"/>
    <s v="41120 Self-pay refunds"/>
    <x v="17"/>
    <s v="Jan 2021 Bal Import"/>
    <s v=" "/>
    <s v=""/>
    <s v=""/>
    <n v="70528.31"/>
    <n v="0"/>
    <n v="-70528.31"/>
    <s v=""/>
    <s v="G/L Account"/>
    <s v=""/>
    <s v=" "/>
    <s v=""/>
    <s v=""/>
    <n v="20091"/>
    <s v=""/>
    <s v=""/>
    <s v=""/>
    <s v=""/>
  </r>
  <r>
    <x v="0"/>
    <x v="0"/>
    <d v="2021-01-31T00:00:00"/>
    <x v="0"/>
    <s v=" "/>
    <s v="01.21 NET CHANGE"/>
    <n v="41120"/>
    <x v="80"/>
    <s v="41120 Self-pay refunds"/>
    <x v="17"/>
    <s v="Jan 2021 Bal Import"/>
    <s v=" "/>
    <s v=""/>
    <s v=""/>
    <n v="-70528.31"/>
    <n v="0"/>
    <n v="70528.31"/>
    <s v=""/>
    <s v="G/L Account"/>
    <s v=""/>
    <s v=" "/>
    <s v=""/>
    <s v=""/>
    <n v="2603"/>
    <s v=""/>
    <s v=""/>
    <s v=""/>
    <s v=""/>
  </r>
  <r>
    <x v="1"/>
    <x v="0"/>
    <d v="2021-01-31T00:00:00"/>
    <x v="0"/>
    <s v=" "/>
    <s v="G00163"/>
    <n v="41110"/>
    <x v="81"/>
    <s v="41110 Self-pay revenue"/>
    <x v="17"/>
    <s v="Reupload January 2021 balance"/>
    <s v=" "/>
    <s v=""/>
    <s v=""/>
    <n v="-2466643.2799999998"/>
    <n v="0"/>
    <n v="2466643.2799999998"/>
    <s v=""/>
    <s v="G/L Account"/>
    <s v=""/>
    <s v=" "/>
    <s v=""/>
    <s v=""/>
    <n v="20209"/>
    <s v=""/>
    <s v=""/>
    <s v=""/>
    <s v=""/>
  </r>
  <r>
    <x v="3"/>
    <x v="0"/>
    <d v="2021-01-31T00:00:00"/>
    <x v="0"/>
    <s v=" "/>
    <s v="01.21 BALANCE"/>
    <n v="41110"/>
    <x v="81"/>
    <s v="41110 Self-pay revenue"/>
    <x v="17"/>
    <s v="Jan 2021 Bal Import"/>
    <s v=" "/>
    <s v=""/>
    <s v=""/>
    <n v="-302300"/>
    <n v="-302300"/>
    <n v="0"/>
    <s v=""/>
    <s v="G/L Account"/>
    <s v=""/>
    <s v=" "/>
    <s v=""/>
    <s v=""/>
    <n v="20200"/>
    <s v=""/>
    <s v=""/>
    <s v=""/>
    <s v=""/>
  </r>
  <r>
    <x v="1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-20091689.609999999"/>
    <n v="-20091689.609999999"/>
    <n v="0"/>
    <s v=""/>
    <s v="G/L Account"/>
    <s v=""/>
    <s v=" "/>
    <s v=""/>
    <s v=""/>
    <n v="20162"/>
    <s v=""/>
    <s v=""/>
    <s v=""/>
    <s v=""/>
  </r>
  <r>
    <x v="0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-1135"/>
    <n v="-1135"/>
    <n v="0"/>
    <s v=""/>
    <s v="G/L Account"/>
    <s v=""/>
    <s v=" "/>
    <s v=""/>
    <s v=""/>
    <n v="20090"/>
    <s v=""/>
    <s v=""/>
    <s v=""/>
    <s v=""/>
  </r>
  <r>
    <x v="1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20091689.609999999"/>
    <n v="20091689.609999999"/>
    <n v="0"/>
    <s v=""/>
    <s v="G/L Account"/>
    <s v=""/>
    <s v=" "/>
    <s v=""/>
    <s v=""/>
    <n v="2730"/>
    <s v=""/>
    <s v=""/>
    <s v=""/>
    <s v=""/>
  </r>
  <r>
    <x v="3"/>
    <x v="0"/>
    <d v="2021-01-31T00:00:00"/>
    <x v="0"/>
    <s v=" "/>
    <s v="01.21 BALANCE"/>
    <n v="41110"/>
    <x v="81"/>
    <s v="41110 Self-pay revenue"/>
    <x v="17"/>
    <s v="Jan 2021 Bal Import"/>
    <s v=" "/>
    <s v=""/>
    <s v=""/>
    <n v="302300"/>
    <n v="302300"/>
    <n v="0"/>
    <s v=""/>
    <s v="G/L Account"/>
    <s v=""/>
    <s v=" "/>
    <s v=""/>
    <s v=""/>
    <n v="2699"/>
    <s v=""/>
    <s v=""/>
    <s v=""/>
    <s v=""/>
  </r>
  <r>
    <x v="0"/>
    <x v="0"/>
    <d v="2021-01-31T00:00:00"/>
    <x v="0"/>
    <s v=" "/>
    <s v="01.21 NET CHANGE"/>
    <n v="41110"/>
    <x v="81"/>
    <s v="41110 Self-pay revenue"/>
    <x v="17"/>
    <s v="Jan 2021 Bal Import"/>
    <s v=" "/>
    <s v=""/>
    <s v=""/>
    <n v="1135"/>
    <n v="1135"/>
    <n v="0"/>
    <s v=""/>
    <s v="G/L Account"/>
    <s v=""/>
    <s v=" "/>
    <s v=""/>
    <s v=""/>
    <n v="2604"/>
    <s v=""/>
    <s v=""/>
    <s v=""/>
    <s v=""/>
  </r>
  <r>
    <x v="1"/>
    <x v="0"/>
    <d v="2021-02-28T00:00:00"/>
    <x v="1"/>
    <s v=" "/>
    <s v="02.21 NET CHANGE"/>
    <n v="81400"/>
    <x v="1"/>
    <s v="81400 Auto lease related expenses"/>
    <x v="0"/>
    <s v="Feb 2021 Bal Import"/>
    <s v=" "/>
    <s v=""/>
    <s v=""/>
    <n v="498"/>
    <n v="498"/>
    <n v="0"/>
    <s v=""/>
    <s v="G/L Account"/>
    <s v=""/>
    <s v=" "/>
    <s v=""/>
    <s v=""/>
    <n v="2030"/>
    <s v=""/>
    <s v=""/>
    <s v=""/>
    <s v=""/>
  </r>
  <r>
    <x v="0"/>
    <x v="0"/>
    <d v="2021-02-28T00:00:00"/>
    <x v="1"/>
    <s v=" "/>
    <s v="02.21 NET CHANGE"/>
    <n v="81400"/>
    <x v="1"/>
    <s v="81400 Auto lease related expenses"/>
    <x v="0"/>
    <s v="Feb 2021 Bal Import"/>
    <s v=" "/>
    <s v=""/>
    <s v=""/>
    <n v="488.86"/>
    <n v="488.86"/>
    <n v="0"/>
    <s v=""/>
    <s v="G/L Account"/>
    <s v=""/>
    <s v=" "/>
    <s v=""/>
    <s v=""/>
    <n v="1541"/>
    <s v=""/>
    <s v=""/>
    <s v=""/>
    <s v=""/>
  </r>
  <r>
    <x v="0"/>
    <x v="0"/>
    <d v="2021-02-28T00:00:00"/>
    <x v="1"/>
    <s v=" "/>
    <s v="02.21 NET CHANGE"/>
    <n v="81100"/>
    <x v="3"/>
    <s v="81100 Interest income"/>
    <x v="0"/>
    <s v="Feb 2021 Bal Import"/>
    <s v=" "/>
    <s v=""/>
    <s v=""/>
    <n v="-516.52"/>
    <n v="0"/>
    <n v="516.52"/>
    <s v=""/>
    <s v="G/L Account"/>
    <s v=""/>
    <s v=" "/>
    <s v=""/>
    <s v=""/>
    <n v="1489"/>
    <s v=""/>
    <s v=""/>
    <s v=""/>
    <s v=""/>
  </r>
  <r>
    <x v="2"/>
    <x v="0"/>
    <d v="2021-02-28T00:00:00"/>
    <x v="1"/>
    <s v=" "/>
    <s v="02.21 BALANCE"/>
    <n v="81100"/>
    <x v="3"/>
    <s v="81100 Interest income"/>
    <x v="0"/>
    <s v="Feb 2021 Bal Import"/>
    <s v=" "/>
    <s v=""/>
    <s v=""/>
    <n v="-0.01"/>
    <n v="0"/>
    <n v="0.01"/>
    <s v=""/>
    <s v="G/L Account"/>
    <s v=""/>
    <s v=" "/>
    <s v=""/>
    <s v=""/>
    <n v="66"/>
    <s v=""/>
    <s v=""/>
    <s v=""/>
    <s v=""/>
  </r>
  <r>
    <x v="0"/>
    <x v="0"/>
    <d v="2021-02-28T00:00:00"/>
    <x v="1"/>
    <s v=" "/>
    <s v="02.21 NET CHANGE"/>
    <n v="71170"/>
    <x v="5"/>
    <s v="71170 Other misc expense"/>
    <x v="1"/>
    <s v="Feb 2021 Bal Import"/>
    <s v=" "/>
    <s v=""/>
    <s v=""/>
    <n v="7322.03"/>
    <n v="7322.03"/>
    <n v="0"/>
    <s v=""/>
    <s v="G/L Account"/>
    <s v=""/>
    <s v=" "/>
    <s v=""/>
    <s v=""/>
    <n v="1533"/>
    <s v=""/>
    <s v=""/>
    <s v=""/>
    <s v=""/>
  </r>
  <r>
    <x v="1"/>
    <x v="0"/>
    <d v="2021-02-28T00:00:00"/>
    <x v="1"/>
    <s v=" "/>
    <s v="02.21 NET CHANGE"/>
    <n v="69130"/>
    <x v="9"/>
    <s v="69130 Payroll processing fee"/>
    <x v="2"/>
    <s v="Feb 2021 Bal Import"/>
    <s v=" "/>
    <s v=""/>
    <s v=""/>
    <n v="5648"/>
    <n v="5648"/>
    <n v="0"/>
    <s v=""/>
    <s v="G/L Account"/>
    <s v=""/>
    <s v=" "/>
    <s v=""/>
    <s v=""/>
    <n v="2020"/>
    <s v=""/>
    <s v=""/>
    <s v=""/>
    <s v=""/>
  </r>
  <r>
    <x v="0"/>
    <x v="0"/>
    <d v="2021-02-28T00:00:00"/>
    <x v="1"/>
    <s v=" "/>
    <s v="02.21 NET CHANGE"/>
    <n v="69130"/>
    <x v="9"/>
    <s v="69130 Payroll processing fee"/>
    <x v="2"/>
    <s v="Feb 2021 Bal Import"/>
    <s v=" "/>
    <s v=""/>
    <s v=""/>
    <n v="15767.78"/>
    <n v="15767.78"/>
    <n v="0"/>
    <s v=""/>
    <s v="G/L Account"/>
    <s v=""/>
    <s v=" "/>
    <s v=""/>
    <s v=""/>
    <n v="1519"/>
    <s v=""/>
    <s v=""/>
    <s v=""/>
    <s v=""/>
  </r>
  <r>
    <x v="0"/>
    <x v="0"/>
    <d v="2021-02-28T00:00:00"/>
    <x v="1"/>
    <s v=" "/>
    <s v="02.21 NET CHANGE"/>
    <n v="69110"/>
    <x v="10"/>
    <s v="69110 Bank fees"/>
    <x v="2"/>
    <s v="Feb 2021 Bal Import"/>
    <s v=" "/>
    <s v=""/>
    <s v=""/>
    <n v="221.01"/>
    <n v="221.01"/>
    <n v="0"/>
    <s v=""/>
    <s v="G/L Account"/>
    <s v=""/>
    <s v=" "/>
    <s v=""/>
    <s v=""/>
    <n v="1501"/>
    <s v=""/>
    <s v=""/>
    <s v=""/>
    <s v=""/>
  </r>
  <r>
    <x v="3"/>
    <x v="0"/>
    <d v="2021-02-28T00:00:00"/>
    <x v="1"/>
    <s v=" "/>
    <s v="02.21 NET CHANGE"/>
    <n v="68140"/>
    <x v="11"/>
    <s v="68140 Other regulatory fees"/>
    <x v="3"/>
    <s v="Feb 2021 Bal Import"/>
    <s v=" "/>
    <s v=""/>
    <s v=""/>
    <n v="300"/>
    <n v="300"/>
    <n v="0"/>
    <s v=""/>
    <s v="G/L Account"/>
    <s v=""/>
    <s v=" "/>
    <s v=""/>
    <s v=""/>
    <n v="1799"/>
    <s v=""/>
    <s v=""/>
    <s v=""/>
    <s v=""/>
  </r>
  <r>
    <x v="0"/>
    <x v="0"/>
    <d v="2021-02-28T00:00:00"/>
    <x v="1"/>
    <s v=" "/>
    <s v="02.21 NET CHANGE"/>
    <n v="68130"/>
    <x v="12"/>
    <s v="68130 Licensing &amp; permitting"/>
    <x v="3"/>
    <s v="Feb 2021 Bal Import"/>
    <s v=" "/>
    <s v=""/>
    <s v=""/>
    <n v="6768.7"/>
    <n v="6768.7"/>
    <n v="0"/>
    <s v=""/>
    <s v="G/L Account"/>
    <s v=""/>
    <s v=" "/>
    <s v=""/>
    <s v=""/>
    <n v="1506"/>
    <s v=""/>
    <s v=""/>
    <s v=""/>
    <s v=""/>
  </r>
  <r>
    <x v="2"/>
    <x v="0"/>
    <d v="2021-02-28T00:00:00"/>
    <x v="1"/>
    <s v=" "/>
    <s v="02.21 BALANCE"/>
    <n v="68130"/>
    <x v="12"/>
    <s v="68130 Licensing &amp; permitting"/>
    <x v="3"/>
    <s v="Feb 2021 Bal Import"/>
    <s v=" "/>
    <s v=""/>
    <s v=""/>
    <n v="300"/>
    <n v="300"/>
    <n v="0"/>
    <s v=""/>
    <s v="G/L Account"/>
    <s v=""/>
    <s v=" "/>
    <s v=""/>
    <s v=""/>
    <n v="67"/>
    <s v=""/>
    <s v=""/>
    <s v=""/>
    <s v=""/>
  </r>
  <r>
    <x v="1"/>
    <x v="0"/>
    <d v="2021-02-28T00:00:00"/>
    <x v="1"/>
    <s v=" "/>
    <s v="02.21 NET CHANGE"/>
    <n v="68110"/>
    <x v="14"/>
    <s v="68110 State and local taxes"/>
    <x v="3"/>
    <s v="Feb 2021 Bal Import"/>
    <s v=" "/>
    <s v=""/>
    <s v=""/>
    <n v="5755"/>
    <n v="5755"/>
    <n v="0"/>
    <s v=""/>
    <s v="G/L Account"/>
    <s v=""/>
    <s v=" "/>
    <s v=""/>
    <s v=""/>
    <n v="2028"/>
    <s v=""/>
    <s v=""/>
    <s v=""/>
    <s v=""/>
  </r>
  <r>
    <x v="0"/>
    <x v="0"/>
    <d v="2021-02-28T00:00:00"/>
    <x v="1"/>
    <s v=" "/>
    <s v="02.21 NET CHANGE"/>
    <n v="68110"/>
    <x v="14"/>
    <s v="68110 State and local taxes"/>
    <x v="3"/>
    <s v="Feb 2021 Bal Import"/>
    <s v=" "/>
    <s v=""/>
    <s v=""/>
    <n v="-23058.82"/>
    <n v="0"/>
    <n v="23058.82"/>
    <s v=""/>
    <s v="G/L Account"/>
    <s v=""/>
    <s v=" "/>
    <s v=""/>
    <s v=""/>
    <n v="1531"/>
    <s v=""/>
    <s v=""/>
    <s v=""/>
    <s v=""/>
  </r>
  <r>
    <x v="0"/>
    <x v="0"/>
    <d v="2021-02-28T00:00:00"/>
    <x v="1"/>
    <s v=" "/>
    <s v="02.21 NET CHANGE"/>
    <n v="67160"/>
    <x v="15"/>
    <s v="67160 In-house meals"/>
    <x v="4"/>
    <s v="Feb 2021 Bal Import"/>
    <s v=" "/>
    <s v=""/>
    <s v=""/>
    <n v="1271.1600000000001"/>
    <n v="1271.1600000000001"/>
    <n v="0"/>
    <s v=""/>
    <s v="G/L Account"/>
    <s v=""/>
    <s v=" "/>
    <s v=""/>
    <s v=""/>
    <n v="1543"/>
    <s v=""/>
    <s v=""/>
    <s v=""/>
    <s v=""/>
  </r>
  <r>
    <x v="0"/>
    <x v="0"/>
    <d v="2021-02-28T00:00:00"/>
    <x v="1"/>
    <s v=" "/>
    <s v="02.21 NET CHANGE"/>
    <n v="67160"/>
    <x v="15"/>
    <s v="67160 In-house meals"/>
    <x v="4"/>
    <s v="Feb 2021 Bal Import"/>
    <s v=" "/>
    <s v=""/>
    <s v=""/>
    <n v="1117.83"/>
    <n v="1117.83"/>
    <n v="0"/>
    <s v=""/>
    <s v="G/L Account"/>
    <s v=""/>
    <s v=" "/>
    <s v=""/>
    <s v=""/>
    <n v="1507"/>
    <s v=""/>
    <s v=""/>
    <s v=""/>
    <s v=""/>
  </r>
  <r>
    <x v="0"/>
    <x v="0"/>
    <d v="2021-02-28T00:00:00"/>
    <x v="1"/>
    <s v=" "/>
    <s v="02.21 NET CHANGE"/>
    <n v="67120"/>
    <x v="16"/>
    <s v="67120 Employee recognition"/>
    <x v="4"/>
    <s v="Feb 2021 Bal Import"/>
    <s v=" "/>
    <s v=""/>
    <s v=""/>
    <n v="418.43"/>
    <n v="418.43"/>
    <n v="0"/>
    <s v=""/>
    <s v="G/L Account"/>
    <s v=""/>
    <s v=" "/>
    <s v=""/>
    <s v=""/>
    <n v="1547"/>
    <s v=""/>
    <s v=""/>
    <s v=""/>
    <s v=""/>
  </r>
  <r>
    <x v="0"/>
    <x v="0"/>
    <d v="2021-02-28T00:00:00"/>
    <x v="1"/>
    <s v=" "/>
    <s v="02.21 NET CHANGE"/>
    <n v="67110"/>
    <x v="17"/>
    <s v="67110 Professional development"/>
    <x v="4"/>
    <s v="Feb 2021 Bal Import"/>
    <s v=" "/>
    <s v=""/>
    <s v=""/>
    <n v="-300"/>
    <n v="0"/>
    <n v="300"/>
    <s v=""/>
    <s v="G/L Account"/>
    <s v=""/>
    <s v=" "/>
    <s v=""/>
    <s v=""/>
    <n v="1530"/>
    <s v=""/>
    <s v=""/>
    <s v=""/>
    <s v=""/>
  </r>
  <r>
    <x v="0"/>
    <x v="0"/>
    <d v="2021-02-28T00:00:00"/>
    <x v="1"/>
    <s v=" "/>
    <s v="02.21 NET CHANGE"/>
    <n v="66160"/>
    <x v="18"/>
    <s v="66160 Other travel expenses"/>
    <x v="5"/>
    <s v="Feb 2021 Bal Import"/>
    <s v=" "/>
    <s v=""/>
    <s v=""/>
    <n v="320.74"/>
    <n v="320.74"/>
    <n v="0"/>
    <s v=""/>
    <s v="G/L Account"/>
    <s v=""/>
    <s v=" "/>
    <s v=""/>
    <s v=""/>
    <n v="1544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473.8"/>
    <n v="473.8"/>
    <n v="0"/>
    <s v=""/>
    <s v="G/L Account"/>
    <s v=""/>
    <s v=" "/>
    <s v=""/>
    <s v=""/>
    <n v="1545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9245.39"/>
    <n v="9245.39"/>
    <n v="0"/>
    <s v=""/>
    <s v="G/L Account"/>
    <s v=""/>
    <s v=" "/>
    <s v=""/>
    <s v=""/>
    <n v="1526"/>
    <s v=""/>
    <s v=""/>
    <s v=""/>
    <s v=""/>
  </r>
  <r>
    <x v="0"/>
    <x v="0"/>
    <d v="2021-02-28T00:00:00"/>
    <x v="1"/>
    <s v=" "/>
    <s v="02.21 NET CHANGE"/>
    <n v="66140"/>
    <x v="20"/>
    <s v="66140 Ground transportation"/>
    <x v="5"/>
    <s v="Feb 2021 Bal Import"/>
    <s v=" "/>
    <s v=""/>
    <s v=""/>
    <n v="3757.46"/>
    <n v="3757.46"/>
    <n v="0"/>
    <s v=""/>
    <s v="G/L Account"/>
    <s v=""/>
    <s v=" "/>
    <s v=""/>
    <s v=""/>
    <n v="1525"/>
    <s v=""/>
    <s v=""/>
    <s v=""/>
    <s v=""/>
  </r>
  <r>
    <x v="3"/>
    <x v="0"/>
    <d v="2021-02-28T00:00:00"/>
    <x v="1"/>
    <s v=" "/>
    <s v="02.21 NET CHANGE"/>
    <n v="66110"/>
    <x v="22"/>
    <s v="66110 Airfare"/>
    <x v="5"/>
    <s v="Feb 2021 Bal Import"/>
    <s v=" "/>
    <s v=""/>
    <s v=""/>
    <n v="287.38"/>
    <n v="287.38"/>
    <n v="0"/>
    <s v=""/>
    <s v="G/L Account"/>
    <s v=""/>
    <s v=" "/>
    <s v=""/>
    <s v=""/>
    <n v="1802"/>
    <s v=""/>
    <s v=""/>
    <s v=""/>
    <s v=""/>
  </r>
  <r>
    <x v="0"/>
    <x v="0"/>
    <d v="2021-02-28T00:00:00"/>
    <x v="1"/>
    <s v=" "/>
    <s v="02.21 NET CHANGE"/>
    <n v="66110"/>
    <x v="22"/>
    <s v="66110 Airfare"/>
    <x v="5"/>
    <s v="Feb 2021 Bal Import"/>
    <s v=" "/>
    <s v=""/>
    <s v=""/>
    <n v="5350"/>
    <n v="5350"/>
    <n v="0"/>
    <s v=""/>
    <s v="G/L Account"/>
    <s v=""/>
    <s v=" "/>
    <s v=""/>
    <s v=""/>
    <n v="1527"/>
    <s v=""/>
    <s v=""/>
    <s v=""/>
    <s v=""/>
  </r>
  <r>
    <x v="3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860"/>
    <n v="860"/>
    <n v="0"/>
    <s v=""/>
    <s v="G/L Account"/>
    <s v=""/>
    <s v=" "/>
    <s v=""/>
    <s v=""/>
    <n v="1798"/>
    <s v=""/>
    <s v=""/>
    <s v=""/>
    <s v=""/>
  </r>
  <r>
    <x v="0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448"/>
    <n v="448"/>
    <n v="0"/>
    <s v=""/>
    <s v="G/L Account"/>
    <s v=""/>
    <s v=" "/>
    <s v=""/>
    <s v=""/>
    <n v="1542"/>
    <s v=""/>
    <s v=""/>
    <s v=""/>
    <s v=""/>
  </r>
  <r>
    <x v="0"/>
    <x v="0"/>
    <d v="2021-02-28T00:00:00"/>
    <x v="1"/>
    <s v=" "/>
    <s v="02.21 NET CHANGE"/>
    <n v="65240"/>
    <x v="23"/>
    <s v="65240 Dues &amp; subscriptions"/>
    <x v="6"/>
    <s v="Feb 2021 Bal Import"/>
    <s v=" "/>
    <s v=""/>
    <s v=""/>
    <n v="1016"/>
    <n v="1016"/>
    <n v="0"/>
    <s v=""/>
    <s v="G/L Account"/>
    <s v=""/>
    <s v=" "/>
    <s v=""/>
    <s v=""/>
    <n v="1522"/>
    <s v=""/>
    <s v=""/>
    <s v=""/>
    <s v=""/>
  </r>
  <r>
    <x v="0"/>
    <x v="0"/>
    <d v="2021-02-28T00:00:00"/>
    <x v="1"/>
    <s v=" "/>
    <s v="02.21 NET CHANGE"/>
    <n v="65230"/>
    <x v="24"/>
    <s v="65230 Equipment rentals"/>
    <x v="6"/>
    <s v="Feb 2021 Bal Import"/>
    <s v=" "/>
    <s v=""/>
    <s v=""/>
    <n v="2215.94"/>
    <n v="2215.94"/>
    <n v="0"/>
    <s v=""/>
    <s v="G/L Account"/>
    <s v=""/>
    <s v=" "/>
    <s v=""/>
    <s v=""/>
    <n v="1532"/>
    <s v=""/>
    <s v=""/>
    <s v=""/>
    <s v=""/>
  </r>
  <r>
    <x v="0"/>
    <x v="0"/>
    <d v="2021-02-28T00:00:00"/>
    <x v="1"/>
    <s v=" "/>
    <s v="02.21 NET CHANGE"/>
    <n v="65220"/>
    <x v="25"/>
    <s v="65220 Computer hardware"/>
    <x v="6"/>
    <s v="Feb 2021 Bal Import"/>
    <s v=" "/>
    <s v=""/>
    <s v=""/>
    <n v="3595.92"/>
    <n v="3595.92"/>
    <n v="0"/>
    <s v=""/>
    <s v="G/L Account"/>
    <s v=""/>
    <s v=" "/>
    <s v=""/>
    <s v=""/>
    <n v="1529"/>
    <s v=""/>
    <s v=""/>
    <s v=""/>
    <s v=""/>
  </r>
  <r>
    <x v="0"/>
    <x v="0"/>
    <d v="2021-02-28T00:00:00"/>
    <x v="1"/>
    <s v=" "/>
    <s v="02.21 NET CHANGE"/>
    <n v="65210"/>
    <x v="26"/>
    <s v="65210 Computer software"/>
    <x v="6"/>
    <s v="Feb 2021 Bal Import"/>
    <s v=" "/>
    <s v=""/>
    <s v=""/>
    <n v="108330.82"/>
    <n v="108330.82"/>
    <n v="0"/>
    <s v=""/>
    <s v="G/L Account"/>
    <s v=""/>
    <s v=" "/>
    <s v=""/>
    <s v=""/>
    <n v="1523"/>
    <s v=""/>
    <s v=""/>
    <s v=""/>
    <s v=""/>
  </r>
  <r>
    <x v="0"/>
    <x v="0"/>
    <d v="2021-02-28T00:00:00"/>
    <x v="1"/>
    <s v=" "/>
    <s v="02.21 NET CHANGE"/>
    <n v="65200"/>
    <x v="27"/>
    <s v="65200 IT supplies"/>
    <x v="6"/>
    <s v="Feb 2021 Bal Import"/>
    <s v=" "/>
    <s v=""/>
    <s v=""/>
    <n v="2091.2800000000002"/>
    <n v="2091.2800000000002"/>
    <n v="0"/>
    <s v=""/>
    <s v="G/L Account"/>
    <s v=""/>
    <s v=" "/>
    <s v=""/>
    <s v=""/>
    <n v="1494"/>
    <s v=""/>
    <s v=""/>
    <s v=""/>
    <s v=""/>
  </r>
  <r>
    <x v="0"/>
    <x v="0"/>
    <d v="2021-02-28T00:00:00"/>
    <x v="1"/>
    <s v=" "/>
    <s v="02.21 NET CHANGE"/>
    <n v="65190"/>
    <x v="28"/>
    <s v="65190 Office supplies"/>
    <x v="6"/>
    <s v="Feb 2021 Bal Import"/>
    <s v=" "/>
    <s v=""/>
    <s v=""/>
    <n v="8486.98"/>
    <n v="8486.98"/>
    <n v="0"/>
    <s v=""/>
    <s v="G/L Account"/>
    <s v=""/>
    <s v=" "/>
    <s v=""/>
    <s v=""/>
    <n v="1493"/>
    <s v=""/>
    <s v=""/>
    <s v=""/>
    <s v=""/>
  </r>
  <r>
    <x v="0"/>
    <x v="0"/>
    <d v="2021-02-28T00:00:00"/>
    <x v="1"/>
    <s v=" "/>
    <s v="02.21 NET CHANGE"/>
    <n v="65180"/>
    <x v="29"/>
    <s v="65180 Printing, delivery, &amp; postage"/>
    <x v="6"/>
    <s v="Feb 2021 Bal Import"/>
    <s v=" "/>
    <s v=""/>
    <s v=""/>
    <n v="2289.58"/>
    <n v="2289.58"/>
    <n v="0"/>
    <s v=""/>
    <s v="G/L Account"/>
    <s v=""/>
    <s v=" "/>
    <s v=""/>
    <s v=""/>
    <n v="1508"/>
    <s v=""/>
    <s v=""/>
    <s v=""/>
    <s v=""/>
  </r>
  <r>
    <x v="0"/>
    <x v="0"/>
    <d v="2021-02-28T00:00:00"/>
    <x v="1"/>
    <s v=" "/>
    <s v="02.21 NET CHANGE"/>
    <n v="65170"/>
    <x v="30"/>
    <s v="65170 Shredding Services"/>
    <x v="6"/>
    <s v="Feb 2021 Bal Import"/>
    <s v=" "/>
    <s v=""/>
    <s v=""/>
    <n v="440.59"/>
    <n v="440.59"/>
    <n v="0"/>
    <s v=""/>
    <s v="G/L Account"/>
    <s v=""/>
    <s v=" "/>
    <s v=""/>
    <s v=""/>
    <n v="1503"/>
    <s v=""/>
    <s v=""/>
    <s v=""/>
    <s v=""/>
  </r>
  <r>
    <x v="0"/>
    <x v="0"/>
    <d v="2021-02-28T00:00:00"/>
    <x v="1"/>
    <s v=" "/>
    <s v="02.21 NET CHANGE"/>
    <n v="65160"/>
    <x v="31"/>
    <s v="65160 Repair &amp; Maintenance"/>
    <x v="6"/>
    <s v="Feb 2021 Bal Import"/>
    <s v=" "/>
    <s v=""/>
    <s v=""/>
    <n v="2162.56"/>
    <n v="2162.56"/>
    <n v="0"/>
    <s v=""/>
    <s v="G/L Account"/>
    <s v=""/>
    <s v=" "/>
    <s v=""/>
    <s v=""/>
    <n v="1513"/>
    <s v=""/>
    <s v=""/>
    <s v=""/>
    <s v=""/>
  </r>
  <r>
    <x v="0"/>
    <x v="0"/>
    <d v="2021-02-28T00:00:00"/>
    <x v="1"/>
    <s v=" "/>
    <s v="02.21 NET CHANGE"/>
    <n v="65150"/>
    <x v="32"/>
    <s v="65150 Insurance"/>
    <x v="6"/>
    <s v="Feb 2021 Bal Import"/>
    <s v=" "/>
    <s v=""/>
    <s v=""/>
    <n v="2601.8200000000002"/>
    <n v="2601.8200000000002"/>
    <n v="0"/>
    <s v=""/>
    <s v="G/L Account"/>
    <s v=""/>
    <s v=" "/>
    <s v=""/>
    <s v=""/>
    <n v="1509"/>
    <s v=""/>
    <s v=""/>
    <s v=""/>
    <s v=""/>
  </r>
  <r>
    <x v="0"/>
    <x v="0"/>
    <d v="2021-02-28T00:00:00"/>
    <x v="1"/>
    <s v=" "/>
    <s v="02.21 NET CHANGE"/>
    <n v="65140"/>
    <x v="33"/>
    <s v="65140 Janitorial and waste management"/>
    <x v="6"/>
    <s v="Feb 2021 Bal Import"/>
    <s v=" "/>
    <s v=""/>
    <s v=""/>
    <n v="5805"/>
    <n v="5805"/>
    <n v="0"/>
    <s v=""/>
    <s v="G/L Account"/>
    <s v=""/>
    <s v=" "/>
    <s v=""/>
    <s v=""/>
    <n v="1502"/>
    <s v=""/>
    <s v=""/>
    <s v=""/>
    <s v=""/>
  </r>
  <r>
    <x v="0"/>
    <x v="0"/>
    <d v="2021-02-28T00:00:00"/>
    <x v="1"/>
    <s v=" "/>
    <s v="02.21 NET CHANGE"/>
    <n v="65130"/>
    <x v="34"/>
    <s v="65130 Telephone &amp; internet"/>
    <x v="6"/>
    <s v="Feb 2021 Bal Import"/>
    <s v=" "/>
    <s v=""/>
    <s v=""/>
    <n v="248.23"/>
    <n v="248.23"/>
    <n v="0"/>
    <s v=""/>
    <s v="G/L Account"/>
    <s v=""/>
    <s v=" "/>
    <s v=""/>
    <s v=""/>
    <n v="1546"/>
    <s v=""/>
    <s v=""/>
    <s v=""/>
    <s v=""/>
  </r>
  <r>
    <x v="0"/>
    <x v="0"/>
    <d v="2021-02-28T00:00:00"/>
    <x v="1"/>
    <s v=" "/>
    <s v="02.21 NET CHANGE"/>
    <n v="65130"/>
    <x v="34"/>
    <s v="65130 Telephone &amp; internet"/>
    <x v="6"/>
    <s v="Feb 2021 Bal Import"/>
    <s v=" "/>
    <s v=""/>
    <s v=""/>
    <n v="11360.49"/>
    <n v="11360.49"/>
    <n v="0"/>
    <s v=""/>
    <s v="G/L Account"/>
    <s v=""/>
    <s v=" "/>
    <s v=""/>
    <s v=""/>
    <n v="1524"/>
    <s v=""/>
    <s v=""/>
    <s v=""/>
    <s v=""/>
  </r>
  <r>
    <x v="0"/>
    <x v="0"/>
    <d v="2021-02-28T00:00:00"/>
    <x v="1"/>
    <s v=" "/>
    <s v="02.21 NET CHANGE"/>
    <n v="65120"/>
    <x v="35"/>
    <s v="65120 Utilities"/>
    <x v="6"/>
    <s v="Feb 2021 Bal Import"/>
    <s v=" "/>
    <s v=""/>
    <s v=""/>
    <n v="3474.68"/>
    <n v="3474.68"/>
    <n v="0"/>
    <s v=""/>
    <s v="G/L Account"/>
    <s v=""/>
    <s v=" "/>
    <s v=""/>
    <s v=""/>
    <n v="1511"/>
    <s v=""/>
    <s v=""/>
    <s v=""/>
    <s v=""/>
  </r>
  <r>
    <x v="0"/>
    <x v="0"/>
    <d v="2021-02-28T00:00:00"/>
    <x v="1"/>
    <s v=" "/>
    <s v="02.21 NET CHANGE"/>
    <n v="65111"/>
    <x v="36"/>
    <s v="65111 Rent related expenses"/>
    <x v="6"/>
    <s v="Feb 2021 Bal Import"/>
    <s v=" "/>
    <s v=""/>
    <s v=""/>
    <n v="28629.38"/>
    <n v="28629.38"/>
    <n v="0"/>
    <s v=""/>
    <s v="G/L Account"/>
    <s v=""/>
    <s v=" "/>
    <s v=""/>
    <s v=""/>
    <n v="1514"/>
    <s v=""/>
    <s v=""/>
    <s v=""/>
    <s v=""/>
  </r>
  <r>
    <x v="0"/>
    <x v="0"/>
    <d v="2021-02-28T00:00:00"/>
    <x v="1"/>
    <s v=" "/>
    <s v="02.21 NET CHANGE"/>
    <n v="65110"/>
    <x v="37"/>
    <s v="65110 Base rent"/>
    <x v="6"/>
    <s v="Feb 2021 Bal Import"/>
    <s v=" "/>
    <s v=""/>
    <s v=""/>
    <n v="149602.01"/>
    <n v="149602.01"/>
    <n v="0"/>
    <s v=""/>
    <s v="G/L Account"/>
    <s v=""/>
    <s v=" "/>
    <s v=""/>
    <s v=""/>
    <n v="1512"/>
    <s v=""/>
    <s v=""/>
    <s v=""/>
    <s v=""/>
  </r>
  <r>
    <x v="0"/>
    <x v="0"/>
    <d v="2021-02-28T00:00:00"/>
    <x v="1"/>
    <s v=" "/>
    <s v="02.21 NET CHANGE"/>
    <n v="64160"/>
    <x v="38"/>
    <s v="64160 Legal"/>
    <x v="7"/>
    <s v="Feb 2021 Bal Import"/>
    <s v=" "/>
    <s v=""/>
    <s v=""/>
    <n v="39844.5"/>
    <n v="39844.5"/>
    <n v="0"/>
    <s v=""/>
    <s v="G/L Account"/>
    <s v=""/>
    <s v=" "/>
    <s v=""/>
    <s v=""/>
    <n v="1510"/>
    <s v=""/>
    <s v=""/>
    <s v=""/>
    <s v=""/>
  </r>
  <r>
    <x v="0"/>
    <x v="0"/>
    <d v="2021-02-28T00:00:00"/>
    <x v="1"/>
    <s v=" "/>
    <s v="02.21 NET CHANGE"/>
    <n v="64150"/>
    <x v="39"/>
    <s v="64150 Recruiting "/>
    <x v="7"/>
    <s v="Feb 2021 Bal Import"/>
    <s v=" "/>
    <s v=""/>
    <s v=""/>
    <n v="86711.97"/>
    <n v="86711.97"/>
    <n v="0"/>
    <s v=""/>
    <s v="G/L Account"/>
    <s v=""/>
    <s v=" "/>
    <s v=""/>
    <s v=""/>
    <n v="1498"/>
    <s v=""/>
    <s v=""/>
    <s v=""/>
    <s v=""/>
  </r>
  <r>
    <x v="0"/>
    <x v="0"/>
    <d v="2021-02-28T00:00:00"/>
    <x v="1"/>
    <s v=" "/>
    <s v="02.21 NET CHANGE"/>
    <n v="64140"/>
    <x v="40"/>
    <s v="64140 Recruiting - Provider"/>
    <x v="7"/>
    <s v="Feb 2021 Bal Import"/>
    <s v=" "/>
    <s v=""/>
    <s v=""/>
    <n v="210.56"/>
    <n v="210.56"/>
    <n v="0"/>
    <s v=""/>
    <s v="G/L Account"/>
    <s v=""/>
    <s v=" "/>
    <s v=""/>
    <s v=""/>
    <n v="1551"/>
    <s v=""/>
    <s v=""/>
    <s v=""/>
    <s v=""/>
  </r>
  <r>
    <x v="0"/>
    <x v="0"/>
    <d v="2021-02-28T00:00:00"/>
    <x v="1"/>
    <s v=" "/>
    <s v="02.21 NET CHANGE"/>
    <n v="64140"/>
    <x v="40"/>
    <s v="64140 Recruiting - Provider"/>
    <x v="7"/>
    <s v="Feb 2021 Bal Import"/>
    <s v=" "/>
    <s v=""/>
    <s v=""/>
    <n v="142.27000000000001"/>
    <n v="142.27000000000001"/>
    <n v="0"/>
    <s v=""/>
    <s v="G/L Account"/>
    <s v=""/>
    <s v=" "/>
    <s v=""/>
    <s v=""/>
    <n v="1540"/>
    <s v=""/>
    <s v=""/>
    <s v=""/>
    <s v=""/>
  </r>
  <r>
    <x v="0"/>
    <x v="0"/>
    <d v="2021-02-28T00:00:00"/>
    <x v="1"/>
    <s v=" "/>
    <s v="02.21 NET CHANGE"/>
    <n v="64130"/>
    <x v="41"/>
    <s v="64130 Contract labor"/>
    <x v="7"/>
    <s v="Feb 2021 Bal Import"/>
    <s v=" "/>
    <s v=""/>
    <s v=""/>
    <n v="5600"/>
    <n v="5600"/>
    <n v="0"/>
    <s v=""/>
    <s v="G/L Account"/>
    <s v=""/>
    <s v=" "/>
    <s v=""/>
    <s v=""/>
    <n v="1499"/>
    <s v=""/>
    <s v=""/>
    <s v=""/>
    <s v=""/>
  </r>
  <r>
    <x v="0"/>
    <x v="0"/>
    <d v="2021-02-28T00:00:00"/>
    <x v="1"/>
    <s v=" "/>
    <s v="02.21 NET CHANGE"/>
    <n v="64120"/>
    <x v="82"/>
    <s v="64120 Consulting "/>
    <x v="7"/>
    <s v="Feb 2021 Bal Import"/>
    <s v=" "/>
    <s v=""/>
    <s v=""/>
    <n v="27476.44"/>
    <n v="27476.44"/>
    <n v="0"/>
    <s v=""/>
    <s v="G/L Account"/>
    <s v=""/>
    <s v=" "/>
    <s v=""/>
    <s v=""/>
    <n v="1500"/>
    <s v=""/>
    <s v=""/>
    <s v=""/>
    <s v=""/>
  </r>
  <r>
    <x v="0"/>
    <x v="0"/>
    <d v="2021-02-28T00:00:00"/>
    <x v="1"/>
    <s v=" "/>
    <s v="02.21 NET CHANGE"/>
    <n v="64110"/>
    <x v="42"/>
    <s v="64110 Accounting"/>
    <x v="7"/>
    <s v="Feb 2021 Bal Import"/>
    <s v=" "/>
    <s v=""/>
    <s v=""/>
    <n v="10983.33"/>
    <n v="10983.33"/>
    <n v="0"/>
    <s v=""/>
    <s v="G/L Account"/>
    <s v=""/>
    <s v=" "/>
    <s v=""/>
    <s v=""/>
    <n v="1505"/>
    <s v=""/>
    <s v=""/>
    <s v=""/>
    <s v=""/>
  </r>
  <r>
    <x v="0"/>
    <x v="0"/>
    <d v="2021-02-28T00:00:00"/>
    <x v="1"/>
    <s v=" "/>
    <s v="02.21 NET CHANGE"/>
    <n v="63170"/>
    <x v="43"/>
    <s v="63170 Other marekting expenses"/>
    <x v="8"/>
    <s v="Feb 2021 Bal Import"/>
    <s v=" "/>
    <s v=""/>
    <s v=""/>
    <n v="82.34"/>
    <n v="82.34"/>
    <n v="0"/>
    <s v=""/>
    <s v="G/L Account"/>
    <s v=""/>
    <s v=" "/>
    <s v=""/>
    <s v=""/>
    <n v="1534"/>
    <s v=""/>
    <s v=""/>
    <s v=""/>
    <s v=""/>
  </r>
  <r>
    <x v="0"/>
    <x v="0"/>
    <d v="2021-02-28T00:00:00"/>
    <x v="1"/>
    <s v=" "/>
    <s v="02.21 NET CHANGE"/>
    <n v="63160"/>
    <x v="44"/>
    <s v="63160 Graphic design"/>
    <x v="8"/>
    <s v="Feb 2021 Bal Import"/>
    <s v=" "/>
    <s v=""/>
    <s v=""/>
    <n v="5500"/>
    <n v="5500"/>
    <n v="0"/>
    <s v=""/>
    <s v="G/L Account"/>
    <s v=""/>
    <s v=" "/>
    <s v=""/>
    <s v=""/>
    <n v="1536"/>
    <s v=""/>
    <s v=""/>
    <s v=""/>
    <s v=""/>
  </r>
  <r>
    <x v="0"/>
    <x v="0"/>
    <d v="2021-02-28T00:00:00"/>
    <x v="1"/>
    <s v=" "/>
    <s v="02.21 NET CHANGE"/>
    <n v="63150"/>
    <x v="45"/>
    <s v="63150 Advertising, print &amp; promotion"/>
    <x v="8"/>
    <s v="Feb 2021 Bal Import"/>
    <s v=" "/>
    <s v=""/>
    <s v=""/>
    <n v="-251.93"/>
    <n v="0"/>
    <n v="251.93"/>
    <s v=""/>
    <s v="G/L Account"/>
    <s v=""/>
    <s v=" "/>
    <s v=""/>
    <s v=""/>
    <n v="1538"/>
    <s v=""/>
    <s v=""/>
    <s v=""/>
    <s v=""/>
  </r>
  <r>
    <x v="0"/>
    <x v="0"/>
    <d v="2021-02-28T00:00:00"/>
    <x v="1"/>
    <s v=" "/>
    <s v="02.21 NET CHANGE"/>
    <n v="63140"/>
    <x v="46"/>
    <s v="63140 Website/multimedia/digital/apps"/>
    <x v="8"/>
    <s v="Feb 2021 Bal Import"/>
    <s v=" "/>
    <s v=""/>
    <s v=""/>
    <n v="860.18"/>
    <n v="860.18"/>
    <n v="0"/>
    <s v=""/>
    <s v="G/L Account"/>
    <s v=""/>
    <s v=" "/>
    <s v=""/>
    <s v=""/>
    <n v="1535"/>
    <s v=""/>
    <s v=""/>
    <s v=""/>
    <s v=""/>
  </r>
  <r>
    <x v="0"/>
    <x v="0"/>
    <d v="2021-02-28T00:00:00"/>
    <x v="1"/>
    <s v=" "/>
    <s v="02.21 NET CHANGE"/>
    <n v="63120"/>
    <x v="47"/>
    <s v="63120 Events/Swag"/>
    <x v="8"/>
    <s v="Feb 2021 Bal Import"/>
    <s v=" "/>
    <s v=""/>
    <s v=""/>
    <n v="5629.7"/>
    <n v="5629.7"/>
    <n v="0"/>
    <s v=""/>
    <s v="G/L Account"/>
    <s v=""/>
    <s v=" "/>
    <s v=""/>
    <s v=""/>
    <n v="1539"/>
    <s v=""/>
    <s v=""/>
    <s v=""/>
    <s v=""/>
  </r>
  <r>
    <x v="0"/>
    <x v="0"/>
    <d v="2021-02-28T00:00:00"/>
    <x v="1"/>
    <s v=" "/>
    <s v="02.21 NET CHANGE"/>
    <n v="63110"/>
    <x v="48"/>
    <s v="63110 CRM Platform"/>
    <x v="8"/>
    <s v="Feb 2021 Bal Import"/>
    <s v=" "/>
    <s v=""/>
    <s v=""/>
    <n v="7609.91"/>
    <n v="7609.91"/>
    <n v="0"/>
    <s v=""/>
    <s v="G/L Account"/>
    <s v=""/>
    <s v=" "/>
    <s v=""/>
    <s v=""/>
    <n v="1537"/>
    <s v=""/>
    <s v=""/>
    <s v=""/>
    <s v=""/>
  </r>
  <r>
    <x v="1"/>
    <x v="0"/>
    <d v="2021-02-28T00:00:00"/>
    <x v="1"/>
    <s v=" "/>
    <s v="02.21 NET CHANGE"/>
    <n v="61180"/>
    <x v="50"/>
    <s v="61180 Benefits "/>
    <x v="9"/>
    <s v="Feb 2021 Bal Import"/>
    <s v=" "/>
    <s v=""/>
    <s v=""/>
    <n v="41965.14"/>
    <n v="41965.14"/>
    <n v="0"/>
    <s v=""/>
    <s v="G/L Account"/>
    <s v=""/>
    <s v=" "/>
    <s v=""/>
    <s v=""/>
    <n v="2021"/>
    <s v=""/>
    <s v=""/>
    <s v=""/>
    <s v=""/>
  </r>
  <r>
    <x v="0"/>
    <x v="0"/>
    <d v="2021-02-28T00:00:00"/>
    <x v="1"/>
    <s v=" "/>
    <s v="02.21 NET CHANGE"/>
    <n v="61180"/>
    <x v="50"/>
    <s v="61180 Benefits "/>
    <x v="9"/>
    <s v="Feb 2021 Bal Import"/>
    <s v=" "/>
    <s v=""/>
    <s v=""/>
    <n v="63681.95"/>
    <n v="63681.95"/>
    <n v="0"/>
    <s v=""/>
    <s v="G/L Account"/>
    <s v=""/>
    <s v=" "/>
    <s v=""/>
    <s v=""/>
    <n v="1520"/>
    <s v=""/>
    <s v=""/>
    <s v=""/>
    <s v=""/>
  </r>
  <r>
    <x v="1"/>
    <x v="0"/>
    <d v="2021-02-28T00:00:00"/>
    <x v="1"/>
    <s v=" "/>
    <s v="02.21 NET CHANGE"/>
    <n v="61170"/>
    <x v="51"/>
    <s v="61170 401k employer match"/>
    <x v="9"/>
    <s v="Feb 2021 Bal Import"/>
    <s v=" "/>
    <s v=""/>
    <s v=""/>
    <n v="26485.81"/>
    <n v="26485.81"/>
    <n v="0"/>
    <s v=""/>
    <s v="G/L Account"/>
    <s v=""/>
    <s v=" "/>
    <s v=""/>
    <s v=""/>
    <n v="2022"/>
    <s v=""/>
    <s v=""/>
    <s v=""/>
    <s v=""/>
  </r>
  <r>
    <x v="0"/>
    <x v="0"/>
    <d v="2021-02-28T00:00:00"/>
    <x v="1"/>
    <s v=" "/>
    <s v="02.21 NET CHANGE"/>
    <n v="61170"/>
    <x v="51"/>
    <s v="61170 401k employer match"/>
    <x v="9"/>
    <s v="Feb 2021 Bal Import"/>
    <s v=" "/>
    <s v=""/>
    <s v=""/>
    <n v="26355.29"/>
    <n v="26355.29"/>
    <n v="0"/>
    <s v=""/>
    <s v="G/L Account"/>
    <s v=""/>
    <s v=" "/>
    <s v=""/>
    <s v=""/>
    <n v="1521"/>
    <s v=""/>
    <s v=""/>
    <s v=""/>
    <s v=""/>
  </r>
  <r>
    <x v="1"/>
    <x v="0"/>
    <d v="2021-02-28T00:00:00"/>
    <x v="1"/>
    <s v=" "/>
    <s v="02.21 NET CHANGE"/>
    <n v="61160"/>
    <x v="52"/>
    <s v="61160 Workers' comp insurance"/>
    <x v="9"/>
    <s v="Feb 2021 Bal Import"/>
    <s v=" "/>
    <s v=""/>
    <s v=""/>
    <n v="18002.32"/>
    <n v="18002.32"/>
    <n v="0"/>
    <s v=""/>
    <s v="G/L Account"/>
    <s v=""/>
    <s v=" "/>
    <s v=""/>
    <s v=""/>
    <n v="2019"/>
    <s v=""/>
    <s v=""/>
    <s v=""/>
    <s v=""/>
  </r>
  <r>
    <x v="0"/>
    <x v="0"/>
    <d v="2021-02-28T00:00:00"/>
    <x v="1"/>
    <s v=" "/>
    <s v="02.21 NET CHANGE"/>
    <n v="61160"/>
    <x v="52"/>
    <s v="61160 Workers' comp insurance"/>
    <x v="9"/>
    <s v="Feb 2021 Bal Import"/>
    <s v=" "/>
    <s v=""/>
    <s v=""/>
    <n v="23524.86"/>
    <n v="23524.86"/>
    <n v="0"/>
    <s v=""/>
    <s v="G/L Account"/>
    <s v=""/>
    <s v=" "/>
    <s v=""/>
    <s v=""/>
    <n v="1518"/>
    <s v=""/>
    <s v=""/>
    <s v=""/>
    <s v=""/>
  </r>
  <r>
    <x v="1"/>
    <x v="0"/>
    <d v="2021-02-28T00:00:00"/>
    <x v="1"/>
    <s v=" "/>
    <s v="02.21 NET CHANGE"/>
    <n v="61140"/>
    <x v="54"/>
    <s v="61140 Payroll taxes"/>
    <x v="9"/>
    <s v="Feb 2021 Bal Import"/>
    <s v=" "/>
    <s v=""/>
    <s v=""/>
    <n v="56692.6"/>
    <n v="56692.6"/>
    <n v="0"/>
    <s v=""/>
    <s v="G/L Account"/>
    <s v=""/>
    <s v=" "/>
    <s v=""/>
    <s v=""/>
    <n v="2018"/>
    <s v=""/>
    <s v=""/>
    <s v=""/>
    <s v=""/>
  </r>
  <r>
    <x v="0"/>
    <x v="0"/>
    <d v="2021-02-28T00:00:00"/>
    <x v="1"/>
    <s v=" "/>
    <s v="02.21 NET CHANGE"/>
    <n v="61140"/>
    <x v="54"/>
    <s v="61140 Payroll taxes"/>
    <x v="9"/>
    <s v="Feb 2021 Bal Import"/>
    <s v=" "/>
    <s v=""/>
    <s v=""/>
    <n v="84137.83"/>
    <n v="84137.83"/>
    <n v="0"/>
    <s v=""/>
    <s v="G/L Account"/>
    <s v=""/>
    <s v=" "/>
    <s v=""/>
    <s v=""/>
    <n v="1517"/>
    <s v=""/>
    <s v=""/>
    <s v=""/>
    <s v=""/>
  </r>
  <r>
    <x v="1"/>
    <x v="0"/>
    <d v="2021-02-28T00:00:00"/>
    <x v="1"/>
    <s v=" "/>
    <s v="02.21 NET CHANGE"/>
    <n v="61130"/>
    <x v="55"/>
    <s v="61130 Bonuses"/>
    <x v="9"/>
    <s v="Feb 2021 Bal Import"/>
    <s v=" "/>
    <s v=""/>
    <s v=""/>
    <n v="52078"/>
    <n v="52078"/>
    <n v="0"/>
    <s v=""/>
    <s v="G/L Account"/>
    <s v=""/>
    <s v=" "/>
    <s v=""/>
    <s v=""/>
    <n v="2026"/>
    <s v=""/>
    <s v=""/>
    <s v=""/>
    <s v=""/>
  </r>
  <r>
    <x v="0"/>
    <x v="0"/>
    <d v="2021-02-28T00:00:00"/>
    <x v="1"/>
    <s v=" "/>
    <s v="02.21 NET CHANGE"/>
    <n v="61110"/>
    <x v="56"/>
    <s v="61110 Salaries &amp; wages"/>
    <x v="9"/>
    <s v="Feb 2021 Bal Import"/>
    <s v=" "/>
    <s v=""/>
    <s v=""/>
    <n v="693621.07"/>
    <n v="693621.07"/>
    <n v="0"/>
    <s v=""/>
    <s v="G/L Account"/>
    <s v=""/>
    <s v=" "/>
    <s v=""/>
    <s v=""/>
    <n v="1515"/>
    <s v=""/>
    <s v=""/>
    <s v=""/>
    <s v=""/>
  </r>
  <r>
    <x v="3"/>
    <x v="0"/>
    <d v="2021-02-28T00:00:00"/>
    <x v="1"/>
    <s v=" "/>
    <s v="02.21 NET CHANGE"/>
    <n v="52200"/>
    <x v="57"/>
    <s v="52200 Donor related expenses"/>
    <x v="10"/>
    <s v="Feb 2021 Bal Import"/>
    <s v=" "/>
    <s v=""/>
    <s v=""/>
    <n v="225"/>
    <n v="225"/>
    <n v="0"/>
    <s v=""/>
    <s v="G/L Account"/>
    <s v=""/>
    <s v=" "/>
    <s v=""/>
    <s v=""/>
    <n v="1801"/>
    <s v=""/>
    <s v=""/>
    <s v=""/>
    <s v=""/>
  </r>
  <r>
    <x v="3"/>
    <x v="0"/>
    <d v="2021-02-28T00:00:00"/>
    <x v="1"/>
    <s v=" "/>
    <s v="02.21 NET CHANGE"/>
    <n v="52100"/>
    <x v="58"/>
    <s v="52100 Donor compensation"/>
    <x v="10"/>
    <s v="Feb 2021 Bal Import"/>
    <s v=" "/>
    <s v=""/>
    <s v=""/>
    <n v="16000"/>
    <n v="16000"/>
    <n v="0"/>
    <s v=""/>
    <s v="G/L Account"/>
    <s v=""/>
    <s v=" "/>
    <s v=""/>
    <s v=""/>
    <n v="1800"/>
    <s v=""/>
    <s v=""/>
    <s v=""/>
    <s v=""/>
  </r>
  <r>
    <x v="1"/>
    <x v="0"/>
    <d v="2021-02-28T00:00:00"/>
    <x v="1"/>
    <s v=" "/>
    <s v="02.21 NET CHANGE"/>
    <n v="51400"/>
    <x v="60"/>
    <s v="51400 Management service expense"/>
    <x v="10"/>
    <s v="Feb 2021 Bal Import"/>
    <s v=" "/>
    <s v=""/>
    <s v=""/>
    <n v="2947773.13"/>
    <n v="2947773.13"/>
    <n v="0"/>
    <s v=""/>
    <s v="G/L Account"/>
    <s v=""/>
    <s v=" "/>
    <s v=""/>
    <s v=""/>
    <n v="2029"/>
    <s v=""/>
    <s v=""/>
    <s v=""/>
    <s v=""/>
  </r>
  <r>
    <x v="0"/>
    <x v="0"/>
    <d v="2021-02-28T00:00:00"/>
    <x v="1"/>
    <s v=" "/>
    <s v="02.21 NET CHANGE"/>
    <n v="51391"/>
    <x v="61"/>
    <s v="51391 Anesthesia"/>
    <x v="10"/>
    <s v="Feb 2021 Bal Import"/>
    <s v=" "/>
    <s v=""/>
    <s v=""/>
    <n v="52900"/>
    <n v="52900"/>
    <n v="0"/>
    <s v=""/>
    <s v="G/L Account"/>
    <s v=""/>
    <s v=" "/>
    <s v=""/>
    <s v=""/>
    <n v="1491"/>
    <s v=""/>
    <s v=""/>
    <s v=""/>
    <s v=""/>
  </r>
  <r>
    <x v="0"/>
    <x v="0"/>
    <d v="2021-02-28T00:00:00"/>
    <x v="1"/>
    <s v=" "/>
    <s v="02.21 NET CHANGE"/>
    <n v="51390"/>
    <x v="62"/>
    <s v="51390 Prescription medication expense"/>
    <x v="10"/>
    <s v="Feb 2021 Bal Import"/>
    <s v=" "/>
    <s v=""/>
    <s v=""/>
    <n v="181195.76"/>
    <n v="181195.76"/>
    <n v="0"/>
    <s v=""/>
    <s v="G/L Account"/>
    <s v=""/>
    <s v=" "/>
    <s v=""/>
    <s v=""/>
    <n v="1492"/>
    <s v=""/>
    <s v=""/>
    <s v=""/>
    <s v=""/>
  </r>
  <r>
    <x v="0"/>
    <x v="0"/>
    <d v="2021-02-28T00:00:00"/>
    <x v="1"/>
    <s v=" "/>
    <s v="02.21 NET CHANGE"/>
    <n v="51380"/>
    <x v="63"/>
    <s v="51380 Laundry"/>
    <x v="10"/>
    <s v="Feb 2021 Bal Import"/>
    <s v=" "/>
    <s v=""/>
    <s v=""/>
    <n v="6202.32"/>
    <n v="6202.32"/>
    <n v="0"/>
    <s v=""/>
    <s v="G/L Account"/>
    <s v=""/>
    <s v=" "/>
    <s v=""/>
    <s v=""/>
    <n v="1504"/>
    <s v=""/>
    <s v=""/>
    <s v=""/>
    <s v=""/>
  </r>
  <r>
    <x v="1"/>
    <x v="0"/>
    <d v="2021-02-28T00:00:00"/>
    <x v="1"/>
    <s v=" "/>
    <s v="02.21 NET CHANGE"/>
    <n v="51360"/>
    <x v="64"/>
    <s v="51360 COGS - merchant charges"/>
    <x v="10"/>
    <s v="Feb 2021 Bal Import"/>
    <s v=" "/>
    <s v=""/>
    <s v=""/>
    <n v="56995.59"/>
    <n v="56995.59"/>
    <n v="0"/>
    <s v=""/>
    <s v="G/L Account"/>
    <s v=""/>
    <s v=" "/>
    <s v=""/>
    <s v=""/>
    <n v="2027"/>
    <s v=""/>
    <s v=""/>
    <s v=""/>
    <s v=""/>
  </r>
  <r>
    <x v="0"/>
    <x v="0"/>
    <d v="2021-02-28T00:00:00"/>
    <x v="1"/>
    <s v=" "/>
    <s v="02.21 NET CHANGE"/>
    <n v="51360"/>
    <x v="64"/>
    <s v="51360 COGS - merchant charges"/>
    <x v="10"/>
    <s v="Feb 2021 Bal Import"/>
    <s v=" "/>
    <s v=""/>
    <s v=""/>
    <n v="150"/>
    <n v="150"/>
    <n v="0"/>
    <s v=""/>
    <s v="G/L Account"/>
    <s v=""/>
    <s v=" "/>
    <s v=""/>
    <s v=""/>
    <n v="1528"/>
    <s v=""/>
    <s v=""/>
    <s v=""/>
    <s v=""/>
  </r>
  <r>
    <x v="0"/>
    <x v="0"/>
    <d v="2021-02-28T00:00:00"/>
    <x v="1"/>
    <s v=" "/>
    <s v="02.21 NET CHANGE"/>
    <n v="51340"/>
    <x v="65"/>
    <s v="51340 COGS - contract labor"/>
    <x v="10"/>
    <s v="Feb 2021 Bal Import"/>
    <s v=" "/>
    <s v=""/>
    <s v=""/>
    <n v="3555.8"/>
    <n v="3555.8"/>
    <n v="0"/>
    <s v=""/>
    <s v="G/L Account"/>
    <s v=""/>
    <s v=" "/>
    <s v=""/>
    <s v=""/>
    <n v="1549"/>
    <s v=""/>
    <s v=""/>
    <s v=""/>
    <s v=""/>
  </r>
  <r>
    <x v="3"/>
    <x v="0"/>
    <d v="2021-02-28T00:00:00"/>
    <x v="1"/>
    <s v=" "/>
    <s v="02.21 NET CHANGE"/>
    <n v="51310"/>
    <x v="68"/>
    <s v="51310 Lab transport"/>
    <x v="10"/>
    <s v="Feb 2021 Bal Import"/>
    <s v=" "/>
    <s v=""/>
    <s v=""/>
    <n v="550"/>
    <n v="550"/>
    <n v="0"/>
    <s v=""/>
    <s v="G/L Account"/>
    <s v=""/>
    <s v=" "/>
    <s v=""/>
    <s v=""/>
    <n v="1797"/>
    <s v=""/>
    <s v=""/>
    <s v=""/>
    <s v=""/>
  </r>
  <r>
    <x v="0"/>
    <x v="0"/>
    <d v="2021-02-28T00:00:00"/>
    <x v="1"/>
    <s v=" "/>
    <s v="02.21 NET CHANGE"/>
    <n v="51310"/>
    <x v="68"/>
    <s v="51310 Lab transport"/>
    <x v="10"/>
    <s v="Feb 2021 Bal Import"/>
    <s v=" "/>
    <s v=""/>
    <s v=""/>
    <n v="13466.63"/>
    <n v="13466.63"/>
    <n v="0"/>
    <s v=""/>
    <s v="G/L Account"/>
    <s v=""/>
    <s v=" "/>
    <s v=""/>
    <s v=""/>
    <n v="1490"/>
    <s v=""/>
    <s v=""/>
    <s v=""/>
    <s v=""/>
  </r>
  <r>
    <x v="0"/>
    <x v="0"/>
    <d v="2021-02-28T00:00:00"/>
    <x v="1"/>
    <s v=" "/>
    <s v="02.21 NET CHANGE"/>
    <n v="51260"/>
    <x v="70"/>
    <s v="51260 Patient souvenirs"/>
    <x v="11"/>
    <s v="Feb 2021 Bal Import"/>
    <s v=" "/>
    <s v=""/>
    <s v=""/>
    <n v="4300.99"/>
    <n v="4300.99"/>
    <n v="0"/>
    <s v=""/>
    <s v="G/L Account"/>
    <s v=""/>
    <s v=" "/>
    <s v=""/>
    <s v=""/>
    <n v="1497"/>
    <s v=""/>
    <s v=""/>
    <s v=""/>
    <s v=""/>
  </r>
  <r>
    <x v="0"/>
    <x v="0"/>
    <d v="2021-02-28T00:00:00"/>
    <x v="1"/>
    <s v=" "/>
    <s v="02.21 NET CHANGE"/>
    <n v="51250"/>
    <x v="71"/>
    <s v="51250 Patient refreshments"/>
    <x v="11"/>
    <s v="Feb 2021 Bal Import"/>
    <s v=" "/>
    <s v=""/>
    <s v=""/>
    <n v="629.36"/>
    <n v="629.36"/>
    <n v="0"/>
    <s v=""/>
    <s v="G/L Account"/>
    <s v=""/>
    <s v=" "/>
    <s v=""/>
    <s v=""/>
    <n v="1548"/>
    <s v=""/>
    <s v=""/>
    <s v=""/>
    <s v=""/>
  </r>
  <r>
    <x v="0"/>
    <x v="0"/>
    <d v="2021-02-28T00:00:00"/>
    <x v="1"/>
    <s v=" "/>
    <s v="02.21 NET CHANGE"/>
    <n v="51230"/>
    <x v="72"/>
    <s v="51230 IVF Lab supplies"/>
    <x v="11"/>
    <s v="Feb 2021 Bal Import"/>
    <s v=" "/>
    <s v=""/>
    <s v=""/>
    <n v="123375.87"/>
    <n v="123375.87"/>
    <n v="0"/>
    <s v=""/>
    <s v="G/L Account"/>
    <s v=""/>
    <s v=" "/>
    <s v=""/>
    <s v=""/>
    <n v="1496"/>
    <s v=""/>
    <s v=""/>
    <s v=""/>
    <s v=""/>
  </r>
  <r>
    <x v="0"/>
    <x v="0"/>
    <d v="2021-02-28T00:00:00"/>
    <x v="1"/>
    <s v=" "/>
    <s v="02.21 NET CHANGE"/>
    <n v="51220"/>
    <x v="73"/>
    <s v="51220 Clinical supplies"/>
    <x v="11"/>
    <s v="Feb 2021 Bal Import"/>
    <s v=" "/>
    <s v=""/>
    <s v=""/>
    <n v="18015.63"/>
    <n v="18015.63"/>
    <n v="0"/>
    <s v=""/>
    <s v="G/L Account"/>
    <s v=""/>
    <s v=" "/>
    <s v=""/>
    <s v=""/>
    <n v="1550"/>
    <s v=""/>
    <s v=""/>
    <s v=""/>
    <s v=""/>
  </r>
  <r>
    <x v="0"/>
    <x v="0"/>
    <d v="2021-02-28T00:00:00"/>
    <x v="1"/>
    <s v=" "/>
    <s v="02.21 NET CHANGE"/>
    <n v="51210"/>
    <x v="74"/>
    <s v="51210 Surgical supplies"/>
    <x v="11"/>
    <s v="Feb 2021 Bal Import"/>
    <s v=" "/>
    <s v=""/>
    <s v=""/>
    <n v="4958.41"/>
    <n v="4958.41"/>
    <n v="0"/>
    <s v=""/>
    <s v="G/L Account"/>
    <s v=""/>
    <s v=" "/>
    <s v=""/>
    <s v=""/>
    <n v="1495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100833.34"/>
    <n v="100833.34"/>
    <n v="0"/>
    <s v=""/>
    <s v="G/L Account"/>
    <s v=""/>
    <s v=" "/>
    <s v=""/>
    <s v=""/>
    <n v="2025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162496.78"/>
    <n v="162496.78"/>
    <n v="0"/>
    <s v=""/>
    <s v="G/L Account"/>
    <s v=""/>
    <s v=" "/>
    <s v=""/>
    <s v=""/>
    <n v="2024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272424.15000000002"/>
    <n v="272424.15000000002"/>
    <n v="0"/>
    <s v=""/>
    <s v="G/L Account"/>
    <s v=""/>
    <s v=" "/>
    <s v=""/>
    <s v=""/>
    <n v="2023"/>
    <s v=""/>
    <s v=""/>
    <s v=""/>
    <s v=""/>
  </r>
  <r>
    <x v="1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336868.85"/>
    <n v="336868.85"/>
    <n v="0"/>
    <s v=""/>
    <s v="G/L Account"/>
    <s v=""/>
    <s v=" "/>
    <s v=""/>
    <s v=""/>
    <n v="2017"/>
    <s v=""/>
    <s v=""/>
    <s v=""/>
    <s v=""/>
  </r>
  <r>
    <x v="0"/>
    <x v="0"/>
    <d v="2021-02-28T00:00:00"/>
    <x v="1"/>
    <s v=" "/>
    <s v="02.21 NET CHANGE"/>
    <n v="51110"/>
    <x v="56"/>
    <s v="51110 Salaries &amp; wages"/>
    <x v="12"/>
    <s v="Feb 2021 Bal Import"/>
    <s v=" "/>
    <s v=""/>
    <s v=""/>
    <n v="275544.65000000002"/>
    <n v="275544.65000000002"/>
    <n v="0"/>
    <s v=""/>
    <s v="G/L Account"/>
    <s v=""/>
    <s v=" "/>
    <s v=""/>
    <s v=""/>
    <n v="1516"/>
    <s v=""/>
    <s v=""/>
    <s v=""/>
    <s v=""/>
  </r>
  <r>
    <x v="0"/>
    <x v="0"/>
    <d v="2021-02-28T00:00:00"/>
    <x v="1"/>
    <s v=" "/>
    <s v="02.21 NET CHANGE"/>
    <n v="41500"/>
    <x v="75"/>
    <s v="41500 Storage revenue"/>
    <x v="13"/>
    <s v="Feb 2021 Bal Import"/>
    <s v=" "/>
    <s v=""/>
    <s v=""/>
    <n v="-33050"/>
    <n v="0"/>
    <n v="33050"/>
    <s v=""/>
    <s v="G/L Account"/>
    <s v=""/>
    <s v=" "/>
    <s v=""/>
    <s v=""/>
    <n v="1486"/>
    <s v=""/>
    <s v=""/>
    <s v=""/>
    <s v=""/>
  </r>
  <r>
    <x v="0"/>
    <x v="0"/>
    <d v="2021-02-28T00:00:00"/>
    <x v="1"/>
    <s v=" "/>
    <s v="02.21 NET CHANGE"/>
    <n v="41400"/>
    <x v="76"/>
    <s v="41400 Management service revenue"/>
    <x v="14"/>
    <s v="Feb 2021 Bal Import"/>
    <s v=" "/>
    <s v=""/>
    <s v=""/>
    <n v="-2947773.13"/>
    <n v="0"/>
    <n v="2947773.13"/>
    <s v=""/>
    <s v="G/L Account"/>
    <s v=""/>
    <s v=" "/>
    <s v=""/>
    <s v=""/>
    <n v="1485"/>
    <s v=""/>
    <s v=""/>
    <s v=""/>
    <s v=""/>
  </r>
  <r>
    <x v="1"/>
    <x v="0"/>
    <d v="2021-02-28T00:00:00"/>
    <x v="1"/>
    <s v=" "/>
    <s v="02.21 NET CHANGE"/>
    <n v="41310"/>
    <x v="77"/>
    <s v="41310 Fertility benefits revenue - Progyny"/>
    <x v="15"/>
    <s v="Feb 2021 Bal Import"/>
    <s v=" "/>
    <s v=""/>
    <s v=""/>
    <n v="-524913.52"/>
    <n v="0"/>
    <n v="524913.52"/>
    <s v=""/>
    <s v="G/L Account"/>
    <s v=""/>
    <s v=" "/>
    <s v=""/>
    <s v=""/>
    <n v="2016"/>
    <s v=""/>
    <s v=""/>
    <s v=""/>
    <s v=""/>
  </r>
  <r>
    <x v="1"/>
    <x v="0"/>
    <d v="2021-02-28T00:00:00"/>
    <x v="1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88500.52"/>
    <n v="0"/>
    <n v="188500.52"/>
    <s v=""/>
    <s v="G/L Account"/>
    <s v=""/>
    <s v=" "/>
    <s v=""/>
    <s v=""/>
    <n v="2976"/>
    <s v=""/>
    <s v=""/>
    <s v=""/>
    <s v=""/>
  </r>
  <r>
    <x v="1"/>
    <x v="0"/>
    <d v="2021-02-28T00:00:00"/>
    <x v="1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88500.52"/>
    <n v="188500.52"/>
    <n v="0"/>
    <s v=""/>
    <s v="G/L Account"/>
    <s v=""/>
    <s v=" "/>
    <s v=""/>
    <s v=""/>
    <n v="2975"/>
    <s v=""/>
    <s v=""/>
    <s v=""/>
    <s v=""/>
  </r>
  <r>
    <x v="1"/>
    <x v="0"/>
    <d v="2021-02-28T00:00:00"/>
    <x v="1"/>
    <s v=" "/>
    <s v="02.21 NET CHANGE"/>
    <n v="41210"/>
    <x v="79"/>
    <s v="41210 Insurance revenue - facility fees"/>
    <x v="16"/>
    <s v="Feb 2021 Bal Import"/>
    <s v=" "/>
    <s v=""/>
    <s v=""/>
    <n v="-188500.52"/>
    <n v="0"/>
    <n v="188500.52"/>
    <s v=""/>
    <s v="G/L Account"/>
    <s v=""/>
    <s v=" "/>
    <s v=""/>
    <s v=""/>
    <n v="2014"/>
    <s v=""/>
    <s v=""/>
    <s v=""/>
    <s v=""/>
  </r>
  <r>
    <x v="0"/>
    <x v="0"/>
    <d v="2021-02-28T00:00:00"/>
    <x v="1"/>
    <s v=" "/>
    <s v="02.21 NET CHANGE"/>
    <n v="41210"/>
    <x v="79"/>
    <s v="41210 Insurance revenue - facility fees"/>
    <x v="16"/>
    <s v="Feb 2021 Bal Import"/>
    <s v=" "/>
    <s v=""/>
    <s v=""/>
    <n v="-29760.51"/>
    <n v="0"/>
    <n v="29760.51"/>
    <s v=""/>
    <s v="G/L Account"/>
    <s v=""/>
    <s v=" "/>
    <s v=""/>
    <s v=""/>
    <n v="1484"/>
    <s v=""/>
    <s v=""/>
    <s v=""/>
    <s v=""/>
  </r>
  <r>
    <x v="0"/>
    <x v="0"/>
    <d v="2021-02-28T00:00:00"/>
    <x v="1"/>
    <s v=" "/>
    <s v="02.21 NET CHANGE"/>
    <n v="41120"/>
    <x v="80"/>
    <s v="41120 Self-pay refunds"/>
    <x v="17"/>
    <s v="Feb 2021 Bal Import"/>
    <s v=" "/>
    <s v=""/>
    <s v=""/>
    <n v="3307.81"/>
    <n v="3307.81"/>
    <n v="0"/>
    <s v=""/>
    <s v="G/L Account"/>
    <s v=""/>
    <s v=" "/>
    <s v=""/>
    <s v=""/>
    <n v="1487"/>
    <s v=""/>
    <s v=""/>
    <s v=""/>
    <s v=""/>
  </r>
  <r>
    <x v="1"/>
    <x v="0"/>
    <d v="2021-02-28T00:00:00"/>
    <x v="1"/>
    <s v=" "/>
    <s v="02.21 NET CHANGE"/>
    <n v="41110"/>
    <x v="81"/>
    <s v="41110 Self-pay revenue"/>
    <x v="17"/>
    <s v="Feb 2021 Bal Import"/>
    <s v=" "/>
    <s v=""/>
    <s v=""/>
    <n v="-2297607.6800000002"/>
    <n v="0"/>
    <n v="2297607.6800000002"/>
    <s v=""/>
    <s v="G/L Account"/>
    <s v=""/>
    <s v=" "/>
    <s v=""/>
    <s v=""/>
    <n v="2015"/>
    <s v=""/>
    <s v=""/>
    <s v=""/>
    <s v=""/>
  </r>
  <r>
    <x v="0"/>
    <x v="0"/>
    <d v="2021-02-28T00:00:00"/>
    <x v="1"/>
    <s v=" "/>
    <s v="02.21 NET CHANGE"/>
    <n v="41110"/>
    <x v="81"/>
    <s v="41110 Self-pay revenue"/>
    <x v="17"/>
    <s v="Feb 2021 Bal Import"/>
    <s v=" "/>
    <s v=""/>
    <s v=""/>
    <n v="-50"/>
    <n v="0"/>
    <n v="50"/>
    <s v=""/>
    <s v="G/L Account"/>
    <s v=""/>
    <s v=" "/>
    <s v=""/>
    <s v=""/>
    <n v="1488"/>
    <s v=""/>
    <s v=""/>
    <s v=""/>
    <s v=""/>
  </r>
  <r>
    <x v="1"/>
    <x v="0"/>
    <d v="2021-03-31T00:00:00"/>
    <x v="2"/>
    <s v=" "/>
    <s v="03.21 NET CHANGE"/>
    <n v="81400"/>
    <x v="1"/>
    <s v="81400 Auto lease related expenses"/>
    <x v="0"/>
    <s v="Mar 2021 Bal Import"/>
    <s v=" "/>
    <s v=""/>
    <s v=""/>
    <n v="498"/>
    <n v="498"/>
    <n v="0"/>
    <s v=""/>
    <s v="G/L Account"/>
    <s v=""/>
    <s v=" "/>
    <s v=""/>
    <s v=""/>
    <n v="2059"/>
    <s v=""/>
    <s v=""/>
    <s v=""/>
    <s v=""/>
  </r>
  <r>
    <x v="0"/>
    <x v="0"/>
    <d v="2021-03-31T00:00:00"/>
    <x v="2"/>
    <s v=" "/>
    <s v="03.21 NET CHANGE"/>
    <n v="81400"/>
    <x v="1"/>
    <s v="81400 Auto lease related expenses"/>
    <x v="0"/>
    <s v="Mar 2021 Bal Import"/>
    <s v=" "/>
    <s v=""/>
    <s v=""/>
    <n v="488.86"/>
    <n v="488.86"/>
    <n v="0"/>
    <s v=""/>
    <s v="G/L Account"/>
    <s v=""/>
    <s v=" "/>
    <s v=""/>
    <s v=""/>
    <n v="1685"/>
    <s v=""/>
    <s v=""/>
    <s v=""/>
    <s v=""/>
  </r>
  <r>
    <x v="0"/>
    <x v="0"/>
    <d v="2021-03-31T00:00:00"/>
    <x v="2"/>
    <s v=" "/>
    <s v="03.21 NET CHANGE"/>
    <n v="81100"/>
    <x v="3"/>
    <s v="81100 Interest income"/>
    <x v="0"/>
    <s v="Mar 2021 Bal Import"/>
    <s v=" "/>
    <s v=""/>
    <s v=""/>
    <n v="-36.770000000000003"/>
    <n v="0"/>
    <n v="36.770000000000003"/>
    <s v=""/>
    <s v="G/L Account"/>
    <s v=""/>
    <s v=" "/>
    <s v=""/>
    <s v=""/>
    <n v="1632"/>
    <s v=""/>
    <s v=""/>
    <s v=""/>
    <s v=""/>
  </r>
  <r>
    <x v="2"/>
    <x v="0"/>
    <d v="2021-03-31T00:00:00"/>
    <x v="2"/>
    <s v=" "/>
    <s v="03.21 BALANCE"/>
    <n v="81100"/>
    <x v="3"/>
    <s v="81100 Interest income"/>
    <x v="0"/>
    <s v="Mar 2021 Bal Import"/>
    <s v=" "/>
    <s v=""/>
    <s v=""/>
    <n v="-0.01"/>
    <n v="0"/>
    <n v="0.01"/>
    <s v=""/>
    <s v="G/L Account"/>
    <s v=""/>
    <s v=" "/>
    <s v=""/>
    <s v=""/>
    <n v="71"/>
    <s v=""/>
    <s v=""/>
    <s v=""/>
    <s v=""/>
  </r>
  <r>
    <x v="0"/>
    <x v="0"/>
    <d v="2021-03-31T00:00:00"/>
    <x v="2"/>
    <s v=" "/>
    <s v="03.21 NET CHANGE"/>
    <n v="71170"/>
    <x v="5"/>
    <s v="71170 Other misc expense"/>
    <x v="1"/>
    <s v="Mar 2021 Bal Import"/>
    <s v=" "/>
    <s v=""/>
    <s v=""/>
    <n v="4253.49"/>
    <n v="4253.49"/>
    <n v="0"/>
    <s v=""/>
    <s v="G/L Account"/>
    <s v=""/>
    <s v=" "/>
    <s v=""/>
    <s v=""/>
    <n v="1677"/>
    <s v=""/>
    <s v=""/>
    <s v=""/>
    <s v=""/>
  </r>
  <r>
    <x v="0"/>
    <x v="0"/>
    <d v="2021-03-31T00:00:00"/>
    <x v="2"/>
    <s v=" "/>
    <s v="03.21 NET CHANGE"/>
    <n v="71140"/>
    <x v="6"/>
    <s v="71140 Depreciation"/>
    <x v="1"/>
    <s v="Mar 2021 Bal Import"/>
    <s v=" "/>
    <s v=""/>
    <s v=""/>
    <n v="243868.36"/>
    <n v="243868.36"/>
    <n v="0"/>
    <s v=""/>
    <s v="G/L Account"/>
    <s v=""/>
    <s v=" "/>
    <s v=""/>
    <s v=""/>
    <n v="1655"/>
    <s v=""/>
    <s v=""/>
    <s v=""/>
    <s v=""/>
  </r>
  <r>
    <x v="0"/>
    <x v="0"/>
    <d v="2021-03-31T00:00:00"/>
    <x v="2"/>
    <s v=" "/>
    <s v="03.21 NET CHANGE"/>
    <n v="71130"/>
    <x v="7"/>
    <s v="71130 Interest expense"/>
    <x v="1"/>
    <s v="Mar 2021 Bal Import"/>
    <s v=" "/>
    <s v=""/>
    <s v=""/>
    <n v="18750"/>
    <n v="18750"/>
    <n v="0"/>
    <s v=""/>
    <s v="G/L Account"/>
    <s v=""/>
    <s v=" "/>
    <s v=""/>
    <s v=""/>
    <n v="1693"/>
    <s v=""/>
    <s v=""/>
    <s v=""/>
    <s v=""/>
  </r>
  <r>
    <x v="0"/>
    <x v="0"/>
    <d v="2021-03-31T00:00:00"/>
    <x v="2"/>
    <s v=" "/>
    <s v="G00027"/>
    <n v="69130"/>
    <x v="9"/>
    <s v="69130 Payroll processing fee"/>
    <x v="2"/>
    <s v="AJE for 3/31/2021 import file to capture entries made after Q1 2021 data import"/>
    <s v=" "/>
    <s v=""/>
    <s v=""/>
    <n v="477"/>
    <n v="477"/>
    <n v="0"/>
    <s v=""/>
    <s v="G/L Account"/>
    <s v=""/>
    <s v=" "/>
    <s v=""/>
    <s v=""/>
    <n v="2944"/>
    <s v=""/>
    <s v=""/>
    <s v=""/>
    <s v=""/>
  </r>
  <r>
    <x v="1"/>
    <x v="0"/>
    <d v="2021-03-31T00:00:00"/>
    <x v="2"/>
    <s v=" "/>
    <s v="03.21 NET CHANGE"/>
    <n v="69130"/>
    <x v="9"/>
    <s v="69130 Payroll processing fee"/>
    <x v="2"/>
    <s v="Mar 2021 Bal Import"/>
    <s v=" "/>
    <s v=""/>
    <s v=""/>
    <n v="8701.91"/>
    <n v="8701.91"/>
    <n v="0"/>
    <s v=""/>
    <s v="G/L Account"/>
    <s v=""/>
    <s v=" "/>
    <s v=""/>
    <s v=""/>
    <n v="2050"/>
    <s v=""/>
    <s v=""/>
    <s v=""/>
    <s v=""/>
  </r>
  <r>
    <x v="0"/>
    <x v="0"/>
    <d v="2021-03-31T00:00:00"/>
    <x v="2"/>
    <s v=" "/>
    <s v="03.21 NET CHANGE"/>
    <n v="69130"/>
    <x v="9"/>
    <s v="69130 Payroll processing fee"/>
    <x v="2"/>
    <s v="Mar 2021 Bal Import"/>
    <s v=" "/>
    <s v=""/>
    <s v=""/>
    <n v="16397.75"/>
    <n v="16397.75"/>
    <n v="0"/>
    <s v=""/>
    <s v="G/L Account"/>
    <s v=""/>
    <s v=" "/>
    <s v=""/>
    <s v=""/>
    <n v="1665"/>
    <s v=""/>
    <s v=""/>
    <s v=""/>
    <s v=""/>
  </r>
  <r>
    <x v="0"/>
    <x v="0"/>
    <d v="2021-03-31T00:00:00"/>
    <x v="2"/>
    <s v=" "/>
    <s v="03.21 NET CHANGE"/>
    <n v="69110"/>
    <x v="10"/>
    <s v="69110 Bank fees"/>
    <x v="2"/>
    <s v="Mar 2021 Bal Import"/>
    <s v=" "/>
    <s v=""/>
    <s v=""/>
    <n v="-221.01"/>
    <n v="0"/>
    <n v="221.01"/>
    <s v=""/>
    <s v="G/L Account"/>
    <s v=""/>
    <s v=" "/>
    <s v=""/>
    <s v=""/>
    <n v="1646"/>
    <s v=""/>
    <s v=""/>
    <s v=""/>
    <s v=""/>
  </r>
  <r>
    <x v="0"/>
    <x v="0"/>
    <d v="2021-03-31T00:00:00"/>
    <x v="2"/>
    <s v=" "/>
    <s v="03.21 NET CHANGE"/>
    <n v="68130"/>
    <x v="12"/>
    <s v="68130 Licensing &amp; permitting"/>
    <x v="3"/>
    <s v="Mar 2021 Bal Import"/>
    <s v=" "/>
    <s v=""/>
    <s v=""/>
    <n v="588.04999999999995"/>
    <n v="588.04999999999995"/>
    <n v="0"/>
    <s v=""/>
    <s v="G/L Account"/>
    <s v=""/>
    <s v=" "/>
    <s v=""/>
    <s v=""/>
    <n v="1698"/>
    <s v=""/>
    <s v=""/>
    <s v=""/>
    <s v=""/>
  </r>
  <r>
    <x v="0"/>
    <x v="0"/>
    <d v="2021-03-31T00:00:00"/>
    <x v="2"/>
    <s v=" "/>
    <s v="03.21 NET CHANGE"/>
    <n v="68130"/>
    <x v="12"/>
    <s v="68130 Licensing &amp; permitting"/>
    <x v="3"/>
    <s v="Mar 2021 Bal Import"/>
    <s v=" "/>
    <s v=""/>
    <s v=""/>
    <n v="2232.7399999999998"/>
    <n v="2232.7399999999998"/>
    <n v="0"/>
    <s v=""/>
    <s v="G/L Account"/>
    <s v=""/>
    <s v=" "/>
    <s v=""/>
    <s v=""/>
    <n v="1651"/>
    <s v=""/>
    <s v=""/>
    <s v=""/>
    <s v=""/>
  </r>
  <r>
    <x v="0"/>
    <x v="0"/>
    <d v="2021-03-31T00:00:00"/>
    <x v="2"/>
    <s v=" "/>
    <s v="03.21 NET CHANGE"/>
    <n v="67160"/>
    <x v="15"/>
    <s v="67160 In-house meals"/>
    <x v="4"/>
    <s v="Mar 2021 Bal Import"/>
    <s v=" "/>
    <s v=""/>
    <s v=""/>
    <n v="1540.47"/>
    <n v="1540.47"/>
    <n v="0"/>
    <s v=""/>
    <s v="G/L Account"/>
    <s v=""/>
    <s v=" "/>
    <s v=""/>
    <s v=""/>
    <n v="1687"/>
    <s v=""/>
    <s v=""/>
    <s v=""/>
    <s v=""/>
  </r>
  <r>
    <x v="0"/>
    <x v="0"/>
    <d v="2021-03-31T00:00:00"/>
    <x v="2"/>
    <s v=" "/>
    <s v="03.21 NET CHANGE"/>
    <n v="67160"/>
    <x v="15"/>
    <s v="67160 In-house meals"/>
    <x v="4"/>
    <s v="Mar 2021 Bal Import"/>
    <s v=" "/>
    <s v=""/>
    <s v=""/>
    <n v="1269.3900000000001"/>
    <n v="1269.3900000000001"/>
    <n v="0"/>
    <s v=""/>
    <s v="G/L Account"/>
    <s v=""/>
    <s v=" "/>
    <s v=""/>
    <s v=""/>
    <n v="1652"/>
    <s v=""/>
    <s v=""/>
    <s v=""/>
    <s v=""/>
  </r>
  <r>
    <x v="0"/>
    <x v="0"/>
    <d v="2021-03-31T00:00:00"/>
    <x v="2"/>
    <s v=" "/>
    <s v="03.21 NET CHANGE"/>
    <n v="67120"/>
    <x v="16"/>
    <s v="67120 Employee recognition"/>
    <x v="4"/>
    <s v="Mar 2021 Bal Import"/>
    <s v=" "/>
    <s v=""/>
    <s v=""/>
    <n v="987.92"/>
    <n v="987.92"/>
    <n v="0"/>
    <s v=""/>
    <s v="G/L Account"/>
    <s v=""/>
    <s v=" "/>
    <s v=""/>
    <s v=""/>
    <n v="1690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443.31"/>
    <n v="443.31"/>
    <n v="0"/>
    <s v=""/>
    <s v="G/L Account"/>
    <s v=""/>
    <s v=" "/>
    <s v=""/>
    <s v=""/>
    <n v="1688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155.83000000000001"/>
    <n v="155.83000000000001"/>
    <n v="0"/>
    <s v=""/>
    <s v="G/L Account"/>
    <s v=""/>
    <s v=" "/>
    <s v=""/>
    <s v=""/>
    <n v="1672"/>
    <s v=""/>
    <s v=""/>
    <s v=""/>
    <s v=""/>
  </r>
  <r>
    <x v="0"/>
    <x v="0"/>
    <d v="2021-03-31T00:00:00"/>
    <x v="2"/>
    <s v=" "/>
    <s v="03.21 NET CHANGE"/>
    <n v="66140"/>
    <x v="20"/>
    <s v="66140 Ground transportation"/>
    <x v="5"/>
    <s v="Mar 2021 Bal Import"/>
    <s v=" "/>
    <s v=""/>
    <s v=""/>
    <n v="6287.8"/>
    <n v="6287.8"/>
    <n v="0"/>
    <s v=""/>
    <s v="G/L Account"/>
    <s v=""/>
    <s v=" "/>
    <s v=""/>
    <s v=""/>
    <n v="1671"/>
    <s v=""/>
    <s v=""/>
    <s v=""/>
    <s v=""/>
  </r>
  <r>
    <x v="3"/>
    <x v="0"/>
    <d v="2021-03-31T00:00:00"/>
    <x v="2"/>
    <s v=" "/>
    <s v="03.21 NET CHANGE"/>
    <n v="66130"/>
    <x v="21"/>
    <s v="66130 Meals"/>
    <x v="5"/>
    <s v="Mar 2021 Bal Import"/>
    <s v=" "/>
    <s v=""/>
    <s v=""/>
    <n v="700"/>
    <n v="700"/>
    <n v="0"/>
    <s v=""/>
    <s v="G/L Account"/>
    <s v=""/>
    <s v=" "/>
    <s v=""/>
    <s v=""/>
    <n v="1819"/>
    <s v=""/>
    <s v=""/>
    <s v=""/>
    <s v=""/>
  </r>
  <r>
    <x v="0"/>
    <x v="0"/>
    <d v="2021-03-31T00:00:00"/>
    <x v="2"/>
    <s v=" "/>
    <s v="03.21 NET CHANGE"/>
    <n v="66110"/>
    <x v="22"/>
    <s v="66110 Airfare"/>
    <x v="5"/>
    <s v="Mar 2021 Bal Import"/>
    <s v=" "/>
    <s v=""/>
    <s v=""/>
    <n v="5350"/>
    <n v="5350"/>
    <n v="0"/>
    <s v=""/>
    <s v="G/L Account"/>
    <s v=""/>
    <s v=" "/>
    <s v=""/>
    <s v=""/>
    <n v="1673"/>
    <s v=""/>
    <s v=""/>
    <s v=""/>
    <s v=""/>
  </r>
  <r>
    <x v="0"/>
    <x v="0"/>
    <d v="2021-03-31T00:00:00"/>
    <x v="2"/>
    <s v=" "/>
    <s v="03.21 NET CHANGE"/>
    <n v="65240"/>
    <x v="23"/>
    <s v="65240 Dues &amp; subscriptions"/>
    <x v="6"/>
    <s v="Mar 2021 Bal Import"/>
    <s v=" "/>
    <s v=""/>
    <s v=""/>
    <n v="3820"/>
    <n v="3820"/>
    <n v="0"/>
    <s v=""/>
    <s v="G/L Account"/>
    <s v=""/>
    <s v=" "/>
    <s v=""/>
    <s v=""/>
    <n v="1686"/>
    <s v=""/>
    <s v=""/>
    <s v=""/>
    <s v=""/>
  </r>
  <r>
    <x v="0"/>
    <x v="0"/>
    <d v="2021-03-31T00:00:00"/>
    <x v="2"/>
    <s v=" "/>
    <s v="03.21 NET CHANGE"/>
    <n v="65240"/>
    <x v="23"/>
    <s v="65240 Dues &amp; subscriptions"/>
    <x v="6"/>
    <s v="Mar 2021 Bal Import"/>
    <s v=" "/>
    <s v=""/>
    <s v=""/>
    <n v="10328"/>
    <n v="10328"/>
    <n v="0"/>
    <s v=""/>
    <s v="G/L Account"/>
    <s v=""/>
    <s v=" "/>
    <s v=""/>
    <s v=""/>
    <n v="1668"/>
    <s v=""/>
    <s v=""/>
    <s v=""/>
    <s v=""/>
  </r>
  <r>
    <x v="0"/>
    <x v="0"/>
    <d v="2021-03-31T00:00:00"/>
    <x v="2"/>
    <s v=" "/>
    <s v="03.21 NET CHANGE"/>
    <n v="65230"/>
    <x v="24"/>
    <s v="65230 Equipment rentals"/>
    <x v="6"/>
    <s v="Mar 2021 Bal Import"/>
    <s v=" "/>
    <s v=""/>
    <s v=""/>
    <n v="2223.98"/>
    <n v="2223.98"/>
    <n v="0"/>
    <s v=""/>
    <s v="G/L Account"/>
    <s v=""/>
    <s v=" "/>
    <s v=""/>
    <s v=""/>
    <n v="1676"/>
    <s v=""/>
    <s v=""/>
    <s v=""/>
    <s v=""/>
  </r>
  <r>
    <x v="0"/>
    <x v="0"/>
    <d v="2021-03-31T00:00:00"/>
    <x v="2"/>
    <s v=" "/>
    <s v="03.21 NET CHANGE"/>
    <n v="65220"/>
    <x v="25"/>
    <s v="65220 Computer hardware"/>
    <x v="6"/>
    <s v="Mar 2021 Bal Import"/>
    <s v=" "/>
    <s v=""/>
    <s v=""/>
    <n v="6034.74"/>
    <n v="6034.74"/>
    <n v="0"/>
    <s v=""/>
    <s v="G/L Account"/>
    <s v=""/>
    <s v=" "/>
    <s v=""/>
    <s v=""/>
    <n v="1675"/>
    <s v=""/>
    <s v=""/>
    <s v=""/>
    <s v=""/>
  </r>
  <r>
    <x v="3"/>
    <x v="0"/>
    <d v="2021-03-31T00:00:00"/>
    <x v="2"/>
    <s v=" "/>
    <s v="03.21 NET CHANGE"/>
    <n v="65210"/>
    <x v="26"/>
    <s v="65210 Computer software"/>
    <x v="6"/>
    <s v="Mar 2021 Bal Import"/>
    <s v=" "/>
    <s v=""/>
    <s v=""/>
    <n v="60"/>
    <n v="60"/>
    <n v="0"/>
    <s v=""/>
    <s v="G/L Account"/>
    <s v=""/>
    <s v=" "/>
    <s v=""/>
    <s v=""/>
    <n v="1811"/>
    <s v=""/>
    <s v=""/>
    <s v=""/>
    <s v=""/>
  </r>
  <r>
    <x v="0"/>
    <x v="0"/>
    <d v="2021-03-31T00:00:00"/>
    <x v="2"/>
    <s v=" "/>
    <s v="03.21 NET CHANGE"/>
    <n v="65210"/>
    <x v="26"/>
    <s v="65210 Computer software"/>
    <x v="6"/>
    <s v="Mar 2021 Bal Import"/>
    <s v=" "/>
    <s v=""/>
    <s v=""/>
    <n v="916069.47"/>
    <n v="916069.47"/>
    <n v="0"/>
    <s v=""/>
    <s v="G/L Account"/>
    <s v=""/>
    <s v=" "/>
    <s v=""/>
    <s v=""/>
    <n v="1669"/>
    <s v=""/>
    <s v=""/>
    <s v=""/>
    <s v=""/>
  </r>
  <r>
    <x v="0"/>
    <x v="0"/>
    <d v="2021-03-31T00:00:00"/>
    <x v="2"/>
    <s v=" "/>
    <s v="03.21 NET CHANGE"/>
    <n v="65200"/>
    <x v="27"/>
    <s v="65200 IT supplies"/>
    <x v="6"/>
    <s v="Mar 2021 Bal Import"/>
    <s v=" "/>
    <s v=""/>
    <s v=""/>
    <n v="4994.99"/>
    <n v="4994.99"/>
    <n v="0"/>
    <s v=""/>
    <s v="G/L Account"/>
    <s v=""/>
    <s v=" "/>
    <s v=""/>
    <s v=""/>
    <n v="1638"/>
    <s v=""/>
    <s v=""/>
    <s v=""/>
    <s v=""/>
  </r>
  <r>
    <x v="0"/>
    <x v="0"/>
    <d v="2021-03-31T00:00:00"/>
    <x v="2"/>
    <s v=" "/>
    <s v="03.21 NET CHANGE"/>
    <n v="65190"/>
    <x v="28"/>
    <s v="65190 Office supplies"/>
    <x v="6"/>
    <s v="Mar 2021 Bal Import"/>
    <s v=" "/>
    <s v=""/>
    <s v=""/>
    <n v="5602.67"/>
    <n v="5602.67"/>
    <n v="0"/>
    <s v=""/>
    <s v="G/L Account"/>
    <s v=""/>
    <s v=" "/>
    <s v=""/>
    <s v=""/>
    <n v="1637"/>
    <s v=""/>
    <s v=""/>
    <s v=""/>
    <s v=""/>
  </r>
  <r>
    <x v="0"/>
    <x v="0"/>
    <d v="2021-03-31T00:00:00"/>
    <x v="2"/>
    <s v=" "/>
    <s v="03.21 NET CHANGE"/>
    <n v="65180"/>
    <x v="29"/>
    <s v="65180 Printing, delivery, &amp; postage"/>
    <x v="6"/>
    <s v="Mar 2021 Bal Import"/>
    <s v=" "/>
    <s v=""/>
    <s v=""/>
    <n v="1966.44"/>
    <n v="1966.44"/>
    <n v="0"/>
    <s v=""/>
    <s v="G/L Account"/>
    <s v=""/>
    <s v=" "/>
    <s v=""/>
    <s v=""/>
    <n v="1653"/>
    <s v=""/>
    <s v=""/>
    <s v=""/>
    <s v=""/>
  </r>
  <r>
    <x v="0"/>
    <x v="0"/>
    <d v="2021-03-31T00:00:00"/>
    <x v="2"/>
    <s v=" "/>
    <s v="03.21 NET CHANGE"/>
    <n v="65170"/>
    <x v="30"/>
    <s v="65170 Shredding Services"/>
    <x v="6"/>
    <s v="Mar 2021 Bal Import"/>
    <s v=" "/>
    <s v=""/>
    <s v=""/>
    <n v="692.75"/>
    <n v="692.75"/>
    <n v="0"/>
    <s v=""/>
    <s v="G/L Account"/>
    <s v=""/>
    <s v=" "/>
    <s v=""/>
    <s v=""/>
    <n v="1648"/>
    <s v=""/>
    <s v=""/>
    <s v=""/>
    <s v=""/>
  </r>
  <r>
    <x v="0"/>
    <x v="0"/>
    <d v="2021-03-31T00:00:00"/>
    <x v="2"/>
    <s v=" "/>
    <s v="03.21 NET CHANGE"/>
    <n v="65160"/>
    <x v="31"/>
    <s v="65160 Repair &amp; Maintenance"/>
    <x v="6"/>
    <s v="Mar 2021 Bal Import"/>
    <s v=" "/>
    <s v=""/>
    <s v=""/>
    <n v="3024"/>
    <n v="3024"/>
    <n v="0"/>
    <s v=""/>
    <s v="G/L Account"/>
    <s v=""/>
    <s v=" "/>
    <s v=""/>
    <s v=""/>
    <n v="1696"/>
    <s v=""/>
    <s v=""/>
    <s v=""/>
    <s v=""/>
  </r>
  <r>
    <x v="0"/>
    <x v="0"/>
    <d v="2021-03-31T00:00:00"/>
    <x v="2"/>
    <s v=" "/>
    <s v="03.21 NET CHANGE"/>
    <n v="65160"/>
    <x v="31"/>
    <s v="65160 Repair &amp; Maintenance"/>
    <x v="6"/>
    <s v="Mar 2021 Bal Import"/>
    <s v=" "/>
    <s v=""/>
    <s v=""/>
    <n v="14385.87"/>
    <n v="14385.87"/>
    <n v="0"/>
    <s v=""/>
    <s v="G/L Account"/>
    <s v=""/>
    <s v=" "/>
    <s v=""/>
    <s v=""/>
    <n v="1659"/>
    <s v=""/>
    <s v=""/>
    <s v=""/>
    <s v=""/>
  </r>
  <r>
    <x v="0"/>
    <x v="0"/>
    <d v="2021-03-31T00:00:00"/>
    <x v="2"/>
    <s v=" "/>
    <s v="G00027"/>
    <n v="65150"/>
    <x v="32"/>
    <s v="65150 Insurance"/>
    <x v="6"/>
    <s v="AJE for 3/31/2021 import file to capture entries made after Q1 2021 data import"/>
    <s v=" "/>
    <s v=""/>
    <s v=""/>
    <n v="-3100.21"/>
    <n v="0"/>
    <n v="3100.21"/>
    <s v=""/>
    <s v="G/L Account"/>
    <s v=""/>
    <s v=" "/>
    <s v=""/>
    <s v=""/>
    <n v="2947"/>
    <s v=""/>
    <s v=""/>
    <s v=""/>
    <s v=""/>
  </r>
  <r>
    <x v="0"/>
    <x v="0"/>
    <d v="2021-03-31T00:00:00"/>
    <x v="2"/>
    <s v=" "/>
    <s v="03.21 NET CHANGE"/>
    <n v="65150"/>
    <x v="32"/>
    <s v="65150 Insurance"/>
    <x v="6"/>
    <s v="Mar 2021 Bal Import"/>
    <s v=" "/>
    <s v=""/>
    <s v=""/>
    <n v="4790"/>
    <n v="4790"/>
    <n v="0"/>
    <s v=""/>
    <s v="G/L Account"/>
    <s v=""/>
    <s v=" "/>
    <s v=""/>
    <s v=""/>
    <n v="1694"/>
    <s v=""/>
    <s v=""/>
    <s v=""/>
    <s v=""/>
  </r>
  <r>
    <x v="0"/>
    <x v="0"/>
    <d v="2021-03-31T00:00:00"/>
    <x v="2"/>
    <s v=" "/>
    <s v="03.21 NET CHANGE"/>
    <n v="65150"/>
    <x v="32"/>
    <s v="65150 Insurance"/>
    <x v="6"/>
    <s v="Mar 2021 Bal Import"/>
    <s v=" "/>
    <s v=""/>
    <s v=""/>
    <n v="71014.28"/>
    <n v="71014.28"/>
    <n v="0"/>
    <s v=""/>
    <s v="G/L Account"/>
    <s v=""/>
    <s v=" "/>
    <s v=""/>
    <s v=""/>
    <n v="1654"/>
    <s v=""/>
    <s v=""/>
    <s v=""/>
    <s v=""/>
  </r>
  <r>
    <x v="0"/>
    <x v="0"/>
    <d v="2021-03-31T00:00:00"/>
    <x v="2"/>
    <s v=" "/>
    <s v="03.21 NET CHANGE"/>
    <n v="65140"/>
    <x v="33"/>
    <s v="65140 Janitorial and waste management"/>
    <x v="6"/>
    <s v="Mar 2021 Bal Import"/>
    <s v=" "/>
    <s v=""/>
    <s v=""/>
    <n v="11022.28"/>
    <n v="11022.28"/>
    <n v="0"/>
    <s v=""/>
    <s v="G/L Account"/>
    <s v=""/>
    <s v=" "/>
    <s v=""/>
    <s v=""/>
    <n v="1647"/>
    <s v=""/>
    <s v=""/>
    <s v=""/>
    <s v=""/>
  </r>
  <r>
    <x v="0"/>
    <x v="0"/>
    <d v="2021-03-31T00:00:00"/>
    <x v="2"/>
    <s v=" "/>
    <s v="03.21 NET CHANGE"/>
    <n v="65130"/>
    <x v="34"/>
    <s v="65130 Telephone &amp; internet"/>
    <x v="6"/>
    <s v="Mar 2021 Bal Import"/>
    <s v=" "/>
    <s v=""/>
    <s v=""/>
    <n v="286.82"/>
    <n v="286.82"/>
    <n v="0"/>
    <s v=""/>
    <s v="G/L Account"/>
    <s v=""/>
    <s v=" "/>
    <s v=""/>
    <s v=""/>
    <n v="1689"/>
    <s v=""/>
    <s v=""/>
    <s v=""/>
    <s v=""/>
  </r>
  <r>
    <x v="0"/>
    <x v="0"/>
    <d v="2021-03-31T00:00:00"/>
    <x v="2"/>
    <s v=" "/>
    <s v="03.21 NET CHANGE"/>
    <n v="65130"/>
    <x v="34"/>
    <s v="65130 Telephone &amp; internet"/>
    <x v="6"/>
    <s v="Mar 2021 Bal Import"/>
    <s v=" "/>
    <s v=""/>
    <s v=""/>
    <n v="2462.8000000000002"/>
    <n v="2462.8000000000002"/>
    <n v="0"/>
    <s v=""/>
    <s v="G/L Account"/>
    <s v=""/>
    <s v=" "/>
    <s v=""/>
    <s v=""/>
    <n v="1670"/>
    <s v=""/>
    <s v=""/>
    <s v=""/>
    <s v=""/>
  </r>
  <r>
    <x v="0"/>
    <x v="0"/>
    <d v="2021-03-31T00:00:00"/>
    <x v="2"/>
    <s v=" "/>
    <s v="03.21 NET CHANGE"/>
    <n v="65120"/>
    <x v="35"/>
    <s v="65120 Utilities"/>
    <x v="6"/>
    <s v="Mar 2021 Bal Import"/>
    <s v=" "/>
    <s v=""/>
    <s v=""/>
    <n v="6219.14"/>
    <n v="6219.14"/>
    <n v="0"/>
    <s v=""/>
    <s v="G/L Account"/>
    <s v=""/>
    <s v=" "/>
    <s v=""/>
    <s v=""/>
    <n v="1657"/>
    <s v=""/>
    <s v=""/>
    <s v=""/>
    <s v=""/>
  </r>
  <r>
    <x v="0"/>
    <x v="0"/>
    <d v="2021-03-31T00:00:00"/>
    <x v="2"/>
    <s v=" "/>
    <s v="03.21 NET CHANGE"/>
    <n v="65111"/>
    <x v="36"/>
    <s v="65111 Rent related expenses"/>
    <x v="6"/>
    <s v="Mar 2021 Bal Import"/>
    <s v=" "/>
    <s v=""/>
    <s v=""/>
    <n v="-2826.18"/>
    <n v="0"/>
    <n v="2826.18"/>
    <s v=""/>
    <s v="G/L Account"/>
    <s v=""/>
    <s v=" "/>
    <s v=""/>
    <s v=""/>
    <n v="1660"/>
    <s v=""/>
    <s v=""/>
    <s v=""/>
    <s v=""/>
  </r>
  <r>
    <x v="0"/>
    <x v="0"/>
    <d v="2021-03-31T00:00:00"/>
    <x v="2"/>
    <s v=" "/>
    <s v="03.21 NET CHANGE"/>
    <n v="65110"/>
    <x v="37"/>
    <s v="65110 Base rent"/>
    <x v="6"/>
    <s v="Mar 2021 Bal Import"/>
    <s v=" "/>
    <s v=""/>
    <s v=""/>
    <n v="602002.46"/>
    <n v="602002.46"/>
    <n v="0"/>
    <s v=""/>
    <s v="G/L Account"/>
    <s v=""/>
    <s v=" "/>
    <s v=""/>
    <s v=""/>
    <n v="1658"/>
    <s v=""/>
    <s v=""/>
    <s v=""/>
    <s v=""/>
  </r>
  <r>
    <x v="0"/>
    <x v="0"/>
    <d v="2021-03-31T00:00:00"/>
    <x v="2"/>
    <s v=" "/>
    <s v="03.21 NET CHANGE"/>
    <n v="64160"/>
    <x v="38"/>
    <s v="64160 Legal"/>
    <x v="7"/>
    <s v="Mar 2021 Bal Import"/>
    <s v=" "/>
    <s v=""/>
    <s v=""/>
    <n v="38304.480000000003"/>
    <n v="38304.480000000003"/>
    <n v="0"/>
    <s v=""/>
    <s v="G/L Account"/>
    <s v=""/>
    <s v=" "/>
    <s v=""/>
    <s v=""/>
    <n v="1656"/>
    <s v=""/>
    <s v=""/>
    <s v=""/>
    <s v=""/>
  </r>
  <r>
    <x v="0"/>
    <x v="0"/>
    <d v="2021-03-31T00:00:00"/>
    <x v="2"/>
    <s v=" "/>
    <s v="03.21 NET CHANGE"/>
    <n v="64150"/>
    <x v="39"/>
    <s v="64150 Recruiting "/>
    <x v="7"/>
    <s v="Mar 2021 Bal Import"/>
    <s v=" "/>
    <s v=""/>
    <s v=""/>
    <n v="31551.53"/>
    <n v="31551.53"/>
    <n v="0"/>
    <s v=""/>
    <s v="G/L Account"/>
    <s v=""/>
    <s v=" "/>
    <s v=""/>
    <s v=""/>
    <n v="1643"/>
    <s v=""/>
    <s v=""/>
    <s v=""/>
    <s v=""/>
  </r>
  <r>
    <x v="0"/>
    <x v="0"/>
    <d v="2021-03-31T00:00:00"/>
    <x v="2"/>
    <s v=" "/>
    <s v="03.21 NET CHANGE"/>
    <n v="64140"/>
    <x v="40"/>
    <s v="64140 Recruiting - Provider"/>
    <x v="7"/>
    <s v="Mar 2021 Bal Import"/>
    <s v=" "/>
    <s v=""/>
    <s v=""/>
    <n v="668.57"/>
    <n v="668.57"/>
    <n v="0"/>
    <s v=""/>
    <s v="G/L Account"/>
    <s v=""/>
    <s v=" "/>
    <s v=""/>
    <s v=""/>
    <n v="1684"/>
    <s v=""/>
    <s v=""/>
    <s v=""/>
    <s v=""/>
  </r>
  <r>
    <x v="0"/>
    <x v="0"/>
    <d v="2021-03-31T00:00:00"/>
    <x v="2"/>
    <s v=" "/>
    <s v="03.21 NET CHANGE"/>
    <n v="64130"/>
    <x v="41"/>
    <s v="64130 Contract labor"/>
    <x v="7"/>
    <s v="Mar 2021 Bal Import"/>
    <s v=" "/>
    <s v=""/>
    <s v=""/>
    <n v="28200"/>
    <n v="28200"/>
    <n v="0"/>
    <s v=""/>
    <s v="G/L Account"/>
    <s v=""/>
    <s v=" "/>
    <s v=""/>
    <s v=""/>
    <n v="1644"/>
    <s v=""/>
    <s v=""/>
    <s v=""/>
    <s v=""/>
  </r>
  <r>
    <x v="0"/>
    <x v="0"/>
    <d v="2021-03-31T00:00:00"/>
    <x v="2"/>
    <s v=" "/>
    <s v="03.21 NET CHANGE"/>
    <n v="64110"/>
    <x v="42"/>
    <s v="64110 Accounting"/>
    <x v="7"/>
    <s v="Mar 2021 Bal Import"/>
    <s v=" "/>
    <s v=""/>
    <s v=""/>
    <n v="31772.67"/>
    <n v="31772.67"/>
    <n v="0"/>
    <s v=""/>
    <s v="G/L Account"/>
    <s v=""/>
    <s v=" "/>
    <s v=""/>
    <s v=""/>
    <n v="1650"/>
    <s v=""/>
    <s v=""/>
    <s v=""/>
    <s v=""/>
  </r>
  <r>
    <x v="0"/>
    <x v="0"/>
    <d v="2021-03-31T00:00:00"/>
    <x v="2"/>
    <s v=" "/>
    <s v="03.21 NET CHANGE"/>
    <n v="63170"/>
    <x v="43"/>
    <s v="63170 Other marekting expenses"/>
    <x v="8"/>
    <s v="Mar 2021 Bal Import"/>
    <s v=" "/>
    <s v=""/>
    <s v=""/>
    <n v="1206.6400000000001"/>
    <n v="1206.6400000000001"/>
    <n v="0"/>
    <s v=""/>
    <s v="G/L Account"/>
    <s v=""/>
    <s v=" "/>
    <s v=""/>
    <s v=""/>
    <n v="1682"/>
    <s v=""/>
    <s v=""/>
    <s v=""/>
    <s v=""/>
  </r>
  <r>
    <x v="0"/>
    <x v="0"/>
    <d v="2021-03-31T00:00:00"/>
    <x v="2"/>
    <s v=" "/>
    <s v="03.21 NET CHANGE"/>
    <n v="63160"/>
    <x v="44"/>
    <s v="63160 Graphic design"/>
    <x v="8"/>
    <s v="Mar 2021 Bal Import"/>
    <s v=" "/>
    <s v=""/>
    <s v=""/>
    <n v="5500"/>
    <n v="5500"/>
    <n v="0"/>
    <s v=""/>
    <s v="G/L Account"/>
    <s v=""/>
    <s v=" "/>
    <s v=""/>
    <s v=""/>
    <n v="1679"/>
    <s v=""/>
    <s v=""/>
    <s v=""/>
    <s v=""/>
  </r>
  <r>
    <x v="0"/>
    <x v="0"/>
    <d v="2021-03-31T00:00:00"/>
    <x v="2"/>
    <s v=" "/>
    <s v="03.21 NET CHANGE"/>
    <n v="63150"/>
    <x v="45"/>
    <s v="63150 Advertising, print &amp; promotion"/>
    <x v="8"/>
    <s v="Mar 2021 Bal Import"/>
    <s v=" "/>
    <s v=""/>
    <s v=""/>
    <n v="1960.04"/>
    <n v="1960.04"/>
    <n v="0"/>
    <s v=""/>
    <s v="G/L Account"/>
    <s v=""/>
    <s v=" "/>
    <s v=""/>
    <s v=""/>
    <n v="1681"/>
    <s v=""/>
    <s v=""/>
    <s v=""/>
    <s v=""/>
  </r>
  <r>
    <x v="0"/>
    <x v="0"/>
    <d v="2021-03-31T00:00:00"/>
    <x v="2"/>
    <s v=" "/>
    <s v="03.21 NET CHANGE"/>
    <n v="63140"/>
    <x v="46"/>
    <s v="63140 Website/multimedia/digital/apps"/>
    <x v="8"/>
    <s v="Mar 2021 Bal Import"/>
    <s v=" "/>
    <s v=""/>
    <s v=""/>
    <n v="3148.48"/>
    <n v="3148.48"/>
    <n v="0"/>
    <s v=""/>
    <s v="G/L Account"/>
    <s v=""/>
    <s v=" "/>
    <s v=""/>
    <s v=""/>
    <n v="1678"/>
    <s v=""/>
    <s v=""/>
    <s v=""/>
    <s v=""/>
  </r>
  <r>
    <x v="0"/>
    <x v="0"/>
    <d v="2021-03-31T00:00:00"/>
    <x v="2"/>
    <s v=" "/>
    <s v="03.21 NET CHANGE"/>
    <n v="63120"/>
    <x v="47"/>
    <s v="63120 Events/Swag"/>
    <x v="8"/>
    <s v="Mar 2021 Bal Import"/>
    <s v=" "/>
    <s v=""/>
    <s v=""/>
    <n v="9216.59"/>
    <n v="9216.59"/>
    <n v="0"/>
    <s v=""/>
    <s v="G/L Account"/>
    <s v=""/>
    <s v=" "/>
    <s v=""/>
    <s v=""/>
    <n v="1683"/>
    <s v=""/>
    <s v=""/>
    <s v=""/>
    <s v=""/>
  </r>
  <r>
    <x v="0"/>
    <x v="0"/>
    <d v="2021-03-31T00:00:00"/>
    <x v="2"/>
    <s v=" "/>
    <s v="03.21 NET CHANGE"/>
    <n v="63110"/>
    <x v="48"/>
    <s v="63110 CRM Platform"/>
    <x v="8"/>
    <s v="Mar 2021 Bal Import"/>
    <s v=" "/>
    <s v=""/>
    <s v=""/>
    <n v="9125.36"/>
    <n v="9125.36"/>
    <n v="0"/>
    <s v=""/>
    <s v="G/L Account"/>
    <s v=""/>
    <s v=" "/>
    <s v=""/>
    <s v=""/>
    <n v="1680"/>
    <s v=""/>
    <s v=""/>
    <s v=""/>
    <s v=""/>
  </r>
  <r>
    <x v="1"/>
    <x v="0"/>
    <d v="2021-03-31T00:00:00"/>
    <x v="2"/>
    <s v=" "/>
    <s v="03.21 NET CHANGE"/>
    <n v="61180"/>
    <x v="50"/>
    <s v="61180 Benefits "/>
    <x v="9"/>
    <s v="Mar 2021 Bal Import"/>
    <s v=" "/>
    <s v=""/>
    <s v=""/>
    <n v="65471.27"/>
    <n v="65471.27"/>
    <n v="0"/>
    <s v=""/>
    <s v="G/L Account"/>
    <s v=""/>
    <s v=" "/>
    <s v=""/>
    <s v=""/>
    <n v="2051"/>
    <s v=""/>
    <s v=""/>
    <s v=""/>
    <s v=""/>
  </r>
  <r>
    <x v="0"/>
    <x v="0"/>
    <d v="2021-03-31T00:00:00"/>
    <x v="2"/>
    <s v=" "/>
    <s v="03.21 NET CHANGE"/>
    <n v="61180"/>
    <x v="50"/>
    <s v="61180 Benefits "/>
    <x v="9"/>
    <s v="Mar 2021 Bal Import"/>
    <s v=" "/>
    <s v=""/>
    <s v=""/>
    <n v="100228.41"/>
    <n v="100228.41"/>
    <n v="0"/>
    <s v=""/>
    <s v="G/L Account"/>
    <s v=""/>
    <s v=" "/>
    <s v=""/>
    <s v=""/>
    <n v="1666"/>
    <s v=""/>
    <s v=""/>
    <s v=""/>
    <s v=""/>
  </r>
  <r>
    <x v="0"/>
    <x v="0"/>
    <d v="2021-03-31T00:00:00"/>
    <x v="2"/>
    <s v=" "/>
    <s v="G00027"/>
    <n v="61170"/>
    <x v="51"/>
    <s v="61170 401k employer match"/>
    <x v="9"/>
    <s v="AJE for 3/31/2021 import file to capture entries made after Q1 2021 data import"/>
    <s v=" "/>
    <s v=""/>
    <s v=""/>
    <n v="1280"/>
    <n v="1280"/>
    <n v="0"/>
    <s v=""/>
    <s v="G/L Account"/>
    <s v=""/>
    <s v=" "/>
    <s v=""/>
    <s v=""/>
    <n v="2943"/>
    <s v=""/>
    <s v=""/>
    <s v=""/>
    <s v=""/>
  </r>
  <r>
    <x v="1"/>
    <x v="0"/>
    <d v="2021-03-31T00:00:00"/>
    <x v="2"/>
    <s v=" "/>
    <s v="03.21 NET CHANGE"/>
    <n v="61170"/>
    <x v="51"/>
    <s v="61170 401k employer match"/>
    <x v="9"/>
    <s v="Mar 2021 Bal Import"/>
    <s v=" "/>
    <s v=""/>
    <s v=""/>
    <n v="34266.11"/>
    <n v="34266.11"/>
    <n v="0"/>
    <s v=""/>
    <s v="G/L Account"/>
    <s v=""/>
    <s v=" "/>
    <s v=""/>
    <s v=""/>
    <n v="2052"/>
    <s v=""/>
    <s v=""/>
    <s v=""/>
    <s v=""/>
  </r>
  <r>
    <x v="0"/>
    <x v="0"/>
    <d v="2021-03-31T00:00:00"/>
    <x v="2"/>
    <s v=" "/>
    <s v="03.21 NET CHANGE"/>
    <n v="61170"/>
    <x v="51"/>
    <s v="61170 401k employer match"/>
    <x v="9"/>
    <s v="Mar 2021 Bal Import"/>
    <s v=" "/>
    <s v=""/>
    <s v=""/>
    <n v="38825.919999999998"/>
    <n v="38825.919999999998"/>
    <n v="0"/>
    <s v=""/>
    <s v="G/L Account"/>
    <s v=""/>
    <s v=" "/>
    <s v=""/>
    <s v=""/>
    <n v="1667"/>
    <s v=""/>
    <s v=""/>
    <s v=""/>
    <s v=""/>
  </r>
  <r>
    <x v="0"/>
    <x v="0"/>
    <d v="2021-03-31T00:00:00"/>
    <x v="2"/>
    <s v=" "/>
    <s v="G00027"/>
    <n v="61160"/>
    <x v="52"/>
    <s v="61160 Workers' comp insurance"/>
    <x v="9"/>
    <s v="AJE for 3/31/2021 import file to capture entries made after Q1 2021 data import"/>
    <s v=" "/>
    <s v=""/>
    <s v=""/>
    <n v="936"/>
    <n v="936"/>
    <n v="0"/>
    <s v=""/>
    <s v="G/L Account"/>
    <s v=""/>
    <s v=" "/>
    <s v=""/>
    <s v=""/>
    <n v="2945"/>
    <s v=""/>
    <s v=""/>
    <s v=""/>
    <s v=""/>
  </r>
  <r>
    <x v="1"/>
    <x v="0"/>
    <d v="2021-03-31T00:00:00"/>
    <x v="2"/>
    <s v=" "/>
    <s v="03.21 NET CHANGE"/>
    <n v="61160"/>
    <x v="52"/>
    <s v="61160 Workers' comp insurance"/>
    <x v="9"/>
    <s v="Mar 2021 Bal Import"/>
    <s v=" "/>
    <s v=""/>
    <s v=""/>
    <n v="24238.98"/>
    <n v="24238.98"/>
    <n v="0"/>
    <s v=""/>
    <s v="G/L Account"/>
    <s v=""/>
    <s v=" "/>
    <s v=""/>
    <s v=""/>
    <n v="2049"/>
    <s v=""/>
    <s v=""/>
    <s v=""/>
    <s v=""/>
  </r>
  <r>
    <x v="0"/>
    <x v="0"/>
    <d v="2021-03-31T00:00:00"/>
    <x v="2"/>
    <s v=" "/>
    <s v="03.21 NET CHANGE"/>
    <n v="61160"/>
    <x v="52"/>
    <s v="61160 Workers' comp insurance"/>
    <x v="9"/>
    <s v="Mar 2021 Bal Import"/>
    <s v=" "/>
    <s v=""/>
    <s v=""/>
    <n v="33651.620000000003"/>
    <n v="33651.620000000003"/>
    <n v="0"/>
    <s v=""/>
    <s v="G/L Account"/>
    <s v=""/>
    <s v=" "/>
    <s v=""/>
    <s v=""/>
    <n v="1664"/>
    <s v=""/>
    <s v=""/>
    <s v=""/>
    <s v=""/>
  </r>
  <r>
    <x v="0"/>
    <x v="0"/>
    <d v="2021-03-31T00:00:00"/>
    <x v="2"/>
    <s v=" "/>
    <s v="03.21 NET CHANGE"/>
    <n v="61150"/>
    <x v="53"/>
    <s v="61150 Relocation expense"/>
    <x v="9"/>
    <s v="Mar 2021 Bal Import"/>
    <s v=" "/>
    <s v=""/>
    <s v=""/>
    <n v="3172.86"/>
    <n v="3172.86"/>
    <n v="0"/>
    <s v=""/>
    <s v="G/L Account"/>
    <s v=""/>
    <s v=" "/>
    <s v=""/>
    <s v=""/>
    <n v="1642"/>
    <s v=""/>
    <s v=""/>
    <s v=""/>
    <s v=""/>
  </r>
  <r>
    <x v="0"/>
    <x v="0"/>
    <d v="2021-03-31T00:00:00"/>
    <x v="2"/>
    <s v=" "/>
    <s v="G00027"/>
    <n v="61140"/>
    <x v="54"/>
    <s v="61140 Payroll taxes"/>
    <x v="9"/>
    <s v="AJE for 3/31/2021 import file to capture entries made after Q1 2021 data import"/>
    <s v=" "/>
    <s v=""/>
    <s v=""/>
    <n v="2754"/>
    <n v="2754"/>
    <n v="0"/>
    <s v=""/>
    <s v="G/L Account"/>
    <s v=""/>
    <s v=" "/>
    <s v=""/>
    <s v=""/>
    <n v="2946"/>
    <s v=""/>
    <s v=""/>
    <s v=""/>
    <s v=""/>
  </r>
  <r>
    <x v="1"/>
    <x v="0"/>
    <d v="2021-03-31T00:00:00"/>
    <x v="2"/>
    <s v=" "/>
    <s v="03.21 NET CHANGE"/>
    <n v="61140"/>
    <x v="54"/>
    <s v="61140 Payroll taxes"/>
    <x v="9"/>
    <s v="Mar 2021 Bal Import"/>
    <s v=" "/>
    <s v=""/>
    <s v=""/>
    <n v="82691.34"/>
    <n v="82691.34"/>
    <n v="0"/>
    <s v=""/>
    <s v="G/L Account"/>
    <s v=""/>
    <s v=" "/>
    <s v=""/>
    <s v=""/>
    <n v="2048"/>
    <s v=""/>
    <s v=""/>
    <s v=""/>
    <s v=""/>
  </r>
  <r>
    <x v="0"/>
    <x v="0"/>
    <d v="2021-03-31T00:00:00"/>
    <x v="2"/>
    <s v=" "/>
    <s v="03.21 NET CHANGE"/>
    <n v="61140"/>
    <x v="54"/>
    <s v="61140 Payroll taxes"/>
    <x v="9"/>
    <s v="Mar 2021 Bal Import"/>
    <s v=" "/>
    <s v=""/>
    <s v=""/>
    <n v="103627.92"/>
    <n v="103627.92"/>
    <n v="0"/>
    <s v=""/>
    <s v="G/L Account"/>
    <s v=""/>
    <s v=" "/>
    <s v=""/>
    <s v=""/>
    <n v="1663"/>
    <s v=""/>
    <s v=""/>
    <s v=""/>
    <s v=""/>
  </r>
  <r>
    <x v="0"/>
    <x v="0"/>
    <d v="2021-03-31T00:00:00"/>
    <x v="2"/>
    <s v=" "/>
    <s v="G00027"/>
    <n v="61130"/>
    <x v="55"/>
    <s v="61130 Bonuses"/>
    <x v="9"/>
    <s v="AJE for 3/31/2021 import file to capture entries made after Q1 2021 data import"/>
    <s v=" "/>
    <s v=""/>
    <s v=""/>
    <n v="275511"/>
    <n v="275511"/>
    <n v="0"/>
    <s v=""/>
    <s v="G/L Account"/>
    <s v=""/>
    <s v=" "/>
    <s v=""/>
    <s v=""/>
    <n v="2942"/>
    <s v=""/>
    <s v=""/>
    <s v=""/>
    <s v=""/>
  </r>
  <r>
    <x v="1"/>
    <x v="0"/>
    <d v="2021-03-31T00:00:00"/>
    <x v="2"/>
    <s v=" "/>
    <s v="03.21 NET CHANGE"/>
    <n v="61130"/>
    <x v="55"/>
    <s v="61130 Bonuses"/>
    <x v="9"/>
    <s v="Mar 2021 Bal Import"/>
    <s v=" "/>
    <s v=""/>
    <s v=""/>
    <n v="43620"/>
    <n v="43620"/>
    <n v="0"/>
    <s v=""/>
    <s v="G/L Account"/>
    <s v=""/>
    <s v=" "/>
    <s v=""/>
    <s v=""/>
    <n v="2056"/>
    <s v=""/>
    <s v=""/>
    <s v=""/>
    <s v=""/>
  </r>
  <r>
    <x v="0"/>
    <x v="0"/>
    <d v="2021-03-31T00:00:00"/>
    <x v="2"/>
    <s v=" "/>
    <s v="03.21 NET CHANGE"/>
    <n v="61110"/>
    <x v="56"/>
    <s v="61110 Salaries &amp; wages"/>
    <x v="9"/>
    <s v="Mar 2021 Bal Import"/>
    <s v=" "/>
    <s v=""/>
    <s v=""/>
    <n v="1029667.27"/>
    <n v="1029667.27"/>
    <n v="0"/>
    <s v=""/>
    <s v="G/L Account"/>
    <s v=""/>
    <s v=" "/>
    <s v=""/>
    <s v=""/>
    <n v="1661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500"/>
    <n v="2500"/>
    <n v="0"/>
    <s v=""/>
    <s v="G/L Account"/>
    <s v=""/>
    <s v=" "/>
    <s v=""/>
    <s v=""/>
    <n v="1818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45"/>
    <n v="245"/>
    <n v="0"/>
    <s v=""/>
    <s v="G/L Account"/>
    <s v=""/>
    <s v=" "/>
    <s v=""/>
    <s v=""/>
    <n v="1817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1455"/>
    <n v="1455"/>
    <n v="0"/>
    <s v=""/>
    <s v="G/L Account"/>
    <s v=""/>
    <s v=" "/>
    <s v=""/>
    <s v=""/>
    <n v="1816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36.020000000000003"/>
    <n v="36.020000000000003"/>
    <n v="0"/>
    <s v=""/>
    <s v="G/L Account"/>
    <s v=""/>
    <s v=" "/>
    <s v=""/>
    <s v=""/>
    <n v="1815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771"/>
    <n v="771"/>
    <n v="0"/>
    <s v=""/>
    <s v="G/L Account"/>
    <s v=""/>
    <s v=" "/>
    <s v=""/>
    <s v=""/>
    <n v="1814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2345.69"/>
    <n v="2345.69"/>
    <n v="0"/>
    <s v=""/>
    <s v="G/L Account"/>
    <s v=""/>
    <s v=" "/>
    <s v=""/>
    <s v=""/>
    <n v="1813"/>
    <s v=""/>
    <s v=""/>
    <s v=""/>
    <s v=""/>
  </r>
  <r>
    <x v="3"/>
    <x v="0"/>
    <d v="2021-03-31T00:00:00"/>
    <x v="2"/>
    <s v=" "/>
    <s v="03.21 NET CHANGE"/>
    <n v="52200"/>
    <x v="57"/>
    <s v="52200 Donor related expenses"/>
    <x v="10"/>
    <s v="Mar 2021 Bal Import"/>
    <s v=" "/>
    <s v=""/>
    <s v=""/>
    <n v="1802.09"/>
    <n v="1802.09"/>
    <n v="0"/>
    <s v=""/>
    <s v="G/L Account"/>
    <s v=""/>
    <s v=" "/>
    <s v=""/>
    <s v=""/>
    <n v="1812"/>
    <s v=""/>
    <s v=""/>
    <s v=""/>
    <s v=""/>
  </r>
  <r>
    <x v="1"/>
    <x v="0"/>
    <d v="2021-03-31T00:00:00"/>
    <x v="2"/>
    <s v=" "/>
    <s v="03.21 NET CHANGE"/>
    <n v="51400"/>
    <x v="60"/>
    <s v="51400 Management service expense"/>
    <x v="10"/>
    <s v="Mar 2021 Bal Import"/>
    <s v=" "/>
    <s v=""/>
    <s v=""/>
    <n v="5164359.16"/>
    <n v="5164359.16"/>
    <n v="0"/>
    <s v=""/>
    <s v="G/L Account"/>
    <s v=""/>
    <s v=" "/>
    <s v=""/>
    <s v=""/>
    <n v="2058"/>
    <s v=""/>
    <s v=""/>
    <s v=""/>
    <s v=""/>
  </r>
  <r>
    <x v="3"/>
    <x v="0"/>
    <d v="2021-03-31T00:00:00"/>
    <x v="2"/>
    <s v=" "/>
    <s v="03.21 NET CHANGE"/>
    <n v="51391"/>
    <x v="61"/>
    <s v="51391 Anesthesia"/>
    <x v="10"/>
    <s v="Mar 2021 Bal Import"/>
    <s v=" "/>
    <s v=""/>
    <s v=""/>
    <n v="900"/>
    <n v="900"/>
    <n v="0"/>
    <s v=""/>
    <s v="G/L Account"/>
    <s v=""/>
    <s v=" "/>
    <s v=""/>
    <s v=""/>
    <n v="1810"/>
    <s v=""/>
    <s v=""/>
    <s v=""/>
    <s v=""/>
  </r>
  <r>
    <x v="0"/>
    <x v="0"/>
    <d v="2021-03-31T00:00:00"/>
    <x v="2"/>
    <s v=" "/>
    <s v="03.21 NET CHANGE"/>
    <n v="51391"/>
    <x v="61"/>
    <s v="51391 Anesthesia"/>
    <x v="10"/>
    <s v="Mar 2021 Bal Import"/>
    <s v=" "/>
    <s v=""/>
    <s v=""/>
    <n v="86200"/>
    <n v="86200"/>
    <n v="0"/>
    <s v=""/>
    <s v="G/L Account"/>
    <s v=""/>
    <s v=" "/>
    <s v=""/>
    <s v=""/>
    <n v="1634"/>
    <s v=""/>
    <s v=""/>
    <s v=""/>
    <s v=""/>
  </r>
  <r>
    <x v="0"/>
    <x v="0"/>
    <d v="2021-03-31T00:00:00"/>
    <x v="2"/>
    <s v=" "/>
    <s v="03.21 NET CHANGE"/>
    <n v="51390"/>
    <x v="62"/>
    <s v="51390 Prescription medication expense"/>
    <x v="10"/>
    <s v="Mar 2021 Bal Import"/>
    <s v=" "/>
    <s v=""/>
    <s v=""/>
    <n v="176460.05"/>
    <n v="176460.05"/>
    <n v="0"/>
    <s v=""/>
    <s v="G/L Account"/>
    <s v=""/>
    <s v=" "/>
    <s v=""/>
    <s v=""/>
    <n v="1635"/>
    <s v=""/>
    <s v=""/>
    <s v=""/>
    <s v=""/>
  </r>
  <r>
    <x v="0"/>
    <x v="0"/>
    <d v="2021-03-31T00:00:00"/>
    <x v="2"/>
    <s v=" "/>
    <s v="03.21 NET CHANGE"/>
    <n v="51380"/>
    <x v="63"/>
    <s v="51380 Laundry"/>
    <x v="10"/>
    <s v="Mar 2021 Bal Import"/>
    <s v=" "/>
    <s v=""/>
    <s v=""/>
    <n v="5012.37"/>
    <n v="5012.37"/>
    <n v="0"/>
    <s v=""/>
    <s v="G/L Account"/>
    <s v=""/>
    <s v=" "/>
    <s v=""/>
    <s v=""/>
    <n v="1649"/>
    <s v=""/>
    <s v=""/>
    <s v=""/>
    <s v=""/>
  </r>
  <r>
    <x v="1"/>
    <x v="0"/>
    <d v="2021-03-31T00:00:00"/>
    <x v="2"/>
    <s v=" "/>
    <s v="03.21 NET CHANGE"/>
    <n v="51360"/>
    <x v="64"/>
    <s v="51360 COGS - merchant charges"/>
    <x v="10"/>
    <s v="Mar 2021 Bal Import"/>
    <s v=" "/>
    <s v=""/>
    <s v=""/>
    <n v="138094.32999999999"/>
    <n v="138094.32999999999"/>
    <n v="0"/>
    <s v=""/>
    <s v="G/L Account"/>
    <s v=""/>
    <s v=" "/>
    <s v=""/>
    <s v=""/>
    <n v="2057"/>
    <s v=""/>
    <s v=""/>
    <s v=""/>
    <s v=""/>
  </r>
  <r>
    <x v="0"/>
    <x v="0"/>
    <d v="2021-03-31T00:00:00"/>
    <x v="2"/>
    <s v=" "/>
    <s v="03.21 NET CHANGE"/>
    <n v="51360"/>
    <x v="64"/>
    <s v="51360 COGS - merchant charges"/>
    <x v="10"/>
    <s v="Mar 2021 Bal Import"/>
    <s v=" "/>
    <s v=""/>
    <s v=""/>
    <n v="202.64"/>
    <n v="202.64"/>
    <n v="0"/>
    <s v=""/>
    <s v="G/L Account"/>
    <s v=""/>
    <s v=" "/>
    <s v=""/>
    <s v=""/>
    <n v="1674"/>
    <s v=""/>
    <s v=""/>
    <s v=""/>
    <s v=""/>
  </r>
  <r>
    <x v="0"/>
    <x v="0"/>
    <d v="2021-03-31T00:00:00"/>
    <x v="2"/>
    <s v=" "/>
    <s v="03.21 NET CHANGE"/>
    <n v="51340"/>
    <x v="65"/>
    <s v="51340 COGS - contract labor"/>
    <x v="10"/>
    <s v="Mar 2021 Bal Import"/>
    <s v=" "/>
    <s v=""/>
    <s v=""/>
    <n v="8758.5"/>
    <n v="8758.5"/>
    <n v="0"/>
    <s v=""/>
    <s v="G/L Account"/>
    <s v=""/>
    <s v=" "/>
    <s v=""/>
    <s v=""/>
    <n v="1692"/>
    <s v=""/>
    <s v=""/>
    <s v=""/>
    <s v=""/>
  </r>
  <r>
    <x v="0"/>
    <x v="0"/>
    <d v="2021-03-31T00:00:00"/>
    <x v="2"/>
    <s v=" "/>
    <s v="03.21 NET CHANGE"/>
    <n v="51330"/>
    <x v="66"/>
    <s v="51330 Genetic testing"/>
    <x v="10"/>
    <s v="Mar 2021 Bal Import"/>
    <s v=" "/>
    <s v=""/>
    <s v=""/>
    <n v="3000"/>
    <n v="3000"/>
    <n v="0"/>
    <s v=""/>
    <s v="G/L Account"/>
    <s v=""/>
    <s v=" "/>
    <s v=""/>
    <s v=""/>
    <n v="1636"/>
    <s v=""/>
    <s v=""/>
    <s v=""/>
    <s v=""/>
  </r>
  <r>
    <x v="0"/>
    <x v="0"/>
    <d v="2021-03-31T00:00:00"/>
    <x v="2"/>
    <s v=" "/>
    <s v="03.21 NET CHANGE"/>
    <n v="51320"/>
    <x v="67"/>
    <s v="51320 Insurance billing services"/>
    <x v="10"/>
    <s v="Mar 2021 Bal Import"/>
    <s v=" "/>
    <s v=""/>
    <s v=""/>
    <n v="17818.330000000002"/>
    <n v="17818.330000000002"/>
    <n v="0"/>
    <s v=""/>
    <s v="G/L Account"/>
    <s v=""/>
    <s v=" "/>
    <s v=""/>
    <s v=""/>
    <n v="1645"/>
    <s v=""/>
    <s v=""/>
    <s v=""/>
    <s v=""/>
  </r>
  <r>
    <x v="3"/>
    <x v="0"/>
    <d v="2021-03-31T00:00:00"/>
    <x v="2"/>
    <s v=" "/>
    <s v="03.21 NET CHANGE"/>
    <n v="51310"/>
    <x v="68"/>
    <s v="51310 Lab transport"/>
    <x v="10"/>
    <s v="Mar 2021 Bal Import"/>
    <s v=" "/>
    <s v=""/>
    <s v=""/>
    <n v="3184.05"/>
    <n v="3184.05"/>
    <n v="0"/>
    <s v=""/>
    <s v="G/L Account"/>
    <s v=""/>
    <s v=" "/>
    <s v=""/>
    <s v=""/>
    <n v="1809"/>
    <s v=""/>
    <s v=""/>
    <s v=""/>
    <s v=""/>
  </r>
  <r>
    <x v="0"/>
    <x v="0"/>
    <d v="2021-03-31T00:00:00"/>
    <x v="2"/>
    <s v=" "/>
    <s v="03.21 NET CHANGE"/>
    <n v="51310"/>
    <x v="68"/>
    <s v="51310 Lab transport"/>
    <x v="10"/>
    <s v="Mar 2021 Bal Import"/>
    <s v=" "/>
    <s v=""/>
    <s v=""/>
    <n v="43420.37"/>
    <n v="43420.37"/>
    <n v="0"/>
    <s v=""/>
    <s v="G/L Account"/>
    <s v=""/>
    <s v=" "/>
    <s v=""/>
    <s v=""/>
    <n v="1633"/>
    <s v=""/>
    <s v=""/>
    <s v=""/>
    <s v=""/>
  </r>
  <r>
    <x v="0"/>
    <x v="0"/>
    <d v="2021-03-31T00:00:00"/>
    <x v="2"/>
    <s v=" "/>
    <s v="03.21 NET CHANGE"/>
    <n v="51260"/>
    <x v="70"/>
    <s v="51260 Patient souvenirs"/>
    <x v="11"/>
    <s v="Mar 2021 Bal Import"/>
    <s v=" "/>
    <s v=""/>
    <s v=""/>
    <n v="5849.04"/>
    <n v="5849.04"/>
    <n v="0"/>
    <s v=""/>
    <s v="G/L Account"/>
    <s v=""/>
    <s v=" "/>
    <s v=""/>
    <s v=""/>
    <n v="1641"/>
    <s v=""/>
    <s v=""/>
    <s v=""/>
    <s v=""/>
  </r>
  <r>
    <x v="0"/>
    <x v="0"/>
    <d v="2021-03-31T00:00:00"/>
    <x v="2"/>
    <s v=" "/>
    <s v="03.21 NET CHANGE"/>
    <n v="51250"/>
    <x v="71"/>
    <s v="51250 Patient refreshments"/>
    <x v="11"/>
    <s v="Mar 2021 Bal Import"/>
    <s v=" "/>
    <s v=""/>
    <s v=""/>
    <n v="690.53"/>
    <n v="690.53"/>
    <n v="0"/>
    <s v=""/>
    <s v="G/L Account"/>
    <s v=""/>
    <s v=" "/>
    <s v=""/>
    <s v=""/>
    <n v="1691"/>
    <s v=""/>
    <s v=""/>
    <s v=""/>
    <s v=""/>
  </r>
  <r>
    <x v="0"/>
    <x v="0"/>
    <d v="2021-03-31T00:00:00"/>
    <x v="2"/>
    <s v=" "/>
    <s v="03.21 NET CHANGE"/>
    <n v="51230"/>
    <x v="72"/>
    <s v="51230 IVF Lab supplies"/>
    <x v="11"/>
    <s v="Mar 2021 Bal Import"/>
    <s v=" "/>
    <s v=""/>
    <s v=""/>
    <n v="173116.99"/>
    <n v="173116.99"/>
    <n v="0"/>
    <s v=""/>
    <s v="G/L Account"/>
    <s v=""/>
    <s v=" "/>
    <s v=""/>
    <s v=""/>
    <n v="1640"/>
    <s v=""/>
    <s v=""/>
    <s v=""/>
    <s v=""/>
  </r>
  <r>
    <x v="0"/>
    <x v="0"/>
    <d v="2021-03-31T00:00:00"/>
    <x v="2"/>
    <s v=" "/>
    <s v="03.21 NET CHANGE"/>
    <n v="51220"/>
    <x v="73"/>
    <s v="51220 Clinical supplies"/>
    <x v="11"/>
    <s v="Mar 2021 Bal Import"/>
    <s v=" "/>
    <s v=""/>
    <s v=""/>
    <n v="127813.48"/>
    <n v="127813.48"/>
    <n v="0"/>
    <s v=""/>
    <s v="G/L Account"/>
    <s v=""/>
    <s v=" "/>
    <s v=""/>
    <s v=""/>
    <n v="1695"/>
    <s v=""/>
    <s v=""/>
    <s v=""/>
    <s v=""/>
  </r>
  <r>
    <x v="0"/>
    <x v="0"/>
    <d v="2021-03-31T00:00:00"/>
    <x v="2"/>
    <s v=" "/>
    <s v="03.21 NET CHANGE"/>
    <n v="51210"/>
    <x v="74"/>
    <s v="51210 Surgical supplies"/>
    <x v="11"/>
    <s v="Mar 2021 Bal Import"/>
    <s v=" "/>
    <s v=""/>
    <s v=""/>
    <n v="13990.57"/>
    <n v="13990.57"/>
    <n v="0"/>
    <s v=""/>
    <s v="G/L Account"/>
    <s v=""/>
    <s v=" "/>
    <s v=""/>
    <s v=""/>
    <n v="1639"/>
    <s v=""/>
    <s v=""/>
    <s v=""/>
    <s v=""/>
  </r>
  <r>
    <x v="4"/>
    <x v="0"/>
    <d v="2021-03-31T00:00:00"/>
    <x v="2"/>
    <s v=" "/>
    <s v="03.21 OPENING BALANC"/>
    <n v="51180"/>
    <x v="83"/>
    <s v="51180 Benefits Admin/Payroll Admin fee"/>
    <x v="12"/>
    <s v="Mar 2021 Bal Import"/>
    <s v=" "/>
    <s v=""/>
    <s v=""/>
    <n v="106"/>
    <n v="106"/>
    <n v="0"/>
    <s v=""/>
    <s v="G/L Account"/>
    <s v=""/>
    <s v=" "/>
    <s v=""/>
    <s v=""/>
    <n v="2543"/>
    <s v=""/>
    <s v=""/>
    <s v=""/>
    <s v=""/>
  </r>
  <r>
    <x v="4"/>
    <x v="0"/>
    <d v="2021-03-31T00:00:00"/>
    <x v="2"/>
    <s v=" "/>
    <s v="03.21 OPENING BALANC"/>
    <n v="51170"/>
    <x v="50"/>
    <s v="51170 Benefits "/>
    <x v="12"/>
    <s v="Mar 2021 Bal Import"/>
    <s v=" "/>
    <s v=""/>
    <s v=""/>
    <n v="212.4"/>
    <n v="212.4"/>
    <n v="0"/>
    <s v=""/>
    <s v="G/L Account"/>
    <s v=""/>
    <s v=" "/>
    <s v=""/>
    <s v=""/>
    <n v="2542"/>
    <s v=""/>
    <s v=""/>
    <s v=""/>
    <s v=""/>
  </r>
  <r>
    <x v="4"/>
    <x v="0"/>
    <d v="2021-03-31T00:00:00"/>
    <x v="2"/>
    <s v=" "/>
    <s v="03.21 OPENING BALANC"/>
    <n v="51150"/>
    <x v="52"/>
    <s v="51150 Workers' comp insurance"/>
    <x v="12"/>
    <s v="Mar 2021 Bal Import"/>
    <s v=" "/>
    <s v=""/>
    <s v=""/>
    <n v="497.95"/>
    <n v="497.95"/>
    <n v="0"/>
    <s v=""/>
    <s v="G/L Account"/>
    <s v=""/>
    <s v=" "/>
    <s v=""/>
    <s v=""/>
    <n v="2541"/>
    <s v=""/>
    <s v=""/>
    <s v=""/>
    <s v=""/>
  </r>
  <r>
    <x v="4"/>
    <x v="0"/>
    <d v="2021-03-31T00:00:00"/>
    <x v="2"/>
    <s v=" "/>
    <s v="03.21 OPENING BALANC"/>
    <n v="51140"/>
    <x v="54"/>
    <s v="51140 Payroll taxes"/>
    <x v="12"/>
    <s v="Mar 2021 Bal Import"/>
    <s v=" "/>
    <s v=""/>
    <s v=""/>
    <n v="8963.73"/>
    <n v="8963.73"/>
    <n v="0"/>
    <s v=""/>
    <s v="G/L Account"/>
    <s v=""/>
    <s v=" "/>
    <s v=""/>
    <s v=""/>
    <n v="2540"/>
    <s v=""/>
    <s v=""/>
    <s v=""/>
    <s v=""/>
  </r>
  <r>
    <x v="4"/>
    <x v="0"/>
    <d v="2021-03-31T00:00:00"/>
    <x v="2"/>
    <s v=" "/>
    <s v="03.21 OPENING BALANC"/>
    <n v="51130"/>
    <x v="55"/>
    <s v="51130 Bonuses"/>
    <x v="12"/>
    <s v="Mar 2021 Bal Import"/>
    <s v=" "/>
    <s v=""/>
    <s v=""/>
    <n v="69208"/>
    <n v="69208"/>
    <n v="0"/>
    <s v=""/>
    <s v="G/L Account"/>
    <s v=""/>
    <s v=" "/>
    <s v=""/>
    <s v=""/>
    <n v="2539"/>
    <s v=""/>
    <s v=""/>
    <s v=""/>
    <s v=""/>
  </r>
  <r>
    <x v="0"/>
    <x v="0"/>
    <d v="2021-03-31T00:00:00"/>
    <x v="2"/>
    <s v=" "/>
    <s v="03.21 NET CHANGE"/>
    <n v="51130"/>
    <x v="55"/>
    <s v="51130 Bonuses"/>
    <x v="12"/>
    <s v="Mar 2021 Bal Import"/>
    <s v=" "/>
    <s v=""/>
    <s v=""/>
    <n v="28334.240000000002"/>
    <n v="28334.240000000002"/>
    <n v="0"/>
    <s v=""/>
    <s v="G/L Account"/>
    <s v=""/>
    <s v=" "/>
    <s v=""/>
    <s v=""/>
    <n v="1697"/>
    <s v=""/>
    <s v=""/>
    <s v=""/>
    <s v=""/>
  </r>
  <r>
    <x v="4"/>
    <x v="0"/>
    <d v="2021-03-31T00:00:00"/>
    <x v="2"/>
    <s v=" "/>
    <s v="03.21 OPENING BALANC"/>
    <n v="51110"/>
    <x v="56"/>
    <s v="51110 Salaries &amp; wages"/>
    <x v="12"/>
    <s v="Mar 2021 Bal Import"/>
    <s v=" "/>
    <s v=""/>
    <s v=""/>
    <n v="106249.98"/>
    <n v="106249.98"/>
    <n v="0"/>
    <s v=""/>
    <s v="G/L Account"/>
    <s v=""/>
    <s v=" "/>
    <s v=""/>
    <s v=""/>
    <n v="2538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151250.01"/>
    <n v="151250.01"/>
    <n v="0"/>
    <s v=""/>
    <s v="G/L Account"/>
    <s v=""/>
    <s v=" "/>
    <s v=""/>
    <s v=""/>
    <n v="2055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166374.99"/>
    <n v="166374.99"/>
    <n v="0"/>
    <s v=""/>
    <s v="G/L Account"/>
    <s v=""/>
    <s v=" "/>
    <s v=""/>
    <s v=""/>
    <n v="2054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503328.29"/>
    <n v="503328.29"/>
    <n v="0"/>
    <s v=""/>
    <s v="G/L Account"/>
    <s v=""/>
    <s v=" "/>
    <s v=""/>
    <s v=""/>
    <n v="2053"/>
    <s v=""/>
    <s v=""/>
    <s v=""/>
    <s v=""/>
  </r>
  <r>
    <x v="1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476594.2"/>
    <n v="476594.2"/>
    <n v="0"/>
    <s v=""/>
    <s v="G/L Account"/>
    <s v=""/>
    <s v=" "/>
    <s v=""/>
    <s v=""/>
    <n v="2047"/>
    <s v=""/>
    <s v=""/>
    <s v=""/>
    <s v=""/>
  </r>
  <r>
    <x v="0"/>
    <x v="0"/>
    <d v="2021-03-31T00:00:00"/>
    <x v="2"/>
    <s v=" "/>
    <s v="03.21 NET CHANGE"/>
    <n v="51110"/>
    <x v="56"/>
    <s v="51110 Salaries &amp; wages"/>
    <x v="12"/>
    <s v="Mar 2021 Bal Import"/>
    <s v=" "/>
    <s v=""/>
    <s v=""/>
    <n v="378984.49"/>
    <n v="378984.49"/>
    <n v="0"/>
    <s v=""/>
    <s v="G/L Account"/>
    <s v=""/>
    <s v=" "/>
    <s v=""/>
    <s v=""/>
    <n v="1662"/>
    <s v=""/>
    <s v=""/>
    <s v=""/>
    <s v=""/>
  </r>
  <r>
    <x v="0"/>
    <x v="0"/>
    <d v="2021-03-31T00:00:00"/>
    <x v="2"/>
    <s v=" "/>
    <s v="03.21 NET CHANGE"/>
    <n v="41500"/>
    <x v="75"/>
    <s v="41500 Storage revenue"/>
    <x v="13"/>
    <s v="Mar 2021 Bal Import"/>
    <s v=" "/>
    <s v=""/>
    <s v=""/>
    <n v="-65076"/>
    <n v="0"/>
    <n v="65076"/>
    <s v=""/>
    <s v="G/L Account"/>
    <s v=""/>
    <s v=" "/>
    <s v=""/>
    <s v=""/>
    <n v="1630"/>
    <s v=""/>
    <s v=""/>
    <s v=""/>
    <s v=""/>
  </r>
  <r>
    <x v="0"/>
    <x v="0"/>
    <d v="2021-03-31T00:00:00"/>
    <x v="2"/>
    <s v=" "/>
    <s v="03.21 NET CHANGE"/>
    <n v="41400"/>
    <x v="76"/>
    <s v="41400 Management service revenue"/>
    <x v="14"/>
    <s v="Mar 2021 Bal Import"/>
    <s v=" "/>
    <s v=""/>
    <s v=""/>
    <n v="-5164359.16"/>
    <n v="0"/>
    <n v="5164359.16"/>
    <s v=""/>
    <s v="G/L Account"/>
    <s v=""/>
    <s v=" "/>
    <s v=""/>
    <s v=""/>
    <n v="1629"/>
    <s v=""/>
    <s v=""/>
    <s v=""/>
    <s v=""/>
  </r>
  <r>
    <x v="1"/>
    <x v="0"/>
    <d v="2021-03-31T00:00:00"/>
    <x v="2"/>
    <s v=" "/>
    <s v="03.21 NET CHANGE"/>
    <n v="41310"/>
    <x v="77"/>
    <s v="41310 Fertility benefits revenue - Progyny"/>
    <x v="15"/>
    <s v="Mar 2021 Bal Import"/>
    <s v=" "/>
    <s v=""/>
    <s v=""/>
    <n v="-2917821.4"/>
    <n v="0"/>
    <n v="2917821.4"/>
    <s v=""/>
    <s v="G/L Account"/>
    <s v=""/>
    <s v=" "/>
    <s v=""/>
    <s v=""/>
    <n v="2046"/>
    <s v=""/>
    <s v=""/>
    <s v=""/>
    <s v=""/>
  </r>
  <r>
    <x v="1"/>
    <x v="0"/>
    <d v="2021-03-31T00:00:00"/>
    <x v="2"/>
    <s v=" "/>
    <s v="03.21 NET CHANGE"/>
    <n v="41310"/>
    <x v="77"/>
    <s v="41310 Fertility benefits revenue - Progyny"/>
    <x v="15"/>
    <s v="Mar 2021 Bal Import"/>
    <s v=" "/>
    <s v=""/>
    <s v=""/>
    <n v="-0.01"/>
    <n v="0"/>
    <n v="0.01"/>
    <s v=""/>
    <s v="G/L Account"/>
    <s v=""/>
    <s v=" "/>
    <s v=""/>
    <s v=""/>
    <n v="2043"/>
    <s v=""/>
    <s v=""/>
    <s v=""/>
    <s v=""/>
  </r>
  <r>
    <x v="1"/>
    <x v="0"/>
    <d v="2021-03-31T00:00:00"/>
    <x v="2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785741.87"/>
    <n v="0"/>
    <n v="785741.87"/>
    <s v=""/>
    <s v="G/L Account"/>
    <s v=""/>
    <s v=" "/>
    <s v=""/>
    <s v=""/>
    <n v="2978"/>
    <s v=""/>
    <s v=""/>
    <s v=""/>
    <s v=""/>
  </r>
  <r>
    <x v="1"/>
    <x v="0"/>
    <d v="2021-03-31T00:00:00"/>
    <x v="2"/>
    <s v=" "/>
    <s v="G00030"/>
    <n v="41210"/>
    <x v="79"/>
    <s v="41210 Insurance revenue - facility fees"/>
    <x v="16"/>
    <s v="RJE to move insurance revenue from facility fees to professional fees"/>
    <s v=" "/>
    <s v=""/>
    <s v=""/>
    <n v="785741.87"/>
    <n v="785741.87"/>
    <n v="0"/>
    <s v=""/>
    <s v="G/L Account"/>
    <s v=""/>
    <s v=" "/>
    <s v=""/>
    <s v=""/>
    <n v="2977"/>
    <s v=""/>
    <s v=""/>
    <s v=""/>
    <s v=""/>
  </r>
  <r>
    <x v="1"/>
    <x v="0"/>
    <d v="2021-03-31T00:00:00"/>
    <x v="2"/>
    <s v=" "/>
    <s v="03.21 NET CHANGE"/>
    <n v="41210"/>
    <x v="79"/>
    <s v="41210 Insurance revenue - facility fees"/>
    <x v="16"/>
    <s v="Mar 2021 Bal Import"/>
    <s v=" "/>
    <s v=""/>
    <s v=""/>
    <n v="-785741.87"/>
    <n v="0"/>
    <n v="785741.87"/>
    <s v=""/>
    <s v="G/L Account"/>
    <s v=""/>
    <s v=" "/>
    <s v=""/>
    <s v=""/>
    <n v="2042"/>
    <s v=""/>
    <s v=""/>
    <s v=""/>
    <s v=""/>
  </r>
  <r>
    <x v="0"/>
    <x v="0"/>
    <d v="2021-03-31T00:00:00"/>
    <x v="2"/>
    <s v=" "/>
    <s v="03.21 NET CHANGE"/>
    <n v="41210"/>
    <x v="79"/>
    <s v="41210 Insurance revenue - facility fees"/>
    <x v="16"/>
    <s v="Mar 2021 Bal Import"/>
    <s v=" "/>
    <s v=""/>
    <s v=""/>
    <n v="-28841.45"/>
    <n v="0"/>
    <n v="28841.45"/>
    <s v=""/>
    <s v="G/L Account"/>
    <s v=""/>
    <s v=" "/>
    <s v=""/>
    <s v=""/>
    <n v="1628"/>
    <s v=""/>
    <s v=""/>
    <s v=""/>
    <s v=""/>
  </r>
  <r>
    <x v="1"/>
    <x v="0"/>
    <d v="2021-03-31T00:00:00"/>
    <x v="2"/>
    <s v=" "/>
    <s v="03.21 NET CHANGE"/>
    <n v="41120"/>
    <x v="80"/>
    <s v="41120 Self-pay refunds"/>
    <x v="17"/>
    <s v="Mar 2021 Bal Import"/>
    <s v=" "/>
    <s v=""/>
    <s v=""/>
    <n v="3866.38"/>
    <n v="3866.38"/>
    <n v="0"/>
    <s v=""/>
    <s v="G/L Account"/>
    <s v=""/>
    <s v=" "/>
    <s v=""/>
    <s v=""/>
    <n v="2044"/>
    <s v=""/>
    <s v=""/>
    <s v=""/>
    <s v=""/>
  </r>
  <r>
    <x v="0"/>
    <x v="0"/>
    <d v="2021-03-31T00:00:00"/>
    <x v="2"/>
    <s v=" "/>
    <s v="03.21 NET CHANGE"/>
    <n v="41120"/>
    <x v="80"/>
    <s v="41120 Self-pay refunds"/>
    <x v="17"/>
    <s v="Mar 2021 Bal Import"/>
    <s v=" "/>
    <s v=""/>
    <s v=""/>
    <n v="9686.57"/>
    <n v="9686.57"/>
    <n v="0"/>
    <s v=""/>
    <s v="G/L Account"/>
    <s v=""/>
    <s v=" "/>
    <s v=""/>
    <s v=""/>
    <n v="1631"/>
    <s v=""/>
    <s v=""/>
    <s v=""/>
    <s v=""/>
  </r>
  <r>
    <x v="1"/>
    <x v="0"/>
    <d v="2021-03-31T00:00:00"/>
    <x v="2"/>
    <s v=" "/>
    <s v="03.21 NET CHANGE"/>
    <n v="41110"/>
    <x v="81"/>
    <s v="41110 Self-pay revenue"/>
    <x v="17"/>
    <s v="Mar 2021 Bal Import"/>
    <s v=" "/>
    <s v=""/>
    <s v=""/>
    <n v="-4076796"/>
    <n v="0"/>
    <n v="4076796"/>
    <s v=""/>
    <s v="G/L Account"/>
    <s v=""/>
    <s v=" "/>
    <s v=""/>
    <s v=""/>
    <n v="2045"/>
    <s v=""/>
    <s v=""/>
    <s v=""/>
    <s v=""/>
  </r>
  <r>
    <x v="1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498"/>
    <n v="498"/>
    <n v="0"/>
    <s v=""/>
    <s v="G/L Account"/>
    <s v=""/>
    <s v=" "/>
    <s v=""/>
    <s v=""/>
    <n v="2486"/>
    <s v=""/>
    <s v=""/>
    <s v=""/>
    <s v=""/>
  </r>
  <r>
    <x v="0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488.86"/>
    <n v="488.86"/>
    <n v="0"/>
    <s v=""/>
    <s v="G/L Account"/>
    <s v=""/>
    <s v=" "/>
    <s v=""/>
    <s v=""/>
    <n v="2176"/>
    <s v=""/>
    <s v=""/>
    <s v=""/>
    <s v=""/>
  </r>
  <r>
    <x v="0"/>
    <x v="0"/>
    <d v="2021-04-30T00:00:00"/>
    <x v="3"/>
    <s v=" "/>
    <s v="04.21 NET CHANGE"/>
    <n v="81400"/>
    <x v="1"/>
    <s v="81400 Auto lease related expenses"/>
    <x v="0"/>
    <s v="Apr 2021 Bal Import"/>
    <s v=" "/>
    <s v=""/>
    <s v=""/>
    <n v="765.15"/>
    <n v="765.15"/>
    <n v="0"/>
    <s v=""/>
    <s v="G/L Account"/>
    <s v=""/>
    <s v=" "/>
    <s v=""/>
    <s v=""/>
    <n v="2175"/>
    <s v=""/>
    <s v=""/>
    <s v=""/>
    <s v=""/>
  </r>
  <r>
    <x v="0"/>
    <x v="0"/>
    <d v="2021-04-30T00:00:00"/>
    <x v="3"/>
    <s v=" "/>
    <s v="04.21 NET CHANGE"/>
    <n v="81100"/>
    <x v="3"/>
    <s v="81100 Interest income"/>
    <x v="0"/>
    <s v="Apr 2021 Bal Import"/>
    <s v=" "/>
    <s v=""/>
    <s v=""/>
    <n v="-35.590000000000003"/>
    <n v="0"/>
    <n v="35.590000000000003"/>
    <s v=""/>
    <s v="G/L Account"/>
    <s v=""/>
    <s v=" "/>
    <s v=""/>
    <s v=""/>
    <n v="2119"/>
    <s v=""/>
    <s v=""/>
    <s v=""/>
    <s v=""/>
  </r>
  <r>
    <x v="2"/>
    <x v="0"/>
    <d v="2021-04-30T00:00:00"/>
    <x v="3"/>
    <s v=" "/>
    <s v="04.21 BALANCE"/>
    <n v="81100"/>
    <x v="3"/>
    <s v="81100 Interest income"/>
    <x v="0"/>
    <s v="Apr 2021 Bal Import"/>
    <s v=" "/>
    <s v=""/>
    <s v=""/>
    <n v="-0.01"/>
    <n v="0"/>
    <n v="0.01"/>
    <s v=""/>
    <s v="G/L Account"/>
    <s v=""/>
    <s v=" "/>
    <s v=""/>
    <s v=""/>
    <n v="2073"/>
    <s v=""/>
    <s v=""/>
    <s v=""/>
    <s v=""/>
  </r>
  <r>
    <x v="0"/>
    <x v="0"/>
    <d v="2021-04-30T00:00:00"/>
    <x v="3"/>
    <s v=" "/>
    <s v="04.21 NET CHANGE"/>
    <n v="71170"/>
    <x v="5"/>
    <s v="71170 Other misc expense"/>
    <x v="1"/>
    <s v="Apr 2021 Bal Import"/>
    <s v=" "/>
    <s v=""/>
    <s v=""/>
    <n v="4041.83"/>
    <n v="4041.83"/>
    <n v="0"/>
    <s v=""/>
    <s v="G/L Account"/>
    <s v=""/>
    <s v=" "/>
    <s v=""/>
    <s v=""/>
    <n v="2167"/>
    <s v=""/>
    <s v=""/>
    <s v=""/>
    <s v=""/>
  </r>
  <r>
    <x v="1"/>
    <x v="0"/>
    <d v="2021-04-30T00:00:00"/>
    <x v="3"/>
    <s v=" "/>
    <s v="04.21 NET CHANGE"/>
    <n v="69130"/>
    <x v="9"/>
    <s v="69130 Payroll processing fee"/>
    <x v="2"/>
    <s v="Apr 2021 Bal Import"/>
    <s v=" "/>
    <s v=""/>
    <s v=""/>
    <n v="5684.12"/>
    <n v="5684.12"/>
    <n v="0"/>
    <s v=""/>
    <s v="G/L Account"/>
    <s v=""/>
    <s v=" "/>
    <s v=""/>
    <s v=""/>
    <n v="2476"/>
    <s v=""/>
    <s v=""/>
    <s v=""/>
    <s v=""/>
  </r>
  <r>
    <x v="0"/>
    <x v="0"/>
    <d v="2021-04-30T00:00:00"/>
    <x v="3"/>
    <s v=" "/>
    <s v="04.21 NET CHANGE"/>
    <n v="69130"/>
    <x v="9"/>
    <s v="69130 Payroll processing fee"/>
    <x v="2"/>
    <s v="Apr 2021 Bal Import"/>
    <s v=" "/>
    <s v=""/>
    <s v=""/>
    <n v="-219.7"/>
    <n v="0"/>
    <n v="219.7"/>
    <s v=""/>
    <s v="G/L Account"/>
    <s v=""/>
    <s v=" "/>
    <s v=""/>
    <s v=""/>
    <n v="2151"/>
    <s v=""/>
    <s v=""/>
    <s v=""/>
    <s v=""/>
  </r>
  <r>
    <x v="0"/>
    <x v="0"/>
    <d v="2021-04-30T00:00:00"/>
    <x v="3"/>
    <s v=" "/>
    <s v="04.21 NET CHANGE"/>
    <n v="69110"/>
    <x v="10"/>
    <s v="69110 Bank fees"/>
    <x v="2"/>
    <s v="Apr 2021 Bal Import"/>
    <s v=" "/>
    <s v=""/>
    <s v=""/>
    <n v="7350"/>
    <n v="7350"/>
    <n v="0"/>
    <s v=""/>
    <s v="G/L Account"/>
    <s v=""/>
    <s v=" "/>
    <s v=""/>
    <s v=""/>
    <n v="2183"/>
    <s v=""/>
    <s v=""/>
    <s v=""/>
    <s v=""/>
  </r>
  <r>
    <x v="0"/>
    <x v="0"/>
    <d v="2021-04-30T00:00:00"/>
    <x v="3"/>
    <s v=" "/>
    <s v="04.21 NET CHANGE"/>
    <n v="69110"/>
    <x v="10"/>
    <s v="69110 Bank fees"/>
    <x v="2"/>
    <s v="Apr 2021 Bal Import"/>
    <s v=" "/>
    <s v=""/>
    <s v=""/>
    <n v="258.02999999999997"/>
    <n v="258.02999999999997"/>
    <n v="0"/>
    <s v=""/>
    <s v="G/L Account"/>
    <s v=""/>
    <s v=" "/>
    <s v=""/>
    <s v=""/>
    <n v="2134"/>
    <s v=""/>
    <s v=""/>
    <s v=""/>
    <s v=""/>
  </r>
  <r>
    <x v="0"/>
    <x v="0"/>
    <d v="2021-04-30T00:00:00"/>
    <x v="3"/>
    <s v=" "/>
    <s v="04.21 NET CHANGE"/>
    <n v="68130"/>
    <x v="12"/>
    <s v="68130 Licensing &amp; permitting"/>
    <x v="3"/>
    <s v="Apr 2021 Bal Import"/>
    <s v=" "/>
    <s v=""/>
    <s v=""/>
    <n v="219.55"/>
    <n v="219.55"/>
    <n v="0"/>
    <s v=""/>
    <s v="G/L Account"/>
    <s v=""/>
    <s v=" "/>
    <s v=""/>
    <s v=""/>
    <n v="2139"/>
    <s v=""/>
    <s v=""/>
    <s v=""/>
    <s v=""/>
  </r>
  <r>
    <x v="1"/>
    <x v="0"/>
    <d v="2021-04-30T00:00:00"/>
    <x v="3"/>
    <s v=" "/>
    <s v="04.21 NET CHANGE"/>
    <n v="68120"/>
    <x v="13"/>
    <s v="68120 Federal taxes"/>
    <x v="3"/>
    <s v="Apr 2021 Bal Import"/>
    <s v=" "/>
    <s v=""/>
    <s v=""/>
    <n v="800"/>
    <n v="800"/>
    <n v="0"/>
    <s v=""/>
    <s v="G/L Account"/>
    <s v=""/>
    <s v=" "/>
    <s v=""/>
    <s v=""/>
    <n v="2483"/>
    <s v=""/>
    <s v=""/>
    <s v=""/>
    <s v=""/>
  </r>
  <r>
    <x v="0"/>
    <x v="0"/>
    <d v="2021-04-30T00:00:00"/>
    <x v="3"/>
    <s v=" "/>
    <s v="04.21 NET CHANGE"/>
    <n v="68120"/>
    <x v="13"/>
    <s v="68120 Federal taxes"/>
    <x v="3"/>
    <s v="Apr 2021 Bal Import"/>
    <s v=" "/>
    <s v=""/>
    <s v=""/>
    <n v="840601.27"/>
    <n v="840601.27"/>
    <n v="0"/>
    <s v=""/>
    <s v="G/L Account"/>
    <s v=""/>
    <s v=" "/>
    <s v=""/>
    <s v=""/>
    <n v="2163"/>
    <s v=""/>
    <s v=""/>
    <s v=""/>
    <s v=""/>
  </r>
  <r>
    <x v="1"/>
    <x v="0"/>
    <d v="2021-04-30T00:00:00"/>
    <x v="3"/>
    <s v=" "/>
    <s v="04.21 NET CHANGE"/>
    <n v="68110"/>
    <x v="14"/>
    <s v="68110 State and local taxes"/>
    <x v="3"/>
    <s v="Apr 2021 Bal Import"/>
    <s v=" "/>
    <s v=""/>
    <s v=""/>
    <n v="37592.550000000003"/>
    <n v="37592.550000000003"/>
    <n v="0"/>
    <s v=""/>
    <s v="G/L Account"/>
    <s v=""/>
    <s v=" "/>
    <s v=""/>
    <s v=""/>
    <n v="2484"/>
    <s v=""/>
    <s v=""/>
    <s v=""/>
    <s v=""/>
  </r>
  <r>
    <x v="0"/>
    <x v="0"/>
    <d v="2021-04-30T00:00:00"/>
    <x v="3"/>
    <s v=" "/>
    <s v="04.21 NET CHANGE"/>
    <n v="68110"/>
    <x v="14"/>
    <s v="68110 State and local taxes"/>
    <x v="3"/>
    <s v="Apr 2021 Bal Import"/>
    <s v=" "/>
    <s v=""/>
    <s v=""/>
    <n v="23767.19"/>
    <n v="23767.19"/>
    <n v="0"/>
    <s v=""/>
    <s v="G/L Account"/>
    <s v=""/>
    <s v=" "/>
    <s v=""/>
    <s v=""/>
    <n v="2165"/>
    <s v=""/>
    <s v=""/>
    <s v=""/>
    <s v=""/>
  </r>
  <r>
    <x v="0"/>
    <x v="0"/>
    <d v="2021-04-30T00:00:00"/>
    <x v="3"/>
    <s v=" "/>
    <s v="04.21 NET CHANGE"/>
    <n v="67160"/>
    <x v="15"/>
    <s v="67160 In-house meals"/>
    <x v="4"/>
    <s v="Apr 2021 Bal Import"/>
    <s v=" "/>
    <s v=""/>
    <s v=""/>
    <n v="1410.42"/>
    <n v="1410.42"/>
    <n v="0"/>
    <s v=""/>
    <s v="G/L Account"/>
    <s v=""/>
    <s v=" "/>
    <s v=""/>
    <s v=""/>
    <n v="2178"/>
    <s v=""/>
    <s v=""/>
    <s v=""/>
    <s v=""/>
  </r>
  <r>
    <x v="0"/>
    <x v="0"/>
    <d v="2021-04-30T00:00:00"/>
    <x v="3"/>
    <s v=" "/>
    <s v="04.21 NET CHANGE"/>
    <n v="67160"/>
    <x v="15"/>
    <s v="67160 In-house meals"/>
    <x v="4"/>
    <s v="Apr 2021 Bal Import"/>
    <s v=" "/>
    <s v=""/>
    <s v=""/>
    <n v="2786.13"/>
    <n v="2786.13"/>
    <n v="0"/>
    <s v=""/>
    <s v="G/L Account"/>
    <s v=""/>
    <s v=" "/>
    <s v=""/>
    <s v=""/>
    <n v="2140"/>
    <s v=""/>
    <s v=""/>
    <s v=""/>
    <s v=""/>
  </r>
  <r>
    <x v="0"/>
    <x v="0"/>
    <d v="2021-04-30T00:00:00"/>
    <x v="3"/>
    <s v=" "/>
    <s v="04.21 NET CHANGE"/>
    <n v="67120"/>
    <x v="16"/>
    <s v="67120 Employee recognition"/>
    <x v="4"/>
    <s v="Apr 2021 Bal Import"/>
    <s v=" "/>
    <s v=""/>
    <s v=""/>
    <n v="5985.29"/>
    <n v="5985.29"/>
    <n v="0"/>
    <s v=""/>
    <s v="G/L Account"/>
    <s v=""/>
    <s v=" "/>
    <s v=""/>
    <s v=""/>
    <n v="2181"/>
    <s v=""/>
    <s v=""/>
    <s v=""/>
    <s v=""/>
  </r>
  <r>
    <x v="0"/>
    <x v="0"/>
    <d v="2021-04-30T00:00:00"/>
    <x v="3"/>
    <s v=" "/>
    <s v="04.21 NET CHANGE"/>
    <n v="67110"/>
    <x v="17"/>
    <s v="67110 Professional development"/>
    <x v="4"/>
    <s v="Apr 2021 Bal Import"/>
    <s v=" "/>
    <s v=""/>
    <s v=""/>
    <n v="-200"/>
    <n v="0"/>
    <n v="200"/>
    <s v=""/>
    <s v="G/L Account"/>
    <s v=""/>
    <s v=" "/>
    <s v=""/>
    <s v=""/>
    <n v="2164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413.8"/>
    <n v="413.8"/>
    <n v="0"/>
    <s v=""/>
    <s v="G/L Account"/>
    <s v=""/>
    <s v=" "/>
    <s v=""/>
    <s v=""/>
    <n v="2179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17360.849999999999"/>
    <n v="17360.849999999999"/>
    <n v="0"/>
    <s v=""/>
    <s v="G/L Account"/>
    <s v=""/>
    <s v=" "/>
    <s v=""/>
    <s v=""/>
    <n v="2159"/>
    <s v=""/>
    <s v=""/>
    <s v=""/>
    <s v=""/>
  </r>
  <r>
    <x v="0"/>
    <x v="0"/>
    <d v="2021-04-30T00:00:00"/>
    <x v="3"/>
    <s v=" "/>
    <s v="04.21 NET CHANGE"/>
    <n v="66140"/>
    <x v="20"/>
    <s v="66140 Ground transportation"/>
    <x v="5"/>
    <s v="Apr 2021 Bal Import"/>
    <s v=" "/>
    <s v=""/>
    <s v=""/>
    <n v="4871.6499999999996"/>
    <n v="4871.6499999999996"/>
    <n v="0"/>
    <s v=""/>
    <s v="G/L Account"/>
    <s v=""/>
    <s v=" "/>
    <s v=""/>
    <s v=""/>
    <n v="2158"/>
    <s v=""/>
    <s v=""/>
    <s v=""/>
    <s v=""/>
  </r>
  <r>
    <x v="3"/>
    <x v="0"/>
    <d v="2021-04-30T00:00:00"/>
    <x v="3"/>
    <s v=" "/>
    <s v="04.21 NET CHANGE"/>
    <n v="66110"/>
    <x v="22"/>
    <s v="66110 Airfare"/>
    <x v="5"/>
    <s v="Apr 2021 Bal Import"/>
    <s v=" "/>
    <s v=""/>
    <s v=""/>
    <n v="76.099999999999994"/>
    <n v="76.099999999999994"/>
    <n v="0"/>
    <s v=""/>
    <s v="G/L Account"/>
    <s v=""/>
    <s v=" "/>
    <s v=""/>
    <s v=""/>
    <n v="2444"/>
    <s v=""/>
    <s v=""/>
    <s v=""/>
    <s v=""/>
  </r>
  <r>
    <x v="0"/>
    <x v="0"/>
    <d v="2021-04-30T00:00:00"/>
    <x v="3"/>
    <s v=" "/>
    <s v="04.21 NET CHANGE"/>
    <n v="66110"/>
    <x v="22"/>
    <s v="66110 Airfare"/>
    <x v="5"/>
    <s v="Apr 2021 Bal Import"/>
    <s v=" "/>
    <s v=""/>
    <s v=""/>
    <n v="5350"/>
    <n v="5350"/>
    <n v="0"/>
    <s v=""/>
    <s v="G/L Account"/>
    <s v=""/>
    <s v=" "/>
    <s v=""/>
    <s v=""/>
    <n v="2160"/>
    <s v=""/>
    <s v=""/>
    <s v=""/>
    <s v=""/>
  </r>
  <r>
    <x v="3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359.1"/>
    <n v="359.1"/>
    <n v="0"/>
    <s v=""/>
    <s v="G/L Account"/>
    <s v=""/>
    <s v=" "/>
    <s v=""/>
    <s v=""/>
    <n v="2440"/>
    <s v=""/>
    <s v=""/>
    <s v=""/>
    <s v=""/>
  </r>
  <r>
    <x v="0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8356.3700000000008"/>
    <n v="8356.3700000000008"/>
    <n v="0"/>
    <s v=""/>
    <s v="G/L Account"/>
    <s v=""/>
    <s v=" "/>
    <s v=""/>
    <s v=""/>
    <n v="2177"/>
    <s v=""/>
    <s v=""/>
    <s v=""/>
    <s v=""/>
  </r>
  <r>
    <x v="0"/>
    <x v="0"/>
    <d v="2021-04-30T00:00:00"/>
    <x v="3"/>
    <s v=" "/>
    <s v="04.21 NET CHANGE"/>
    <n v="65240"/>
    <x v="23"/>
    <s v="65240 Dues &amp; subscriptions"/>
    <x v="6"/>
    <s v="Apr 2021 Bal Import"/>
    <s v=" "/>
    <s v=""/>
    <s v=""/>
    <n v="1050"/>
    <n v="1050"/>
    <n v="0"/>
    <s v=""/>
    <s v="G/L Account"/>
    <s v=""/>
    <s v=" "/>
    <s v=""/>
    <s v=""/>
    <n v="2155"/>
    <s v=""/>
    <s v=""/>
    <s v=""/>
    <s v=""/>
  </r>
  <r>
    <x v="0"/>
    <x v="0"/>
    <d v="2021-04-30T00:00:00"/>
    <x v="3"/>
    <s v=" "/>
    <s v="04.21 NET CHANGE"/>
    <n v="65230"/>
    <x v="24"/>
    <s v="65230 Equipment rentals"/>
    <x v="6"/>
    <s v="Apr 2021 Bal Import"/>
    <s v=" "/>
    <s v=""/>
    <s v=""/>
    <n v="1309.31"/>
    <n v="1309.31"/>
    <n v="0"/>
    <s v=""/>
    <s v="G/L Account"/>
    <s v=""/>
    <s v=" "/>
    <s v=""/>
    <s v=""/>
    <n v="2166"/>
    <s v=""/>
    <s v=""/>
    <s v=""/>
    <s v=""/>
  </r>
  <r>
    <x v="0"/>
    <x v="0"/>
    <d v="2021-04-30T00:00:00"/>
    <x v="3"/>
    <s v=" "/>
    <s v="04.21 NET CHANGE"/>
    <n v="65220"/>
    <x v="25"/>
    <s v="65220 Computer hardware"/>
    <x v="6"/>
    <s v="Apr 2021 Bal Import"/>
    <s v=" "/>
    <s v=""/>
    <s v=""/>
    <n v="2676.42"/>
    <n v="2676.42"/>
    <n v="0"/>
    <s v=""/>
    <s v="G/L Account"/>
    <s v=""/>
    <s v=" "/>
    <s v=""/>
    <s v=""/>
    <n v="2162"/>
    <s v=""/>
    <s v=""/>
    <s v=""/>
    <s v=""/>
  </r>
  <r>
    <x v="0"/>
    <x v="0"/>
    <d v="2021-04-30T00:00:00"/>
    <x v="3"/>
    <s v=" "/>
    <s v="04.21 NET CHANGE"/>
    <n v="65210"/>
    <x v="26"/>
    <s v="65210 Computer software"/>
    <x v="6"/>
    <s v="Apr 2021 Bal Import"/>
    <s v=" "/>
    <s v=""/>
    <s v=""/>
    <n v="70234.820000000007"/>
    <n v="70234.820000000007"/>
    <n v="0"/>
    <s v=""/>
    <s v="G/L Account"/>
    <s v=""/>
    <s v=" "/>
    <s v=""/>
    <s v=""/>
    <n v="2156"/>
    <s v=""/>
    <s v=""/>
    <s v=""/>
    <s v=""/>
  </r>
  <r>
    <x v="0"/>
    <x v="0"/>
    <d v="2021-04-30T00:00:00"/>
    <x v="3"/>
    <s v=" "/>
    <s v="04.21 NET CHANGE"/>
    <n v="65200"/>
    <x v="27"/>
    <s v="65200 IT supplies"/>
    <x v="6"/>
    <s v="Apr 2021 Bal Import"/>
    <s v=" "/>
    <s v=""/>
    <s v=""/>
    <n v="4667.17"/>
    <n v="4667.17"/>
    <n v="0"/>
    <s v=""/>
    <s v="G/L Account"/>
    <s v=""/>
    <s v=" "/>
    <s v=""/>
    <s v=""/>
    <n v="2125"/>
    <s v=""/>
    <s v=""/>
    <s v=""/>
    <s v=""/>
  </r>
  <r>
    <x v="0"/>
    <x v="0"/>
    <d v="2021-04-30T00:00:00"/>
    <x v="3"/>
    <s v=" "/>
    <s v="04.21 NET CHANGE"/>
    <n v="65190"/>
    <x v="28"/>
    <s v="65190 Office supplies"/>
    <x v="6"/>
    <s v="Apr 2021 Bal Import"/>
    <s v=" "/>
    <s v=""/>
    <s v=""/>
    <n v="11595.24"/>
    <n v="11595.24"/>
    <n v="0"/>
    <s v=""/>
    <s v="G/L Account"/>
    <s v=""/>
    <s v=" "/>
    <s v=""/>
    <s v=""/>
    <n v="2124"/>
    <s v=""/>
    <s v=""/>
    <s v=""/>
    <s v=""/>
  </r>
  <r>
    <x v="0"/>
    <x v="0"/>
    <d v="2021-04-30T00:00:00"/>
    <x v="3"/>
    <s v=" "/>
    <s v="04.21 NET CHANGE"/>
    <n v="65180"/>
    <x v="29"/>
    <s v="65180 Printing, delivery, &amp; postage"/>
    <x v="6"/>
    <s v="Apr 2021 Bal Import"/>
    <s v=" "/>
    <s v=""/>
    <s v=""/>
    <n v="6633.5"/>
    <n v="6633.5"/>
    <n v="0"/>
    <s v=""/>
    <s v="G/L Account"/>
    <s v=""/>
    <s v=" "/>
    <s v=""/>
    <s v=""/>
    <n v="2141"/>
    <s v=""/>
    <s v=""/>
    <s v=""/>
    <s v=""/>
  </r>
  <r>
    <x v="0"/>
    <x v="0"/>
    <d v="2021-04-30T00:00:00"/>
    <x v="3"/>
    <s v=" "/>
    <s v="04.21 NET CHANGE"/>
    <n v="65170"/>
    <x v="30"/>
    <s v="65170 Shredding Services"/>
    <x v="6"/>
    <s v="Apr 2021 Bal Import"/>
    <s v=" "/>
    <s v=""/>
    <s v=""/>
    <n v="977.22"/>
    <n v="977.22"/>
    <n v="0"/>
    <s v=""/>
    <s v="G/L Account"/>
    <s v=""/>
    <s v=" "/>
    <s v=""/>
    <s v=""/>
    <n v="2136"/>
    <s v=""/>
    <s v=""/>
    <s v=""/>
    <s v=""/>
  </r>
  <r>
    <x v="0"/>
    <x v="0"/>
    <d v="2021-04-30T00:00:00"/>
    <x v="3"/>
    <s v=" "/>
    <s v="04.21 NET CHANGE"/>
    <n v="65160"/>
    <x v="31"/>
    <s v="65160 Repair &amp; Maintenance"/>
    <x v="6"/>
    <s v="Apr 2021 Bal Import"/>
    <s v=" "/>
    <s v=""/>
    <s v=""/>
    <n v="12256.53"/>
    <n v="12256.53"/>
    <n v="0"/>
    <s v=""/>
    <s v="G/L Account"/>
    <s v=""/>
    <s v=" "/>
    <s v=""/>
    <s v=""/>
    <n v="2145"/>
    <s v=""/>
    <s v=""/>
    <s v=""/>
    <s v=""/>
  </r>
  <r>
    <x v="0"/>
    <x v="0"/>
    <d v="2021-04-30T00:00:00"/>
    <x v="3"/>
    <s v=" "/>
    <s v="04.21 NET CHANGE"/>
    <n v="65150"/>
    <x v="32"/>
    <s v="65150 Insurance"/>
    <x v="6"/>
    <s v="Apr 2021 Bal Import"/>
    <s v=" "/>
    <s v=""/>
    <s v=""/>
    <n v="23304"/>
    <n v="23304"/>
    <n v="0"/>
    <s v=""/>
    <s v="G/L Account"/>
    <s v=""/>
    <s v=" "/>
    <s v=""/>
    <s v=""/>
    <n v="2185"/>
    <s v=""/>
    <s v=""/>
    <s v=""/>
    <s v=""/>
  </r>
  <r>
    <x v="0"/>
    <x v="0"/>
    <d v="2021-04-30T00:00:00"/>
    <x v="3"/>
    <s v=" "/>
    <s v="04.21 NET CHANGE"/>
    <n v="65140"/>
    <x v="33"/>
    <s v="65140 Janitorial and waste management"/>
    <x v="6"/>
    <s v="Apr 2021 Bal Import"/>
    <s v=" "/>
    <s v=""/>
    <s v=""/>
    <n v="8982.99"/>
    <n v="8982.99"/>
    <n v="0"/>
    <s v=""/>
    <s v="G/L Account"/>
    <s v=""/>
    <s v=" "/>
    <s v=""/>
    <s v=""/>
    <n v="2135"/>
    <s v=""/>
    <s v=""/>
    <s v=""/>
    <s v=""/>
  </r>
  <r>
    <x v="0"/>
    <x v="0"/>
    <d v="2021-04-30T00:00:00"/>
    <x v="3"/>
    <s v=" "/>
    <s v="04.21 NET CHANGE"/>
    <n v="65130"/>
    <x v="34"/>
    <s v="65130 Telephone &amp; internet"/>
    <x v="6"/>
    <s v="Apr 2021 Bal Import"/>
    <s v=" "/>
    <s v=""/>
    <s v=""/>
    <n v="257.19"/>
    <n v="257.19"/>
    <n v="0"/>
    <s v=""/>
    <s v="G/L Account"/>
    <s v=""/>
    <s v=" "/>
    <s v=""/>
    <s v=""/>
    <n v="2180"/>
    <s v=""/>
    <s v=""/>
    <s v=""/>
    <s v=""/>
  </r>
  <r>
    <x v="0"/>
    <x v="0"/>
    <d v="2021-04-30T00:00:00"/>
    <x v="3"/>
    <s v=" "/>
    <s v="04.21 NET CHANGE"/>
    <n v="65130"/>
    <x v="34"/>
    <s v="65130 Telephone &amp; internet"/>
    <x v="6"/>
    <s v="Apr 2021 Bal Import"/>
    <s v=" "/>
    <s v=""/>
    <s v=""/>
    <n v="12113.56"/>
    <n v="12113.56"/>
    <n v="0"/>
    <s v=""/>
    <s v="G/L Account"/>
    <s v=""/>
    <s v=" "/>
    <s v=""/>
    <s v=""/>
    <n v="2157"/>
    <s v=""/>
    <s v=""/>
    <s v=""/>
    <s v=""/>
  </r>
  <r>
    <x v="0"/>
    <x v="0"/>
    <d v="2021-04-30T00:00:00"/>
    <x v="3"/>
    <s v=" "/>
    <s v="04.21 NET CHANGE"/>
    <n v="65120"/>
    <x v="35"/>
    <s v="65120 Utilities"/>
    <x v="6"/>
    <s v="Apr 2021 Bal Import"/>
    <s v=" "/>
    <s v=""/>
    <s v=""/>
    <n v="25188.78"/>
    <n v="25188.78"/>
    <n v="0"/>
    <s v=""/>
    <s v="G/L Account"/>
    <s v=""/>
    <s v=" "/>
    <s v=""/>
    <s v=""/>
    <n v="2143"/>
    <s v=""/>
    <s v=""/>
    <s v=""/>
    <s v=""/>
  </r>
  <r>
    <x v="0"/>
    <x v="0"/>
    <d v="2021-04-30T00:00:00"/>
    <x v="3"/>
    <s v=" "/>
    <s v="04.21 NET CHANGE"/>
    <n v="65111"/>
    <x v="36"/>
    <s v="65111 Rent related expenses"/>
    <x v="6"/>
    <s v="Apr 2021 Bal Import"/>
    <s v=" "/>
    <s v=""/>
    <s v=""/>
    <n v="28629.38"/>
    <n v="28629.38"/>
    <n v="0"/>
    <s v=""/>
    <s v="G/L Account"/>
    <s v=""/>
    <s v=" "/>
    <s v=""/>
    <s v=""/>
    <n v="2146"/>
    <s v=""/>
    <s v=""/>
    <s v=""/>
    <s v=""/>
  </r>
  <r>
    <x v="0"/>
    <x v="0"/>
    <d v="2021-04-30T00:00:00"/>
    <x v="3"/>
    <s v=" "/>
    <s v="04.21 NET CHANGE"/>
    <n v="65110"/>
    <x v="37"/>
    <s v="65110 Base rent"/>
    <x v="6"/>
    <s v="Apr 2021 Bal Import"/>
    <s v=" "/>
    <s v=""/>
    <s v=""/>
    <n v="162727.59"/>
    <n v="162727.59"/>
    <n v="0"/>
    <s v=""/>
    <s v="G/L Account"/>
    <s v=""/>
    <s v=" "/>
    <s v=""/>
    <s v=""/>
    <n v="2144"/>
    <s v=""/>
    <s v=""/>
    <s v=""/>
    <s v=""/>
  </r>
  <r>
    <x v="0"/>
    <x v="0"/>
    <d v="2021-04-30T00:00:00"/>
    <x v="3"/>
    <s v=" "/>
    <s v="04.21 NET CHANGE"/>
    <n v="64160"/>
    <x v="38"/>
    <s v="64160 Legal"/>
    <x v="7"/>
    <s v="Apr 2021 Bal Import"/>
    <s v=" "/>
    <s v=""/>
    <s v=""/>
    <n v="69073.78"/>
    <n v="69073.78"/>
    <n v="0"/>
    <s v=""/>
    <s v="G/L Account"/>
    <s v=""/>
    <s v=" "/>
    <s v=""/>
    <s v=""/>
    <n v="2142"/>
    <s v=""/>
    <s v=""/>
    <s v=""/>
    <s v=""/>
  </r>
  <r>
    <x v="0"/>
    <x v="0"/>
    <d v="2021-04-30T00:00:00"/>
    <x v="3"/>
    <s v=" "/>
    <s v="04.21 NET CHANGE"/>
    <n v="64150"/>
    <x v="39"/>
    <s v="64150 Recruiting "/>
    <x v="7"/>
    <s v="Apr 2021 Bal Import"/>
    <s v=" "/>
    <s v=""/>
    <s v=""/>
    <n v="15030.58"/>
    <n v="15030.58"/>
    <n v="0"/>
    <s v=""/>
    <s v="G/L Account"/>
    <s v=""/>
    <s v=" "/>
    <s v=""/>
    <s v=""/>
    <n v="2130"/>
    <s v=""/>
    <s v=""/>
    <s v=""/>
    <s v=""/>
  </r>
  <r>
    <x v="0"/>
    <x v="0"/>
    <d v="2021-04-30T00:00:00"/>
    <x v="3"/>
    <s v=" "/>
    <s v="04.21 NET CHANGE"/>
    <n v="64140"/>
    <x v="40"/>
    <s v="64140 Recruiting - Provider"/>
    <x v="7"/>
    <s v="Apr 2021 Bal Import"/>
    <s v=" "/>
    <s v=""/>
    <s v=""/>
    <n v="129.12"/>
    <n v="129.12"/>
    <n v="0"/>
    <s v=""/>
    <s v="G/L Account"/>
    <s v=""/>
    <s v=" "/>
    <s v=""/>
    <s v=""/>
    <n v="2174"/>
    <s v=""/>
    <s v=""/>
    <s v=""/>
    <s v=""/>
  </r>
  <r>
    <x v="0"/>
    <x v="0"/>
    <d v="2021-04-30T00:00:00"/>
    <x v="3"/>
    <s v=" "/>
    <s v="04.21 NET CHANGE"/>
    <n v="64130"/>
    <x v="41"/>
    <s v="64130 Contract labor"/>
    <x v="7"/>
    <s v="Apr 2021 Bal Import"/>
    <s v=" "/>
    <s v=""/>
    <s v=""/>
    <n v="11395.36"/>
    <n v="11395.36"/>
    <n v="0"/>
    <s v=""/>
    <s v="G/L Account"/>
    <s v=""/>
    <s v=" "/>
    <s v=""/>
    <s v=""/>
    <n v="2131"/>
    <s v=""/>
    <s v=""/>
    <s v=""/>
    <s v=""/>
  </r>
  <r>
    <x v="0"/>
    <x v="0"/>
    <d v="2021-04-30T00:00:00"/>
    <x v="3"/>
    <s v=" "/>
    <s v="04.21 NET CHANGE"/>
    <n v="64120"/>
    <x v="82"/>
    <s v="64120 Consulting "/>
    <x v="7"/>
    <s v="Apr 2021 Bal Import"/>
    <s v=" "/>
    <s v=""/>
    <s v=""/>
    <n v="39824.75"/>
    <n v="39824.75"/>
    <n v="0"/>
    <s v=""/>
    <s v="G/L Account"/>
    <s v=""/>
    <s v=" "/>
    <s v=""/>
    <s v=""/>
    <n v="2133"/>
    <s v=""/>
    <s v=""/>
    <s v=""/>
    <s v=""/>
  </r>
  <r>
    <x v="0"/>
    <x v="0"/>
    <d v="2021-04-30T00:00:00"/>
    <x v="3"/>
    <s v=" "/>
    <s v="04.21 NET CHANGE"/>
    <n v="64111"/>
    <x v="84"/>
    <s v="64111 Accounting - EBITDA add-back"/>
    <x v="7"/>
    <s v="Apr 2021 Bal Import"/>
    <s v=" "/>
    <s v=""/>
    <s v=""/>
    <n v="29095.51"/>
    <n v="29095.51"/>
    <n v="0"/>
    <s v=""/>
    <s v="G/L Account"/>
    <s v=""/>
    <s v=" "/>
    <s v=""/>
    <s v=""/>
    <n v="2187"/>
    <s v=""/>
    <s v=""/>
    <s v=""/>
    <s v=""/>
  </r>
  <r>
    <x v="0"/>
    <x v="0"/>
    <d v="2021-04-30T00:00:00"/>
    <x v="3"/>
    <s v=" "/>
    <s v="04.21 NET CHANGE"/>
    <n v="64110"/>
    <x v="42"/>
    <s v="64110 Accounting"/>
    <x v="7"/>
    <s v="Apr 2021 Bal Import"/>
    <s v=" "/>
    <s v=""/>
    <s v=""/>
    <n v="76946.899999999994"/>
    <n v="76946.899999999994"/>
    <n v="0"/>
    <s v=""/>
    <s v="G/L Account"/>
    <s v=""/>
    <s v=" "/>
    <s v=""/>
    <s v=""/>
    <n v="2138"/>
    <s v=""/>
    <s v=""/>
    <s v=""/>
    <s v=""/>
  </r>
  <r>
    <x v="0"/>
    <x v="0"/>
    <d v="2021-04-30T00:00:00"/>
    <x v="3"/>
    <s v=" "/>
    <s v="04.21 NET CHANGE"/>
    <n v="63170"/>
    <x v="43"/>
    <s v="63170 Other marekting expenses"/>
    <x v="8"/>
    <s v="Apr 2021 Bal Import"/>
    <s v=" "/>
    <s v=""/>
    <s v=""/>
    <n v="18.95"/>
    <n v="18.95"/>
    <n v="0"/>
    <s v=""/>
    <s v="G/L Account"/>
    <s v=""/>
    <s v=" "/>
    <s v=""/>
    <s v=""/>
    <n v="2172"/>
    <s v=""/>
    <s v=""/>
    <s v=""/>
    <s v=""/>
  </r>
  <r>
    <x v="0"/>
    <x v="0"/>
    <d v="2021-04-30T00:00:00"/>
    <x v="3"/>
    <s v=" "/>
    <s v="04.21 NET CHANGE"/>
    <n v="63160"/>
    <x v="44"/>
    <s v="63160 Graphic design"/>
    <x v="8"/>
    <s v="Apr 2021 Bal Import"/>
    <s v=" "/>
    <s v=""/>
    <s v=""/>
    <n v="5500"/>
    <n v="5500"/>
    <n v="0"/>
    <s v=""/>
    <s v="G/L Account"/>
    <s v=""/>
    <s v=" "/>
    <s v=""/>
    <s v=""/>
    <n v="2169"/>
    <s v=""/>
    <s v=""/>
    <s v=""/>
    <s v=""/>
  </r>
  <r>
    <x v="0"/>
    <x v="0"/>
    <d v="2021-04-30T00:00:00"/>
    <x v="3"/>
    <s v=" "/>
    <s v="04.21 NET CHANGE"/>
    <n v="63150"/>
    <x v="45"/>
    <s v="63150 Advertising, print &amp; promotion"/>
    <x v="8"/>
    <s v="Apr 2021 Bal Import"/>
    <s v=" "/>
    <s v=""/>
    <s v=""/>
    <n v="483.37"/>
    <n v="483.37"/>
    <n v="0"/>
    <s v=""/>
    <s v="G/L Account"/>
    <s v=""/>
    <s v=" "/>
    <s v=""/>
    <s v=""/>
    <n v="2171"/>
    <s v=""/>
    <s v=""/>
    <s v=""/>
    <s v=""/>
  </r>
  <r>
    <x v="0"/>
    <x v="0"/>
    <d v="2021-04-30T00:00:00"/>
    <x v="3"/>
    <s v=" "/>
    <s v="04.21 NET CHANGE"/>
    <n v="63140"/>
    <x v="46"/>
    <s v="63140 Website/multimedia/digital/apps"/>
    <x v="8"/>
    <s v="Apr 2021 Bal Import"/>
    <s v=" "/>
    <s v=""/>
    <s v=""/>
    <n v="969.18"/>
    <n v="969.18"/>
    <n v="0"/>
    <s v=""/>
    <s v="G/L Account"/>
    <s v=""/>
    <s v=" "/>
    <s v=""/>
    <s v=""/>
    <n v="2168"/>
    <s v=""/>
    <s v=""/>
    <s v=""/>
    <s v=""/>
  </r>
  <r>
    <x v="0"/>
    <x v="0"/>
    <d v="2021-04-30T00:00:00"/>
    <x v="3"/>
    <s v=" "/>
    <s v="04.21 NET CHANGE"/>
    <n v="63120"/>
    <x v="47"/>
    <s v="63120 Events/Swag"/>
    <x v="8"/>
    <s v="Apr 2021 Bal Import"/>
    <s v=" "/>
    <s v=""/>
    <s v=""/>
    <n v="2675.39"/>
    <n v="2675.39"/>
    <n v="0"/>
    <s v=""/>
    <s v="G/L Account"/>
    <s v=""/>
    <s v=" "/>
    <s v=""/>
    <s v=""/>
    <n v="2173"/>
    <s v=""/>
    <s v=""/>
    <s v=""/>
    <s v=""/>
  </r>
  <r>
    <x v="0"/>
    <x v="0"/>
    <d v="2021-04-30T00:00:00"/>
    <x v="3"/>
    <s v=" "/>
    <s v="04.21 NET CHANGE"/>
    <n v="63110"/>
    <x v="48"/>
    <s v="63110 CRM Platform"/>
    <x v="8"/>
    <s v="Apr 2021 Bal Import"/>
    <s v=" "/>
    <s v=""/>
    <s v=""/>
    <n v="6088.34"/>
    <n v="6088.34"/>
    <n v="0"/>
    <s v=""/>
    <s v="G/L Account"/>
    <s v=""/>
    <s v=" "/>
    <s v=""/>
    <s v=""/>
    <n v="2170"/>
    <s v=""/>
    <s v=""/>
    <s v=""/>
    <s v=""/>
  </r>
  <r>
    <x v="1"/>
    <x v="0"/>
    <d v="2021-04-30T00:00:00"/>
    <x v="3"/>
    <s v=" "/>
    <s v="04.21 NET CHANGE"/>
    <n v="61180"/>
    <x v="50"/>
    <s v="61180 Benefits "/>
    <x v="9"/>
    <s v="Apr 2021 Bal Import"/>
    <s v=" "/>
    <s v=""/>
    <s v=""/>
    <n v="47620.05"/>
    <n v="47620.05"/>
    <n v="0"/>
    <s v=""/>
    <s v="G/L Account"/>
    <s v=""/>
    <s v=" "/>
    <s v=""/>
    <s v=""/>
    <n v="2477"/>
    <s v=""/>
    <s v=""/>
    <s v=""/>
    <s v=""/>
  </r>
  <r>
    <x v="0"/>
    <x v="0"/>
    <d v="2021-04-30T00:00:00"/>
    <x v="3"/>
    <s v=" "/>
    <s v="04.21 NET CHANGE"/>
    <n v="61180"/>
    <x v="50"/>
    <s v="61180 Benefits "/>
    <x v="9"/>
    <s v="Apr 2021 Bal Import"/>
    <s v=" "/>
    <s v=""/>
    <s v=""/>
    <n v="71749.91"/>
    <n v="71749.91"/>
    <n v="0"/>
    <s v=""/>
    <s v="G/L Account"/>
    <s v=""/>
    <s v=" "/>
    <s v=""/>
    <s v=""/>
    <n v="2152"/>
    <s v=""/>
    <s v=""/>
    <s v=""/>
    <s v=""/>
  </r>
  <r>
    <x v="1"/>
    <x v="0"/>
    <d v="2021-04-30T00:00:00"/>
    <x v="3"/>
    <s v=" "/>
    <s v="04.21 NET CHANGE"/>
    <n v="61170"/>
    <x v="51"/>
    <s v="61170 401k employer match"/>
    <x v="9"/>
    <s v="Apr 2021 Bal Import"/>
    <s v=" "/>
    <s v=""/>
    <s v=""/>
    <n v="26280.47"/>
    <n v="26280.47"/>
    <n v="0"/>
    <s v=""/>
    <s v="G/L Account"/>
    <s v=""/>
    <s v=" "/>
    <s v=""/>
    <s v=""/>
    <n v="2478"/>
    <s v=""/>
    <s v=""/>
    <s v=""/>
    <s v=""/>
  </r>
  <r>
    <x v="0"/>
    <x v="0"/>
    <d v="2021-04-30T00:00:00"/>
    <x v="3"/>
    <s v=" "/>
    <s v="04.21 NET CHANGE"/>
    <n v="61170"/>
    <x v="51"/>
    <s v="61170 401k employer match"/>
    <x v="9"/>
    <s v="Apr 2021 Bal Import"/>
    <s v=" "/>
    <s v=""/>
    <s v=""/>
    <n v="25302.27"/>
    <n v="25302.27"/>
    <n v="0"/>
    <s v=""/>
    <s v="G/L Account"/>
    <s v=""/>
    <s v=" "/>
    <s v=""/>
    <s v=""/>
    <n v="2153"/>
    <s v=""/>
    <s v=""/>
    <s v=""/>
    <s v=""/>
  </r>
  <r>
    <x v="1"/>
    <x v="0"/>
    <d v="2021-04-30T00:00:00"/>
    <x v="3"/>
    <s v=" "/>
    <s v="04.21 NET CHANGE"/>
    <n v="61160"/>
    <x v="52"/>
    <s v="61160 Workers' comp insurance"/>
    <x v="9"/>
    <s v="Apr 2021 Bal Import"/>
    <s v=" "/>
    <s v=""/>
    <s v=""/>
    <n v="22089.77"/>
    <n v="22089.77"/>
    <n v="0"/>
    <s v=""/>
    <s v="G/L Account"/>
    <s v=""/>
    <s v=" "/>
    <s v=""/>
    <s v=""/>
    <n v="2475"/>
    <s v=""/>
    <s v=""/>
    <s v=""/>
    <s v=""/>
  </r>
  <r>
    <x v="0"/>
    <x v="0"/>
    <d v="2021-04-30T00:00:00"/>
    <x v="3"/>
    <s v=" "/>
    <s v="04.21 NET CHANGE"/>
    <n v="61160"/>
    <x v="52"/>
    <s v="61160 Workers' comp insurance"/>
    <x v="9"/>
    <s v="Apr 2021 Bal Import"/>
    <s v=" "/>
    <s v=""/>
    <s v=""/>
    <n v="23420.94"/>
    <n v="23420.94"/>
    <n v="0"/>
    <s v=""/>
    <s v="G/L Account"/>
    <s v=""/>
    <s v=" "/>
    <s v=""/>
    <s v=""/>
    <n v="2150"/>
    <s v=""/>
    <s v=""/>
    <s v=""/>
    <s v=""/>
  </r>
  <r>
    <x v="0"/>
    <x v="0"/>
    <d v="2021-04-30T00:00:00"/>
    <x v="3"/>
    <s v=" "/>
    <s v="04.21 NET CHANGE"/>
    <n v="61150"/>
    <x v="53"/>
    <s v="61150 Relocation expense"/>
    <x v="9"/>
    <s v="Apr 2021 Bal Import"/>
    <s v=" "/>
    <s v=""/>
    <s v=""/>
    <n v="245.48"/>
    <n v="245.48"/>
    <n v="0"/>
    <s v=""/>
    <s v="G/L Account"/>
    <s v=""/>
    <s v=" "/>
    <s v=""/>
    <s v=""/>
    <n v="2129"/>
    <s v=""/>
    <s v=""/>
    <s v=""/>
    <s v=""/>
  </r>
  <r>
    <x v="1"/>
    <x v="0"/>
    <d v="2021-04-30T00:00:00"/>
    <x v="3"/>
    <s v=" "/>
    <s v="04.21 NET CHANGE"/>
    <n v="61140"/>
    <x v="54"/>
    <s v="61140 Payroll taxes"/>
    <x v="9"/>
    <s v="Apr 2021 Bal Import"/>
    <s v=" "/>
    <s v=""/>
    <s v=""/>
    <n v="62232.25"/>
    <n v="62232.25"/>
    <n v="0"/>
    <s v=""/>
    <s v="G/L Account"/>
    <s v=""/>
    <s v=" "/>
    <s v=""/>
    <s v=""/>
    <n v="2474"/>
    <s v=""/>
    <s v=""/>
    <s v=""/>
    <s v=""/>
  </r>
  <r>
    <x v="0"/>
    <x v="0"/>
    <d v="2021-04-30T00:00:00"/>
    <x v="3"/>
    <s v=" "/>
    <s v="04.21 NET CHANGE"/>
    <n v="61140"/>
    <x v="54"/>
    <s v="61140 Payroll taxes"/>
    <x v="9"/>
    <s v="Apr 2021 Bal Import"/>
    <s v=" "/>
    <s v=""/>
    <s v=""/>
    <n v="73777.259999999995"/>
    <n v="73777.259999999995"/>
    <n v="0"/>
    <s v=""/>
    <s v="G/L Account"/>
    <s v=""/>
    <s v=" "/>
    <s v=""/>
    <s v=""/>
    <n v="2149"/>
    <s v=""/>
    <s v=""/>
    <s v=""/>
    <s v=""/>
  </r>
  <r>
    <x v="0"/>
    <x v="0"/>
    <d v="2021-04-30T00:00:00"/>
    <x v="3"/>
    <s v=" "/>
    <s v="04.21 NET CHANGE"/>
    <n v="61130"/>
    <x v="55"/>
    <s v="61130 Bonuses"/>
    <x v="9"/>
    <s v="Apr 2021 Bal Import"/>
    <s v=" "/>
    <s v=""/>
    <s v=""/>
    <n v="3720"/>
    <n v="3720"/>
    <n v="0"/>
    <s v=""/>
    <s v="G/L Account"/>
    <s v=""/>
    <s v=" "/>
    <s v=""/>
    <s v=""/>
    <n v="2154"/>
    <s v=""/>
    <s v=""/>
    <s v=""/>
    <s v=""/>
  </r>
  <r>
    <x v="0"/>
    <x v="0"/>
    <d v="2021-04-30T00:00:00"/>
    <x v="3"/>
    <s v=" "/>
    <s v="04.21 NET CHANGE"/>
    <n v="61110"/>
    <x v="56"/>
    <s v="61110 Salaries &amp; wages"/>
    <x v="9"/>
    <s v="Apr 2021 Bal Import"/>
    <s v=" "/>
    <s v=""/>
    <s v=""/>
    <n v="772681.35"/>
    <n v="772681.35"/>
    <n v="0"/>
    <s v=""/>
    <s v="G/L Account"/>
    <s v=""/>
    <s v=" "/>
    <s v=""/>
    <s v=""/>
    <n v="2147"/>
    <s v=""/>
    <s v=""/>
    <s v=""/>
    <s v=""/>
  </r>
  <r>
    <x v="3"/>
    <x v="0"/>
    <d v="2021-04-30T00:00:00"/>
    <x v="3"/>
    <s v=" "/>
    <s v="04.21 NET CHANGE"/>
    <n v="52200"/>
    <x v="57"/>
    <s v="52200 Donor related expenses"/>
    <x v="10"/>
    <s v="Apr 2021 Bal Import"/>
    <s v=" "/>
    <s v=""/>
    <s v=""/>
    <n v="400"/>
    <n v="400"/>
    <n v="0"/>
    <s v=""/>
    <s v="G/L Account"/>
    <s v=""/>
    <s v=" "/>
    <s v=""/>
    <s v=""/>
    <n v="2443"/>
    <s v=""/>
    <s v=""/>
    <s v=""/>
    <s v=""/>
  </r>
  <r>
    <x v="3"/>
    <x v="0"/>
    <d v="2021-04-30T00:00:00"/>
    <x v="3"/>
    <s v=" "/>
    <s v="04.21 NET CHANGE"/>
    <n v="52200"/>
    <x v="57"/>
    <s v="52200 Donor related expenses"/>
    <x v="10"/>
    <s v="Apr 2021 Bal Import"/>
    <s v=" "/>
    <s v=""/>
    <s v=""/>
    <n v="297"/>
    <n v="297"/>
    <n v="0"/>
    <s v=""/>
    <s v="G/L Account"/>
    <s v=""/>
    <s v=" "/>
    <s v=""/>
    <s v=""/>
    <n v="2442"/>
    <s v=""/>
    <s v=""/>
    <s v=""/>
    <s v=""/>
  </r>
  <r>
    <x v="3"/>
    <x v="0"/>
    <d v="2021-04-30T00:00:00"/>
    <x v="3"/>
    <s v=" "/>
    <s v="04.21 NET CHANGE"/>
    <n v="52100"/>
    <x v="58"/>
    <s v="52100 Donor compensation"/>
    <x v="10"/>
    <s v="Apr 2021 Bal Import"/>
    <s v=" "/>
    <s v=""/>
    <s v=""/>
    <n v="11804"/>
    <n v="11804"/>
    <n v="0"/>
    <s v=""/>
    <s v="G/L Account"/>
    <s v=""/>
    <s v=" "/>
    <s v=""/>
    <s v=""/>
    <n v="2441"/>
    <s v=""/>
    <s v=""/>
    <s v=""/>
    <s v=""/>
  </r>
  <r>
    <x v="1"/>
    <x v="0"/>
    <d v="2021-04-30T00:00:00"/>
    <x v="3"/>
    <s v=" "/>
    <s v="04.21 NET CHANGE"/>
    <n v="51400"/>
    <x v="60"/>
    <s v="51400 Management service expense"/>
    <x v="10"/>
    <s v="Apr 2021 Bal Import"/>
    <s v=" "/>
    <s v=""/>
    <s v=""/>
    <n v="5031018.18"/>
    <n v="5031018.18"/>
    <n v="0"/>
    <s v=""/>
    <s v="G/L Account"/>
    <s v=""/>
    <s v=" "/>
    <s v=""/>
    <s v=""/>
    <n v="2485"/>
    <s v=""/>
    <s v=""/>
    <s v=""/>
    <s v=""/>
  </r>
  <r>
    <x v="3"/>
    <x v="0"/>
    <d v="2021-04-30T00:00:00"/>
    <x v="3"/>
    <s v=" "/>
    <s v="04.21 NET CHANGE"/>
    <n v="51391"/>
    <x v="61"/>
    <s v="51391 Anesthesia"/>
    <x v="10"/>
    <s v="Apr 2021 Bal Import"/>
    <s v=" "/>
    <s v=""/>
    <s v=""/>
    <n v="450"/>
    <n v="450"/>
    <n v="0"/>
    <s v=""/>
    <s v="G/L Account"/>
    <s v=""/>
    <s v=" "/>
    <s v=""/>
    <s v=""/>
    <n v="2439"/>
    <s v=""/>
    <s v=""/>
    <s v=""/>
    <s v=""/>
  </r>
  <r>
    <x v="0"/>
    <x v="0"/>
    <d v="2021-04-30T00:00:00"/>
    <x v="3"/>
    <s v=" "/>
    <s v="04.21 NET CHANGE"/>
    <n v="51391"/>
    <x v="61"/>
    <s v="51391 Anesthesia"/>
    <x v="10"/>
    <s v="Apr 2021 Bal Import"/>
    <s v=" "/>
    <s v=""/>
    <s v=""/>
    <n v="137700"/>
    <n v="137700"/>
    <n v="0"/>
    <s v=""/>
    <s v="G/L Account"/>
    <s v=""/>
    <s v=" "/>
    <s v=""/>
    <s v=""/>
    <n v="2121"/>
    <s v=""/>
    <s v=""/>
    <s v=""/>
    <s v=""/>
  </r>
  <r>
    <x v="0"/>
    <x v="0"/>
    <d v="2021-04-30T00:00:00"/>
    <x v="3"/>
    <s v=" "/>
    <s v="04.21 NET CHANGE"/>
    <n v="51390"/>
    <x v="62"/>
    <s v="51390 Prescription medication expense"/>
    <x v="10"/>
    <s v="Apr 2021 Bal Import"/>
    <s v=" "/>
    <s v=""/>
    <s v=""/>
    <n v="242383.3"/>
    <n v="242383.3"/>
    <n v="0"/>
    <s v=""/>
    <s v="G/L Account"/>
    <s v=""/>
    <s v=" "/>
    <s v=""/>
    <s v=""/>
    <n v="2122"/>
    <s v=""/>
    <s v=""/>
    <s v=""/>
    <s v=""/>
  </r>
  <r>
    <x v="0"/>
    <x v="0"/>
    <d v="2021-04-30T00:00:00"/>
    <x v="3"/>
    <s v=" "/>
    <s v="04.21 NET CHANGE"/>
    <n v="51380"/>
    <x v="63"/>
    <s v="51380 Laundry"/>
    <x v="10"/>
    <s v="Apr 2021 Bal Import"/>
    <s v=" "/>
    <s v=""/>
    <s v=""/>
    <n v="10602.88"/>
    <n v="10602.88"/>
    <n v="0"/>
    <s v=""/>
    <s v="G/L Account"/>
    <s v=""/>
    <s v=" "/>
    <s v=""/>
    <s v=""/>
    <n v="2137"/>
    <s v=""/>
    <s v=""/>
    <s v=""/>
    <s v=""/>
  </r>
  <r>
    <x v="1"/>
    <x v="0"/>
    <d v="2021-04-30T00:00:00"/>
    <x v="3"/>
    <s v=" "/>
    <s v="04.21 NET CHANGE"/>
    <n v="51360"/>
    <x v="64"/>
    <s v="51360 COGS - merchant charges"/>
    <x v="10"/>
    <s v="Apr 2021 Bal Import"/>
    <s v=" "/>
    <s v=""/>
    <s v=""/>
    <n v="78167.3"/>
    <n v="78167.3"/>
    <n v="0"/>
    <s v=""/>
    <s v="G/L Account"/>
    <s v=""/>
    <s v=" "/>
    <s v=""/>
    <s v=""/>
    <n v="2482"/>
    <s v=""/>
    <s v=""/>
    <s v=""/>
    <s v=""/>
  </r>
  <r>
    <x v="0"/>
    <x v="0"/>
    <d v="2021-04-30T00:00:00"/>
    <x v="3"/>
    <s v=" "/>
    <s v="04.21 NET CHANGE"/>
    <n v="51360"/>
    <x v="64"/>
    <s v="51360 COGS - merchant charges"/>
    <x v="10"/>
    <s v="Apr 2021 Bal Import"/>
    <s v=" "/>
    <s v=""/>
    <s v=""/>
    <n v="150"/>
    <n v="150"/>
    <n v="0"/>
    <s v=""/>
    <s v="G/L Account"/>
    <s v=""/>
    <s v=" "/>
    <s v=""/>
    <s v=""/>
    <n v="2161"/>
    <s v=""/>
    <s v=""/>
    <s v=""/>
    <s v=""/>
  </r>
  <r>
    <x v="0"/>
    <x v="0"/>
    <d v="2021-04-30T00:00:00"/>
    <x v="3"/>
    <s v=" "/>
    <s v="04.21 NET CHANGE"/>
    <n v="51340"/>
    <x v="65"/>
    <s v="51340 COGS - contract labor"/>
    <x v="10"/>
    <s v="Apr 2021 Bal Import"/>
    <s v=" "/>
    <s v=""/>
    <s v=""/>
    <n v="3120"/>
    <n v="3120"/>
    <n v="0"/>
    <s v=""/>
    <s v="G/L Account"/>
    <s v=""/>
    <s v=" "/>
    <s v=""/>
    <s v=""/>
    <n v="2184"/>
    <s v=""/>
    <s v=""/>
    <s v=""/>
    <s v=""/>
  </r>
  <r>
    <x v="0"/>
    <x v="0"/>
    <d v="2021-04-30T00:00:00"/>
    <x v="3"/>
    <s v=" "/>
    <s v="04.21 NET CHANGE"/>
    <n v="51330"/>
    <x v="66"/>
    <s v="51330 Genetic testing"/>
    <x v="10"/>
    <s v="Apr 2021 Bal Import"/>
    <s v=" "/>
    <s v=""/>
    <s v=""/>
    <n v="130113"/>
    <n v="130113"/>
    <n v="0"/>
    <s v=""/>
    <s v="G/L Account"/>
    <s v=""/>
    <s v=" "/>
    <s v=""/>
    <s v=""/>
    <n v="2123"/>
    <s v=""/>
    <s v=""/>
    <s v=""/>
    <s v=""/>
  </r>
  <r>
    <x v="0"/>
    <x v="0"/>
    <d v="2021-04-30T00:00:00"/>
    <x v="3"/>
    <s v=" "/>
    <s v="04.21 NET CHANGE"/>
    <n v="51320"/>
    <x v="67"/>
    <s v="51320 Insurance billing services"/>
    <x v="10"/>
    <s v="Apr 2021 Bal Import"/>
    <s v=" "/>
    <s v=""/>
    <s v=""/>
    <n v="17682.75"/>
    <n v="17682.75"/>
    <n v="0"/>
    <s v=""/>
    <s v="G/L Account"/>
    <s v=""/>
    <s v=" "/>
    <s v=""/>
    <s v=""/>
    <n v="2132"/>
    <s v=""/>
    <s v=""/>
    <s v=""/>
    <s v=""/>
  </r>
  <r>
    <x v="0"/>
    <x v="0"/>
    <d v="2021-04-30T00:00:00"/>
    <x v="3"/>
    <s v=" "/>
    <s v="04.21 NET CHANGE"/>
    <n v="51310"/>
    <x v="68"/>
    <s v="51310 Lab transport"/>
    <x v="10"/>
    <s v="Apr 2021 Bal Import"/>
    <s v=" "/>
    <s v=""/>
    <s v=""/>
    <n v="16702.97"/>
    <n v="16702.97"/>
    <n v="0"/>
    <s v=""/>
    <s v="G/L Account"/>
    <s v=""/>
    <s v=" "/>
    <s v=""/>
    <s v=""/>
    <n v="2120"/>
    <s v=""/>
    <s v=""/>
    <s v=""/>
    <s v=""/>
  </r>
  <r>
    <x v="0"/>
    <x v="0"/>
    <d v="2021-04-30T00:00:00"/>
    <x v="3"/>
    <s v=" "/>
    <s v="04.21 NET CHANGE"/>
    <n v="51260"/>
    <x v="70"/>
    <s v="51260 Patient souvenirs"/>
    <x v="11"/>
    <s v="Apr 2021 Bal Import"/>
    <s v=" "/>
    <s v=""/>
    <s v=""/>
    <n v="10856.53"/>
    <n v="10856.53"/>
    <n v="0"/>
    <s v=""/>
    <s v="G/L Account"/>
    <s v=""/>
    <s v=" "/>
    <s v=""/>
    <s v=""/>
    <n v="2128"/>
    <s v=""/>
    <s v=""/>
    <s v=""/>
    <s v=""/>
  </r>
  <r>
    <x v="0"/>
    <x v="0"/>
    <d v="2021-04-30T00:00:00"/>
    <x v="3"/>
    <s v=" "/>
    <s v="04.21 NET CHANGE"/>
    <n v="51250"/>
    <x v="71"/>
    <s v="51250 Patient refreshments"/>
    <x v="11"/>
    <s v="Apr 2021 Bal Import"/>
    <s v=" "/>
    <s v=""/>
    <s v=""/>
    <n v="869.92"/>
    <n v="869.92"/>
    <n v="0"/>
    <s v=""/>
    <s v="G/L Account"/>
    <s v=""/>
    <s v=" "/>
    <s v=""/>
    <s v=""/>
    <n v="2182"/>
    <s v=""/>
    <s v=""/>
    <s v=""/>
    <s v=""/>
  </r>
  <r>
    <x v="0"/>
    <x v="0"/>
    <d v="2021-04-30T00:00:00"/>
    <x v="3"/>
    <s v=" "/>
    <s v="04.21 NET CHANGE"/>
    <n v="51230"/>
    <x v="72"/>
    <s v="51230 IVF Lab supplies"/>
    <x v="11"/>
    <s v="Apr 2021 Bal Import"/>
    <s v=" "/>
    <s v=""/>
    <s v=""/>
    <n v="172849.44"/>
    <n v="172849.44"/>
    <n v="0"/>
    <s v=""/>
    <s v="G/L Account"/>
    <s v=""/>
    <s v=" "/>
    <s v=""/>
    <s v=""/>
    <n v="2127"/>
    <s v=""/>
    <s v=""/>
    <s v=""/>
    <s v=""/>
  </r>
  <r>
    <x v="0"/>
    <x v="0"/>
    <d v="2021-04-30T00:00:00"/>
    <x v="3"/>
    <s v=" "/>
    <s v="04.21 NET CHANGE"/>
    <n v="51220"/>
    <x v="73"/>
    <s v="51220 Clinical supplies"/>
    <x v="11"/>
    <s v="Apr 2021 Bal Import"/>
    <s v=" "/>
    <s v=""/>
    <s v=""/>
    <n v="147560.18"/>
    <n v="147560.18"/>
    <n v="0"/>
    <s v=""/>
    <s v="G/L Account"/>
    <s v=""/>
    <s v=" "/>
    <s v=""/>
    <s v=""/>
    <n v="2186"/>
    <s v=""/>
    <s v=""/>
    <s v=""/>
    <s v=""/>
  </r>
  <r>
    <x v="0"/>
    <x v="0"/>
    <d v="2021-04-30T00:00:00"/>
    <x v="3"/>
    <s v=" "/>
    <s v="04.21 NET CHANGE"/>
    <n v="51210"/>
    <x v="74"/>
    <s v="51210 Surgical supplies"/>
    <x v="11"/>
    <s v="Apr 2021 Bal Import"/>
    <s v=" "/>
    <s v=""/>
    <s v=""/>
    <n v="10723.48"/>
    <n v="10723.48"/>
    <n v="0"/>
    <s v=""/>
    <s v="G/L Account"/>
    <s v=""/>
    <s v=" "/>
    <s v=""/>
    <s v=""/>
    <n v="2126"/>
    <s v=""/>
    <s v=""/>
    <s v=""/>
    <s v=""/>
  </r>
  <r>
    <x v="4"/>
    <x v="0"/>
    <d v="2021-04-30T00:00:00"/>
    <x v="3"/>
    <s v=" "/>
    <s v="04.21 NET CHANGE"/>
    <n v="51180"/>
    <x v="83"/>
    <s v="51180 Benefits Admin/Payroll Admin fee"/>
    <x v="12"/>
    <s v="Apr 2021 Bal Import"/>
    <s v=" "/>
    <s v=""/>
    <s v=""/>
    <n v="236.6"/>
    <n v="236.6"/>
    <n v="0"/>
    <s v=""/>
    <s v="G/L Account"/>
    <s v=""/>
    <s v=" "/>
    <s v=""/>
    <s v=""/>
    <n v="2550"/>
    <s v=""/>
    <s v=""/>
    <s v=""/>
    <s v=""/>
  </r>
  <r>
    <x v="4"/>
    <x v="0"/>
    <d v="2021-04-30T00:00:00"/>
    <x v="3"/>
    <s v=" "/>
    <s v="04.21 NET CHANGE"/>
    <n v="51170"/>
    <x v="50"/>
    <s v="51170 Benefits "/>
    <x v="12"/>
    <s v="Apr 2021 Bal Import"/>
    <s v=" "/>
    <s v=""/>
    <s v=""/>
    <n v="212.4"/>
    <n v="212.4"/>
    <n v="0"/>
    <s v=""/>
    <s v="G/L Account"/>
    <s v=""/>
    <s v=" "/>
    <s v=""/>
    <s v=""/>
    <n v="2549"/>
    <s v=""/>
    <s v=""/>
    <s v=""/>
    <s v=""/>
  </r>
  <r>
    <x v="4"/>
    <x v="0"/>
    <d v="2021-04-30T00:00:00"/>
    <x v="3"/>
    <s v=" "/>
    <s v="04.21 NET CHANGE"/>
    <n v="51150"/>
    <x v="52"/>
    <s v="51150 Workers' comp insurance"/>
    <x v="12"/>
    <s v="Apr 2021 Bal Import"/>
    <s v=" "/>
    <s v=""/>
    <s v=""/>
    <n v="773.5"/>
    <n v="773.5"/>
    <n v="0"/>
    <s v=""/>
    <s v="G/L Account"/>
    <s v=""/>
    <s v=" "/>
    <s v=""/>
    <s v=""/>
    <n v="2548"/>
    <s v=""/>
    <s v=""/>
    <s v=""/>
    <s v=""/>
  </r>
  <r>
    <x v="4"/>
    <x v="0"/>
    <d v="2021-04-30T00:00:00"/>
    <x v="3"/>
    <s v=" "/>
    <s v="04.21 NET CHANGE"/>
    <n v="51140"/>
    <x v="54"/>
    <s v="51140 Payroll taxes"/>
    <x v="12"/>
    <s v="Apr 2021 Bal Import"/>
    <s v=" "/>
    <s v=""/>
    <s v=""/>
    <n v="7403.02"/>
    <n v="7403.02"/>
    <n v="0"/>
    <s v=""/>
    <s v="G/L Account"/>
    <s v=""/>
    <s v=" "/>
    <s v=""/>
    <s v=""/>
    <n v="2547"/>
    <s v=""/>
    <s v=""/>
    <s v=""/>
    <s v=""/>
  </r>
  <r>
    <x v="4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37500"/>
    <n v="37500"/>
    <n v="0"/>
    <s v=""/>
    <s v="G/L Account"/>
    <s v=""/>
    <s v=" "/>
    <s v=""/>
    <s v=""/>
    <n v="2546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100833.34"/>
    <n v="100833.34"/>
    <n v="0"/>
    <s v=""/>
    <s v="G/L Account"/>
    <s v=""/>
    <s v=" "/>
    <s v=""/>
    <s v=""/>
    <n v="2481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110916.66"/>
    <n v="110916.66"/>
    <n v="0"/>
    <s v=""/>
    <s v="G/L Account"/>
    <s v=""/>
    <s v=" "/>
    <s v=""/>
    <s v=""/>
    <n v="2480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504663.36"/>
    <n v="504663.36"/>
    <n v="0"/>
    <s v=""/>
    <s v="G/L Account"/>
    <s v=""/>
    <s v=" "/>
    <s v=""/>
    <s v=""/>
    <n v="2479"/>
    <s v=""/>
    <s v=""/>
    <s v=""/>
    <s v=""/>
  </r>
  <r>
    <x v="1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390461.92"/>
    <n v="390461.92"/>
    <n v="0"/>
    <s v=""/>
    <s v="G/L Account"/>
    <s v=""/>
    <s v=" "/>
    <s v=""/>
    <s v=""/>
    <n v="2473"/>
    <s v=""/>
    <s v=""/>
    <s v=""/>
    <s v=""/>
  </r>
  <r>
    <x v="0"/>
    <x v="0"/>
    <d v="2021-04-30T00:00:00"/>
    <x v="3"/>
    <s v=" "/>
    <s v="04.21 NET CHANGE"/>
    <n v="51110"/>
    <x v="56"/>
    <s v="51110 Salaries &amp; wages"/>
    <x v="12"/>
    <s v="Apr 2021 Bal Import"/>
    <s v=" "/>
    <s v=""/>
    <s v=""/>
    <n v="214952.67"/>
    <n v="214952.67"/>
    <n v="0"/>
    <s v=""/>
    <s v="G/L Account"/>
    <s v=""/>
    <s v=" "/>
    <s v=""/>
    <s v=""/>
    <n v="2148"/>
    <s v=""/>
    <s v=""/>
    <s v=""/>
    <s v=""/>
  </r>
  <r>
    <x v="0"/>
    <x v="0"/>
    <d v="2021-04-30T00:00:00"/>
    <x v="3"/>
    <s v=" "/>
    <s v="04.21 NET CHANGE"/>
    <n v="41500"/>
    <x v="75"/>
    <s v="41500 Storage revenue"/>
    <x v="13"/>
    <s v="Apr 2021 Bal Import"/>
    <s v=" "/>
    <s v=""/>
    <s v=""/>
    <n v="-1200"/>
    <n v="0"/>
    <n v="1200"/>
    <s v=""/>
    <s v="G/L Account"/>
    <s v=""/>
    <s v=" "/>
    <s v=""/>
    <s v=""/>
    <n v="2117"/>
    <s v=""/>
    <s v=""/>
    <s v=""/>
    <s v=""/>
  </r>
  <r>
    <x v="0"/>
    <x v="0"/>
    <d v="2021-04-30T00:00:00"/>
    <x v="3"/>
    <s v=" "/>
    <s v="04.21 NET CHANGE"/>
    <n v="41400"/>
    <x v="76"/>
    <s v="41400 Management service revenue"/>
    <x v="14"/>
    <s v="Apr 2021 Bal Import"/>
    <s v=" "/>
    <s v=""/>
    <s v=""/>
    <n v="-5031018.18"/>
    <n v="0"/>
    <n v="5031018.18"/>
    <s v=""/>
    <s v="G/L Account"/>
    <s v=""/>
    <s v=" "/>
    <s v=""/>
    <s v=""/>
    <n v="2116"/>
    <s v=""/>
    <s v=""/>
    <s v=""/>
    <s v=""/>
  </r>
  <r>
    <x v="1"/>
    <x v="0"/>
    <d v="2021-04-30T00:00:00"/>
    <x v="3"/>
    <s v=" "/>
    <s v="04.21 NET CHANGE"/>
    <n v="41310"/>
    <x v="77"/>
    <s v="41310 Fertility benefits revenue - Progyny"/>
    <x v="15"/>
    <s v="Apr 2021 Bal Import"/>
    <s v=" "/>
    <s v=""/>
    <s v=""/>
    <n v="-1324932"/>
    <n v="0"/>
    <n v="1324932"/>
    <s v=""/>
    <s v="G/L Account"/>
    <s v=""/>
    <s v=" "/>
    <s v=""/>
    <s v=""/>
    <n v="2472"/>
    <s v=""/>
    <s v=""/>
    <s v=""/>
    <s v=""/>
  </r>
  <r>
    <x v="1"/>
    <x v="0"/>
    <d v="2021-04-30T00:00:00"/>
    <x v="3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98300.46"/>
    <n v="0"/>
    <n v="198300.46"/>
    <s v=""/>
    <s v="G/L Account"/>
    <s v=""/>
    <s v=" "/>
    <s v=""/>
    <s v=""/>
    <n v="2980"/>
    <s v=""/>
    <s v=""/>
    <s v=""/>
    <s v=""/>
  </r>
  <r>
    <x v="1"/>
    <x v="0"/>
    <d v="2021-04-30T00:00:00"/>
    <x v="3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98300.46"/>
    <n v="198300.46"/>
    <n v="0"/>
    <s v=""/>
    <s v="G/L Account"/>
    <s v=""/>
    <s v=" "/>
    <s v=""/>
    <s v=""/>
    <n v="2979"/>
    <s v=""/>
    <s v=""/>
    <s v=""/>
    <s v=""/>
  </r>
  <r>
    <x v="1"/>
    <x v="0"/>
    <d v="2021-04-30T00:00:00"/>
    <x v="3"/>
    <s v=" "/>
    <s v="04.21 NET CHANGE"/>
    <n v="41210"/>
    <x v="79"/>
    <s v="41210 Insurance revenue - facility fees"/>
    <x v="16"/>
    <s v="Apr 2021 Bal Import"/>
    <s v=" "/>
    <s v=""/>
    <s v=""/>
    <n v="-198300.46"/>
    <n v="0"/>
    <n v="198300.46"/>
    <s v=""/>
    <s v="G/L Account"/>
    <s v=""/>
    <s v=" "/>
    <s v=""/>
    <s v=""/>
    <n v="2469"/>
    <s v=""/>
    <s v=""/>
    <s v=""/>
    <s v=""/>
  </r>
  <r>
    <x v="0"/>
    <x v="0"/>
    <d v="2021-04-30T00:00:00"/>
    <x v="3"/>
    <s v=" "/>
    <s v="04.21 NET CHANGE"/>
    <n v="41210"/>
    <x v="79"/>
    <s v="41210 Insurance revenue - facility fees"/>
    <x v="16"/>
    <s v="Apr 2021 Bal Import"/>
    <s v=" "/>
    <s v=""/>
    <s v=""/>
    <n v="-73741.929999999993"/>
    <n v="0"/>
    <n v="73741.929999999993"/>
    <s v=""/>
    <s v="G/L Account"/>
    <s v=""/>
    <s v=" "/>
    <s v=""/>
    <s v=""/>
    <n v="2115"/>
    <s v=""/>
    <s v=""/>
    <s v=""/>
    <s v=""/>
  </r>
  <r>
    <x v="1"/>
    <x v="0"/>
    <d v="2021-04-30T00:00:00"/>
    <x v="3"/>
    <s v=" "/>
    <s v="04.21 NET CHANGE"/>
    <n v="41120"/>
    <x v="80"/>
    <s v="41120 Self-pay refunds"/>
    <x v="17"/>
    <s v="Apr 2021 Bal Import"/>
    <s v=" "/>
    <s v=""/>
    <s v=""/>
    <n v="1515"/>
    <n v="1515"/>
    <n v="0"/>
    <s v=""/>
    <s v="G/L Account"/>
    <s v=""/>
    <s v=" "/>
    <s v=""/>
    <s v=""/>
    <n v="2470"/>
    <s v=""/>
    <s v=""/>
    <s v=""/>
    <s v=""/>
  </r>
  <r>
    <x v="0"/>
    <x v="0"/>
    <d v="2021-04-30T00:00:00"/>
    <x v="3"/>
    <s v=" "/>
    <s v="04.21 NET CHANGE"/>
    <n v="41120"/>
    <x v="80"/>
    <s v="41120 Self-pay refunds"/>
    <x v="17"/>
    <s v="Apr 2021 Bal Import"/>
    <s v=" "/>
    <s v=""/>
    <s v=""/>
    <n v="1475.95"/>
    <n v="1475.95"/>
    <n v="0"/>
    <s v=""/>
    <s v="G/L Account"/>
    <s v=""/>
    <s v=" "/>
    <s v=""/>
    <s v=""/>
    <n v="2118"/>
    <s v=""/>
    <s v=""/>
    <s v=""/>
    <s v=""/>
  </r>
  <r>
    <x v="1"/>
    <x v="0"/>
    <d v="2021-04-30T00:00:00"/>
    <x v="3"/>
    <s v=" "/>
    <s v="04.21 NET CHANGE"/>
    <n v="41110"/>
    <x v="81"/>
    <s v="41110 Self-pay revenue"/>
    <x v="17"/>
    <s v="Apr 2021 Bal Import"/>
    <s v=" "/>
    <s v=""/>
    <s v=""/>
    <n v="-3585493.82"/>
    <n v="0"/>
    <n v="3585493.82"/>
    <s v=""/>
    <s v="G/L Account"/>
    <s v=""/>
    <s v=" "/>
    <s v=""/>
    <s v=""/>
    <n v="2471"/>
    <s v=""/>
    <s v=""/>
    <s v=""/>
    <s v=""/>
  </r>
  <r>
    <x v="1"/>
    <x v="0"/>
    <d v="2021-05-31T00:00:00"/>
    <x v="4"/>
    <s v=" "/>
    <s v="05.21 NET CHANGE"/>
    <n v="81400"/>
    <x v="1"/>
    <s v="81400 Auto lease related expenses"/>
    <x v="0"/>
    <s v="May 2021 Bal Import"/>
    <s v=" "/>
    <s v=""/>
    <s v=""/>
    <n v="249.13"/>
    <n v="249.13"/>
    <n v="0"/>
    <s v=""/>
    <s v="G/L Account"/>
    <s v=""/>
    <s v=" "/>
    <s v=""/>
    <s v=""/>
    <n v="2504"/>
    <s v=""/>
    <s v=""/>
    <s v=""/>
    <s v=""/>
  </r>
  <r>
    <x v="0"/>
    <x v="0"/>
    <d v="2021-05-31T00:00:00"/>
    <x v="4"/>
    <s v=" "/>
    <s v="05.21 NET CHANGE"/>
    <n v="81400"/>
    <x v="1"/>
    <s v="81400 Auto lease related expenses"/>
    <x v="0"/>
    <s v="May 2021 Bal Import"/>
    <s v=" "/>
    <s v=""/>
    <s v=""/>
    <n v="488.86"/>
    <n v="488.86"/>
    <n v="0"/>
    <s v=""/>
    <s v="G/L Account"/>
    <s v=""/>
    <s v=" "/>
    <s v=""/>
    <s v=""/>
    <n v="2264"/>
    <s v=""/>
    <s v=""/>
    <s v=""/>
    <s v=""/>
  </r>
  <r>
    <x v="0"/>
    <x v="0"/>
    <d v="2021-05-31T00:00:00"/>
    <x v="4"/>
    <s v=" "/>
    <s v="05.21 NET CHANGE"/>
    <n v="81300"/>
    <x v="2"/>
    <s v="81300 Other legal expenses"/>
    <x v="0"/>
    <s v="May 2021 Bal Import"/>
    <s v=" "/>
    <s v=""/>
    <s v=""/>
    <n v="20000"/>
    <n v="20000"/>
    <n v="0"/>
    <s v=""/>
    <s v="G/L Account"/>
    <s v=""/>
    <s v=" "/>
    <s v=""/>
    <s v=""/>
    <n v="2271"/>
    <s v=""/>
    <s v=""/>
    <s v=""/>
    <s v=""/>
  </r>
  <r>
    <x v="0"/>
    <x v="0"/>
    <d v="2021-05-31T00:00:00"/>
    <x v="4"/>
    <s v=" "/>
    <s v="05.21 NET CHANGE"/>
    <n v="81200"/>
    <x v="85"/>
    <s v="81200 Other income"/>
    <x v="0"/>
    <s v="May 2021 Bal Import"/>
    <s v=" "/>
    <s v=""/>
    <s v=""/>
    <n v="-15"/>
    <n v="0"/>
    <n v="15"/>
    <s v=""/>
    <s v="G/L Account"/>
    <s v=""/>
    <s v=" "/>
    <s v=""/>
    <s v=""/>
    <n v="2275"/>
    <s v=""/>
    <s v=""/>
    <s v=""/>
    <s v=""/>
  </r>
  <r>
    <x v="0"/>
    <x v="0"/>
    <d v="2021-05-31T00:00:00"/>
    <x v="4"/>
    <s v=" "/>
    <s v="05.21 NET CHANGE"/>
    <n v="81100"/>
    <x v="3"/>
    <s v="81100 Interest income"/>
    <x v="0"/>
    <s v="May 2021 Bal Import"/>
    <s v=" "/>
    <s v=""/>
    <s v=""/>
    <n v="-504.68"/>
    <n v="0"/>
    <n v="504.68"/>
    <s v=""/>
    <s v="G/L Account"/>
    <s v=""/>
    <s v=" "/>
    <s v=""/>
    <s v=""/>
    <n v="2217"/>
    <s v=""/>
    <s v=""/>
    <s v=""/>
    <s v=""/>
  </r>
  <r>
    <x v="2"/>
    <x v="0"/>
    <d v="2021-05-31T00:00:00"/>
    <x v="4"/>
    <s v=" "/>
    <s v="05.21 BALANCE"/>
    <n v="81100"/>
    <x v="3"/>
    <s v="81100 Interest income"/>
    <x v="0"/>
    <s v="May 2021 Bal Import"/>
    <s v=" "/>
    <s v=""/>
    <s v=""/>
    <n v="-0.01"/>
    <n v="0"/>
    <n v="0.01"/>
    <s v=""/>
    <s v="G/L Account"/>
    <s v=""/>
    <s v=" "/>
    <s v=""/>
    <s v=""/>
    <n v="2077"/>
    <s v=""/>
    <s v=""/>
    <s v=""/>
    <s v=""/>
  </r>
  <r>
    <x v="0"/>
    <x v="0"/>
    <d v="2021-05-31T00:00:00"/>
    <x v="4"/>
    <s v=" "/>
    <s v="05.21 NET CHANGE"/>
    <n v="71170"/>
    <x v="5"/>
    <s v="71170 Other misc expense"/>
    <x v="1"/>
    <s v="May 2021 Bal Import"/>
    <s v=" "/>
    <s v=""/>
    <s v=""/>
    <n v="5379.72"/>
    <n v="5379.72"/>
    <n v="0"/>
    <s v=""/>
    <s v="G/L Account"/>
    <s v=""/>
    <s v=" "/>
    <s v=""/>
    <s v=""/>
    <n v="2260"/>
    <s v=""/>
    <s v=""/>
    <s v=""/>
    <s v=""/>
  </r>
  <r>
    <x v="1"/>
    <x v="0"/>
    <d v="2021-05-31T00:00:00"/>
    <x v="4"/>
    <s v=" "/>
    <s v="05.21 NET CHANGE"/>
    <n v="69130"/>
    <x v="9"/>
    <s v="69130 Payroll processing fee"/>
    <x v="2"/>
    <s v="May 2021 Bal Import"/>
    <s v=" "/>
    <s v=""/>
    <s v=""/>
    <n v="4786.51"/>
    <n v="4786.51"/>
    <n v="0"/>
    <s v=""/>
    <s v="G/L Account"/>
    <s v=""/>
    <s v=" "/>
    <s v=""/>
    <s v=""/>
    <n v="2496"/>
    <s v=""/>
    <s v=""/>
    <s v=""/>
    <s v=""/>
  </r>
  <r>
    <x v="0"/>
    <x v="0"/>
    <d v="2021-05-31T00:00:00"/>
    <x v="4"/>
    <s v=" "/>
    <s v="05.21 NET CHANGE"/>
    <n v="69130"/>
    <x v="9"/>
    <s v="69130 Payroll processing fee"/>
    <x v="2"/>
    <s v="May 2021 Bal Import"/>
    <s v=" "/>
    <s v=""/>
    <s v=""/>
    <n v="15078.32"/>
    <n v="15078.32"/>
    <n v="0"/>
    <s v=""/>
    <s v="G/L Account"/>
    <s v=""/>
    <s v=" "/>
    <s v=""/>
    <s v=""/>
    <n v="2248"/>
    <s v=""/>
    <s v=""/>
    <s v=""/>
    <s v=""/>
  </r>
  <r>
    <x v="0"/>
    <x v="0"/>
    <d v="2021-05-31T00:00:00"/>
    <x v="4"/>
    <s v=" "/>
    <s v="05.21 NET CHANGE"/>
    <n v="69110"/>
    <x v="10"/>
    <s v="69110 Bank fees"/>
    <x v="2"/>
    <s v="May 2021 Bal Import"/>
    <s v=" "/>
    <s v=""/>
    <s v=""/>
    <n v="297.87"/>
    <n v="297.87"/>
    <n v="0"/>
    <s v=""/>
    <s v="G/L Account"/>
    <s v=""/>
    <s v=" "/>
    <s v=""/>
    <s v=""/>
    <n v="2232"/>
    <s v=""/>
    <s v=""/>
    <s v=""/>
    <s v=""/>
  </r>
  <r>
    <x v="2"/>
    <x v="0"/>
    <d v="2021-05-31T00:00:00"/>
    <x v="4"/>
    <s v=" "/>
    <s v="05.21 BALANCE"/>
    <n v="69110"/>
    <x v="10"/>
    <s v="69110 Bank fees"/>
    <x v="2"/>
    <s v="May 2021 Bal Import"/>
    <s v=" "/>
    <s v=""/>
    <s v=""/>
    <n v="250"/>
    <n v="250"/>
    <n v="0"/>
    <s v=""/>
    <s v="G/L Account"/>
    <s v=""/>
    <s v=" "/>
    <s v=""/>
    <s v=""/>
    <n v="2078"/>
    <s v=""/>
    <s v=""/>
    <s v=""/>
    <s v=""/>
  </r>
  <r>
    <x v="0"/>
    <x v="0"/>
    <d v="2021-05-31T00:00:00"/>
    <x v="4"/>
    <s v=" "/>
    <s v="05.21 NET CHANGE"/>
    <n v="68130"/>
    <x v="12"/>
    <s v="68130 Licensing &amp; permitting"/>
    <x v="3"/>
    <s v="May 2021 Bal Import"/>
    <s v=" "/>
    <s v=""/>
    <s v=""/>
    <n v="1100"/>
    <n v="1100"/>
    <n v="0"/>
    <s v=""/>
    <s v="G/L Account"/>
    <s v=""/>
    <s v=" "/>
    <s v=""/>
    <s v=""/>
    <n v="2237"/>
    <s v=""/>
    <s v=""/>
    <s v=""/>
    <s v=""/>
  </r>
  <r>
    <x v="0"/>
    <x v="0"/>
    <d v="2021-05-31T00:00:00"/>
    <x v="4"/>
    <s v=" "/>
    <s v="05.21 NET CHANGE"/>
    <n v="67160"/>
    <x v="15"/>
    <s v="67160 In-house meals"/>
    <x v="4"/>
    <s v="May 2021 Bal Import"/>
    <s v=" "/>
    <s v=""/>
    <s v=""/>
    <n v="3169"/>
    <n v="3169"/>
    <n v="0"/>
    <s v=""/>
    <s v="G/L Account"/>
    <s v=""/>
    <s v=" "/>
    <s v=""/>
    <s v=""/>
    <n v="2266"/>
    <s v=""/>
    <s v=""/>
    <s v=""/>
    <s v=""/>
  </r>
  <r>
    <x v="0"/>
    <x v="0"/>
    <d v="2021-05-31T00:00:00"/>
    <x v="4"/>
    <s v=" "/>
    <s v="05.21 NET CHANGE"/>
    <n v="67160"/>
    <x v="15"/>
    <s v="67160 In-house meals"/>
    <x v="4"/>
    <s v="May 2021 Bal Import"/>
    <s v=" "/>
    <s v=""/>
    <s v=""/>
    <n v="3107.03"/>
    <n v="3107.03"/>
    <n v="0"/>
    <s v=""/>
    <s v="G/L Account"/>
    <s v=""/>
    <s v=" "/>
    <s v=""/>
    <s v=""/>
    <n v="2238"/>
    <s v=""/>
    <s v=""/>
    <s v=""/>
    <s v=""/>
  </r>
  <r>
    <x v="0"/>
    <x v="0"/>
    <d v="2021-05-31T00:00:00"/>
    <x v="4"/>
    <s v=" "/>
    <s v="05.21 NET CHANGE"/>
    <n v="67120"/>
    <x v="16"/>
    <s v="67120 Employee recognition"/>
    <x v="4"/>
    <s v="May 2021 Bal Import"/>
    <s v=" "/>
    <s v=""/>
    <s v=""/>
    <n v="4557.2299999999996"/>
    <n v="4557.2299999999996"/>
    <n v="0"/>
    <s v=""/>
    <s v="G/L Account"/>
    <s v=""/>
    <s v=" "/>
    <s v=""/>
    <s v=""/>
    <n v="2269"/>
    <s v=""/>
    <s v=""/>
    <s v=""/>
    <s v=""/>
  </r>
  <r>
    <x v="0"/>
    <x v="0"/>
    <d v="2021-05-31T00:00:00"/>
    <x v="4"/>
    <s v=" "/>
    <s v="05.21 NET CHANGE"/>
    <n v="67110"/>
    <x v="17"/>
    <s v="67110 Professional development"/>
    <x v="4"/>
    <s v="May 2021 Bal Import"/>
    <s v=" "/>
    <s v=""/>
    <s v=""/>
    <n v="1998.9"/>
    <n v="1998.9"/>
    <n v="0"/>
    <s v=""/>
    <s v="G/L Account"/>
    <s v=""/>
    <s v=" "/>
    <s v=""/>
    <s v=""/>
    <n v="2258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451.58"/>
    <n v="451.58"/>
    <n v="0"/>
    <s v=""/>
    <s v="G/L Account"/>
    <s v=""/>
    <s v=" "/>
    <s v=""/>
    <s v=""/>
    <n v="2267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7150.62"/>
    <n v="7150.62"/>
    <n v="0"/>
    <s v=""/>
    <s v="G/L Account"/>
    <s v=""/>
    <s v=" "/>
    <s v=""/>
    <s v=""/>
    <n v="2255"/>
    <s v=""/>
    <s v=""/>
    <s v=""/>
    <s v=""/>
  </r>
  <r>
    <x v="0"/>
    <x v="0"/>
    <d v="2021-05-31T00:00:00"/>
    <x v="4"/>
    <s v=" "/>
    <s v="05.21 NET CHANGE"/>
    <n v="66140"/>
    <x v="20"/>
    <s v="66140 Ground transportation"/>
    <x v="5"/>
    <s v="May 2021 Bal Import"/>
    <s v=" "/>
    <s v=""/>
    <s v=""/>
    <n v="2298.4499999999998"/>
    <n v="2298.4499999999998"/>
    <n v="0"/>
    <s v=""/>
    <s v="G/L Account"/>
    <s v=""/>
    <s v=" "/>
    <s v=""/>
    <s v=""/>
    <n v="2254"/>
    <s v=""/>
    <s v=""/>
    <s v=""/>
    <s v=""/>
  </r>
  <r>
    <x v="0"/>
    <x v="0"/>
    <d v="2021-05-31T00:00:00"/>
    <x v="4"/>
    <s v=" "/>
    <s v="05.21 NET CHANGE"/>
    <n v="66110"/>
    <x v="22"/>
    <s v="66110 Airfare"/>
    <x v="5"/>
    <s v="May 2021 Bal Import"/>
    <s v=" "/>
    <s v=""/>
    <s v=""/>
    <n v="8827.81"/>
    <n v="8827.81"/>
    <n v="0"/>
    <s v=""/>
    <s v="G/L Account"/>
    <s v=""/>
    <s v=" "/>
    <s v=""/>
    <s v=""/>
    <n v="2256"/>
    <s v=""/>
    <s v=""/>
    <s v=""/>
    <s v=""/>
  </r>
  <r>
    <x v="0"/>
    <x v="0"/>
    <d v="2021-05-31T00:00:00"/>
    <x v="4"/>
    <s v=" "/>
    <s v="05.21 NET CHANGE"/>
    <n v="65240"/>
    <x v="23"/>
    <s v="65240 Dues &amp; subscriptions"/>
    <x v="6"/>
    <s v="May 2021 Bal Import"/>
    <s v=" "/>
    <s v=""/>
    <s v=""/>
    <n v="2271"/>
    <n v="2271"/>
    <n v="0"/>
    <s v=""/>
    <s v="G/L Account"/>
    <s v=""/>
    <s v=" "/>
    <s v=""/>
    <s v=""/>
    <n v="2265"/>
    <s v=""/>
    <s v=""/>
    <s v=""/>
    <s v=""/>
  </r>
  <r>
    <x v="0"/>
    <x v="0"/>
    <d v="2021-05-31T00:00:00"/>
    <x v="4"/>
    <s v=" "/>
    <s v="05.21 NET CHANGE"/>
    <n v="65240"/>
    <x v="23"/>
    <s v="65240 Dues &amp; subscriptions"/>
    <x v="6"/>
    <s v="May 2021 Bal Import"/>
    <s v=" "/>
    <s v=""/>
    <s v=""/>
    <n v="7239"/>
    <n v="7239"/>
    <n v="0"/>
    <s v=""/>
    <s v="G/L Account"/>
    <s v=""/>
    <s v=" "/>
    <s v=""/>
    <s v=""/>
    <n v="2251"/>
    <s v=""/>
    <s v=""/>
    <s v=""/>
    <s v=""/>
  </r>
  <r>
    <x v="0"/>
    <x v="0"/>
    <d v="2021-05-31T00:00:00"/>
    <x v="4"/>
    <s v=" "/>
    <s v="05.21 NET CHANGE"/>
    <n v="65230"/>
    <x v="24"/>
    <s v="65230 Equipment rentals"/>
    <x v="6"/>
    <s v="May 2021 Bal Import"/>
    <s v=" "/>
    <s v=""/>
    <s v=""/>
    <n v="1483.97"/>
    <n v="1483.97"/>
    <n v="0"/>
    <s v=""/>
    <s v="G/L Account"/>
    <s v=""/>
    <s v=" "/>
    <s v=""/>
    <s v=""/>
    <n v="2259"/>
    <s v=""/>
    <s v=""/>
    <s v=""/>
    <s v=""/>
  </r>
  <r>
    <x v="0"/>
    <x v="0"/>
    <d v="2021-05-31T00:00:00"/>
    <x v="4"/>
    <s v=" "/>
    <s v="05.21 NET CHANGE"/>
    <n v="65220"/>
    <x v="25"/>
    <s v="65220 Computer hardware"/>
    <x v="6"/>
    <s v="May 2021 Bal Import"/>
    <s v=" "/>
    <s v=""/>
    <s v=""/>
    <n v="769.4"/>
    <n v="769.4"/>
    <n v="0"/>
    <s v=""/>
    <s v="G/L Account"/>
    <s v=""/>
    <s v=" "/>
    <s v=""/>
    <s v=""/>
    <n v="2257"/>
    <s v=""/>
    <s v=""/>
    <s v=""/>
    <s v=""/>
  </r>
  <r>
    <x v="0"/>
    <x v="0"/>
    <d v="2021-05-31T00:00:00"/>
    <x v="4"/>
    <s v=" "/>
    <s v="05.21 NET CHANGE"/>
    <n v="65210"/>
    <x v="26"/>
    <s v="65210 Computer software"/>
    <x v="6"/>
    <s v="May 2021 Bal Import"/>
    <s v=" "/>
    <s v=""/>
    <s v=""/>
    <n v="38097.769999999997"/>
    <n v="38097.769999999997"/>
    <n v="0"/>
    <s v=""/>
    <s v="G/L Account"/>
    <s v=""/>
    <s v=" "/>
    <s v=""/>
    <s v=""/>
    <n v="2252"/>
    <s v=""/>
    <s v=""/>
    <s v=""/>
    <s v=""/>
  </r>
  <r>
    <x v="0"/>
    <x v="0"/>
    <d v="2021-05-31T00:00:00"/>
    <x v="4"/>
    <s v=" "/>
    <s v="05.21 NET CHANGE"/>
    <n v="65200"/>
    <x v="27"/>
    <s v="65200 IT supplies"/>
    <x v="6"/>
    <s v="May 2021 Bal Import"/>
    <s v=" "/>
    <s v=""/>
    <s v=""/>
    <n v="3001.75"/>
    <n v="3001.75"/>
    <n v="0"/>
    <s v=""/>
    <s v="G/L Account"/>
    <s v=""/>
    <s v=" "/>
    <s v=""/>
    <s v=""/>
    <n v="2223"/>
    <s v=""/>
    <s v=""/>
    <s v=""/>
    <s v=""/>
  </r>
  <r>
    <x v="0"/>
    <x v="0"/>
    <d v="2021-05-31T00:00:00"/>
    <x v="4"/>
    <s v=" "/>
    <s v="05.21 NET CHANGE"/>
    <n v="65190"/>
    <x v="28"/>
    <s v="65190 Office supplies"/>
    <x v="6"/>
    <s v="May 2021 Bal Import"/>
    <s v=" "/>
    <s v=""/>
    <s v=""/>
    <n v="7503.9"/>
    <n v="7503.9"/>
    <n v="0"/>
    <s v=""/>
    <s v="G/L Account"/>
    <s v=""/>
    <s v=" "/>
    <s v=""/>
    <s v=""/>
    <n v="2222"/>
    <s v=""/>
    <s v=""/>
    <s v=""/>
    <s v=""/>
  </r>
  <r>
    <x v="0"/>
    <x v="0"/>
    <d v="2021-05-31T00:00:00"/>
    <x v="4"/>
    <s v=" "/>
    <s v="05.21 NET CHANGE"/>
    <n v="65180"/>
    <x v="29"/>
    <s v="65180 Printing, delivery, &amp; postage"/>
    <x v="6"/>
    <s v="May 2021 Bal Import"/>
    <s v=" "/>
    <s v=""/>
    <s v=""/>
    <n v="2458.0500000000002"/>
    <n v="2458.0500000000002"/>
    <n v="0"/>
    <s v=""/>
    <s v="G/L Account"/>
    <s v=""/>
    <s v=" "/>
    <s v=""/>
    <s v=""/>
    <n v="2239"/>
    <s v=""/>
    <s v=""/>
    <s v=""/>
    <s v=""/>
  </r>
  <r>
    <x v="0"/>
    <x v="0"/>
    <d v="2021-05-31T00:00:00"/>
    <x v="4"/>
    <s v=" "/>
    <s v="05.21 NET CHANGE"/>
    <n v="65160"/>
    <x v="31"/>
    <s v="65160 Repair &amp; Maintenance"/>
    <x v="6"/>
    <s v="May 2021 Bal Import"/>
    <s v=" "/>
    <s v=""/>
    <s v=""/>
    <n v="1848"/>
    <n v="1848"/>
    <n v="0"/>
    <s v=""/>
    <s v="G/L Account"/>
    <s v=""/>
    <s v=" "/>
    <s v=""/>
    <s v=""/>
    <n v="2274"/>
    <s v=""/>
    <s v=""/>
    <s v=""/>
    <s v=""/>
  </r>
  <r>
    <x v="0"/>
    <x v="0"/>
    <d v="2021-05-31T00:00:00"/>
    <x v="4"/>
    <s v=" "/>
    <s v="05.21 NET CHANGE"/>
    <n v="65160"/>
    <x v="31"/>
    <s v="65160 Repair &amp; Maintenance"/>
    <x v="6"/>
    <s v="May 2021 Bal Import"/>
    <s v=" "/>
    <s v=""/>
    <s v=""/>
    <n v="8140.51"/>
    <n v="8140.51"/>
    <n v="0"/>
    <s v=""/>
    <s v="G/L Account"/>
    <s v=""/>
    <s v=" "/>
    <s v=""/>
    <s v=""/>
    <n v="2243"/>
    <s v=""/>
    <s v=""/>
    <s v=""/>
    <s v=""/>
  </r>
  <r>
    <x v="0"/>
    <x v="0"/>
    <d v="2021-05-31T00:00:00"/>
    <x v="4"/>
    <s v=" "/>
    <s v="05.21 NET CHANGE"/>
    <n v="65150"/>
    <x v="32"/>
    <s v="65150 Insurance"/>
    <x v="6"/>
    <s v="May 2021 Bal Import"/>
    <s v=" "/>
    <s v=""/>
    <s v=""/>
    <n v="49395"/>
    <n v="49395"/>
    <n v="0"/>
    <s v=""/>
    <s v="G/L Account"/>
    <s v=""/>
    <s v=" "/>
    <s v=""/>
    <s v=""/>
    <n v="2240"/>
    <s v=""/>
    <s v=""/>
    <s v=""/>
    <s v=""/>
  </r>
  <r>
    <x v="0"/>
    <x v="0"/>
    <d v="2021-05-31T00:00:00"/>
    <x v="4"/>
    <s v=" "/>
    <s v="05.21 NET CHANGE"/>
    <n v="65140"/>
    <x v="33"/>
    <s v="65140 Janitorial and waste management"/>
    <x v="6"/>
    <s v="May 2021 Bal Import"/>
    <s v=" "/>
    <s v=""/>
    <s v=""/>
    <n v="9247.7900000000009"/>
    <n v="9247.7900000000009"/>
    <n v="0"/>
    <s v=""/>
    <s v="G/L Account"/>
    <s v=""/>
    <s v=" "/>
    <s v=""/>
    <s v=""/>
    <n v="2233"/>
    <s v=""/>
    <s v=""/>
    <s v=""/>
    <s v=""/>
  </r>
  <r>
    <x v="0"/>
    <x v="0"/>
    <d v="2021-05-31T00:00:00"/>
    <x v="4"/>
    <s v=" "/>
    <s v="05.21 NET CHANGE"/>
    <n v="65130"/>
    <x v="34"/>
    <s v="65130 Telephone &amp; internet"/>
    <x v="6"/>
    <s v="May 2021 Bal Import"/>
    <s v=" "/>
    <s v=""/>
    <s v=""/>
    <n v="262.10000000000002"/>
    <n v="262.10000000000002"/>
    <n v="0"/>
    <s v=""/>
    <s v="G/L Account"/>
    <s v=""/>
    <s v=" "/>
    <s v=""/>
    <s v=""/>
    <n v="2268"/>
    <s v=""/>
    <s v=""/>
    <s v=""/>
    <s v=""/>
  </r>
  <r>
    <x v="0"/>
    <x v="0"/>
    <d v="2021-05-31T00:00:00"/>
    <x v="4"/>
    <s v=" "/>
    <s v="05.21 NET CHANGE"/>
    <n v="65130"/>
    <x v="34"/>
    <s v="65130 Telephone &amp; internet"/>
    <x v="6"/>
    <s v="May 2021 Bal Import"/>
    <s v=" "/>
    <s v=""/>
    <s v=""/>
    <n v="106351.95"/>
    <n v="106351.95"/>
    <n v="0"/>
    <s v=""/>
    <s v="G/L Account"/>
    <s v=""/>
    <s v=" "/>
    <s v=""/>
    <s v=""/>
    <n v="2253"/>
    <s v=""/>
    <s v=""/>
    <s v=""/>
    <s v=""/>
  </r>
  <r>
    <x v="0"/>
    <x v="0"/>
    <d v="2021-05-31T00:00:00"/>
    <x v="4"/>
    <s v=" "/>
    <s v="05.21 NET CHANGE"/>
    <n v="65120"/>
    <x v="35"/>
    <s v="65120 Utilities"/>
    <x v="6"/>
    <s v="May 2021 Bal Import"/>
    <s v=" "/>
    <s v=""/>
    <s v=""/>
    <n v="4015.38"/>
    <n v="4015.38"/>
    <n v="0"/>
    <s v=""/>
    <s v="G/L Account"/>
    <s v=""/>
    <s v=" "/>
    <s v=""/>
    <s v=""/>
    <n v="2242"/>
    <s v=""/>
    <s v=""/>
    <s v=""/>
    <s v=""/>
  </r>
  <r>
    <x v="0"/>
    <x v="0"/>
    <d v="2021-05-31T00:00:00"/>
    <x v="4"/>
    <s v=" "/>
    <s v="05.21 NET CHANGE"/>
    <n v="64160"/>
    <x v="38"/>
    <s v="64160 Legal"/>
    <x v="7"/>
    <s v="May 2021 Bal Import"/>
    <s v=" "/>
    <s v=""/>
    <s v=""/>
    <n v="78341.95"/>
    <n v="78341.95"/>
    <n v="0"/>
    <s v=""/>
    <s v="G/L Account"/>
    <s v=""/>
    <s v=" "/>
    <s v=""/>
    <s v=""/>
    <n v="2241"/>
    <s v=""/>
    <s v=""/>
    <s v=""/>
    <s v=""/>
  </r>
  <r>
    <x v="0"/>
    <x v="0"/>
    <d v="2021-05-31T00:00:00"/>
    <x v="4"/>
    <s v=" "/>
    <s v="05.21 NET CHANGE"/>
    <n v="64150"/>
    <x v="39"/>
    <s v="64150 Recruiting "/>
    <x v="7"/>
    <s v="May 2021 Bal Import"/>
    <s v=" "/>
    <s v=""/>
    <s v=""/>
    <n v="1675.88"/>
    <n v="1675.88"/>
    <n v="0"/>
    <s v=""/>
    <s v="G/L Account"/>
    <s v=""/>
    <s v=" "/>
    <s v=""/>
    <s v=""/>
    <n v="2228"/>
    <s v=""/>
    <s v=""/>
    <s v=""/>
    <s v=""/>
  </r>
  <r>
    <x v="0"/>
    <x v="0"/>
    <d v="2021-05-31T00:00:00"/>
    <x v="4"/>
    <s v=" "/>
    <s v="05.21 NET CHANGE"/>
    <n v="64140"/>
    <x v="40"/>
    <s v="64140 Recruiting - Provider"/>
    <x v="7"/>
    <s v="May 2021 Bal Import"/>
    <s v=" "/>
    <s v=""/>
    <s v=""/>
    <n v="92.24"/>
    <n v="92.24"/>
    <n v="0"/>
    <s v=""/>
    <s v="G/L Account"/>
    <s v=""/>
    <s v=" "/>
    <s v=""/>
    <s v=""/>
    <n v="2263"/>
    <s v=""/>
    <s v=""/>
    <s v=""/>
    <s v=""/>
  </r>
  <r>
    <x v="0"/>
    <x v="0"/>
    <d v="2021-05-31T00:00:00"/>
    <x v="4"/>
    <s v=" "/>
    <s v="05.21 NET CHANGE"/>
    <n v="64130"/>
    <x v="41"/>
    <s v="64130 Contract labor"/>
    <x v="7"/>
    <s v="May 2021 Bal Import"/>
    <s v=" "/>
    <s v=""/>
    <s v=""/>
    <n v="13605"/>
    <n v="13605"/>
    <n v="0"/>
    <s v=""/>
    <s v="G/L Account"/>
    <s v=""/>
    <s v=" "/>
    <s v=""/>
    <s v=""/>
    <n v="2229"/>
    <s v=""/>
    <s v=""/>
    <s v=""/>
    <s v=""/>
  </r>
  <r>
    <x v="0"/>
    <x v="0"/>
    <d v="2021-05-31T00:00:00"/>
    <x v="4"/>
    <s v=" "/>
    <s v="05.21 NET CHANGE"/>
    <n v="64120"/>
    <x v="82"/>
    <s v="64120 Consulting "/>
    <x v="7"/>
    <s v="May 2021 Bal Import"/>
    <s v=" "/>
    <s v=""/>
    <s v=""/>
    <n v="11211.5"/>
    <n v="11211.5"/>
    <n v="0"/>
    <s v=""/>
    <s v="G/L Account"/>
    <s v=""/>
    <s v=" "/>
    <s v=""/>
    <s v=""/>
    <n v="2231"/>
    <s v=""/>
    <s v=""/>
    <s v=""/>
    <s v=""/>
  </r>
  <r>
    <x v="0"/>
    <x v="0"/>
    <d v="2021-05-31T00:00:00"/>
    <x v="4"/>
    <s v=" "/>
    <s v="05.21 NET CHANGE"/>
    <n v="64111"/>
    <x v="84"/>
    <s v="64111 Accounting - EBITDA add-back"/>
    <x v="7"/>
    <s v="May 2021 Bal Import"/>
    <s v=" "/>
    <s v=""/>
    <s v=""/>
    <n v="6227.5"/>
    <n v="6227.5"/>
    <n v="0"/>
    <s v=""/>
    <s v="G/L Account"/>
    <s v=""/>
    <s v=" "/>
    <s v=""/>
    <s v=""/>
    <n v="2236"/>
    <s v=""/>
    <s v=""/>
    <s v=""/>
    <s v=""/>
  </r>
  <r>
    <x v="0"/>
    <x v="0"/>
    <d v="2021-05-31T00:00:00"/>
    <x v="4"/>
    <s v=" "/>
    <s v="05.21 NET CHANGE"/>
    <n v="64110"/>
    <x v="42"/>
    <s v="64110 Accounting"/>
    <x v="7"/>
    <s v="May 2021 Bal Import"/>
    <s v=" "/>
    <s v=""/>
    <s v=""/>
    <n v="59540"/>
    <n v="59540"/>
    <n v="0"/>
    <s v=""/>
    <s v="G/L Account"/>
    <s v=""/>
    <s v=" "/>
    <s v=""/>
    <s v=""/>
    <n v="2235"/>
    <s v=""/>
    <s v=""/>
    <s v=""/>
    <s v=""/>
  </r>
  <r>
    <x v="0"/>
    <x v="0"/>
    <d v="2021-05-31T00:00:00"/>
    <x v="4"/>
    <s v=" "/>
    <s v="05.21 NET CHANGE"/>
    <n v="63170"/>
    <x v="43"/>
    <s v="63170 Other marekting expenses"/>
    <x v="8"/>
    <s v="May 2021 Bal Import"/>
    <s v=" "/>
    <s v=""/>
    <s v=""/>
    <n v="48.59"/>
    <n v="48.59"/>
    <n v="0"/>
    <s v=""/>
    <s v="G/L Account"/>
    <s v=""/>
    <s v=" "/>
    <s v=""/>
    <s v=""/>
    <n v="2262"/>
    <s v=""/>
    <s v=""/>
    <s v=""/>
    <s v=""/>
  </r>
  <r>
    <x v="0"/>
    <x v="0"/>
    <d v="2021-05-31T00:00:00"/>
    <x v="4"/>
    <s v=" "/>
    <s v="05.21 NET CHANGE"/>
    <n v="63160"/>
    <x v="44"/>
    <s v="63160 Graphic design"/>
    <x v="8"/>
    <s v="May 2021 Bal Import"/>
    <s v=" "/>
    <s v=""/>
    <s v=""/>
    <n v="5500"/>
    <n v="5500"/>
    <n v="0"/>
    <s v=""/>
    <s v="G/L Account"/>
    <s v=""/>
    <s v=" "/>
    <s v=""/>
    <s v=""/>
    <n v="2261"/>
    <s v=""/>
    <s v=""/>
    <s v=""/>
    <s v=""/>
  </r>
  <r>
    <x v="1"/>
    <x v="0"/>
    <d v="2021-05-31T00:00:00"/>
    <x v="4"/>
    <s v=" "/>
    <s v="05.21 NET CHANGE"/>
    <n v="61180"/>
    <x v="50"/>
    <s v="61180 Benefits "/>
    <x v="9"/>
    <s v="May 2021 Bal Import"/>
    <s v=" "/>
    <s v=""/>
    <s v=""/>
    <n v="45822.06"/>
    <n v="45822.06"/>
    <n v="0"/>
    <s v=""/>
    <s v="G/L Account"/>
    <s v=""/>
    <s v=" "/>
    <s v=""/>
    <s v=""/>
    <n v="2497"/>
    <s v=""/>
    <s v=""/>
    <s v=""/>
    <s v=""/>
  </r>
  <r>
    <x v="0"/>
    <x v="0"/>
    <d v="2021-05-31T00:00:00"/>
    <x v="4"/>
    <s v=" "/>
    <s v="05.21 NET CHANGE"/>
    <n v="61180"/>
    <x v="50"/>
    <s v="61180 Benefits "/>
    <x v="9"/>
    <s v="May 2021 Bal Import"/>
    <s v=" "/>
    <s v=""/>
    <s v=""/>
    <n v="68783.19"/>
    <n v="68783.19"/>
    <n v="0"/>
    <s v=""/>
    <s v="G/L Account"/>
    <s v=""/>
    <s v=" "/>
    <s v=""/>
    <s v=""/>
    <n v="2249"/>
    <s v=""/>
    <s v=""/>
    <s v=""/>
    <s v=""/>
  </r>
  <r>
    <x v="1"/>
    <x v="0"/>
    <d v="2021-05-31T00:00:00"/>
    <x v="4"/>
    <s v=" "/>
    <s v="05.21 NET CHANGE"/>
    <n v="61170"/>
    <x v="51"/>
    <s v="61170 401k employer match"/>
    <x v="9"/>
    <s v="May 2021 Bal Import"/>
    <s v=" "/>
    <s v=""/>
    <s v=""/>
    <n v="22325.29"/>
    <n v="22325.29"/>
    <n v="0"/>
    <s v=""/>
    <s v="G/L Account"/>
    <s v=""/>
    <s v=" "/>
    <s v=""/>
    <s v=""/>
    <n v="2498"/>
    <s v=""/>
    <s v=""/>
    <s v=""/>
    <s v=""/>
  </r>
  <r>
    <x v="0"/>
    <x v="0"/>
    <d v="2021-05-31T00:00:00"/>
    <x v="4"/>
    <s v=" "/>
    <s v="05.21 NET CHANGE"/>
    <n v="61170"/>
    <x v="51"/>
    <s v="61170 401k employer match"/>
    <x v="9"/>
    <s v="May 2021 Bal Import"/>
    <s v=" "/>
    <s v=""/>
    <s v=""/>
    <n v="24782.080000000002"/>
    <n v="24782.080000000002"/>
    <n v="0"/>
    <s v=""/>
    <s v="G/L Account"/>
    <s v=""/>
    <s v=" "/>
    <s v=""/>
    <s v=""/>
    <n v="2250"/>
    <s v=""/>
    <s v=""/>
    <s v=""/>
    <s v=""/>
  </r>
  <r>
    <x v="1"/>
    <x v="0"/>
    <d v="2021-05-31T00:00:00"/>
    <x v="4"/>
    <s v=" "/>
    <s v="05.21 NET CHANGE"/>
    <n v="61160"/>
    <x v="52"/>
    <s v="61160 Workers' comp insurance"/>
    <x v="9"/>
    <s v="May 2021 Bal Import"/>
    <s v=" "/>
    <s v=""/>
    <s v=""/>
    <n v="19503.18"/>
    <n v="19503.18"/>
    <n v="0"/>
    <s v=""/>
    <s v="G/L Account"/>
    <s v=""/>
    <s v=" "/>
    <s v=""/>
    <s v=""/>
    <n v="2495"/>
    <s v=""/>
    <s v=""/>
    <s v=""/>
    <s v=""/>
  </r>
  <r>
    <x v="0"/>
    <x v="0"/>
    <d v="2021-05-31T00:00:00"/>
    <x v="4"/>
    <s v=" "/>
    <s v="05.21 NET CHANGE"/>
    <n v="61160"/>
    <x v="52"/>
    <s v="61160 Workers' comp insurance"/>
    <x v="9"/>
    <s v="May 2021 Bal Import"/>
    <s v=" "/>
    <s v=""/>
    <s v=""/>
    <n v="23796.32"/>
    <n v="23796.32"/>
    <n v="0"/>
    <s v=""/>
    <s v="G/L Account"/>
    <s v=""/>
    <s v=" "/>
    <s v=""/>
    <s v=""/>
    <n v="2247"/>
    <s v=""/>
    <s v=""/>
    <s v=""/>
    <s v=""/>
  </r>
  <r>
    <x v="0"/>
    <x v="0"/>
    <d v="2021-05-31T00:00:00"/>
    <x v="4"/>
    <s v=" "/>
    <s v="05.21 NET CHANGE"/>
    <n v="61150"/>
    <x v="53"/>
    <s v="61150 Relocation expense"/>
    <x v="9"/>
    <s v="May 2021 Bal Import"/>
    <s v=" "/>
    <s v=""/>
    <s v=""/>
    <n v="22059.39"/>
    <n v="22059.39"/>
    <n v="0"/>
    <s v=""/>
    <s v="G/L Account"/>
    <s v=""/>
    <s v=" "/>
    <s v=""/>
    <s v=""/>
    <n v="2227"/>
    <s v=""/>
    <s v=""/>
    <s v=""/>
    <s v=""/>
  </r>
  <r>
    <x v="1"/>
    <x v="0"/>
    <d v="2021-05-31T00:00:00"/>
    <x v="4"/>
    <s v=" "/>
    <s v="05.21 NET CHANGE"/>
    <n v="61140"/>
    <x v="54"/>
    <s v="61140 Payroll taxes"/>
    <x v="9"/>
    <s v="May 2021 Bal Import"/>
    <s v=" "/>
    <s v=""/>
    <s v=""/>
    <n v="46701.74"/>
    <n v="46701.74"/>
    <n v="0"/>
    <s v=""/>
    <s v="G/L Account"/>
    <s v=""/>
    <s v=" "/>
    <s v=""/>
    <s v=""/>
    <n v="2494"/>
    <s v=""/>
    <s v=""/>
    <s v=""/>
    <s v=""/>
  </r>
  <r>
    <x v="0"/>
    <x v="0"/>
    <d v="2021-05-31T00:00:00"/>
    <x v="4"/>
    <s v=" "/>
    <s v="05.21 NET CHANGE"/>
    <n v="61140"/>
    <x v="54"/>
    <s v="61140 Payroll taxes"/>
    <x v="9"/>
    <s v="May 2021 Bal Import"/>
    <s v=" "/>
    <s v=""/>
    <s v=""/>
    <n v="72655.22"/>
    <n v="72655.22"/>
    <n v="0"/>
    <s v=""/>
    <s v="G/L Account"/>
    <s v=""/>
    <s v=" "/>
    <s v=""/>
    <s v=""/>
    <n v="2246"/>
    <s v=""/>
    <s v=""/>
    <s v=""/>
    <s v=""/>
  </r>
  <r>
    <x v="0"/>
    <x v="0"/>
    <d v="2021-05-31T00:00:00"/>
    <x v="4"/>
    <s v=" "/>
    <s v="05.21 NET CHANGE"/>
    <n v="61110"/>
    <x v="56"/>
    <s v="61110 Salaries &amp; wages"/>
    <x v="9"/>
    <s v="May 2021 Bal Import"/>
    <s v=" "/>
    <s v=""/>
    <s v=""/>
    <n v="733467.82"/>
    <n v="733467.82"/>
    <n v="0"/>
    <s v=""/>
    <s v="G/L Account"/>
    <s v=""/>
    <s v=" "/>
    <s v=""/>
    <s v=""/>
    <n v="2244"/>
    <s v=""/>
    <s v=""/>
    <s v=""/>
    <s v=""/>
  </r>
  <r>
    <x v="3"/>
    <x v="0"/>
    <d v="2021-05-31T00:00:00"/>
    <x v="4"/>
    <s v=" "/>
    <s v="05.21 NET CHANGE"/>
    <n v="52200"/>
    <x v="57"/>
    <s v="52200 Donor related expenses"/>
    <x v="10"/>
    <s v="May 2021 Bal Import"/>
    <s v=" "/>
    <s v=""/>
    <s v=""/>
    <n v="732.46"/>
    <n v="732.46"/>
    <n v="0"/>
    <s v=""/>
    <s v="G/L Account"/>
    <s v=""/>
    <s v=" "/>
    <s v=""/>
    <s v=""/>
    <n v="2452"/>
    <s v=""/>
    <s v=""/>
    <s v=""/>
    <s v=""/>
  </r>
  <r>
    <x v="3"/>
    <x v="0"/>
    <d v="2021-05-31T00:00:00"/>
    <x v="4"/>
    <s v=" "/>
    <s v="05.21 NET CHANGE"/>
    <n v="52200"/>
    <x v="57"/>
    <s v="52200 Donor related expenses"/>
    <x v="10"/>
    <s v="May 2021 Bal Import"/>
    <s v=" "/>
    <s v=""/>
    <s v=""/>
    <n v="99"/>
    <n v="99"/>
    <n v="0"/>
    <s v=""/>
    <s v="G/L Account"/>
    <s v=""/>
    <s v=" "/>
    <s v=""/>
    <s v=""/>
    <n v="2451"/>
    <s v=""/>
    <s v=""/>
    <s v=""/>
    <s v=""/>
  </r>
  <r>
    <x v="1"/>
    <x v="0"/>
    <d v="2021-05-31T00:00:00"/>
    <x v="4"/>
    <s v=" "/>
    <s v="05.21 NET CHANGE"/>
    <n v="51400"/>
    <x v="60"/>
    <s v="51400 Management service expense"/>
    <x v="10"/>
    <s v="May 2021 Bal Import"/>
    <s v=" "/>
    <s v=""/>
    <s v=""/>
    <n v="4761097.8"/>
    <n v="4761097.8"/>
    <n v="0"/>
    <s v=""/>
    <s v="G/L Account"/>
    <s v=""/>
    <s v=" "/>
    <s v=""/>
    <s v=""/>
    <n v="2503"/>
    <s v=""/>
    <s v=""/>
    <s v=""/>
    <s v=""/>
  </r>
  <r>
    <x v="0"/>
    <x v="0"/>
    <d v="2021-05-31T00:00:00"/>
    <x v="4"/>
    <s v=" "/>
    <s v="05.21 NET CHANGE"/>
    <n v="51391"/>
    <x v="61"/>
    <s v="51391 Anesthesia"/>
    <x v="10"/>
    <s v="May 2021 Bal Import"/>
    <s v=" "/>
    <s v=""/>
    <s v=""/>
    <n v="102750"/>
    <n v="102750"/>
    <n v="0"/>
    <s v=""/>
    <s v="G/L Account"/>
    <s v=""/>
    <s v=" "/>
    <s v=""/>
    <s v=""/>
    <n v="2219"/>
    <s v=""/>
    <s v=""/>
    <s v=""/>
    <s v=""/>
  </r>
  <r>
    <x v="0"/>
    <x v="0"/>
    <d v="2021-05-31T00:00:00"/>
    <x v="4"/>
    <s v=" "/>
    <s v="05.21 NET CHANGE"/>
    <n v="51390"/>
    <x v="62"/>
    <s v="51390 Prescription medication expense"/>
    <x v="10"/>
    <s v="May 2021 Bal Import"/>
    <s v=" "/>
    <s v=""/>
    <s v=""/>
    <n v="330070.71999999997"/>
    <n v="330070.71999999997"/>
    <n v="0"/>
    <s v=""/>
    <s v="G/L Account"/>
    <s v=""/>
    <s v=" "/>
    <s v=""/>
    <s v=""/>
    <n v="2220"/>
    <s v=""/>
    <s v=""/>
    <s v=""/>
    <s v=""/>
  </r>
  <r>
    <x v="0"/>
    <x v="0"/>
    <d v="2021-05-31T00:00:00"/>
    <x v="4"/>
    <s v=" "/>
    <s v="05.21 NET CHANGE"/>
    <n v="51380"/>
    <x v="63"/>
    <s v="51380 Laundry"/>
    <x v="10"/>
    <s v="May 2021 Bal Import"/>
    <s v=" "/>
    <s v=""/>
    <s v=""/>
    <n v="8274.07"/>
    <n v="8274.07"/>
    <n v="0"/>
    <s v=""/>
    <s v="G/L Account"/>
    <s v=""/>
    <s v=" "/>
    <s v=""/>
    <s v=""/>
    <n v="2234"/>
    <s v=""/>
    <s v=""/>
    <s v=""/>
    <s v=""/>
  </r>
  <r>
    <x v="1"/>
    <x v="0"/>
    <d v="2021-05-31T00:00:00"/>
    <x v="4"/>
    <s v=" "/>
    <s v="05.21 NET CHANGE"/>
    <n v="51360"/>
    <x v="64"/>
    <s v="51360 COGS - merchant charges"/>
    <x v="10"/>
    <s v="May 2021 Bal Import"/>
    <s v=" "/>
    <s v=""/>
    <s v=""/>
    <n v="76841.64"/>
    <n v="76841.64"/>
    <n v="0"/>
    <s v=""/>
    <s v="G/L Account"/>
    <s v=""/>
    <s v=" "/>
    <s v=""/>
    <s v=""/>
    <n v="2502"/>
    <s v=""/>
    <s v=""/>
    <s v=""/>
    <s v=""/>
  </r>
  <r>
    <x v="0"/>
    <x v="0"/>
    <d v="2021-05-31T00:00:00"/>
    <x v="4"/>
    <s v=" "/>
    <s v="05.21 NET CHANGE"/>
    <n v="51340"/>
    <x v="65"/>
    <s v="51340 COGS - contract labor"/>
    <x v="10"/>
    <s v="May 2021 Bal Import"/>
    <s v=" "/>
    <s v=""/>
    <s v=""/>
    <n v="2749.5"/>
    <n v="2749.5"/>
    <n v="0"/>
    <s v=""/>
    <s v="G/L Account"/>
    <s v=""/>
    <s v=" "/>
    <s v=""/>
    <s v=""/>
    <n v="2272"/>
    <s v=""/>
    <s v=""/>
    <s v=""/>
    <s v=""/>
  </r>
  <r>
    <x v="0"/>
    <x v="0"/>
    <d v="2021-05-31T00:00:00"/>
    <x v="4"/>
    <s v=" "/>
    <s v="05.21 NET CHANGE"/>
    <n v="51330"/>
    <x v="66"/>
    <s v="51330 Genetic testing"/>
    <x v="10"/>
    <s v="May 2021 Bal Import"/>
    <s v=" "/>
    <s v=""/>
    <s v=""/>
    <n v="128049"/>
    <n v="128049"/>
    <n v="0"/>
    <s v=""/>
    <s v="G/L Account"/>
    <s v=""/>
    <s v=" "/>
    <s v=""/>
    <s v=""/>
    <n v="2221"/>
    <s v=""/>
    <s v=""/>
    <s v=""/>
    <s v=""/>
  </r>
  <r>
    <x v="0"/>
    <x v="0"/>
    <d v="2021-05-31T00:00:00"/>
    <x v="4"/>
    <s v=" "/>
    <s v="05.21 NET CHANGE"/>
    <n v="51320"/>
    <x v="67"/>
    <s v="51320 Insurance billing services"/>
    <x v="10"/>
    <s v="May 2021 Bal Import"/>
    <s v=" "/>
    <s v=""/>
    <s v=""/>
    <n v="26147.33"/>
    <n v="26147.33"/>
    <n v="0"/>
    <s v=""/>
    <s v="G/L Account"/>
    <s v=""/>
    <s v=" "/>
    <s v=""/>
    <s v=""/>
    <n v="2230"/>
    <s v=""/>
    <s v=""/>
    <s v=""/>
    <s v=""/>
  </r>
  <r>
    <x v="3"/>
    <x v="0"/>
    <d v="2021-05-31T00:00:00"/>
    <x v="4"/>
    <s v=" "/>
    <s v="05.21 NET CHANGE"/>
    <n v="51310"/>
    <x v="68"/>
    <s v="51310 Lab transport"/>
    <x v="10"/>
    <s v="May 2021 Bal Import"/>
    <s v=" "/>
    <s v=""/>
    <s v=""/>
    <n v="1681.88"/>
    <n v="1681.88"/>
    <n v="0"/>
    <s v=""/>
    <s v="G/L Account"/>
    <s v=""/>
    <s v=" "/>
    <s v=""/>
    <s v=""/>
    <n v="2450"/>
    <s v=""/>
    <s v=""/>
    <s v=""/>
    <s v=""/>
  </r>
  <r>
    <x v="0"/>
    <x v="0"/>
    <d v="2021-05-31T00:00:00"/>
    <x v="4"/>
    <s v=" "/>
    <s v="05.21 NET CHANGE"/>
    <n v="51310"/>
    <x v="68"/>
    <s v="51310 Lab transport"/>
    <x v="10"/>
    <s v="May 2021 Bal Import"/>
    <s v=" "/>
    <s v=""/>
    <s v=""/>
    <n v="30356.19"/>
    <n v="30356.19"/>
    <n v="0"/>
    <s v=""/>
    <s v="G/L Account"/>
    <s v=""/>
    <s v=" "/>
    <s v=""/>
    <s v=""/>
    <n v="2218"/>
    <s v=""/>
    <s v=""/>
    <s v=""/>
    <s v=""/>
  </r>
  <r>
    <x v="0"/>
    <x v="0"/>
    <d v="2021-05-31T00:00:00"/>
    <x v="4"/>
    <s v=" "/>
    <s v="05.21 NET CHANGE"/>
    <n v="51260"/>
    <x v="70"/>
    <s v="51260 Patient souvenirs"/>
    <x v="11"/>
    <s v="May 2021 Bal Import"/>
    <s v=" "/>
    <s v=""/>
    <s v=""/>
    <n v="5443.91"/>
    <n v="5443.91"/>
    <n v="0"/>
    <s v=""/>
    <s v="G/L Account"/>
    <s v=""/>
    <s v=" "/>
    <s v=""/>
    <s v=""/>
    <n v="2226"/>
    <s v=""/>
    <s v=""/>
    <s v=""/>
    <s v=""/>
  </r>
  <r>
    <x v="0"/>
    <x v="0"/>
    <d v="2021-05-31T00:00:00"/>
    <x v="4"/>
    <s v=" "/>
    <s v="05.21 NET CHANGE"/>
    <n v="51250"/>
    <x v="71"/>
    <s v="51250 Patient refreshments"/>
    <x v="11"/>
    <s v="May 2021 Bal Import"/>
    <s v=" "/>
    <s v=""/>
    <s v=""/>
    <n v="764.99"/>
    <n v="764.99"/>
    <n v="0"/>
    <s v=""/>
    <s v="G/L Account"/>
    <s v=""/>
    <s v=" "/>
    <s v=""/>
    <s v=""/>
    <n v="2270"/>
    <s v=""/>
    <s v=""/>
    <s v=""/>
    <s v=""/>
  </r>
  <r>
    <x v="0"/>
    <x v="0"/>
    <d v="2021-05-31T00:00:00"/>
    <x v="4"/>
    <s v=" "/>
    <s v="05.21 NET CHANGE"/>
    <n v="51230"/>
    <x v="72"/>
    <s v="51230 IVF Lab supplies"/>
    <x v="11"/>
    <s v="May 2021 Bal Import"/>
    <s v=" "/>
    <s v=""/>
    <s v=""/>
    <n v="198508.4"/>
    <n v="198508.4"/>
    <n v="0"/>
    <s v=""/>
    <s v="G/L Account"/>
    <s v=""/>
    <s v=" "/>
    <s v=""/>
    <s v=""/>
    <n v="2225"/>
    <s v=""/>
    <s v=""/>
    <s v=""/>
    <s v=""/>
  </r>
  <r>
    <x v="0"/>
    <x v="0"/>
    <d v="2021-05-31T00:00:00"/>
    <x v="4"/>
    <s v=" "/>
    <s v="05.21 NET CHANGE"/>
    <n v="51220"/>
    <x v="73"/>
    <s v="51220 Clinical supplies"/>
    <x v="11"/>
    <s v="May 2021 Bal Import"/>
    <s v=" "/>
    <s v=""/>
    <s v=""/>
    <n v="29350.53"/>
    <n v="29350.53"/>
    <n v="0"/>
    <s v=""/>
    <s v="G/L Account"/>
    <s v=""/>
    <s v=" "/>
    <s v=""/>
    <s v=""/>
    <n v="2273"/>
    <s v=""/>
    <s v=""/>
    <s v=""/>
    <s v=""/>
  </r>
  <r>
    <x v="0"/>
    <x v="0"/>
    <d v="2021-05-31T00:00:00"/>
    <x v="4"/>
    <s v=" "/>
    <s v="05.21 NET CHANGE"/>
    <n v="51210"/>
    <x v="74"/>
    <s v="51210 Surgical supplies"/>
    <x v="11"/>
    <s v="May 2021 Bal Import"/>
    <s v=" "/>
    <s v=""/>
    <s v=""/>
    <n v="5192.4799999999996"/>
    <n v="5192.4799999999996"/>
    <n v="0"/>
    <s v=""/>
    <s v="G/L Account"/>
    <s v=""/>
    <s v=" "/>
    <s v=""/>
    <s v=""/>
    <n v="2224"/>
    <s v=""/>
    <s v=""/>
    <s v=""/>
    <s v=""/>
  </r>
  <r>
    <x v="4"/>
    <x v="0"/>
    <d v="2021-05-31T00:00:00"/>
    <x v="4"/>
    <s v=" "/>
    <s v="05.21 NET CHANGE"/>
    <n v="51180"/>
    <x v="83"/>
    <s v="51180 Benefits Admin/Payroll Admin fee"/>
    <x v="12"/>
    <s v="May 2021 Bal Import"/>
    <s v=" "/>
    <s v=""/>
    <s v=""/>
    <n v="422.21"/>
    <n v="422.21"/>
    <n v="0"/>
    <s v=""/>
    <s v="G/L Account"/>
    <s v=""/>
    <s v=" "/>
    <s v=""/>
    <s v=""/>
    <n v="2556"/>
    <s v=""/>
    <s v=""/>
    <s v=""/>
    <s v=""/>
  </r>
  <r>
    <x v="4"/>
    <x v="0"/>
    <d v="2021-05-31T00:00:00"/>
    <x v="4"/>
    <s v=" "/>
    <s v="05.21 NET CHANGE"/>
    <n v="51170"/>
    <x v="50"/>
    <s v="51170 Benefits "/>
    <x v="12"/>
    <s v="May 2021 Bal Import"/>
    <s v=" "/>
    <s v=""/>
    <s v=""/>
    <n v="212.4"/>
    <n v="212.4"/>
    <n v="0"/>
    <s v=""/>
    <s v="G/L Account"/>
    <s v=""/>
    <s v=" "/>
    <s v=""/>
    <s v=""/>
    <n v="2555"/>
    <s v=""/>
    <s v=""/>
    <s v=""/>
    <s v=""/>
  </r>
  <r>
    <x v="4"/>
    <x v="0"/>
    <d v="2021-05-31T00:00:00"/>
    <x v="4"/>
    <s v=" "/>
    <s v="05.21 NET CHANGE"/>
    <n v="51150"/>
    <x v="52"/>
    <s v="51150 Workers' comp insurance"/>
    <x v="12"/>
    <s v="May 2021 Bal Import"/>
    <s v=" "/>
    <s v=""/>
    <s v=""/>
    <n v="552.5"/>
    <n v="552.5"/>
    <n v="0"/>
    <s v=""/>
    <s v="G/L Account"/>
    <s v=""/>
    <s v=" "/>
    <s v=""/>
    <s v=""/>
    <n v="2554"/>
    <s v=""/>
    <s v=""/>
    <s v=""/>
    <s v=""/>
  </r>
  <r>
    <x v="4"/>
    <x v="0"/>
    <d v="2021-05-31T00:00:00"/>
    <x v="4"/>
    <s v=" "/>
    <s v="05.21 NET CHANGE"/>
    <n v="51140"/>
    <x v="54"/>
    <s v="51140 Payroll taxes"/>
    <x v="12"/>
    <s v="May 2021 Bal Import"/>
    <s v=" "/>
    <s v=""/>
    <s v=""/>
    <n v="2910.59"/>
    <n v="2910.59"/>
    <n v="0"/>
    <s v=""/>
    <s v="G/L Account"/>
    <s v=""/>
    <s v=" "/>
    <s v=""/>
    <s v=""/>
    <n v="2553"/>
    <s v=""/>
    <s v=""/>
    <s v=""/>
    <s v=""/>
  </r>
  <r>
    <x v="4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62550"/>
    <n v="62550"/>
    <n v="0"/>
    <s v=""/>
    <s v="G/L Account"/>
    <s v=""/>
    <s v=" "/>
    <s v=""/>
    <s v=""/>
    <n v="2552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100833.34"/>
    <n v="100833.34"/>
    <n v="0"/>
    <s v=""/>
    <s v="G/L Account"/>
    <s v=""/>
    <s v=" "/>
    <s v=""/>
    <s v=""/>
    <n v="2501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110916.66"/>
    <n v="110916.66"/>
    <n v="0"/>
    <s v=""/>
    <s v="G/L Account"/>
    <s v=""/>
    <s v=" "/>
    <s v=""/>
    <s v=""/>
    <n v="2500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386871.66"/>
    <n v="386871.66"/>
    <n v="0"/>
    <s v=""/>
    <s v="G/L Account"/>
    <s v=""/>
    <s v=" "/>
    <s v=""/>
    <s v=""/>
    <n v="2499"/>
    <s v=""/>
    <s v=""/>
    <s v=""/>
    <s v=""/>
  </r>
  <r>
    <x v="1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387533.7"/>
    <n v="387533.7"/>
    <n v="0"/>
    <s v=""/>
    <s v="G/L Account"/>
    <s v=""/>
    <s v=" "/>
    <s v=""/>
    <s v=""/>
    <n v="2493"/>
    <s v=""/>
    <s v=""/>
    <s v=""/>
    <s v=""/>
  </r>
  <r>
    <x v="0"/>
    <x v="0"/>
    <d v="2021-05-31T00:00:00"/>
    <x v="4"/>
    <s v=" "/>
    <s v="05.21 NET CHANGE"/>
    <n v="51110"/>
    <x v="56"/>
    <s v="51110 Salaries &amp; wages"/>
    <x v="12"/>
    <s v="May 2021 Bal Import"/>
    <s v=" "/>
    <s v=""/>
    <s v=""/>
    <n v="272522.49"/>
    <n v="272522.49"/>
    <n v="0"/>
    <s v=""/>
    <s v="G/L Account"/>
    <s v=""/>
    <s v=" "/>
    <s v=""/>
    <s v=""/>
    <n v="2245"/>
    <s v=""/>
    <s v=""/>
    <s v=""/>
    <s v=""/>
  </r>
  <r>
    <x v="0"/>
    <x v="0"/>
    <d v="2021-05-31T00:00:00"/>
    <x v="4"/>
    <s v=" "/>
    <s v="05.21 NET CHANGE"/>
    <n v="41400"/>
    <x v="76"/>
    <s v="41400 Management service revenue"/>
    <x v="14"/>
    <s v="May 2021 Bal Import"/>
    <s v=" "/>
    <s v=""/>
    <s v=""/>
    <n v="-4761097.8"/>
    <n v="0"/>
    <n v="4761097.8"/>
    <s v=""/>
    <s v="G/L Account"/>
    <s v=""/>
    <s v=" "/>
    <s v=""/>
    <s v=""/>
    <n v="2215"/>
    <s v=""/>
    <s v=""/>
    <s v=""/>
    <s v=""/>
  </r>
  <r>
    <x v="1"/>
    <x v="0"/>
    <d v="2021-05-31T00:00:00"/>
    <x v="4"/>
    <s v=" "/>
    <s v="05.21 NET CHANGE"/>
    <n v="41310"/>
    <x v="77"/>
    <s v="41310 Fertility benefits revenue - Progyny"/>
    <x v="15"/>
    <s v="May 2021 Bal Import"/>
    <s v=" "/>
    <s v=""/>
    <s v=""/>
    <n v="-1518719"/>
    <n v="0"/>
    <n v="1518719"/>
    <s v=""/>
    <s v="G/L Account"/>
    <s v=""/>
    <s v=" "/>
    <s v=""/>
    <s v=""/>
    <n v="2492"/>
    <s v=""/>
    <s v=""/>
    <s v=""/>
    <s v=""/>
  </r>
  <r>
    <x v="1"/>
    <x v="0"/>
    <d v="2021-05-31T00:00:00"/>
    <x v="4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-199116.23"/>
    <n v="0"/>
    <n v="199116.23"/>
    <s v=""/>
    <s v="G/L Account"/>
    <s v=""/>
    <s v=" "/>
    <s v=""/>
    <s v=""/>
    <n v="2982"/>
    <s v=""/>
    <s v=""/>
    <s v=""/>
    <s v=""/>
  </r>
  <r>
    <x v="1"/>
    <x v="0"/>
    <d v="2021-05-31T00:00:00"/>
    <x v="4"/>
    <s v=" "/>
    <s v="G00030"/>
    <n v="41210"/>
    <x v="79"/>
    <s v="41210 Insurance revenue - facility fees"/>
    <x v="16"/>
    <s v="RJE to move insurance revenue from facility fees to professional fees"/>
    <s v=" "/>
    <s v=""/>
    <s v=""/>
    <n v="199116.23"/>
    <n v="199116.23"/>
    <n v="0"/>
    <s v=""/>
    <s v="G/L Account"/>
    <s v=""/>
    <s v=" "/>
    <s v=""/>
    <s v=""/>
    <n v="2981"/>
    <s v=""/>
    <s v=""/>
    <s v=""/>
    <s v=""/>
  </r>
  <r>
    <x v="1"/>
    <x v="0"/>
    <d v="2021-05-31T00:00:00"/>
    <x v="4"/>
    <s v=" "/>
    <s v="05.21 NET CHANGE"/>
    <n v="41210"/>
    <x v="79"/>
    <s v="41210 Insurance revenue - facility fees"/>
    <x v="16"/>
    <s v="May 2021 Bal Import"/>
    <s v=" "/>
    <s v=""/>
    <s v=""/>
    <n v="-199116.23"/>
    <n v="0"/>
    <n v="199116.23"/>
    <s v=""/>
    <s v="G/L Account"/>
    <s v=""/>
    <s v=" "/>
    <s v=""/>
    <s v=""/>
    <n v="2489"/>
    <s v=""/>
    <s v=""/>
    <s v=""/>
    <s v=""/>
  </r>
  <r>
    <x v="0"/>
    <x v="0"/>
    <d v="2021-05-31T00:00:00"/>
    <x v="4"/>
    <s v=" "/>
    <s v="05.21 NET CHANGE"/>
    <n v="41210"/>
    <x v="79"/>
    <s v="41210 Insurance revenue - facility fees"/>
    <x v="16"/>
    <s v="May 2021 Bal Import"/>
    <s v=" "/>
    <s v=""/>
    <s v=""/>
    <n v="-130836.6"/>
    <n v="0"/>
    <n v="130836.6"/>
    <s v=""/>
    <s v="G/L Account"/>
    <s v=""/>
    <s v=" "/>
    <s v=""/>
    <s v=""/>
    <n v="2214"/>
    <s v=""/>
    <s v=""/>
    <s v=""/>
    <s v=""/>
  </r>
  <r>
    <x v="1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33208"/>
    <n v="33208"/>
    <n v="0"/>
    <s v=""/>
    <s v="G/L Account"/>
    <s v=""/>
    <s v=" "/>
    <s v=""/>
    <s v=""/>
    <n v="2490"/>
    <s v=""/>
    <s v=""/>
    <s v=""/>
    <s v=""/>
  </r>
  <r>
    <x v="3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14.6"/>
    <n v="14.6"/>
    <n v="0"/>
    <s v=""/>
    <s v="G/L Account"/>
    <s v=""/>
    <s v=" "/>
    <s v=""/>
    <s v=""/>
    <n v="2449"/>
    <s v=""/>
    <s v=""/>
    <s v=""/>
    <s v=""/>
  </r>
  <r>
    <x v="0"/>
    <x v="0"/>
    <d v="2021-05-31T00:00:00"/>
    <x v="4"/>
    <s v=" "/>
    <s v="05.21 NET CHANGE"/>
    <n v="41120"/>
    <x v="80"/>
    <s v="41120 Self-pay refunds"/>
    <x v="17"/>
    <s v="May 2021 Bal Import"/>
    <s v=" "/>
    <s v=""/>
    <s v=""/>
    <n v="6067.9"/>
    <n v="6067.9"/>
    <n v="0"/>
    <s v=""/>
    <s v="G/L Account"/>
    <s v=""/>
    <s v=" "/>
    <s v=""/>
    <s v=""/>
    <n v="2216"/>
    <s v=""/>
    <s v=""/>
    <s v=""/>
    <s v=""/>
  </r>
  <r>
    <x v="1"/>
    <x v="0"/>
    <d v="2021-05-31T00:00:00"/>
    <x v="4"/>
    <s v=" "/>
    <s v="05.21 NET CHANGE"/>
    <n v="41110"/>
    <x v="81"/>
    <s v="41110 Self-pay revenue"/>
    <x v="17"/>
    <s v="May 2021 Bal Import"/>
    <s v=" "/>
    <s v=""/>
    <s v=""/>
    <n v="-3154607.04"/>
    <n v="0"/>
    <n v="3154607.04"/>
    <s v=""/>
    <s v="G/L Account"/>
    <s v=""/>
    <s v=" "/>
    <s v=""/>
    <s v=""/>
    <n v="2491"/>
    <s v=""/>
    <s v=""/>
    <s v=""/>
    <s v=""/>
  </r>
  <r>
    <x v="0"/>
    <x v="0"/>
    <d v="2021-06-30T00:00:00"/>
    <x v="5"/>
    <s v=" "/>
    <s v="06.21 NET CHANGE"/>
    <n v="81400"/>
    <x v="1"/>
    <s v="81400 Auto lease related expenses"/>
    <x v="0"/>
    <s v="Jun 2021 Bal Import"/>
    <s v=" "/>
    <s v=""/>
    <s v=""/>
    <n v="488.86"/>
    <n v="488.86"/>
    <n v="0"/>
    <s v=""/>
    <s v="G/L Account"/>
    <s v=""/>
    <s v=" "/>
    <s v=""/>
    <s v=""/>
    <n v="2419"/>
    <s v=""/>
    <s v=""/>
    <s v=""/>
    <s v=""/>
  </r>
  <r>
    <x v="0"/>
    <x v="0"/>
    <d v="2021-06-30T00:00:00"/>
    <x v="5"/>
    <s v=" "/>
    <s v="06.21 NET CHANGE"/>
    <n v="81200"/>
    <x v="85"/>
    <s v="81200 Other income"/>
    <x v="0"/>
    <s v="Jun 2021 Bal Import"/>
    <s v=" "/>
    <s v=""/>
    <s v=""/>
    <n v="-6000"/>
    <n v="0"/>
    <n v="6000"/>
    <s v=""/>
    <s v="G/L Account"/>
    <s v=""/>
    <s v=" "/>
    <s v=""/>
    <s v=""/>
    <n v="2433"/>
    <s v=""/>
    <s v=""/>
    <s v=""/>
    <s v=""/>
  </r>
  <r>
    <x v="0"/>
    <x v="0"/>
    <d v="2021-06-30T00:00:00"/>
    <x v="5"/>
    <s v=" "/>
    <s v="06.21 NET CHANGE"/>
    <n v="81100"/>
    <x v="3"/>
    <s v="81100 Interest income"/>
    <x v="0"/>
    <s v="Jun 2021 Bal Import"/>
    <s v=" "/>
    <s v=""/>
    <s v=""/>
    <n v="-23.82"/>
    <n v="0"/>
    <n v="23.82"/>
    <s v=""/>
    <s v="G/L Account"/>
    <s v=""/>
    <s v=" "/>
    <s v=""/>
    <s v=""/>
    <n v="2366"/>
    <s v=""/>
    <s v=""/>
    <s v=""/>
    <s v=""/>
  </r>
  <r>
    <x v="0"/>
    <x v="0"/>
    <d v="2021-06-30T00:00:00"/>
    <x v="5"/>
    <s v=" "/>
    <s v="06.21 NET CHANGE"/>
    <n v="71170"/>
    <x v="5"/>
    <s v="71170 Other misc expense"/>
    <x v="1"/>
    <s v="Jun 2021 Bal Import"/>
    <s v=" "/>
    <s v=""/>
    <s v=""/>
    <n v="16498.86"/>
    <n v="16498.86"/>
    <n v="0"/>
    <s v=""/>
    <s v="G/L Account"/>
    <s v=""/>
    <s v=" "/>
    <s v=""/>
    <s v=""/>
    <n v="2412"/>
    <s v=""/>
    <s v=""/>
    <s v=""/>
    <s v=""/>
  </r>
  <r>
    <x v="0"/>
    <x v="0"/>
    <d v="2021-06-30T00:00:00"/>
    <x v="5"/>
    <s v=" "/>
    <s v="06.21 NET CHANGE"/>
    <n v="71140"/>
    <x v="6"/>
    <s v="71140 Depreciation"/>
    <x v="1"/>
    <s v="Jun 2021 Bal Import"/>
    <s v=" "/>
    <s v=""/>
    <s v=""/>
    <n v="574361.46"/>
    <n v="574361.46"/>
    <n v="0"/>
    <s v=""/>
    <s v="G/L Account"/>
    <s v=""/>
    <s v=" "/>
    <s v=""/>
    <s v=""/>
    <n v="2390"/>
    <s v=""/>
    <s v=""/>
    <s v=""/>
    <s v=""/>
  </r>
  <r>
    <x v="0"/>
    <x v="0"/>
    <d v="2021-06-30T00:00:00"/>
    <x v="5"/>
    <s v=" "/>
    <s v="06.21 NET CHANGE"/>
    <n v="71130"/>
    <x v="7"/>
    <s v="71130 Interest expense"/>
    <x v="1"/>
    <s v="Jun 2021 Bal Import"/>
    <s v=" "/>
    <s v=""/>
    <s v=""/>
    <n v="18958.330000000002"/>
    <n v="18958.330000000002"/>
    <n v="0"/>
    <s v=""/>
    <s v="G/L Account"/>
    <s v=""/>
    <s v=" "/>
    <s v=""/>
    <s v=""/>
    <n v="2428"/>
    <s v=""/>
    <s v=""/>
    <s v=""/>
    <s v=""/>
  </r>
  <r>
    <x v="1"/>
    <x v="0"/>
    <d v="2021-06-30T00:00:00"/>
    <x v="5"/>
    <s v=" "/>
    <s v="06.21 NET CHANGE"/>
    <n v="69130"/>
    <x v="9"/>
    <s v="69130 Payroll processing fee"/>
    <x v="2"/>
    <s v="Jun 2021 Bal Import"/>
    <s v=" "/>
    <s v=""/>
    <s v=""/>
    <n v="5137.75"/>
    <n v="5137.75"/>
    <n v="0"/>
    <s v=""/>
    <s v="G/L Account"/>
    <s v=""/>
    <s v=" "/>
    <s v=""/>
    <s v=""/>
    <n v="2523"/>
    <s v=""/>
    <s v=""/>
    <s v=""/>
    <s v=""/>
  </r>
  <r>
    <x v="0"/>
    <x v="0"/>
    <d v="2021-06-30T00:00:00"/>
    <x v="5"/>
    <s v=" "/>
    <s v="06.21 NET CHANGE"/>
    <n v="69130"/>
    <x v="9"/>
    <s v="69130 Payroll processing fee"/>
    <x v="2"/>
    <s v="Jun 2021 Bal Import"/>
    <s v=" "/>
    <s v=""/>
    <s v=""/>
    <n v="18189.22"/>
    <n v="18189.22"/>
    <n v="0"/>
    <s v=""/>
    <s v="G/L Account"/>
    <s v=""/>
    <s v=" "/>
    <s v=""/>
    <s v=""/>
    <n v="2399"/>
    <s v=""/>
    <s v=""/>
    <s v=""/>
    <s v=""/>
  </r>
  <r>
    <x v="4"/>
    <x v="0"/>
    <d v="2021-06-30T00:00:00"/>
    <x v="5"/>
    <s v=" "/>
    <s v="06.21 NET CHANGE"/>
    <n v="69110"/>
    <x v="10"/>
    <s v="69110 Bank fees"/>
    <x v="2"/>
    <s v="Jun 2021 Bal Import"/>
    <s v=" "/>
    <s v=""/>
    <s v=""/>
    <n v="15"/>
    <n v="15"/>
    <n v="0"/>
    <s v=""/>
    <s v="G/L Account"/>
    <s v=""/>
    <s v=" "/>
    <s v=""/>
    <s v=""/>
    <n v="2568"/>
    <s v=""/>
    <s v=""/>
    <s v=""/>
    <s v=""/>
  </r>
  <r>
    <x v="0"/>
    <x v="0"/>
    <d v="2021-06-30T00:00:00"/>
    <x v="5"/>
    <s v=" "/>
    <s v="06.21 NET CHANGE"/>
    <n v="69110"/>
    <x v="10"/>
    <s v="69110 Bank fees"/>
    <x v="2"/>
    <s v="Jun 2021 Bal Import"/>
    <s v=" "/>
    <s v=""/>
    <s v=""/>
    <n v="684.22"/>
    <n v="684.22"/>
    <n v="0"/>
    <s v=""/>
    <s v="G/L Account"/>
    <s v=""/>
    <s v=" "/>
    <s v=""/>
    <s v=""/>
    <n v="2380"/>
    <s v=""/>
    <s v=""/>
    <s v=""/>
    <s v=""/>
  </r>
  <r>
    <x v="2"/>
    <x v="0"/>
    <d v="2021-06-30T00:00:00"/>
    <x v="5"/>
    <s v=" "/>
    <s v="06.21 BALANCE"/>
    <n v="69110"/>
    <x v="10"/>
    <s v="69110 Bank fees"/>
    <x v="2"/>
    <s v="Jun 2021 Bal Import"/>
    <s v=" "/>
    <s v=""/>
    <s v=""/>
    <n v="60"/>
    <n v="60"/>
    <n v="0"/>
    <s v=""/>
    <s v="G/L Account"/>
    <s v=""/>
    <s v=" "/>
    <s v=""/>
    <s v=""/>
    <n v="2084"/>
    <s v=""/>
    <s v=""/>
    <s v=""/>
    <s v=""/>
  </r>
  <r>
    <x v="0"/>
    <x v="0"/>
    <d v="2021-06-30T00:00:00"/>
    <x v="5"/>
    <s v=" "/>
    <s v="06.21 NET CHANGE"/>
    <n v="68130"/>
    <x v="12"/>
    <s v="68130 Licensing &amp; permitting"/>
    <x v="3"/>
    <s v="Jun 2021 Bal Import"/>
    <s v=" "/>
    <s v=""/>
    <s v=""/>
    <n v="779.55"/>
    <n v="779.55"/>
    <n v="0"/>
    <s v=""/>
    <s v="G/L Account"/>
    <s v=""/>
    <s v=" "/>
    <s v=""/>
    <s v=""/>
    <n v="2385"/>
    <s v=""/>
    <s v=""/>
    <s v=""/>
    <s v=""/>
  </r>
  <r>
    <x v="1"/>
    <x v="0"/>
    <d v="2021-06-30T00:00:00"/>
    <x v="5"/>
    <s v=" "/>
    <s v="06.21 NET CHANGE"/>
    <n v="68120"/>
    <x v="13"/>
    <s v="68120 Federal taxes"/>
    <x v="3"/>
    <s v="Jun 2021 Bal Import"/>
    <s v=" "/>
    <s v=""/>
    <s v=""/>
    <n v="-258.27"/>
    <n v="0"/>
    <n v="258.27"/>
    <s v=""/>
    <s v="G/L Account"/>
    <s v=""/>
    <s v=" "/>
    <s v=""/>
    <s v=""/>
    <n v="2534"/>
    <s v=""/>
    <s v=""/>
    <s v=""/>
    <s v=""/>
  </r>
  <r>
    <x v="1"/>
    <x v="0"/>
    <d v="2021-06-30T00:00:00"/>
    <x v="5"/>
    <s v=" "/>
    <s v="06.21 NET CHANGE"/>
    <n v="68110"/>
    <x v="14"/>
    <s v="68110 State and local taxes"/>
    <x v="3"/>
    <s v="Jun 2021 Bal Import"/>
    <s v=" "/>
    <s v=""/>
    <s v=""/>
    <n v="124.25"/>
    <n v="124.25"/>
    <n v="0"/>
    <s v=""/>
    <s v="G/L Account"/>
    <s v=""/>
    <s v=" "/>
    <s v=""/>
    <s v=""/>
    <n v="2532"/>
    <s v=""/>
    <s v=""/>
    <s v=""/>
    <s v=""/>
  </r>
  <r>
    <x v="0"/>
    <x v="0"/>
    <d v="2021-06-30T00:00:00"/>
    <x v="5"/>
    <s v=" "/>
    <s v="06.21 NET CHANGE"/>
    <n v="68110"/>
    <x v="14"/>
    <s v="68110 State and local taxes"/>
    <x v="3"/>
    <s v="Jun 2021 Bal Import"/>
    <s v=" "/>
    <s v=""/>
    <s v=""/>
    <n v="265.64"/>
    <n v="265.64"/>
    <n v="0"/>
    <s v=""/>
    <s v="G/L Account"/>
    <s v=""/>
    <s v=" "/>
    <s v=""/>
    <s v=""/>
    <n v="2410"/>
    <s v=""/>
    <s v=""/>
    <s v=""/>
    <s v=""/>
  </r>
  <r>
    <x v="0"/>
    <x v="0"/>
    <d v="2021-06-30T00:00:00"/>
    <x v="5"/>
    <s v=" "/>
    <s v="06.21 NET CHANGE"/>
    <n v="67160"/>
    <x v="15"/>
    <s v="67160 In-house meals"/>
    <x v="4"/>
    <s v="Jun 2021 Bal Import"/>
    <s v=" "/>
    <s v=""/>
    <s v=""/>
    <n v="2182.16"/>
    <n v="2182.16"/>
    <n v="0"/>
    <s v=""/>
    <s v="G/L Account"/>
    <s v=""/>
    <s v=" "/>
    <s v=""/>
    <s v=""/>
    <n v="2421"/>
    <s v=""/>
    <s v=""/>
    <s v=""/>
    <s v=""/>
  </r>
  <r>
    <x v="0"/>
    <x v="0"/>
    <d v="2021-06-30T00:00:00"/>
    <x v="5"/>
    <s v=" "/>
    <s v="06.21 NET CHANGE"/>
    <n v="67160"/>
    <x v="15"/>
    <s v="67160 In-house meals"/>
    <x v="4"/>
    <s v="Jun 2021 Bal Import"/>
    <s v=" "/>
    <s v=""/>
    <s v=""/>
    <n v="2597.62"/>
    <n v="2597.62"/>
    <n v="0"/>
    <s v=""/>
    <s v="G/L Account"/>
    <s v=""/>
    <s v=" "/>
    <s v=""/>
    <s v=""/>
    <n v="2387"/>
    <s v=""/>
    <s v=""/>
    <s v=""/>
    <s v=""/>
  </r>
  <r>
    <x v="0"/>
    <x v="0"/>
    <d v="2021-06-30T00:00:00"/>
    <x v="5"/>
    <s v=" "/>
    <s v="06.21 NET CHANGE"/>
    <n v="67120"/>
    <x v="16"/>
    <s v="67120 Employee recognition"/>
    <x v="4"/>
    <s v="Jun 2021 Bal Import"/>
    <s v=" "/>
    <s v=""/>
    <s v=""/>
    <n v="1336"/>
    <n v="1336"/>
    <n v="0"/>
    <s v=""/>
    <s v="G/L Account"/>
    <s v=""/>
    <s v=" "/>
    <s v=""/>
    <s v=""/>
    <n v="2425"/>
    <s v=""/>
    <s v=""/>
    <s v=""/>
    <s v=""/>
  </r>
  <r>
    <x v="0"/>
    <x v="0"/>
    <d v="2021-06-30T00:00:00"/>
    <x v="5"/>
    <s v=" "/>
    <s v="06.21 NET CHANGE"/>
    <n v="66160"/>
    <x v="18"/>
    <s v="66160 Other travel expenses"/>
    <x v="5"/>
    <s v="Jun 2021 Bal Import"/>
    <s v=" "/>
    <s v=""/>
    <s v=""/>
    <n v="2479.1999999999998"/>
    <n v="2479.1999999999998"/>
    <n v="0"/>
    <s v=""/>
    <s v="G/L Account"/>
    <s v=""/>
    <s v=" "/>
    <s v=""/>
    <s v=""/>
    <n v="2422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484.04"/>
    <n v="484.04"/>
    <n v="0"/>
    <s v=""/>
    <s v="G/L Account"/>
    <s v=""/>
    <s v=" "/>
    <s v=""/>
    <s v=""/>
    <n v="2423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1306.3599999999999"/>
    <n v="1306.3599999999999"/>
    <n v="0"/>
    <s v=""/>
    <s v="G/L Account"/>
    <s v=""/>
    <s v=" "/>
    <s v=""/>
    <s v=""/>
    <n v="2407"/>
    <s v=""/>
    <s v=""/>
    <s v=""/>
    <s v=""/>
  </r>
  <r>
    <x v="0"/>
    <x v="0"/>
    <d v="2021-06-30T00:00:00"/>
    <x v="5"/>
    <s v=" "/>
    <s v="06.21 NET CHANGE"/>
    <n v="66140"/>
    <x v="20"/>
    <s v="66140 Ground transportation"/>
    <x v="5"/>
    <s v="Jun 2021 Bal Import"/>
    <s v=" "/>
    <s v=""/>
    <s v=""/>
    <n v="2521.0700000000002"/>
    <n v="2521.0700000000002"/>
    <n v="0"/>
    <s v=""/>
    <s v="G/L Account"/>
    <s v=""/>
    <s v=" "/>
    <s v=""/>
    <s v=""/>
    <n v="2406"/>
    <s v=""/>
    <s v=""/>
    <s v=""/>
    <s v=""/>
  </r>
  <r>
    <x v="0"/>
    <x v="0"/>
    <d v="2021-06-30T00:00:00"/>
    <x v="5"/>
    <s v=" "/>
    <s v="06.21 NET CHANGE"/>
    <n v="66130"/>
    <x v="21"/>
    <s v="66130 Meals"/>
    <x v="5"/>
    <s v="Jun 2021 Bal Import"/>
    <s v=" "/>
    <s v=""/>
    <s v=""/>
    <n v="1107.5"/>
    <n v="1107.5"/>
    <n v="0"/>
    <s v=""/>
    <s v="G/L Account"/>
    <s v=""/>
    <s v=" "/>
    <s v=""/>
    <s v=""/>
    <n v="2386"/>
    <s v=""/>
    <s v=""/>
    <s v=""/>
    <s v=""/>
  </r>
  <r>
    <x v="3"/>
    <x v="0"/>
    <d v="2021-06-30T00:00:00"/>
    <x v="5"/>
    <s v=" "/>
    <s v="06.21 NET CHANGE"/>
    <n v="66110"/>
    <x v="22"/>
    <s v="66110 Airfare"/>
    <x v="5"/>
    <s v="Jun 2021 Bal Import"/>
    <s v=" "/>
    <s v=""/>
    <s v=""/>
    <n v="36"/>
    <n v="36"/>
    <n v="0"/>
    <s v=""/>
    <s v="G/L Account"/>
    <s v=""/>
    <s v=" "/>
    <s v=""/>
    <s v=""/>
    <n v="2462"/>
    <s v=""/>
    <s v=""/>
    <s v=""/>
    <s v=""/>
  </r>
  <r>
    <x v="0"/>
    <x v="0"/>
    <d v="2021-06-30T00:00:00"/>
    <x v="5"/>
    <s v=" "/>
    <s v="06.21 NET CHANGE"/>
    <n v="66110"/>
    <x v="22"/>
    <s v="66110 Airfare"/>
    <x v="5"/>
    <s v="Jun 2021 Bal Import"/>
    <s v=" "/>
    <s v=""/>
    <s v=""/>
    <n v="9574.4699999999993"/>
    <n v="9574.4699999999993"/>
    <n v="0"/>
    <s v=""/>
    <s v="G/L Account"/>
    <s v=""/>
    <s v=" "/>
    <s v=""/>
    <s v=""/>
    <n v="2408"/>
    <s v=""/>
    <s v=""/>
    <s v=""/>
    <s v=""/>
  </r>
  <r>
    <x v="0"/>
    <x v="0"/>
    <d v="2021-06-30T00:00:00"/>
    <x v="5"/>
    <s v=" "/>
    <s v="06.21 NET CHANGE"/>
    <n v="65240"/>
    <x v="23"/>
    <s v="65240 Dues &amp; subscriptions"/>
    <x v="6"/>
    <s v="Jun 2021 Bal Import"/>
    <s v=" "/>
    <s v=""/>
    <s v=""/>
    <n v="4360"/>
    <n v="4360"/>
    <n v="0"/>
    <s v=""/>
    <s v="G/L Account"/>
    <s v=""/>
    <s v=" "/>
    <s v=""/>
    <s v=""/>
    <n v="2420"/>
    <s v=""/>
    <s v=""/>
    <s v=""/>
    <s v=""/>
  </r>
  <r>
    <x v="0"/>
    <x v="0"/>
    <d v="2021-06-30T00:00:00"/>
    <x v="5"/>
    <s v=" "/>
    <s v="06.21 NET CHANGE"/>
    <n v="65240"/>
    <x v="23"/>
    <s v="65240 Dues &amp; subscriptions"/>
    <x v="6"/>
    <s v="Jun 2021 Bal Import"/>
    <s v=" "/>
    <s v=""/>
    <s v=""/>
    <n v="1659.5"/>
    <n v="1659.5"/>
    <n v="0"/>
    <s v=""/>
    <s v="G/L Account"/>
    <s v=""/>
    <s v=" "/>
    <s v=""/>
    <s v=""/>
    <n v="2403"/>
    <s v=""/>
    <s v=""/>
    <s v=""/>
    <s v=""/>
  </r>
  <r>
    <x v="0"/>
    <x v="0"/>
    <d v="2021-06-30T00:00:00"/>
    <x v="5"/>
    <s v=" "/>
    <s v="06.21 NET CHANGE"/>
    <n v="65230"/>
    <x v="24"/>
    <s v="65230 Equipment rentals"/>
    <x v="6"/>
    <s v="Jun 2021 Bal Import"/>
    <s v=" "/>
    <s v=""/>
    <s v=""/>
    <n v="4834.1899999999996"/>
    <n v="4834.1899999999996"/>
    <n v="0"/>
    <s v=""/>
    <s v="G/L Account"/>
    <s v=""/>
    <s v=" "/>
    <s v=""/>
    <s v=""/>
    <n v="2411"/>
    <s v=""/>
    <s v=""/>
    <s v=""/>
    <s v=""/>
  </r>
  <r>
    <x v="0"/>
    <x v="0"/>
    <d v="2021-06-30T00:00:00"/>
    <x v="5"/>
    <s v=" "/>
    <s v="06.21 NET CHANGE"/>
    <n v="65220"/>
    <x v="25"/>
    <s v="65220 Computer hardware"/>
    <x v="6"/>
    <s v="Jun 2021 Bal Import"/>
    <s v=" "/>
    <s v=""/>
    <s v=""/>
    <n v="7125.5"/>
    <n v="7125.5"/>
    <n v="0"/>
    <s v=""/>
    <s v="G/L Account"/>
    <s v=""/>
    <s v=" "/>
    <s v=""/>
    <s v=""/>
    <n v="2409"/>
    <s v=""/>
    <s v=""/>
    <s v=""/>
    <s v=""/>
  </r>
  <r>
    <x v="3"/>
    <x v="0"/>
    <d v="2021-06-30T00:00:00"/>
    <x v="5"/>
    <s v=" "/>
    <s v="06.21 NET CHANGE"/>
    <n v="65210"/>
    <x v="26"/>
    <s v="65210 Computer software"/>
    <x v="6"/>
    <s v="Jun 2021 Bal Import"/>
    <s v=" "/>
    <s v=""/>
    <s v=""/>
    <n v="598.79"/>
    <n v="598.79"/>
    <n v="0"/>
    <s v=""/>
    <s v="G/L Account"/>
    <s v=""/>
    <s v=" "/>
    <s v=""/>
    <s v=""/>
    <n v="2459"/>
    <s v=""/>
    <s v=""/>
    <s v=""/>
    <s v=""/>
  </r>
  <r>
    <x v="0"/>
    <x v="0"/>
    <d v="2021-06-30T00:00:00"/>
    <x v="5"/>
    <s v=" "/>
    <s v="06.21 NET CHANGE"/>
    <n v="65210"/>
    <x v="26"/>
    <s v="65210 Computer software"/>
    <x v="6"/>
    <s v="Jun 2021 Bal Import"/>
    <s v=" "/>
    <s v=""/>
    <s v=""/>
    <n v="75487.490000000005"/>
    <n v="75487.490000000005"/>
    <n v="0"/>
    <s v=""/>
    <s v="G/L Account"/>
    <s v=""/>
    <s v=" "/>
    <s v=""/>
    <s v=""/>
    <n v="2404"/>
    <s v=""/>
    <s v=""/>
    <s v=""/>
    <s v=""/>
  </r>
  <r>
    <x v="0"/>
    <x v="0"/>
    <d v="2021-06-30T00:00:00"/>
    <x v="5"/>
    <s v=" "/>
    <s v="06.21 NET CHANGE"/>
    <n v="65200"/>
    <x v="27"/>
    <s v="65200 IT supplies"/>
    <x v="6"/>
    <s v="Jun 2021 Bal Import"/>
    <s v=" "/>
    <s v=""/>
    <s v=""/>
    <n v="3085.81"/>
    <n v="3085.81"/>
    <n v="0"/>
    <s v=""/>
    <s v="G/L Account"/>
    <s v=""/>
    <s v=" "/>
    <s v=""/>
    <s v=""/>
    <n v="2372"/>
    <s v=""/>
    <s v=""/>
    <s v=""/>
    <s v=""/>
  </r>
  <r>
    <x v="0"/>
    <x v="0"/>
    <d v="2021-06-30T00:00:00"/>
    <x v="5"/>
    <s v=" "/>
    <s v="06.21 NET CHANGE"/>
    <n v="65190"/>
    <x v="28"/>
    <s v="65190 Office supplies"/>
    <x v="6"/>
    <s v="Jun 2021 Bal Import"/>
    <s v=" "/>
    <s v=""/>
    <s v=""/>
    <n v="35.69"/>
    <n v="35.69"/>
    <n v="0"/>
    <s v=""/>
    <s v="G/L Account"/>
    <s v=""/>
    <s v=" "/>
    <s v=""/>
    <s v=""/>
    <n v="2432"/>
    <s v=""/>
    <s v=""/>
    <s v=""/>
    <s v=""/>
  </r>
  <r>
    <x v="0"/>
    <x v="0"/>
    <d v="2021-06-30T00:00:00"/>
    <x v="5"/>
    <s v=" "/>
    <s v="06.21 NET CHANGE"/>
    <n v="65190"/>
    <x v="28"/>
    <s v="65190 Office supplies"/>
    <x v="6"/>
    <s v="Jun 2021 Bal Import"/>
    <s v=" "/>
    <s v=""/>
    <s v=""/>
    <n v="11734.12"/>
    <n v="11734.12"/>
    <n v="0"/>
    <s v=""/>
    <s v="G/L Account"/>
    <s v=""/>
    <s v=" "/>
    <s v=""/>
    <s v=""/>
    <n v="2371"/>
    <s v=""/>
    <s v=""/>
    <s v=""/>
    <s v=""/>
  </r>
  <r>
    <x v="0"/>
    <x v="0"/>
    <d v="2021-06-30T00:00:00"/>
    <x v="5"/>
    <s v=" "/>
    <s v="06.21 NET CHANGE"/>
    <n v="65180"/>
    <x v="29"/>
    <s v="65180 Printing, delivery, &amp; postage"/>
    <x v="6"/>
    <s v="Jun 2021 Bal Import"/>
    <s v=" "/>
    <s v=""/>
    <s v=""/>
    <n v="2866.58"/>
    <n v="2866.58"/>
    <n v="0"/>
    <s v=""/>
    <s v="G/L Account"/>
    <s v=""/>
    <s v=" "/>
    <s v=""/>
    <s v=""/>
    <n v="2388"/>
    <s v=""/>
    <s v=""/>
    <s v=""/>
    <s v=""/>
  </r>
  <r>
    <x v="0"/>
    <x v="0"/>
    <d v="2021-06-30T00:00:00"/>
    <x v="5"/>
    <s v=" "/>
    <s v="06.21 NET CHANGE"/>
    <n v="65160"/>
    <x v="31"/>
    <s v="65160 Repair &amp; Maintenance"/>
    <x v="6"/>
    <s v="Jun 2021 Bal Import"/>
    <s v=" "/>
    <s v=""/>
    <s v=""/>
    <n v="1344"/>
    <n v="1344"/>
    <n v="0"/>
    <s v=""/>
    <s v="G/L Account"/>
    <s v=""/>
    <s v=" "/>
    <s v=""/>
    <s v=""/>
    <n v="2431"/>
    <s v=""/>
    <s v=""/>
    <s v=""/>
    <s v=""/>
  </r>
  <r>
    <x v="0"/>
    <x v="0"/>
    <d v="2021-06-30T00:00:00"/>
    <x v="5"/>
    <s v=" "/>
    <s v="06.21 NET CHANGE"/>
    <n v="65160"/>
    <x v="31"/>
    <s v="65160 Repair &amp; Maintenance"/>
    <x v="6"/>
    <s v="Jun 2021 Bal Import"/>
    <s v=" "/>
    <s v=""/>
    <s v=""/>
    <n v="63968.95"/>
    <n v="63968.95"/>
    <n v="0"/>
    <s v=""/>
    <s v="G/L Account"/>
    <s v=""/>
    <s v=" "/>
    <s v=""/>
    <s v=""/>
    <n v="2394"/>
    <s v=""/>
    <s v=""/>
    <s v=""/>
    <s v=""/>
  </r>
  <r>
    <x v="0"/>
    <x v="0"/>
    <d v="2021-06-30T00:00:00"/>
    <x v="5"/>
    <s v=" "/>
    <s v="06.21 NET CHANGE"/>
    <n v="65150"/>
    <x v="32"/>
    <s v="65150 Insurance"/>
    <x v="6"/>
    <s v="Jun 2021 Bal Import"/>
    <s v=" "/>
    <s v=""/>
    <s v=""/>
    <n v="68249.759999999995"/>
    <n v="68249.759999999995"/>
    <n v="0"/>
    <s v=""/>
    <s v="G/L Account"/>
    <s v=""/>
    <s v=" "/>
    <s v=""/>
    <s v=""/>
    <n v="2389"/>
    <s v=""/>
    <s v=""/>
    <s v=""/>
    <s v=""/>
  </r>
  <r>
    <x v="0"/>
    <x v="0"/>
    <d v="2021-06-30T00:00:00"/>
    <x v="5"/>
    <s v=" "/>
    <s v="06.21 NET CHANGE"/>
    <n v="65140"/>
    <x v="33"/>
    <s v="65140 Janitorial and waste management"/>
    <x v="6"/>
    <s v="Jun 2021 Bal Import"/>
    <s v=" "/>
    <s v=""/>
    <s v=""/>
    <n v="9868.61"/>
    <n v="9868.61"/>
    <n v="0"/>
    <s v=""/>
    <s v="G/L Account"/>
    <s v=""/>
    <s v=" "/>
    <s v=""/>
    <s v=""/>
    <n v="2381"/>
    <s v=""/>
    <s v=""/>
    <s v=""/>
    <s v=""/>
  </r>
  <r>
    <x v="0"/>
    <x v="0"/>
    <d v="2021-06-30T00:00:00"/>
    <x v="5"/>
    <s v=" "/>
    <s v="06.21 NET CHANGE"/>
    <n v="65130"/>
    <x v="34"/>
    <s v="65130 Telephone &amp; internet"/>
    <x v="6"/>
    <s v="Jun 2021 Bal Import"/>
    <s v=" "/>
    <s v=""/>
    <s v=""/>
    <n v="210.29"/>
    <n v="210.29"/>
    <n v="0"/>
    <s v=""/>
    <s v="G/L Account"/>
    <s v=""/>
    <s v=" "/>
    <s v=""/>
    <s v=""/>
    <n v="2424"/>
    <s v=""/>
    <s v=""/>
    <s v=""/>
    <s v=""/>
  </r>
  <r>
    <x v="0"/>
    <x v="0"/>
    <d v="2021-06-30T00:00:00"/>
    <x v="5"/>
    <s v=" "/>
    <s v="06.21 NET CHANGE"/>
    <n v="65130"/>
    <x v="34"/>
    <s v="65130 Telephone &amp; internet"/>
    <x v="6"/>
    <s v="Jun 2021 Bal Import"/>
    <s v=" "/>
    <s v=""/>
    <s v=""/>
    <n v="16465.23"/>
    <n v="16465.23"/>
    <n v="0"/>
    <s v=""/>
    <s v="G/L Account"/>
    <s v=""/>
    <s v=" "/>
    <s v=""/>
    <s v=""/>
    <n v="2405"/>
    <s v=""/>
    <s v=""/>
    <s v=""/>
    <s v=""/>
  </r>
  <r>
    <x v="0"/>
    <x v="0"/>
    <d v="2021-06-30T00:00:00"/>
    <x v="5"/>
    <s v=" "/>
    <s v="06.21 NET CHANGE"/>
    <n v="65120"/>
    <x v="35"/>
    <s v="65120 Utilities"/>
    <x v="6"/>
    <s v="Jun 2021 Bal Import"/>
    <s v=" "/>
    <s v=""/>
    <s v=""/>
    <n v="13546.53"/>
    <n v="13546.53"/>
    <n v="0"/>
    <s v=""/>
    <s v="G/L Account"/>
    <s v=""/>
    <s v=" "/>
    <s v=""/>
    <s v=""/>
    <n v="2392"/>
    <s v=""/>
    <s v=""/>
    <s v=""/>
    <s v=""/>
  </r>
  <r>
    <x v="0"/>
    <x v="0"/>
    <d v="2021-06-30T00:00:00"/>
    <x v="5"/>
    <s v=" "/>
    <s v="06.21 NET CHANGE"/>
    <n v="65110"/>
    <x v="37"/>
    <s v="65110 Base rent"/>
    <x v="6"/>
    <s v="Jun 2021 Bal Import"/>
    <s v=" "/>
    <s v=""/>
    <s v=""/>
    <n v="773050.6"/>
    <n v="773050.6"/>
    <n v="0"/>
    <s v=""/>
    <s v="G/L Account"/>
    <s v=""/>
    <s v=" "/>
    <s v=""/>
    <s v=""/>
    <n v="2393"/>
    <s v=""/>
    <s v=""/>
    <s v=""/>
    <s v=""/>
  </r>
  <r>
    <x v="0"/>
    <x v="0"/>
    <d v="2021-06-30T00:00:00"/>
    <x v="5"/>
    <s v=" "/>
    <s v="06.21 NET CHANGE"/>
    <n v="64160"/>
    <x v="38"/>
    <s v="64160 Legal"/>
    <x v="7"/>
    <s v="Jun 2021 Bal Import"/>
    <s v=" "/>
    <s v=""/>
    <s v=""/>
    <n v="35592.75"/>
    <n v="35592.75"/>
    <n v="0"/>
    <s v=""/>
    <s v="G/L Account"/>
    <s v=""/>
    <s v=" "/>
    <s v=""/>
    <s v=""/>
    <n v="2391"/>
    <s v=""/>
    <s v=""/>
    <s v=""/>
    <s v=""/>
  </r>
  <r>
    <x v="0"/>
    <x v="0"/>
    <d v="2021-06-30T00:00:00"/>
    <x v="5"/>
    <s v=" "/>
    <s v="06.21 NET CHANGE"/>
    <n v="64140"/>
    <x v="40"/>
    <s v="64140 Recruiting - Provider"/>
    <x v="7"/>
    <s v="Jun 2021 Bal Import"/>
    <s v=" "/>
    <s v=""/>
    <s v=""/>
    <n v="205"/>
    <n v="205"/>
    <n v="0"/>
    <s v=""/>
    <s v="G/L Account"/>
    <s v=""/>
    <s v=" "/>
    <s v=""/>
    <s v=""/>
    <n v="2418"/>
    <s v=""/>
    <s v=""/>
    <s v=""/>
    <s v=""/>
  </r>
  <r>
    <x v="0"/>
    <x v="0"/>
    <d v="2021-06-30T00:00:00"/>
    <x v="5"/>
    <s v=" "/>
    <s v="06.21 NET CHANGE"/>
    <n v="64130"/>
    <x v="41"/>
    <s v="64130 Contract labor"/>
    <x v="7"/>
    <s v="Jun 2021 Bal Import"/>
    <s v=" "/>
    <s v=""/>
    <s v=""/>
    <n v="14499"/>
    <n v="14499"/>
    <n v="0"/>
    <s v=""/>
    <s v="G/L Account"/>
    <s v=""/>
    <s v=" "/>
    <s v=""/>
    <s v=""/>
    <n v="2377"/>
    <s v=""/>
    <s v=""/>
    <s v=""/>
    <s v=""/>
  </r>
  <r>
    <x v="0"/>
    <x v="0"/>
    <d v="2021-06-30T00:00:00"/>
    <x v="5"/>
    <s v=" "/>
    <s v="06.21 NET CHANGE"/>
    <n v="64120"/>
    <x v="82"/>
    <s v="64120 Consulting "/>
    <x v="7"/>
    <s v="Jun 2021 Bal Import"/>
    <s v=" "/>
    <s v=""/>
    <s v=""/>
    <n v="459.31"/>
    <n v="459.31"/>
    <n v="0"/>
    <s v=""/>
    <s v="G/L Account"/>
    <s v=""/>
    <s v=" "/>
    <s v=""/>
    <s v=""/>
    <n v="2379"/>
    <s v=""/>
    <s v=""/>
    <s v=""/>
    <s v=""/>
  </r>
  <r>
    <x v="0"/>
    <x v="0"/>
    <d v="2021-06-30T00:00:00"/>
    <x v="5"/>
    <s v=" "/>
    <s v="06.21 NET CHANGE"/>
    <n v="64111"/>
    <x v="84"/>
    <s v="64111 Accounting - EBITDA add-back"/>
    <x v="7"/>
    <s v="Jun 2021 Bal Import"/>
    <s v=" "/>
    <s v=""/>
    <s v=""/>
    <n v="31612.5"/>
    <n v="31612.5"/>
    <n v="0"/>
    <s v=""/>
    <s v="G/L Account"/>
    <s v=""/>
    <s v=" "/>
    <s v=""/>
    <s v=""/>
    <n v="2384"/>
    <s v=""/>
    <s v=""/>
    <s v=""/>
    <s v=""/>
  </r>
  <r>
    <x v="0"/>
    <x v="0"/>
    <d v="2021-06-30T00:00:00"/>
    <x v="5"/>
    <s v=" "/>
    <s v="06.21 NET CHANGE"/>
    <n v="64110"/>
    <x v="42"/>
    <s v="64110 Accounting"/>
    <x v="7"/>
    <s v="Jun 2021 Bal Import"/>
    <s v=" "/>
    <s v=""/>
    <s v=""/>
    <n v="55435"/>
    <n v="55435"/>
    <n v="0"/>
    <s v=""/>
    <s v="G/L Account"/>
    <s v=""/>
    <s v=" "/>
    <s v=""/>
    <s v=""/>
    <n v="2383"/>
    <s v=""/>
    <s v=""/>
    <s v=""/>
    <s v=""/>
  </r>
  <r>
    <x v="0"/>
    <x v="0"/>
    <d v="2021-06-30T00:00:00"/>
    <x v="5"/>
    <s v=" "/>
    <s v="06.21 NET CHANGE"/>
    <n v="63160"/>
    <x v="44"/>
    <s v="63160 Graphic design"/>
    <x v="8"/>
    <s v="Jun 2021 Bal Import"/>
    <s v=" "/>
    <s v=""/>
    <s v=""/>
    <n v="5500"/>
    <n v="5500"/>
    <n v="0"/>
    <s v=""/>
    <s v="G/L Account"/>
    <s v=""/>
    <s v=" "/>
    <s v=""/>
    <s v=""/>
    <n v="2414"/>
    <s v=""/>
    <s v=""/>
    <s v=""/>
    <s v=""/>
  </r>
  <r>
    <x v="0"/>
    <x v="0"/>
    <d v="2021-06-30T00:00:00"/>
    <x v="5"/>
    <s v=" "/>
    <s v="06.21 NET CHANGE"/>
    <n v="63150"/>
    <x v="45"/>
    <s v="63150 Advertising, print &amp; promotion"/>
    <x v="8"/>
    <s v="Jun 2021 Bal Import"/>
    <s v=" "/>
    <s v=""/>
    <s v=""/>
    <n v="5037.07"/>
    <n v="5037.07"/>
    <n v="0"/>
    <s v=""/>
    <s v="G/L Account"/>
    <s v=""/>
    <s v=" "/>
    <s v=""/>
    <s v=""/>
    <n v="2416"/>
    <s v=""/>
    <s v=""/>
    <s v=""/>
    <s v=""/>
  </r>
  <r>
    <x v="0"/>
    <x v="0"/>
    <d v="2021-06-30T00:00:00"/>
    <x v="5"/>
    <s v=" "/>
    <s v="06.21 NET CHANGE"/>
    <n v="63140"/>
    <x v="46"/>
    <s v="63140 Website/multimedia/digital/apps"/>
    <x v="8"/>
    <s v="Jun 2021 Bal Import"/>
    <s v=" "/>
    <s v=""/>
    <s v=""/>
    <n v="900"/>
    <n v="900"/>
    <n v="0"/>
    <s v=""/>
    <s v="G/L Account"/>
    <s v=""/>
    <s v=" "/>
    <s v=""/>
    <s v=""/>
    <n v="2413"/>
    <s v=""/>
    <s v=""/>
    <s v=""/>
    <s v=""/>
  </r>
  <r>
    <x v="0"/>
    <x v="0"/>
    <d v="2021-06-30T00:00:00"/>
    <x v="5"/>
    <s v=" "/>
    <s v="06.21 NET CHANGE"/>
    <n v="63120"/>
    <x v="47"/>
    <s v="63120 Events/Swag"/>
    <x v="8"/>
    <s v="Jun 2021 Bal Import"/>
    <s v=" "/>
    <s v=""/>
    <s v=""/>
    <n v="1169.96"/>
    <n v="1169.96"/>
    <n v="0"/>
    <s v=""/>
    <s v="G/L Account"/>
    <s v=""/>
    <s v=" "/>
    <s v=""/>
    <s v=""/>
    <n v="2417"/>
    <s v=""/>
    <s v=""/>
    <s v=""/>
    <s v=""/>
  </r>
  <r>
    <x v="0"/>
    <x v="0"/>
    <d v="2021-06-30T00:00:00"/>
    <x v="5"/>
    <s v=" "/>
    <s v="06.21 NET CHANGE"/>
    <n v="63110"/>
    <x v="48"/>
    <s v="63110 CRM Platform"/>
    <x v="8"/>
    <s v="Jun 2021 Bal Import"/>
    <s v=" "/>
    <s v=""/>
    <s v=""/>
    <n v="5692.25"/>
    <n v="5692.25"/>
    <n v="0"/>
    <s v=""/>
    <s v="G/L Account"/>
    <s v=""/>
    <s v=" "/>
    <s v=""/>
    <s v=""/>
    <n v="2415"/>
    <s v=""/>
    <s v=""/>
    <s v=""/>
    <s v=""/>
  </r>
  <r>
    <x v="1"/>
    <x v="0"/>
    <d v="2021-06-30T00:00:00"/>
    <x v="5"/>
    <s v=" "/>
    <s v="06.21 NET CHANGE"/>
    <n v="61190"/>
    <x v="49"/>
    <s v="61190 PTO Expense"/>
    <x v="9"/>
    <s v="Jun 2021 Bal Import"/>
    <s v=" "/>
    <s v=""/>
    <s v=""/>
    <n v="40156.239999999998"/>
    <n v="40156.239999999998"/>
    <n v="0"/>
    <s v=""/>
    <s v="G/L Account"/>
    <s v=""/>
    <s v=" "/>
    <s v=""/>
    <s v=""/>
    <n v="2535"/>
    <s v=""/>
    <s v=""/>
    <s v=""/>
    <s v=""/>
  </r>
  <r>
    <x v="0"/>
    <x v="0"/>
    <d v="2021-06-30T00:00:00"/>
    <x v="5"/>
    <s v=" "/>
    <s v="06.21 NET CHANGE"/>
    <n v="61190"/>
    <x v="49"/>
    <s v="61190 PTO Expense"/>
    <x v="9"/>
    <s v="Jun 2021 Bal Import"/>
    <s v=" "/>
    <s v=""/>
    <s v=""/>
    <n v="148884.48000000001"/>
    <n v="148884.48000000001"/>
    <n v="0"/>
    <s v=""/>
    <s v="G/L Account"/>
    <s v=""/>
    <s v=" "/>
    <s v=""/>
    <s v=""/>
    <n v="2430"/>
    <s v=""/>
    <s v=""/>
    <s v=""/>
    <s v=""/>
  </r>
  <r>
    <x v="1"/>
    <x v="0"/>
    <d v="2021-06-30T00:00:00"/>
    <x v="5"/>
    <s v=" "/>
    <s v="06.21 NET CHANGE"/>
    <n v="61180"/>
    <x v="50"/>
    <s v="61180 Benefits "/>
    <x v="9"/>
    <s v="Jun 2021 Bal Import"/>
    <s v=" "/>
    <s v=""/>
    <s v=""/>
    <n v="47673.21"/>
    <n v="47673.21"/>
    <n v="0"/>
    <s v=""/>
    <s v="G/L Account"/>
    <s v=""/>
    <s v=" "/>
    <s v=""/>
    <s v=""/>
    <n v="2524"/>
    <s v=""/>
    <s v=""/>
    <s v=""/>
    <s v=""/>
  </r>
  <r>
    <x v="0"/>
    <x v="0"/>
    <d v="2021-06-30T00:00:00"/>
    <x v="5"/>
    <s v=" "/>
    <s v="06.21 NET CHANGE"/>
    <n v="61180"/>
    <x v="50"/>
    <s v="61180 Benefits "/>
    <x v="9"/>
    <s v="Jun 2021 Bal Import"/>
    <s v=" "/>
    <s v=""/>
    <s v=""/>
    <n v="71690.19"/>
    <n v="71690.19"/>
    <n v="0"/>
    <s v=""/>
    <s v="G/L Account"/>
    <s v=""/>
    <s v=" "/>
    <s v=""/>
    <s v=""/>
    <n v="2400"/>
    <s v=""/>
    <s v=""/>
    <s v=""/>
    <s v=""/>
  </r>
  <r>
    <x v="1"/>
    <x v="0"/>
    <d v="2021-06-30T00:00:00"/>
    <x v="5"/>
    <s v=" "/>
    <s v="06.21 NET CHANGE"/>
    <n v="61170"/>
    <x v="51"/>
    <s v="61170 401k employer match"/>
    <x v="9"/>
    <s v="Jun 2021 Bal Import"/>
    <s v=" "/>
    <s v=""/>
    <s v=""/>
    <n v="20318.16"/>
    <n v="20318.16"/>
    <n v="0"/>
    <s v=""/>
    <s v="G/L Account"/>
    <s v=""/>
    <s v=" "/>
    <s v=""/>
    <s v=""/>
    <n v="2525"/>
    <s v=""/>
    <s v=""/>
    <s v=""/>
    <s v=""/>
  </r>
  <r>
    <x v="0"/>
    <x v="0"/>
    <d v="2021-06-30T00:00:00"/>
    <x v="5"/>
    <s v=" "/>
    <s v="06.21 NET CHANGE"/>
    <n v="61170"/>
    <x v="51"/>
    <s v="61170 401k employer match"/>
    <x v="9"/>
    <s v="Jun 2021 Bal Import"/>
    <s v=" "/>
    <s v=""/>
    <s v=""/>
    <n v="24830.880000000001"/>
    <n v="24830.880000000001"/>
    <n v="0"/>
    <s v=""/>
    <s v="G/L Account"/>
    <s v=""/>
    <s v=" "/>
    <s v=""/>
    <s v=""/>
    <n v="2401"/>
    <s v=""/>
    <s v=""/>
    <s v=""/>
    <s v=""/>
  </r>
  <r>
    <x v="1"/>
    <x v="0"/>
    <d v="2021-06-30T00:00:00"/>
    <x v="5"/>
    <s v=" "/>
    <s v="06.21 NET CHANGE"/>
    <n v="61160"/>
    <x v="52"/>
    <s v="61160 Workers' comp insurance"/>
    <x v="9"/>
    <s v="Jun 2021 Bal Import"/>
    <s v=" "/>
    <s v=""/>
    <s v=""/>
    <n v="20040.22"/>
    <n v="20040.22"/>
    <n v="0"/>
    <s v=""/>
    <s v="G/L Account"/>
    <s v=""/>
    <s v=" "/>
    <s v=""/>
    <s v=""/>
    <n v="2522"/>
    <s v=""/>
    <s v=""/>
    <s v=""/>
    <s v=""/>
  </r>
  <r>
    <x v="0"/>
    <x v="0"/>
    <d v="2021-06-30T00:00:00"/>
    <x v="5"/>
    <s v=" "/>
    <s v="06.21 NET CHANGE"/>
    <n v="61160"/>
    <x v="52"/>
    <s v="61160 Workers' comp insurance"/>
    <x v="9"/>
    <s v="Jun 2021 Bal Import"/>
    <s v=" "/>
    <s v=""/>
    <s v=""/>
    <n v="25103.58"/>
    <n v="25103.58"/>
    <n v="0"/>
    <s v=""/>
    <s v="G/L Account"/>
    <s v=""/>
    <s v=" "/>
    <s v=""/>
    <s v=""/>
    <n v="2398"/>
    <s v=""/>
    <s v=""/>
    <s v=""/>
    <s v=""/>
  </r>
  <r>
    <x v="0"/>
    <x v="0"/>
    <d v="2021-06-30T00:00:00"/>
    <x v="5"/>
    <s v=" "/>
    <s v="06.21 NET CHANGE"/>
    <n v="61150"/>
    <x v="53"/>
    <s v="61150 Relocation expense"/>
    <x v="9"/>
    <s v="Jun 2021 Bal Import"/>
    <s v=" "/>
    <s v=""/>
    <s v=""/>
    <n v="1254.52"/>
    <n v="1254.52"/>
    <n v="0"/>
    <s v=""/>
    <s v="G/L Account"/>
    <s v=""/>
    <s v=" "/>
    <s v=""/>
    <s v=""/>
    <n v="2376"/>
    <s v=""/>
    <s v=""/>
    <s v=""/>
    <s v=""/>
  </r>
  <r>
    <x v="1"/>
    <x v="0"/>
    <d v="2021-06-30T00:00:00"/>
    <x v="5"/>
    <s v=" "/>
    <s v="06.21 NET CHANGE"/>
    <n v="61140"/>
    <x v="54"/>
    <s v="61140 Payroll taxes"/>
    <x v="9"/>
    <s v="Jun 2021 Bal Import"/>
    <s v=" "/>
    <s v=""/>
    <s v=""/>
    <n v="30013.87"/>
    <n v="30013.87"/>
    <n v="0"/>
    <s v=""/>
    <s v="G/L Account"/>
    <s v=""/>
    <s v=" "/>
    <s v=""/>
    <s v=""/>
    <n v="2521"/>
    <s v=""/>
    <s v=""/>
    <s v=""/>
    <s v=""/>
  </r>
  <r>
    <x v="0"/>
    <x v="0"/>
    <d v="2021-06-30T00:00:00"/>
    <x v="5"/>
    <s v=" "/>
    <s v="06.21 NET CHANGE"/>
    <n v="61140"/>
    <x v="54"/>
    <s v="61140 Payroll taxes"/>
    <x v="9"/>
    <s v="Jun 2021 Bal Import"/>
    <s v=" "/>
    <s v=""/>
    <s v=""/>
    <n v="78904.03"/>
    <n v="78904.03"/>
    <n v="0"/>
    <s v=""/>
    <s v="G/L Account"/>
    <s v=""/>
    <s v=" "/>
    <s v=""/>
    <s v=""/>
    <n v="2397"/>
    <s v=""/>
    <s v=""/>
    <s v=""/>
    <s v=""/>
  </r>
  <r>
    <x v="1"/>
    <x v="0"/>
    <d v="2021-06-30T00:00:00"/>
    <x v="5"/>
    <s v=" "/>
    <s v="G00030"/>
    <n v="61130"/>
    <x v="55"/>
    <s v="61130 Bonuses"/>
    <x v="9"/>
    <s v="RJE for 6/30/2021 bonus into COGS bonus account"/>
    <s v=" "/>
    <s v=""/>
    <s v=""/>
    <n v="-52078"/>
    <n v="0"/>
    <n v="52078"/>
    <s v=""/>
    <s v="G/L Account"/>
    <s v=""/>
    <s v=" "/>
    <s v=""/>
    <s v=""/>
    <n v="2987"/>
    <s v=""/>
    <s v=""/>
    <s v=""/>
    <s v=""/>
  </r>
  <r>
    <x v="1"/>
    <x v="0"/>
    <d v="2021-06-30T00:00:00"/>
    <x v="5"/>
    <s v=" "/>
    <s v="G00028"/>
    <n v="61130"/>
    <x v="55"/>
    <s v="61130 Bonuses"/>
    <x v="9"/>
    <s v="Q2 bonuses accrual "/>
    <s v=" "/>
    <s v=""/>
    <s v=""/>
    <n v="-505091"/>
    <n v="0"/>
    <n v="505091"/>
    <s v=""/>
    <s v="G/L Account"/>
    <s v=""/>
    <s v=" "/>
    <s v=""/>
    <s v=""/>
    <n v="2950"/>
    <s v=""/>
    <s v=""/>
    <s v=""/>
    <s v=""/>
  </r>
  <r>
    <x v="1"/>
    <x v="0"/>
    <d v="2021-06-30T00:00:00"/>
    <x v="5"/>
    <s v=" "/>
    <s v="06.21 NET CHANGE"/>
    <n v="61130"/>
    <x v="55"/>
    <s v="61130 Bonuses"/>
    <x v="9"/>
    <s v="Jun 2021 Bal Import"/>
    <s v=" "/>
    <s v=""/>
    <s v=""/>
    <n v="409393"/>
    <n v="409393"/>
    <n v="0"/>
    <s v=""/>
    <s v="G/L Account"/>
    <s v=""/>
    <s v=" "/>
    <s v=""/>
    <s v=""/>
    <n v="2529"/>
    <s v=""/>
    <s v=""/>
    <s v=""/>
    <s v=""/>
  </r>
  <r>
    <x v="0"/>
    <x v="0"/>
    <d v="2021-06-30T00:00:00"/>
    <x v="5"/>
    <s v=" "/>
    <s v="06.21 NET CHANGE"/>
    <n v="61130"/>
    <x v="55"/>
    <s v="61130 Bonuses"/>
    <x v="9"/>
    <s v="Jun 2021 Bal Import"/>
    <s v=" "/>
    <s v=""/>
    <s v=""/>
    <n v="267774.73"/>
    <n v="267774.73"/>
    <n v="0"/>
    <s v=""/>
    <s v="G/L Account"/>
    <s v=""/>
    <s v=" "/>
    <s v=""/>
    <s v=""/>
    <n v="2402"/>
    <s v=""/>
    <s v=""/>
    <s v=""/>
    <s v=""/>
  </r>
  <r>
    <x v="0"/>
    <x v="0"/>
    <d v="2021-06-30T00:00:00"/>
    <x v="5"/>
    <s v=" "/>
    <s v="06.21 NET CHANGE"/>
    <n v="61110"/>
    <x v="56"/>
    <s v="61110 Salaries &amp; wages"/>
    <x v="9"/>
    <s v="Jun 2021 Bal Import"/>
    <s v=" "/>
    <s v=""/>
    <s v=""/>
    <n v="740803.67"/>
    <n v="740803.67"/>
    <n v="0"/>
    <s v=""/>
    <s v="G/L Account"/>
    <s v=""/>
    <s v=" "/>
    <s v=""/>
    <s v=""/>
    <n v="2395"/>
    <s v=""/>
    <s v=""/>
    <s v=""/>
    <s v=""/>
  </r>
  <r>
    <x v="3"/>
    <x v="0"/>
    <d v="2021-06-30T00:00:00"/>
    <x v="5"/>
    <s v=" "/>
    <s v="06.21 NET CHANGE"/>
    <n v="52200"/>
    <x v="57"/>
    <s v="52200 Donor related expenses"/>
    <x v="10"/>
    <s v="Jun 2021 Bal Import"/>
    <s v=" "/>
    <s v=""/>
    <s v=""/>
    <n v="13.07"/>
    <n v="13.07"/>
    <n v="0"/>
    <s v=""/>
    <s v="G/L Account"/>
    <s v=""/>
    <s v=" "/>
    <s v=""/>
    <s v=""/>
    <n v="2461"/>
    <s v=""/>
    <s v=""/>
    <s v=""/>
    <s v=""/>
  </r>
  <r>
    <x v="3"/>
    <x v="0"/>
    <d v="2021-06-30T00:00:00"/>
    <x v="5"/>
    <s v=" "/>
    <s v="06.21 NET CHANGE"/>
    <n v="52100"/>
    <x v="58"/>
    <s v="52100 Donor compensation"/>
    <x v="10"/>
    <s v="Jun 2021 Bal Import"/>
    <s v=" "/>
    <s v=""/>
    <s v=""/>
    <n v="15011"/>
    <n v="15011"/>
    <n v="0"/>
    <s v=""/>
    <s v="G/L Account"/>
    <s v=""/>
    <s v=" "/>
    <s v=""/>
    <s v=""/>
    <n v="2460"/>
    <s v=""/>
    <s v=""/>
    <s v=""/>
    <s v=""/>
  </r>
  <r>
    <x v="1"/>
    <x v="0"/>
    <d v="2021-06-30T00:00:00"/>
    <x v="5"/>
    <s v=" "/>
    <s v="06.21 NET CHANGE"/>
    <n v="51400"/>
    <x v="60"/>
    <s v="51400 Management service expense"/>
    <x v="10"/>
    <s v="Jun 2021 Bal Import"/>
    <s v=" "/>
    <s v=""/>
    <s v=""/>
    <n v="3452381.78"/>
    <n v="3452381.78"/>
    <n v="0"/>
    <s v=""/>
    <s v="G/L Account"/>
    <s v=""/>
    <s v=" "/>
    <s v=""/>
    <s v=""/>
    <n v="2533"/>
    <s v=""/>
    <s v=""/>
    <s v=""/>
    <s v=""/>
  </r>
  <r>
    <x v="0"/>
    <x v="0"/>
    <d v="2021-06-30T00:00:00"/>
    <x v="5"/>
    <s v=" "/>
    <s v="06.21 NET CHANGE"/>
    <n v="51391"/>
    <x v="61"/>
    <s v="51391 Anesthesia"/>
    <x v="10"/>
    <s v="Jun 2021 Bal Import"/>
    <s v=" "/>
    <s v=""/>
    <s v=""/>
    <n v="300650"/>
    <n v="300650"/>
    <n v="0"/>
    <s v=""/>
    <s v="G/L Account"/>
    <s v=""/>
    <s v=" "/>
    <s v=""/>
    <s v=""/>
    <n v="2368"/>
    <s v=""/>
    <s v=""/>
    <s v=""/>
    <s v=""/>
  </r>
  <r>
    <x v="0"/>
    <x v="0"/>
    <d v="2021-06-30T00:00:00"/>
    <x v="5"/>
    <s v=" "/>
    <s v="06.21 NET CHANGE"/>
    <n v="51390"/>
    <x v="62"/>
    <s v="51390 Prescription medication expense"/>
    <x v="10"/>
    <s v="Jun 2021 Bal Import"/>
    <s v=" "/>
    <s v=""/>
    <s v=""/>
    <n v="285158.36"/>
    <n v="285158.36"/>
    <n v="0"/>
    <s v=""/>
    <s v="G/L Account"/>
    <s v=""/>
    <s v=" "/>
    <s v=""/>
    <s v=""/>
    <n v="2369"/>
    <s v=""/>
    <s v=""/>
    <s v=""/>
    <s v=""/>
  </r>
  <r>
    <x v="0"/>
    <x v="0"/>
    <d v="2021-06-30T00:00:00"/>
    <x v="5"/>
    <s v=" "/>
    <s v="06.21 NET CHANGE"/>
    <n v="51380"/>
    <x v="63"/>
    <s v="51380 Laundry"/>
    <x v="10"/>
    <s v="Jun 2021 Bal Import"/>
    <s v=" "/>
    <s v=""/>
    <s v=""/>
    <n v="12331.81"/>
    <n v="12331.81"/>
    <n v="0"/>
    <s v=""/>
    <s v="G/L Account"/>
    <s v=""/>
    <s v=" "/>
    <s v=""/>
    <s v=""/>
    <n v="2382"/>
    <s v=""/>
    <s v=""/>
    <s v=""/>
    <s v=""/>
  </r>
  <r>
    <x v="1"/>
    <x v="0"/>
    <d v="2021-06-30T00:00:00"/>
    <x v="5"/>
    <s v=" "/>
    <s v="06.21 NET CHANGE"/>
    <n v="51360"/>
    <x v="64"/>
    <s v="51360 COGS - merchant charges"/>
    <x v="10"/>
    <s v="Jun 2021 Bal Import"/>
    <s v=" "/>
    <s v=""/>
    <s v=""/>
    <n v="73195.58"/>
    <n v="73195.58"/>
    <n v="0"/>
    <s v=""/>
    <s v="G/L Account"/>
    <s v=""/>
    <s v=" "/>
    <s v=""/>
    <s v=""/>
    <n v="2531"/>
    <s v=""/>
    <s v=""/>
    <s v=""/>
    <s v=""/>
  </r>
  <r>
    <x v="0"/>
    <x v="0"/>
    <d v="2021-06-30T00:00:00"/>
    <x v="5"/>
    <s v=" "/>
    <s v="06.21 NET CHANGE"/>
    <n v="51340"/>
    <x v="65"/>
    <s v="51340 COGS - contract labor"/>
    <x v="10"/>
    <s v="Jun 2021 Bal Import"/>
    <s v=" "/>
    <s v=""/>
    <s v=""/>
    <n v="3022.5"/>
    <n v="3022.5"/>
    <n v="0"/>
    <s v=""/>
    <s v="G/L Account"/>
    <s v=""/>
    <s v=" "/>
    <s v=""/>
    <s v=""/>
    <n v="2427"/>
    <s v=""/>
    <s v=""/>
    <s v=""/>
    <s v=""/>
  </r>
  <r>
    <x v="0"/>
    <x v="0"/>
    <d v="2021-06-30T00:00:00"/>
    <x v="5"/>
    <s v=" "/>
    <s v="06.21 NET CHANGE"/>
    <n v="51330"/>
    <x v="66"/>
    <s v="51330 Genetic testing"/>
    <x v="10"/>
    <s v="Jun 2021 Bal Import"/>
    <s v=" "/>
    <s v=""/>
    <s v=""/>
    <n v="800"/>
    <n v="800"/>
    <n v="0"/>
    <s v=""/>
    <s v="G/L Account"/>
    <s v=""/>
    <s v=" "/>
    <s v=""/>
    <s v=""/>
    <n v="2370"/>
    <s v=""/>
    <s v=""/>
    <s v=""/>
    <s v=""/>
  </r>
  <r>
    <x v="0"/>
    <x v="0"/>
    <d v="2021-06-30T00:00:00"/>
    <x v="5"/>
    <s v=" "/>
    <s v="06.21 NET CHANGE"/>
    <n v="51320"/>
    <x v="67"/>
    <s v="51320 Insurance billing services"/>
    <x v="10"/>
    <s v="Jun 2021 Bal Import"/>
    <s v=" "/>
    <s v=""/>
    <s v=""/>
    <n v="19491.27"/>
    <n v="19491.27"/>
    <n v="0"/>
    <s v=""/>
    <s v="G/L Account"/>
    <s v=""/>
    <s v=" "/>
    <s v=""/>
    <s v=""/>
    <n v="2378"/>
    <s v=""/>
    <s v=""/>
    <s v=""/>
    <s v=""/>
  </r>
  <r>
    <x v="3"/>
    <x v="0"/>
    <d v="2021-06-30T00:00:00"/>
    <x v="5"/>
    <s v=" "/>
    <s v="06.21 NET CHANGE"/>
    <n v="51310"/>
    <x v="68"/>
    <s v="51310 Lab transport"/>
    <x v="10"/>
    <s v="Jun 2021 Bal Import"/>
    <s v=" "/>
    <s v=""/>
    <s v=""/>
    <n v="1050.96"/>
    <n v="1050.96"/>
    <n v="0"/>
    <s v=""/>
    <s v="G/L Account"/>
    <s v=""/>
    <s v=" "/>
    <s v=""/>
    <s v=""/>
    <n v="2458"/>
    <s v=""/>
    <s v=""/>
    <s v=""/>
    <s v=""/>
  </r>
  <r>
    <x v="0"/>
    <x v="0"/>
    <d v="2021-06-30T00:00:00"/>
    <x v="5"/>
    <s v=" "/>
    <s v="06.21 NET CHANGE"/>
    <n v="51310"/>
    <x v="68"/>
    <s v="51310 Lab transport"/>
    <x v="10"/>
    <s v="Jun 2021 Bal Import"/>
    <s v=" "/>
    <s v=""/>
    <s v=""/>
    <n v="27864.03"/>
    <n v="27864.03"/>
    <n v="0"/>
    <s v=""/>
    <s v="G/L Account"/>
    <s v=""/>
    <s v=" "/>
    <s v=""/>
    <s v=""/>
    <n v="2367"/>
    <s v=""/>
    <s v=""/>
    <s v=""/>
    <s v=""/>
  </r>
  <r>
    <x v="0"/>
    <x v="0"/>
    <d v="2021-06-30T00:00:00"/>
    <x v="5"/>
    <s v=" "/>
    <s v="06.21 NET CHANGE"/>
    <n v="51260"/>
    <x v="70"/>
    <s v="51260 Patient souvenirs"/>
    <x v="11"/>
    <s v="Jun 2021 Bal Import"/>
    <s v=" "/>
    <s v=""/>
    <s v=""/>
    <n v="5752.64"/>
    <n v="5752.64"/>
    <n v="0"/>
    <s v=""/>
    <s v="G/L Account"/>
    <s v=""/>
    <s v=" "/>
    <s v=""/>
    <s v=""/>
    <n v="2375"/>
    <s v=""/>
    <s v=""/>
    <s v=""/>
    <s v=""/>
  </r>
  <r>
    <x v="0"/>
    <x v="0"/>
    <d v="2021-06-30T00:00:00"/>
    <x v="5"/>
    <s v=" "/>
    <s v="06.21 NET CHANGE"/>
    <n v="51250"/>
    <x v="71"/>
    <s v="51250 Patient refreshments"/>
    <x v="11"/>
    <s v="Jun 2021 Bal Import"/>
    <s v=" "/>
    <s v=""/>
    <s v=""/>
    <n v="121.44"/>
    <n v="121.44"/>
    <n v="0"/>
    <s v=""/>
    <s v="G/L Account"/>
    <s v=""/>
    <s v=" "/>
    <s v=""/>
    <s v=""/>
    <n v="2426"/>
    <s v=""/>
    <s v=""/>
    <s v=""/>
    <s v=""/>
  </r>
  <r>
    <x v="0"/>
    <x v="0"/>
    <d v="2021-06-30T00:00:00"/>
    <x v="5"/>
    <s v=" "/>
    <s v="06.21 NET CHANGE"/>
    <n v="51230"/>
    <x v="72"/>
    <s v="51230 IVF Lab supplies"/>
    <x v="11"/>
    <s v="Jun 2021 Bal Import"/>
    <s v=" "/>
    <s v=""/>
    <s v=""/>
    <n v="153601.5"/>
    <n v="153601.5"/>
    <n v="0"/>
    <s v=""/>
    <s v="G/L Account"/>
    <s v=""/>
    <s v=" "/>
    <s v=""/>
    <s v=""/>
    <n v="2374"/>
    <s v=""/>
    <s v=""/>
    <s v=""/>
    <s v=""/>
  </r>
  <r>
    <x v="0"/>
    <x v="0"/>
    <d v="2021-06-30T00:00:00"/>
    <x v="5"/>
    <s v=" "/>
    <s v="06.21 NET CHANGE"/>
    <n v="51220"/>
    <x v="73"/>
    <s v="51220 Clinical supplies"/>
    <x v="11"/>
    <s v="Jun 2021 Bal Import"/>
    <s v=" "/>
    <s v=""/>
    <s v=""/>
    <n v="59008.52"/>
    <n v="59008.52"/>
    <n v="0"/>
    <s v=""/>
    <s v="G/L Account"/>
    <s v=""/>
    <s v=" "/>
    <s v=""/>
    <s v=""/>
    <n v="2429"/>
    <s v=""/>
    <s v=""/>
    <s v=""/>
    <s v=""/>
  </r>
  <r>
    <x v="0"/>
    <x v="0"/>
    <d v="2021-06-30T00:00:00"/>
    <x v="5"/>
    <s v=" "/>
    <s v="06.21 NET CHANGE"/>
    <n v="51210"/>
    <x v="74"/>
    <s v="51210 Surgical supplies"/>
    <x v="11"/>
    <s v="Jun 2021 Bal Import"/>
    <s v=" "/>
    <s v=""/>
    <s v=""/>
    <n v="584.87"/>
    <n v="584.87"/>
    <n v="0"/>
    <s v=""/>
    <s v="G/L Account"/>
    <s v=""/>
    <s v=" "/>
    <s v=""/>
    <s v=""/>
    <n v="2373"/>
    <s v=""/>
    <s v=""/>
    <s v=""/>
    <s v=""/>
  </r>
  <r>
    <x v="4"/>
    <x v="0"/>
    <d v="2021-06-30T00:00:00"/>
    <x v="5"/>
    <s v=" "/>
    <s v="06.21 NET CHANGE"/>
    <n v="51190"/>
    <x v="49"/>
    <s v="51190 PTO Expense"/>
    <x v="12"/>
    <s v="Jun 2021 Bal Import"/>
    <s v=" "/>
    <s v=""/>
    <s v=""/>
    <n v="108245.6"/>
    <n v="108245.6"/>
    <n v="0"/>
    <s v=""/>
    <s v="G/L Account"/>
    <s v=""/>
    <s v=" "/>
    <s v=""/>
    <s v=""/>
    <n v="2567"/>
    <s v=""/>
    <s v=""/>
    <s v=""/>
    <s v=""/>
  </r>
  <r>
    <x v="4"/>
    <x v="0"/>
    <d v="2021-06-30T00:00:00"/>
    <x v="5"/>
    <s v=" "/>
    <s v="06.21 NET CHANGE"/>
    <n v="51180"/>
    <x v="83"/>
    <s v="51180 Benefits Admin/Payroll Admin fee"/>
    <x v="12"/>
    <s v="Jun 2021 Bal Import"/>
    <s v=" "/>
    <s v=""/>
    <s v=""/>
    <n v="450.84"/>
    <n v="450.84"/>
    <n v="0"/>
    <s v=""/>
    <s v="G/L Account"/>
    <s v=""/>
    <s v=" "/>
    <s v=""/>
    <s v=""/>
    <n v="2566"/>
    <s v=""/>
    <s v=""/>
    <s v=""/>
    <s v=""/>
  </r>
  <r>
    <x v="4"/>
    <x v="0"/>
    <d v="2021-06-30T00:00:00"/>
    <x v="5"/>
    <s v=" "/>
    <s v="06.21 NET CHANGE"/>
    <n v="51170"/>
    <x v="50"/>
    <s v="51170 Benefits "/>
    <x v="12"/>
    <s v="Jun 2021 Bal Import"/>
    <s v=" "/>
    <s v=""/>
    <s v=""/>
    <n v="424.8"/>
    <n v="424.8"/>
    <n v="0"/>
    <s v=""/>
    <s v="G/L Account"/>
    <s v=""/>
    <s v=" "/>
    <s v=""/>
    <s v=""/>
    <n v="2565"/>
    <s v=""/>
    <s v=""/>
    <s v=""/>
    <s v=""/>
  </r>
  <r>
    <x v="4"/>
    <x v="0"/>
    <d v="2021-06-30T00:00:00"/>
    <x v="5"/>
    <s v=" "/>
    <s v="06.21 NET CHANGE"/>
    <n v="51150"/>
    <x v="52"/>
    <s v="51150 Workers' comp insurance"/>
    <x v="12"/>
    <s v="Jun 2021 Bal Import"/>
    <s v=" "/>
    <s v=""/>
    <s v=""/>
    <n v="626.16"/>
    <n v="626.16"/>
    <n v="0"/>
    <s v=""/>
    <s v="G/L Account"/>
    <s v=""/>
    <s v=" "/>
    <s v=""/>
    <s v=""/>
    <n v="2564"/>
    <s v=""/>
    <s v=""/>
    <s v=""/>
    <s v=""/>
  </r>
  <r>
    <x v="4"/>
    <x v="0"/>
    <d v="2021-06-30T00:00:00"/>
    <x v="5"/>
    <s v=" "/>
    <s v="06.21 NET CHANGE"/>
    <n v="51140"/>
    <x v="54"/>
    <s v="51140 Payroll taxes"/>
    <x v="12"/>
    <s v="Jun 2021 Bal Import"/>
    <s v=" "/>
    <s v=""/>
    <s v=""/>
    <n v="3090.52"/>
    <n v="3090.52"/>
    <n v="0"/>
    <s v=""/>
    <s v="G/L Account"/>
    <s v=""/>
    <s v=" "/>
    <s v=""/>
    <s v=""/>
    <n v="2563"/>
    <s v=""/>
    <s v=""/>
    <s v=""/>
    <s v=""/>
  </r>
  <r>
    <x v="1"/>
    <x v="0"/>
    <d v="2021-06-30T00:00:00"/>
    <x v="5"/>
    <s v=" "/>
    <s v="G00030"/>
    <n v="51130"/>
    <x v="55"/>
    <s v="51130 Bonuses"/>
    <x v="12"/>
    <s v="RJE for 6/30/2021 bonus into COGS bonus account"/>
    <s v=" "/>
    <s v=""/>
    <s v=""/>
    <n v="52078"/>
    <n v="52078"/>
    <n v="0"/>
    <s v=""/>
    <s v="G/L Account"/>
    <s v=""/>
    <s v=" "/>
    <s v=""/>
    <s v=""/>
    <n v="2988"/>
    <s v=""/>
    <s v=""/>
    <s v=""/>
    <s v=""/>
  </r>
  <r>
    <x v="1"/>
    <x v="0"/>
    <d v="2021-06-30T00:00:00"/>
    <x v="5"/>
    <s v=" "/>
    <s v="G00030"/>
    <n v="51130"/>
    <x v="55"/>
    <s v="51130 Bonuses"/>
    <x v="12"/>
    <s v="Q2 2021 bonus accrual made after data was pulled"/>
    <s v=" "/>
    <s v=""/>
    <s v=""/>
    <n v="409393"/>
    <n v="409393"/>
    <n v="0"/>
    <s v=""/>
    <s v="G/L Account"/>
    <s v=""/>
    <s v=" "/>
    <s v=""/>
    <s v=""/>
    <n v="2985"/>
    <s v=""/>
    <s v=""/>
    <s v=""/>
    <s v=""/>
  </r>
  <r>
    <x v="1"/>
    <x v="0"/>
    <d v="2021-06-30T00:00:00"/>
    <x v="5"/>
    <s v=" "/>
    <s v="G00028"/>
    <n v="51130"/>
    <x v="55"/>
    <s v="51130 Bonuses"/>
    <x v="12"/>
    <s v="Q2 bonuses accrual "/>
    <s v=" "/>
    <s v=""/>
    <s v=""/>
    <n v="505091"/>
    <n v="505091"/>
    <n v="0"/>
    <s v=""/>
    <s v="G/L Account"/>
    <s v=""/>
    <s v=" "/>
    <s v=""/>
    <s v=""/>
    <n v="2951"/>
    <s v=""/>
    <s v=""/>
    <s v=""/>
    <s v=""/>
  </r>
  <r>
    <x v="4"/>
    <x v="0"/>
    <d v="2021-06-30T00:00:00"/>
    <x v="5"/>
    <s v=" "/>
    <s v="06.21 NET CHANGE"/>
    <n v="51130"/>
    <x v="55"/>
    <s v="51130 Bonuses"/>
    <x v="12"/>
    <s v="Jun 2021 Bal Import"/>
    <s v=" "/>
    <s v=""/>
    <s v=""/>
    <n v="69208"/>
    <n v="69208"/>
    <n v="0"/>
    <s v=""/>
    <s v="G/L Account"/>
    <s v=""/>
    <s v=" "/>
    <s v=""/>
    <s v=""/>
    <n v="2562"/>
    <s v=""/>
    <s v=""/>
    <s v=""/>
    <s v=""/>
  </r>
  <r>
    <x v="1"/>
    <x v="0"/>
    <d v="2021-06-30T00:00:00"/>
    <x v="5"/>
    <s v=" "/>
    <s v="06.21 NET CHANGE"/>
    <n v="51130"/>
    <x v="55"/>
    <s v="51130 Bonuses"/>
    <x v="12"/>
    <s v="Jun 2021 Bal Import"/>
    <s v=" "/>
    <s v=""/>
    <s v=""/>
    <n v="56983.3"/>
    <n v="56983.3"/>
    <n v="0"/>
    <s v=""/>
    <s v="G/L Account"/>
    <s v=""/>
    <s v=" "/>
    <s v=""/>
    <s v=""/>
    <n v="2530"/>
    <s v=""/>
    <s v=""/>
    <s v=""/>
    <s v=""/>
  </r>
  <r>
    <x v="4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70883.34"/>
    <n v="70883.34"/>
    <n v="0"/>
    <s v=""/>
    <s v="G/L Account"/>
    <s v=""/>
    <s v=" "/>
    <s v=""/>
    <s v=""/>
    <n v="2561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100833.34"/>
    <n v="100833.34"/>
    <n v="0"/>
    <s v=""/>
    <s v="G/L Account"/>
    <s v=""/>
    <s v=" "/>
    <s v=""/>
    <s v=""/>
    <n v="2528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110916.66"/>
    <n v="110916.66"/>
    <n v="0"/>
    <s v=""/>
    <s v="G/L Account"/>
    <s v=""/>
    <s v=" "/>
    <s v=""/>
    <s v=""/>
    <n v="2527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263787.63"/>
    <n v="263787.63"/>
    <n v="0"/>
    <s v=""/>
    <s v="G/L Account"/>
    <s v=""/>
    <s v=" "/>
    <s v=""/>
    <s v=""/>
    <n v="2526"/>
    <s v=""/>
    <s v=""/>
    <s v=""/>
    <s v=""/>
  </r>
  <r>
    <x v="1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451440.8"/>
    <n v="451440.8"/>
    <n v="0"/>
    <s v=""/>
    <s v="G/L Account"/>
    <s v=""/>
    <s v=" "/>
    <s v=""/>
    <s v=""/>
    <n v="2520"/>
    <s v=""/>
    <s v=""/>
    <s v=""/>
    <s v=""/>
  </r>
  <r>
    <x v="0"/>
    <x v="0"/>
    <d v="2021-06-30T00:00:00"/>
    <x v="5"/>
    <s v=" "/>
    <s v="06.21 NET CHANGE"/>
    <n v="51110"/>
    <x v="56"/>
    <s v="51110 Salaries &amp; wages"/>
    <x v="12"/>
    <s v="Jun 2021 Bal Import"/>
    <s v=" "/>
    <s v=""/>
    <s v=""/>
    <n v="325429.86"/>
    <n v="325429.86"/>
    <n v="0"/>
    <s v=""/>
    <s v="G/L Account"/>
    <s v=""/>
    <s v=" "/>
    <s v=""/>
    <s v=""/>
    <n v="2396"/>
    <s v=""/>
    <s v=""/>
    <s v=""/>
    <s v=""/>
  </r>
  <r>
    <x v="0"/>
    <x v="0"/>
    <d v="2021-06-30T00:00:00"/>
    <x v="5"/>
    <s v=" "/>
    <s v="06.21 NET CHANGE"/>
    <n v="41500"/>
    <x v="75"/>
    <s v="41500 Storage revenue"/>
    <x v="13"/>
    <s v="Jun 2021 Bal Import"/>
    <s v=" "/>
    <s v=""/>
    <s v=""/>
    <n v="-350258.58"/>
    <n v="0"/>
    <n v="350258.58"/>
    <s v=""/>
    <s v="G/L Account"/>
    <s v=""/>
    <s v=" "/>
    <s v=""/>
    <s v=""/>
    <n v="2364"/>
    <s v=""/>
    <s v=""/>
    <s v=""/>
    <s v=""/>
  </r>
  <r>
    <x v="0"/>
    <x v="0"/>
    <d v="2021-06-30T00:00:00"/>
    <x v="5"/>
    <s v=" "/>
    <s v="06.21 NET CHANGE"/>
    <n v="41400"/>
    <x v="76"/>
    <s v="41400 Management service revenue"/>
    <x v="14"/>
    <s v="Jun 2021 Bal Import"/>
    <s v=" "/>
    <s v=""/>
    <s v=""/>
    <n v="-3452381.78"/>
    <n v="0"/>
    <n v="3452381.78"/>
    <s v=""/>
    <s v="G/L Account"/>
    <s v=""/>
    <s v=" "/>
    <s v=""/>
    <s v=""/>
    <n v="2363"/>
    <s v=""/>
    <s v=""/>
    <s v=""/>
    <s v=""/>
  </r>
  <r>
    <x v="1"/>
    <x v="0"/>
    <d v="2021-06-30T00:00:00"/>
    <x v="5"/>
    <s v=" "/>
    <s v="06.21 NET CHANGE"/>
    <n v="41310"/>
    <x v="77"/>
    <s v="41310 Fertility benefits revenue - Progyny"/>
    <x v="15"/>
    <s v="Jun 2021 Bal Import"/>
    <s v=" "/>
    <s v=""/>
    <s v=""/>
    <n v="-1897274"/>
    <n v="0"/>
    <n v="1897274"/>
    <s v=""/>
    <s v="G/L Account"/>
    <s v=""/>
    <s v=" "/>
    <s v=""/>
    <s v=""/>
    <n v="2519"/>
    <s v=""/>
    <s v=""/>
    <s v=""/>
    <s v=""/>
  </r>
  <r>
    <x v="1"/>
    <x v="0"/>
    <d v="2021-06-30T00:00:00"/>
    <x v="5"/>
    <s v=" "/>
    <s v="G00030"/>
    <n v="41220"/>
    <x v="78"/>
    <s v="41220 Insurance revenue - professional fees"/>
    <x v="16"/>
    <s v="RJE to move insurance revenue from facility fees to professional fees"/>
    <s v=" "/>
    <s v=""/>
    <s v=""/>
    <n v="87399.63"/>
    <n v="87399.63"/>
    <n v="0"/>
    <s v=""/>
    <s v="G/L Account"/>
    <s v=""/>
    <s v=" "/>
    <s v=""/>
    <s v=""/>
    <n v="2984"/>
    <s v=""/>
    <s v=""/>
    <s v=""/>
    <s v=""/>
  </r>
  <r>
    <x v="1"/>
    <x v="0"/>
    <d v="2021-06-30T00:00:00"/>
    <x v="5"/>
    <s v=" "/>
    <s v="G00030"/>
    <n v="41210"/>
    <x v="79"/>
    <s v="41210 Insurance revenue - facility fees"/>
    <x v="16"/>
    <s v="RJE to move insurance revenue from facility fees to professional fees"/>
    <s v=" "/>
    <s v=""/>
    <s v=""/>
    <n v="-87399.63"/>
    <n v="0"/>
    <n v="87399.63"/>
    <s v=""/>
    <s v="G/L Account"/>
    <s v=""/>
    <s v=" "/>
    <s v=""/>
    <s v=""/>
    <n v="2983"/>
    <s v=""/>
    <s v=""/>
    <s v=""/>
    <s v=""/>
  </r>
  <r>
    <x v="1"/>
    <x v="0"/>
    <d v="2021-06-30T00:00:00"/>
    <x v="5"/>
    <s v=" "/>
    <s v="06.21 NET CHANGE"/>
    <n v="41210"/>
    <x v="79"/>
    <s v="41210 Insurance revenue - facility fees"/>
    <x v="16"/>
    <s v="Jun 2021 Bal Import"/>
    <s v=" "/>
    <s v=""/>
    <s v=""/>
    <n v="87399.63"/>
    <n v="87399.63"/>
    <n v="0"/>
    <s v=""/>
    <s v="G/L Account"/>
    <s v=""/>
    <s v=" "/>
    <s v=""/>
    <s v=""/>
    <n v="2516"/>
    <s v=""/>
    <s v=""/>
    <s v=""/>
    <s v=""/>
  </r>
  <r>
    <x v="0"/>
    <x v="0"/>
    <d v="2021-06-30T00:00:00"/>
    <x v="5"/>
    <s v=" "/>
    <s v="06.21 NET CHANGE"/>
    <n v="41210"/>
    <x v="79"/>
    <s v="41210 Insurance revenue - facility fees"/>
    <x v="16"/>
    <s v="Jun 2021 Bal Import"/>
    <s v=" "/>
    <s v=""/>
    <s v=""/>
    <n v="-131429.24"/>
    <n v="0"/>
    <n v="131429.24"/>
    <s v=""/>
    <s v="G/L Account"/>
    <s v=""/>
    <s v=" "/>
    <s v=""/>
    <s v=""/>
    <n v="2362"/>
    <s v=""/>
    <s v=""/>
    <s v=""/>
    <s v=""/>
  </r>
  <r>
    <x v="1"/>
    <x v="0"/>
    <d v="2021-06-30T00:00:00"/>
    <x v="5"/>
    <s v=" "/>
    <s v="06.21 NET CHANGE"/>
    <n v="41120"/>
    <x v="80"/>
    <s v="41120 Self-pay refunds"/>
    <x v="17"/>
    <s v="Jun 2021 Bal Import"/>
    <s v=" "/>
    <s v=""/>
    <s v=""/>
    <n v="7875"/>
    <n v="7875"/>
    <n v="0"/>
    <s v=""/>
    <s v="G/L Account"/>
    <s v=""/>
    <s v=" "/>
    <s v=""/>
    <s v=""/>
    <n v="2517"/>
    <s v=""/>
    <s v=""/>
    <s v=""/>
    <s v=""/>
  </r>
  <r>
    <x v="0"/>
    <x v="0"/>
    <d v="2021-06-30T00:00:00"/>
    <x v="5"/>
    <s v=" "/>
    <s v="06.21 NET CHANGE"/>
    <n v="41120"/>
    <x v="80"/>
    <s v="41120 Self-pay refunds"/>
    <x v="17"/>
    <s v="Jun 2021 Bal Import"/>
    <s v=" "/>
    <s v=""/>
    <s v=""/>
    <n v="7671.31"/>
    <n v="7671.31"/>
    <n v="0"/>
    <s v=""/>
    <s v="G/L Account"/>
    <s v=""/>
    <s v=" "/>
    <s v=""/>
    <s v=""/>
    <n v="2365"/>
    <s v=""/>
    <s v=""/>
    <s v=""/>
    <s v=""/>
  </r>
  <r>
    <x v="1"/>
    <x v="0"/>
    <d v="2021-06-30T00:00:00"/>
    <x v="5"/>
    <s v=" "/>
    <s v="06.21 NET CHANGE"/>
    <n v="41110"/>
    <x v="81"/>
    <s v="41110 Self-pay revenue"/>
    <x v="17"/>
    <s v="Jun 2021 Bal Import"/>
    <s v=" "/>
    <s v=""/>
    <s v=""/>
    <n v="-3429027.16"/>
    <n v="0"/>
    <n v="3429027.16"/>
    <s v=""/>
    <s v="G/L Account"/>
    <s v=""/>
    <s v=" "/>
    <s v=""/>
    <s v=""/>
    <n v="2518"/>
    <s v=""/>
    <s v=""/>
    <s v=""/>
    <s v=""/>
  </r>
  <r>
    <x v="0"/>
    <x v="0"/>
    <d v="2021-07-31T00:00:00"/>
    <x v="6"/>
    <s v=" "/>
    <s v="07.21 NET CHANGE"/>
    <n v="81400"/>
    <x v="1"/>
    <s v="81400 Auto lease related expenses"/>
    <x v="0"/>
    <s v="Jul 2021 Bal Import"/>
    <s v=" "/>
    <s v=""/>
    <s v=""/>
    <n v="489.42"/>
    <n v="489.42"/>
    <n v="0"/>
    <s v=""/>
    <s v="G/L Account"/>
    <s v=""/>
    <s v=" "/>
    <s v=""/>
    <s v=""/>
    <n v="2880"/>
    <s v=""/>
    <s v=""/>
    <s v=""/>
    <s v=""/>
  </r>
  <r>
    <x v="0"/>
    <x v="0"/>
    <d v="2021-07-31T00:00:00"/>
    <x v="6"/>
    <s v=" "/>
    <s v="07.21 NET CHANGE"/>
    <n v="81400"/>
    <x v="1"/>
    <s v="81400 Auto lease related expenses"/>
    <x v="0"/>
    <s v="Jul 2021 Bal Import"/>
    <s v=" "/>
    <s v=""/>
    <s v=""/>
    <n v="611.54999999999995"/>
    <n v="611.54999999999995"/>
    <n v="0"/>
    <s v=""/>
    <s v="G/L Account"/>
    <s v=""/>
    <s v=" "/>
    <s v=""/>
    <s v=""/>
    <n v="2879"/>
    <s v=""/>
    <s v=""/>
    <s v=""/>
    <s v=""/>
  </r>
  <r>
    <x v="0"/>
    <x v="0"/>
    <d v="2021-07-31T00:00:00"/>
    <x v="6"/>
    <s v=" "/>
    <s v="07.21 NET CHANGE"/>
    <n v="81200"/>
    <x v="85"/>
    <s v="81200 Other income"/>
    <x v="0"/>
    <s v="Jul 2021 Bal Import"/>
    <s v=" "/>
    <s v=""/>
    <s v=""/>
    <n v="-800"/>
    <n v="0"/>
    <n v="800"/>
    <s v=""/>
    <s v="G/L Account"/>
    <s v=""/>
    <s v=" "/>
    <s v=""/>
    <s v=""/>
    <n v="2892"/>
    <s v=""/>
    <s v=""/>
    <s v=""/>
    <s v=""/>
  </r>
  <r>
    <x v="0"/>
    <x v="0"/>
    <d v="2021-07-31T00:00:00"/>
    <x v="6"/>
    <s v=" "/>
    <s v="07.21 NET CHANGE"/>
    <n v="81100"/>
    <x v="3"/>
    <s v="81100 Interest income"/>
    <x v="0"/>
    <s v="Jul 2021 Bal Import"/>
    <s v=" "/>
    <s v=""/>
    <s v=""/>
    <n v="-250.9"/>
    <n v="0"/>
    <n v="250.9"/>
    <s v=""/>
    <s v="G/L Account"/>
    <s v=""/>
    <s v=" "/>
    <s v=""/>
    <s v=""/>
    <n v="2823"/>
    <s v=""/>
    <s v=""/>
    <s v=""/>
    <s v=""/>
  </r>
  <r>
    <x v="0"/>
    <x v="0"/>
    <d v="2021-07-31T00:00:00"/>
    <x v="6"/>
    <s v=" "/>
    <s v="07.21 NET CHANGE"/>
    <n v="71170"/>
    <x v="5"/>
    <s v="71170 Other misc expense"/>
    <x v="1"/>
    <s v="Jul 2021 Bal Import"/>
    <s v=" "/>
    <s v=""/>
    <s v=""/>
    <n v="6003.37"/>
    <n v="6003.37"/>
    <n v="0"/>
    <s v=""/>
    <s v="G/L Account"/>
    <s v=""/>
    <s v=" "/>
    <s v=""/>
    <s v=""/>
    <n v="2871"/>
    <s v=""/>
    <s v=""/>
    <s v=""/>
    <s v=""/>
  </r>
  <r>
    <x v="0"/>
    <x v="0"/>
    <d v="2021-07-31T00:00:00"/>
    <x v="6"/>
    <s v=" "/>
    <s v="07.21 NET CHANGE"/>
    <n v="71130"/>
    <x v="7"/>
    <s v="71130 Interest expense"/>
    <x v="1"/>
    <s v="Jul 2021 Bal Import"/>
    <s v=" "/>
    <s v=""/>
    <s v=""/>
    <n v="8570.83"/>
    <n v="8570.83"/>
    <n v="0"/>
    <s v=""/>
    <s v="G/L Account"/>
    <s v=""/>
    <s v=" "/>
    <s v=""/>
    <s v=""/>
    <n v="2888"/>
    <s v=""/>
    <s v=""/>
    <s v=""/>
    <s v=""/>
  </r>
  <r>
    <x v="0"/>
    <x v="0"/>
    <d v="2021-07-31T00:00:00"/>
    <x v="6"/>
    <s v=" "/>
    <s v="07.21 NET CHANGE"/>
    <n v="71120"/>
    <x v="86"/>
    <s v="71120 Foreign transaction gain/loss"/>
    <x v="1"/>
    <s v="Jul 2021 Bal Import"/>
    <s v=" "/>
    <s v=""/>
    <s v=""/>
    <n v="502.54"/>
    <n v="502.54"/>
    <n v="0"/>
    <s v=""/>
    <s v="G/L Account"/>
    <s v=""/>
    <s v=" "/>
    <s v=""/>
    <s v=""/>
    <n v="2893"/>
    <s v=""/>
    <s v=""/>
    <s v=""/>
    <s v=""/>
  </r>
  <r>
    <x v="1"/>
    <x v="0"/>
    <d v="2021-07-31T00:00:00"/>
    <x v="6"/>
    <s v=" "/>
    <s v="G00030"/>
    <n v="69130"/>
    <x v="9"/>
    <s v="69130 Payroll processing fee"/>
    <x v="2"/>
    <s v="RJE for payroll line items to go above the line"/>
    <s v=" "/>
    <s v=""/>
    <s v=""/>
    <n v="-35408.01"/>
    <n v="0"/>
    <n v="35408.01"/>
    <s v=""/>
    <s v="G/L Account"/>
    <s v=""/>
    <s v=" "/>
    <s v=""/>
    <s v=""/>
    <n v="2999"/>
    <s v=""/>
    <s v=""/>
    <s v=""/>
    <s v=""/>
  </r>
  <r>
    <x v="1"/>
    <x v="0"/>
    <d v="2021-07-31T00:00:00"/>
    <x v="6"/>
    <s v=" "/>
    <s v="07.21 NET CHANGE"/>
    <n v="69130"/>
    <x v="9"/>
    <s v="69130 Payroll processing fee"/>
    <x v="2"/>
    <s v="Jul 2021 Bal Import"/>
    <s v=" "/>
    <s v=""/>
    <s v=""/>
    <n v="5328.72"/>
    <n v="5328.72"/>
    <n v="0"/>
    <s v=""/>
    <s v="G/L Account"/>
    <s v=""/>
    <s v=" "/>
    <s v=""/>
    <s v=""/>
    <n v="2916"/>
    <s v=""/>
    <s v=""/>
    <s v=""/>
    <s v=""/>
  </r>
  <r>
    <x v="0"/>
    <x v="0"/>
    <d v="2021-07-31T00:00:00"/>
    <x v="6"/>
    <s v=" "/>
    <s v="07.21 NET CHANGE"/>
    <n v="69130"/>
    <x v="9"/>
    <s v="69130 Payroll processing fee"/>
    <x v="2"/>
    <s v="Jul 2021 Bal Import"/>
    <s v=" "/>
    <s v=""/>
    <s v=""/>
    <n v="19540"/>
    <n v="19540"/>
    <n v="0"/>
    <s v=""/>
    <s v="G/L Account"/>
    <s v=""/>
    <s v=" "/>
    <s v=""/>
    <s v=""/>
    <n v="2857"/>
    <s v=""/>
    <s v=""/>
    <s v=""/>
    <s v=""/>
  </r>
  <r>
    <x v="4"/>
    <x v="0"/>
    <d v="2021-07-31T00:00:00"/>
    <x v="6"/>
    <s v=" "/>
    <s v="07.21 NET CHANGE"/>
    <n v="69110"/>
    <x v="10"/>
    <s v="69110 Bank fees"/>
    <x v="2"/>
    <s v="Jul 2021 Bal Import"/>
    <s v=" "/>
    <s v=""/>
    <s v=""/>
    <n v="1357.16"/>
    <n v="1357.16"/>
    <n v="0"/>
    <s v=""/>
    <s v="G/L Account"/>
    <s v=""/>
    <s v=" "/>
    <s v=""/>
    <s v=""/>
    <n v="2935"/>
    <s v=""/>
    <s v=""/>
    <s v=""/>
    <s v=""/>
  </r>
  <r>
    <x v="0"/>
    <x v="0"/>
    <d v="2021-07-31T00:00:00"/>
    <x v="6"/>
    <s v=" "/>
    <s v="07.21 NET CHANGE"/>
    <n v="69110"/>
    <x v="10"/>
    <s v="69110 Bank fees"/>
    <x v="2"/>
    <s v="Jul 2021 Bal Import"/>
    <s v=" "/>
    <s v=""/>
    <s v=""/>
    <n v="9325.6200000000008"/>
    <n v="9325.6200000000008"/>
    <n v="0"/>
    <s v=""/>
    <s v="G/L Account"/>
    <s v=""/>
    <s v=" "/>
    <s v=""/>
    <s v=""/>
    <n v="2839"/>
    <s v=""/>
    <s v=""/>
    <s v=""/>
    <s v=""/>
  </r>
  <r>
    <x v="2"/>
    <x v="0"/>
    <d v="2021-07-31T00:00:00"/>
    <x v="6"/>
    <s v=" "/>
    <s v="07.21 BALANCE"/>
    <n v="69110"/>
    <x v="10"/>
    <s v="69110 Bank fees"/>
    <x v="2"/>
    <s v="Jul 2021 Bal Import"/>
    <s v=" "/>
    <s v=""/>
    <s v=""/>
    <n v="240"/>
    <n v="240"/>
    <n v="0"/>
    <s v=""/>
    <s v="G/L Account"/>
    <s v=""/>
    <s v=" "/>
    <s v=""/>
    <s v=""/>
    <n v="2775"/>
    <s v=""/>
    <s v=""/>
    <s v=""/>
    <s v=""/>
  </r>
  <r>
    <x v="0"/>
    <x v="0"/>
    <d v="2021-07-31T00:00:00"/>
    <x v="6"/>
    <s v=" "/>
    <s v="07.21 NET CHANGE"/>
    <n v="68130"/>
    <x v="12"/>
    <s v="68130 Licensing &amp; permitting"/>
    <x v="3"/>
    <s v="Jul 2021 Bal Import"/>
    <s v=" "/>
    <s v=""/>
    <s v=""/>
    <n v="-2580"/>
    <n v="0"/>
    <n v="2580"/>
    <s v=""/>
    <s v="G/L Account"/>
    <s v=""/>
    <s v=" "/>
    <s v=""/>
    <s v=""/>
    <n v="2844"/>
    <s v=""/>
    <s v=""/>
    <s v=""/>
    <s v=""/>
  </r>
  <r>
    <x v="0"/>
    <x v="0"/>
    <d v="2021-07-31T00:00:00"/>
    <x v="6"/>
    <s v=" "/>
    <s v="07.21 NET CHANGE"/>
    <n v="68110"/>
    <x v="14"/>
    <s v="68110 State and local taxes"/>
    <x v="3"/>
    <s v="Jul 2021 Bal Import"/>
    <s v=" "/>
    <s v=""/>
    <s v=""/>
    <n v="12618"/>
    <n v="12618"/>
    <n v="0"/>
    <s v=""/>
    <s v="G/L Account"/>
    <s v=""/>
    <s v=" "/>
    <s v=""/>
    <s v=""/>
    <n v="2869"/>
    <s v=""/>
    <s v=""/>
    <s v=""/>
    <s v=""/>
  </r>
  <r>
    <x v="0"/>
    <x v="0"/>
    <d v="2021-07-31T00:00:00"/>
    <x v="6"/>
    <s v=" "/>
    <s v="07.21 NET CHANGE"/>
    <n v="68110"/>
    <x v="14"/>
    <s v="68110 State and local taxes"/>
    <x v="3"/>
    <s v="Jul 2021 Bal Import"/>
    <s v=" "/>
    <s v=""/>
    <s v=""/>
    <n v="167486.64000000001"/>
    <n v="167486.64000000001"/>
    <n v="0"/>
    <s v=""/>
    <s v="G/L Account"/>
    <s v=""/>
    <s v=" "/>
    <s v=""/>
    <s v=""/>
    <n v="2868"/>
    <s v=""/>
    <s v=""/>
    <s v=""/>
    <s v=""/>
  </r>
  <r>
    <x v="0"/>
    <x v="0"/>
    <d v="2021-07-31T00:00:00"/>
    <x v="6"/>
    <s v=" "/>
    <s v="07.21 NET CHANGE"/>
    <n v="67160"/>
    <x v="15"/>
    <s v="67160 In-house meals"/>
    <x v="4"/>
    <s v="Jul 2021 Bal Import"/>
    <s v=" "/>
    <s v=""/>
    <s v=""/>
    <n v="4343.95"/>
    <n v="4343.95"/>
    <n v="0"/>
    <s v=""/>
    <s v="G/L Account"/>
    <s v=""/>
    <s v=" "/>
    <s v=""/>
    <s v=""/>
    <n v="2882"/>
    <s v=""/>
    <s v=""/>
    <s v=""/>
    <s v=""/>
  </r>
  <r>
    <x v="0"/>
    <x v="0"/>
    <d v="2021-07-31T00:00:00"/>
    <x v="6"/>
    <s v=" "/>
    <s v="07.21 NET CHANGE"/>
    <n v="67160"/>
    <x v="15"/>
    <s v="67160 In-house meals"/>
    <x v="4"/>
    <s v="Jul 2021 Bal Import"/>
    <s v=" "/>
    <s v=""/>
    <s v=""/>
    <n v="6034.14"/>
    <n v="6034.14"/>
    <n v="0"/>
    <s v=""/>
    <s v="G/L Account"/>
    <s v=""/>
    <s v=" "/>
    <s v=""/>
    <s v=""/>
    <n v="2845"/>
    <s v=""/>
    <s v=""/>
    <s v=""/>
    <s v=""/>
  </r>
  <r>
    <x v="0"/>
    <x v="0"/>
    <d v="2021-07-31T00:00:00"/>
    <x v="6"/>
    <s v=" "/>
    <s v="07.21 NET CHANGE"/>
    <n v="67120"/>
    <x v="16"/>
    <s v="67120 Employee recognition"/>
    <x v="4"/>
    <s v="Jul 2021 Bal Import"/>
    <s v=" "/>
    <s v=""/>
    <s v=""/>
    <n v="2083.58"/>
    <n v="2083.58"/>
    <n v="0"/>
    <s v=""/>
    <s v="G/L Account"/>
    <s v=""/>
    <s v=" "/>
    <s v=""/>
    <s v=""/>
    <n v="2885"/>
    <s v=""/>
    <s v=""/>
    <s v=""/>
    <s v=""/>
  </r>
  <r>
    <x v="0"/>
    <x v="0"/>
    <d v="2021-07-31T00:00:00"/>
    <x v="6"/>
    <s v=" "/>
    <s v="07.21 NET CHANGE"/>
    <n v="67110"/>
    <x v="17"/>
    <s v="67110 Professional development"/>
    <x v="4"/>
    <s v="Jul 2021 Bal Import"/>
    <s v=" "/>
    <s v=""/>
    <s v=""/>
    <n v="2514"/>
    <n v="2514"/>
    <n v="0"/>
    <s v=""/>
    <s v="G/L Account"/>
    <s v=""/>
    <s v=" "/>
    <s v=""/>
    <s v=""/>
    <n v="2867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928.04"/>
    <n v="928.04"/>
    <n v="0"/>
    <s v=""/>
    <s v="G/L Account"/>
    <s v=""/>
    <s v=" "/>
    <s v=""/>
    <s v=""/>
    <n v="2883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1637.65"/>
    <n v="1637.65"/>
    <n v="0"/>
    <s v=""/>
    <s v="G/L Account"/>
    <s v=""/>
    <s v=" "/>
    <s v=""/>
    <s v=""/>
    <n v="2864"/>
    <s v=""/>
    <s v=""/>
    <s v=""/>
    <s v=""/>
  </r>
  <r>
    <x v="0"/>
    <x v="0"/>
    <d v="2021-07-31T00:00:00"/>
    <x v="6"/>
    <s v=" "/>
    <s v="07.21 NET CHANGE"/>
    <n v="66140"/>
    <x v="20"/>
    <s v="66140 Ground transportation"/>
    <x v="5"/>
    <s v="Jul 2021 Bal Import"/>
    <s v=" "/>
    <s v=""/>
    <s v=""/>
    <n v="5183.87"/>
    <n v="5183.87"/>
    <n v="0"/>
    <s v=""/>
    <s v="G/L Account"/>
    <s v=""/>
    <s v=" "/>
    <s v=""/>
    <s v=""/>
    <n v="2863"/>
    <s v=""/>
    <s v=""/>
    <s v=""/>
    <s v=""/>
  </r>
  <r>
    <x v="3"/>
    <x v="0"/>
    <d v="2021-07-31T00:00:00"/>
    <x v="6"/>
    <s v=" "/>
    <s v="G00030"/>
    <n v="66130"/>
    <x v="21"/>
    <s v="66130 Meals"/>
    <x v="5"/>
    <s v="RJE to move meals for donors above the line"/>
    <s v=" "/>
    <s v=""/>
    <s v=""/>
    <n v="-700"/>
    <n v="0"/>
    <n v="700"/>
    <s v=""/>
    <s v="G/L Account"/>
    <s v=""/>
    <s v=" "/>
    <s v=""/>
    <s v=""/>
    <n v="2969"/>
    <s v=""/>
    <s v=""/>
    <s v=""/>
    <s v=""/>
  </r>
  <r>
    <x v="3"/>
    <x v="0"/>
    <d v="2021-07-31T00:00:00"/>
    <x v="6"/>
    <s v=" "/>
    <s v="G00030"/>
    <n v="66110"/>
    <x v="22"/>
    <s v="66110 Airfare"/>
    <x v="5"/>
    <s v="RJE to move travel for donors above the line"/>
    <s v=" "/>
    <s v=""/>
    <s v=""/>
    <n v="-1199.48"/>
    <n v="0"/>
    <n v="1199.48"/>
    <s v=""/>
    <s v="G/L Account"/>
    <s v=""/>
    <s v=" "/>
    <s v=""/>
    <s v=""/>
    <n v="2971"/>
    <s v=""/>
    <s v=""/>
    <s v=""/>
    <s v=""/>
  </r>
  <r>
    <x v="0"/>
    <x v="0"/>
    <d v="2021-07-31T00:00:00"/>
    <x v="6"/>
    <s v=" "/>
    <s v="07.21 NET CHANGE"/>
    <n v="66110"/>
    <x v="22"/>
    <s v="66110 Airfare"/>
    <x v="5"/>
    <s v="Jul 2021 Bal Import"/>
    <s v=" "/>
    <s v=""/>
    <s v=""/>
    <n v="37284.58"/>
    <n v="37284.58"/>
    <n v="0"/>
    <s v=""/>
    <s v="G/L Account"/>
    <s v=""/>
    <s v=" "/>
    <s v=""/>
    <s v=""/>
    <n v="2865"/>
    <s v=""/>
    <s v=""/>
    <s v=""/>
    <s v=""/>
  </r>
  <r>
    <x v="0"/>
    <x v="0"/>
    <d v="2021-07-31T00:00:00"/>
    <x v="6"/>
    <s v=" "/>
    <s v="07.21 NET CHANGE"/>
    <n v="65240"/>
    <x v="23"/>
    <s v="65240 Dues &amp; subscriptions"/>
    <x v="6"/>
    <s v="Jul 2021 Bal Import"/>
    <s v=" "/>
    <s v=""/>
    <s v=""/>
    <n v="1560"/>
    <n v="1560"/>
    <n v="0"/>
    <s v=""/>
    <s v="G/L Account"/>
    <s v=""/>
    <s v=" "/>
    <s v=""/>
    <s v=""/>
    <n v="2881"/>
    <s v=""/>
    <s v=""/>
    <s v=""/>
    <s v=""/>
  </r>
  <r>
    <x v="0"/>
    <x v="0"/>
    <d v="2021-07-31T00:00:00"/>
    <x v="6"/>
    <s v=" "/>
    <s v="07.21 NET CHANGE"/>
    <n v="65240"/>
    <x v="23"/>
    <s v="65240 Dues &amp; subscriptions"/>
    <x v="6"/>
    <s v="Jul 2021 Bal Import"/>
    <s v=" "/>
    <s v=""/>
    <s v=""/>
    <n v="700"/>
    <n v="700"/>
    <n v="0"/>
    <s v=""/>
    <s v="G/L Account"/>
    <s v=""/>
    <s v=" "/>
    <s v=""/>
    <s v=""/>
    <n v="2860"/>
    <s v=""/>
    <s v=""/>
    <s v=""/>
    <s v=""/>
  </r>
  <r>
    <x v="0"/>
    <x v="0"/>
    <d v="2021-07-31T00:00:00"/>
    <x v="6"/>
    <s v=" "/>
    <s v="07.21 NET CHANGE"/>
    <n v="65230"/>
    <x v="24"/>
    <s v="65230 Equipment rentals"/>
    <x v="6"/>
    <s v="Jul 2021 Bal Import"/>
    <s v=" "/>
    <s v=""/>
    <s v=""/>
    <n v="2804.53"/>
    <n v="2804.53"/>
    <n v="0"/>
    <s v=""/>
    <s v="G/L Account"/>
    <s v=""/>
    <s v=" "/>
    <s v=""/>
    <s v=""/>
    <n v="2870"/>
    <s v=""/>
    <s v=""/>
    <s v=""/>
    <s v=""/>
  </r>
  <r>
    <x v="0"/>
    <x v="0"/>
    <d v="2021-07-31T00:00:00"/>
    <x v="6"/>
    <s v=" "/>
    <s v="07.21 NET CHANGE"/>
    <n v="65220"/>
    <x v="25"/>
    <s v="65220 Computer hardware"/>
    <x v="6"/>
    <s v="Jul 2021 Bal Import"/>
    <s v=" "/>
    <s v=""/>
    <s v=""/>
    <n v="2179.88"/>
    <n v="2179.88"/>
    <n v="0"/>
    <s v=""/>
    <s v="G/L Account"/>
    <s v=""/>
    <s v=" "/>
    <s v=""/>
    <s v=""/>
    <n v="2866"/>
    <s v=""/>
    <s v=""/>
    <s v=""/>
    <s v=""/>
  </r>
  <r>
    <x v="3"/>
    <x v="0"/>
    <d v="2021-07-31T00:00:00"/>
    <x v="6"/>
    <s v=" "/>
    <s v="07.21 BALANCE"/>
    <n v="65210"/>
    <x v="26"/>
    <s v="65210 Computer software"/>
    <x v="6"/>
    <s v="Jul 2021 Bal Import"/>
    <s v=" "/>
    <s v=""/>
    <s v=""/>
    <n v="372.04"/>
    <n v="372.04"/>
    <n v="0"/>
    <s v=""/>
    <s v="G/L Account"/>
    <s v=""/>
    <s v=" "/>
    <s v=""/>
    <s v=""/>
    <n v="2900"/>
    <s v=""/>
    <s v=""/>
    <s v=""/>
    <s v=""/>
  </r>
  <r>
    <x v="0"/>
    <x v="0"/>
    <d v="2021-07-31T00:00:00"/>
    <x v="6"/>
    <s v=" "/>
    <s v="07.21 NET CHANGE"/>
    <n v="65210"/>
    <x v="26"/>
    <s v="65210 Computer software"/>
    <x v="6"/>
    <s v="Jul 2021 Bal Import"/>
    <s v=" "/>
    <s v=""/>
    <s v=""/>
    <n v="86043.94"/>
    <n v="86043.94"/>
    <n v="0"/>
    <s v=""/>
    <s v="G/L Account"/>
    <s v=""/>
    <s v=" "/>
    <s v=""/>
    <s v=""/>
    <n v="2861"/>
    <s v=""/>
    <s v=""/>
    <s v=""/>
    <s v=""/>
  </r>
  <r>
    <x v="0"/>
    <x v="0"/>
    <d v="2021-07-31T00:00:00"/>
    <x v="6"/>
    <s v=" "/>
    <s v="07.21 NET CHANGE"/>
    <n v="65200"/>
    <x v="27"/>
    <s v="65200 IT supplies"/>
    <x v="6"/>
    <s v="Jul 2021 Bal Import"/>
    <s v=" "/>
    <s v=""/>
    <s v=""/>
    <n v="13044.26"/>
    <n v="13044.26"/>
    <n v="0"/>
    <s v=""/>
    <s v="G/L Account"/>
    <s v=""/>
    <s v=" "/>
    <s v=""/>
    <s v=""/>
    <n v="2829"/>
    <s v=""/>
    <s v=""/>
    <s v=""/>
    <s v=""/>
  </r>
  <r>
    <x v="0"/>
    <x v="0"/>
    <d v="2021-07-31T00:00:00"/>
    <x v="6"/>
    <s v=" "/>
    <s v="07.21 NET CHANGE"/>
    <n v="65190"/>
    <x v="28"/>
    <s v="65190 Office supplies"/>
    <x v="6"/>
    <s v="Jul 2021 Bal Import"/>
    <s v=" "/>
    <s v=""/>
    <s v=""/>
    <n v="9.08"/>
    <n v="9.08"/>
    <n v="0"/>
    <s v=""/>
    <s v="G/L Account"/>
    <s v=""/>
    <s v=" "/>
    <s v=""/>
    <s v=""/>
    <n v="2891"/>
    <s v=""/>
    <s v=""/>
    <s v=""/>
    <s v=""/>
  </r>
  <r>
    <x v="0"/>
    <x v="0"/>
    <d v="2021-07-31T00:00:00"/>
    <x v="6"/>
    <s v=" "/>
    <s v="07.21 NET CHANGE"/>
    <n v="65190"/>
    <x v="28"/>
    <s v="65190 Office supplies"/>
    <x v="6"/>
    <s v="Jul 2021 Bal Import"/>
    <s v=" "/>
    <s v=""/>
    <s v=""/>
    <n v="29628.28"/>
    <n v="29628.28"/>
    <n v="0"/>
    <s v=""/>
    <s v="G/L Account"/>
    <s v=""/>
    <s v=" "/>
    <s v=""/>
    <s v=""/>
    <n v="2828"/>
    <s v=""/>
    <s v=""/>
    <s v=""/>
    <s v=""/>
  </r>
  <r>
    <x v="0"/>
    <x v="0"/>
    <d v="2021-07-31T00:00:00"/>
    <x v="6"/>
    <s v=" "/>
    <s v="07.21 NET CHANGE"/>
    <n v="65180"/>
    <x v="29"/>
    <s v="65180 Printing, delivery, &amp; postage"/>
    <x v="6"/>
    <s v="Jul 2021 Bal Import"/>
    <s v=" "/>
    <s v=""/>
    <s v=""/>
    <n v="2634.79"/>
    <n v="2634.79"/>
    <n v="0"/>
    <s v=""/>
    <s v="G/L Account"/>
    <s v=""/>
    <s v=" "/>
    <s v=""/>
    <s v=""/>
    <n v="2846"/>
    <s v=""/>
    <s v=""/>
    <s v=""/>
    <s v=""/>
  </r>
  <r>
    <x v="0"/>
    <x v="0"/>
    <d v="2021-07-31T00:00:00"/>
    <x v="6"/>
    <s v=" "/>
    <s v="07.21 NET CHANGE"/>
    <n v="65160"/>
    <x v="31"/>
    <s v="65160 Repair &amp; Maintenance"/>
    <x v="6"/>
    <s v="Jul 2021 Bal Import"/>
    <s v=" "/>
    <s v=""/>
    <s v=""/>
    <n v="1512"/>
    <n v="1512"/>
    <n v="0"/>
    <s v=""/>
    <s v="G/L Account"/>
    <s v=""/>
    <s v=" "/>
    <s v=""/>
    <s v=""/>
    <n v="2890"/>
    <s v=""/>
    <s v=""/>
    <s v=""/>
    <s v=""/>
  </r>
  <r>
    <x v="0"/>
    <x v="0"/>
    <d v="2021-07-31T00:00:00"/>
    <x v="6"/>
    <s v=" "/>
    <s v="07.21 NET CHANGE"/>
    <n v="65160"/>
    <x v="31"/>
    <s v="65160 Repair &amp; Maintenance"/>
    <x v="6"/>
    <s v="Jul 2021 Bal Import"/>
    <s v=" "/>
    <s v=""/>
    <s v=""/>
    <n v="40966.239999999998"/>
    <n v="40966.239999999998"/>
    <n v="0"/>
    <s v=""/>
    <s v="G/L Account"/>
    <s v=""/>
    <s v=" "/>
    <s v=""/>
    <s v=""/>
    <n v="2851"/>
    <s v=""/>
    <s v=""/>
    <s v=""/>
    <s v=""/>
  </r>
  <r>
    <x v="0"/>
    <x v="0"/>
    <d v="2021-07-31T00:00:00"/>
    <x v="6"/>
    <s v=" "/>
    <s v="07.21 NET CHANGE"/>
    <n v="65150"/>
    <x v="32"/>
    <s v="65150 Insurance"/>
    <x v="6"/>
    <s v="Jul 2021 Bal Import"/>
    <s v=" "/>
    <s v=""/>
    <s v=""/>
    <n v="27075.58"/>
    <n v="27075.58"/>
    <n v="0"/>
    <s v=""/>
    <s v="G/L Account"/>
    <s v=""/>
    <s v=" "/>
    <s v=""/>
    <s v=""/>
    <n v="2847"/>
    <s v=""/>
    <s v=""/>
    <s v=""/>
    <s v=""/>
  </r>
  <r>
    <x v="0"/>
    <x v="0"/>
    <d v="2021-07-31T00:00:00"/>
    <x v="6"/>
    <s v=" "/>
    <s v="07.21 NET CHANGE"/>
    <n v="65140"/>
    <x v="33"/>
    <s v="65140 Janitorial and waste management"/>
    <x v="6"/>
    <s v="Jul 2021 Bal Import"/>
    <s v=" "/>
    <s v=""/>
    <s v=""/>
    <n v="15616.93"/>
    <n v="15616.93"/>
    <n v="0"/>
    <s v=""/>
    <s v="G/L Account"/>
    <s v=""/>
    <s v=" "/>
    <s v=""/>
    <s v=""/>
    <n v="2840"/>
    <s v=""/>
    <s v=""/>
    <s v=""/>
    <s v=""/>
  </r>
  <r>
    <x v="0"/>
    <x v="0"/>
    <d v="2021-07-31T00:00:00"/>
    <x v="6"/>
    <s v=" "/>
    <s v="07.21 NET CHANGE"/>
    <n v="65130"/>
    <x v="34"/>
    <s v="65130 Telephone &amp; internet"/>
    <x v="6"/>
    <s v="Jul 2021 Bal Import"/>
    <s v=" "/>
    <s v=""/>
    <s v=""/>
    <n v="233.52"/>
    <n v="233.52"/>
    <n v="0"/>
    <s v=""/>
    <s v="G/L Account"/>
    <s v=""/>
    <s v=" "/>
    <s v=""/>
    <s v=""/>
    <n v="2884"/>
    <s v=""/>
    <s v=""/>
    <s v=""/>
    <s v=""/>
  </r>
  <r>
    <x v="0"/>
    <x v="0"/>
    <d v="2021-07-31T00:00:00"/>
    <x v="6"/>
    <s v=" "/>
    <s v="07.21 NET CHANGE"/>
    <n v="65130"/>
    <x v="34"/>
    <s v="65130 Telephone &amp; internet"/>
    <x v="6"/>
    <s v="Jul 2021 Bal Import"/>
    <s v=" "/>
    <s v=""/>
    <s v=""/>
    <n v="46216.52"/>
    <n v="46216.52"/>
    <n v="0"/>
    <s v=""/>
    <s v="G/L Account"/>
    <s v=""/>
    <s v=" "/>
    <s v=""/>
    <s v=""/>
    <n v="2862"/>
    <s v=""/>
    <s v=""/>
    <s v=""/>
    <s v=""/>
  </r>
  <r>
    <x v="0"/>
    <x v="0"/>
    <d v="2021-07-31T00:00:00"/>
    <x v="6"/>
    <s v=" "/>
    <s v="07.21 NET CHANGE"/>
    <n v="65120"/>
    <x v="35"/>
    <s v="65120 Utilities"/>
    <x v="6"/>
    <s v="Jul 2021 Bal Import"/>
    <s v=" "/>
    <s v=""/>
    <s v=""/>
    <n v="6044.42"/>
    <n v="6044.42"/>
    <n v="0"/>
    <s v=""/>
    <s v="G/L Account"/>
    <s v=""/>
    <s v=" "/>
    <s v=""/>
    <s v=""/>
    <n v="2849"/>
    <s v=""/>
    <s v=""/>
    <s v=""/>
    <s v=""/>
  </r>
  <r>
    <x v="0"/>
    <x v="0"/>
    <d v="2021-07-31T00:00:00"/>
    <x v="6"/>
    <s v=" "/>
    <s v="07.21 NET CHANGE"/>
    <n v="65111"/>
    <x v="36"/>
    <s v="65111 Rent related expenses"/>
    <x v="6"/>
    <s v="Jul 2021 Bal Import"/>
    <s v=" "/>
    <s v=""/>
    <s v=""/>
    <n v="-1824"/>
    <n v="0"/>
    <n v="1824"/>
    <s v=""/>
    <s v="G/L Account"/>
    <s v=""/>
    <s v=" "/>
    <s v=""/>
    <s v=""/>
    <n v="2852"/>
    <s v=""/>
    <s v=""/>
    <s v=""/>
    <s v=""/>
  </r>
  <r>
    <x v="0"/>
    <x v="0"/>
    <d v="2021-07-31T00:00:00"/>
    <x v="6"/>
    <s v=" "/>
    <s v="07.21 NET CHANGE"/>
    <n v="65110"/>
    <x v="37"/>
    <s v="65110 Base rent"/>
    <x v="6"/>
    <s v="Jul 2021 Bal Import"/>
    <s v=" "/>
    <s v=""/>
    <s v=""/>
    <n v="322503.71000000002"/>
    <n v="322503.71000000002"/>
    <n v="0"/>
    <s v=""/>
    <s v="G/L Account"/>
    <s v=""/>
    <s v=" "/>
    <s v=""/>
    <s v=""/>
    <n v="2850"/>
    <s v=""/>
    <s v=""/>
    <s v=""/>
    <s v=""/>
  </r>
  <r>
    <x v="0"/>
    <x v="0"/>
    <d v="2021-07-31T00:00:00"/>
    <x v="6"/>
    <s v=" "/>
    <s v="07.21 NET CHANGE"/>
    <n v="64170"/>
    <x v="69"/>
    <s v="64170 Other"/>
    <x v="7"/>
    <s v="Jul 2021 Bal Import"/>
    <s v=" "/>
    <s v=""/>
    <s v=""/>
    <n v="708"/>
    <n v="708"/>
    <n v="0"/>
    <s v=""/>
    <s v="G/L Account"/>
    <s v=""/>
    <s v=" "/>
    <s v=""/>
    <s v=""/>
    <n v="2835"/>
    <s v=""/>
    <s v=""/>
    <s v=""/>
    <s v=""/>
  </r>
  <r>
    <x v="0"/>
    <x v="0"/>
    <d v="2021-07-31T00:00:00"/>
    <x v="6"/>
    <s v=" "/>
    <s v="07.21 NET CHANGE"/>
    <n v="64160"/>
    <x v="38"/>
    <s v="64160 Legal"/>
    <x v="7"/>
    <s v="Jul 2021 Bal Import"/>
    <s v=" "/>
    <s v=""/>
    <s v=""/>
    <n v="30503.360000000001"/>
    <n v="30503.360000000001"/>
    <n v="0"/>
    <s v=""/>
    <s v="G/L Account"/>
    <s v=""/>
    <s v=" "/>
    <s v=""/>
    <s v=""/>
    <n v="2848"/>
    <s v=""/>
    <s v=""/>
    <s v=""/>
    <s v=""/>
  </r>
  <r>
    <x v="0"/>
    <x v="0"/>
    <d v="2021-07-31T00:00:00"/>
    <x v="6"/>
    <s v=" "/>
    <s v="07.21 NET CHANGE"/>
    <n v="64150"/>
    <x v="39"/>
    <s v="64150 Recruiting "/>
    <x v="7"/>
    <s v="Jul 2021 Bal Import"/>
    <s v=" "/>
    <s v=""/>
    <s v=""/>
    <n v="10024.92"/>
    <n v="10024.92"/>
    <n v="0"/>
    <s v=""/>
    <s v="G/L Account"/>
    <s v=""/>
    <s v=" "/>
    <s v=""/>
    <s v=""/>
    <n v="2834"/>
    <s v=""/>
    <s v=""/>
    <s v=""/>
    <s v=""/>
  </r>
  <r>
    <x v="0"/>
    <x v="0"/>
    <d v="2021-07-31T00:00:00"/>
    <x v="6"/>
    <s v=" "/>
    <s v="07.21 NET CHANGE"/>
    <n v="64130"/>
    <x v="41"/>
    <s v="64130 Contract labor"/>
    <x v="7"/>
    <s v="Jul 2021 Bal Import"/>
    <s v=" "/>
    <s v=""/>
    <s v=""/>
    <n v="14448.5"/>
    <n v="14448.5"/>
    <n v="0"/>
    <s v=""/>
    <s v="G/L Account"/>
    <s v=""/>
    <s v=" "/>
    <s v=""/>
    <s v=""/>
    <n v="2836"/>
    <s v=""/>
    <s v=""/>
    <s v=""/>
    <s v=""/>
  </r>
  <r>
    <x v="0"/>
    <x v="0"/>
    <d v="2021-07-31T00:00:00"/>
    <x v="6"/>
    <s v=" "/>
    <s v="07.21 NET CHANGE"/>
    <n v="64120"/>
    <x v="82"/>
    <s v="64120 Consulting "/>
    <x v="7"/>
    <s v="Jul 2021 Bal Import"/>
    <s v=" "/>
    <s v=""/>
    <s v=""/>
    <n v="5504"/>
    <n v="5504"/>
    <n v="0"/>
    <s v=""/>
    <s v="G/L Account"/>
    <s v=""/>
    <s v=" "/>
    <s v=""/>
    <s v=""/>
    <n v="2838"/>
    <s v=""/>
    <s v=""/>
    <s v=""/>
    <s v=""/>
  </r>
  <r>
    <x v="0"/>
    <x v="0"/>
    <d v="2021-07-31T00:00:00"/>
    <x v="6"/>
    <s v=" "/>
    <s v="07.21 NET CHANGE"/>
    <n v="64111"/>
    <x v="84"/>
    <s v="64111 Accounting - EBITDA add-back"/>
    <x v="7"/>
    <s v="Jul 2021 Bal Import"/>
    <s v=" "/>
    <s v=""/>
    <s v=""/>
    <n v="52323.85"/>
    <n v="52323.85"/>
    <n v="0"/>
    <s v=""/>
    <s v="G/L Account"/>
    <s v=""/>
    <s v=" "/>
    <s v=""/>
    <s v=""/>
    <n v="2843"/>
    <s v=""/>
    <s v=""/>
    <s v=""/>
    <s v=""/>
  </r>
  <r>
    <x v="4"/>
    <x v="0"/>
    <d v="2021-07-31T00:00:00"/>
    <x v="6"/>
    <s v=" "/>
    <s v="07.21 NET CHANGE"/>
    <n v="64110"/>
    <x v="42"/>
    <s v="64110 Accounting"/>
    <x v="7"/>
    <s v="Jul 2021 Bal Import"/>
    <s v=" "/>
    <s v=""/>
    <s v=""/>
    <n v="500"/>
    <n v="500"/>
    <n v="0"/>
    <s v=""/>
    <s v="G/L Account"/>
    <s v=""/>
    <s v=" "/>
    <s v=""/>
    <s v=""/>
    <n v="2934"/>
    <s v=""/>
    <s v=""/>
    <s v=""/>
    <s v=""/>
  </r>
  <r>
    <x v="1"/>
    <x v="0"/>
    <d v="2021-07-31T00:00:00"/>
    <x v="6"/>
    <s v=" "/>
    <s v="07.21 NET CHANGE"/>
    <n v="64110"/>
    <x v="42"/>
    <s v="64110 Accounting"/>
    <x v="7"/>
    <s v="Jul 2021 Bal Import"/>
    <s v=" "/>
    <s v=""/>
    <s v=""/>
    <n v="2675"/>
    <n v="2675"/>
    <n v="0"/>
    <s v=""/>
    <s v="G/L Account"/>
    <s v=""/>
    <s v=" "/>
    <s v=""/>
    <s v=""/>
    <n v="2924"/>
    <s v=""/>
    <s v=""/>
    <s v=""/>
    <s v=""/>
  </r>
  <r>
    <x v="0"/>
    <x v="0"/>
    <d v="2021-07-31T00:00:00"/>
    <x v="6"/>
    <s v=" "/>
    <s v="07.21 NET CHANGE"/>
    <n v="64110"/>
    <x v="42"/>
    <s v="64110 Accounting"/>
    <x v="7"/>
    <s v="Jul 2021 Bal Import"/>
    <s v=" "/>
    <s v=""/>
    <s v=""/>
    <n v="24309"/>
    <n v="24309"/>
    <n v="0"/>
    <s v=""/>
    <s v="G/L Account"/>
    <s v=""/>
    <s v=" "/>
    <s v=""/>
    <s v=""/>
    <n v="2842"/>
    <s v=""/>
    <s v=""/>
    <s v=""/>
    <s v=""/>
  </r>
  <r>
    <x v="0"/>
    <x v="0"/>
    <d v="2021-07-31T00:00:00"/>
    <x v="6"/>
    <s v=" "/>
    <s v="07.21 NET CHANGE"/>
    <n v="63170"/>
    <x v="43"/>
    <s v="63170 Other marekting expenses"/>
    <x v="8"/>
    <s v="Jul 2021 Bal Import"/>
    <s v=" "/>
    <s v=""/>
    <s v=""/>
    <n v="234.26"/>
    <n v="234.26"/>
    <n v="0"/>
    <s v=""/>
    <s v="G/L Account"/>
    <s v=""/>
    <s v=" "/>
    <s v=""/>
    <s v=""/>
    <n v="2877"/>
    <s v=""/>
    <s v=""/>
    <s v=""/>
    <s v=""/>
  </r>
  <r>
    <x v="0"/>
    <x v="0"/>
    <d v="2021-07-31T00:00:00"/>
    <x v="6"/>
    <s v=" "/>
    <s v="07.21 NET CHANGE"/>
    <n v="63170"/>
    <x v="43"/>
    <s v="63170 Other marekting expenses"/>
    <x v="8"/>
    <s v="Jul 2021 Bal Import"/>
    <s v=" "/>
    <s v=""/>
    <s v=""/>
    <n v="6180"/>
    <n v="6180"/>
    <n v="0"/>
    <s v=""/>
    <s v="G/L Account"/>
    <s v=""/>
    <s v=" "/>
    <s v=""/>
    <s v=""/>
    <n v="2872"/>
    <s v=""/>
    <s v=""/>
    <s v=""/>
    <s v=""/>
  </r>
  <r>
    <x v="0"/>
    <x v="0"/>
    <d v="2021-07-31T00:00:00"/>
    <x v="6"/>
    <s v=" "/>
    <s v="07.21 NET CHANGE"/>
    <n v="63160"/>
    <x v="44"/>
    <s v="63160 Graphic design"/>
    <x v="8"/>
    <s v="Jul 2021 Bal Import"/>
    <s v=" "/>
    <s v=""/>
    <s v=""/>
    <n v="6300"/>
    <n v="6300"/>
    <n v="0"/>
    <s v=""/>
    <s v="G/L Account"/>
    <s v=""/>
    <s v=" "/>
    <s v=""/>
    <s v=""/>
    <n v="2874"/>
    <s v=""/>
    <s v=""/>
    <s v=""/>
    <s v=""/>
  </r>
  <r>
    <x v="0"/>
    <x v="0"/>
    <d v="2021-07-31T00:00:00"/>
    <x v="6"/>
    <s v=" "/>
    <s v="07.21 NET CHANGE"/>
    <n v="63150"/>
    <x v="45"/>
    <s v="63150 Advertising, print &amp; promotion"/>
    <x v="8"/>
    <s v="Jul 2021 Bal Import"/>
    <s v=" "/>
    <s v=""/>
    <s v=""/>
    <n v="644.04"/>
    <n v="644.04"/>
    <n v="0"/>
    <s v=""/>
    <s v="G/L Account"/>
    <s v=""/>
    <s v=" "/>
    <s v=""/>
    <s v=""/>
    <n v="2876"/>
    <s v=""/>
    <s v=""/>
    <s v=""/>
    <s v=""/>
  </r>
  <r>
    <x v="0"/>
    <x v="0"/>
    <d v="2021-07-31T00:00:00"/>
    <x v="6"/>
    <s v=" "/>
    <s v="07.21 NET CHANGE"/>
    <n v="63140"/>
    <x v="46"/>
    <s v="63140 Website/multimedia/digital/apps"/>
    <x v="8"/>
    <s v="Jul 2021 Bal Import"/>
    <s v=" "/>
    <s v=""/>
    <s v=""/>
    <n v="539.20000000000005"/>
    <n v="539.20000000000005"/>
    <n v="0"/>
    <s v=""/>
    <s v="G/L Account"/>
    <s v=""/>
    <s v=" "/>
    <s v=""/>
    <s v=""/>
    <n v="2873"/>
    <s v=""/>
    <s v=""/>
    <s v=""/>
    <s v=""/>
  </r>
  <r>
    <x v="0"/>
    <x v="0"/>
    <d v="2021-07-31T00:00:00"/>
    <x v="6"/>
    <s v=" "/>
    <s v="07.21 NET CHANGE"/>
    <n v="63120"/>
    <x v="47"/>
    <s v="63120 Events/Swag"/>
    <x v="8"/>
    <s v="Jul 2021 Bal Import"/>
    <s v=" "/>
    <s v=""/>
    <s v=""/>
    <n v="4601.2299999999996"/>
    <n v="4601.2299999999996"/>
    <n v="0"/>
    <s v=""/>
    <s v="G/L Account"/>
    <s v=""/>
    <s v=" "/>
    <s v=""/>
    <s v=""/>
    <n v="2878"/>
    <s v=""/>
    <s v=""/>
    <s v=""/>
    <s v=""/>
  </r>
  <r>
    <x v="0"/>
    <x v="0"/>
    <d v="2021-07-31T00:00:00"/>
    <x v="6"/>
    <s v=" "/>
    <s v="07.21 NET CHANGE"/>
    <n v="63110"/>
    <x v="48"/>
    <s v="63110 CRM Platform"/>
    <x v="8"/>
    <s v="Jul 2021 Bal Import"/>
    <s v=" "/>
    <s v=""/>
    <s v=""/>
    <n v="3847.3"/>
    <n v="3847.3"/>
    <n v="0"/>
    <s v=""/>
    <s v="G/L Account"/>
    <s v=""/>
    <s v=" "/>
    <s v=""/>
    <s v=""/>
    <n v="2875"/>
    <s v=""/>
    <s v=""/>
    <s v=""/>
    <s v=""/>
  </r>
  <r>
    <x v="1"/>
    <x v="0"/>
    <d v="2021-07-31T00:00:00"/>
    <x v="6"/>
    <s v=" "/>
    <s v="G00030"/>
    <n v="61190"/>
    <x v="49"/>
    <s v="61190 PTO Expense"/>
    <x v="9"/>
    <s v="RJE for payroll line items to go above the line"/>
    <s v=" "/>
    <s v=""/>
    <s v=""/>
    <n v="-40156.239999999998"/>
    <n v="0"/>
    <n v="40156.239999999998"/>
    <s v=""/>
    <s v="G/L Account"/>
    <s v=""/>
    <s v=" "/>
    <s v=""/>
    <s v=""/>
    <n v="2997"/>
    <s v=""/>
    <s v=""/>
    <s v=""/>
    <s v=""/>
  </r>
  <r>
    <x v="1"/>
    <x v="0"/>
    <d v="2021-07-31T00:00:00"/>
    <x v="6"/>
    <s v=" "/>
    <s v="G00030"/>
    <n v="61180"/>
    <x v="50"/>
    <s v="61180 Benefits "/>
    <x v="9"/>
    <s v="RJE for payroll line items to go above the line"/>
    <s v=" "/>
    <s v=""/>
    <s v=""/>
    <n v="-312487.34000000003"/>
    <n v="0"/>
    <n v="312487.34000000003"/>
    <s v=""/>
    <s v="G/L Account"/>
    <s v=""/>
    <s v=" "/>
    <s v=""/>
    <s v=""/>
    <n v="2995"/>
    <s v=""/>
    <s v=""/>
    <s v=""/>
    <s v=""/>
  </r>
  <r>
    <x v="1"/>
    <x v="0"/>
    <d v="2021-07-31T00:00:00"/>
    <x v="6"/>
    <s v=" "/>
    <s v="07.21 NET CHANGE"/>
    <n v="61180"/>
    <x v="50"/>
    <s v="61180 Benefits "/>
    <x v="9"/>
    <s v="Jul 2021 Bal Import"/>
    <s v=" "/>
    <s v=""/>
    <s v=""/>
    <n v="41906.81"/>
    <n v="41906.81"/>
    <n v="0"/>
    <s v=""/>
    <s v="G/L Account"/>
    <s v=""/>
    <s v=" "/>
    <s v=""/>
    <s v=""/>
    <n v="2917"/>
    <s v=""/>
    <s v=""/>
    <s v=""/>
    <s v=""/>
  </r>
  <r>
    <x v="0"/>
    <x v="0"/>
    <d v="2021-07-31T00:00:00"/>
    <x v="6"/>
    <s v=" "/>
    <s v="07.21 NET CHANGE"/>
    <n v="61180"/>
    <x v="50"/>
    <s v="61180 Benefits "/>
    <x v="9"/>
    <s v="Jul 2021 Bal Import"/>
    <s v=" "/>
    <s v=""/>
    <s v=""/>
    <n v="78371.91"/>
    <n v="78371.91"/>
    <n v="0"/>
    <s v=""/>
    <s v="G/L Account"/>
    <s v=""/>
    <s v=" "/>
    <s v=""/>
    <s v=""/>
    <n v="2858"/>
    <s v=""/>
    <s v=""/>
    <s v=""/>
    <s v=""/>
  </r>
  <r>
    <x v="1"/>
    <x v="0"/>
    <d v="2021-07-31T00:00:00"/>
    <x v="6"/>
    <s v=" "/>
    <s v="G00030"/>
    <n v="61170"/>
    <x v="51"/>
    <s v="61170 401k employer match"/>
    <x v="9"/>
    <s v="RJE for payroll line items to go above the line"/>
    <s v=" "/>
    <s v=""/>
    <s v=""/>
    <n v="-149022.67000000001"/>
    <n v="0"/>
    <n v="149022.67000000001"/>
    <s v=""/>
    <s v="G/L Account"/>
    <s v=""/>
    <s v=" "/>
    <s v=""/>
    <s v=""/>
    <n v="2993"/>
    <s v=""/>
    <s v=""/>
    <s v=""/>
    <s v=""/>
  </r>
  <r>
    <x v="1"/>
    <x v="0"/>
    <d v="2021-07-31T00:00:00"/>
    <x v="6"/>
    <s v=" "/>
    <s v="07.21 NET CHANGE"/>
    <n v="61170"/>
    <x v="51"/>
    <s v="61170 401k employer match"/>
    <x v="9"/>
    <s v="Jul 2021 Bal Import"/>
    <s v=" "/>
    <s v=""/>
    <s v=""/>
    <n v="19024.91"/>
    <n v="19024.91"/>
    <n v="0"/>
    <s v=""/>
    <s v="G/L Account"/>
    <s v=""/>
    <s v=" "/>
    <s v=""/>
    <s v=""/>
    <n v="2918"/>
    <s v=""/>
    <s v=""/>
    <s v=""/>
    <s v=""/>
  </r>
  <r>
    <x v="0"/>
    <x v="0"/>
    <d v="2021-07-31T00:00:00"/>
    <x v="6"/>
    <s v=" "/>
    <s v="07.21 NET CHANGE"/>
    <n v="61170"/>
    <x v="51"/>
    <s v="61170 401k employer match"/>
    <x v="9"/>
    <s v="Jul 2021 Bal Import"/>
    <s v=" "/>
    <s v=""/>
    <s v=""/>
    <n v="28204.47"/>
    <n v="28204.47"/>
    <n v="0"/>
    <s v=""/>
    <s v="G/L Account"/>
    <s v=""/>
    <s v=" "/>
    <s v=""/>
    <s v=""/>
    <n v="2859"/>
    <s v=""/>
    <s v=""/>
    <s v=""/>
    <s v=""/>
  </r>
  <r>
    <x v="1"/>
    <x v="0"/>
    <d v="2021-07-31T00:00:00"/>
    <x v="6"/>
    <s v=" "/>
    <s v="G00030"/>
    <n v="61160"/>
    <x v="52"/>
    <s v="61160 Workers' comp insurance"/>
    <x v="9"/>
    <s v="RJE for payroll line items to go above the line"/>
    <s v=" "/>
    <s v=""/>
    <s v=""/>
    <n v="-133256.75"/>
    <n v="0"/>
    <n v="133256.75"/>
    <s v=""/>
    <s v="G/L Account"/>
    <s v=""/>
    <s v=" "/>
    <s v=""/>
    <s v=""/>
    <n v="2991"/>
    <s v=""/>
    <s v=""/>
    <s v=""/>
    <s v=""/>
  </r>
  <r>
    <x v="1"/>
    <x v="0"/>
    <d v="2021-07-31T00:00:00"/>
    <x v="6"/>
    <s v=" "/>
    <s v="07.21 NET CHANGE"/>
    <n v="61160"/>
    <x v="52"/>
    <s v="61160 Workers' comp insurance"/>
    <x v="9"/>
    <s v="Jul 2021 Bal Import"/>
    <s v=" "/>
    <s v=""/>
    <s v=""/>
    <n v="18121.21"/>
    <n v="18121.21"/>
    <n v="0"/>
    <s v=""/>
    <s v="G/L Account"/>
    <s v=""/>
    <s v=" "/>
    <s v=""/>
    <s v=""/>
    <n v="2915"/>
    <s v=""/>
    <s v=""/>
    <s v=""/>
    <s v=""/>
  </r>
  <r>
    <x v="0"/>
    <x v="0"/>
    <d v="2021-07-31T00:00:00"/>
    <x v="6"/>
    <s v=" "/>
    <s v="07.21 NET CHANGE"/>
    <n v="61160"/>
    <x v="52"/>
    <s v="61160 Workers' comp insurance"/>
    <x v="9"/>
    <s v="Jul 2021 Bal Import"/>
    <s v=" "/>
    <s v=""/>
    <s v=""/>
    <n v="27341.439999999999"/>
    <n v="27341.439999999999"/>
    <n v="0"/>
    <s v=""/>
    <s v="G/L Account"/>
    <s v=""/>
    <s v=" "/>
    <s v=""/>
    <s v=""/>
    <n v="2856"/>
    <s v=""/>
    <s v=""/>
    <s v=""/>
    <s v=""/>
  </r>
  <r>
    <x v="0"/>
    <x v="0"/>
    <d v="2021-07-31T00:00:00"/>
    <x v="6"/>
    <s v=" "/>
    <s v="07.21 NET CHANGE"/>
    <n v="61150"/>
    <x v="53"/>
    <s v="61150 Relocation expense"/>
    <x v="9"/>
    <s v="Jul 2021 Bal Import"/>
    <s v=" "/>
    <s v=""/>
    <s v=""/>
    <n v="42574.65"/>
    <n v="42574.65"/>
    <n v="0"/>
    <s v=""/>
    <s v="G/L Account"/>
    <s v=""/>
    <s v=" "/>
    <s v=""/>
    <s v=""/>
    <n v="2833"/>
    <s v=""/>
    <s v=""/>
    <s v=""/>
    <s v=""/>
  </r>
  <r>
    <x v="1"/>
    <x v="0"/>
    <d v="2021-07-31T00:00:00"/>
    <x v="6"/>
    <s v=" "/>
    <s v="G00030"/>
    <n v="61140"/>
    <x v="54"/>
    <s v="61140 Payroll taxes"/>
    <x v="9"/>
    <s v="RJE for payroll line items to go above the line"/>
    <s v=" "/>
    <s v=""/>
    <s v=""/>
    <n v="-352384.49"/>
    <n v="0"/>
    <n v="352384.49"/>
    <s v=""/>
    <s v="G/L Account"/>
    <s v=""/>
    <s v=" "/>
    <s v=""/>
    <s v=""/>
    <n v="2989"/>
    <s v=""/>
    <s v=""/>
    <s v=""/>
    <s v=""/>
  </r>
  <r>
    <x v="1"/>
    <x v="0"/>
    <d v="2021-07-31T00:00:00"/>
    <x v="6"/>
    <s v=" "/>
    <s v="07.21 NET CHANGE"/>
    <n v="61140"/>
    <x v="54"/>
    <s v="61140 Payroll taxes"/>
    <x v="9"/>
    <s v="Jul 2021 Bal Import"/>
    <s v=" "/>
    <s v=""/>
    <s v=""/>
    <n v="37118.089999999997"/>
    <n v="37118.089999999997"/>
    <n v="0"/>
    <s v=""/>
    <s v="G/L Account"/>
    <s v=""/>
    <s v=" "/>
    <s v=""/>
    <s v=""/>
    <n v="2914"/>
    <s v=""/>
    <s v=""/>
    <s v=""/>
    <s v=""/>
  </r>
  <r>
    <x v="0"/>
    <x v="0"/>
    <d v="2021-07-31T00:00:00"/>
    <x v="6"/>
    <s v=" "/>
    <s v="07.21 NET CHANGE"/>
    <n v="61140"/>
    <x v="54"/>
    <s v="61140 Payroll taxes"/>
    <x v="9"/>
    <s v="Jul 2021 Bal Import"/>
    <s v=" "/>
    <s v=""/>
    <s v=""/>
    <n v="87071.71"/>
    <n v="87071.71"/>
    <n v="0"/>
    <s v=""/>
    <s v="G/L Account"/>
    <s v=""/>
    <s v=" "/>
    <s v=""/>
    <s v=""/>
    <n v="2855"/>
    <s v=""/>
    <s v=""/>
    <s v=""/>
    <s v=""/>
  </r>
  <r>
    <x v="0"/>
    <x v="0"/>
    <d v="2021-07-31T00:00:00"/>
    <x v="6"/>
    <s v=" "/>
    <s v="G00030"/>
    <n v="61130"/>
    <x v="55"/>
    <s v="61130 Bonuses"/>
    <x v="9"/>
    <s v="RJE to move accrued bonuses for providers and clinical team above the line"/>
    <s v=" "/>
    <s v=""/>
    <s v=""/>
    <n v="-547005.73"/>
    <n v="0"/>
    <n v="547005.73"/>
    <s v=""/>
    <s v="G/L Account"/>
    <s v=""/>
    <s v=" "/>
    <s v=""/>
    <s v=""/>
    <n v="2967"/>
    <s v=""/>
    <s v=""/>
    <s v=""/>
    <s v=""/>
  </r>
  <r>
    <x v="0"/>
    <x v="0"/>
    <d v="2021-07-31T00:00:00"/>
    <x v="6"/>
    <s v=" "/>
    <s v="07.21 NET CHANGE"/>
    <n v="61110"/>
    <x v="56"/>
    <s v="61110 Salaries &amp; wages"/>
    <x v="9"/>
    <s v="Jul 2021 Bal Import"/>
    <s v=" "/>
    <s v=""/>
    <s v=""/>
    <n v="842889.08"/>
    <n v="842889.08"/>
    <n v="0"/>
    <s v=""/>
    <s v="G/L Account"/>
    <s v=""/>
    <s v=" "/>
    <s v=""/>
    <s v=""/>
    <n v="2853"/>
    <s v=""/>
    <s v=""/>
    <s v=""/>
    <s v=""/>
  </r>
  <r>
    <x v="3"/>
    <x v="0"/>
    <d v="2021-07-31T00:00:00"/>
    <x v="6"/>
    <s v=" "/>
    <s v="G00030"/>
    <n v="52200"/>
    <x v="57"/>
    <s v="52200 Donor related expenses"/>
    <x v="10"/>
    <s v="RJE to move travel for donors above the line"/>
    <s v=" "/>
    <s v=""/>
    <s v=""/>
    <n v="1199.48"/>
    <n v="1199.48"/>
    <n v="0"/>
    <s v=""/>
    <s v="G/L Account"/>
    <s v=""/>
    <s v=" "/>
    <s v=""/>
    <s v=""/>
    <n v="2972"/>
    <s v=""/>
    <s v=""/>
    <s v=""/>
    <s v=""/>
  </r>
  <r>
    <x v="3"/>
    <x v="0"/>
    <d v="2021-07-31T00:00:00"/>
    <x v="6"/>
    <s v=" "/>
    <s v="G00030"/>
    <n v="52200"/>
    <x v="57"/>
    <s v="52200 Donor related expenses"/>
    <x v="10"/>
    <s v="RJE to move meals for donors above the line"/>
    <s v=" "/>
    <s v=""/>
    <s v=""/>
    <n v="700"/>
    <n v="700"/>
    <n v="0"/>
    <s v=""/>
    <s v="G/L Account"/>
    <s v=""/>
    <s v=" "/>
    <s v=""/>
    <s v=""/>
    <n v="2970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78.2"/>
    <n v="78.2"/>
    <n v="0"/>
    <s v=""/>
    <s v="G/L Account"/>
    <s v=""/>
    <s v=" "/>
    <s v=""/>
    <s v=""/>
    <n v="2904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400"/>
    <n v="400"/>
    <n v="0"/>
    <s v=""/>
    <s v="G/L Account"/>
    <s v=""/>
    <s v=" "/>
    <s v=""/>
    <s v=""/>
    <n v="2903"/>
    <s v=""/>
    <s v=""/>
    <s v=""/>
    <s v=""/>
  </r>
  <r>
    <x v="3"/>
    <x v="0"/>
    <d v="2021-07-31T00:00:00"/>
    <x v="6"/>
    <s v=" "/>
    <s v="07.21 BALANCE"/>
    <n v="52200"/>
    <x v="57"/>
    <s v="52200 Donor related expenses"/>
    <x v="10"/>
    <s v="Jul 2021 Bal Import"/>
    <s v=" "/>
    <s v=""/>
    <s v=""/>
    <n v="49.01"/>
    <n v="49.01"/>
    <n v="0"/>
    <s v=""/>
    <s v="G/L Account"/>
    <s v=""/>
    <s v=" "/>
    <s v=""/>
    <s v=""/>
    <n v="2902"/>
    <s v=""/>
    <s v=""/>
    <s v=""/>
    <s v=""/>
  </r>
  <r>
    <x v="3"/>
    <x v="0"/>
    <d v="2021-07-31T00:00:00"/>
    <x v="6"/>
    <s v=" "/>
    <s v="07.21 BALANCE"/>
    <n v="52100"/>
    <x v="58"/>
    <s v="52100 Donor compensation"/>
    <x v="10"/>
    <s v="Jul 2021 Bal Import"/>
    <s v=" "/>
    <s v=""/>
    <s v=""/>
    <n v="17024.939999999999"/>
    <n v="17024.939999999999"/>
    <n v="0"/>
    <s v=""/>
    <s v="G/L Account"/>
    <s v=""/>
    <s v=" "/>
    <s v=""/>
    <s v=""/>
    <n v="2901"/>
    <s v=""/>
    <s v=""/>
    <s v=""/>
    <s v=""/>
  </r>
  <r>
    <x v="1"/>
    <x v="0"/>
    <d v="2021-07-31T00:00:00"/>
    <x v="6"/>
    <s v=" "/>
    <s v="07.21 NET CHANGE"/>
    <n v="51400"/>
    <x v="60"/>
    <s v="51400 Management service expense"/>
    <x v="10"/>
    <s v="Jul 2021 Bal Import"/>
    <s v=" "/>
    <s v=""/>
    <s v=""/>
    <n v="5976166.7199999997"/>
    <n v="5976166.7199999997"/>
    <n v="0"/>
    <s v=""/>
    <s v="G/L Account"/>
    <s v=""/>
    <s v=" "/>
    <s v=""/>
    <s v=""/>
    <n v="2923"/>
    <s v=""/>
    <s v=""/>
    <s v=""/>
    <s v=""/>
  </r>
  <r>
    <x v="3"/>
    <x v="0"/>
    <d v="2021-07-31T00:00:00"/>
    <x v="6"/>
    <s v=" "/>
    <s v="07.21 BALANCE"/>
    <n v="51391"/>
    <x v="61"/>
    <s v="51391 Anesthesia"/>
    <x v="10"/>
    <s v="Jul 2021 Bal Import"/>
    <s v=" "/>
    <s v=""/>
    <s v=""/>
    <n v="450"/>
    <n v="450"/>
    <n v="0"/>
    <s v=""/>
    <s v="G/L Account"/>
    <s v=""/>
    <s v=" "/>
    <s v=""/>
    <s v=""/>
    <n v="2899"/>
    <s v=""/>
    <s v=""/>
    <s v=""/>
    <s v=""/>
  </r>
  <r>
    <x v="0"/>
    <x v="0"/>
    <d v="2021-07-31T00:00:00"/>
    <x v="6"/>
    <s v=" "/>
    <s v="07.21 NET CHANGE"/>
    <n v="51391"/>
    <x v="61"/>
    <s v="51391 Anesthesia"/>
    <x v="10"/>
    <s v="Jul 2021 Bal Import"/>
    <s v=" "/>
    <s v=""/>
    <s v=""/>
    <n v="134616.66"/>
    <n v="134616.66"/>
    <n v="0"/>
    <s v=""/>
    <s v="G/L Account"/>
    <s v=""/>
    <s v=" "/>
    <s v=""/>
    <s v=""/>
    <n v="2825"/>
    <s v=""/>
    <s v=""/>
    <s v=""/>
    <s v=""/>
  </r>
  <r>
    <x v="0"/>
    <x v="0"/>
    <d v="2021-07-31T00:00:00"/>
    <x v="6"/>
    <s v=" "/>
    <s v="07.21 NET CHANGE"/>
    <n v="51390"/>
    <x v="62"/>
    <s v="51390 Prescription medication expense"/>
    <x v="10"/>
    <s v="Jul 2021 Bal Import"/>
    <s v=" "/>
    <s v=""/>
    <s v=""/>
    <n v="318695.19"/>
    <n v="318695.19"/>
    <n v="0"/>
    <s v=""/>
    <s v="G/L Account"/>
    <s v=""/>
    <s v=" "/>
    <s v=""/>
    <s v=""/>
    <n v="2826"/>
    <s v=""/>
    <s v=""/>
    <s v=""/>
    <s v=""/>
  </r>
  <r>
    <x v="0"/>
    <x v="0"/>
    <d v="2021-07-31T00:00:00"/>
    <x v="6"/>
    <s v=" "/>
    <s v="07.21 NET CHANGE"/>
    <n v="51380"/>
    <x v="63"/>
    <s v="51380 Laundry"/>
    <x v="10"/>
    <s v="Jul 2021 Bal Import"/>
    <s v=" "/>
    <s v=""/>
    <s v=""/>
    <n v="7729.81"/>
    <n v="7729.81"/>
    <n v="0"/>
    <s v=""/>
    <s v="G/L Account"/>
    <s v=""/>
    <s v=" "/>
    <s v=""/>
    <s v=""/>
    <n v="2841"/>
    <s v=""/>
    <s v=""/>
    <s v=""/>
    <s v=""/>
  </r>
  <r>
    <x v="1"/>
    <x v="0"/>
    <d v="2021-07-31T00:00:00"/>
    <x v="6"/>
    <s v=" "/>
    <s v="07.21 NET CHANGE"/>
    <n v="51360"/>
    <x v="64"/>
    <s v="51360 COGS - merchant charges"/>
    <x v="10"/>
    <s v="Jul 2021 Bal Import"/>
    <s v=" "/>
    <s v=""/>
    <s v=""/>
    <n v="77762.179999999993"/>
    <n v="77762.179999999993"/>
    <n v="0"/>
    <s v=""/>
    <s v="G/L Account"/>
    <s v=""/>
    <s v=" "/>
    <s v=""/>
    <s v=""/>
    <n v="2922"/>
    <s v=""/>
    <s v=""/>
    <s v=""/>
    <s v=""/>
  </r>
  <r>
    <x v="0"/>
    <x v="0"/>
    <d v="2021-07-31T00:00:00"/>
    <x v="6"/>
    <s v=" "/>
    <s v="07.21 NET CHANGE"/>
    <n v="51340"/>
    <x v="65"/>
    <s v="51340 COGS - contract labor"/>
    <x v="10"/>
    <s v="Jul 2021 Bal Import"/>
    <s v=" "/>
    <s v=""/>
    <s v=""/>
    <n v="2905.5"/>
    <n v="2905.5"/>
    <n v="0"/>
    <s v=""/>
    <s v="G/L Account"/>
    <s v=""/>
    <s v=" "/>
    <s v=""/>
    <s v=""/>
    <n v="2887"/>
    <s v=""/>
    <s v=""/>
    <s v=""/>
    <s v=""/>
  </r>
  <r>
    <x v="0"/>
    <x v="0"/>
    <d v="2021-07-31T00:00:00"/>
    <x v="6"/>
    <s v=" "/>
    <s v="07.21 NET CHANGE"/>
    <n v="51330"/>
    <x v="66"/>
    <s v="51330 Genetic testing"/>
    <x v="10"/>
    <s v="Jul 2021 Bal Import"/>
    <s v=" "/>
    <s v=""/>
    <s v=""/>
    <n v="400"/>
    <n v="400"/>
    <n v="0"/>
    <s v=""/>
    <s v="G/L Account"/>
    <s v=""/>
    <s v=" "/>
    <s v=""/>
    <s v=""/>
    <n v="2827"/>
    <s v=""/>
    <s v=""/>
    <s v=""/>
    <s v=""/>
  </r>
  <r>
    <x v="0"/>
    <x v="0"/>
    <d v="2021-07-31T00:00:00"/>
    <x v="6"/>
    <s v=" "/>
    <s v="07.21 NET CHANGE"/>
    <n v="51320"/>
    <x v="67"/>
    <s v="51320 Insurance billing services"/>
    <x v="10"/>
    <s v="Jul 2021 Bal Import"/>
    <s v=" "/>
    <s v=""/>
    <s v=""/>
    <n v="19373.13"/>
    <n v="19373.13"/>
    <n v="0"/>
    <s v=""/>
    <s v="G/L Account"/>
    <s v=""/>
    <s v=" "/>
    <s v=""/>
    <s v=""/>
    <n v="2837"/>
    <s v=""/>
    <s v=""/>
    <s v=""/>
    <s v=""/>
  </r>
  <r>
    <x v="3"/>
    <x v="0"/>
    <d v="2021-07-31T00:00:00"/>
    <x v="6"/>
    <s v=" "/>
    <s v="07.21 BALANCE"/>
    <n v="51310"/>
    <x v="68"/>
    <s v="51310 Lab transport"/>
    <x v="10"/>
    <s v="Jul 2021 Bal Import"/>
    <s v=" "/>
    <s v=""/>
    <s v=""/>
    <n v="695"/>
    <n v="695"/>
    <n v="0"/>
    <s v=""/>
    <s v="G/L Account"/>
    <s v=""/>
    <s v=" "/>
    <s v=""/>
    <s v=""/>
    <n v="2898"/>
    <s v=""/>
    <s v=""/>
    <s v=""/>
    <s v=""/>
  </r>
  <r>
    <x v="0"/>
    <x v="0"/>
    <d v="2021-07-31T00:00:00"/>
    <x v="6"/>
    <s v=" "/>
    <s v="07.21 NET CHANGE"/>
    <n v="51310"/>
    <x v="68"/>
    <s v="51310 Lab transport"/>
    <x v="10"/>
    <s v="Jul 2021 Bal Import"/>
    <s v=" "/>
    <s v=""/>
    <s v=""/>
    <n v="34987.11"/>
    <n v="34987.11"/>
    <n v="0"/>
    <s v=""/>
    <s v="G/L Account"/>
    <s v=""/>
    <s v=" "/>
    <s v=""/>
    <s v=""/>
    <n v="2824"/>
    <s v=""/>
    <s v=""/>
    <s v=""/>
    <s v=""/>
  </r>
  <r>
    <x v="0"/>
    <x v="0"/>
    <d v="2021-07-31T00:00:00"/>
    <x v="6"/>
    <s v=" "/>
    <s v="07.21 NET CHANGE"/>
    <n v="51260"/>
    <x v="70"/>
    <s v="51260 Patient souvenirs"/>
    <x v="11"/>
    <s v="Jul 2021 Bal Import"/>
    <s v=" "/>
    <s v=""/>
    <s v=""/>
    <n v="3987.11"/>
    <n v="3987.11"/>
    <n v="0"/>
    <s v=""/>
    <s v="G/L Account"/>
    <s v=""/>
    <s v=" "/>
    <s v=""/>
    <s v=""/>
    <n v="2832"/>
    <s v=""/>
    <s v=""/>
    <s v=""/>
    <s v=""/>
  </r>
  <r>
    <x v="0"/>
    <x v="0"/>
    <d v="2021-07-31T00:00:00"/>
    <x v="6"/>
    <s v=" "/>
    <s v="07.21 NET CHANGE"/>
    <n v="51250"/>
    <x v="71"/>
    <s v="51250 Patient refreshments"/>
    <x v="11"/>
    <s v="Jul 2021 Bal Import"/>
    <s v=" "/>
    <s v=""/>
    <s v=""/>
    <n v="1882.83"/>
    <n v="1882.83"/>
    <n v="0"/>
    <s v=""/>
    <s v="G/L Account"/>
    <s v=""/>
    <s v=" "/>
    <s v=""/>
    <s v=""/>
    <n v="2886"/>
    <s v=""/>
    <s v=""/>
    <s v=""/>
    <s v=""/>
  </r>
  <r>
    <x v="0"/>
    <x v="0"/>
    <d v="2021-07-31T00:00:00"/>
    <x v="6"/>
    <s v=" "/>
    <s v="07.21 NET CHANGE"/>
    <n v="51230"/>
    <x v="72"/>
    <s v="51230 IVF Lab supplies"/>
    <x v="11"/>
    <s v="Jul 2021 Bal Import"/>
    <s v=" "/>
    <s v=""/>
    <s v=""/>
    <n v="187321.3"/>
    <n v="187321.3"/>
    <n v="0"/>
    <s v=""/>
    <s v="G/L Account"/>
    <s v=""/>
    <s v=" "/>
    <s v=""/>
    <s v=""/>
    <n v="2831"/>
    <s v=""/>
    <s v=""/>
    <s v=""/>
    <s v=""/>
  </r>
  <r>
    <x v="0"/>
    <x v="0"/>
    <d v="2021-07-31T00:00:00"/>
    <x v="6"/>
    <s v=" "/>
    <s v="07.21 NET CHANGE"/>
    <n v="51220"/>
    <x v="73"/>
    <s v="51220 Clinical supplies"/>
    <x v="11"/>
    <s v="Jul 2021 Bal Import"/>
    <s v=" "/>
    <s v=""/>
    <s v=""/>
    <n v="40339.97"/>
    <n v="40339.97"/>
    <n v="0"/>
    <s v=""/>
    <s v="G/L Account"/>
    <s v=""/>
    <s v=" "/>
    <s v=""/>
    <s v=""/>
    <n v="2889"/>
    <s v=""/>
    <s v=""/>
    <s v=""/>
    <s v=""/>
  </r>
  <r>
    <x v="0"/>
    <x v="0"/>
    <d v="2021-07-31T00:00:00"/>
    <x v="6"/>
    <s v=" "/>
    <s v="07.21 NET CHANGE"/>
    <n v="51210"/>
    <x v="74"/>
    <s v="51210 Surgical supplies"/>
    <x v="11"/>
    <s v="Jul 2021 Bal Import"/>
    <s v=" "/>
    <s v=""/>
    <s v=""/>
    <n v="4860"/>
    <n v="4860"/>
    <n v="0"/>
    <s v=""/>
    <s v="G/L Account"/>
    <s v=""/>
    <s v=" "/>
    <s v=""/>
    <s v=""/>
    <n v="2830"/>
    <s v=""/>
    <s v=""/>
    <s v=""/>
    <s v=""/>
  </r>
  <r>
    <x v="1"/>
    <x v="0"/>
    <d v="2021-07-31T00:00:00"/>
    <x v="6"/>
    <s v=" "/>
    <s v="G00030"/>
    <n v="51190"/>
    <x v="49"/>
    <s v="51190 PTO Expense"/>
    <x v="12"/>
    <s v="RJE for payroll line items to go above the line"/>
    <s v=" "/>
    <s v=""/>
    <s v=""/>
    <n v="40156.239999999998"/>
    <n v="40156.239999999998"/>
    <n v="0"/>
    <s v=""/>
    <s v="G/L Account"/>
    <s v=""/>
    <s v=" "/>
    <s v=""/>
    <s v=""/>
    <n v="2998"/>
    <s v=""/>
    <s v=""/>
    <s v=""/>
    <s v=""/>
  </r>
  <r>
    <x v="1"/>
    <x v="0"/>
    <d v="2021-07-31T00:00:00"/>
    <x v="6"/>
    <s v=" "/>
    <s v="G00030"/>
    <n v="51180"/>
    <x v="83"/>
    <s v="51180 Benefits Admin/Payroll Admin fee"/>
    <x v="12"/>
    <s v="RJE for payroll line items to go above the line"/>
    <s v=" "/>
    <s v=""/>
    <s v=""/>
    <n v="35408.01"/>
    <n v="35408.01"/>
    <n v="0"/>
    <s v=""/>
    <s v="G/L Account"/>
    <s v=""/>
    <s v=" "/>
    <s v=""/>
    <s v=""/>
    <n v="3000"/>
    <s v=""/>
    <s v=""/>
    <s v=""/>
    <s v=""/>
  </r>
  <r>
    <x v="4"/>
    <x v="0"/>
    <d v="2021-07-31T00:00:00"/>
    <x v="6"/>
    <s v=" "/>
    <s v="07.21 NET CHANGE"/>
    <n v="51180"/>
    <x v="83"/>
    <s v="51180 Benefits Admin/Payroll Admin fee"/>
    <x v="12"/>
    <s v="Jul 2021 Bal Import"/>
    <s v=" "/>
    <s v=""/>
    <s v=""/>
    <n v="1608.59"/>
    <n v="1608.59"/>
    <n v="0"/>
    <s v=""/>
    <s v="G/L Account"/>
    <s v=""/>
    <s v=" "/>
    <s v=""/>
    <s v=""/>
    <n v="2933"/>
    <s v=""/>
    <s v=""/>
    <s v=""/>
    <s v=""/>
  </r>
  <r>
    <x v="1"/>
    <x v="0"/>
    <d v="2021-07-31T00:00:00"/>
    <x v="6"/>
    <s v=" "/>
    <s v="G00030"/>
    <n v="51170"/>
    <x v="50"/>
    <s v="51170 Benefits "/>
    <x v="12"/>
    <s v="RJE for payroll line items to go above the line"/>
    <s v=" "/>
    <s v=""/>
    <s v=""/>
    <n v="312487.34000000003"/>
    <n v="312487.34000000003"/>
    <n v="0"/>
    <s v=""/>
    <s v="G/L Account"/>
    <s v=""/>
    <s v=" "/>
    <s v=""/>
    <s v=""/>
    <n v="2996"/>
    <s v=""/>
    <s v=""/>
    <s v=""/>
    <s v=""/>
  </r>
  <r>
    <x v="4"/>
    <x v="0"/>
    <d v="2021-07-31T00:00:00"/>
    <x v="6"/>
    <s v=" "/>
    <s v="07.21 NET CHANGE"/>
    <n v="51170"/>
    <x v="50"/>
    <s v="51170 Benefits "/>
    <x v="12"/>
    <s v="Jul 2021 Bal Import"/>
    <s v=" "/>
    <s v=""/>
    <s v=""/>
    <n v="4226.2299999999996"/>
    <n v="4226.2299999999996"/>
    <n v="0"/>
    <s v=""/>
    <s v="G/L Account"/>
    <s v=""/>
    <s v=" "/>
    <s v=""/>
    <s v=""/>
    <n v="2932"/>
    <s v=""/>
    <s v=""/>
    <s v=""/>
    <s v=""/>
  </r>
  <r>
    <x v="1"/>
    <x v="0"/>
    <d v="2021-07-31T00:00:00"/>
    <x v="6"/>
    <s v=" "/>
    <s v="G00030"/>
    <n v="51160"/>
    <x v="51"/>
    <s v="51160 401k employer match"/>
    <x v="12"/>
    <s v="RJE for payroll line items to go above the line"/>
    <s v=" "/>
    <s v=""/>
    <s v=""/>
    <n v="149022.67000000001"/>
    <n v="149022.67000000001"/>
    <n v="0"/>
    <s v=""/>
    <s v="G/L Account"/>
    <s v=""/>
    <s v=" "/>
    <s v=""/>
    <s v=""/>
    <n v="2994"/>
    <s v=""/>
    <s v=""/>
    <s v=""/>
    <s v=""/>
  </r>
  <r>
    <x v="4"/>
    <x v="0"/>
    <d v="2021-07-31T00:00:00"/>
    <x v="6"/>
    <s v=" "/>
    <s v="07.21 NET CHANGE"/>
    <n v="51160"/>
    <x v="51"/>
    <s v="51160 401k employer match"/>
    <x v="12"/>
    <s v="Jul 2021 Bal Import"/>
    <s v=" "/>
    <s v=""/>
    <s v=""/>
    <n v="475.85"/>
    <n v="475.85"/>
    <n v="0"/>
    <s v=""/>
    <s v="G/L Account"/>
    <s v=""/>
    <s v=" "/>
    <s v=""/>
    <s v=""/>
    <n v="2931"/>
    <s v=""/>
    <s v=""/>
    <s v=""/>
    <s v=""/>
  </r>
  <r>
    <x v="1"/>
    <x v="0"/>
    <d v="2021-07-31T00:00:00"/>
    <x v="6"/>
    <s v=" "/>
    <s v="G00030"/>
    <n v="51150"/>
    <x v="52"/>
    <s v="51150 Workers' comp insurance"/>
    <x v="12"/>
    <s v="RJE for payroll line items to go above the line"/>
    <s v=" "/>
    <s v=""/>
    <s v=""/>
    <n v="133256.75"/>
    <n v="133256.75"/>
    <n v="0"/>
    <s v=""/>
    <s v="G/L Account"/>
    <s v=""/>
    <s v=" "/>
    <s v=""/>
    <s v=""/>
    <n v="2992"/>
    <s v=""/>
    <s v=""/>
    <s v=""/>
    <s v=""/>
  </r>
  <r>
    <x v="4"/>
    <x v="0"/>
    <d v="2021-07-31T00:00:00"/>
    <x v="6"/>
    <s v=" "/>
    <s v="07.21 NET CHANGE"/>
    <n v="51150"/>
    <x v="52"/>
    <s v="51150 Workers' comp insurance"/>
    <x v="12"/>
    <s v="Jul 2021 Bal Import"/>
    <s v=" "/>
    <s v=""/>
    <s v=""/>
    <n v="974.37"/>
    <n v="974.37"/>
    <n v="0"/>
    <s v=""/>
    <s v="G/L Account"/>
    <s v=""/>
    <s v=" "/>
    <s v=""/>
    <s v=""/>
    <n v="2930"/>
    <s v=""/>
    <s v=""/>
    <s v=""/>
    <s v=""/>
  </r>
  <r>
    <x v="1"/>
    <x v="0"/>
    <d v="2021-07-31T00:00:00"/>
    <x v="6"/>
    <s v=" "/>
    <s v="G00030"/>
    <n v="51140"/>
    <x v="54"/>
    <s v="51140 Payroll taxes"/>
    <x v="12"/>
    <s v="RJE for payroll line items to go above the line"/>
    <s v=" "/>
    <s v=""/>
    <s v=""/>
    <n v="352384.49"/>
    <n v="352384.49"/>
    <n v="0"/>
    <s v=""/>
    <s v="G/L Account"/>
    <s v=""/>
    <s v=" "/>
    <s v=""/>
    <s v=""/>
    <n v="2990"/>
    <s v=""/>
    <s v=""/>
    <s v=""/>
    <s v=""/>
  </r>
  <r>
    <x v="4"/>
    <x v="0"/>
    <d v="2021-07-31T00:00:00"/>
    <x v="6"/>
    <s v=" "/>
    <s v="07.21 NET CHANGE"/>
    <n v="51140"/>
    <x v="54"/>
    <s v="51140 Payroll taxes"/>
    <x v="12"/>
    <s v="Jul 2021 Bal Import"/>
    <s v=" "/>
    <s v=""/>
    <s v=""/>
    <n v="11129.5"/>
    <n v="11129.5"/>
    <n v="0"/>
    <s v=""/>
    <s v="G/L Account"/>
    <s v=""/>
    <s v=" "/>
    <s v=""/>
    <s v=""/>
    <n v="2929"/>
    <s v=""/>
    <s v=""/>
    <s v=""/>
    <s v=""/>
  </r>
  <r>
    <x v="0"/>
    <x v="0"/>
    <d v="2021-07-31T00:00:00"/>
    <x v="6"/>
    <s v=" "/>
    <s v="G00030"/>
    <n v="51130"/>
    <x v="55"/>
    <s v="51130 Bonuses"/>
    <x v="12"/>
    <s v="RJE to move accrued bonuses for providers and clinical team above the line"/>
    <s v=" "/>
    <s v=""/>
    <s v=""/>
    <n v="547005.73"/>
    <n v="547005.73"/>
    <n v="0"/>
    <s v=""/>
    <s v="G/L Account"/>
    <s v=""/>
    <s v=" "/>
    <s v=""/>
    <s v=""/>
    <n v="2968"/>
    <s v=""/>
    <s v=""/>
    <s v=""/>
    <s v=""/>
  </r>
  <r>
    <x v="1"/>
    <x v="0"/>
    <d v="2021-07-31T00:00:00"/>
    <x v="6"/>
    <s v=" "/>
    <s v="07.21 NET CHANGE"/>
    <n v="51130"/>
    <x v="55"/>
    <s v="51130 Bonuses"/>
    <x v="12"/>
    <s v="Jul 2021 Bal Import"/>
    <s v=" "/>
    <s v=""/>
    <s v=""/>
    <n v="4000"/>
    <n v="4000"/>
    <n v="0"/>
    <s v=""/>
    <s v="G/L Account"/>
    <s v=""/>
    <s v=" "/>
    <s v=""/>
    <s v=""/>
    <n v="2921"/>
    <s v=""/>
    <s v=""/>
    <s v=""/>
    <s v=""/>
  </r>
  <r>
    <x v="4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217279.42"/>
    <n v="217279.42"/>
    <n v="0"/>
    <s v=""/>
    <s v="G/L Account"/>
    <s v=""/>
    <s v=" "/>
    <s v=""/>
    <s v=""/>
    <n v="2928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112916.66"/>
    <n v="112916.66"/>
    <n v="0"/>
    <s v=""/>
    <s v="G/L Account"/>
    <s v=""/>
    <s v=" "/>
    <s v=""/>
    <s v=""/>
    <n v="2920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25151.92"/>
    <n v="325151.92"/>
    <n v="0"/>
    <s v=""/>
    <s v="G/L Account"/>
    <s v=""/>
    <s v=" "/>
    <s v=""/>
    <s v=""/>
    <n v="2919"/>
    <s v=""/>
    <s v=""/>
    <s v=""/>
    <s v=""/>
  </r>
  <r>
    <x v="1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94957.27"/>
    <n v="394957.27"/>
    <n v="0"/>
    <s v=""/>
    <s v="G/L Account"/>
    <s v=""/>
    <s v=" "/>
    <s v=""/>
    <s v=""/>
    <n v="2913"/>
    <s v=""/>
    <s v=""/>
    <s v=""/>
    <s v=""/>
  </r>
  <r>
    <x v="0"/>
    <x v="0"/>
    <d v="2021-07-31T00:00:00"/>
    <x v="6"/>
    <s v=" "/>
    <s v="07.21 NET CHANGE"/>
    <n v="51110"/>
    <x v="56"/>
    <s v="51110 Salaries &amp; wages"/>
    <x v="12"/>
    <s v="Jul 2021 Bal Import"/>
    <s v=" "/>
    <s v=""/>
    <s v=""/>
    <n v="336477.89"/>
    <n v="336477.89"/>
    <n v="0"/>
    <s v=""/>
    <s v="G/L Account"/>
    <s v=""/>
    <s v=" "/>
    <s v=""/>
    <s v=""/>
    <n v="2854"/>
    <s v=""/>
    <s v=""/>
    <s v=""/>
    <s v=""/>
  </r>
  <r>
    <x v="0"/>
    <x v="0"/>
    <d v="2021-07-31T00:00:00"/>
    <x v="6"/>
    <s v=" "/>
    <s v="07.21 NET CHANGE"/>
    <n v="41500"/>
    <x v="75"/>
    <s v="41500 Storage revenue"/>
    <x v="13"/>
    <s v="Jul 2021 Bal Import"/>
    <s v=" "/>
    <s v=""/>
    <s v=""/>
    <n v="-790779"/>
    <n v="0"/>
    <n v="790779"/>
    <s v=""/>
    <s v="G/L Account"/>
    <s v=""/>
    <s v=" "/>
    <s v=""/>
    <s v=""/>
    <n v="2821"/>
    <s v=""/>
    <s v=""/>
    <s v=""/>
    <s v=""/>
  </r>
  <r>
    <x v="0"/>
    <x v="0"/>
    <d v="2021-07-31T00:00:00"/>
    <x v="6"/>
    <s v=" "/>
    <s v="07.21 NET CHANGE"/>
    <n v="41400"/>
    <x v="76"/>
    <s v="41400 Management service revenue"/>
    <x v="14"/>
    <s v="Jul 2021 Bal Import"/>
    <s v=" "/>
    <s v=""/>
    <s v=""/>
    <n v="-5976166.7199999997"/>
    <n v="0"/>
    <n v="5976166.7199999997"/>
    <s v=""/>
    <s v="G/L Account"/>
    <s v=""/>
    <s v=" "/>
    <s v=""/>
    <s v=""/>
    <n v="2820"/>
    <s v=""/>
    <s v=""/>
    <s v=""/>
    <s v=""/>
  </r>
  <r>
    <x v="0"/>
    <x v="0"/>
    <d v="2021-07-31T00:00:00"/>
    <x v="6"/>
    <s v=" "/>
    <s v="07.21 NET CHANGE"/>
    <n v="41210"/>
    <x v="79"/>
    <s v="41210 Insurance revenue - facility fees"/>
    <x v="16"/>
    <s v="Jul 2021 Bal Import"/>
    <s v=" "/>
    <s v=""/>
    <s v=""/>
    <n v="-75964.600000000006"/>
    <n v="0"/>
    <n v="75964.600000000006"/>
    <s v=""/>
    <s v="G/L Account"/>
    <s v=""/>
    <s v=" "/>
    <s v=""/>
    <s v=""/>
    <n v="2819"/>
    <s v=""/>
    <s v=""/>
    <s v=""/>
    <s v=""/>
  </r>
  <r>
    <x v="1"/>
    <x v="0"/>
    <d v="2021-07-31T00:00:00"/>
    <x v="6"/>
    <s v=" "/>
    <s v="07.21 NET CHANGE"/>
    <n v="41140"/>
    <x v="87"/>
    <s v="41140 Employee fertility program discounts"/>
    <x v="18"/>
    <s v="Jul 2021 Bal Import"/>
    <s v=" "/>
    <s v=""/>
    <s v=""/>
    <n v="6150"/>
    <n v="6150"/>
    <n v="0"/>
    <s v=""/>
    <s v="G/L Account"/>
    <s v=""/>
    <s v=" "/>
    <s v=""/>
    <s v=""/>
    <n v="2912"/>
    <s v=""/>
    <s v=""/>
    <s v=""/>
    <s v=""/>
  </r>
  <r>
    <x v="0"/>
    <x v="0"/>
    <d v="2021-07-31T00:00:00"/>
    <x v="6"/>
    <s v=" "/>
    <s v="07.21 NET CHANGE"/>
    <n v="41120"/>
    <x v="80"/>
    <s v="41120 Self-pay refunds"/>
    <x v="17"/>
    <s v="Jul 2021 Bal Import"/>
    <s v=" "/>
    <s v=""/>
    <s v=""/>
    <n v="18561.919999999998"/>
    <n v="18561.919999999998"/>
    <n v="0"/>
    <s v=""/>
    <s v="G/L Account"/>
    <s v=""/>
    <s v=" "/>
    <s v=""/>
    <s v=""/>
    <n v="2822"/>
    <s v=""/>
    <s v=""/>
    <s v=""/>
    <s v=""/>
  </r>
  <r>
    <x v="1"/>
    <x v="0"/>
    <d v="2021-07-31T00:00:00"/>
    <x v="6"/>
    <s v=" "/>
    <s v="G00032"/>
    <n v="41110"/>
    <x v="81"/>
    <s v="41110 Self-pay revenue"/>
    <x v="17"/>
    <s v="AJE for 7/31/21 to capture changes made to July 2021 changes after data was pulled"/>
    <s v=" "/>
    <s v=""/>
    <s v=""/>
    <n v="-3066855.38"/>
    <n v="0"/>
    <n v="3066855.38"/>
    <s v=""/>
    <s v="G/L Account"/>
    <s v=""/>
    <s v=" "/>
    <s v=""/>
    <s v=""/>
    <n v="3004"/>
    <s v=""/>
    <s v=""/>
    <s v=""/>
    <s v=""/>
  </r>
  <r>
    <x v="0"/>
    <x v="0"/>
    <d v="2021-07-31T00:00:00"/>
    <x v="6"/>
    <s v=" "/>
    <s v="G00031"/>
    <n v="41110"/>
    <x v="81"/>
    <s v="41110 Self-pay revenue"/>
    <x v="17"/>
    <s v="AJE for 7/31/21 to capture changes made to July 2021 changes after data was pulled"/>
    <s v=" "/>
    <s v=""/>
    <s v=""/>
    <n v="3066855.38"/>
    <n v="3066855.38"/>
    <n v="0"/>
    <s v=""/>
    <s v="G/L Account"/>
    <s v=""/>
    <s v=" "/>
    <s v=""/>
    <s v=""/>
    <n v="3002"/>
    <s v=""/>
    <s v=""/>
    <s v=""/>
    <s v=""/>
  </r>
  <r>
    <x v="0"/>
    <x v="0"/>
    <d v="2021-07-31T00:00:00"/>
    <x v="6"/>
    <s v=" "/>
    <s v="G00030"/>
    <n v="41110"/>
    <x v="81"/>
    <s v="41110 Self-pay revenue"/>
    <x v="17"/>
    <s v="AJE for 7/31/21 to capture changes made to July 2021 changes after data was pulled"/>
    <s v=" "/>
    <s v=""/>
    <s v=""/>
    <n v="-3066855.38"/>
    <n v="0"/>
    <n v="3066855.38"/>
    <s v=""/>
    <s v="G/L Account"/>
    <s v=""/>
    <s v=" "/>
    <s v=""/>
    <s v=""/>
    <n v="2966"/>
    <s v=""/>
    <s v=""/>
    <s v=""/>
    <s v=""/>
  </r>
  <r>
    <x v="3"/>
    <x v="1"/>
    <d v="2021-08-27T00:00:00"/>
    <x v="7"/>
    <s v="Invoice"/>
    <s v="8.27.21"/>
    <n v="52100"/>
    <x v="58"/>
    <s v="52100 Donor compensation"/>
    <x v="10"/>
    <s v="egg retrieval on 8.27.21"/>
    <s v=" "/>
    <s v=""/>
    <s v=""/>
    <n v="13149.86"/>
    <n v="13149.86"/>
    <n v="0"/>
    <s v=""/>
    <s v="G/L Account"/>
    <s v=""/>
    <s v=" "/>
    <s v=""/>
    <s v="REI Connections, LLC"/>
    <n v="3033"/>
    <s v="8.27.21"/>
    <n v="400"/>
    <s v="NULL"/>
    <s v=""/>
  </r>
  <r>
    <x v="0"/>
    <x v="0"/>
    <d v="2021-08-31T00:00:00"/>
    <x v="7"/>
    <s v=" "/>
    <s v="08.21 NET CHANGE"/>
    <n v="81400"/>
    <x v="1"/>
    <s v="81400 Auto lease related expenses"/>
    <x v="0"/>
    <s v="Aug 2021 Bal Import"/>
    <s v=" "/>
    <s v=""/>
    <s v=""/>
    <n v="1060.42"/>
    <n v="1060.42"/>
    <n v="0"/>
    <s v=""/>
    <s v="G/L Account"/>
    <s v=""/>
    <s v=" "/>
    <s v=""/>
    <s v=""/>
    <n v="3202"/>
    <s v=""/>
    <s v=""/>
    <s v=""/>
    <s v=""/>
  </r>
  <r>
    <x v="0"/>
    <x v="0"/>
    <d v="2021-08-31T00:00:00"/>
    <x v="7"/>
    <s v=" "/>
    <s v="08.21 NET CHANGE"/>
    <n v="81200"/>
    <x v="85"/>
    <s v="81200 Other income"/>
    <x v="0"/>
    <s v="Aug 2021 Bal Import"/>
    <s v=" "/>
    <s v=""/>
    <s v=""/>
    <n v="-152.91"/>
    <n v="0"/>
    <n v="152.91"/>
    <s v=""/>
    <s v="G/L Account"/>
    <s v=""/>
    <s v=" "/>
    <s v=""/>
    <s v=""/>
    <n v="3201"/>
    <s v=""/>
    <s v=""/>
    <s v=""/>
    <s v=""/>
  </r>
  <r>
    <x v="0"/>
    <x v="0"/>
    <d v="2021-08-31T00:00:00"/>
    <x v="7"/>
    <s v=" "/>
    <s v="08.21 NET CHANGE"/>
    <n v="81100"/>
    <x v="3"/>
    <s v="81100 Interest income"/>
    <x v="0"/>
    <s v="Aug 2021 Bal Import"/>
    <s v=" "/>
    <s v=""/>
    <s v=""/>
    <n v="-24.61"/>
    <n v="0"/>
    <n v="24.61"/>
    <s v=""/>
    <s v="G/L Account"/>
    <s v=""/>
    <s v=" "/>
    <s v=""/>
    <s v=""/>
    <n v="3200"/>
    <s v=""/>
    <s v=""/>
    <s v=""/>
    <s v=""/>
  </r>
  <r>
    <x v="1"/>
    <x v="0"/>
    <d v="2021-08-31T00:00:00"/>
    <x v="7"/>
    <s v=" "/>
    <s v="08.21 NET CHANGE"/>
    <n v="71170"/>
    <x v="5"/>
    <s v="71170 Other misc expense"/>
    <x v="1"/>
    <s v="Jul 2021 Bal Import"/>
    <s v=" "/>
    <s v=""/>
    <s v=""/>
    <n v="-2573.14"/>
    <n v="0"/>
    <n v="2573.14"/>
    <s v=""/>
    <s v="G/L Account"/>
    <s v=""/>
    <s v=" "/>
    <s v=""/>
    <s v=""/>
    <n v="3241"/>
    <s v=""/>
    <s v=""/>
    <s v=""/>
    <s v=""/>
  </r>
  <r>
    <x v="0"/>
    <x v="0"/>
    <d v="2021-08-31T00:00:00"/>
    <x v="7"/>
    <s v=" "/>
    <s v="08.21 NET CHANGE"/>
    <n v="71130"/>
    <x v="7"/>
    <s v="71130 Interest expense"/>
    <x v="1"/>
    <s v="Aug 2021 Bal Import"/>
    <s v=" "/>
    <s v=""/>
    <s v=""/>
    <n v="11427.78"/>
    <n v="11427.78"/>
    <n v="0"/>
    <s v=""/>
    <s v="G/L Account"/>
    <s v=""/>
    <s v=" "/>
    <s v=""/>
    <s v=""/>
    <n v="3199"/>
    <s v=""/>
    <s v=""/>
    <s v=""/>
    <s v=""/>
  </r>
  <r>
    <x v="0"/>
    <x v="0"/>
    <d v="2021-08-31T00:00:00"/>
    <x v="7"/>
    <s v=" "/>
    <s v="08.21 NET CHANGE"/>
    <n v="69130"/>
    <x v="9"/>
    <s v="69130 Payroll processing fee"/>
    <x v="2"/>
    <s v="Aug 2021 Bal Import"/>
    <s v=" "/>
    <s v=""/>
    <s v=""/>
    <n v="22600.26"/>
    <n v="22600.26"/>
    <n v="0"/>
    <s v=""/>
    <s v="G/L Account"/>
    <s v=""/>
    <s v=" "/>
    <s v=""/>
    <s v=""/>
    <n v="3198"/>
    <s v=""/>
    <s v=""/>
    <s v=""/>
    <s v=""/>
  </r>
  <r>
    <x v="4"/>
    <x v="0"/>
    <d v="2021-08-31T00:00:00"/>
    <x v="7"/>
    <s v=" "/>
    <s v="08.21 NET CHANGE"/>
    <n v="69110"/>
    <x v="10"/>
    <s v="69110 Bank fees"/>
    <x v="2"/>
    <s v="Aug 2021 Bal Import"/>
    <s v=" "/>
    <s v=""/>
    <s v=""/>
    <n v="47.23"/>
    <n v="47.23"/>
    <n v="0"/>
    <s v=""/>
    <s v="G/L Account"/>
    <s v=""/>
    <s v=" "/>
    <s v=""/>
    <s v=""/>
    <n v="3252"/>
    <s v=""/>
    <s v=""/>
    <s v=""/>
    <s v=""/>
  </r>
  <r>
    <x v="3"/>
    <x v="0"/>
    <d v="2021-08-31T00:00:00"/>
    <x v="7"/>
    <s v=" "/>
    <s v="08.21 BALANCE"/>
    <n v="69110"/>
    <x v="10"/>
    <s v="69110 Bank fees"/>
    <x v="2"/>
    <s v="Aug 2021 Bal Import"/>
    <s v=" "/>
    <s v=""/>
    <s v=""/>
    <n v="250.3"/>
    <n v="250.3"/>
    <n v="0"/>
    <s v=""/>
    <s v="G/L Account"/>
    <s v=""/>
    <s v=" "/>
    <s v=""/>
    <s v=""/>
    <n v="3219"/>
    <s v=""/>
    <s v=""/>
    <s v=""/>
    <s v=""/>
  </r>
  <r>
    <x v="0"/>
    <x v="0"/>
    <d v="2021-08-31T00:00:00"/>
    <x v="7"/>
    <s v=" "/>
    <s v="08.21 NET CHANGE"/>
    <n v="69110"/>
    <x v="10"/>
    <s v="69110 Bank fees"/>
    <x v="2"/>
    <s v="Aug 2021 Bal Import"/>
    <s v=" "/>
    <s v=""/>
    <s v=""/>
    <n v="298.16000000000003"/>
    <n v="298.16000000000003"/>
    <n v="0"/>
    <s v=""/>
    <s v="G/L Account"/>
    <s v=""/>
    <s v=" "/>
    <s v=""/>
    <s v=""/>
    <n v="3197"/>
    <s v=""/>
    <s v=""/>
    <s v=""/>
    <s v=""/>
  </r>
  <r>
    <x v="0"/>
    <x v="0"/>
    <d v="2021-08-31T00:00:00"/>
    <x v="7"/>
    <s v=" "/>
    <s v="08.21 NET CHANGE"/>
    <n v="68120"/>
    <x v="13"/>
    <s v="68120 Federal taxes"/>
    <x v="3"/>
    <s v="Aug 2021 Bal Import"/>
    <s v=" "/>
    <s v=""/>
    <s v=""/>
    <n v="522.5"/>
    <n v="522.5"/>
    <n v="0"/>
    <s v=""/>
    <s v="G/L Account"/>
    <s v=""/>
    <s v=" "/>
    <s v=""/>
    <s v=""/>
    <n v="3196"/>
    <s v=""/>
    <s v=""/>
    <s v=""/>
    <s v=""/>
  </r>
  <r>
    <x v="1"/>
    <x v="0"/>
    <d v="2021-08-31T00:00:00"/>
    <x v="7"/>
    <s v=" "/>
    <s v="08.21 NET CHANGE"/>
    <n v="67160"/>
    <x v="15"/>
    <s v="67160 In-house meals"/>
    <x v="4"/>
    <s v="Jul 2021 Bal Import"/>
    <s v=" "/>
    <s v=""/>
    <s v=""/>
    <n v="298.87"/>
    <n v="298.87"/>
    <n v="0"/>
    <s v=""/>
    <s v="G/L Account"/>
    <s v=""/>
    <s v=" "/>
    <s v=""/>
    <s v=""/>
    <n v="3240"/>
    <s v=""/>
    <s v=""/>
    <s v=""/>
    <s v=""/>
  </r>
  <r>
    <x v="0"/>
    <x v="0"/>
    <d v="2021-08-31T00:00:00"/>
    <x v="7"/>
    <s v=" "/>
    <s v="08.21 NET CHANGE"/>
    <n v="67160"/>
    <x v="15"/>
    <s v="67160 In-house meals"/>
    <x v="4"/>
    <s v="Aug 2021 Bal Import"/>
    <s v=" "/>
    <s v=""/>
    <s v=""/>
    <n v="3622.08"/>
    <n v="3622.08"/>
    <n v="0"/>
    <s v=""/>
    <s v="G/L Account"/>
    <s v=""/>
    <s v=" "/>
    <s v=""/>
    <s v=""/>
    <n v="3195"/>
    <s v=""/>
    <s v=""/>
    <s v=""/>
    <s v=""/>
  </r>
  <r>
    <x v="0"/>
    <x v="0"/>
    <d v="2021-08-31T00:00:00"/>
    <x v="7"/>
    <s v=" "/>
    <s v="08.21 NET CHANGE"/>
    <n v="67160"/>
    <x v="15"/>
    <s v="67160 In-house meals"/>
    <x v="4"/>
    <s v="Aug 2021 Bal Import"/>
    <s v=" "/>
    <s v=""/>
    <s v=""/>
    <n v="3468.45"/>
    <n v="3468.45"/>
    <n v="0"/>
    <s v=""/>
    <s v="G/L Account"/>
    <s v=""/>
    <s v=" "/>
    <s v=""/>
    <s v=""/>
    <n v="3194"/>
    <s v=""/>
    <s v=""/>
    <s v=""/>
    <s v=""/>
  </r>
  <r>
    <x v="0"/>
    <x v="0"/>
    <d v="2021-08-31T00:00:00"/>
    <x v="7"/>
    <s v=" "/>
    <s v="08.21 NET CHANGE"/>
    <n v="67120"/>
    <x v="16"/>
    <s v="67120 Employee recognition"/>
    <x v="4"/>
    <s v="Aug 2021 Bal Import"/>
    <s v=" "/>
    <s v=""/>
    <s v=""/>
    <n v="3167.22"/>
    <n v="3167.22"/>
    <n v="0"/>
    <s v=""/>
    <s v="G/L Account"/>
    <s v=""/>
    <s v=" "/>
    <s v=""/>
    <s v=""/>
    <n v="3193"/>
    <s v=""/>
    <s v=""/>
    <s v=""/>
    <s v=""/>
  </r>
  <r>
    <x v="1"/>
    <x v="0"/>
    <d v="2021-08-31T00:00:00"/>
    <x v="7"/>
    <s v=" "/>
    <s v="08.21 NET CHANGE"/>
    <n v="67110"/>
    <x v="17"/>
    <s v="67110 Professional development"/>
    <x v="4"/>
    <s v="Jul 2021 Bal Import"/>
    <s v=" "/>
    <s v=""/>
    <s v=""/>
    <n v="127"/>
    <n v="127"/>
    <n v="0"/>
    <s v=""/>
    <s v="G/L Account"/>
    <s v=""/>
    <s v=" "/>
    <s v=""/>
    <s v=""/>
    <n v="3238"/>
    <s v=""/>
    <s v=""/>
    <s v=""/>
    <s v=""/>
  </r>
  <r>
    <x v="0"/>
    <x v="0"/>
    <d v="2021-08-31T00:00:00"/>
    <x v="7"/>
    <s v=" "/>
    <s v="08.21 NET CHANGE"/>
    <n v="67110"/>
    <x v="17"/>
    <s v="67110 Professional development"/>
    <x v="4"/>
    <s v="Aug 2021 Bal Import"/>
    <s v=" "/>
    <s v=""/>
    <s v=""/>
    <n v="6155.15"/>
    <n v="6155.15"/>
    <n v="0"/>
    <s v=""/>
    <s v="G/L Account"/>
    <s v=""/>
    <s v=" "/>
    <s v=""/>
    <s v=""/>
    <n v="3192"/>
    <s v=""/>
    <s v=""/>
    <s v=""/>
    <s v=""/>
  </r>
  <r>
    <x v="0"/>
    <x v="0"/>
    <d v="2021-08-31T00:00:00"/>
    <x v="7"/>
    <s v=" "/>
    <s v="08.21 NET CHANGE"/>
    <n v="66160"/>
    <x v="18"/>
    <s v="66160 Other travel expenses"/>
    <x v="5"/>
    <s v="Aug 2021 Bal Import"/>
    <s v=" "/>
    <s v=""/>
    <s v=""/>
    <n v="3707.82"/>
    <n v="3707.82"/>
    <n v="0"/>
    <s v=""/>
    <s v="G/L Account"/>
    <s v=""/>
    <s v=" "/>
    <s v=""/>
    <s v=""/>
    <n v="3191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437.71"/>
    <n v="437.71"/>
    <n v="0"/>
    <s v=""/>
    <s v="G/L Account"/>
    <s v=""/>
    <s v=" "/>
    <s v=""/>
    <s v=""/>
    <n v="3190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3596.33"/>
    <n v="3596.33"/>
    <n v="0"/>
    <s v=""/>
    <s v="G/L Account"/>
    <s v=""/>
    <s v=" "/>
    <s v=""/>
    <s v=""/>
    <n v="3189"/>
    <s v=""/>
    <s v=""/>
    <s v=""/>
    <s v=""/>
  </r>
  <r>
    <x v="0"/>
    <x v="0"/>
    <d v="2021-08-31T00:00:00"/>
    <x v="7"/>
    <s v=" "/>
    <s v="08.21 NET CHANGE"/>
    <n v="66140"/>
    <x v="20"/>
    <s v="66140 Ground transportation"/>
    <x v="5"/>
    <s v="Aug 2021 Bal Import"/>
    <s v=" "/>
    <s v=""/>
    <s v=""/>
    <n v="4759.41"/>
    <n v="4759.41"/>
    <n v="0"/>
    <s v=""/>
    <s v="G/L Account"/>
    <s v=""/>
    <s v=" "/>
    <s v=""/>
    <s v=""/>
    <n v="3188"/>
    <s v=""/>
    <s v=""/>
    <s v=""/>
    <s v=""/>
  </r>
  <r>
    <x v="0"/>
    <x v="0"/>
    <d v="2021-08-31T00:00:00"/>
    <x v="7"/>
    <s v=" "/>
    <s v="08.21 NET CHANGE"/>
    <n v="66130"/>
    <x v="21"/>
    <s v="66130 Meals"/>
    <x v="5"/>
    <s v="Aug 2021 Bal Import"/>
    <s v=" "/>
    <s v=""/>
    <s v=""/>
    <n v="8337.32"/>
    <n v="8337.32"/>
    <n v="0"/>
    <s v=""/>
    <s v="G/L Account"/>
    <s v=""/>
    <s v=" "/>
    <s v=""/>
    <s v=""/>
    <n v="3187"/>
    <s v=""/>
    <s v=""/>
    <s v=""/>
    <s v=""/>
  </r>
  <r>
    <x v="0"/>
    <x v="0"/>
    <d v="2021-08-31T00:00:00"/>
    <x v="7"/>
    <s v=" "/>
    <s v="08.21 NET CHANGE"/>
    <n v="66110"/>
    <x v="22"/>
    <s v="66110 Airfare"/>
    <x v="5"/>
    <s v="Aug 2021 Bal Import"/>
    <s v=" "/>
    <s v=""/>
    <s v=""/>
    <n v="39731.019999999997"/>
    <n v="39731.019999999997"/>
    <n v="0"/>
    <s v=""/>
    <s v="G/L Account"/>
    <s v=""/>
    <s v=" "/>
    <s v=""/>
    <s v=""/>
    <n v="3186"/>
    <s v=""/>
    <s v=""/>
    <s v=""/>
    <s v=""/>
  </r>
  <r>
    <x v="3"/>
    <x v="0"/>
    <d v="2021-08-31T00:00:00"/>
    <x v="7"/>
    <s v=" "/>
    <s v="08.21 BALANCE"/>
    <n v="65240"/>
    <x v="23"/>
    <s v="65240 Dues &amp; subscriptions"/>
    <x v="6"/>
    <s v="Aug 2021 Bal Import"/>
    <s v=" "/>
    <s v=""/>
    <s v=""/>
    <n v="66.67"/>
    <n v="66.67"/>
    <n v="0"/>
    <s v=""/>
    <s v="G/L Account"/>
    <s v=""/>
    <s v=" "/>
    <s v=""/>
    <s v=""/>
    <n v="3209"/>
    <s v=""/>
    <s v=""/>
    <s v=""/>
    <s v=""/>
  </r>
  <r>
    <x v="0"/>
    <x v="0"/>
    <d v="2021-08-31T00:00:00"/>
    <x v="7"/>
    <s v=" "/>
    <s v="08.21 NET CHANGE"/>
    <n v="65240"/>
    <x v="23"/>
    <s v="65240 Dues &amp; subscriptions"/>
    <x v="6"/>
    <s v="Aug 2021 Bal Import"/>
    <s v=" "/>
    <s v=""/>
    <s v=""/>
    <n v="400"/>
    <n v="400"/>
    <n v="0"/>
    <s v=""/>
    <s v="G/L Account"/>
    <s v=""/>
    <s v=" "/>
    <s v=""/>
    <s v=""/>
    <n v="3185"/>
    <s v=""/>
    <s v=""/>
    <s v=""/>
    <s v=""/>
  </r>
  <r>
    <x v="0"/>
    <x v="0"/>
    <d v="2021-08-31T00:00:00"/>
    <x v="7"/>
    <s v=" "/>
    <s v="08.21 NET CHANGE"/>
    <n v="65240"/>
    <x v="23"/>
    <s v="65240 Dues &amp; subscriptions"/>
    <x v="6"/>
    <s v="Aug 2021 Bal Import"/>
    <s v=" "/>
    <s v=""/>
    <s v=""/>
    <n v="2902.85"/>
    <n v="2902.85"/>
    <n v="0"/>
    <s v=""/>
    <s v="G/L Account"/>
    <s v=""/>
    <s v=" "/>
    <s v=""/>
    <s v=""/>
    <n v="3184"/>
    <s v=""/>
    <s v=""/>
    <s v=""/>
    <s v=""/>
  </r>
  <r>
    <x v="0"/>
    <x v="0"/>
    <d v="2021-08-31T00:00:00"/>
    <x v="7"/>
    <s v=" "/>
    <s v="08.21 NET CHANGE"/>
    <n v="65230"/>
    <x v="24"/>
    <s v="65230 Equipment rentals"/>
    <x v="6"/>
    <s v="Aug 2021 Bal Import"/>
    <s v=" "/>
    <s v=""/>
    <s v=""/>
    <n v="1861.42"/>
    <n v="1861.42"/>
    <n v="0"/>
    <s v=""/>
    <s v="G/L Account"/>
    <s v=""/>
    <s v=" "/>
    <s v=""/>
    <s v=""/>
    <n v="3183"/>
    <s v=""/>
    <s v=""/>
    <s v=""/>
    <s v=""/>
  </r>
  <r>
    <x v="0"/>
    <x v="0"/>
    <d v="2021-08-31T00:00:00"/>
    <x v="7"/>
    <s v=" "/>
    <s v="G00058"/>
    <n v="65220"/>
    <x v="25"/>
    <s v="65220 Computer hardware"/>
    <x v="6"/>
    <s v="AJE for entries made to QBO after close"/>
    <s v=" "/>
    <s v=""/>
    <s v=""/>
    <n v="-995"/>
    <n v="0"/>
    <n v="995"/>
    <s v=""/>
    <s v="G/L Account"/>
    <s v=""/>
    <s v=" "/>
    <s v=""/>
    <s v=""/>
    <n v="3280"/>
    <s v=""/>
    <s v=""/>
    <s v=""/>
    <s v=""/>
  </r>
  <r>
    <x v="0"/>
    <x v="0"/>
    <d v="2021-08-31T00:00:00"/>
    <x v="7"/>
    <s v=" "/>
    <s v="08.21 NET CHANGE"/>
    <n v="65220"/>
    <x v="25"/>
    <s v="65220 Computer hardware"/>
    <x v="6"/>
    <s v="Aug 2021 Bal Import"/>
    <s v=" "/>
    <s v=""/>
    <s v=""/>
    <n v="995"/>
    <n v="995"/>
    <n v="0"/>
    <s v=""/>
    <s v="G/L Account"/>
    <s v=""/>
    <s v=" "/>
    <s v=""/>
    <s v=""/>
    <n v="3182"/>
    <s v=""/>
    <s v=""/>
    <s v=""/>
    <s v=""/>
  </r>
  <r>
    <x v="1"/>
    <x v="0"/>
    <d v="2021-08-31T00:00:00"/>
    <x v="7"/>
    <s v=" "/>
    <s v="08.21 NET CHANGE"/>
    <n v="65210"/>
    <x v="26"/>
    <s v="65210 Computer software"/>
    <x v="6"/>
    <s v="Jul 2021 Bal Import"/>
    <s v=" "/>
    <s v=""/>
    <s v=""/>
    <n v="180"/>
    <n v="180"/>
    <n v="0"/>
    <s v=""/>
    <s v="G/L Account"/>
    <s v=""/>
    <s v=" "/>
    <s v=""/>
    <s v=""/>
    <n v="3242"/>
    <s v=""/>
    <s v=""/>
    <s v=""/>
    <s v=""/>
  </r>
  <r>
    <x v="3"/>
    <x v="0"/>
    <d v="2021-08-31T00:00:00"/>
    <x v="7"/>
    <s v=" "/>
    <s v="08.21 BALANCE"/>
    <n v="65210"/>
    <x v="26"/>
    <s v="65210 Computer software"/>
    <x v="6"/>
    <s v="Aug 2021 Bal Import"/>
    <s v=" "/>
    <s v=""/>
    <s v=""/>
    <n v="785.41"/>
    <n v="785.41"/>
    <n v="0"/>
    <s v=""/>
    <s v="G/L Account"/>
    <s v=""/>
    <s v=" "/>
    <s v=""/>
    <s v=""/>
    <n v="3210"/>
    <s v=""/>
    <s v=""/>
    <s v=""/>
    <s v=""/>
  </r>
  <r>
    <x v="0"/>
    <x v="0"/>
    <d v="2021-08-31T00:00:00"/>
    <x v="7"/>
    <s v=" "/>
    <s v="08.21 NET CHANGE"/>
    <n v="65210"/>
    <x v="26"/>
    <s v="65210 Computer software"/>
    <x v="6"/>
    <s v="Aug 2021 Bal Import"/>
    <s v=" "/>
    <s v=""/>
    <s v=""/>
    <n v="55654.02"/>
    <n v="55654.02"/>
    <n v="0"/>
    <s v=""/>
    <s v="G/L Account"/>
    <s v=""/>
    <s v=" "/>
    <s v=""/>
    <s v=""/>
    <n v="3181"/>
    <s v=""/>
    <s v=""/>
    <s v=""/>
    <s v=""/>
  </r>
  <r>
    <x v="0"/>
    <x v="0"/>
    <d v="2021-08-31T00:00:00"/>
    <x v="7"/>
    <s v=" "/>
    <s v="08.21 NET CHANGE"/>
    <n v="65200"/>
    <x v="27"/>
    <s v="65200 IT supplies"/>
    <x v="6"/>
    <s v="Aug 2021 Bal Import"/>
    <s v=" "/>
    <s v=""/>
    <s v=""/>
    <n v="9038.09"/>
    <n v="9038.09"/>
    <n v="0"/>
    <s v=""/>
    <s v="G/L Account"/>
    <s v=""/>
    <s v=" "/>
    <s v=""/>
    <s v=""/>
    <n v="3180"/>
    <s v=""/>
    <s v=""/>
    <s v=""/>
    <s v=""/>
  </r>
  <r>
    <x v="0"/>
    <x v="0"/>
    <d v="2021-08-31T00:00:00"/>
    <x v="7"/>
    <s v=" "/>
    <s v="08.21 NET CHANGE"/>
    <n v="65190"/>
    <x v="28"/>
    <s v="65190 Office supplies"/>
    <x v="6"/>
    <s v="Aug 2021 Bal Import"/>
    <s v=" "/>
    <s v=""/>
    <s v=""/>
    <n v="14137.56"/>
    <n v="14137.56"/>
    <n v="0"/>
    <s v=""/>
    <s v="G/L Account"/>
    <s v=""/>
    <s v=" "/>
    <s v=""/>
    <s v=""/>
    <n v="3179"/>
    <s v=""/>
    <s v=""/>
    <s v=""/>
    <s v=""/>
  </r>
  <r>
    <x v="2"/>
    <x v="0"/>
    <d v="2021-08-31T00:00:00"/>
    <x v="7"/>
    <s v=" "/>
    <s v="08.21 BALANCE"/>
    <n v="65190"/>
    <x v="28"/>
    <s v="65190 Office supplies"/>
    <x v="6"/>
    <s v="Aug 2021 Bal Import"/>
    <s v=" "/>
    <s v=""/>
    <s v=""/>
    <n v="80"/>
    <n v="80"/>
    <n v="0"/>
    <s v=""/>
    <s v="G/L Account"/>
    <s v=""/>
    <s v=" "/>
    <s v=""/>
    <s v=""/>
    <n v="3091"/>
    <s v=""/>
    <s v=""/>
    <s v=""/>
    <s v=""/>
  </r>
  <r>
    <x v="0"/>
    <x v="0"/>
    <d v="2021-08-31T00:00:00"/>
    <x v="7"/>
    <s v=" "/>
    <s v="08.21 NET CHANGE"/>
    <n v="65180"/>
    <x v="29"/>
    <s v="65180 Printing, delivery, &amp; postage"/>
    <x v="6"/>
    <s v="Aug 2021 Bal Import"/>
    <s v=" "/>
    <s v=""/>
    <s v=""/>
    <n v="2958.4"/>
    <n v="2958.4"/>
    <n v="0"/>
    <s v=""/>
    <s v="G/L Account"/>
    <s v=""/>
    <s v=" "/>
    <s v=""/>
    <s v=""/>
    <n v="3178"/>
    <s v=""/>
    <s v=""/>
    <s v=""/>
    <s v=""/>
  </r>
  <r>
    <x v="0"/>
    <x v="0"/>
    <d v="2021-08-31T00:00:00"/>
    <x v="7"/>
    <s v=" "/>
    <s v="08.21 NET CHANGE"/>
    <n v="65160"/>
    <x v="31"/>
    <s v="65160 Repair &amp; Maintenance"/>
    <x v="6"/>
    <s v="Aug 2021 Bal Import"/>
    <s v=" "/>
    <s v=""/>
    <s v=""/>
    <n v="1176"/>
    <n v="1176"/>
    <n v="0"/>
    <s v=""/>
    <s v="G/L Account"/>
    <s v=""/>
    <s v=" "/>
    <s v=""/>
    <s v=""/>
    <n v="3177"/>
    <s v=""/>
    <s v=""/>
    <s v=""/>
    <s v=""/>
  </r>
  <r>
    <x v="0"/>
    <x v="0"/>
    <d v="2021-08-31T00:00:00"/>
    <x v="7"/>
    <s v=" "/>
    <s v="08.21 NET CHANGE"/>
    <n v="65160"/>
    <x v="31"/>
    <s v="65160 Repair &amp; Maintenance"/>
    <x v="6"/>
    <s v="Aug 2021 Bal Import"/>
    <s v=" "/>
    <s v=""/>
    <s v=""/>
    <n v="50705.46"/>
    <n v="50705.46"/>
    <n v="0"/>
    <s v=""/>
    <s v="G/L Account"/>
    <s v=""/>
    <s v=" "/>
    <s v=""/>
    <s v=""/>
    <n v="3176"/>
    <s v=""/>
    <s v=""/>
    <s v=""/>
    <s v=""/>
  </r>
  <r>
    <x v="0"/>
    <x v="0"/>
    <d v="2021-08-31T00:00:00"/>
    <x v="7"/>
    <s v=" "/>
    <s v="08.21 NET CHANGE"/>
    <n v="65150"/>
    <x v="32"/>
    <s v="65150 Insurance"/>
    <x v="6"/>
    <s v="Aug 2021 Bal Import"/>
    <s v=" "/>
    <s v=""/>
    <s v=""/>
    <n v="21.9"/>
    <n v="21.9"/>
    <n v="0"/>
    <s v=""/>
    <s v="G/L Account"/>
    <s v=""/>
    <s v=" "/>
    <s v=""/>
    <s v=""/>
    <n v="3203"/>
    <s v=""/>
    <s v=""/>
    <s v=""/>
    <s v=""/>
  </r>
  <r>
    <x v="0"/>
    <x v="0"/>
    <d v="2021-08-31T00:00:00"/>
    <x v="7"/>
    <s v=" "/>
    <s v="08.21 NET CHANGE"/>
    <n v="65150"/>
    <x v="32"/>
    <s v="65150 Insurance"/>
    <x v="6"/>
    <s v="Aug 2021 Bal Import"/>
    <s v=" "/>
    <s v=""/>
    <s v=""/>
    <n v="20654.490000000002"/>
    <n v="20654.490000000002"/>
    <n v="0"/>
    <s v=""/>
    <s v="G/L Account"/>
    <s v=""/>
    <s v=" "/>
    <s v=""/>
    <s v=""/>
    <n v="3175"/>
    <s v=""/>
    <s v=""/>
    <s v=""/>
    <s v=""/>
  </r>
  <r>
    <x v="0"/>
    <x v="0"/>
    <d v="2021-08-31T00:00:00"/>
    <x v="7"/>
    <s v=" "/>
    <s v="08.21 NET CHANGE"/>
    <n v="65140"/>
    <x v="33"/>
    <s v="65140 Janitorial and waste management"/>
    <x v="6"/>
    <s v="Aug 2021 Bal Import"/>
    <s v=" "/>
    <s v=""/>
    <s v=""/>
    <n v="12712.3"/>
    <n v="12712.3"/>
    <n v="0"/>
    <s v=""/>
    <s v="G/L Account"/>
    <s v=""/>
    <s v=" "/>
    <s v=""/>
    <s v=""/>
    <n v="3174"/>
    <s v=""/>
    <s v=""/>
    <s v=""/>
    <s v=""/>
  </r>
  <r>
    <x v="0"/>
    <x v="0"/>
    <d v="2021-08-31T00:00:00"/>
    <x v="7"/>
    <s v=" "/>
    <s v="08.21 NET CHANGE"/>
    <n v="65130"/>
    <x v="34"/>
    <s v="65130 Telephone &amp; internet"/>
    <x v="6"/>
    <s v="Aug 2021 Bal Import"/>
    <s v=" "/>
    <s v=""/>
    <s v=""/>
    <n v="156.68"/>
    <n v="156.68"/>
    <n v="0"/>
    <s v=""/>
    <s v="G/L Account"/>
    <s v=""/>
    <s v=" "/>
    <s v=""/>
    <s v=""/>
    <n v="3173"/>
    <s v=""/>
    <s v=""/>
    <s v=""/>
    <s v=""/>
  </r>
  <r>
    <x v="0"/>
    <x v="0"/>
    <d v="2021-08-31T00:00:00"/>
    <x v="7"/>
    <s v=" "/>
    <s v="08.21 NET CHANGE"/>
    <n v="65130"/>
    <x v="34"/>
    <s v="65130 Telephone &amp; internet"/>
    <x v="6"/>
    <s v="Aug 2021 Bal Import"/>
    <s v=" "/>
    <s v=""/>
    <s v=""/>
    <n v="10555.16"/>
    <n v="10555.16"/>
    <n v="0"/>
    <s v=""/>
    <s v="G/L Account"/>
    <s v=""/>
    <s v=" "/>
    <s v=""/>
    <s v=""/>
    <n v="3172"/>
    <s v=""/>
    <s v=""/>
    <s v=""/>
    <s v=""/>
  </r>
  <r>
    <x v="0"/>
    <x v="0"/>
    <d v="2021-08-31T00:00:00"/>
    <x v="7"/>
    <s v=" "/>
    <s v="08.21 NET CHANGE"/>
    <n v="65120"/>
    <x v="35"/>
    <s v="65120 Utilities"/>
    <x v="6"/>
    <s v="Aug 2021 Bal Import"/>
    <s v=" "/>
    <s v=""/>
    <s v=""/>
    <n v="9717.7999999999993"/>
    <n v="9717.7999999999993"/>
    <n v="0"/>
    <s v=""/>
    <s v="G/L Account"/>
    <s v=""/>
    <s v=" "/>
    <s v=""/>
    <s v=""/>
    <n v="3171"/>
    <s v=""/>
    <s v=""/>
    <s v=""/>
    <s v=""/>
  </r>
  <r>
    <x v="0"/>
    <x v="0"/>
    <d v="2021-08-31T00:00:00"/>
    <x v="7"/>
    <s v=" "/>
    <s v="08.21 NET CHANGE"/>
    <n v="65111"/>
    <x v="36"/>
    <s v="65111 Rent related expenses"/>
    <x v="6"/>
    <s v="Aug 2021 Bal Import"/>
    <s v=" "/>
    <s v=""/>
    <s v=""/>
    <n v="49.09"/>
    <n v="49.09"/>
    <n v="0"/>
    <s v=""/>
    <s v="G/L Account"/>
    <s v=""/>
    <s v=" "/>
    <s v=""/>
    <s v=""/>
    <n v="3170"/>
    <s v=""/>
    <s v=""/>
    <s v=""/>
    <s v=""/>
  </r>
  <r>
    <x v="0"/>
    <x v="0"/>
    <d v="2021-08-31T00:00:00"/>
    <x v="7"/>
    <s v=" "/>
    <s v="08.21 NET CHANGE"/>
    <n v="65110"/>
    <x v="37"/>
    <s v="65110 Base rent"/>
    <x v="6"/>
    <s v="Aug 2021 Bal Import"/>
    <s v=" "/>
    <s v=""/>
    <s v=""/>
    <n v="327714.55"/>
    <n v="327714.55"/>
    <n v="0"/>
    <s v=""/>
    <s v="G/L Account"/>
    <s v=""/>
    <s v=" "/>
    <s v=""/>
    <s v=""/>
    <n v="3169"/>
    <s v=""/>
    <s v=""/>
    <s v=""/>
    <s v=""/>
  </r>
  <r>
    <x v="0"/>
    <x v="0"/>
    <d v="2021-08-31T00:00:00"/>
    <x v="7"/>
    <s v=" "/>
    <s v="08.21 NET CHANGE"/>
    <n v="64160"/>
    <x v="38"/>
    <s v="64160 Legal"/>
    <x v="7"/>
    <s v="Aug 2021 Bal Import"/>
    <s v=" "/>
    <s v=""/>
    <s v=""/>
    <n v="40509.58"/>
    <n v="40509.58"/>
    <n v="0"/>
    <s v=""/>
    <s v="G/L Account"/>
    <s v=""/>
    <s v=" "/>
    <s v=""/>
    <s v=""/>
    <n v="3168"/>
    <s v=""/>
    <s v=""/>
    <s v=""/>
    <s v=""/>
  </r>
  <r>
    <x v="0"/>
    <x v="0"/>
    <d v="2021-08-31T00:00:00"/>
    <x v="7"/>
    <s v=" "/>
    <s v="08.21 NET CHANGE"/>
    <n v="64150"/>
    <x v="39"/>
    <s v="64150 Recruiting "/>
    <x v="7"/>
    <s v="Aug 2021 Bal Import"/>
    <s v=" "/>
    <s v=""/>
    <s v=""/>
    <n v="8564"/>
    <n v="8564"/>
    <n v="0"/>
    <s v=""/>
    <s v="G/L Account"/>
    <s v=""/>
    <s v=" "/>
    <s v=""/>
    <s v=""/>
    <n v="3167"/>
    <s v=""/>
    <s v=""/>
    <s v=""/>
    <s v=""/>
  </r>
  <r>
    <x v="0"/>
    <x v="0"/>
    <d v="2021-08-31T00:00:00"/>
    <x v="7"/>
    <s v=" "/>
    <s v="08.21 NET CHANGE"/>
    <n v="64130"/>
    <x v="41"/>
    <s v="64130 Contract labor"/>
    <x v="7"/>
    <s v="Aug 2021 Bal Import"/>
    <s v=" "/>
    <s v=""/>
    <s v=""/>
    <n v="9330"/>
    <n v="9330"/>
    <n v="0"/>
    <s v=""/>
    <s v="G/L Account"/>
    <s v=""/>
    <s v=" "/>
    <s v=""/>
    <s v=""/>
    <n v="3166"/>
    <s v=""/>
    <s v=""/>
    <s v=""/>
    <s v=""/>
  </r>
  <r>
    <x v="0"/>
    <x v="0"/>
    <d v="2021-08-31T00:00:00"/>
    <x v="7"/>
    <s v=" "/>
    <s v="G00082"/>
    <n v="64120"/>
    <x v="82"/>
    <s v="64120 Consulting "/>
    <x v="7"/>
    <s v="Reverse Inv CW-1318 posted in August"/>
    <s v=" "/>
    <s v=""/>
    <s v=""/>
    <n v="-16581.259999999998"/>
    <n v="0"/>
    <n v="16581.259999999998"/>
    <s v=""/>
    <s v="G/L Account"/>
    <s v=""/>
    <s v=" "/>
    <s v=""/>
    <s v=""/>
    <n v="4883"/>
    <s v=""/>
    <n v="370"/>
    <s v=""/>
    <s v=""/>
  </r>
  <r>
    <x v="0"/>
    <x v="0"/>
    <d v="2021-08-31T00:00:00"/>
    <x v="7"/>
    <s v=" "/>
    <s v="08.21 NET CHANGE"/>
    <n v="64120"/>
    <x v="82"/>
    <s v="64120 Consulting "/>
    <x v="7"/>
    <s v="Aug 2021 Bal Import"/>
    <s v=" "/>
    <s v=""/>
    <s v=""/>
    <n v="39858.82"/>
    <n v="39858.82"/>
    <n v="0"/>
    <s v=""/>
    <s v="G/L Account"/>
    <s v=""/>
    <s v=" "/>
    <s v=""/>
    <s v=""/>
    <n v="3165"/>
    <s v=""/>
    <s v=""/>
    <s v=""/>
    <s v=""/>
  </r>
  <r>
    <x v="0"/>
    <x v="2"/>
    <d v="2021-08-31T00:00:00"/>
    <x v="7"/>
    <s v="Invoice"/>
    <s v="CW-1318"/>
    <n v="64120"/>
    <x v="82"/>
    <s v="64120 Consulting "/>
    <x v="7"/>
    <s v="Manager business /After hours for R.Villafane 8.16.21-8.31.21"/>
    <s v=" "/>
    <s v=""/>
    <s v=""/>
    <n v="16581.259999999998"/>
    <n v="16581.259999999998"/>
    <n v="0"/>
    <s v=""/>
    <s v="G/L Account"/>
    <s v=""/>
    <s v=" "/>
    <s v=""/>
    <s v="Neetek Systems Integrations, Inc."/>
    <n v="3045"/>
    <s v="CW-1318"/>
    <n v="370"/>
    <s v="NULL"/>
    <s v="NULL"/>
  </r>
  <r>
    <x v="0"/>
    <x v="0"/>
    <d v="2021-08-31T00:00:00"/>
    <x v="7"/>
    <s v=" "/>
    <s v="G00084"/>
    <n v="64111"/>
    <x v="84"/>
    <s v="64111 Accounting - EBITDA add-back"/>
    <x v="7"/>
    <s v="Reverse Inv 678737 posted in Aug"/>
    <s v=" "/>
    <s v=""/>
    <s v=""/>
    <n v="-19175"/>
    <n v="0"/>
    <n v="19175"/>
    <s v=""/>
    <s v="G/L Account"/>
    <s v=""/>
    <s v=" "/>
    <s v=""/>
    <s v=""/>
    <n v="4889"/>
    <s v=""/>
    <n v="320"/>
    <s v=""/>
    <s v=""/>
  </r>
  <r>
    <x v="0"/>
    <x v="0"/>
    <d v="2021-08-31T00:00:00"/>
    <x v="7"/>
    <s v=" "/>
    <s v="08.21 NET CHANGE"/>
    <n v="64111"/>
    <x v="84"/>
    <s v="64111 Accounting - EBITDA add-back"/>
    <x v="7"/>
    <s v="Aug 2021 Bal Import"/>
    <s v=" "/>
    <s v=""/>
    <s v=""/>
    <n v="23661.25"/>
    <n v="23661.25"/>
    <n v="0"/>
    <s v=""/>
    <s v="G/L Account"/>
    <s v=""/>
    <s v=" "/>
    <s v=""/>
    <s v=""/>
    <n v="3164"/>
    <s v=""/>
    <s v=""/>
    <s v=""/>
    <s v=""/>
  </r>
  <r>
    <x v="0"/>
    <x v="2"/>
    <d v="2021-08-31T00:00:00"/>
    <x v="7"/>
    <s v="Invoice"/>
    <s v="678737"/>
    <n v="64111"/>
    <x v="84"/>
    <s v="64111 Accounting - EBITDA add-back"/>
    <x v="7"/>
    <s v="Professional Tax services rendered through August 31 2021 - Consultation and discussion regarding ph"/>
    <s v=" "/>
    <s v=""/>
    <s v=""/>
    <n v="19175"/>
    <n v="19175"/>
    <n v="0"/>
    <s v=""/>
    <s v="G/L Account"/>
    <s v=""/>
    <s v=" "/>
    <s v=""/>
    <s v="Andersen Tax LLC"/>
    <n v="3039"/>
    <s v="678737"/>
    <n v="320"/>
    <s v="NULL"/>
    <s v="NULL"/>
  </r>
  <r>
    <x v="0"/>
    <x v="0"/>
    <d v="2021-08-31T00:00:00"/>
    <x v="7"/>
    <s v=" "/>
    <s v="08.21 NET CHANGE"/>
    <n v="63170"/>
    <x v="43"/>
    <s v="63170 Other marekting expenses"/>
    <x v="8"/>
    <s v="Aug 2021 Bal Import"/>
    <s v=" "/>
    <s v=""/>
    <s v=""/>
    <n v="323.05"/>
    <n v="323.05"/>
    <n v="0"/>
    <s v=""/>
    <s v="G/L Account"/>
    <s v=""/>
    <s v=" "/>
    <s v=""/>
    <s v=""/>
    <n v="3163"/>
    <s v=""/>
    <s v=""/>
    <s v=""/>
    <s v=""/>
  </r>
  <r>
    <x v="0"/>
    <x v="0"/>
    <d v="2021-08-31T00:00:00"/>
    <x v="7"/>
    <s v=" "/>
    <s v="08.21 NET CHANGE"/>
    <n v="63170"/>
    <x v="43"/>
    <s v="63170 Other marekting expenses"/>
    <x v="8"/>
    <s v="Aug 2021 Bal Import"/>
    <s v=" "/>
    <s v=""/>
    <s v=""/>
    <n v="2211.4"/>
    <n v="2211.4"/>
    <n v="0"/>
    <s v=""/>
    <s v="G/L Account"/>
    <s v=""/>
    <s v=" "/>
    <s v=""/>
    <s v=""/>
    <n v="3162"/>
    <s v=""/>
    <s v=""/>
    <s v=""/>
    <s v=""/>
  </r>
  <r>
    <x v="0"/>
    <x v="0"/>
    <d v="2021-08-31T00:00:00"/>
    <x v="7"/>
    <s v=" "/>
    <s v="08.21 NET CHANGE"/>
    <n v="63160"/>
    <x v="44"/>
    <s v="63160 Graphic design"/>
    <x v="8"/>
    <s v="Aug 2021 Bal Import"/>
    <s v=" "/>
    <s v=""/>
    <s v=""/>
    <n v="6050"/>
    <n v="6050"/>
    <n v="0"/>
    <s v=""/>
    <s v="G/L Account"/>
    <s v=""/>
    <s v=" "/>
    <s v=""/>
    <s v=""/>
    <n v="3161"/>
    <s v=""/>
    <s v=""/>
    <s v=""/>
    <s v=""/>
  </r>
  <r>
    <x v="0"/>
    <x v="0"/>
    <d v="2021-08-31T00:00:00"/>
    <x v="7"/>
    <s v=" "/>
    <s v="08.21 NET CHANGE"/>
    <n v="63150"/>
    <x v="45"/>
    <s v="63150 Advertising, print &amp; promotion"/>
    <x v="8"/>
    <s v="Aug 2021 Bal Import"/>
    <s v=" "/>
    <s v=""/>
    <s v=""/>
    <n v="499.61"/>
    <n v="499.61"/>
    <n v="0"/>
    <s v=""/>
    <s v="G/L Account"/>
    <s v=""/>
    <s v=" "/>
    <s v=""/>
    <s v=""/>
    <n v="3160"/>
    <s v=""/>
    <s v=""/>
    <s v=""/>
    <s v=""/>
  </r>
  <r>
    <x v="0"/>
    <x v="0"/>
    <d v="2021-08-31T00:00:00"/>
    <x v="7"/>
    <s v=" "/>
    <s v="08.21 NET CHANGE"/>
    <n v="63140"/>
    <x v="46"/>
    <s v="63140 Website/multimedia/digital/apps"/>
    <x v="8"/>
    <s v="Aug 2021 Bal Import"/>
    <s v=" "/>
    <s v=""/>
    <s v=""/>
    <n v="510.76"/>
    <n v="510.76"/>
    <n v="0"/>
    <s v=""/>
    <s v="G/L Account"/>
    <s v=""/>
    <s v=" "/>
    <s v=""/>
    <s v=""/>
    <n v="3159"/>
    <s v=""/>
    <s v=""/>
    <s v=""/>
    <s v=""/>
  </r>
  <r>
    <x v="0"/>
    <x v="0"/>
    <d v="2021-08-31T00:00:00"/>
    <x v="7"/>
    <s v=" "/>
    <s v="08.21 NET CHANGE"/>
    <n v="63120"/>
    <x v="47"/>
    <s v="63120 Events/Swag"/>
    <x v="8"/>
    <s v="Aug 2021 Bal Import"/>
    <s v=" "/>
    <s v=""/>
    <s v=""/>
    <n v="5513"/>
    <n v="5513"/>
    <n v="0"/>
    <s v=""/>
    <s v="G/L Account"/>
    <s v=""/>
    <s v=" "/>
    <s v=""/>
    <s v=""/>
    <n v="3158"/>
    <s v=""/>
    <s v=""/>
    <s v=""/>
    <s v=""/>
  </r>
  <r>
    <x v="0"/>
    <x v="0"/>
    <d v="2021-08-31T00:00:00"/>
    <x v="7"/>
    <s v=" "/>
    <s v="08.21 NET CHANGE"/>
    <n v="63110"/>
    <x v="48"/>
    <s v="63110 CRM Platform"/>
    <x v="8"/>
    <s v="Aug 2021 Bal Import"/>
    <s v=" "/>
    <s v=""/>
    <s v=""/>
    <n v="13285.66"/>
    <n v="13285.66"/>
    <n v="0"/>
    <s v=""/>
    <s v="G/L Account"/>
    <s v=""/>
    <s v=" "/>
    <s v=""/>
    <s v=""/>
    <n v="3157"/>
    <s v=""/>
    <s v=""/>
    <s v=""/>
    <s v=""/>
  </r>
  <r>
    <x v="0"/>
    <x v="0"/>
    <d v="2021-08-31T00:00:00"/>
    <x v="7"/>
    <s v=" "/>
    <s v="08.21 NET CHANGE"/>
    <n v="61180"/>
    <x v="50"/>
    <s v="61180 Benefits "/>
    <x v="9"/>
    <s v="Aug 2021 Bal Import"/>
    <s v=" "/>
    <s v=""/>
    <s v=""/>
    <n v="81723.28"/>
    <n v="81723.28"/>
    <n v="0"/>
    <s v=""/>
    <s v="G/L Account"/>
    <s v=""/>
    <s v=" "/>
    <s v=""/>
    <s v=""/>
    <n v="3156"/>
    <s v=""/>
    <s v=""/>
    <s v=""/>
    <s v=""/>
  </r>
  <r>
    <x v="0"/>
    <x v="0"/>
    <d v="2021-08-31T00:00:00"/>
    <x v="7"/>
    <s v=" "/>
    <s v="08.21 NET CHANGE"/>
    <n v="61170"/>
    <x v="51"/>
    <s v="61170 401k employer match"/>
    <x v="9"/>
    <s v="Aug 2021 Bal Import"/>
    <s v=" "/>
    <s v=""/>
    <s v=""/>
    <n v="26859.99"/>
    <n v="26859.99"/>
    <n v="0"/>
    <s v=""/>
    <s v="G/L Account"/>
    <s v=""/>
    <s v=" "/>
    <s v=""/>
    <s v=""/>
    <n v="3155"/>
    <s v=""/>
    <s v=""/>
    <s v=""/>
    <s v=""/>
  </r>
  <r>
    <x v="0"/>
    <x v="0"/>
    <d v="2021-08-31T00:00:00"/>
    <x v="7"/>
    <s v=" "/>
    <s v="08.21 NET CHANGE"/>
    <n v="61160"/>
    <x v="52"/>
    <s v="61160 Workers' comp insurance"/>
    <x v="9"/>
    <s v="Aug 2021 Bal Import"/>
    <s v=" "/>
    <s v=""/>
    <s v=""/>
    <n v="30853.02"/>
    <n v="30853.02"/>
    <n v="0"/>
    <s v=""/>
    <s v="G/L Account"/>
    <s v=""/>
    <s v=" "/>
    <s v=""/>
    <s v=""/>
    <n v="3154"/>
    <s v=""/>
    <s v=""/>
    <s v=""/>
    <s v=""/>
  </r>
  <r>
    <x v="0"/>
    <x v="0"/>
    <d v="2021-08-31T00:00:00"/>
    <x v="7"/>
    <s v=" "/>
    <s v="08.21 NET CHANGE"/>
    <n v="61140"/>
    <x v="54"/>
    <s v="61140 Payroll taxes"/>
    <x v="9"/>
    <s v="Aug 2021 Bal Import"/>
    <s v=" "/>
    <s v=""/>
    <s v=""/>
    <n v="96601.06"/>
    <n v="96601.06"/>
    <n v="0"/>
    <s v=""/>
    <s v="G/L Account"/>
    <s v=""/>
    <s v=" "/>
    <s v=""/>
    <s v=""/>
    <n v="3153"/>
    <s v=""/>
    <s v=""/>
    <s v=""/>
    <s v=""/>
  </r>
  <r>
    <x v="0"/>
    <x v="0"/>
    <d v="2021-08-31T00:00:00"/>
    <x v="7"/>
    <s v=" "/>
    <s v="08.21 NET CHANGE"/>
    <n v="61110"/>
    <x v="56"/>
    <s v="61110 Salaries &amp; wages"/>
    <x v="9"/>
    <s v="Aug 2021 Bal Import"/>
    <s v=" "/>
    <s v=""/>
    <s v=""/>
    <n v="954782.85"/>
    <n v="954782.85"/>
    <n v="0"/>
    <s v=""/>
    <s v="G/L Account"/>
    <s v=""/>
    <s v=" "/>
    <s v=""/>
    <s v=""/>
    <n v="3151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44.69"/>
    <n v="144.69"/>
    <n v="0"/>
    <s v=""/>
    <s v="G/L Account"/>
    <s v=""/>
    <s v=" "/>
    <s v=""/>
    <s v=""/>
    <n v="3221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097.44"/>
    <n v="1097.44"/>
    <n v="0"/>
    <s v=""/>
    <s v="G/L Account"/>
    <s v=""/>
    <s v=" "/>
    <s v=""/>
    <s v=""/>
    <n v="3220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7231.66"/>
    <n v="7231.66"/>
    <n v="0"/>
    <s v=""/>
    <s v="G/L Account"/>
    <s v=""/>
    <s v=" "/>
    <s v=""/>
    <s v=""/>
    <n v="3218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592.46"/>
    <n v="592.46"/>
    <n v="0"/>
    <s v=""/>
    <s v="G/L Account"/>
    <s v=""/>
    <s v=" "/>
    <s v=""/>
    <s v=""/>
    <n v="3217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404.8"/>
    <n v="404.8"/>
    <n v="0"/>
    <s v=""/>
    <s v="G/L Account"/>
    <s v=""/>
    <s v=" "/>
    <s v=""/>
    <s v=""/>
    <n v="3216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16.739999999999998"/>
    <n v="16.739999999999998"/>
    <n v="0"/>
    <s v=""/>
    <s v="G/L Account"/>
    <s v=""/>
    <s v=" "/>
    <s v=""/>
    <s v=""/>
    <n v="3215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2912.77"/>
    <n v="2912.77"/>
    <n v="0"/>
    <s v=""/>
    <s v="G/L Account"/>
    <s v=""/>
    <s v=" "/>
    <s v=""/>
    <s v=""/>
    <n v="3214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5825.19"/>
    <n v="5825.19"/>
    <n v="0"/>
    <s v=""/>
    <s v="G/L Account"/>
    <s v=""/>
    <s v=" "/>
    <s v=""/>
    <s v=""/>
    <n v="3213"/>
    <s v=""/>
    <s v=""/>
    <s v=""/>
    <s v=""/>
  </r>
  <r>
    <x v="3"/>
    <x v="0"/>
    <d v="2021-08-31T00:00:00"/>
    <x v="7"/>
    <s v=" "/>
    <s v="08.21 BALANCE"/>
    <n v="52200"/>
    <x v="57"/>
    <s v="52200 Donor related expenses"/>
    <x v="10"/>
    <s v="Aug 2021 Bal Import"/>
    <s v=" "/>
    <s v=""/>
    <s v=""/>
    <n v="2296.65"/>
    <n v="2296.65"/>
    <n v="0"/>
    <s v=""/>
    <s v="G/L Account"/>
    <s v=""/>
    <s v=" "/>
    <s v=""/>
    <s v=""/>
    <n v="3212"/>
    <s v=""/>
    <s v=""/>
    <s v=""/>
    <s v=""/>
  </r>
  <r>
    <x v="3"/>
    <x v="0"/>
    <d v="2021-08-31T00:00:00"/>
    <x v="7"/>
    <s v=" "/>
    <s v="08.21 BALANCE"/>
    <n v="52100"/>
    <x v="58"/>
    <s v="52100 Donor compensation"/>
    <x v="10"/>
    <s v="Aug 2021 Bal Import"/>
    <s v=" "/>
    <s v=""/>
    <s v=""/>
    <n v="17804"/>
    <n v="17804"/>
    <n v="0"/>
    <s v=""/>
    <s v="G/L Account"/>
    <s v=""/>
    <s v=" "/>
    <s v=""/>
    <s v=""/>
    <n v="3211"/>
    <s v=""/>
    <s v=""/>
    <s v=""/>
    <s v=""/>
  </r>
  <r>
    <x v="1"/>
    <x v="0"/>
    <d v="2021-08-31T00:00:00"/>
    <x v="7"/>
    <s v=" "/>
    <s v="08.21 NET CHANGE"/>
    <n v="51400"/>
    <x v="60"/>
    <s v="51400 Management service expense"/>
    <x v="10"/>
    <s v="Jul 2021 Bal Import"/>
    <s v=" "/>
    <s v=""/>
    <s v=""/>
    <n v="3729197.12"/>
    <n v="3729197.12"/>
    <n v="0"/>
    <s v=""/>
    <s v="G/L Account"/>
    <s v=""/>
    <s v=" "/>
    <s v=""/>
    <s v=""/>
    <n v="3239"/>
    <s v=""/>
    <s v=""/>
    <s v=""/>
    <s v=""/>
  </r>
  <r>
    <x v="0"/>
    <x v="0"/>
    <d v="2021-08-31T00:00:00"/>
    <x v="7"/>
    <s v=" "/>
    <s v="08.21 NET CHANGE"/>
    <n v="51391"/>
    <x v="61"/>
    <s v="51391 Anesthesia"/>
    <x v="10"/>
    <s v="Aug 2021 Bal Import"/>
    <s v=" "/>
    <s v=""/>
    <s v=""/>
    <n v="155050"/>
    <n v="155050"/>
    <n v="0"/>
    <s v=""/>
    <s v="G/L Account"/>
    <s v=""/>
    <s v=" "/>
    <s v=""/>
    <s v=""/>
    <n v="3150"/>
    <s v=""/>
    <s v=""/>
    <s v=""/>
    <s v=""/>
  </r>
  <r>
    <x v="0"/>
    <x v="0"/>
    <d v="2021-08-31T00:00:00"/>
    <x v="7"/>
    <s v=" "/>
    <s v="08.21 NET CHANGE"/>
    <n v="51390"/>
    <x v="62"/>
    <s v="51390 Prescription medication expense"/>
    <x v="10"/>
    <s v="Aug 2021 Bal Import"/>
    <s v=" "/>
    <s v=""/>
    <s v=""/>
    <n v="238947.47"/>
    <n v="238947.47"/>
    <n v="0"/>
    <s v=""/>
    <s v="G/L Account"/>
    <s v=""/>
    <s v=" "/>
    <s v=""/>
    <s v=""/>
    <n v="3149"/>
    <s v=""/>
    <s v=""/>
    <s v=""/>
    <s v=""/>
  </r>
  <r>
    <x v="0"/>
    <x v="0"/>
    <d v="2021-08-31T00:00:00"/>
    <x v="7"/>
    <s v=" "/>
    <s v="G00058"/>
    <n v="51380"/>
    <x v="63"/>
    <s v="51380 Laundry"/>
    <x v="10"/>
    <s v="AJE for entries made to QBO after close"/>
    <s v=" "/>
    <s v=""/>
    <s v=""/>
    <n v="-2754.29"/>
    <n v="0"/>
    <n v="2754.29"/>
    <s v=""/>
    <s v="G/L Account"/>
    <s v=""/>
    <s v=" "/>
    <s v=""/>
    <s v=""/>
    <n v="3279"/>
    <s v=""/>
    <s v=""/>
    <s v=""/>
    <s v=""/>
  </r>
  <r>
    <x v="0"/>
    <x v="0"/>
    <d v="2021-08-31T00:00:00"/>
    <x v="7"/>
    <s v=" "/>
    <s v="08.21 NET CHANGE"/>
    <n v="51380"/>
    <x v="63"/>
    <s v="51380 Laundry"/>
    <x v="10"/>
    <s v="Aug 2021 Bal Import"/>
    <s v=" "/>
    <s v=""/>
    <s v=""/>
    <n v="14465.94"/>
    <n v="14465.94"/>
    <n v="0"/>
    <s v=""/>
    <s v="G/L Account"/>
    <s v=""/>
    <s v=" "/>
    <s v=""/>
    <s v=""/>
    <n v="3148"/>
    <s v=""/>
    <s v=""/>
    <s v=""/>
    <s v=""/>
  </r>
  <r>
    <x v="0"/>
    <x v="0"/>
    <d v="2021-08-31T00:00:00"/>
    <x v="7"/>
    <s v=" "/>
    <s v="08.21 NET CHANGE"/>
    <n v="51340"/>
    <x v="65"/>
    <s v="51340 COGS - contract labor"/>
    <x v="10"/>
    <s v="Aug 2021 Bal Import"/>
    <s v=" "/>
    <s v=""/>
    <s v=""/>
    <n v="702"/>
    <n v="702"/>
    <n v="0"/>
    <s v=""/>
    <s v="G/L Account"/>
    <s v=""/>
    <s v=" "/>
    <s v=""/>
    <s v=""/>
    <n v="3147"/>
    <s v=""/>
    <s v=""/>
    <s v=""/>
    <s v=""/>
  </r>
  <r>
    <x v="0"/>
    <x v="0"/>
    <d v="2021-08-31T00:00:00"/>
    <x v="7"/>
    <s v=" "/>
    <s v="G00058"/>
    <n v="51330"/>
    <x v="66"/>
    <s v="51330 Genetic testing"/>
    <x v="10"/>
    <s v="AJE for entries made to QBO after close"/>
    <s v=" "/>
    <s v=""/>
    <s v=""/>
    <n v="9675"/>
    <n v="9675"/>
    <n v="0"/>
    <s v=""/>
    <s v="G/L Account"/>
    <s v=""/>
    <s v=" "/>
    <s v=""/>
    <s v=""/>
    <n v="3277"/>
    <s v=""/>
    <s v=""/>
    <s v=""/>
    <s v=""/>
  </r>
  <r>
    <x v="0"/>
    <x v="0"/>
    <d v="2021-08-31T00:00:00"/>
    <x v="7"/>
    <s v=" "/>
    <s v="08.21 NET CHANGE"/>
    <n v="51330"/>
    <x v="66"/>
    <s v="51330 Genetic testing"/>
    <x v="10"/>
    <s v="Aug 2021 Bal Import"/>
    <s v=" "/>
    <s v=""/>
    <s v=""/>
    <n v="13873"/>
    <n v="13873"/>
    <n v="0"/>
    <s v=""/>
    <s v="G/L Account"/>
    <s v=""/>
    <s v=" "/>
    <s v=""/>
    <s v=""/>
    <n v="3146"/>
    <s v=""/>
    <s v=""/>
    <s v=""/>
    <s v=""/>
  </r>
  <r>
    <x v="1"/>
    <x v="0"/>
    <d v="2021-08-31T00:00:00"/>
    <x v="7"/>
    <s v=" "/>
    <s v="G00083"/>
    <n v="51320"/>
    <x v="67"/>
    <s v="51320 Insurance billing services"/>
    <x v="10"/>
    <s v="Reverse Inv August 2021 PC posted in August"/>
    <s v=" "/>
    <s v=""/>
    <s v=""/>
    <n v="-9818.75"/>
    <n v="0"/>
    <n v="9818.75"/>
    <s v=""/>
    <s v="G/L Account"/>
    <s v=""/>
    <s v=" "/>
    <s v=""/>
    <s v=""/>
    <n v="4885"/>
    <s v=""/>
    <n v="220"/>
    <s v=""/>
    <s v=""/>
  </r>
  <r>
    <x v="0"/>
    <x v="0"/>
    <d v="2021-08-31T00:00:00"/>
    <x v="7"/>
    <s v=" "/>
    <s v="08.21 NET CHANGE"/>
    <n v="51320"/>
    <x v="67"/>
    <s v="51320 Insurance billing services"/>
    <x v="10"/>
    <s v="Aug 2021 Bal Import"/>
    <s v=" "/>
    <s v=""/>
    <s v=""/>
    <n v="15150.52"/>
    <n v="15150.52"/>
    <n v="0"/>
    <s v=""/>
    <s v="G/L Account"/>
    <s v=""/>
    <s v=" "/>
    <s v=""/>
    <s v=""/>
    <n v="3145"/>
    <s v=""/>
    <s v=""/>
    <s v=""/>
    <s v=""/>
  </r>
  <r>
    <x v="1"/>
    <x v="2"/>
    <d v="2021-08-31T00:00:00"/>
    <x v="7"/>
    <s v="Invoice"/>
    <s v="AUGUST 2021- PC"/>
    <n v="51320"/>
    <x v="67"/>
    <s v="51320 Insurance billing services"/>
    <x v="10"/>
    <s v="August 2021 Insurance Billing services 7.5% PC"/>
    <s v=" "/>
    <s v=""/>
    <s v=""/>
    <n v="9818.75"/>
    <n v="9818.75"/>
    <n v="0"/>
    <s v=""/>
    <s v="G/L Account"/>
    <s v=""/>
    <s v=" "/>
    <s v=""/>
    <s v="Flora Sanders"/>
    <n v="3041"/>
    <s v="AUGUST 2021- PC"/>
    <n v="220"/>
    <s v="NULL"/>
    <s v="NULL"/>
  </r>
  <r>
    <x v="0"/>
    <x v="0"/>
    <d v="2021-08-31T00:00:00"/>
    <x v="7"/>
    <s v=" "/>
    <s v="08.21 NET CHANGE"/>
    <n v="51310"/>
    <x v="68"/>
    <s v="51310 Lab transport"/>
    <x v="10"/>
    <s v="Aug 2021 Bal Import"/>
    <s v=" "/>
    <s v=""/>
    <s v=""/>
    <n v="24116.55"/>
    <n v="24116.55"/>
    <n v="0"/>
    <s v=""/>
    <s v="G/L Account"/>
    <s v=""/>
    <s v=" "/>
    <s v=""/>
    <s v=""/>
    <n v="3144"/>
    <s v=""/>
    <s v=""/>
    <s v=""/>
    <s v=""/>
  </r>
  <r>
    <x v="0"/>
    <x v="0"/>
    <d v="2021-08-31T00:00:00"/>
    <x v="7"/>
    <s v=" "/>
    <s v="08.21 NET CHANGE"/>
    <n v="51270"/>
    <x v="69"/>
    <s v="51270 Other"/>
    <x v="11"/>
    <s v="Aug 2021 Bal Import"/>
    <s v=" "/>
    <s v=""/>
    <s v=""/>
    <n v="402648.59"/>
    <n v="402648.59"/>
    <n v="0"/>
    <s v=""/>
    <s v="G/L Account"/>
    <s v=""/>
    <s v=" "/>
    <s v=""/>
    <s v=""/>
    <n v="3143"/>
    <s v=""/>
    <s v=""/>
    <s v=""/>
    <s v=""/>
  </r>
  <r>
    <x v="0"/>
    <x v="0"/>
    <d v="2021-08-31T00:00:00"/>
    <x v="7"/>
    <s v=" "/>
    <s v="08.21 NET CHANGE"/>
    <n v="51260"/>
    <x v="70"/>
    <s v="51260 Patient souvenirs"/>
    <x v="11"/>
    <s v="Aug 2021 Bal Import"/>
    <s v=" "/>
    <s v=""/>
    <s v=""/>
    <n v="6299.4"/>
    <n v="6299.4"/>
    <n v="0"/>
    <s v=""/>
    <s v="G/L Account"/>
    <s v=""/>
    <s v=" "/>
    <s v=""/>
    <s v=""/>
    <n v="3142"/>
    <s v=""/>
    <s v=""/>
    <s v=""/>
    <s v=""/>
  </r>
  <r>
    <x v="0"/>
    <x v="0"/>
    <d v="2021-08-31T00:00:00"/>
    <x v="7"/>
    <s v=" "/>
    <s v="08.21 NET CHANGE"/>
    <n v="51250"/>
    <x v="71"/>
    <s v="51250 Patient refreshments"/>
    <x v="11"/>
    <s v="Aug 2021 Bal Import"/>
    <s v=" "/>
    <s v=""/>
    <s v=""/>
    <n v="2360.71"/>
    <n v="2360.71"/>
    <n v="0"/>
    <s v=""/>
    <s v="G/L Account"/>
    <s v=""/>
    <s v=" "/>
    <s v=""/>
    <s v=""/>
    <n v="3141"/>
    <s v=""/>
    <s v=""/>
    <s v=""/>
    <s v=""/>
  </r>
  <r>
    <x v="0"/>
    <x v="0"/>
    <d v="2021-08-31T00:00:00"/>
    <x v="7"/>
    <s v=" "/>
    <s v="08.21 NET CHANGE"/>
    <n v="51230"/>
    <x v="72"/>
    <s v="51230 IVF Lab supplies"/>
    <x v="11"/>
    <s v="Aug 2021 Bal Import"/>
    <s v=" "/>
    <s v=""/>
    <s v=""/>
    <n v="299341.3"/>
    <n v="299341.3"/>
    <n v="0"/>
    <s v=""/>
    <s v="G/L Account"/>
    <s v=""/>
    <s v=" "/>
    <s v=""/>
    <s v=""/>
    <n v="3140"/>
    <s v=""/>
    <s v=""/>
    <s v=""/>
    <s v=""/>
  </r>
  <r>
    <x v="0"/>
    <x v="0"/>
    <d v="2021-08-31T00:00:00"/>
    <x v="7"/>
    <s v=" "/>
    <s v="08.21 NET CHANGE"/>
    <n v="51220"/>
    <x v="73"/>
    <s v="51220 Clinical supplies"/>
    <x v="11"/>
    <s v="Aug 2021 Bal Import"/>
    <s v=" "/>
    <s v=""/>
    <s v=""/>
    <n v="107210.86"/>
    <n v="107210.86"/>
    <n v="0"/>
    <s v=""/>
    <s v="G/L Account"/>
    <s v=""/>
    <s v=" "/>
    <s v=""/>
    <s v=""/>
    <n v="3139"/>
    <s v=""/>
    <s v=""/>
    <s v=""/>
    <s v=""/>
  </r>
  <r>
    <x v="4"/>
    <x v="0"/>
    <d v="2021-08-31T00:00:00"/>
    <x v="7"/>
    <s v=" "/>
    <s v="08.21 NET CHANGE"/>
    <n v="51180"/>
    <x v="83"/>
    <s v="51180 Benefits Admin/Payroll Admin fee"/>
    <x v="12"/>
    <s v="Aug 2021 Bal Import"/>
    <s v=" "/>
    <s v=""/>
    <s v=""/>
    <n v="1378.51"/>
    <n v="1378.51"/>
    <n v="0"/>
    <s v=""/>
    <s v="G/L Account"/>
    <s v=""/>
    <s v=" "/>
    <s v=""/>
    <s v=""/>
    <n v="3251"/>
    <s v=""/>
    <s v=""/>
    <s v=""/>
    <s v=""/>
  </r>
  <r>
    <x v="1"/>
    <x v="0"/>
    <d v="2021-08-31T00:00:00"/>
    <x v="7"/>
    <s v=" "/>
    <s v="08.21 NET CHANGE"/>
    <n v="51180"/>
    <x v="83"/>
    <s v="51180 Benefits Admin/Payroll Admin fee"/>
    <x v="12"/>
    <s v="Jul 2021 Bal Import"/>
    <s v=" "/>
    <s v=""/>
    <s v=""/>
    <n v="1784.07"/>
    <n v="1784.07"/>
    <n v="0"/>
    <s v=""/>
    <s v="G/L Account"/>
    <s v=""/>
    <s v=" "/>
    <s v=""/>
    <s v=""/>
    <n v="3233"/>
    <s v=""/>
    <s v=""/>
    <s v=""/>
    <s v=""/>
  </r>
  <r>
    <x v="4"/>
    <x v="0"/>
    <d v="2021-08-31T00:00:00"/>
    <x v="7"/>
    <s v=" "/>
    <s v="08.21 NET CHANGE"/>
    <n v="51170"/>
    <x v="50"/>
    <s v="51170 Benefits "/>
    <x v="12"/>
    <s v="Aug 2021 Bal Import"/>
    <s v=" "/>
    <s v=""/>
    <s v=""/>
    <n v="7514.34"/>
    <n v="7514.34"/>
    <n v="0"/>
    <s v=""/>
    <s v="G/L Account"/>
    <s v=""/>
    <s v=" "/>
    <s v=""/>
    <s v=""/>
    <n v="3250"/>
    <s v=""/>
    <s v=""/>
    <s v=""/>
    <s v=""/>
  </r>
  <r>
    <x v="1"/>
    <x v="0"/>
    <d v="2021-08-31T00:00:00"/>
    <x v="7"/>
    <s v=" "/>
    <s v="08.21 NET CHANGE"/>
    <n v="51170"/>
    <x v="50"/>
    <s v="51170 Benefits "/>
    <x v="12"/>
    <s v="Jul 2021 Bal Import"/>
    <s v=" "/>
    <s v=""/>
    <s v=""/>
    <n v="41293.279999999999"/>
    <n v="41293.279999999999"/>
    <n v="0"/>
    <s v=""/>
    <s v="G/L Account"/>
    <s v=""/>
    <s v=" "/>
    <s v=""/>
    <s v=""/>
    <n v="3234"/>
    <s v=""/>
    <s v=""/>
    <s v=""/>
    <s v=""/>
  </r>
  <r>
    <x v="4"/>
    <x v="0"/>
    <d v="2021-08-31T00:00:00"/>
    <x v="7"/>
    <s v=" "/>
    <s v="08.21 NET CHANGE"/>
    <n v="51160"/>
    <x v="51"/>
    <s v="51160 401k employer match"/>
    <x v="12"/>
    <s v="Aug 2021 Bal Import"/>
    <s v=" "/>
    <s v=""/>
    <s v=""/>
    <n v="1933.7"/>
    <n v="1933.7"/>
    <n v="0"/>
    <s v=""/>
    <s v="G/L Account"/>
    <s v=""/>
    <s v=" "/>
    <s v=""/>
    <s v=""/>
    <n v="3249"/>
    <s v=""/>
    <s v=""/>
    <s v=""/>
    <s v=""/>
  </r>
  <r>
    <x v="1"/>
    <x v="0"/>
    <d v="2021-08-31T00:00:00"/>
    <x v="7"/>
    <s v=" "/>
    <s v="08.21 NET CHANGE"/>
    <n v="51160"/>
    <x v="51"/>
    <s v="51160 401k employer match"/>
    <x v="12"/>
    <s v="Jul 2021 Bal Import"/>
    <s v=" "/>
    <s v=""/>
    <s v=""/>
    <n v="17785.39"/>
    <n v="17785.39"/>
    <n v="0"/>
    <s v=""/>
    <s v="G/L Account"/>
    <s v=""/>
    <s v=" "/>
    <s v=""/>
    <s v=""/>
    <n v="3235"/>
    <s v=""/>
    <s v=""/>
    <s v=""/>
    <s v=""/>
  </r>
  <r>
    <x v="4"/>
    <x v="0"/>
    <d v="2021-08-31T00:00:00"/>
    <x v="7"/>
    <s v=" "/>
    <s v="08.21 NET CHANGE"/>
    <n v="51150"/>
    <x v="52"/>
    <s v="51150 Workers' comp insurance"/>
    <x v="12"/>
    <s v="Aug 2021 Bal Import"/>
    <s v=" "/>
    <s v=""/>
    <s v=""/>
    <n v="1118.67"/>
    <n v="1118.67"/>
    <n v="0"/>
    <s v=""/>
    <s v="G/L Account"/>
    <s v=""/>
    <s v=" "/>
    <s v=""/>
    <s v=""/>
    <n v="3248"/>
    <s v=""/>
    <s v=""/>
    <s v=""/>
    <s v=""/>
  </r>
  <r>
    <x v="1"/>
    <x v="0"/>
    <d v="2021-08-31T00:00:00"/>
    <x v="7"/>
    <s v=" "/>
    <s v="08.21 NET CHANGE"/>
    <n v="51150"/>
    <x v="52"/>
    <s v="51150 Workers' comp insurance"/>
    <x v="12"/>
    <s v="Jul 2021 Bal Import"/>
    <s v=" "/>
    <s v=""/>
    <s v=""/>
    <n v="17001.02"/>
    <n v="17001.02"/>
    <n v="0"/>
    <s v=""/>
    <s v="G/L Account"/>
    <s v=""/>
    <s v=" "/>
    <s v=""/>
    <s v=""/>
    <n v="3232"/>
    <s v=""/>
    <s v=""/>
    <s v=""/>
    <s v=""/>
  </r>
  <r>
    <x v="4"/>
    <x v="0"/>
    <d v="2021-08-31T00:00:00"/>
    <x v="7"/>
    <s v=" "/>
    <s v="08.21 NET CHANGE"/>
    <n v="51140"/>
    <x v="54"/>
    <s v="51140 Payroll taxes"/>
    <x v="12"/>
    <s v="Aug 2021 Bal Import"/>
    <s v=" "/>
    <s v=""/>
    <s v=""/>
    <n v="10993.66"/>
    <n v="10993.66"/>
    <n v="0"/>
    <s v=""/>
    <s v="G/L Account"/>
    <s v=""/>
    <s v=" "/>
    <s v=""/>
    <s v=""/>
    <n v="3247"/>
    <s v=""/>
    <s v=""/>
    <s v=""/>
    <s v=""/>
  </r>
  <r>
    <x v="1"/>
    <x v="0"/>
    <d v="2021-08-31T00:00:00"/>
    <x v="7"/>
    <s v=" "/>
    <s v="08.21 NET CHANGE"/>
    <n v="51140"/>
    <x v="54"/>
    <s v="51140 Payroll taxes"/>
    <x v="12"/>
    <s v="Jul 2021 Bal Import"/>
    <s v=" "/>
    <s v=""/>
    <s v=""/>
    <n v="37941.74"/>
    <n v="37941.74"/>
    <n v="0"/>
    <s v=""/>
    <s v="G/L Account"/>
    <s v=""/>
    <s v=" "/>
    <s v=""/>
    <s v=""/>
    <n v="3231"/>
    <s v=""/>
    <s v=""/>
    <s v=""/>
    <s v=""/>
  </r>
  <r>
    <x v="0"/>
    <x v="0"/>
    <d v="2021-08-31T00:00:00"/>
    <x v="7"/>
    <s v=" "/>
    <s v="08.21 NET CHANGE"/>
    <n v="51130"/>
    <x v="55"/>
    <s v="51130 Bonuses"/>
    <x v="12"/>
    <s v="Aug 2021 Bal Import"/>
    <s v=" "/>
    <s v=""/>
    <s v=""/>
    <n v="4000"/>
    <n v="4000"/>
    <n v="0"/>
    <s v=""/>
    <s v="G/L Account"/>
    <s v=""/>
    <s v=" "/>
    <s v=""/>
    <s v=""/>
    <n v="3152"/>
    <s v=""/>
    <s v=""/>
    <s v=""/>
    <s v=""/>
  </r>
  <r>
    <x v="4"/>
    <x v="0"/>
    <d v="2021-08-31T00:00:00"/>
    <x v="7"/>
    <s v=" "/>
    <s v="08.21 NET CHANGE"/>
    <n v="51110"/>
    <x v="56"/>
    <s v="51110 Salaries &amp; wages"/>
    <x v="12"/>
    <s v="Aug 2021 Bal Import"/>
    <s v=" "/>
    <s v=""/>
    <s v=""/>
    <n v="243734.8"/>
    <n v="243734.8"/>
    <n v="0"/>
    <s v=""/>
    <s v="G/L Account"/>
    <s v=""/>
    <s v=" "/>
    <s v=""/>
    <s v=""/>
    <n v="3246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205503.2"/>
    <n v="205503.2"/>
    <n v="0"/>
    <s v=""/>
    <s v="G/L Account"/>
    <s v=""/>
    <s v=" "/>
    <s v=""/>
    <s v=""/>
    <n v="3237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280788.28000000003"/>
    <n v="280788.28000000003"/>
    <n v="0"/>
    <s v=""/>
    <s v="G/L Account"/>
    <s v=""/>
    <s v=" "/>
    <s v=""/>
    <s v=""/>
    <n v="3236"/>
    <s v=""/>
    <s v=""/>
    <s v=""/>
    <s v=""/>
  </r>
  <r>
    <x v="1"/>
    <x v="0"/>
    <d v="2021-08-31T00:00:00"/>
    <x v="7"/>
    <s v=" "/>
    <s v="08.21 NET CHANGE"/>
    <n v="51110"/>
    <x v="56"/>
    <s v="51110 Salaries &amp; wages"/>
    <x v="12"/>
    <s v="Jul 2021 Bal Import"/>
    <s v=" "/>
    <s v=""/>
    <s v=""/>
    <n v="386547.79"/>
    <n v="386547.79"/>
    <n v="0"/>
    <s v=""/>
    <s v="G/L Account"/>
    <s v=""/>
    <s v=" "/>
    <s v=""/>
    <s v=""/>
    <n v="3230"/>
    <s v=""/>
    <s v=""/>
    <s v=""/>
    <s v=""/>
  </r>
  <r>
    <x v="0"/>
    <x v="0"/>
    <d v="2021-08-31T00:00:00"/>
    <x v="7"/>
    <s v=" "/>
    <s v="08.21 NET CHANGE"/>
    <n v="51110"/>
    <x v="56"/>
    <s v="51110 Salaries &amp; wages"/>
    <x v="12"/>
    <s v="Aug 2021 Bal Import"/>
    <s v=" "/>
    <s v=""/>
    <s v=""/>
    <n v="481336.24"/>
    <n v="481336.24"/>
    <n v="0"/>
    <s v=""/>
    <s v="G/L Account"/>
    <s v=""/>
    <s v=" "/>
    <s v=""/>
    <s v=""/>
    <n v="3138"/>
    <s v=""/>
    <s v=""/>
    <s v=""/>
    <s v=""/>
  </r>
  <r>
    <x v="0"/>
    <x v="0"/>
    <d v="2021-08-31T00:00:00"/>
    <x v="7"/>
    <s v=" "/>
    <s v="08.21 NET CHANGE"/>
    <n v="41500"/>
    <x v="75"/>
    <s v="41500 Storage revenue"/>
    <x v="13"/>
    <s v="Aug 2021 Bal Import"/>
    <s v=" "/>
    <s v=""/>
    <s v=""/>
    <n v="-89079"/>
    <n v="0"/>
    <n v="89079"/>
    <s v=""/>
    <s v="G/L Account"/>
    <s v=""/>
    <s v=" "/>
    <s v=""/>
    <s v=""/>
    <n v="3137"/>
    <s v=""/>
    <s v=""/>
    <s v=""/>
    <s v=""/>
  </r>
  <r>
    <x v="0"/>
    <x v="0"/>
    <d v="2021-08-31T00:00:00"/>
    <x v="7"/>
    <s v=" "/>
    <s v="08.21 NET CHANGE"/>
    <n v="41400"/>
    <x v="76"/>
    <s v="41400 Management service revenue"/>
    <x v="14"/>
    <s v="Aug 2021 Bal Import"/>
    <s v=" "/>
    <s v=""/>
    <s v=""/>
    <n v="-3729197.12"/>
    <n v="0"/>
    <n v="3729197.12"/>
    <s v=""/>
    <s v="G/L Account"/>
    <s v=""/>
    <s v=" "/>
    <s v=""/>
    <s v=""/>
    <n v="3136"/>
    <s v=""/>
    <s v=""/>
    <s v=""/>
    <s v=""/>
  </r>
  <r>
    <x v="0"/>
    <x v="0"/>
    <d v="2021-08-31T00:00:00"/>
    <x v="7"/>
    <s v=" "/>
    <s v="08.21 NET CHANGE"/>
    <n v="41210"/>
    <x v="79"/>
    <s v="41210 Insurance revenue - facility fees"/>
    <x v="16"/>
    <s v="Aug 2021 Bal Import"/>
    <s v=" "/>
    <s v=""/>
    <s v=""/>
    <n v="-71090.33"/>
    <n v="0"/>
    <n v="71090.33"/>
    <s v=""/>
    <s v="G/L Account"/>
    <s v=""/>
    <s v=" "/>
    <s v=""/>
    <s v=""/>
    <n v="3135"/>
    <s v=""/>
    <s v=""/>
    <s v=""/>
    <s v=""/>
  </r>
  <r>
    <x v="1"/>
    <x v="0"/>
    <d v="2021-08-31T00:00:00"/>
    <x v="7"/>
    <s v=" "/>
    <s v="08.21 NET CHANGE"/>
    <n v="41120"/>
    <x v="80"/>
    <s v="41120 Self-pay refunds"/>
    <x v="17"/>
    <s v="Jul 2021 Bal Import"/>
    <s v=" "/>
    <s v=""/>
    <s v=""/>
    <n v="24150"/>
    <n v="24150"/>
    <n v="0"/>
    <s v=""/>
    <s v="G/L Account"/>
    <s v=""/>
    <s v=" "/>
    <s v=""/>
    <s v=""/>
    <n v="3228"/>
    <s v=""/>
    <s v=""/>
    <s v=""/>
    <s v=""/>
  </r>
  <r>
    <x v="0"/>
    <x v="0"/>
    <d v="2021-08-31T00:00:00"/>
    <x v="7"/>
    <s v=" "/>
    <s v="08.21 NET CHANGE"/>
    <n v="41120"/>
    <x v="80"/>
    <s v="41120 Self-pay refunds"/>
    <x v="17"/>
    <s v="Aug 2021 Bal Import"/>
    <s v=" "/>
    <s v=""/>
    <s v=""/>
    <n v="3425"/>
    <n v="3425"/>
    <n v="0"/>
    <s v=""/>
    <s v="G/L Account"/>
    <s v=""/>
    <s v=" "/>
    <s v=""/>
    <s v=""/>
    <n v="3134"/>
    <s v=""/>
    <s v=""/>
    <s v=""/>
    <s v=""/>
  </r>
  <r>
    <x v="1"/>
    <x v="0"/>
    <d v="2021-08-31T00:00:00"/>
    <x v="7"/>
    <s v=" "/>
    <s v="08.21 NET CHANGE"/>
    <n v="41110"/>
    <x v="81"/>
    <s v="41110 Self-pay revenue"/>
    <x v="17"/>
    <s v="Jul 2021 Bal Import"/>
    <s v=" "/>
    <s v=""/>
    <s v=""/>
    <n v="-3040785.01"/>
    <n v="0"/>
    <n v="3040785.01"/>
    <s v=""/>
    <s v="G/L Account"/>
    <s v=""/>
    <s v=" "/>
    <s v=""/>
    <s v=""/>
    <n v="3229"/>
    <s v=""/>
    <s v=""/>
    <s v=""/>
    <s v=""/>
  </r>
  <r>
    <x v="1"/>
    <x v="2"/>
    <d v="2021-09-01T00:00:00"/>
    <x v="8"/>
    <s v=" "/>
    <s v="G00076"/>
    <n v="69120"/>
    <x v="88"/>
    <s v="69120 Merchant fees"/>
    <x v="2"/>
    <s v="ACH DEBITHRTLAND PMT SYTXNFEES -650000010379249"/>
    <s v=" "/>
    <s v=""/>
    <s v=""/>
    <n v="56.49"/>
    <n v="56.49"/>
    <n v="0"/>
    <s v=""/>
    <s v="G/L Account"/>
    <s v=""/>
    <s v=" "/>
    <s v=""/>
    <s v=""/>
    <n v="4323"/>
    <s v=""/>
    <n v="320"/>
    <s v="NULL"/>
    <s v="NULL"/>
  </r>
  <r>
    <x v="1"/>
    <x v="2"/>
    <d v="2021-09-01T00:00:00"/>
    <x v="8"/>
    <s v=" "/>
    <s v="G00076"/>
    <n v="69120"/>
    <x v="88"/>
    <s v="69120 Merchant fees"/>
    <x v="2"/>
    <s v="ACH DEBITHRTLAND PMT SYTXNFEES -650000009876130"/>
    <s v=" "/>
    <s v=""/>
    <s v=""/>
    <n v="74.95"/>
    <n v="74.95"/>
    <n v="0"/>
    <s v=""/>
    <s v="G/L Account"/>
    <s v=""/>
    <s v=" "/>
    <s v=""/>
    <s v=""/>
    <n v="4321"/>
    <s v=""/>
    <n v="320"/>
    <s v="NULL"/>
    <s v="NULL"/>
  </r>
  <r>
    <x v="1"/>
    <x v="2"/>
    <d v="2021-09-01T00:00:00"/>
    <x v="8"/>
    <s v=" "/>
    <s v="G00076"/>
    <n v="69120"/>
    <x v="88"/>
    <s v="69120 Merchant fees"/>
    <x v="2"/>
    <s v="ACH DEBITHRTLAND PMT SYTXNFEES -650000008966817"/>
    <s v=" "/>
    <s v=""/>
    <s v=""/>
    <n v="74.95"/>
    <n v="74.95"/>
    <n v="0"/>
    <s v=""/>
    <s v="G/L Account"/>
    <s v=""/>
    <s v=" "/>
    <s v=""/>
    <s v=""/>
    <n v="4319"/>
    <s v=""/>
    <n v="320"/>
    <s v="NULL"/>
    <s v="NULL"/>
  </r>
  <r>
    <x v="1"/>
    <x v="3"/>
    <d v="2021-09-01T00:00:00"/>
    <x v="8"/>
    <s v="Invoice"/>
    <s v="TR-74-21"/>
    <n v="68130"/>
    <x v="12"/>
    <s v="68130 Licensing &amp; permitting"/>
    <x v="3"/>
    <s v="Fedex expense - Salesforce transit retail"/>
    <s v=" "/>
    <s v=""/>
    <s v=""/>
    <n v="46.8"/>
    <n v="46.8"/>
    <n v="0"/>
    <s v=""/>
    <s v="G/L Account"/>
    <s v=""/>
    <s v=" "/>
    <s v=""/>
    <s v="A.R Sanchez-Corea &amp; Associates, Inc"/>
    <n v="5530"/>
    <s v="TR-74-21"/>
    <n v="360"/>
    <s v="NULL"/>
    <s v="NULL"/>
  </r>
  <r>
    <x v="1"/>
    <x v="1"/>
    <d v="2021-09-01T00:00:00"/>
    <x v="8"/>
    <s v=" "/>
    <s v="G00106"/>
    <n v="67160"/>
    <x v="15"/>
    <s v="67160 In-house meals"/>
    <x v="4"/>
    <s v="UBER EATS NT"/>
    <s v=" "/>
    <s v=""/>
    <s v=""/>
    <n v="2"/>
    <n v="2"/>
    <n v="0"/>
    <s v=""/>
    <s v="G/L Account"/>
    <s v=""/>
    <s v=" "/>
    <s v=""/>
    <s v=""/>
    <n v="10297"/>
    <s v=""/>
    <n v="110"/>
    <s v="NULL"/>
    <s v="NULL"/>
  </r>
  <r>
    <x v="1"/>
    <x v="1"/>
    <d v="2021-09-01T00:00:00"/>
    <x v="8"/>
    <s v=" "/>
    <s v="G00106"/>
    <n v="67160"/>
    <x v="15"/>
    <s v="67160 In-house meals"/>
    <x v="4"/>
    <s v="UBER EATS NT"/>
    <s v=" "/>
    <s v=""/>
    <s v=""/>
    <n v="33.4"/>
    <n v="33.4"/>
    <n v="0"/>
    <s v=""/>
    <s v="G/L Account"/>
    <s v=""/>
    <s v=" "/>
    <s v=""/>
    <s v=""/>
    <n v="10277"/>
    <s v=""/>
    <n v="110"/>
    <s v="NULL"/>
    <s v="NULL"/>
  </r>
  <r>
    <x v="1"/>
    <x v="1"/>
    <d v="2021-09-01T00:00:00"/>
    <x v="8"/>
    <s v=" "/>
    <s v="G00036"/>
    <n v="67160"/>
    <x v="15"/>
    <s v="67160 In-house meals"/>
    <x v="4"/>
    <s v="Reverse accrual in QBO JE 1610 - 8.23-8.31.21 activity"/>
    <s v=" "/>
    <s v=""/>
    <s v=""/>
    <n v="-187.35"/>
    <n v="0"/>
    <n v="187.35"/>
    <s v="Reverse accrual in QBO JE 1610 - 8.23-8.31.21 activity"/>
    <s v="G/L Account"/>
    <s v=""/>
    <s v=" "/>
    <s v=""/>
    <s v=""/>
    <n v="3078"/>
    <s v=""/>
    <n v="310"/>
    <s v=""/>
    <s v=""/>
  </r>
  <r>
    <x v="0"/>
    <x v="2"/>
    <d v="2021-09-01T00:00:00"/>
    <x v="8"/>
    <s v=" "/>
    <s v="G00086"/>
    <n v="67120"/>
    <x v="16"/>
    <s v="67120 Employee recognition"/>
    <x v="4"/>
    <s v="QBO AP Reversing entry for bills already captured in BC JE 545"/>
    <s v=" "/>
    <s v=""/>
    <s v=""/>
    <n v="-2219.02"/>
    <n v="0"/>
    <n v="2219.02"/>
    <s v="Emoro"/>
    <s v="G/L Account"/>
    <s v=""/>
    <s v=" "/>
    <s v=""/>
    <s v=""/>
    <n v="7826"/>
    <s v=""/>
    <n v="332"/>
    <s v="NULL"/>
    <s v="NULL"/>
  </r>
  <r>
    <x v="0"/>
    <x v="2"/>
    <d v="2021-09-01T00:00:00"/>
    <x v="8"/>
    <s v="Invoice"/>
    <s v="114207"/>
    <n v="67120"/>
    <x v="16"/>
    <s v="67120 Employee recognition"/>
    <x v="4"/>
    <s v="Jackets for employees"/>
    <s v=" "/>
    <s v=""/>
    <s v=""/>
    <n v="2219.02"/>
    <n v="2219.02"/>
    <n v="0"/>
    <s v=""/>
    <s v="G/L Account"/>
    <s v=""/>
    <s v=" "/>
    <s v=""/>
    <s v="Emoro"/>
    <n v="4914"/>
    <s v="114207"/>
    <n v="332"/>
    <s v="NULL"/>
    <s v="NULL"/>
  </r>
  <r>
    <x v="0"/>
    <x v="2"/>
    <d v="2021-09-01T00:00:00"/>
    <x v="8"/>
    <s v="Invoice"/>
    <s v="79014714R"/>
    <n v="66160"/>
    <x v="18"/>
    <s v="66160 Other travel expenses"/>
    <x v="5"/>
    <s v="Mileage"/>
    <s v=" "/>
    <s v=""/>
    <s v=""/>
    <n v="333.05"/>
    <n v="333.05"/>
    <n v="0"/>
    <s v=""/>
    <s v="G/L Account"/>
    <s v=""/>
    <s v=" "/>
    <s v=""/>
    <s v="Danny Sgobassi"/>
    <n v="11898"/>
    <s v="79014714R"/>
    <n v="370"/>
    <s v="NULL"/>
    <s v="NULL"/>
  </r>
  <r>
    <x v="0"/>
    <x v="1"/>
    <d v="2021-09-01T00:00:00"/>
    <x v="8"/>
    <s v="Invoice"/>
    <s v="03.18.21"/>
    <n v="66160"/>
    <x v="18"/>
    <s v="66160 Other travel expenses"/>
    <x v="5"/>
    <s v="Johanna Pincilotti"/>
    <s v=" "/>
    <s v=""/>
    <s v=""/>
    <n v="36.24"/>
    <n v="36.24"/>
    <n v="0"/>
    <s v=""/>
    <s v="G/L Account"/>
    <s v=""/>
    <s v=" "/>
    <s v=""/>
    <s v="Johanna Pincilotti"/>
    <n v="11846"/>
    <s v="03.18.21"/>
    <n v="400"/>
    <s v="NULL"/>
    <s v="NULL"/>
  </r>
  <r>
    <x v="1"/>
    <x v="1"/>
    <d v="2021-09-01T00:00:00"/>
    <x v="8"/>
    <s v=" "/>
    <s v="G00106"/>
    <n v="66140"/>
    <x v="20"/>
    <s v="66140 Ground transportation"/>
    <x v="5"/>
    <s v="Uber.com NT"/>
    <s v=" "/>
    <s v=""/>
    <s v=""/>
    <n v="9.31"/>
    <n v="9.31"/>
    <n v="0"/>
    <s v=""/>
    <s v="G/L Account"/>
    <s v=""/>
    <s v=" "/>
    <s v=""/>
    <s v=""/>
    <n v="10293"/>
    <s v=""/>
    <n v="110"/>
    <s v="NULL"/>
    <s v="NULL"/>
  </r>
  <r>
    <x v="4"/>
    <x v="4"/>
    <d v="2021-09-01T00:00:00"/>
    <x v="8"/>
    <s v="Invoice"/>
    <s v="8.9.21-3"/>
    <n v="66130"/>
    <x v="21"/>
    <s v="66130 Meals"/>
    <x v="5"/>
    <s v="Reimb for per diem - original amt short paid"/>
    <s v=" "/>
    <s v=""/>
    <s v=""/>
    <n v="684"/>
    <n v="684"/>
    <n v="0"/>
    <s v=""/>
    <s v="G/L Account"/>
    <s v=""/>
    <s v=" "/>
    <s v=""/>
    <s v="Richard Nonan"/>
    <n v="11856"/>
    <s v="8.9.21-2"/>
    <n v="370"/>
    <s v="NULL"/>
    <s v="NULL"/>
  </r>
  <r>
    <x v="0"/>
    <x v="4"/>
    <d v="2021-09-01T00:00:00"/>
    <x v="8"/>
    <s v="Invoice"/>
    <s v="8.9.21-2"/>
    <n v="66130"/>
    <x v="21"/>
    <s v="66130 Meals"/>
    <x v="5"/>
    <s v="Reimb for per diem - original amt short paid"/>
    <s v=" "/>
    <s v=""/>
    <s v=""/>
    <n v="684"/>
    <n v="684"/>
    <n v="0"/>
    <s v=""/>
    <s v="G/L Account"/>
    <s v=""/>
    <s v=" "/>
    <s v=""/>
    <s v=""/>
    <n v="9637"/>
    <s v="8.9.21-2"/>
    <n v="370"/>
    <s v="NULL"/>
    <s v="NULL"/>
  </r>
  <r>
    <x v="0"/>
    <x v="4"/>
    <d v="2021-09-01T00:00:00"/>
    <x v="8"/>
    <s v=" "/>
    <s v="G00086"/>
    <n v="66130"/>
    <x v="21"/>
    <s v="66130 Meals"/>
    <x v="5"/>
    <s v="QBO AP Reversing entry for bills already captured in BC JE EXPCARD-12908845"/>
    <s v=" "/>
    <s v=""/>
    <s v=""/>
    <n v="-684"/>
    <n v="0"/>
    <n v="684"/>
    <s v="Richard Nonan"/>
    <s v="G/L Account"/>
    <s v=""/>
    <s v=" "/>
    <s v=""/>
    <s v=""/>
    <n v="8194"/>
    <s v=""/>
    <n v="370"/>
    <s v="NULL"/>
    <s v="NULL"/>
  </r>
  <r>
    <x v="3"/>
    <x v="0"/>
    <d v="2021-09-01T00:00:00"/>
    <x v="8"/>
    <s v=" "/>
    <s v="G00037"/>
    <n v="65240"/>
    <x v="23"/>
    <s v="65240 Dues &amp; subscriptions"/>
    <x v="6"/>
    <s v="Reversal of JE in QBO 120 - Accrual 8.20-8.31.21 AMEX Transactions"/>
    <s v=" "/>
    <s v=""/>
    <s v=""/>
    <n v="-66.67"/>
    <n v="0"/>
    <n v="66.67"/>
    <s v=""/>
    <s v="G/L Account"/>
    <s v=""/>
    <s v=" "/>
    <s v=""/>
    <s v=""/>
    <n v="3081"/>
    <s v=""/>
    <n v="130"/>
    <s v=""/>
    <s v=""/>
  </r>
  <r>
    <x v="0"/>
    <x v="5"/>
    <d v="2021-09-01T00:00:00"/>
    <x v="8"/>
    <s v=" "/>
    <s v="G00086"/>
    <n v="65230"/>
    <x v="24"/>
    <s v="65230 Equipment rentals"/>
    <x v="6"/>
    <s v="QBO AP Reversing entry for bills already captured in BC JE 532"/>
    <s v=" "/>
    <s v=""/>
    <s v=""/>
    <n v="-484.25"/>
    <n v="0"/>
    <n v="484.25"/>
    <s v="US Bank"/>
    <s v="G/L Account"/>
    <s v=""/>
    <s v=" "/>
    <s v=""/>
    <s v=""/>
    <n v="8260"/>
    <s v=""/>
    <n v="370"/>
    <s v="NULL"/>
    <s v="NULL"/>
  </r>
  <r>
    <x v="1"/>
    <x v="5"/>
    <d v="2021-09-01T00:00:00"/>
    <x v="8"/>
    <s v="Invoice"/>
    <s v="451958722"/>
    <n v="65230"/>
    <x v="24"/>
    <s v="65230 Equipment rentals"/>
    <x v="6"/>
    <s v="Rental Canon copier -SV"/>
    <s v=" "/>
    <s v=""/>
    <s v=""/>
    <n v="484.25"/>
    <n v="484.25"/>
    <n v="0"/>
    <s v=""/>
    <s v="G/L Account"/>
    <s v=""/>
    <s v=" "/>
    <s v=""/>
    <s v="US Bank Equipment Finance"/>
    <n v="5156"/>
    <s v="451958722"/>
    <n v="370"/>
    <s v="NULL"/>
    <s v="NULL"/>
  </r>
  <r>
    <x v="0"/>
    <x v="2"/>
    <d v="2021-09-01T00:00:00"/>
    <x v="8"/>
    <s v=" "/>
    <s v="G00086"/>
    <n v="65220"/>
    <x v="25"/>
    <s v="65220 Computer hardware"/>
    <x v="6"/>
    <s v="QBO AP Reversing entry for bills already captured in BC JE 532"/>
    <s v=" "/>
    <s v=""/>
    <s v=""/>
    <n v="-829.02"/>
    <n v="0"/>
    <n v="829.02"/>
    <s v="ExpoIT"/>
    <s v="G/L Account"/>
    <s v=""/>
    <s v=" "/>
    <s v=""/>
    <s v=""/>
    <n v="7952"/>
    <s v=""/>
    <n v="370"/>
    <s v="NULL"/>
    <s v="NULL"/>
  </r>
  <r>
    <x v="0"/>
    <x v="2"/>
    <d v="2021-09-01T00:00:00"/>
    <x v="8"/>
    <s v=" "/>
    <s v="G00086"/>
    <n v="65220"/>
    <x v="25"/>
    <s v="65220 Computer hardware"/>
    <x v="6"/>
    <s v="QBO AP Reversing entry for bills already captured in BC JE 532"/>
    <s v=" "/>
    <s v=""/>
    <s v=""/>
    <n v="-823.61"/>
    <n v="0"/>
    <n v="823.61"/>
    <s v="ExpoIT"/>
    <s v="G/L Account"/>
    <s v=""/>
    <s v=" "/>
    <s v=""/>
    <s v=""/>
    <n v="7950"/>
    <s v=""/>
    <n v="370"/>
    <s v="NULL"/>
    <s v="NULL"/>
  </r>
  <r>
    <x v="0"/>
    <x v="1"/>
    <d v="2021-09-01T00:00:00"/>
    <x v="8"/>
    <s v=" "/>
    <s v="G00086"/>
    <n v="65220"/>
    <x v="25"/>
    <s v="65220 Computer hardware"/>
    <x v="6"/>
    <s v="QBO AP Reversing entry for bills already captured in BC JE 544"/>
    <s v=" "/>
    <s v=""/>
    <s v=""/>
    <n v="-995"/>
    <n v="0"/>
    <n v="995"/>
    <s v="3M"/>
    <s v="G/L Account"/>
    <s v=""/>
    <s v=" "/>
    <s v=""/>
    <s v=""/>
    <n v="7846"/>
    <s v=""/>
    <n v="110"/>
    <s v="NULL"/>
    <s v="NULL"/>
  </r>
  <r>
    <x v="1"/>
    <x v="1"/>
    <d v="2021-09-01T00:00:00"/>
    <x v="8"/>
    <s v="Invoice"/>
    <s v="9412161911"/>
    <n v="65220"/>
    <x v="25"/>
    <s v="65220 Computer hardware"/>
    <x v="6"/>
    <s v="7.26.21 3MAttest&quot;"/>
    <s v=" "/>
    <s v=""/>
    <s v=""/>
    <n v="995"/>
    <n v="995"/>
    <n v="0"/>
    <s v=""/>
    <s v="G/L Account"/>
    <s v=""/>
    <s v=" "/>
    <s v=""/>
    <s v="3M Company"/>
    <n v="5462"/>
    <s v="9412161911"/>
    <n v="110"/>
    <s v="NULL"/>
    <s v="NULL"/>
  </r>
  <r>
    <x v="0"/>
    <x v="2"/>
    <d v="2021-09-01T00:00:00"/>
    <x v="8"/>
    <s v="Invoice"/>
    <s v="539440"/>
    <n v="65220"/>
    <x v="25"/>
    <s v="65220 Computer hardware"/>
    <x v="6"/>
    <s v="Monitors"/>
    <s v=" "/>
    <s v=""/>
    <s v=""/>
    <n v="401.5"/>
    <n v="401.5"/>
    <n v="0"/>
    <s v=""/>
    <s v="G/L Account"/>
    <s v=""/>
    <s v=" "/>
    <s v=""/>
    <s v="ExpoIT, LLC"/>
    <n v="5310"/>
    <s v="539440"/>
    <n v="370"/>
    <s v="NULL"/>
    <s v="NULL"/>
  </r>
  <r>
    <x v="0"/>
    <x v="2"/>
    <d v="2021-09-01T00:00:00"/>
    <x v="8"/>
    <s v="Invoice"/>
    <s v="539439"/>
    <n v="65220"/>
    <x v="25"/>
    <s v="65220 Computer hardware"/>
    <x v="6"/>
    <s v="Monitors"/>
    <s v=" "/>
    <s v=""/>
    <s v=""/>
    <n v="407.65"/>
    <n v="407.65"/>
    <n v="0"/>
    <s v=""/>
    <s v="G/L Account"/>
    <s v=""/>
    <s v=" "/>
    <s v=""/>
    <s v="ExpoIT, LLC"/>
    <n v="5307"/>
    <s v="539439"/>
    <n v="370"/>
    <s v="NULL"/>
    <s v="NULL"/>
  </r>
  <r>
    <x v="1"/>
    <x v="1"/>
    <d v="2021-09-01T00:00:00"/>
    <x v="8"/>
    <s v=" "/>
    <s v="G00106"/>
    <n v="65210"/>
    <x v="26"/>
    <s v="65210 Computer software"/>
    <x v="6"/>
    <s v="Apple"/>
    <s v=" "/>
    <s v=""/>
    <s v=""/>
    <n v="29.95"/>
    <n v="29.95"/>
    <n v="0"/>
    <s v=""/>
    <s v="G/L Account"/>
    <s v=""/>
    <s v=" "/>
    <s v=""/>
    <s v=""/>
    <n v="10285"/>
    <s v=""/>
    <n v="370"/>
    <s v="NULL"/>
    <s v="NULL"/>
  </r>
  <r>
    <x v="1"/>
    <x v="1"/>
    <d v="2021-09-01T00:00:00"/>
    <x v="8"/>
    <s v=" "/>
    <s v="G00107"/>
    <n v="65210"/>
    <x v="26"/>
    <s v="65210 Computer software"/>
    <x v="6"/>
    <s v="Expensify.com"/>
    <s v=" "/>
    <s v=""/>
    <s v=""/>
    <n v="315"/>
    <n v="315"/>
    <n v="0"/>
    <s v=""/>
    <s v="G/L Account"/>
    <s v=""/>
    <s v=" "/>
    <s v=""/>
    <s v=""/>
    <n v="9657"/>
    <s v=""/>
    <n v="320"/>
    <s v="NULL"/>
    <s v="NULL"/>
  </r>
  <r>
    <x v="1"/>
    <x v="1"/>
    <d v="2021-09-01T00:00:00"/>
    <x v="8"/>
    <s v=" "/>
    <s v="G00107"/>
    <n v="65210"/>
    <x v="26"/>
    <s v="65210 Computer software"/>
    <x v="6"/>
    <s v="Surgicare Software"/>
    <s v=" "/>
    <s v=""/>
    <s v=""/>
    <n v="599.20000000000005"/>
    <n v="599.20000000000005"/>
    <n v="0"/>
    <s v=""/>
    <s v="G/L Account"/>
    <s v=""/>
    <s v=" "/>
    <s v=""/>
    <s v=""/>
    <n v="9649"/>
    <s v=""/>
    <n v="180"/>
    <s v="NULL"/>
    <s v="NULL"/>
  </r>
  <r>
    <x v="0"/>
    <x v="2"/>
    <d v="2021-09-01T00:00:00"/>
    <x v="8"/>
    <s v=" "/>
    <s v="G00086"/>
    <n v="65210"/>
    <x v="26"/>
    <s v="65210 Computer software"/>
    <x v="6"/>
    <s v="QBO AP Reversing entry for bills already captured in BC JE 532"/>
    <s v=" "/>
    <s v=""/>
    <s v=""/>
    <n v="-1250.01"/>
    <n v="0"/>
    <n v="1250.01"/>
    <s v="EngagedMD"/>
    <s v="G/L Account"/>
    <s v=""/>
    <s v=" "/>
    <s v=""/>
    <s v=""/>
    <n v="7948"/>
    <s v=""/>
    <n v="332"/>
    <s v="NULL"/>
    <s v="NULL"/>
  </r>
  <r>
    <x v="0"/>
    <x v="2"/>
    <d v="2021-09-01T00:00:00"/>
    <x v="8"/>
    <s v=" "/>
    <s v="G00086"/>
    <n v="65210"/>
    <x v="26"/>
    <s v="65210 Computer software"/>
    <x v="6"/>
    <s v="QBO AP Reversing entry for bills already captured in BC JE 532"/>
    <s v=" "/>
    <s v=""/>
    <s v=""/>
    <n v="-5833.34"/>
    <n v="0"/>
    <n v="5833.34"/>
    <s v="EngagedMD"/>
    <s v="G/L Account"/>
    <s v=""/>
    <s v=" "/>
    <s v=""/>
    <s v=""/>
    <n v="7946"/>
    <s v=""/>
    <n v="332"/>
    <s v="NULL"/>
    <s v="NULL"/>
  </r>
  <r>
    <x v="0"/>
    <x v="4"/>
    <d v="2021-09-01T00:00:00"/>
    <x v="8"/>
    <s v="Invoice"/>
    <s v="57384"/>
    <n v="65210"/>
    <x v="26"/>
    <s v="65210 Computer software"/>
    <x v="6"/>
    <s v="September 2021 NY- Software"/>
    <s v=" "/>
    <s v=""/>
    <s v=""/>
    <n v="1350"/>
    <n v="1350"/>
    <n v="0"/>
    <s v=""/>
    <s v="G/L Account"/>
    <s v=""/>
    <s v=" "/>
    <s v=""/>
    <s v="Azalea Health"/>
    <n v="5319"/>
    <s v="57384"/>
    <n v="220"/>
    <s v="NULL"/>
    <s v="NULL"/>
  </r>
  <r>
    <x v="0"/>
    <x v="2"/>
    <d v="2021-09-01T00:00:00"/>
    <x v="8"/>
    <s v="Invoice"/>
    <s v="4163"/>
    <n v="65210"/>
    <x v="26"/>
    <s v="65210 Computer software"/>
    <x v="6"/>
    <s v="Fertility  IVF ,IUI,PGT, Zika, Injections module"/>
    <s v=" "/>
    <s v=""/>
    <s v=""/>
    <n v="1250.01"/>
    <n v="1250.01"/>
    <n v="0"/>
    <s v=""/>
    <s v="G/L Account"/>
    <s v=""/>
    <s v=" "/>
    <s v=""/>
    <s v="EngagedMD"/>
    <n v="5154"/>
    <s v="4163"/>
    <n v="332"/>
    <s v="NULL"/>
    <s v="NULL"/>
  </r>
  <r>
    <x v="0"/>
    <x v="2"/>
    <d v="2021-09-01T00:00:00"/>
    <x v="8"/>
    <s v="Invoice"/>
    <s v="4162"/>
    <n v="65210"/>
    <x v="26"/>
    <s v="65210 Computer software"/>
    <x v="6"/>
    <s v="Fertility Enterprise - 14x"/>
    <s v=" "/>
    <s v=""/>
    <s v=""/>
    <n v="5833.34"/>
    <n v="5833.34"/>
    <n v="0"/>
    <s v=""/>
    <s v="G/L Account"/>
    <s v=""/>
    <s v=" "/>
    <s v=""/>
    <s v="EngagedMD"/>
    <n v="5152"/>
    <s v="4162"/>
    <n v="332"/>
    <s v="NULL"/>
    <s v="NULL"/>
  </r>
  <r>
    <x v="3"/>
    <x v="0"/>
    <d v="2021-09-01T00:00:00"/>
    <x v="8"/>
    <s v=" "/>
    <s v="G00037"/>
    <n v="65210"/>
    <x v="26"/>
    <s v="65210 Computer software"/>
    <x v="6"/>
    <s v="Reversal of JE in QBO 120 - Accrual 8.20-8.31.21 AMEX Transactions"/>
    <s v=" "/>
    <s v=""/>
    <s v=""/>
    <n v="-113.4"/>
    <n v="0"/>
    <n v="113.4"/>
    <s v=""/>
    <s v="G/L Account"/>
    <s v=""/>
    <s v=" "/>
    <s v=""/>
    <s v=""/>
    <n v="3082"/>
    <s v=""/>
    <n v="130"/>
    <s v=""/>
    <s v=""/>
  </r>
  <r>
    <x v="0"/>
    <x v="2"/>
    <d v="2021-09-01T00:00:00"/>
    <x v="8"/>
    <s v="Invoice"/>
    <s v="57276"/>
    <n v="65210"/>
    <x v="26"/>
    <s v="65210 Computer software"/>
    <x v="6"/>
    <s v="September 2021 - Software"/>
    <s v=" "/>
    <s v=""/>
    <s v=""/>
    <n v="5429.1"/>
    <n v="5429.1"/>
    <n v="0"/>
    <s v=""/>
    <s v="G/L Account"/>
    <s v=""/>
    <s v=" "/>
    <s v=""/>
    <s v="Azalea Health"/>
    <n v="3071"/>
    <s v="57276"/>
    <n v="220"/>
    <s v=""/>
    <s v="NULL"/>
  </r>
  <r>
    <x v="0"/>
    <x v="2"/>
    <d v="2021-09-01T00:00:00"/>
    <x v="8"/>
    <s v="Invoice"/>
    <s v="539275-1"/>
    <n v="65200"/>
    <x v="27"/>
    <s v="65200 IT supplies"/>
    <x v="6"/>
    <s v="Lenovo Adapter / Power Supply -NY"/>
    <s v=" "/>
    <s v=""/>
    <s v=""/>
    <n v="1492.72"/>
    <n v="1492.72"/>
    <n v="0"/>
    <s v=""/>
    <s v="G/L Account"/>
    <s v=""/>
    <s v=" "/>
    <s v=""/>
    <s v="ExpoIT, LLC"/>
    <n v="11852"/>
    <s v="539275-1"/>
    <n v="370"/>
    <s v="NULL"/>
    <s v="NULL"/>
  </r>
  <r>
    <x v="0"/>
    <x v="2"/>
    <d v="2021-09-01T00:00:00"/>
    <x v="8"/>
    <s v="Invoice"/>
    <s v="539275"/>
    <n v="65200"/>
    <x v="27"/>
    <s v="65200 IT supplies"/>
    <x v="6"/>
    <s v="Lenovo Adapter / Power Supply -NY"/>
    <s v=" "/>
    <s v=""/>
    <s v=""/>
    <n v="1492.72"/>
    <n v="1492.72"/>
    <n v="0"/>
    <s v=""/>
    <s v="G/L Account"/>
    <s v=""/>
    <s v=" "/>
    <s v=""/>
    <s v=""/>
    <n v="9579"/>
    <s v="539275"/>
    <n v="370"/>
    <s v="NULL"/>
    <s v="NULL"/>
  </r>
  <r>
    <x v="0"/>
    <x v="2"/>
    <d v="2021-09-01T00:00:00"/>
    <x v="8"/>
    <s v=" "/>
    <s v="G00086"/>
    <n v="65200"/>
    <x v="27"/>
    <s v="65200 IT supplies"/>
    <x v="6"/>
    <s v="QBO AP Reversing entry for bills already captured in BC JE EXPCARD-12908845"/>
    <s v=" "/>
    <s v=""/>
    <s v=""/>
    <n v="-1492.72"/>
    <n v="0"/>
    <n v="1492.72"/>
    <s v="ExpoIT"/>
    <s v="G/L Account"/>
    <s v=""/>
    <s v=" "/>
    <s v=""/>
    <s v=""/>
    <n v="7956"/>
    <s v=""/>
    <n v="370"/>
    <s v="NULL"/>
    <s v="NULL"/>
  </r>
  <r>
    <x v="0"/>
    <x v="2"/>
    <d v="2021-09-01T00:00:00"/>
    <x v="8"/>
    <s v=" "/>
    <s v="G00086"/>
    <n v="65200"/>
    <x v="27"/>
    <s v="65200 IT supplies"/>
    <x v="6"/>
    <s v="QBO AP Reversing entry for bills already captured in BC JE 532"/>
    <s v=" "/>
    <s v=""/>
    <s v=""/>
    <n v="-887.5"/>
    <n v="0"/>
    <n v="887.5"/>
    <s v="CDW"/>
    <s v="G/L Account"/>
    <s v=""/>
    <s v=" "/>
    <s v=""/>
    <s v=""/>
    <n v="7918"/>
    <s v=""/>
    <n v="370"/>
    <s v="NULL"/>
    <s v="NULL"/>
  </r>
  <r>
    <x v="0"/>
    <x v="1"/>
    <d v="2021-09-01T00:00:00"/>
    <x v="8"/>
    <s v=" "/>
    <s v="G00086"/>
    <n v="65200"/>
    <x v="27"/>
    <s v="65200 IT supplies"/>
    <x v="6"/>
    <s v="QBO AP Reversing entry for bills already captured in BC JE 532"/>
    <s v=" "/>
    <s v=""/>
    <s v=""/>
    <n v="-231.78"/>
    <n v="0"/>
    <n v="231.78"/>
    <s v="CDW"/>
    <s v="G/L Account"/>
    <s v=""/>
    <s v=" "/>
    <s v=""/>
    <s v=""/>
    <n v="7916"/>
    <s v=""/>
    <n v="370"/>
    <s v="NULL"/>
    <s v="NULL"/>
  </r>
  <r>
    <x v="1"/>
    <x v="1"/>
    <d v="2021-09-01T00:00:00"/>
    <x v="8"/>
    <s v="Invoice"/>
    <s v="K092101"/>
    <n v="65200"/>
    <x v="27"/>
    <s v="65200 IT supplies"/>
    <x v="6"/>
    <s v="HP 414A Orig toner - SF"/>
    <s v=" "/>
    <s v=""/>
    <s v=""/>
    <n v="231.78"/>
    <n v="231.78"/>
    <n v="0"/>
    <s v=""/>
    <s v="G/L Account"/>
    <s v=""/>
    <s v=" "/>
    <s v=""/>
    <s v="CDW"/>
    <n v="5522"/>
    <s v="K092101"/>
    <n v="370"/>
    <s v="NULL"/>
    <s v="NULL"/>
  </r>
  <r>
    <x v="0"/>
    <x v="2"/>
    <d v="2021-09-01T00:00:00"/>
    <x v="8"/>
    <s v="Invoice"/>
    <s v="J975831"/>
    <n v="65200"/>
    <x v="27"/>
    <s v="65200 IT supplies"/>
    <x v="6"/>
    <s v="ADO Corp Acrobat - SF"/>
    <s v=" "/>
    <s v=""/>
    <s v=""/>
    <n v="887.5"/>
    <n v="887.5"/>
    <n v="0"/>
    <s v=""/>
    <s v="G/L Account"/>
    <s v=""/>
    <s v=" "/>
    <s v=""/>
    <s v="CDW"/>
    <n v="5496"/>
    <s v="J975831"/>
    <n v="370"/>
    <s v="NULL"/>
    <s v="NULL"/>
  </r>
  <r>
    <x v="0"/>
    <x v="2"/>
    <d v="2021-09-01T00:00:00"/>
    <x v="8"/>
    <s v="Invoice"/>
    <s v="539440"/>
    <n v="65200"/>
    <x v="27"/>
    <s v="65200 IT supplies"/>
    <x v="6"/>
    <s v="Headset, Dock stations, keyboard/mouse set"/>
    <s v=" "/>
    <s v=""/>
    <s v=""/>
    <n v="427.52"/>
    <n v="427.52"/>
    <n v="0"/>
    <s v=""/>
    <s v="G/L Account"/>
    <s v=""/>
    <s v=" "/>
    <s v=""/>
    <s v="ExpoIT, LLC"/>
    <n v="5311"/>
    <s v="539440"/>
    <n v="370"/>
    <s v="NULL"/>
    <s v="NULL"/>
  </r>
  <r>
    <x v="0"/>
    <x v="2"/>
    <d v="2021-09-01T00:00:00"/>
    <x v="8"/>
    <s v="Invoice"/>
    <s v="539439"/>
    <n v="65200"/>
    <x v="27"/>
    <s v="65200 IT supplies"/>
    <x v="6"/>
    <s v="Dock stations, keyboard/mouse set"/>
    <s v=" "/>
    <s v=""/>
    <s v=""/>
    <n v="415.96"/>
    <n v="415.96"/>
    <n v="0"/>
    <s v=""/>
    <s v="G/L Account"/>
    <s v=""/>
    <s v=" "/>
    <s v=""/>
    <s v="ExpoIT, LLC"/>
    <n v="5308"/>
    <s v="539439"/>
    <n v="370"/>
    <s v="NULL"/>
    <s v="NULL"/>
  </r>
  <r>
    <x v="1"/>
    <x v="1"/>
    <d v="2021-09-01T00:00:00"/>
    <x v="8"/>
    <s v=" "/>
    <s v="G00106"/>
    <n v="65190"/>
    <x v="28"/>
    <s v="65190 Office supplies"/>
    <x v="6"/>
    <s v="Amazon Non-Scratch Cellulose Scrub Sponge"/>
    <s v=" "/>
    <s v=""/>
    <s v=""/>
    <n v="11.93"/>
    <n v="11.93"/>
    <n v="0"/>
    <s v=""/>
    <s v="G/L Account"/>
    <s v=""/>
    <s v=" "/>
    <s v=""/>
    <s v=""/>
    <n v="10289"/>
    <s v=""/>
    <n v="180"/>
    <s v="NULL"/>
    <s v="NULL"/>
  </r>
  <r>
    <x v="1"/>
    <x v="1"/>
    <d v="2021-09-01T00:00:00"/>
    <x v="8"/>
    <s v=" "/>
    <s v="G00106"/>
    <n v="65190"/>
    <x v="28"/>
    <s v="65190 Office supplies"/>
    <x v="6"/>
    <s v="Amazon Pad"/>
    <s v=" "/>
    <s v=""/>
    <s v=""/>
    <n v="30.12"/>
    <n v="30.12"/>
    <n v="0"/>
    <s v=""/>
    <s v="G/L Account"/>
    <s v=""/>
    <s v=" "/>
    <s v=""/>
    <s v=""/>
    <n v="10281"/>
    <s v=""/>
    <n v="180"/>
    <s v="NULL"/>
    <s v="NULL"/>
  </r>
  <r>
    <x v="0"/>
    <x v="1"/>
    <d v="2021-09-01T00:00:00"/>
    <x v="8"/>
    <s v=" "/>
    <s v="G00086"/>
    <n v="65190"/>
    <x v="28"/>
    <s v="65190 Office supplies"/>
    <x v="6"/>
    <s v="QBO AP Reversing entry for bills already captured in BC JE 532"/>
    <s v=" "/>
    <s v=""/>
    <s v=""/>
    <n v="-1342.75"/>
    <n v="0"/>
    <n v="1342.75"/>
    <s v="Staples"/>
    <s v="G/L Account"/>
    <s v=""/>
    <s v=" "/>
    <s v=""/>
    <s v=""/>
    <n v="8242"/>
    <s v=""/>
    <n v="130"/>
    <s v="NULL"/>
    <s v="NULL"/>
  </r>
  <r>
    <x v="4"/>
    <x v="4"/>
    <d v="2021-09-01T00:00:00"/>
    <x v="8"/>
    <s v="Invoice"/>
    <s v="8063070110"/>
    <n v="65190"/>
    <x v="28"/>
    <s v="65190 Office supplies"/>
    <x v="6"/>
    <s v="8063070110 7.31.21 NY"/>
    <s v=" "/>
    <s v=""/>
    <s v=""/>
    <n v="492.98"/>
    <n v="492.98"/>
    <n v="0"/>
    <s v=""/>
    <s v="G/L Account"/>
    <s v=""/>
    <s v=" "/>
    <s v=""/>
    <s v="Staples"/>
    <n v="5434"/>
    <s v="8063070110"/>
    <n v="180"/>
    <s v="NULL"/>
    <s v="NULL"/>
  </r>
  <r>
    <x v="1"/>
    <x v="5"/>
    <d v="2021-09-01T00:00:00"/>
    <x v="8"/>
    <s v="Invoice"/>
    <s v="8063070110"/>
    <n v="65190"/>
    <x v="28"/>
    <s v="65190 Office supplies"/>
    <x v="6"/>
    <s v="8063070110 7.31.21 SV"/>
    <s v=" "/>
    <s v=""/>
    <s v=""/>
    <n v="1.94"/>
    <n v="1.94"/>
    <n v="0"/>
    <s v=""/>
    <s v="G/L Account"/>
    <s v=""/>
    <s v=" "/>
    <s v=""/>
    <s v="Staples"/>
    <n v="5431"/>
    <s v="8063070110"/>
    <n v="180"/>
    <s v="NULL"/>
    <s v="NULL"/>
  </r>
  <r>
    <x v="1"/>
    <x v="1"/>
    <d v="2021-09-01T00:00:00"/>
    <x v="8"/>
    <s v="Invoice"/>
    <s v="8063070110"/>
    <n v="65190"/>
    <x v="28"/>
    <s v="65190 Office supplies"/>
    <x v="6"/>
    <s v="8063070110 7.31.21 SF"/>
    <s v=" "/>
    <s v=""/>
    <s v=""/>
    <n v="452.57"/>
    <n v="452.57"/>
    <n v="0"/>
    <s v=""/>
    <s v="G/L Account"/>
    <s v=""/>
    <s v=" "/>
    <s v=""/>
    <s v="Staples"/>
    <n v="5428"/>
    <s v="8063070110"/>
    <n v="180"/>
    <s v="NULL"/>
    <s v="NULL"/>
  </r>
  <r>
    <x v="1"/>
    <x v="6"/>
    <d v="2021-09-01T00:00:00"/>
    <x v="8"/>
    <s v="Invoice"/>
    <s v="8063070110"/>
    <n v="65190"/>
    <x v="28"/>
    <s v="65190 Office supplies"/>
    <x v="6"/>
    <s v="8063070110 7.31.21 RWC"/>
    <s v=" "/>
    <s v=""/>
    <s v=""/>
    <n v="9.7200000000000006"/>
    <n v="9.7200000000000006"/>
    <n v="0"/>
    <s v=""/>
    <s v="G/L Account"/>
    <s v=""/>
    <s v=" "/>
    <s v=""/>
    <s v="Staples"/>
    <n v="5425"/>
    <s v="8063070110"/>
    <n v="180"/>
    <s v="NULL"/>
    <s v="NULL"/>
  </r>
  <r>
    <x v="1"/>
    <x v="1"/>
    <d v="2021-09-01T00:00:00"/>
    <x v="8"/>
    <s v="Invoice"/>
    <s v="8063070110"/>
    <n v="65190"/>
    <x v="28"/>
    <s v="65190 Office supplies"/>
    <x v="6"/>
    <s v="8063070110 7.31.21 SF IVF"/>
    <s v=" "/>
    <s v=""/>
    <s v=""/>
    <n v="385.54"/>
    <n v="385.54"/>
    <n v="0"/>
    <s v=""/>
    <s v="G/L Account"/>
    <s v=""/>
    <s v=" "/>
    <s v=""/>
    <s v="Staples"/>
    <n v="5422"/>
    <s v="8063070110"/>
    <n v="130"/>
    <s v="NULL"/>
    <s v="NULL"/>
  </r>
  <r>
    <x v="1"/>
    <x v="1"/>
    <d v="2021-09-01T00:00:00"/>
    <x v="8"/>
    <s v=" "/>
    <s v="G00107"/>
    <n v="65180"/>
    <x v="29"/>
    <s v="65180 Printing, delivery, &amp; postage"/>
    <x v="6"/>
    <s v="Federal Express"/>
    <s v=" "/>
    <s v=""/>
    <s v=""/>
    <n v="31.29"/>
    <n v="31.29"/>
    <n v="0"/>
    <s v=""/>
    <s v="G/L Account"/>
    <s v=""/>
    <s v=" "/>
    <s v=""/>
    <s v=""/>
    <n v="9669"/>
    <s v=""/>
    <n v="180"/>
    <s v="NULL"/>
    <s v="NULL"/>
  </r>
  <r>
    <x v="1"/>
    <x v="1"/>
    <d v="2021-09-01T00:00:00"/>
    <x v="8"/>
    <s v=" "/>
    <s v="G00107"/>
    <n v="65180"/>
    <x v="29"/>
    <s v="65180 Printing, delivery, &amp; postage"/>
    <x v="6"/>
    <s v="Federal Express"/>
    <s v=" "/>
    <s v=""/>
    <s v=""/>
    <n v="244.1"/>
    <n v="244.1"/>
    <n v="0"/>
    <s v=""/>
    <s v="G/L Account"/>
    <s v=""/>
    <s v=" "/>
    <s v=""/>
    <s v=""/>
    <n v="9661"/>
    <s v=""/>
    <n v="180"/>
    <s v="NULL"/>
    <s v="NULL"/>
  </r>
  <r>
    <x v="0"/>
    <x v="3"/>
    <d v="2021-09-01T00:00:00"/>
    <x v="8"/>
    <s v=" "/>
    <s v="G00086"/>
    <n v="65180"/>
    <x v="29"/>
    <s v="65180 Printing, delivery, &amp; postage"/>
    <x v="6"/>
    <s v="QBO AP Reversing entry for bills already captured in BC JE 532"/>
    <s v=" "/>
    <s v=""/>
    <s v=""/>
    <n v="-85.74"/>
    <n v="0"/>
    <n v="85.74"/>
    <s v="Scott Technology Group"/>
    <s v="G/L Account"/>
    <s v=""/>
    <s v=" "/>
    <s v=""/>
    <s v=""/>
    <n v="8234"/>
    <s v=""/>
    <n v="370"/>
    <s v="NULL"/>
    <s v="NULL"/>
  </r>
  <r>
    <x v="1"/>
    <x v="3"/>
    <d v="2021-09-01T00:00:00"/>
    <x v="8"/>
    <s v="Invoice"/>
    <s v="302678"/>
    <n v="65180"/>
    <x v="29"/>
    <s v="65180 Printing, delivery, &amp; postage"/>
    <x v="6"/>
    <s v="4.21.21-7.20.21-Contract Rate  SOMA"/>
    <s v=" "/>
    <s v=""/>
    <s v=""/>
    <n v="85.74"/>
    <n v="85.74"/>
    <n v="0"/>
    <s v=""/>
    <s v="G/L Account"/>
    <s v=""/>
    <s v=" "/>
    <s v=""/>
    <s v="Scott Technology Group"/>
    <n v="5106"/>
    <s v="302678"/>
    <n v="370"/>
    <s v="NULL"/>
    <s v="NULL"/>
  </r>
  <r>
    <x v="0"/>
    <x v="7"/>
    <d v="2021-09-01T00:00:00"/>
    <x v="8"/>
    <s v="Invoice"/>
    <s v="319198"/>
    <n v="65160"/>
    <x v="31"/>
    <s v="65160 Repair &amp; Maintenance"/>
    <x v="6"/>
    <s v="remaster key - Oak"/>
    <s v=" "/>
    <s v=""/>
    <s v=""/>
    <n v="434.61"/>
    <n v="434.61"/>
    <n v="0"/>
    <s v=""/>
    <s v="G/L Account"/>
    <s v=""/>
    <s v=" "/>
    <s v=""/>
    <s v=""/>
    <n v="9517"/>
    <s v="319198"/>
    <n v="380"/>
    <s v="NULL"/>
    <s v="NULL"/>
  </r>
  <r>
    <x v="0"/>
    <x v="4"/>
    <d v="2021-09-01T00:00:00"/>
    <x v="8"/>
    <s v=" "/>
    <s v="G00086"/>
    <n v="65160"/>
    <x v="31"/>
    <s v="65160 Repair &amp; Maintenance"/>
    <x v="6"/>
    <s v="QBO AP Reversing entry for bills already captured in BC JE 544"/>
    <s v=" "/>
    <s v=""/>
    <s v=""/>
    <n v="-10627.32"/>
    <n v="0"/>
    <n v="10627.32"/>
    <s v="Takeform"/>
    <s v="G/L Account"/>
    <s v=""/>
    <s v=" "/>
    <s v=""/>
    <s v=""/>
    <n v="8248"/>
    <s v=""/>
    <n v="380"/>
    <s v="NULL"/>
    <s v="NULL"/>
  </r>
  <r>
    <x v="0"/>
    <x v="4"/>
    <d v="2021-09-01T00:00:00"/>
    <x v="8"/>
    <s v=" "/>
    <s v="G00086"/>
    <n v="65160"/>
    <x v="31"/>
    <s v="65160 Repair &amp; Maintenance"/>
    <x v="6"/>
    <s v="QBO AP Reversing entry for bills already captured in BC JE 532"/>
    <s v=" "/>
    <s v=""/>
    <s v=""/>
    <n v="-2219"/>
    <n v="0"/>
    <n v="2219"/>
    <s v="Takeform"/>
    <s v="G/L Account"/>
    <s v=""/>
    <s v=" "/>
    <s v=""/>
    <s v=""/>
    <n v="8246"/>
    <s v=""/>
    <n v="380"/>
    <s v="NULL"/>
    <s v="NULL"/>
  </r>
  <r>
    <x v="0"/>
    <x v="1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916.21"/>
    <n v="0"/>
    <n v="916.21"/>
    <s v="Richard Wolf Inc."/>
    <s v="G/L Account"/>
    <s v=""/>
    <s v=" "/>
    <s v=""/>
    <s v=""/>
    <n v="8210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550"/>
    <n v="0"/>
    <n v="550"/>
    <s v="Richard Wolf Inc."/>
    <s v="G/L Account"/>
    <s v=""/>
    <s v=" "/>
    <s v=""/>
    <s v=""/>
    <n v="8206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EXPCARD-12908845"/>
    <s v=" "/>
    <s v=""/>
    <s v=""/>
    <n v="-434.61"/>
    <n v="0"/>
    <n v="434.61"/>
    <s v="Reed Brothers Security"/>
    <s v="G/L Account"/>
    <s v=""/>
    <s v=" "/>
    <s v=""/>
    <s v=""/>
    <n v="8192"/>
    <s v=""/>
    <n v="380"/>
    <s v="NULL"/>
    <s v="NULL"/>
  </r>
  <r>
    <x v="0"/>
    <x v="1"/>
    <d v="2021-09-01T00:00:00"/>
    <x v="8"/>
    <s v=" "/>
    <s v="G00086"/>
    <n v="65160"/>
    <x v="31"/>
    <s v="65160 Repair &amp; Maintenance"/>
    <x v="6"/>
    <s v="QBO AP Reversing entry for bills already captured in BC EXPCARD-12723661"/>
    <s v=" "/>
    <s v=""/>
    <s v=""/>
    <n v="-916.21"/>
    <n v="0"/>
    <n v="916.21"/>
    <s v="Richard Wolf Inc."/>
    <s v="G/L Account"/>
    <s v=""/>
    <s v=" "/>
    <s v=""/>
    <s v=""/>
    <n v="7834"/>
    <s v=""/>
    <n v="120"/>
    <s v="NULL"/>
    <s v="NULL"/>
  </r>
  <r>
    <x v="0"/>
    <x v="7"/>
    <d v="2021-09-01T00:00:00"/>
    <x v="8"/>
    <s v=" "/>
    <s v="G00086"/>
    <n v="65160"/>
    <x v="31"/>
    <s v="65160 Repair &amp; Maintenance"/>
    <x v="6"/>
    <s v="QBO AP Reversing entry for bills already captured in BC JE 529"/>
    <s v=" "/>
    <s v=""/>
    <s v=""/>
    <n v="-1176"/>
    <n v="0"/>
    <n v="1176"/>
    <s v="ProTech Security"/>
    <s v="G/L Account"/>
    <s v=""/>
    <s v=" "/>
    <s v=""/>
    <s v=""/>
    <n v="7832"/>
    <s v=""/>
    <n v="380"/>
    <s v="NULL"/>
    <s v="NULL"/>
  </r>
  <r>
    <x v="4"/>
    <x v="4"/>
    <d v="2021-09-01T00:00:00"/>
    <x v="8"/>
    <s v="Invoice"/>
    <s v="100376-SP"/>
    <n v="65160"/>
    <x v="31"/>
    <s v="65160 Repair &amp; Maintenance"/>
    <x v="6"/>
    <s v="7.7.21 Repair and Maintenance - SP"/>
    <s v=" "/>
    <s v=""/>
    <s v=""/>
    <n v="10627.32"/>
    <n v="10627.32"/>
    <n v="0"/>
    <s v=""/>
    <s v="G/L Account"/>
    <s v=""/>
    <s v=" "/>
    <s v=""/>
    <s v="Takeform"/>
    <n v="4898"/>
    <s v="100376-SP"/>
    <n v="380"/>
    <s v="NULL"/>
    <s v="NULL"/>
  </r>
  <r>
    <x v="4"/>
    <x v="4"/>
    <d v="2021-09-01T00:00:00"/>
    <x v="8"/>
    <s v="Invoice"/>
    <s v="100376"/>
    <n v="65160"/>
    <x v="31"/>
    <s v="65160 Repair &amp; Maintenance"/>
    <x v="6"/>
    <s v="7.7.21 Repair and Maintenance"/>
    <s v=" "/>
    <s v=""/>
    <s v=""/>
    <n v="2219"/>
    <n v="2219"/>
    <n v="0"/>
    <s v=""/>
    <s v="G/L Account"/>
    <s v=""/>
    <s v=" "/>
    <s v=""/>
    <s v="Takeform"/>
    <n v="4894"/>
    <s v="100376"/>
    <n v="380"/>
    <s v="NULL"/>
    <s v="NULL"/>
  </r>
  <r>
    <x v="0"/>
    <x v="2"/>
    <d v="2021-09-01T00:00:00"/>
    <x v="8"/>
    <s v=" "/>
    <s v="G00086"/>
    <n v="65150"/>
    <x v="32"/>
    <s v="65150 Insurance"/>
    <x v="6"/>
    <s v="QBO AP Reversing entry for bills already captured in BC JE 556"/>
    <s v=" "/>
    <s v=""/>
    <s v=""/>
    <n v="-21.9"/>
    <n v="0"/>
    <n v="21.9"/>
    <s v="Aon"/>
    <s v="G/L Account"/>
    <s v=""/>
    <s v=" "/>
    <s v=""/>
    <s v=""/>
    <n v="7864"/>
    <s v=""/>
    <n v="400"/>
    <s v="NULL"/>
    <s v="NULL"/>
  </r>
  <r>
    <x v="0"/>
    <x v="2"/>
    <d v="2021-09-01T00:00:00"/>
    <x v="8"/>
    <s v="Invoice"/>
    <s v="900000092975"/>
    <n v="65150"/>
    <x v="32"/>
    <s v="65150 Insurance"/>
    <x v="6"/>
    <s v="SF Management LLC - Commercial Property Cover Pol 39UUNHN9794 RECON"/>
    <s v=" "/>
    <s v=""/>
    <s v=""/>
    <n v="21.9"/>
    <n v="21.9"/>
    <n v="0"/>
    <s v=""/>
    <s v="G/L Account"/>
    <s v=""/>
    <s v=" "/>
    <s v=""/>
    <s v="Aon Risk Services Northeast, Inc"/>
    <n v="5456"/>
    <s v="900000092975"/>
    <n v="400"/>
    <s v="NULL"/>
    <s v="NULL"/>
  </r>
  <r>
    <x v="0"/>
    <x v="7"/>
    <d v="2021-09-01T00:00:00"/>
    <x v="8"/>
    <s v=" "/>
    <s v="G00086"/>
    <n v="65140"/>
    <x v="33"/>
    <s v="65140 Janitorial and waste management"/>
    <x v="6"/>
    <s v="QBO AP Reversing entry for bills already captured in BC JE 532"/>
    <s v=" "/>
    <s v=""/>
    <s v=""/>
    <n v="-2429.52"/>
    <n v="0"/>
    <n v="2429.52"/>
    <s v="Carrillo's Cleaning"/>
    <s v="G/L Account"/>
    <s v=""/>
    <s v=" "/>
    <s v=""/>
    <s v=""/>
    <n v="7914"/>
    <s v=""/>
    <n v="380"/>
    <s v="NULL"/>
    <s v="NULL"/>
  </r>
  <r>
    <x v="0"/>
    <x v="5"/>
    <d v="2021-09-01T00:00:00"/>
    <x v="8"/>
    <s v=" "/>
    <s v="G00086"/>
    <n v="65140"/>
    <x v="33"/>
    <s v="65140 Janitorial and waste management"/>
    <x v="6"/>
    <s v="QBO AP Reversing entry for bills already captured in BC JE 532"/>
    <s v=" "/>
    <s v=""/>
    <s v=""/>
    <n v="-2700"/>
    <n v="0"/>
    <n v="2700"/>
    <s v="Carrillo's Cleaning"/>
    <s v="G/L Account"/>
    <s v=""/>
    <s v=" "/>
    <s v=""/>
    <s v=""/>
    <n v="7912"/>
    <s v=""/>
    <n v="380"/>
    <s v="NULL"/>
    <s v="NULL"/>
  </r>
  <r>
    <x v="0"/>
    <x v="1"/>
    <d v="2021-09-01T00:00:00"/>
    <x v="8"/>
    <s v=" "/>
    <s v="G00086"/>
    <n v="65140"/>
    <x v="33"/>
    <s v="65140 Janitorial and waste management"/>
    <x v="6"/>
    <s v="QBO AP Reversing entry for bills already captured in BC JE 528"/>
    <s v=" "/>
    <s v=""/>
    <s v=""/>
    <n v="-1750"/>
    <n v="0"/>
    <n v="1750"/>
    <s v="Antonio A Dos Santos"/>
    <s v="G/L Account"/>
    <s v=""/>
    <s v=" "/>
    <s v=""/>
    <s v=""/>
    <n v="7812"/>
    <s v=""/>
    <n v="380"/>
    <s v="NULL"/>
    <s v="NULL"/>
  </r>
  <r>
    <x v="1"/>
    <x v="5"/>
    <d v="2021-09-01T00:00:00"/>
    <x v="8"/>
    <s v="Invoice"/>
    <s v="3628"/>
    <n v="65140"/>
    <x v="33"/>
    <s v="65140 Janitorial and waste management"/>
    <x v="6"/>
    <s v="August 2021 Janitor  services - SV"/>
    <s v=" "/>
    <s v=""/>
    <s v=""/>
    <n v="2700"/>
    <n v="2700"/>
    <n v="0"/>
    <s v=""/>
    <s v="G/L Account"/>
    <s v=""/>
    <s v=" "/>
    <s v=""/>
    <s v="Carrillo's Cleaning Services, Inc"/>
    <n v="5142"/>
    <s v="3628"/>
    <n v="380"/>
    <s v="NULL"/>
    <s v="NULL"/>
  </r>
  <r>
    <x v="1"/>
    <x v="7"/>
    <d v="2021-09-01T00:00:00"/>
    <x v="8"/>
    <s v="Invoice"/>
    <s v="3627"/>
    <n v="65140"/>
    <x v="33"/>
    <s v="65140 Janitorial and waste management"/>
    <x v="6"/>
    <s v="August 2021 Janitor  services + Kleenline  -Oak"/>
    <s v=" "/>
    <s v=""/>
    <s v=""/>
    <n v="2429.52"/>
    <n v="2429.52"/>
    <n v="0"/>
    <s v=""/>
    <s v="G/L Account"/>
    <s v=""/>
    <s v=" "/>
    <s v=""/>
    <s v="Carrillo's Cleaning Services, Inc"/>
    <n v="5138"/>
    <s v="3627"/>
    <n v="380"/>
    <s v="NULL"/>
    <s v="NULL"/>
  </r>
  <r>
    <x v="1"/>
    <x v="3"/>
    <d v="2021-09-01T00:00:00"/>
    <x v="8"/>
    <s v="Invoice"/>
    <s v="16416857"/>
    <n v="65140"/>
    <x v="33"/>
    <s v="65140 Janitorial and waste management"/>
    <x v="6"/>
    <s v="September 2021 Services - Night Janitor"/>
    <s v=" "/>
    <s v=""/>
    <s v=""/>
    <n v="778.31"/>
    <n v="778.31"/>
    <n v="0"/>
    <s v=""/>
    <s v="G/L Account"/>
    <s v=""/>
    <s v=" "/>
    <s v=""/>
    <s v="ABM"/>
    <n v="3059"/>
    <s v="16416857"/>
    <n v="380"/>
    <s v="NULL"/>
    <s v="NULL"/>
  </r>
  <r>
    <x v="0"/>
    <x v="1"/>
    <d v="2021-09-01T00:00:00"/>
    <x v="8"/>
    <s v="Invoice"/>
    <s v="212271531"/>
    <n v="65130"/>
    <x v="34"/>
    <s v="65130 Telephone &amp; internet"/>
    <x v="6"/>
    <s v="ACC# 1213776 INV  212271531- SF"/>
    <s v=" "/>
    <s v=""/>
    <s v=""/>
    <n v="1585.4"/>
    <n v="1585.4"/>
    <n v="0"/>
    <s v=""/>
    <s v="G/L Account"/>
    <s v=""/>
    <s v=" "/>
    <s v=""/>
    <s v=""/>
    <n v="9425"/>
    <s v="212271531"/>
    <n v="370"/>
    <s v="NULL"/>
    <s v="NULL"/>
  </r>
  <r>
    <x v="0"/>
    <x v="1"/>
    <d v="2021-09-01T00:00:00"/>
    <x v="8"/>
    <s v="Invoice"/>
    <s v="212232417"/>
    <n v="65130"/>
    <x v="34"/>
    <s v="65130 Telephone &amp; internet"/>
    <x v="6"/>
    <s v="ACC# 1218166 INV  212232417- SF"/>
    <s v=" "/>
    <s v=""/>
    <s v=""/>
    <n v="1406.2"/>
    <n v="1406.2"/>
    <n v="0"/>
    <s v=""/>
    <s v="G/L Account"/>
    <s v=""/>
    <s v=" "/>
    <s v=""/>
    <s v=""/>
    <n v="9423"/>
    <s v="212232417"/>
    <n v="370"/>
    <s v="NULL"/>
    <s v="NULL"/>
  </r>
  <r>
    <x v="0"/>
    <x v="1"/>
    <d v="2021-09-01T00:00:00"/>
    <x v="8"/>
    <s v="Invoice"/>
    <s v="212231654"/>
    <n v="65130"/>
    <x v="34"/>
    <s v="65130 Telephone &amp; internet"/>
    <x v="6"/>
    <s v="ACC# 1205642 INV  212231654- SF"/>
    <s v=" "/>
    <s v=""/>
    <s v=""/>
    <n v="1433.2"/>
    <n v="1433.2"/>
    <n v="0"/>
    <s v=""/>
    <s v="G/L Account"/>
    <s v=""/>
    <s v=" "/>
    <s v=""/>
    <s v=""/>
    <n v="9421"/>
    <s v="212231654"/>
    <n v="370"/>
    <s v="NULL"/>
    <s v="NULL"/>
  </r>
  <r>
    <x v="0"/>
    <x v="5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351.6"/>
    <n v="0"/>
    <n v="351.6"/>
    <s v="Lan Do"/>
    <s v="G/L Account"/>
    <s v=""/>
    <s v=" "/>
    <s v=""/>
    <s v=""/>
    <n v="7976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179.55"/>
    <n v="0"/>
    <n v="179.55"/>
    <s v="Lan Do"/>
    <s v="G/L Account"/>
    <s v=""/>
    <s v=" "/>
    <s v=""/>
    <s v=""/>
    <n v="7974"/>
    <s v=""/>
    <n v="370"/>
    <s v="NULL"/>
    <s v="NULL"/>
  </r>
  <r>
    <x v="0"/>
    <x v="7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283.35000000000002"/>
    <n v="0"/>
    <n v="283.35000000000002"/>
    <s v="Lan Do"/>
    <s v="G/L Account"/>
    <s v=""/>
    <s v=" "/>
    <s v=""/>
    <s v=""/>
    <n v="7972"/>
    <s v=""/>
    <n v="370"/>
    <s v="NULL"/>
    <s v="NULL"/>
  </r>
  <r>
    <x v="0"/>
    <x v="4"/>
    <d v="2021-09-01T00:00:00"/>
    <x v="8"/>
    <s v=" "/>
    <s v="G00086"/>
    <n v="65130"/>
    <x v="34"/>
    <s v="65130 Telephone &amp; internet"/>
    <x v="6"/>
    <s v="QBO AP Reversing entry for bills already captured in BC JE 532"/>
    <s v=" "/>
    <s v=""/>
    <s v=""/>
    <n v="-954.84"/>
    <n v="0"/>
    <n v="954.84"/>
    <s v="Cogent"/>
    <s v="G/L Account"/>
    <s v=""/>
    <s v=" "/>
    <s v=""/>
    <s v=""/>
    <n v="7924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406.2"/>
    <n v="0"/>
    <n v="1406.2"/>
    <s v="ACC"/>
    <s v="G/L Account"/>
    <s v=""/>
    <s v=" "/>
    <s v=""/>
    <s v=""/>
    <n v="7854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585.4"/>
    <n v="0"/>
    <n v="1585.4"/>
    <s v="ACC"/>
    <s v="G/L Account"/>
    <s v=""/>
    <s v=" "/>
    <s v=""/>
    <s v=""/>
    <n v="7852"/>
    <s v=""/>
    <n v="370"/>
    <s v="NULL"/>
    <s v="NULL"/>
  </r>
  <r>
    <x v="0"/>
    <x v="1"/>
    <d v="2021-09-01T00:00:00"/>
    <x v="8"/>
    <s v=" "/>
    <s v="G00086"/>
    <n v="65130"/>
    <x v="34"/>
    <s v="65130 Telephone &amp; internet"/>
    <x v="6"/>
    <s v="QBO AP Reversing entry for bills already captured in BC JE EXPCARD-12908845"/>
    <s v=" "/>
    <s v=""/>
    <s v=""/>
    <n v="-1433.2"/>
    <n v="0"/>
    <n v="1433.2"/>
    <s v="ACC"/>
    <s v="G/L Account"/>
    <s v=""/>
    <s v=" "/>
    <s v=""/>
    <s v=""/>
    <n v="7850"/>
    <s v=""/>
    <n v="370"/>
    <s v="NULL"/>
    <s v="NULL"/>
  </r>
  <r>
    <x v="4"/>
    <x v="4"/>
    <d v="2021-09-01T00:00:00"/>
    <x v="8"/>
    <s v="Invoice"/>
    <s v="8/1/21"/>
    <n v="65130"/>
    <x v="34"/>
    <s v="65130 Telephone &amp; internet"/>
    <x v="6"/>
    <s v="6.21.21-7.20.21-1000 MBPS Order:3-001013046 - NY"/>
    <s v=" "/>
    <s v=""/>
    <s v=""/>
    <n v="954.84"/>
    <n v="954.84"/>
    <n v="0"/>
    <s v=""/>
    <s v="G/L Account"/>
    <s v=""/>
    <s v=" "/>
    <s v=""/>
    <s v="Cogent Communications, Inc. "/>
    <n v="5410"/>
    <s v="8/1/21"/>
    <n v="370"/>
    <s v="NULL"/>
    <s v="NULL"/>
  </r>
  <r>
    <x v="1"/>
    <x v="5"/>
    <d v="2021-09-01T00:00:00"/>
    <x v="8"/>
    <s v="Invoice"/>
    <s v="20210831-87-SV"/>
    <n v="65130"/>
    <x v="34"/>
    <s v="65130 Telephone &amp; internet"/>
    <x v="6"/>
    <s v="August 2021 - Services SV"/>
    <s v=" "/>
    <s v=""/>
    <s v=""/>
    <n v="351.6"/>
    <n v="351.6"/>
    <n v="0"/>
    <s v=""/>
    <s v="G/L Account"/>
    <s v=""/>
    <s v=" "/>
    <s v=""/>
    <s v="Lan do and Associates, LLC"/>
    <n v="4938"/>
    <s v="20210831-87-SV"/>
    <n v="370"/>
    <s v="NULL"/>
    <s v="NULL"/>
  </r>
  <r>
    <x v="1"/>
    <x v="1"/>
    <d v="2021-09-01T00:00:00"/>
    <x v="8"/>
    <s v="Invoice"/>
    <s v="20210831-87-SF"/>
    <n v="65130"/>
    <x v="34"/>
    <s v="65130 Telephone &amp; internet"/>
    <x v="6"/>
    <s v="August 2021 - Services SF"/>
    <s v=" "/>
    <s v=""/>
    <s v=""/>
    <n v="179.55"/>
    <n v="179.55"/>
    <n v="0"/>
    <s v=""/>
    <s v="G/L Account"/>
    <s v=""/>
    <s v=" "/>
    <s v=""/>
    <s v="Lan do and Associates, LLC"/>
    <n v="4934"/>
    <s v="20210831-87-SF"/>
    <n v="370"/>
    <s v="NULL"/>
    <s v="NULL"/>
  </r>
  <r>
    <x v="1"/>
    <x v="7"/>
    <d v="2021-09-01T00:00:00"/>
    <x v="8"/>
    <s v="Invoice"/>
    <s v="20210831-87 - OAK"/>
    <n v="65130"/>
    <x v="34"/>
    <s v="65130 Telephone &amp; internet"/>
    <x v="6"/>
    <s v="August 2021 - Services Oak"/>
    <s v=" "/>
    <s v=""/>
    <s v=""/>
    <n v="283.35000000000002"/>
    <n v="283.35000000000002"/>
    <n v="0"/>
    <s v=""/>
    <s v="G/L Account"/>
    <s v=""/>
    <s v=" "/>
    <s v=""/>
    <s v="Lan do and Associates, LLC"/>
    <n v="4930"/>
    <s v="20210831-87 - OAK"/>
    <n v="370"/>
    <s v="NULL"/>
    <s v="NULL"/>
  </r>
  <r>
    <x v="0"/>
    <x v="6"/>
    <d v="2021-09-01T00:00:00"/>
    <x v="8"/>
    <s v=" "/>
    <s v="G00086"/>
    <n v="65120"/>
    <x v="35"/>
    <s v="65120 Utilities"/>
    <x v="6"/>
    <s v="QBO AP Reversing entry for bills already captured in BC JE 532"/>
    <s v=" "/>
    <s v=""/>
    <s v=""/>
    <n v="-467.87"/>
    <n v="0"/>
    <n v="467.87"/>
    <s v="PG&amp;E"/>
    <s v="G/L Account"/>
    <s v=""/>
    <s v=" "/>
    <s v=""/>
    <s v=""/>
    <n v="8160"/>
    <s v=""/>
    <n v="380"/>
    <s v="NULL"/>
    <s v="NULL"/>
  </r>
  <r>
    <x v="0"/>
    <x v="3"/>
    <d v="2021-09-01T00:00:00"/>
    <x v="8"/>
    <s v=" "/>
    <s v="G00086"/>
    <n v="65120"/>
    <x v="35"/>
    <s v="65120 Utilities"/>
    <x v="6"/>
    <s v="QBO AP Reversing entry for bills already captured in BC JE EXPCARD-12908845"/>
    <s v=" "/>
    <s v=""/>
    <s v=""/>
    <n v="-511.18"/>
    <n v="0"/>
    <n v="511.18"/>
    <s v="San Francisco Water Power Sewer"/>
    <s v="G/L Account"/>
    <s v=""/>
    <s v=" "/>
    <s v=""/>
    <s v=""/>
    <n v="7838"/>
    <s v=""/>
    <n v="380"/>
    <s v="NULL"/>
    <s v="NULL"/>
  </r>
  <r>
    <x v="0"/>
    <x v="3"/>
    <d v="2021-09-01T00:00:00"/>
    <x v="8"/>
    <s v=" "/>
    <s v="G00086"/>
    <n v="65120"/>
    <x v="35"/>
    <s v="65120 Utilities"/>
    <x v="6"/>
    <s v="QBO AP Reversing entry for bills already captured in BC JE EXPCARD-12908845"/>
    <s v=" "/>
    <s v=""/>
    <s v=""/>
    <n v="-432.2"/>
    <n v="0"/>
    <n v="432.2"/>
    <s v="San Francisco Water Power Sewer"/>
    <s v="G/L Account"/>
    <s v=""/>
    <s v=" "/>
    <s v=""/>
    <s v=""/>
    <n v="7836"/>
    <s v=""/>
    <n v="380"/>
    <s v="NULL"/>
    <s v="NULL"/>
  </r>
  <r>
    <x v="0"/>
    <x v="5"/>
    <d v="2021-09-01T00:00:00"/>
    <x v="8"/>
    <s v=" "/>
    <s v="G00086"/>
    <n v="65120"/>
    <x v="35"/>
    <s v="65120 Utilities"/>
    <x v="6"/>
    <s v="QBO AP Reversing entry for bills already captured in BC JE 531"/>
    <s v=" "/>
    <s v=""/>
    <s v=""/>
    <n v="-2562.11"/>
    <n v="0"/>
    <n v="2562.11"/>
    <s v="City Of Sunnyvale - Utilities"/>
    <s v="G/L Account"/>
    <s v=""/>
    <s v=" "/>
    <s v=""/>
    <s v=""/>
    <n v="7822"/>
    <s v=""/>
    <n v="380"/>
    <s v="NULL"/>
    <s v="NULL"/>
  </r>
  <r>
    <x v="1"/>
    <x v="5"/>
    <d v="2021-09-01T00:00:00"/>
    <x v="8"/>
    <s v="Invoice"/>
    <s v="8.25.21"/>
    <n v="65120"/>
    <x v="35"/>
    <s v="65120 Utilities"/>
    <x v="6"/>
    <s v="7.19.21-8.17.21-SV"/>
    <s v=" "/>
    <s v=""/>
    <s v=""/>
    <n v="3788.66"/>
    <n v="3788.66"/>
    <n v="0"/>
    <s v=""/>
    <s v="G/L Account"/>
    <s v=""/>
    <s v=" "/>
    <s v=""/>
    <s v="PG&amp;E"/>
    <n v="5402"/>
    <s v="8.25.21"/>
    <n v="380"/>
    <s v="NULL"/>
    <s v="NULL"/>
  </r>
  <r>
    <x v="1"/>
    <x v="6"/>
    <d v="2021-09-01T00:00:00"/>
    <x v="8"/>
    <s v="Invoice"/>
    <s v="8.20.21"/>
    <n v="65120"/>
    <x v="35"/>
    <s v="65120 Utilities"/>
    <x v="6"/>
    <s v="7.15.21-8.15.21-RWC"/>
    <s v=" "/>
    <s v=""/>
    <s v=""/>
    <n v="467.87"/>
    <n v="467.87"/>
    <n v="0"/>
    <s v=""/>
    <s v="G/L Account"/>
    <s v=""/>
    <s v=" "/>
    <s v=""/>
    <s v="PG&amp;E"/>
    <n v="5394"/>
    <s v="8.20.21"/>
    <n v="38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38"/>
    <s v=" "/>
    <s v=""/>
    <s v=""/>
    <n v="-3093.75"/>
    <n v="0"/>
    <n v="3093.75"/>
    <s v="Seyfarth Shaw LLP"/>
    <s v="G/L Account"/>
    <s v=""/>
    <s v=" "/>
    <s v=""/>
    <s v=""/>
    <n v="7842"/>
    <s v=""/>
    <n v="36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37"/>
    <s v=" "/>
    <s v=""/>
    <s v=""/>
    <n v="-16387.5"/>
    <n v="0"/>
    <n v="16387.5"/>
    <s v="Seyfarth Shaw LLP"/>
    <s v="G/L Account"/>
    <s v=""/>
    <s v=" "/>
    <s v=""/>
    <s v=""/>
    <n v="7840"/>
    <s v=""/>
    <n v="360"/>
    <s v="NULL"/>
    <s v="NULL"/>
  </r>
  <r>
    <x v="0"/>
    <x v="2"/>
    <d v="2021-09-01T00:00:00"/>
    <x v="8"/>
    <s v=" "/>
    <s v="G00086"/>
    <n v="64160"/>
    <x v="38"/>
    <s v="64160 Legal"/>
    <x v="7"/>
    <s v="QBO AP Reversing entry for bills already captured in BC JE 524"/>
    <s v=" "/>
    <s v=""/>
    <s v=""/>
    <n v="-19515"/>
    <n v="0"/>
    <n v="19515"/>
    <s v="Axcel Law Partners"/>
    <s v="G/L Account"/>
    <s v=""/>
    <s v=" "/>
    <s v=""/>
    <s v=""/>
    <n v="7814"/>
    <s v=""/>
    <n v="360"/>
    <s v="NULL"/>
    <s v="NULL"/>
  </r>
  <r>
    <x v="0"/>
    <x v="2"/>
    <d v="2021-09-01T00:00:00"/>
    <x v="8"/>
    <s v="Invoice"/>
    <s v="5703"/>
    <n v="64150"/>
    <x v="39"/>
    <s v="64150 Recruiting "/>
    <x v="7"/>
    <s v="Perm replc fee: G.Rees start date 9.27.21"/>
    <s v=" "/>
    <s v=""/>
    <s v=""/>
    <n v="29700"/>
    <n v="29700"/>
    <n v="0"/>
    <s v=""/>
    <s v="G/L Account"/>
    <s v=""/>
    <s v=" "/>
    <s v=""/>
    <s v="Neetek Systems Integrations, Inc."/>
    <n v="5317"/>
    <s v="5703"/>
    <n v="370"/>
    <s v="NULL"/>
    <s v="NULL"/>
  </r>
  <r>
    <x v="0"/>
    <x v="2"/>
    <d v="2021-09-01T00:00:00"/>
    <x v="8"/>
    <s v=" "/>
    <s v="G00086"/>
    <n v="64130"/>
    <x v="41"/>
    <s v="64130 Contract labor"/>
    <x v="7"/>
    <s v="QBO AP Reversing entry for bills already captured in BC JE 532"/>
    <s v=" "/>
    <s v=""/>
    <s v=""/>
    <n v="-3815"/>
    <n v="0"/>
    <n v="3815"/>
    <s v="Railynne Danzot"/>
    <s v="G/L Account"/>
    <s v=""/>
    <s v=" "/>
    <s v=""/>
    <s v=""/>
    <n v="8190"/>
    <s v=""/>
    <n v="220"/>
    <s v="NULL"/>
    <s v="NULL"/>
  </r>
  <r>
    <x v="1"/>
    <x v="2"/>
    <d v="2021-09-01T00:00:00"/>
    <x v="8"/>
    <s v="Invoice"/>
    <s v="8/16/2021-8/31/2021"/>
    <n v="64130"/>
    <x v="41"/>
    <s v="64130 Contract labor"/>
    <x v="7"/>
    <s v="timecard 8/16/21-8/31/21"/>
    <s v=" "/>
    <s v=""/>
    <s v=""/>
    <n v="3815"/>
    <n v="3815"/>
    <n v="0"/>
    <s v=""/>
    <s v="G/L Account"/>
    <s v=""/>
    <s v=" "/>
    <s v=""/>
    <s v="Railynne Danzot"/>
    <n v="5414"/>
    <s v="8/16/2021-8/31/2021"/>
    <n v="220"/>
    <s v="NULL"/>
    <s v="NULL"/>
  </r>
  <r>
    <x v="0"/>
    <x v="4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856.25"/>
    <n v="0"/>
    <n v="1856.25"/>
    <s v="Neetek"/>
    <s v="G/L Account"/>
    <s v=""/>
    <s v=" "/>
    <s v=""/>
    <s v=""/>
    <n v="8124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6581.259999999998"/>
    <n v="0"/>
    <n v="16581.259999999998"/>
    <s v="Neetek"/>
    <s v="G/L Account"/>
    <s v=""/>
    <s v=" "/>
    <s v=""/>
    <s v=""/>
    <n v="8122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32"/>
    <s v=" "/>
    <s v=""/>
    <s v=""/>
    <n v="-16045.31"/>
    <n v="0"/>
    <n v="16045.31"/>
    <s v="Neetek"/>
    <s v="G/L Account"/>
    <s v=""/>
    <s v=" "/>
    <s v=""/>
    <s v=""/>
    <n v="8120"/>
    <s v=""/>
    <n v="370"/>
    <s v="NULL"/>
    <s v="NULL"/>
  </r>
  <r>
    <x v="0"/>
    <x v="2"/>
    <d v="2021-09-01T00:00:00"/>
    <x v="8"/>
    <s v=" "/>
    <s v="G00086"/>
    <n v="64120"/>
    <x v="82"/>
    <s v="64120 Consulting "/>
    <x v="7"/>
    <s v="QBO AP Reversing entry for bills already captured in BC JE 525"/>
    <s v=" "/>
    <s v=""/>
    <s v=""/>
    <n v="-5376"/>
    <n v="0"/>
    <n v="5376"/>
    <s v="Allen Consulting"/>
    <s v="G/L Account"/>
    <s v=""/>
    <s v=" "/>
    <s v=""/>
    <s v=""/>
    <n v="7810"/>
    <s v=""/>
    <n v="320"/>
    <s v="NULL"/>
    <s v="NULL"/>
  </r>
  <r>
    <x v="4"/>
    <x v="4"/>
    <d v="2021-09-01T00:00:00"/>
    <x v="8"/>
    <s v="Invoice"/>
    <s v="CW-1319"/>
    <n v="64120"/>
    <x v="82"/>
    <s v="64120 Consulting "/>
    <x v="7"/>
    <s v="IT Designer business  for M Chung 8.16.21-8.26.21 NYC"/>
    <s v=" "/>
    <s v=""/>
    <s v=""/>
    <n v="1856.25"/>
    <n v="1856.25"/>
    <n v="0"/>
    <s v=""/>
    <s v="G/L Account"/>
    <s v=""/>
    <s v=" "/>
    <s v=""/>
    <s v="Neetek Systems Integrations, Inc."/>
    <n v="5478"/>
    <s v="CW-1319"/>
    <n v="370"/>
    <s v="NULL"/>
    <s v="NULL"/>
  </r>
  <r>
    <x v="0"/>
    <x v="2"/>
    <d v="2021-09-01T00:00:00"/>
    <x v="8"/>
    <s v="Invoice"/>
    <s v="CW-1291"/>
    <n v="64120"/>
    <x v="82"/>
    <s v="64120 Consulting "/>
    <x v="7"/>
    <s v="Manager business /After hours for R.Villafane 8 .1.21-8.15.21"/>
    <s v=" "/>
    <s v=""/>
    <s v=""/>
    <n v="16045.31"/>
    <n v="16045.31"/>
    <n v="0"/>
    <s v=""/>
    <s v="G/L Account"/>
    <s v=""/>
    <s v=" "/>
    <s v=""/>
    <s v="Neetek Systems Integrations, Inc."/>
    <n v="5472"/>
    <s v="CW-1291"/>
    <n v="370"/>
    <s v="NULL"/>
    <s v="NULL"/>
  </r>
  <r>
    <x v="0"/>
    <x v="2"/>
    <d v="2021-09-01T00:00:00"/>
    <x v="8"/>
    <s v="Invoice"/>
    <s v="01"/>
    <n v="64120"/>
    <x v="82"/>
    <s v="64120 Consulting "/>
    <x v="7"/>
    <s v="Advisory work - month of Sept 2021"/>
    <s v=" "/>
    <s v=""/>
    <s v=""/>
    <n v="10000"/>
    <n v="10000"/>
    <n v="0"/>
    <s v=""/>
    <s v="G/L Account"/>
    <s v=""/>
    <s v=" "/>
    <s v=""/>
    <s v="Archibald Ventures"/>
    <n v="3055"/>
    <s v="01"/>
    <n v="400"/>
    <s v="NULL"/>
    <s v="NULL"/>
  </r>
  <r>
    <x v="0"/>
    <x v="2"/>
    <d v="2021-09-01T00:00:00"/>
    <x v="8"/>
    <s v="Invoice"/>
    <s v="50250"/>
    <n v="64111"/>
    <x v="84"/>
    <s v="64111 Accounting - EBITDA add-back"/>
    <x v="7"/>
    <s v="Dynamics365 BC Implementations 8.2.21-8.6.21 Status call/Question hour/ support on JE import"/>
    <s v=" "/>
    <s v=""/>
    <s v=""/>
    <n v="1202.5"/>
    <n v="1202.5"/>
    <n v="0"/>
    <s v=""/>
    <s v="G/L Account"/>
    <s v=""/>
    <s v=" "/>
    <s v=""/>
    <s v=""/>
    <n v="9538"/>
    <s v="50250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2"/>
    <s v=" "/>
    <s v=""/>
    <s v=""/>
    <n v="-3422.5"/>
    <n v="0"/>
    <n v="3422.5"/>
    <s v="Techbology Management Concepts"/>
    <s v="G/L Account"/>
    <s v=""/>
    <s v=" "/>
    <s v=""/>
    <s v=""/>
    <n v="8252"/>
    <s v="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2"/>
    <s v=" "/>
    <s v=""/>
    <s v=""/>
    <n v="-5642.5"/>
    <n v="0"/>
    <n v="5642.5"/>
    <s v="Techbology Management Concepts"/>
    <s v="G/L Account"/>
    <s v=""/>
    <s v=" "/>
    <s v=""/>
    <s v=""/>
    <n v="8250"/>
    <s v=""/>
    <n v="32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5"/>
    <s v=" "/>
    <s v=""/>
    <s v=""/>
    <n v="-208"/>
    <n v="0"/>
    <n v="208"/>
    <s v="Business Recovery Center"/>
    <s v="G/L Account"/>
    <s v=""/>
    <s v=" "/>
    <s v=""/>
    <s v=""/>
    <n v="7820"/>
    <s v=""/>
    <n v="370"/>
    <s v="NULL"/>
    <s v="NULL"/>
  </r>
  <r>
    <x v="0"/>
    <x v="2"/>
    <d v="2021-09-01T00:00:00"/>
    <x v="8"/>
    <s v=" "/>
    <s v="G00086"/>
    <n v="64111"/>
    <x v="84"/>
    <s v="64111 Accounting - EBITDA add-back"/>
    <x v="7"/>
    <s v="QBO AP Reversing entry for bills already captured in BC JE 534"/>
    <s v=" "/>
    <s v=""/>
    <s v=""/>
    <n v="-19195"/>
    <n v="0"/>
    <n v="19195"/>
    <s v="Business Recovery Center"/>
    <s v="G/L Account"/>
    <s v=""/>
    <s v=" "/>
    <s v=""/>
    <s v=""/>
    <n v="7818"/>
    <s v=""/>
    <n v="370"/>
    <s v="NULL"/>
    <s v="NULL"/>
  </r>
  <r>
    <x v="0"/>
    <x v="2"/>
    <d v="2021-09-01T00:00:00"/>
    <x v="8"/>
    <s v="Invoice"/>
    <s v="50410"/>
    <n v="64111"/>
    <x v="84"/>
    <s v="64111 Accounting - EBITDA add-back"/>
    <x v="7"/>
    <s v="Status calls"/>
    <s v=" "/>
    <s v=""/>
    <s v=""/>
    <n v="1110"/>
    <n v="1110"/>
    <n v="0"/>
    <s v=""/>
    <s v="G/L Account"/>
    <s v=""/>
    <s v=" "/>
    <s v=""/>
    <s v="Technology Management Concepts"/>
    <n v="5167"/>
    <s v="50410"/>
    <n v="320"/>
    <s v="NULL"/>
    <s v="NULL"/>
  </r>
  <r>
    <x v="0"/>
    <x v="2"/>
    <d v="2021-09-01T00:00:00"/>
    <x v="8"/>
    <s v="Invoice"/>
    <s v="50332"/>
    <n v="64111"/>
    <x v="84"/>
    <s v="64111 Accounting - EBITDA add-back"/>
    <x v="7"/>
    <s v="Status calls"/>
    <s v=" "/>
    <s v=""/>
    <s v=""/>
    <n v="462.5"/>
    <n v="462.5"/>
    <n v="0"/>
    <s v=""/>
    <s v="G/L Account"/>
    <s v=""/>
    <s v=" "/>
    <s v=""/>
    <s v="Technology Management Concepts"/>
    <n v="5164"/>
    <s v="50332"/>
    <n v="320"/>
    <s v="NULL"/>
    <s v="NULL"/>
  </r>
  <r>
    <x v="0"/>
    <x v="2"/>
    <d v="2021-09-01T00:00:00"/>
    <x v="8"/>
    <s v="Invoice"/>
    <s v="1584-3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3057"/>
    <s v="1584-3"/>
    <n v="340"/>
    <s v="NULL"/>
    <s v="NULL"/>
  </r>
  <r>
    <x v="0"/>
    <x v="2"/>
    <d v="2021-09-01T00:00:00"/>
    <x v="8"/>
    <s v="Invoice"/>
    <s v="INVUS601106944"/>
    <n v="63150"/>
    <x v="45"/>
    <s v="63150 Advertising, print &amp; promotion"/>
    <x v="8"/>
    <s v="2.24.21 Microlist/ US National Newsline Length Charge"/>
    <s v=" "/>
    <s v=""/>
    <s v=""/>
    <n v="702"/>
    <n v="702"/>
    <n v="0"/>
    <s v=""/>
    <s v="G/L Account"/>
    <s v=""/>
    <s v=" "/>
    <s v=""/>
    <s v="Cision US Inc"/>
    <n v="5494"/>
    <s v="INVUS601106944"/>
    <n v="340"/>
    <s v="NULL"/>
    <s v="NULL"/>
  </r>
  <r>
    <x v="0"/>
    <x v="4"/>
    <d v="2021-09-01T00:00:00"/>
    <x v="8"/>
    <s v=" "/>
    <s v="G00086"/>
    <n v="63120"/>
    <x v="47"/>
    <s v="63120 Events/Swag"/>
    <x v="8"/>
    <s v="QBO AP Reversing entry for bills already captured in BC JE 544"/>
    <s v=" "/>
    <s v=""/>
    <s v=""/>
    <n v="-719.96"/>
    <n v="0"/>
    <n v="719.96"/>
    <s v="4imprint"/>
    <s v="G/L Account"/>
    <s v=""/>
    <s v=" "/>
    <s v=""/>
    <s v=""/>
    <n v="7848"/>
    <s v=""/>
    <n v="340"/>
    <s v="NULL"/>
    <s v="NULL"/>
  </r>
  <r>
    <x v="0"/>
    <x v="7"/>
    <d v="2021-09-01T00:00:00"/>
    <x v="8"/>
    <s v=" "/>
    <s v="G00086"/>
    <n v="63120"/>
    <x v="47"/>
    <s v="63120 Events/Swag"/>
    <x v="8"/>
    <s v="QBO AP Reversing entry for bills already captured in BC JE 545"/>
    <s v=" "/>
    <s v=""/>
    <s v=""/>
    <n v="-1398.16"/>
    <n v="0"/>
    <n v="1398.16"/>
    <s v="Emoro"/>
    <s v="G/L Account"/>
    <s v=""/>
    <s v=" "/>
    <s v=""/>
    <s v=""/>
    <n v="7824"/>
    <s v=""/>
    <n v="340"/>
    <s v="NULL"/>
    <s v="NULL"/>
  </r>
  <r>
    <x v="4"/>
    <x v="4"/>
    <d v="2021-09-01T00:00:00"/>
    <x v="8"/>
    <s v="Invoice"/>
    <s v="9142914"/>
    <n v="63120"/>
    <x v="47"/>
    <s v="63120 Events/Swag"/>
    <x v="8"/>
    <s v="Pens-NY"/>
    <s v=" "/>
    <s v=""/>
    <s v=""/>
    <n v="719.96"/>
    <n v="719.96"/>
    <n v="0"/>
    <s v=""/>
    <s v="G/L Account"/>
    <s v=""/>
    <s v=" "/>
    <s v=""/>
    <s v="4imprint"/>
    <n v="5458"/>
    <s v="9142914"/>
    <n v="340"/>
    <s v="NULL"/>
    <s v="NULL"/>
  </r>
  <r>
    <x v="1"/>
    <x v="7"/>
    <d v="2021-09-01T00:00:00"/>
    <x v="8"/>
    <s v="Invoice"/>
    <s v="114206"/>
    <n v="63120"/>
    <x v="47"/>
    <s v="63120 Events/Swag"/>
    <x v="8"/>
    <s v="Hair Ties for patients at the clinic"/>
    <s v=" "/>
    <s v=""/>
    <s v=""/>
    <n v="1398.16"/>
    <n v="1398.16"/>
    <n v="0"/>
    <s v=""/>
    <s v="G/L Account"/>
    <s v=""/>
    <s v=" "/>
    <s v=""/>
    <s v="Emoro"/>
    <n v="4910"/>
    <s v="114206"/>
    <n v="340"/>
    <s v="NULL"/>
    <s v="NULL"/>
  </r>
  <r>
    <x v="3"/>
    <x v="0"/>
    <d v="2021-09-01T00:00:00"/>
    <x v="8"/>
    <s v=" "/>
    <s v="G00037"/>
    <n v="52200"/>
    <x v="57"/>
    <s v="52200 Donor related expenses"/>
    <x v="10"/>
    <s v="Reversal of JE in QBO 120 - Accrual 8.20-8.31.21 AMEX Transactions"/>
    <s v=" "/>
    <s v=""/>
    <s v=""/>
    <n v="-1246.1199999999999"/>
    <n v="0"/>
    <n v="1246.1199999999999"/>
    <s v=""/>
    <s v="G/L Account"/>
    <s v=""/>
    <s v=" "/>
    <s v=""/>
    <s v=""/>
    <n v="3080"/>
    <s v=""/>
    <n v="130"/>
    <s v=""/>
    <s v=""/>
  </r>
  <r>
    <x v="0"/>
    <x v="8"/>
    <d v="2021-09-01T00:00:00"/>
    <x v="8"/>
    <s v="Invoice"/>
    <s v="517000072590"/>
    <n v="51380"/>
    <x v="63"/>
    <s v="51380 Laundry"/>
    <x v="10"/>
    <s v="Laundry - Dan MD"/>
    <s v=" "/>
    <s v=""/>
    <s v=""/>
    <n v="21.38"/>
    <n v="21.38"/>
    <n v="0"/>
    <s v=""/>
    <s v="G/L Account"/>
    <s v=""/>
    <s v=" "/>
    <s v=""/>
    <s v=""/>
    <n v="9577"/>
    <s v="517000072590"/>
    <n v="110"/>
    <s v="NULL"/>
    <s v="NULL"/>
  </r>
  <r>
    <x v="0"/>
    <x v="8"/>
    <d v="2021-09-01T00:00:00"/>
    <x v="8"/>
    <s v="Invoice"/>
    <s v="517000072590"/>
    <n v="51380"/>
    <x v="63"/>
    <s v="51380 Laundry"/>
    <x v="10"/>
    <s v="Laundry - Dan MA"/>
    <s v=" "/>
    <s v=""/>
    <s v=""/>
    <n v="41.5"/>
    <n v="41.5"/>
    <n v="0"/>
    <s v=""/>
    <s v="G/L Account"/>
    <s v=""/>
    <s v=" "/>
    <s v=""/>
    <s v=""/>
    <n v="9576"/>
    <s v="517000072590"/>
    <n v="17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74"/>
    <s v="511000115189"/>
    <n v="17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Nurse"/>
    <s v=" "/>
    <s v=""/>
    <s v=""/>
    <n v="82.99"/>
    <n v="82.99"/>
    <n v="0"/>
    <s v=""/>
    <s v="G/L Account"/>
    <s v=""/>
    <s v=" "/>
    <s v=""/>
    <s v=""/>
    <n v="9573"/>
    <s v="511000115189"/>
    <n v="12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72"/>
    <s v="511000115189"/>
    <n v="110"/>
    <s v="NULL"/>
    <s v="NULL"/>
  </r>
  <r>
    <x v="0"/>
    <x v="5"/>
    <d v="2021-09-01T00:00:00"/>
    <x v="8"/>
    <s v="Invoice"/>
    <s v="511000115189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71"/>
    <s v="511000115189"/>
    <n v="13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69"/>
    <s v="511000111425"/>
    <n v="13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Nurses"/>
    <s v=" "/>
    <s v=""/>
    <s v=""/>
    <n v="82.99"/>
    <n v="82.99"/>
    <n v="0"/>
    <s v=""/>
    <s v="G/L Account"/>
    <s v=""/>
    <s v=" "/>
    <s v=""/>
    <s v=""/>
    <n v="9568"/>
    <s v="511000111425"/>
    <n v="12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67"/>
    <s v="511000111425"/>
    <n v="170"/>
    <s v="NULL"/>
    <s v="NULL"/>
  </r>
  <r>
    <x v="0"/>
    <x v="5"/>
    <d v="2021-09-01T00:00:00"/>
    <x v="8"/>
    <s v="Invoice"/>
    <s v="511000111425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66"/>
    <s v="511000111425"/>
    <n v="11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Nurses"/>
    <s v=" "/>
    <s v=""/>
    <s v=""/>
    <n v="82.99"/>
    <n v="82.99"/>
    <n v="0"/>
    <s v=""/>
    <s v="G/L Account"/>
    <s v=""/>
    <s v=" "/>
    <s v=""/>
    <s v=""/>
    <n v="9564"/>
    <s v="511000107510"/>
    <n v="12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MA"/>
    <s v=" "/>
    <s v=""/>
    <s v=""/>
    <n v="198.24"/>
    <n v="198.24"/>
    <n v="0"/>
    <s v=""/>
    <s v="G/L Account"/>
    <s v=""/>
    <s v=" "/>
    <s v=""/>
    <s v=""/>
    <n v="9563"/>
    <s v="511000107510"/>
    <n v="17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MD"/>
    <s v=" "/>
    <s v=""/>
    <s v=""/>
    <n v="59.93"/>
    <n v="59.93"/>
    <n v="0"/>
    <s v=""/>
    <s v="G/L Account"/>
    <s v=""/>
    <s v=" "/>
    <s v=""/>
    <s v=""/>
    <n v="9562"/>
    <s v="511000107510"/>
    <n v="110"/>
    <s v="NULL"/>
    <s v="NULL"/>
  </r>
  <r>
    <x v="0"/>
    <x v="5"/>
    <d v="2021-09-01T00:00:00"/>
    <x v="8"/>
    <s v="Invoice"/>
    <s v="511000107510"/>
    <n v="51380"/>
    <x v="63"/>
    <s v="51380 Laundry"/>
    <x v="10"/>
    <s v="Laundry - SV Lab"/>
    <s v=" "/>
    <s v=""/>
    <s v=""/>
    <n v="119.87"/>
    <n v="119.87"/>
    <n v="0"/>
    <s v=""/>
    <s v="G/L Account"/>
    <s v=""/>
    <s v=" "/>
    <s v=""/>
    <s v=""/>
    <n v="9561"/>
    <s v="511000107510"/>
    <n v="13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MA"/>
    <s v=" "/>
    <s v=""/>
    <s v=""/>
    <n v="87.69"/>
    <n v="87.69"/>
    <n v="0"/>
    <s v=""/>
    <s v="G/L Account"/>
    <s v=""/>
    <s v=" "/>
    <s v=""/>
    <s v=""/>
    <n v="9559"/>
    <s v="511000053471"/>
    <n v="17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Lab"/>
    <s v=" "/>
    <s v=""/>
    <s v=""/>
    <n v="53.02"/>
    <n v="53.02"/>
    <n v="0"/>
    <s v=""/>
    <s v="G/L Account"/>
    <s v=""/>
    <s v=" "/>
    <s v=""/>
    <s v=""/>
    <n v="9558"/>
    <s v="511000053471"/>
    <n v="13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Nurses"/>
    <s v=" "/>
    <s v=""/>
    <s v=""/>
    <n v="36.700000000000003"/>
    <n v="36.700000000000003"/>
    <n v="0"/>
    <s v=""/>
    <s v="G/L Account"/>
    <s v=""/>
    <s v=" "/>
    <s v=""/>
    <s v=""/>
    <n v="9557"/>
    <s v="511000053471"/>
    <n v="120"/>
    <s v="NULL"/>
    <s v="NULL"/>
  </r>
  <r>
    <x v="0"/>
    <x v="5"/>
    <d v="2021-09-01T00:00:00"/>
    <x v="8"/>
    <s v="Invoice"/>
    <s v="511000053471"/>
    <n v="51380"/>
    <x v="63"/>
    <s v="51380 Laundry"/>
    <x v="10"/>
    <s v="5.3.21 Laundry - SV MD"/>
    <s v=" "/>
    <s v=""/>
    <s v=""/>
    <n v="26.51"/>
    <n v="26.51"/>
    <n v="0"/>
    <s v=""/>
    <s v="G/L Account"/>
    <s v=""/>
    <s v=" "/>
    <s v=""/>
    <s v=""/>
    <n v="9556"/>
    <s v="511000053471"/>
    <n v="110"/>
    <s v="NULL"/>
    <s v="NULL"/>
  </r>
  <r>
    <x v="0"/>
    <x v="3"/>
    <d v="2021-09-01T00:00:00"/>
    <x v="8"/>
    <s v="Invoice"/>
    <s v="508000115817"/>
    <n v="51380"/>
    <x v="63"/>
    <s v="51380 Laundry"/>
    <x v="10"/>
    <s v="Laundry - SOMA MA"/>
    <s v=" "/>
    <s v=""/>
    <s v=""/>
    <n v="19.579999999999998"/>
    <n v="19.579999999999998"/>
    <n v="0"/>
    <s v=""/>
    <s v="G/L Account"/>
    <s v=""/>
    <s v=" "/>
    <s v=""/>
    <s v=""/>
    <n v="9554"/>
    <s v="508000115817"/>
    <n v="170"/>
    <s v="NULL"/>
    <s v="NULL"/>
  </r>
  <r>
    <x v="0"/>
    <x v="3"/>
    <d v="2021-09-01T00:00:00"/>
    <x v="8"/>
    <s v="Invoice"/>
    <s v="508000115817"/>
    <n v="51380"/>
    <x v="63"/>
    <s v="51380 Laundry"/>
    <x v="10"/>
    <s v="Laundry SOMA MD"/>
    <s v=" "/>
    <s v=""/>
    <s v=""/>
    <n v="10.08"/>
    <n v="10.08"/>
    <n v="0"/>
    <s v=""/>
    <s v="G/L Account"/>
    <s v=""/>
    <s v=" "/>
    <s v=""/>
    <s v=""/>
    <n v="9553"/>
    <s v="508000115817"/>
    <n v="11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RN"/>
    <s v=" "/>
    <s v=""/>
    <s v=""/>
    <n v="39.68"/>
    <n v="39.68"/>
    <n v="0"/>
    <s v=""/>
    <s v="G/L Account"/>
    <s v=""/>
    <s v=" "/>
    <s v=""/>
    <s v=""/>
    <n v="9551"/>
    <s v="508000115803"/>
    <n v="12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Lab"/>
    <s v=" "/>
    <s v=""/>
    <s v=""/>
    <n v="207.22"/>
    <n v="207.22"/>
    <n v="0"/>
    <s v=""/>
    <s v="G/L Account"/>
    <s v=""/>
    <s v=" "/>
    <s v=""/>
    <s v=""/>
    <n v="9550"/>
    <s v="508000115803"/>
    <n v="13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MA"/>
    <s v=" "/>
    <s v=""/>
    <s v=""/>
    <n v="145.5"/>
    <n v="145.5"/>
    <n v="0"/>
    <s v=""/>
    <s v="G/L Account"/>
    <s v=""/>
    <s v=" "/>
    <s v=""/>
    <s v=""/>
    <n v="9549"/>
    <s v="508000115803"/>
    <n v="170"/>
    <s v="NULL"/>
    <s v="NULL"/>
  </r>
  <r>
    <x v="0"/>
    <x v="1"/>
    <d v="2021-09-01T00:00:00"/>
    <x v="8"/>
    <s v="Invoice"/>
    <s v="508000115803"/>
    <n v="51380"/>
    <x v="63"/>
    <s v="51380 Laundry"/>
    <x v="10"/>
    <s v="Laundry - SF MD"/>
    <s v=" "/>
    <s v=""/>
    <s v=""/>
    <n v="48.5"/>
    <n v="48.5"/>
    <n v="0"/>
    <s v=""/>
    <s v="G/L Account"/>
    <s v=""/>
    <s v=" "/>
    <s v=""/>
    <s v=""/>
    <n v="9548"/>
    <s v="508000115803"/>
    <n v="11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Nurses"/>
    <s v=" "/>
    <s v=""/>
    <s v=""/>
    <n v="33.75"/>
    <n v="33.75"/>
    <n v="0"/>
    <s v=""/>
    <s v="G/L Account"/>
    <s v=""/>
    <s v=" "/>
    <s v=""/>
    <s v=""/>
    <n v="9546"/>
    <s v="508000115802"/>
    <n v="12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MA"/>
    <s v=" "/>
    <s v=""/>
    <s v=""/>
    <n v="123.76"/>
    <n v="123.76"/>
    <n v="0"/>
    <s v=""/>
    <s v="G/L Account"/>
    <s v=""/>
    <s v=" "/>
    <s v=""/>
    <s v=""/>
    <n v="9545"/>
    <s v="508000115802"/>
    <n v="17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MD"/>
    <s v=" "/>
    <s v=""/>
    <s v=""/>
    <n v="41.25"/>
    <n v="41.25"/>
    <n v="0"/>
    <s v=""/>
    <s v="G/L Account"/>
    <s v=""/>
    <s v=" "/>
    <s v=""/>
    <s v=""/>
    <n v="9544"/>
    <s v="508000115802"/>
    <n v="110"/>
    <s v="NULL"/>
    <s v="NULL"/>
  </r>
  <r>
    <x v="0"/>
    <x v="1"/>
    <d v="2021-09-01T00:00:00"/>
    <x v="8"/>
    <s v="Invoice"/>
    <s v="508000115802"/>
    <n v="51380"/>
    <x v="63"/>
    <s v="51380 Laundry"/>
    <x v="10"/>
    <s v="Laundry - SF Lab"/>
    <s v=" "/>
    <s v=""/>
    <s v=""/>
    <n v="176.26"/>
    <n v="176.26"/>
    <n v="0"/>
    <s v=""/>
    <s v="G/L Account"/>
    <s v=""/>
    <s v=" "/>
    <s v=""/>
    <s v=""/>
    <n v="9543"/>
    <s v="508000115802"/>
    <n v="130"/>
    <s v="NULL"/>
    <s v="NULL"/>
  </r>
  <r>
    <x v="0"/>
    <x v="3"/>
    <d v="2021-09-01T00:00:00"/>
    <x v="8"/>
    <s v="Invoice"/>
    <s v="5080001120"/>
    <n v="51380"/>
    <x v="63"/>
    <s v="51380 Laundry"/>
    <x v="10"/>
    <s v="Laundry -SOMA MA"/>
    <s v=" "/>
    <s v=""/>
    <s v=""/>
    <n v="73.64"/>
    <n v="73.64"/>
    <n v="0"/>
    <s v=""/>
    <s v="G/L Account"/>
    <s v=""/>
    <s v=" "/>
    <s v=""/>
    <s v=""/>
    <n v="9541"/>
    <s v="5080001120"/>
    <n v="170"/>
    <s v="NULL"/>
    <s v="NULL"/>
  </r>
  <r>
    <x v="0"/>
    <x v="3"/>
    <d v="2021-09-01T00:00:00"/>
    <x v="8"/>
    <s v="Invoice"/>
    <s v="5080001120"/>
    <n v="51380"/>
    <x v="63"/>
    <s v="51380 Laundry"/>
    <x v="10"/>
    <s v="Laundry -SOMA MD"/>
    <s v=" "/>
    <s v=""/>
    <s v=""/>
    <n v="37.94"/>
    <n v="37.94"/>
    <n v="0"/>
    <s v=""/>
    <s v="G/L Account"/>
    <s v=""/>
    <s v=" "/>
    <s v=""/>
    <s v=""/>
    <n v="9540"/>
    <s v="5080001120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398.25"/>
    <n v="0"/>
    <n v="398.25"/>
    <s v="Aramark"/>
    <s v="G/L Account"/>
    <s v=""/>
    <s v=" "/>
    <s v=""/>
    <s v=""/>
    <n v="7900"/>
    <s v=""/>
    <n v="170"/>
    <s v="NULL"/>
    <s v="NULL"/>
  </r>
  <r>
    <x v="0"/>
    <x v="7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664.6"/>
    <n v="0"/>
    <n v="664.6"/>
    <s v="Aramark"/>
    <s v="G/L Account"/>
    <s v=""/>
    <s v=" "/>
    <s v=""/>
    <s v=""/>
    <n v="7898"/>
    <s v=""/>
    <n v="170"/>
    <s v="NULL"/>
    <s v="NULL"/>
  </r>
  <r>
    <x v="0"/>
    <x v="3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111.58"/>
    <n v="0"/>
    <n v="111.58"/>
    <s v="Aramark"/>
    <s v="G/L Account"/>
    <s v=""/>
    <s v=" "/>
    <s v=""/>
    <s v=""/>
    <n v="7896"/>
    <s v=""/>
    <n v="110"/>
    <s v="NULL"/>
    <s v="NULL"/>
  </r>
  <r>
    <x v="0"/>
    <x v="8"/>
    <d v="2021-09-01T00:00:00"/>
    <x v="8"/>
    <s v=" "/>
    <s v="G00086"/>
    <n v="51380"/>
    <x v="63"/>
    <s v="51380 Laundry"/>
    <x v="10"/>
    <s v="QBO AP Reversing entry for bills already captured in BC JE 532"/>
    <s v=" "/>
    <s v=""/>
    <s v=""/>
    <n v="-62.88"/>
    <n v="0"/>
    <n v="62.88"/>
    <s v="Aramark"/>
    <s v="G/L Account"/>
    <s v=""/>
    <s v=" "/>
    <s v=""/>
    <s v=""/>
    <n v="7894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203.92"/>
    <n v="0"/>
    <n v="203.92"/>
    <s v="Aramark"/>
    <s v="G/L Account"/>
    <s v=""/>
    <s v=" "/>
    <s v=""/>
    <s v=""/>
    <n v="7892"/>
    <s v=""/>
    <n v="110"/>
    <s v="NULL"/>
    <s v="NULL"/>
  </r>
  <r>
    <x v="0"/>
    <x v="3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29.66"/>
    <n v="0"/>
    <n v="29.66"/>
    <s v="Aramark"/>
    <s v="G/L Account"/>
    <s v=""/>
    <s v=" "/>
    <s v=""/>
    <s v=""/>
    <n v="7890"/>
    <s v=""/>
    <n v="110"/>
    <s v="NULL"/>
    <s v="NULL"/>
  </r>
  <r>
    <x v="0"/>
    <x v="1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375.02"/>
    <n v="0"/>
    <n v="375.02"/>
    <s v="Aramark"/>
    <s v="G/L Account"/>
    <s v=""/>
    <s v=" "/>
    <s v=""/>
    <s v=""/>
    <n v="7888"/>
    <s v=""/>
    <n v="130"/>
    <s v="NULL"/>
    <s v="NULL"/>
  </r>
  <r>
    <x v="0"/>
    <x v="1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40.9"/>
    <n v="0"/>
    <n v="440.9"/>
    <s v="Aramark"/>
    <s v="G/L Account"/>
    <s v=""/>
    <s v=" "/>
    <s v=""/>
    <s v=""/>
    <n v="7886"/>
    <s v=""/>
    <n v="110"/>
    <s v="NULL"/>
    <s v="NULL"/>
  </r>
  <r>
    <x v="0"/>
    <x v="8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62.88"/>
    <n v="0"/>
    <n v="62.88"/>
    <s v="Aramark"/>
    <s v="G/L Account"/>
    <s v=""/>
    <s v=" "/>
    <s v=""/>
    <s v=""/>
    <n v="7884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82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80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EXPCARD-12908845"/>
    <s v=" "/>
    <s v=""/>
    <s v=""/>
    <n v="-461.03"/>
    <n v="0"/>
    <n v="461.03"/>
    <s v="Aramark"/>
    <s v="G/L Account"/>
    <s v=""/>
    <s v=" "/>
    <s v=""/>
    <s v=""/>
    <n v="7878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488.27"/>
    <n v="0"/>
    <n v="488.27"/>
    <s v="Aramark"/>
    <s v="G/L Account"/>
    <s v=""/>
    <s v=" "/>
    <s v=""/>
    <s v=""/>
    <n v="7876"/>
    <s v=""/>
    <n v="11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4"/>
    <s v=" "/>
    <s v=""/>
    <s v=""/>
    <n v="-488.65"/>
    <n v="0"/>
    <n v="488.65"/>
    <s v="Aramark"/>
    <s v="G/L Account"/>
    <s v=""/>
    <s v=" "/>
    <s v=""/>
    <s v=""/>
    <n v="7874"/>
    <s v=""/>
    <n v="13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66.02"/>
    <n v="0"/>
    <n v="466.02"/>
    <s v="Aramark"/>
    <s v="G/L Account"/>
    <s v=""/>
    <s v=" "/>
    <s v=""/>
    <s v=""/>
    <n v="7872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66.65"/>
    <n v="0"/>
    <n v="466.65"/>
    <s v="Aramark"/>
    <s v="G/L Account"/>
    <s v=""/>
    <s v=" "/>
    <s v=""/>
    <s v=""/>
    <n v="7870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22.35"/>
    <n v="0"/>
    <n v="422.35"/>
    <s v="Aramark"/>
    <s v="G/L Account"/>
    <s v=""/>
    <s v=" "/>
    <s v=""/>
    <s v=""/>
    <n v="7868"/>
    <s v=""/>
    <n v="170"/>
    <s v="NULL"/>
    <s v="NULL"/>
  </r>
  <r>
    <x v="0"/>
    <x v="5"/>
    <d v="2021-09-01T00:00:00"/>
    <x v="8"/>
    <s v=" "/>
    <s v="G00086"/>
    <n v="51380"/>
    <x v="63"/>
    <s v="51380 Laundry"/>
    <x v="10"/>
    <s v="QBO AP Reversing entry for bills already captured in BC JE 545"/>
    <s v=" "/>
    <s v=""/>
    <s v=""/>
    <n v="-422.35"/>
    <n v="0"/>
    <n v="422.35"/>
    <s v="Aramark"/>
    <s v="G/L Account"/>
    <s v=""/>
    <s v=" "/>
    <s v=""/>
    <s v=""/>
    <n v="7866"/>
    <s v=""/>
    <n v="120"/>
    <s v="NULL"/>
    <s v="NULL"/>
  </r>
  <r>
    <x v="1"/>
    <x v="7"/>
    <d v="2021-09-01T00:00:00"/>
    <x v="8"/>
    <s v="Invoice"/>
    <s v="518000106252"/>
    <n v="51380"/>
    <x v="63"/>
    <s v="51380 Laundry"/>
    <x v="10"/>
    <s v="Laundry Oak IVF Lab"/>
    <s v=" "/>
    <s v=""/>
    <s v=""/>
    <n v="212.67"/>
    <n v="212.67"/>
    <n v="0"/>
    <s v=""/>
    <s v="G/L Account"/>
    <s v=""/>
    <s v=" "/>
    <s v=""/>
    <s v="Aramark"/>
    <n v="5303"/>
    <s v="518000106252"/>
    <n v="130"/>
    <s v="NULL"/>
    <s v="NULL"/>
  </r>
  <r>
    <x v="1"/>
    <x v="7"/>
    <d v="2021-09-01T00:00:00"/>
    <x v="8"/>
    <s v="Invoice"/>
    <s v="518000106252"/>
    <n v="51380"/>
    <x v="63"/>
    <s v="51380 Laundry"/>
    <x v="10"/>
    <s v="Laundry Oak MD"/>
    <s v=" "/>
    <s v=""/>
    <s v=""/>
    <n v="79.75"/>
    <n v="79.75"/>
    <n v="0"/>
    <s v=""/>
    <s v="G/L Account"/>
    <s v=""/>
    <s v=" "/>
    <s v=""/>
    <s v="Aramark"/>
    <n v="5300"/>
    <s v="518000106252"/>
    <n v="110"/>
    <s v="NULL"/>
    <s v="NULL"/>
  </r>
  <r>
    <x v="1"/>
    <x v="7"/>
    <d v="2021-09-01T00:00:00"/>
    <x v="8"/>
    <s v="Invoice"/>
    <s v="518000106252"/>
    <n v="51380"/>
    <x v="63"/>
    <s v="51380 Laundry"/>
    <x v="10"/>
    <s v="Laundry Oak ASC RN"/>
    <s v=" "/>
    <s v=""/>
    <s v=""/>
    <n v="79.760000000000005"/>
    <n v="79.760000000000005"/>
    <n v="0"/>
    <s v=""/>
    <s v="G/L Account"/>
    <s v=""/>
    <s v=" "/>
    <s v=""/>
    <s v="Aramark"/>
    <n v="5297"/>
    <s v="518000106252"/>
    <n v="120"/>
    <s v="NULL"/>
    <s v="NULL"/>
  </r>
  <r>
    <x v="1"/>
    <x v="7"/>
    <d v="2021-09-01T00:00:00"/>
    <x v="8"/>
    <s v="Invoice"/>
    <s v="518000106252"/>
    <n v="51380"/>
    <x v="63"/>
    <s v="51380 Laundry"/>
    <x v="10"/>
    <s v="Laundry Oak  MA"/>
    <s v=" "/>
    <s v=""/>
    <s v=""/>
    <n v="292.42"/>
    <n v="292.42"/>
    <n v="0"/>
    <s v=""/>
    <s v="G/L Account"/>
    <s v=""/>
    <s v=" "/>
    <s v=""/>
    <s v="Aramark"/>
    <n v="5294"/>
    <s v="518000106252"/>
    <n v="170"/>
    <s v="NULL"/>
    <s v="NULL"/>
  </r>
  <r>
    <x v="1"/>
    <x v="8"/>
    <d v="2021-09-01T00:00:00"/>
    <x v="8"/>
    <s v="Invoice"/>
    <s v="517000074875"/>
    <n v="51380"/>
    <x v="63"/>
    <s v="51380 Laundry"/>
    <x v="10"/>
    <s v="Laundry Dan MA"/>
    <s v=" "/>
    <s v=""/>
    <s v=""/>
    <n v="41.51"/>
    <n v="41.51"/>
    <n v="0"/>
    <s v=""/>
    <s v="G/L Account"/>
    <s v=""/>
    <s v=" "/>
    <s v=""/>
    <s v="Aramark"/>
    <n v="5290"/>
    <s v="517000074875"/>
    <n v="170"/>
    <s v="NULL"/>
    <s v="NULL"/>
  </r>
  <r>
    <x v="1"/>
    <x v="8"/>
    <d v="2021-09-01T00:00:00"/>
    <x v="8"/>
    <s v="Invoice"/>
    <s v="517000074875"/>
    <n v="51380"/>
    <x v="63"/>
    <s v="51380 Laundry"/>
    <x v="10"/>
    <s v="Laundry -Dan MD"/>
    <s v=" "/>
    <s v=""/>
    <s v=""/>
    <n v="21.37"/>
    <n v="21.37"/>
    <n v="0"/>
    <s v=""/>
    <s v="G/L Account"/>
    <s v=""/>
    <s v=" "/>
    <s v=""/>
    <s v="Aramark"/>
    <n v="5287"/>
    <s v="517000074875"/>
    <n v="110"/>
    <s v="NULL"/>
    <s v="NULL"/>
  </r>
  <r>
    <x v="1"/>
    <x v="5"/>
    <d v="2021-09-01T00:00:00"/>
    <x v="8"/>
    <s v="Invoice"/>
    <s v="511000119256"/>
    <n v="51380"/>
    <x v="63"/>
    <s v="51380 Laundry"/>
    <x v="10"/>
    <s v="Laundry SV Lab"/>
    <s v=" "/>
    <s v=""/>
    <s v=""/>
    <n v="103.55"/>
    <n v="103.55"/>
    <n v="0"/>
    <s v=""/>
    <s v="G/L Account"/>
    <s v=""/>
    <s v=" "/>
    <s v=""/>
    <s v="Aramark"/>
    <n v="5283"/>
    <s v="511000119256"/>
    <n v="130"/>
    <s v="NULL"/>
    <s v="NULL"/>
  </r>
  <r>
    <x v="1"/>
    <x v="5"/>
    <d v="2021-09-01T00:00:00"/>
    <x v="8"/>
    <s v="Invoice"/>
    <s v="511000119256"/>
    <n v="51380"/>
    <x v="63"/>
    <s v="51380 Laundry"/>
    <x v="10"/>
    <s v="Laundry SV MD"/>
    <s v=" "/>
    <s v=""/>
    <s v=""/>
    <n v="51.77"/>
    <n v="51.77"/>
    <n v="0"/>
    <s v=""/>
    <s v="G/L Account"/>
    <s v=""/>
    <s v=" "/>
    <s v=""/>
    <s v="Aramark"/>
    <n v="5280"/>
    <s v="511000119256"/>
    <n v="110"/>
    <s v="NULL"/>
    <s v="NULL"/>
  </r>
  <r>
    <x v="1"/>
    <x v="5"/>
    <d v="2021-09-01T00:00:00"/>
    <x v="8"/>
    <s v="Invoice"/>
    <s v="511000119256"/>
    <n v="51380"/>
    <x v="63"/>
    <s v="51380 Laundry"/>
    <x v="10"/>
    <s v="Laundry SV Nurse"/>
    <s v=" "/>
    <s v=""/>
    <s v=""/>
    <n v="71.680000000000007"/>
    <n v="71.680000000000007"/>
    <n v="0"/>
    <s v=""/>
    <s v="G/L Account"/>
    <s v=""/>
    <s v=" "/>
    <s v=""/>
    <s v="Aramark"/>
    <n v="5277"/>
    <s v="511000119256"/>
    <n v="120"/>
    <s v="NULL"/>
    <s v="NULL"/>
  </r>
  <r>
    <x v="1"/>
    <x v="5"/>
    <d v="2021-09-01T00:00:00"/>
    <x v="8"/>
    <s v="Invoice"/>
    <s v="511000119256"/>
    <n v="51380"/>
    <x v="63"/>
    <s v="51380 Laundry"/>
    <x v="10"/>
    <s v="Laundry SV MA"/>
    <s v=" "/>
    <s v=""/>
    <s v=""/>
    <n v="171.25"/>
    <n v="171.25"/>
    <n v="0"/>
    <s v=""/>
    <s v="G/L Account"/>
    <s v=""/>
    <s v=" "/>
    <s v=""/>
    <s v="Aramark"/>
    <n v="5274"/>
    <s v="511000119256"/>
    <n v="170"/>
    <s v="NULL"/>
    <s v="NULL"/>
  </r>
  <r>
    <x v="1"/>
    <x v="5"/>
    <d v="2021-09-01T00:00:00"/>
    <x v="8"/>
    <s v="Invoice"/>
    <s v="511000099171"/>
    <n v="51380"/>
    <x v="63"/>
    <s v="51380 Laundry"/>
    <x v="10"/>
    <s v="Laundry SV MA"/>
    <s v=" "/>
    <s v=""/>
    <s v=""/>
    <n v="209.96"/>
    <n v="209.96"/>
    <n v="0"/>
    <s v=""/>
    <s v="G/L Account"/>
    <s v=""/>
    <s v=" "/>
    <s v=""/>
    <s v="Aramark"/>
    <n v="5270"/>
    <s v="511000099171"/>
    <n v="170"/>
    <s v="NULL"/>
    <s v="NULL"/>
  </r>
  <r>
    <x v="1"/>
    <x v="5"/>
    <d v="2021-09-01T00:00:00"/>
    <x v="8"/>
    <s v="Invoice"/>
    <s v="511000099171"/>
    <n v="51380"/>
    <x v="63"/>
    <s v="51380 Laundry"/>
    <x v="10"/>
    <s v="Laundry SV Lab"/>
    <s v=" "/>
    <s v=""/>
    <s v=""/>
    <n v="126.95"/>
    <n v="126.95"/>
    <n v="0"/>
    <s v=""/>
    <s v="G/L Account"/>
    <s v=""/>
    <s v=" "/>
    <s v=""/>
    <s v="Aramark"/>
    <n v="5267"/>
    <s v="511000099171"/>
    <n v="130"/>
    <s v="NULL"/>
    <s v="NULL"/>
  </r>
  <r>
    <x v="1"/>
    <x v="5"/>
    <d v="2021-09-01T00:00:00"/>
    <x v="8"/>
    <s v="Invoice"/>
    <s v="511000099171"/>
    <n v="51380"/>
    <x v="63"/>
    <s v="51380 Laundry"/>
    <x v="10"/>
    <s v="Laundry SV Nurse"/>
    <s v=" "/>
    <s v=""/>
    <s v=""/>
    <n v="87.9"/>
    <n v="87.9"/>
    <n v="0"/>
    <s v=""/>
    <s v="G/L Account"/>
    <s v=""/>
    <s v=" "/>
    <s v=""/>
    <s v="Aramark"/>
    <n v="5264"/>
    <s v="511000099171"/>
    <n v="120"/>
    <s v="NULL"/>
    <s v="NULL"/>
  </r>
  <r>
    <x v="1"/>
    <x v="5"/>
    <d v="2021-09-01T00:00:00"/>
    <x v="8"/>
    <s v="Invoice"/>
    <s v="511000099171"/>
    <n v="51380"/>
    <x v="63"/>
    <s v="51380 Laundry"/>
    <x v="10"/>
    <s v="Laundry SV MD"/>
    <s v=" "/>
    <s v=""/>
    <s v=""/>
    <n v="63.46"/>
    <n v="63.46"/>
    <n v="0"/>
    <s v=""/>
    <s v="G/L Account"/>
    <s v=""/>
    <s v=" "/>
    <s v=""/>
    <s v="Aramark"/>
    <n v="5261"/>
    <s v="511000099171"/>
    <n v="110"/>
    <s v="NULL"/>
    <s v="NULL"/>
  </r>
  <r>
    <x v="1"/>
    <x v="5"/>
    <d v="2021-09-01T00:00:00"/>
    <x v="8"/>
    <s v="Invoice"/>
    <s v="511000095121"/>
    <n v="51380"/>
    <x v="63"/>
    <s v="51380 Laundry"/>
    <x v="10"/>
    <s v="Laundry SV Nurse"/>
    <s v=" "/>
    <s v=""/>
    <s v=""/>
    <n v="87.96"/>
    <n v="87.96"/>
    <n v="0"/>
    <s v=""/>
    <s v="G/L Account"/>
    <s v=""/>
    <s v=" "/>
    <s v=""/>
    <s v="Aramark"/>
    <n v="5257"/>
    <s v="511000095121"/>
    <n v="120"/>
    <s v="NULL"/>
    <s v="NULL"/>
  </r>
  <r>
    <x v="1"/>
    <x v="5"/>
    <d v="2021-09-01T00:00:00"/>
    <x v="8"/>
    <s v="Invoice"/>
    <s v="511000095121"/>
    <n v="51380"/>
    <x v="63"/>
    <s v="51380 Laundry"/>
    <x v="10"/>
    <s v="Laundry SV MA"/>
    <s v=" "/>
    <s v=""/>
    <s v=""/>
    <n v="210.12"/>
    <n v="210.12"/>
    <n v="0"/>
    <s v=""/>
    <s v="G/L Account"/>
    <s v=""/>
    <s v=" "/>
    <s v=""/>
    <s v="Aramark"/>
    <n v="5254"/>
    <s v="511000095121"/>
    <n v="170"/>
    <s v="NULL"/>
    <s v="NULL"/>
  </r>
  <r>
    <x v="1"/>
    <x v="5"/>
    <d v="2021-09-01T00:00:00"/>
    <x v="8"/>
    <s v="Invoice"/>
    <s v="511000095121"/>
    <n v="51380"/>
    <x v="63"/>
    <s v="51380 Laundry"/>
    <x v="10"/>
    <s v="Laundry SV MD"/>
    <s v=" "/>
    <s v=""/>
    <s v=""/>
    <n v="63.52"/>
    <n v="63.52"/>
    <n v="0"/>
    <s v=""/>
    <s v="G/L Account"/>
    <s v=""/>
    <s v=" "/>
    <s v=""/>
    <s v="Aramark"/>
    <n v="5251"/>
    <s v="511000095121"/>
    <n v="110"/>
    <s v="NULL"/>
    <s v="NULL"/>
  </r>
  <r>
    <x v="1"/>
    <x v="5"/>
    <d v="2021-09-01T00:00:00"/>
    <x v="8"/>
    <s v="Invoice"/>
    <s v="511000095121"/>
    <n v="51380"/>
    <x v="63"/>
    <s v="51380 Laundry"/>
    <x v="10"/>
    <s v="Laundry SV Lab"/>
    <s v=" "/>
    <s v=""/>
    <s v=""/>
    <n v="127.05"/>
    <n v="127.05"/>
    <n v="0"/>
    <s v=""/>
    <s v="G/L Account"/>
    <s v=""/>
    <s v=" "/>
    <s v=""/>
    <s v="Aramark"/>
    <n v="5248"/>
    <s v="511000095121"/>
    <n v="130"/>
    <s v="NULL"/>
    <s v="NULL"/>
  </r>
  <r>
    <x v="1"/>
    <x v="5"/>
    <d v="2021-09-01T00:00:00"/>
    <x v="8"/>
    <s v="Invoice"/>
    <s v="511000078900"/>
    <n v="51380"/>
    <x v="63"/>
    <s v="51380 Laundry"/>
    <x v="10"/>
    <s v="Laundry SV  Lab"/>
    <s v=" "/>
    <s v=""/>
    <s v=""/>
    <n v="121.17"/>
    <n v="121.17"/>
    <n v="0"/>
    <s v=""/>
    <s v="G/L Account"/>
    <s v=""/>
    <s v=" "/>
    <s v=""/>
    <s v="Aramark"/>
    <n v="5244"/>
    <s v="511000078900"/>
    <n v="130"/>
    <s v="NULL"/>
    <s v="NULL"/>
  </r>
  <r>
    <x v="1"/>
    <x v="5"/>
    <d v="2021-09-01T00:00:00"/>
    <x v="8"/>
    <s v="Invoice"/>
    <s v="511000078900"/>
    <n v="51380"/>
    <x v="63"/>
    <s v="51380 Laundry"/>
    <x v="10"/>
    <s v="Laundry SV MD"/>
    <s v=" "/>
    <s v=""/>
    <s v=""/>
    <n v="60.58"/>
    <n v="60.58"/>
    <n v="0"/>
    <s v=""/>
    <s v="G/L Account"/>
    <s v=""/>
    <s v=" "/>
    <s v=""/>
    <s v="Aramark"/>
    <n v="5241"/>
    <s v="511000078900"/>
    <n v="110"/>
    <s v="NULL"/>
    <s v="NULL"/>
  </r>
  <r>
    <x v="1"/>
    <x v="5"/>
    <d v="2021-09-01T00:00:00"/>
    <x v="8"/>
    <s v="Invoice"/>
    <s v="511000078900"/>
    <n v="51380"/>
    <x v="63"/>
    <s v="51380 Laundry"/>
    <x v="10"/>
    <s v="Laundry SV Nurse"/>
    <s v=" "/>
    <s v=""/>
    <s v=""/>
    <n v="83.88"/>
    <n v="83.88"/>
    <n v="0"/>
    <s v=""/>
    <s v="G/L Account"/>
    <s v=""/>
    <s v=" "/>
    <s v=""/>
    <s v="Aramark"/>
    <n v="5238"/>
    <s v="511000078900"/>
    <n v="120"/>
    <s v="NULL"/>
    <s v="NULL"/>
  </r>
  <r>
    <x v="1"/>
    <x v="5"/>
    <d v="2021-09-01T00:00:00"/>
    <x v="8"/>
    <s v="Invoice"/>
    <s v="511000078900"/>
    <n v="51380"/>
    <x v="63"/>
    <s v="51380 Laundry"/>
    <x v="10"/>
    <s v="Laundry SV  MA"/>
    <s v=" "/>
    <s v=""/>
    <s v=""/>
    <n v="200.39"/>
    <n v="200.39"/>
    <n v="0"/>
    <s v=""/>
    <s v="G/L Account"/>
    <s v=""/>
    <s v=" "/>
    <s v=""/>
    <s v="Aramark"/>
    <n v="5235"/>
    <s v="511000078900"/>
    <n v="170"/>
    <s v="NULL"/>
    <s v="NULL"/>
  </r>
  <r>
    <x v="1"/>
    <x v="5"/>
    <d v="2021-09-01T00:00:00"/>
    <x v="8"/>
    <s v="Invoice"/>
    <s v="511000075453"/>
    <n v="51380"/>
    <x v="63"/>
    <s v="51380 Laundry"/>
    <x v="10"/>
    <s v="Laundry SV MD"/>
    <s v=" "/>
    <s v=""/>
    <s v=""/>
    <n v="60.66"/>
    <n v="60.66"/>
    <n v="0"/>
    <s v=""/>
    <s v="G/L Account"/>
    <s v=""/>
    <s v=" "/>
    <s v=""/>
    <s v="Aramark"/>
    <n v="5231"/>
    <s v="511000075453"/>
    <n v="110"/>
    <s v="NULL"/>
    <s v="NULL"/>
  </r>
  <r>
    <x v="1"/>
    <x v="5"/>
    <d v="2021-09-01T00:00:00"/>
    <x v="8"/>
    <s v="Invoice"/>
    <s v="511000075453"/>
    <n v="51380"/>
    <x v="63"/>
    <s v="51380 Laundry"/>
    <x v="10"/>
    <s v="Laundry SV Nurse"/>
    <s v=" "/>
    <s v=""/>
    <s v=""/>
    <n v="84"/>
    <n v="84"/>
    <n v="0"/>
    <s v=""/>
    <s v="G/L Account"/>
    <s v=""/>
    <s v=" "/>
    <s v=""/>
    <s v="Aramark"/>
    <n v="5228"/>
    <s v="511000075453"/>
    <n v="120"/>
    <s v="NULL"/>
    <s v="NULL"/>
  </r>
  <r>
    <x v="1"/>
    <x v="5"/>
    <d v="2021-09-01T00:00:00"/>
    <x v="8"/>
    <s v="Invoice"/>
    <s v="511000075453"/>
    <n v="51380"/>
    <x v="63"/>
    <s v="51380 Laundry"/>
    <x v="10"/>
    <s v="Laundry SV  Lab"/>
    <s v=" "/>
    <s v=""/>
    <s v=""/>
    <n v="121.33"/>
    <n v="121.33"/>
    <n v="0"/>
    <s v=""/>
    <s v="G/L Account"/>
    <s v=""/>
    <s v=" "/>
    <s v=""/>
    <s v="Aramark"/>
    <n v="5225"/>
    <s v="511000075453"/>
    <n v="130"/>
    <s v="NULL"/>
    <s v="NULL"/>
  </r>
  <r>
    <x v="1"/>
    <x v="5"/>
    <d v="2021-09-01T00:00:00"/>
    <x v="8"/>
    <s v="Invoice"/>
    <s v="511000075453"/>
    <n v="51380"/>
    <x v="63"/>
    <s v="51380 Laundry"/>
    <x v="10"/>
    <s v="Laundry SV  MA"/>
    <s v=" "/>
    <s v=""/>
    <s v=""/>
    <n v="200.66"/>
    <n v="200.66"/>
    <n v="0"/>
    <s v=""/>
    <s v="G/L Account"/>
    <s v=""/>
    <s v=" "/>
    <s v=""/>
    <s v="Aramark"/>
    <n v="5222"/>
    <s v="511000075453"/>
    <n v="170"/>
    <s v="NULL"/>
    <s v="NULL"/>
  </r>
  <r>
    <x v="1"/>
    <x v="5"/>
    <d v="2021-09-01T00:00:00"/>
    <x v="8"/>
    <s v="Invoice"/>
    <s v="511000071654"/>
    <n v="51380"/>
    <x v="63"/>
    <s v="51380 Laundry"/>
    <x v="10"/>
    <s v="Laundry SV MD"/>
    <s v=" "/>
    <s v=""/>
    <s v=""/>
    <n v="54.91"/>
    <n v="54.91"/>
    <n v="0"/>
    <s v=""/>
    <s v="G/L Account"/>
    <s v=""/>
    <s v=" "/>
    <s v=""/>
    <s v="Aramark"/>
    <n v="5218"/>
    <s v="511000071654"/>
    <n v="110"/>
    <s v="NULL"/>
    <s v="NULL"/>
  </r>
  <r>
    <x v="1"/>
    <x v="5"/>
    <d v="2021-09-01T00:00:00"/>
    <x v="8"/>
    <s v="Invoice"/>
    <s v="511000071654"/>
    <n v="51380"/>
    <x v="63"/>
    <s v="51380 Laundry"/>
    <x v="10"/>
    <s v="Laundry SV  Lab"/>
    <s v=" "/>
    <s v=""/>
    <s v=""/>
    <n v="109.81"/>
    <n v="109.81"/>
    <n v="0"/>
    <s v=""/>
    <s v="G/L Account"/>
    <s v=""/>
    <s v=" "/>
    <s v=""/>
    <s v="Aramark"/>
    <n v="5215"/>
    <s v="511000071654"/>
    <n v="130"/>
    <s v="NULL"/>
    <s v="NULL"/>
  </r>
  <r>
    <x v="1"/>
    <x v="5"/>
    <d v="2021-09-01T00:00:00"/>
    <x v="8"/>
    <s v="Invoice"/>
    <s v="511000071654"/>
    <n v="51380"/>
    <x v="63"/>
    <s v="51380 Laundry"/>
    <x v="10"/>
    <s v="Laundry SV Nurse"/>
    <s v=" "/>
    <s v=""/>
    <s v=""/>
    <n v="76.02"/>
    <n v="76.02"/>
    <n v="0"/>
    <s v=""/>
    <s v="G/L Account"/>
    <s v=""/>
    <s v=" "/>
    <s v=""/>
    <s v="Aramark"/>
    <n v="5212"/>
    <s v="511000071654"/>
    <n v="120"/>
    <s v="NULL"/>
    <s v="NULL"/>
  </r>
  <r>
    <x v="1"/>
    <x v="5"/>
    <d v="2021-09-01T00:00:00"/>
    <x v="8"/>
    <s v="Invoice"/>
    <s v="511000071654"/>
    <n v="51380"/>
    <x v="63"/>
    <s v="51380 Laundry"/>
    <x v="10"/>
    <s v="Laundry SV  MA"/>
    <s v=" "/>
    <s v=""/>
    <s v=""/>
    <n v="181.61"/>
    <n v="181.61"/>
    <n v="0"/>
    <s v=""/>
    <s v="G/L Account"/>
    <s v=""/>
    <s v=" "/>
    <s v=""/>
    <s v="Aramark"/>
    <n v="5209"/>
    <s v="511000071654"/>
    <n v="170"/>
    <s v="NULL"/>
    <s v="NULL"/>
  </r>
  <r>
    <x v="1"/>
    <x v="5"/>
    <d v="2021-09-01T00:00:00"/>
    <x v="8"/>
    <s v="Invoice"/>
    <s v="511000067610"/>
    <n v="51380"/>
    <x v="63"/>
    <s v="51380 Laundry"/>
    <x v="10"/>
    <s v="Laundry SV  MA"/>
    <s v=" "/>
    <s v=""/>
    <s v=""/>
    <n v="181.61"/>
    <n v="181.61"/>
    <n v="0"/>
    <s v=""/>
    <s v="G/L Account"/>
    <s v=""/>
    <s v=" "/>
    <s v=""/>
    <s v="Aramark"/>
    <n v="5205"/>
    <s v="511000067610"/>
    <n v="170"/>
    <s v="NULL"/>
    <s v="NULL"/>
  </r>
  <r>
    <x v="1"/>
    <x v="5"/>
    <d v="2021-09-01T00:00:00"/>
    <x v="8"/>
    <s v="Invoice"/>
    <s v="511000067610"/>
    <n v="51380"/>
    <x v="63"/>
    <s v="51380 Laundry"/>
    <x v="10"/>
    <s v="Laundry SV MD"/>
    <s v=" "/>
    <s v=""/>
    <s v=""/>
    <n v="54.91"/>
    <n v="54.91"/>
    <n v="0"/>
    <s v=""/>
    <s v="G/L Account"/>
    <s v=""/>
    <s v=" "/>
    <s v=""/>
    <s v="Aramark"/>
    <n v="5202"/>
    <s v="511000067610"/>
    <n v="110"/>
    <s v="NULL"/>
    <s v="NULL"/>
  </r>
  <r>
    <x v="1"/>
    <x v="5"/>
    <d v="2021-09-01T00:00:00"/>
    <x v="8"/>
    <s v="Invoice"/>
    <s v="511000067610"/>
    <n v="51380"/>
    <x v="63"/>
    <s v="51380 Laundry"/>
    <x v="10"/>
    <s v="Laundry SV  Lab"/>
    <s v=" "/>
    <s v=""/>
    <s v=""/>
    <n v="109.81"/>
    <n v="109.81"/>
    <n v="0"/>
    <s v=""/>
    <s v="G/L Account"/>
    <s v=""/>
    <s v=" "/>
    <s v=""/>
    <s v="Aramark"/>
    <n v="5199"/>
    <s v="511000067610"/>
    <n v="130"/>
    <s v="NULL"/>
    <s v="NULL"/>
  </r>
  <r>
    <x v="1"/>
    <x v="5"/>
    <d v="2021-09-01T00:00:00"/>
    <x v="8"/>
    <s v="Invoice"/>
    <s v="511000067610"/>
    <n v="51380"/>
    <x v="63"/>
    <s v="51380 Laundry"/>
    <x v="10"/>
    <s v="Laundry SV Nurse"/>
    <s v=" "/>
    <s v=""/>
    <s v=""/>
    <n v="76.02"/>
    <n v="76.02"/>
    <n v="0"/>
    <s v=""/>
    <s v="G/L Account"/>
    <s v=""/>
    <s v=" "/>
    <s v=""/>
    <s v="Aramark"/>
    <n v="5196"/>
    <s v="511000067610"/>
    <n v="120"/>
    <s v="NULL"/>
    <s v="NULL"/>
  </r>
  <r>
    <x v="1"/>
    <x v="1"/>
    <d v="2021-09-01T00:00:00"/>
    <x v="8"/>
    <s v="Invoice"/>
    <s v="508000120259"/>
    <n v="51380"/>
    <x v="63"/>
    <s v="51380 Laundry"/>
    <x v="10"/>
    <s v="Laundry SF  Lab"/>
    <s v=" "/>
    <s v=""/>
    <s v=""/>
    <n v="207.22"/>
    <n v="207.22"/>
    <n v="0"/>
    <s v=""/>
    <s v="G/L Account"/>
    <s v=""/>
    <s v=" "/>
    <s v=""/>
    <s v="Aramark"/>
    <n v="5192"/>
    <s v="508000120259"/>
    <n v="130"/>
    <s v="NULL"/>
    <s v="NULL"/>
  </r>
  <r>
    <x v="1"/>
    <x v="1"/>
    <d v="2021-09-01T00:00:00"/>
    <x v="8"/>
    <s v="Invoice"/>
    <s v="508000120259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5189"/>
    <s v="508000120259"/>
    <n v="170"/>
    <s v="NULL"/>
    <s v="NULL"/>
  </r>
  <r>
    <x v="1"/>
    <x v="1"/>
    <d v="2021-09-01T00:00:00"/>
    <x v="8"/>
    <s v="Invoice"/>
    <s v="508000120259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5186"/>
    <s v="508000120259"/>
    <n v="110"/>
    <s v="NULL"/>
    <s v="NULL"/>
  </r>
  <r>
    <x v="1"/>
    <x v="1"/>
    <d v="2021-09-01T00:00:00"/>
    <x v="8"/>
    <s v="Invoice"/>
    <s v="508000120259"/>
    <n v="51380"/>
    <x v="63"/>
    <s v="51380 Laundry"/>
    <x v="10"/>
    <s v="Laundry SF  ASC RN"/>
    <s v=" "/>
    <s v=""/>
    <s v=""/>
    <n v="39.68"/>
    <n v="39.68"/>
    <n v="0"/>
    <s v=""/>
    <s v="G/L Account"/>
    <s v=""/>
    <s v=" "/>
    <s v=""/>
    <s v="Aramark"/>
    <n v="5183"/>
    <s v="508000120259"/>
    <n v="120"/>
    <s v="NULL"/>
    <s v="NULL"/>
  </r>
  <r>
    <x v="1"/>
    <x v="1"/>
    <d v="2021-09-01T00:00:00"/>
    <x v="8"/>
    <s v="Invoice"/>
    <s v="508000120254"/>
    <n v="51380"/>
    <x v="63"/>
    <s v="51380 Laundry"/>
    <x v="10"/>
    <s v="Laundry SF MA"/>
    <s v=" "/>
    <s v=""/>
    <s v=""/>
    <n v="123.87"/>
    <n v="123.87"/>
    <n v="0"/>
    <s v=""/>
    <s v="G/L Account"/>
    <s v=""/>
    <s v=" "/>
    <s v=""/>
    <s v="Aramark"/>
    <n v="5179"/>
    <s v="508000120254"/>
    <n v="170"/>
    <s v="NULL"/>
    <s v="NULL"/>
  </r>
  <r>
    <x v="1"/>
    <x v="1"/>
    <d v="2021-09-01T00:00:00"/>
    <x v="8"/>
    <s v="Invoice"/>
    <s v="508000120254"/>
    <n v="51380"/>
    <x v="63"/>
    <s v="51380 Laundry"/>
    <x v="10"/>
    <s v="Laundry SF MD"/>
    <s v=" "/>
    <s v=""/>
    <s v=""/>
    <n v="41.29"/>
    <n v="41.29"/>
    <n v="0"/>
    <s v=""/>
    <s v="G/L Account"/>
    <s v=""/>
    <s v=" "/>
    <s v=""/>
    <s v="Aramark"/>
    <n v="5176"/>
    <s v="508000120254"/>
    <n v="110"/>
    <s v="NULL"/>
    <s v="NULL"/>
  </r>
  <r>
    <x v="1"/>
    <x v="1"/>
    <d v="2021-09-01T00:00:00"/>
    <x v="8"/>
    <s v="Invoice"/>
    <s v="508000120254"/>
    <n v="51380"/>
    <x v="63"/>
    <s v="51380 Laundry"/>
    <x v="10"/>
    <s v="Laundry SF  ASC RN"/>
    <s v=" "/>
    <s v=""/>
    <s v=""/>
    <n v="33.79"/>
    <n v="33.79"/>
    <n v="0"/>
    <s v=""/>
    <s v="G/L Account"/>
    <s v=""/>
    <s v=" "/>
    <s v=""/>
    <s v="Aramark"/>
    <n v="5173"/>
    <s v="508000120254"/>
    <n v="120"/>
    <s v="NULL"/>
    <s v="NULL"/>
  </r>
  <r>
    <x v="1"/>
    <x v="1"/>
    <d v="2021-09-01T00:00:00"/>
    <x v="8"/>
    <s v="Invoice"/>
    <s v="508000120254"/>
    <n v="51380"/>
    <x v="63"/>
    <s v="51380 Laundry"/>
    <x v="10"/>
    <s v="Laundry SF  Lab"/>
    <s v=" "/>
    <s v=""/>
    <s v=""/>
    <n v="176.42"/>
    <n v="176.42"/>
    <n v="0"/>
    <s v=""/>
    <s v="G/L Account"/>
    <s v=""/>
    <s v=" "/>
    <s v=""/>
    <s v="Aramark"/>
    <n v="5170"/>
    <s v="508000120254"/>
    <n v="130"/>
    <s v="NULL"/>
    <s v="NULL"/>
  </r>
  <r>
    <x v="0"/>
    <x v="1"/>
    <d v="2021-09-01T00:00:00"/>
    <x v="8"/>
    <s v="Invoice"/>
    <s v="590334248"/>
    <n v="51370"/>
    <x v="89"/>
    <s v="51370 COGS - repair &amp; maintenance "/>
    <x v="10"/>
    <s v="August 2021 Service- SF"/>
    <s v=" "/>
    <s v=""/>
    <s v=""/>
    <n v="916.21"/>
    <n v="916.21"/>
    <n v="0"/>
    <s v=""/>
    <s v="G/L Account"/>
    <s v=""/>
    <s v=" "/>
    <s v=""/>
    <s v=""/>
    <n v="9593"/>
    <s v="590334248"/>
    <n v="120"/>
    <s v="NULL"/>
    <s v="NULL"/>
  </r>
  <r>
    <x v="0"/>
    <x v="7"/>
    <d v="2021-09-01T00:00:00"/>
    <x v="8"/>
    <s v="Invoice"/>
    <s v="590333284"/>
    <n v="51370"/>
    <x v="89"/>
    <s v="51370 COGS - repair &amp; maintenance "/>
    <x v="10"/>
    <s v="August 2021 Service- Oak"/>
    <s v=" "/>
    <s v=""/>
    <s v=""/>
    <n v="550"/>
    <n v="550"/>
    <n v="0"/>
    <s v=""/>
    <s v="G/L Account"/>
    <s v=""/>
    <s v=" "/>
    <s v=""/>
    <s v=""/>
    <n v="9587"/>
    <s v="590333284"/>
    <n v="120"/>
    <s v="NULL"/>
    <s v="NULL"/>
  </r>
  <r>
    <x v="0"/>
    <x v="5"/>
    <d v="2021-09-01T00:00:00"/>
    <x v="8"/>
    <s v="Invoice"/>
    <s v="590333283"/>
    <n v="51370"/>
    <x v="89"/>
    <s v="51370 COGS - repair &amp; maintenance "/>
    <x v="10"/>
    <s v="August 2021 Service- SV"/>
    <s v=" "/>
    <s v=""/>
    <s v=""/>
    <n v="550"/>
    <n v="550"/>
    <n v="0"/>
    <s v=""/>
    <s v="G/L Account"/>
    <s v=""/>
    <s v=" "/>
    <s v=""/>
    <s v=""/>
    <n v="9585"/>
    <s v="590333283"/>
    <n v="120"/>
    <s v="NULL"/>
    <s v="NULL"/>
  </r>
  <r>
    <x v="0"/>
    <x v="1"/>
    <d v="2021-09-01T00:00:00"/>
    <x v="8"/>
    <s v=" "/>
    <s v="G00086"/>
    <n v="51370"/>
    <x v="89"/>
    <s v="51370 COGS - repair &amp; maintenance "/>
    <x v="10"/>
    <s v="QBO AP Reversing entry for bills already captured in BC JE EXPCARD-12908845"/>
    <s v=" "/>
    <s v=""/>
    <s v=""/>
    <n v="-916.21"/>
    <n v="0"/>
    <n v="916.21"/>
    <s v="Richard Wolf Inc."/>
    <s v="G/L Account"/>
    <s v=""/>
    <s v=" "/>
    <s v=""/>
    <s v=""/>
    <n v="8208"/>
    <s v=""/>
    <n v="120"/>
    <s v="NULL"/>
    <s v="NULL"/>
  </r>
  <r>
    <x v="0"/>
    <x v="5"/>
    <d v="2021-09-01T00:00:00"/>
    <x v="8"/>
    <s v=" "/>
    <s v="G00086"/>
    <n v="51370"/>
    <x v="89"/>
    <s v="51370 COGS - repair &amp; maintenance "/>
    <x v="10"/>
    <s v="QBO AP Reversing entry for bills already captured in BC JE EXPCARD-12908845"/>
    <s v=" "/>
    <s v=""/>
    <s v=""/>
    <n v="-550"/>
    <n v="0"/>
    <n v="550"/>
    <s v="Richard Wolf Inc."/>
    <s v="G/L Account"/>
    <s v=""/>
    <s v=" "/>
    <s v=""/>
    <s v=""/>
    <n v="8204"/>
    <s v=""/>
    <n v="120"/>
    <s v="NULL"/>
    <s v="NULL"/>
  </r>
  <r>
    <x v="0"/>
    <x v="5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610"/>
    <n v="0"/>
    <n v="610"/>
    <s v="Biologic"/>
    <s v="G/L Account"/>
    <s v=""/>
    <s v=" "/>
    <s v=""/>
    <s v=""/>
    <n v="7908"/>
    <s v=""/>
    <n v="380"/>
    <s v="NULL"/>
    <s v="NULL"/>
  </r>
  <r>
    <x v="0"/>
    <x v="1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1015"/>
    <n v="0"/>
    <n v="1015"/>
    <s v="Biologic"/>
    <s v="G/L Account"/>
    <s v=""/>
    <s v=" "/>
    <s v=""/>
    <s v=""/>
    <n v="7906"/>
    <s v=""/>
    <n v="380"/>
    <s v="NULL"/>
    <s v="NULL"/>
  </r>
  <r>
    <x v="0"/>
    <x v="7"/>
    <d v="2021-09-01T00:00:00"/>
    <x v="8"/>
    <s v=" "/>
    <s v="G00086"/>
    <n v="51350"/>
    <x v="90"/>
    <s v="51350 COGS - janitorial and waste management"/>
    <x v="10"/>
    <s v="QBO AP Reversing entry for bills already captured in BC JE 532"/>
    <s v=" "/>
    <s v=""/>
    <s v=""/>
    <n v="-575"/>
    <n v="0"/>
    <n v="575"/>
    <s v="Biologic"/>
    <s v="G/L Account"/>
    <s v=""/>
    <s v=" "/>
    <s v=""/>
    <s v=""/>
    <n v="7904"/>
    <s v=""/>
    <n v="380"/>
    <s v="NULL"/>
    <s v="NULL"/>
  </r>
  <r>
    <x v="1"/>
    <x v="5"/>
    <d v="2021-09-01T00:00:00"/>
    <x v="8"/>
    <s v="Invoice"/>
    <s v="222842"/>
    <n v="51350"/>
    <x v="90"/>
    <s v="51350 COGS - janitorial and waste management"/>
    <x v="10"/>
    <s v="August 2021- Disposal of Medical waste- SV"/>
    <s v=" "/>
    <s v=""/>
    <s v=""/>
    <n v="610"/>
    <n v="610"/>
    <n v="0"/>
    <s v=""/>
    <s v="G/L Account"/>
    <s v=""/>
    <s v=" "/>
    <s v=""/>
    <s v="Biologic"/>
    <n v="4952"/>
    <s v="222842"/>
    <n v="380"/>
    <s v="NULL"/>
    <s v="NULL"/>
  </r>
  <r>
    <x v="1"/>
    <x v="1"/>
    <d v="2021-09-01T00:00:00"/>
    <x v="8"/>
    <s v="Invoice"/>
    <s v="222841"/>
    <n v="51350"/>
    <x v="90"/>
    <s v="51350 COGS - janitorial and waste management"/>
    <x v="10"/>
    <s v="August 2021- Disposal of Medical waste- SF"/>
    <s v=" "/>
    <s v=""/>
    <s v=""/>
    <n v="1015"/>
    <n v="1015"/>
    <n v="0"/>
    <s v=""/>
    <s v="G/L Account"/>
    <s v=""/>
    <s v=" "/>
    <s v=""/>
    <s v="Biologic"/>
    <n v="4948"/>
    <s v="222841"/>
    <n v="380"/>
    <s v="NULL"/>
    <s v="NULL"/>
  </r>
  <r>
    <x v="1"/>
    <x v="0"/>
    <d v="2021-09-01T00:00:00"/>
    <x v="8"/>
    <s v="Invoice"/>
    <s v="222840"/>
    <n v="51350"/>
    <x v="90"/>
    <s v="51350 COGS - janitorial and waste management"/>
    <x v="10"/>
    <s v="August 2021- Disposal of Medical waste- Oak"/>
    <s v=" "/>
    <s v=""/>
    <s v=""/>
    <n v="575"/>
    <n v="575"/>
    <n v="0"/>
    <s v=""/>
    <s v="G/L Account"/>
    <s v=""/>
    <s v=" "/>
    <s v=""/>
    <s v="Biologic"/>
    <n v="4944"/>
    <s v="222840"/>
    <s v=""/>
    <s v=""/>
    <s v=""/>
  </r>
  <r>
    <x v="0"/>
    <x v="5"/>
    <d v="2021-09-01T00:00:00"/>
    <x v="8"/>
    <s v=" "/>
    <s v="G00086"/>
    <n v="51330"/>
    <x v="66"/>
    <s v="51330 Genetic testing"/>
    <x v="10"/>
    <s v="QBO AP Reversing entry for bills already captured in BC JE 568"/>
    <s v=" "/>
    <s v=""/>
    <s v=""/>
    <n v="-9675"/>
    <n v="0"/>
    <n v="9675"/>
    <s v="Natera"/>
    <s v="G/L Account"/>
    <s v=""/>
    <s v=" "/>
    <s v=""/>
    <s v=""/>
    <n v="8116"/>
    <s v=""/>
    <n v="130"/>
    <s v="NULL"/>
    <s v="NULL"/>
  </r>
  <r>
    <x v="0"/>
    <x v="5"/>
    <d v="2021-09-01T00:00:00"/>
    <x v="8"/>
    <s v=" "/>
    <s v="G00086"/>
    <n v="51330"/>
    <x v="66"/>
    <s v="51330 Genetic testing"/>
    <x v="10"/>
    <s v="QBO AP Reversing entry for bills already captured in BC JE 556"/>
    <s v=" "/>
    <s v=""/>
    <s v=""/>
    <n v="-13873"/>
    <n v="0"/>
    <n v="13873"/>
    <s v="Natera"/>
    <s v="G/L Account"/>
    <s v=""/>
    <s v=" "/>
    <s v=""/>
    <s v=""/>
    <n v="8114"/>
    <s v=""/>
    <n v="130"/>
    <s v="NULL"/>
    <s v="NULL"/>
  </r>
  <r>
    <x v="1"/>
    <x v="5"/>
    <d v="2021-09-01T00:00:00"/>
    <x v="8"/>
    <s v="Invoice"/>
    <s v="JUNE 2021- SV"/>
    <n v="51330"/>
    <x v="66"/>
    <s v="51330 Genetic testing"/>
    <x v="10"/>
    <s v="June 2021 -SV"/>
    <s v=" "/>
    <s v=""/>
    <s v=""/>
    <n v="13873"/>
    <n v="13873"/>
    <n v="0"/>
    <s v=""/>
    <s v="G/L Account"/>
    <s v=""/>
    <s v=" "/>
    <s v=""/>
    <s v="Natera"/>
    <n v="5518"/>
    <s v="JUNE 2021- SV"/>
    <n v="130"/>
    <s v="NULL"/>
    <s v="NULL"/>
  </r>
  <r>
    <x v="1"/>
    <x v="1"/>
    <d v="2021-09-01T00:00:00"/>
    <x v="8"/>
    <s v="Invoice"/>
    <s v="JUNE 2021 SF"/>
    <n v="51330"/>
    <x v="66"/>
    <s v="51330 Genetic testing"/>
    <x v="10"/>
    <s v="June 2021 SF"/>
    <s v=" "/>
    <s v=""/>
    <s v=""/>
    <n v="40546"/>
    <n v="40546"/>
    <n v="0"/>
    <s v=""/>
    <s v="G/L Account"/>
    <s v=""/>
    <s v=" "/>
    <s v=""/>
    <s v="Natera"/>
    <n v="5514"/>
    <s v="JUNE 2021 SF"/>
    <n v="130"/>
    <s v="NULL"/>
    <s v="NULL"/>
  </r>
  <r>
    <x v="1"/>
    <x v="7"/>
    <d v="2021-09-01T00:00:00"/>
    <x v="8"/>
    <s v="Invoice"/>
    <s v="JUNE 2021 OAK"/>
    <n v="51330"/>
    <x v="66"/>
    <s v="51330 Genetic testing"/>
    <x v="10"/>
    <s v="June 2021 Oak"/>
    <s v=" "/>
    <s v=""/>
    <s v=""/>
    <n v="13524"/>
    <n v="13524"/>
    <n v="0"/>
    <s v=""/>
    <s v="G/L Account"/>
    <s v=""/>
    <s v=" "/>
    <s v=""/>
    <s v="Natera"/>
    <n v="5510"/>
    <s v="JUNE 2021 OAK"/>
    <n v="130"/>
    <s v="NULL"/>
    <s v="NULL"/>
  </r>
  <r>
    <x v="1"/>
    <x v="5"/>
    <d v="2021-09-01T00:00:00"/>
    <x v="8"/>
    <s v="Invoice"/>
    <s v="JULY 2021 SV"/>
    <n v="51330"/>
    <x v="66"/>
    <s v="51330 Genetic testing"/>
    <x v="10"/>
    <s v="July 2021 -SV"/>
    <s v=" "/>
    <s v=""/>
    <s v=""/>
    <n v="9675"/>
    <n v="9675"/>
    <n v="0"/>
    <s v=""/>
    <s v="G/L Account"/>
    <s v=""/>
    <s v=" "/>
    <s v=""/>
    <s v="Natera"/>
    <n v="5506"/>
    <s v="JULY 2021 SV"/>
    <n v="130"/>
    <s v="NULL"/>
    <s v="NULL"/>
  </r>
  <r>
    <x v="1"/>
    <x v="1"/>
    <d v="2021-09-01T00:00:00"/>
    <x v="8"/>
    <s v="Invoice"/>
    <s v="JULY 2021 SF"/>
    <n v="51330"/>
    <x v="66"/>
    <s v="51330 Genetic testing"/>
    <x v="10"/>
    <s v="July 2021 SF"/>
    <s v=" "/>
    <s v=""/>
    <s v=""/>
    <n v="32898"/>
    <n v="32898"/>
    <n v="0"/>
    <s v=""/>
    <s v="G/L Account"/>
    <s v=""/>
    <s v=" "/>
    <s v=""/>
    <s v="Natera"/>
    <n v="5502"/>
    <s v="JULY 2021 SF"/>
    <n v="130"/>
    <s v="NULL"/>
    <s v="NULL"/>
  </r>
  <r>
    <x v="1"/>
    <x v="7"/>
    <d v="2021-09-01T00:00:00"/>
    <x v="8"/>
    <s v="Invoice"/>
    <s v="JULY 2021 OAK"/>
    <n v="51330"/>
    <x v="66"/>
    <s v="51330 Genetic testing"/>
    <x v="10"/>
    <s v="July 2021 Oak"/>
    <s v=" "/>
    <s v=""/>
    <s v=""/>
    <n v="13050"/>
    <n v="13050"/>
    <n v="0"/>
    <s v=""/>
    <s v="G/L Account"/>
    <s v=""/>
    <s v=" "/>
    <s v=""/>
    <s v="Natera"/>
    <n v="5498"/>
    <s v="JULY 2021 OAK"/>
    <n v="130"/>
    <s v="NULL"/>
    <s v="NULL"/>
  </r>
  <r>
    <x v="0"/>
    <x v="2"/>
    <d v="2021-09-01T00:00:00"/>
    <x v="8"/>
    <s v=" "/>
    <s v="G00086"/>
    <n v="51320"/>
    <x v="67"/>
    <s v="51320 Insurance billing services"/>
    <x v="10"/>
    <s v="QBO AP Reversing entry for bills already captured in BC JE 532"/>
    <s v=" "/>
    <s v=""/>
    <s v=""/>
    <n v="-5331.77"/>
    <n v="0"/>
    <n v="5331.77"/>
    <s v="Flora Sanders"/>
    <s v="G/L Account"/>
    <s v=""/>
    <s v=" "/>
    <s v=""/>
    <s v=""/>
    <n v="7962"/>
    <s v=""/>
    <n v="220"/>
    <s v="NULL"/>
    <s v="NULL"/>
  </r>
  <r>
    <x v="1"/>
    <x v="2"/>
    <d v="2021-09-01T00:00:00"/>
    <x v="8"/>
    <s v=" "/>
    <s v="G00086"/>
    <n v="51320"/>
    <x v="67"/>
    <s v="51320 Insurance billing services"/>
    <x v="10"/>
    <s v="QBO AP Reversing entry for bills already captured in BC JE 532"/>
    <s v=" "/>
    <s v=""/>
    <s v=""/>
    <n v="-9818.75"/>
    <n v="0"/>
    <n v="9818.75"/>
    <s v="Flora Sanders"/>
    <s v="G/L Account"/>
    <s v=""/>
    <s v=" "/>
    <s v=""/>
    <s v=""/>
    <n v="7958"/>
    <s v=""/>
    <n v="220"/>
    <s v="NULL"/>
    <s v="NULL"/>
  </r>
  <r>
    <x v="0"/>
    <x v="2"/>
    <d v="2021-09-01T00:00:00"/>
    <x v="8"/>
    <s v="Invoice"/>
    <s v="AUGUST 2021-MSO"/>
    <n v="51320"/>
    <x v="67"/>
    <s v="51320 Insurance billing services"/>
    <x v="10"/>
    <s v="August 2021 Insurance Billing services 7.5% MSO"/>
    <s v=" "/>
    <s v=""/>
    <s v=""/>
    <n v="5331.77"/>
    <n v="5331.77"/>
    <n v="0"/>
    <s v=""/>
    <s v="G/L Account"/>
    <s v=""/>
    <s v=" "/>
    <s v=""/>
    <s v="Flora Sanders"/>
    <n v="5470"/>
    <s v="AUGUST 2021-MSO"/>
    <n v="220"/>
    <s v="NULL"/>
    <s v="NULL"/>
  </r>
  <r>
    <x v="0"/>
    <x v="5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5817.81"/>
    <n v="0"/>
    <n v="5817.81"/>
    <s v="Labcorp"/>
    <s v="G/L Account"/>
    <s v=""/>
    <s v=" "/>
    <s v=""/>
    <s v=""/>
    <n v="7970"/>
    <s v=""/>
    <n v="130"/>
    <s v="NULL"/>
    <s v="NULL"/>
  </r>
  <r>
    <x v="0"/>
    <x v="6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348.11"/>
    <n v="0"/>
    <n v="348.11"/>
    <s v="Labcorp"/>
    <s v="G/L Account"/>
    <s v=""/>
    <s v=" "/>
    <s v=""/>
    <s v=""/>
    <n v="7968"/>
    <s v=""/>
    <n v="130"/>
    <s v="NULL"/>
    <s v="NULL"/>
  </r>
  <r>
    <x v="0"/>
    <x v="7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720"/>
    <n v="0"/>
    <n v="720"/>
    <s v="Angels Courier"/>
    <s v="G/L Account"/>
    <s v=""/>
    <s v=" "/>
    <s v=""/>
    <s v=""/>
    <n v="7862"/>
    <s v=""/>
    <n v="160"/>
    <s v="NULL"/>
    <s v="NULL"/>
  </r>
  <r>
    <x v="0"/>
    <x v="8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60"/>
    <n v="0"/>
    <n v="60"/>
    <s v="Angels Courier"/>
    <s v="G/L Account"/>
    <s v=""/>
    <s v=" "/>
    <s v=""/>
    <s v=""/>
    <n v="7860"/>
    <s v=""/>
    <n v="160"/>
    <s v="NULL"/>
    <s v="NULL"/>
  </r>
  <r>
    <x v="0"/>
    <x v="1"/>
    <d v="2021-09-01T00:00:00"/>
    <x v="8"/>
    <s v=" "/>
    <s v="G00086"/>
    <n v="51310"/>
    <x v="68"/>
    <s v="51310 Lab transport"/>
    <x v="10"/>
    <s v="QBO AP Reversing entry for bills already captured in BC JE 532"/>
    <s v=" "/>
    <s v=""/>
    <s v=""/>
    <n v="-540"/>
    <n v="0"/>
    <n v="540"/>
    <s v="Angels Courier"/>
    <s v="G/L Account"/>
    <s v=""/>
    <s v=" "/>
    <s v=""/>
    <s v=""/>
    <n v="7858"/>
    <s v=""/>
    <n v="160"/>
    <s v="NULL"/>
    <s v="NULL"/>
  </r>
  <r>
    <x v="0"/>
    <x v="1"/>
    <d v="2021-09-01T00:00:00"/>
    <x v="8"/>
    <s v=" "/>
    <s v="G00086"/>
    <n v="51310"/>
    <x v="68"/>
    <s v="51310 Lab transport"/>
    <x v="10"/>
    <s v="QBO AP Reversing entry for bills already captured in BC JE 523"/>
    <s v=" "/>
    <s v=""/>
    <s v=""/>
    <n v="-453"/>
    <n v="0"/>
    <n v="453"/>
    <s v="IVFCRYO"/>
    <s v="G/L Account"/>
    <s v=""/>
    <s v=" "/>
    <s v=""/>
    <s v=""/>
    <n v="7828"/>
    <s v=""/>
    <n v="160"/>
    <s v="NULL"/>
    <s v="NULL"/>
  </r>
  <r>
    <x v="1"/>
    <x v="6"/>
    <d v="2021-09-01T00:00:00"/>
    <x v="8"/>
    <s v="Invoice"/>
    <s v="70468576"/>
    <n v="51310"/>
    <x v="68"/>
    <s v="51310 Lab transport"/>
    <x v="10"/>
    <s v="August 2021 Labcorp -RWC"/>
    <s v=" "/>
    <s v=""/>
    <s v=""/>
    <n v="348.11"/>
    <n v="348.11"/>
    <n v="0"/>
    <s v=""/>
    <s v="G/L Account"/>
    <s v=""/>
    <s v=" "/>
    <s v=""/>
    <s v="LabCorp"/>
    <n v="5388"/>
    <s v="70468576"/>
    <n v="130"/>
    <s v="NULL"/>
    <s v="NULL"/>
  </r>
  <r>
    <x v="1"/>
    <x v="5"/>
    <d v="2021-09-01T00:00:00"/>
    <x v="8"/>
    <s v="Invoice"/>
    <s v="70018269"/>
    <n v="51310"/>
    <x v="68"/>
    <s v="51310 Lab transport"/>
    <x v="10"/>
    <s v="July 2021 Labcorp -SV"/>
    <s v=" "/>
    <s v=""/>
    <s v=""/>
    <n v="5817.81"/>
    <n v="5817.81"/>
    <n v="0"/>
    <s v=""/>
    <s v="G/L Account"/>
    <s v=""/>
    <s v=" "/>
    <s v=""/>
    <s v="LabCorp"/>
    <n v="5384"/>
    <s v="70018269"/>
    <n v="130"/>
    <s v="NULL"/>
    <s v="NULL"/>
  </r>
  <r>
    <x v="1"/>
    <x v="7"/>
    <d v="2021-09-01T00:00:00"/>
    <x v="8"/>
    <s v="Invoice"/>
    <s v="29306-OAK"/>
    <n v="51310"/>
    <x v="68"/>
    <s v="51310 Lab transport"/>
    <x v="10"/>
    <s v="August 2021 -Courier Service Oak"/>
    <s v=" "/>
    <s v=""/>
    <s v=""/>
    <n v="720"/>
    <n v="720"/>
    <n v="0"/>
    <s v=""/>
    <s v="G/L Account"/>
    <s v=""/>
    <s v=" "/>
    <s v=""/>
    <s v="Angels Courier, Inc"/>
    <n v="5042"/>
    <s v="29306-OAK"/>
    <n v="160"/>
    <s v="NULL"/>
    <s v="NULL"/>
  </r>
  <r>
    <x v="1"/>
    <x v="8"/>
    <d v="2021-09-01T00:00:00"/>
    <x v="8"/>
    <s v="Invoice"/>
    <s v="29306-DAN"/>
    <n v="51310"/>
    <x v="68"/>
    <s v="51310 Lab transport"/>
    <x v="10"/>
    <s v="August 2021 -Courier Service Dan"/>
    <s v=" "/>
    <s v=""/>
    <s v=""/>
    <n v="60"/>
    <n v="60"/>
    <n v="0"/>
    <s v=""/>
    <s v="G/L Account"/>
    <s v=""/>
    <s v=" "/>
    <s v=""/>
    <s v="Angels Courier, Inc"/>
    <n v="5038"/>
    <s v="29306-DAN"/>
    <n v="160"/>
    <s v="NULL"/>
    <s v="NULL"/>
  </r>
  <r>
    <x v="1"/>
    <x v="1"/>
    <d v="2021-09-01T00:00:00"/>
    <x v="8"/>
    <s v="Invoice"/>
    <s v="29305"/>
    <n v="51310"/>
    <x v="68"/>
    <s v="51310 Lab transport"/>
    <x v="10"/>
    <s v="August 2021 -Courier Service SF"/>
    <s v=" "/>
    <s v=""/>
    <s v=""/>
    <n v="540"/>
    <n v="540"/>
    <n v="0"/>
    <s v=""/>
    <s v="G/L Account"/>
    <s v=""/>
    <s v=" "/>
    <s v=""/>
    <s v="Angels Courier, Inc"/>
    <n v="5034"/>
    <s v="29305"/>
    <n v="160"/>
    <s v="NULL"/>
    <s v="NULL"/>
  </r>
  <r>
    <x v="1"/>
    <x v="7"/>
    <d v="2021-09-01T00:00:00"/>
    <x v="8"/>
    <s v=" "/>
    <s v="G00107"/>
    <n v="51250"/>
    <x v="71"/>
    <s v="51250 Patient refreshments"/>
    <x v="11"/>
    <s v="Costco-Oak Snacks"/>
    <s v=" "/>
    <s v=""/>
    <s v=""/>
    <n v="102.51"/>
    <n v="102.51"/>
    <n v="0"/>
    <s v=""/>
    <s v="G/L Account"/>
    <s v=""/>
    <s v=" "/>
    <s v=""/>
    <s v=""/>
    <n v="9665"/>
    <s v=""/>
    <n v="180"/>
    <s v="NULL"/>
    <s v="NULL"/>
  </r>
  <r>
    <x v="4"/>
    <x v="4"/>
    <d v="2021-09-01T00:00:00"/>
    <x v="8"/>
    <s v=" "/>
    <s v="G00106"/>
    <n v="51230"/>
    <x v="72"/>
    <s v="51230 IVF Lab supplies"/>
    <x v="11"/>
    <s v="Amazon Binders"/>
    <s v=" "/>
    <s v=""/>
    <s v=""/>
    <n v="95.53"/>
    <n v="95.53"/>
    <n v="0"/>
    <s v=""/>
    <s v="G/L Account"/>
    <s v=""/>
    <s v=" "/>
    <s v=""/>
    <s v=""/>
    <n v="10273"/>
    <s v=""/>
    <n v="130"/>
    <s v="NULL"/>
    <s v="NULL"/>
  </r>
  <r>
    <x v="4"/>
    <x v="4"/>
    <d v="2021-09-01T00:00:00"/>
    <x v="8"/>
    <s v=" "/>
    <s v="G00105"/>
    <n v="51230"/>
    <x v="72"/>
    <s v="51230 IVF Lab supplies"/>
    <x v="11"/>
    <s v="Figs, Inc. - scrubs"/>
    <s v=" "/>
    <s v=""/>
    <s v=""/>
    <n v="780"/>
    <n v="780"/>
    <n v="0"/>
    <s v=""/>
    <s v="G/L Account"/>
    <s v=""/>
    <s v=" "/>
    <s v=""/>
    <s v=""/>
    <n v="10109"/>
    <s v=""/>
    <n v="130"/>
    <s v="NULL"/>
    <s v="NULL"/>
  </r>
  <r>
    <x v="4"/>
    <x v="4"/>
    <d v="2021-09-01T00:00:00"/>
    <x v="8"/>
    <s v=" "/>
    <s v="G00105"/>
    <n v="51230"/>
    <x v="72"/>
    <s v="51230 IVF Lab supplies"/>
    <x v="11"/>
    <s v="Figs, Inc. - scrubs"/>
    <s v=" "/>
    <s v=""/>
    <s v=""/>
    <n v="900"/>
    <n v="900"/>
    <n v="0"/>
    <s v=""/>
    <s v="G/L Account"/>
    <s v=""/>
    <s v=" "/>
    <s v=""/>
    <s v=""/>
    <n v="10105"/>
    <s v=""/>
    <n v="130"/>
    <s v="NULL"/>
    <s v="NULL"/>
  </r>
  <r>
    <x v="1"/>
    <x v="5"/>
    <d v="2021-09-01T00:00:00"/>
    <x v="8"/>
    <s v=" "/>
    <s v="G00107"/>
    <n v="51230"/>
    <x v="72"/>
    <s v="51230 IVF Lab supplies"/>
    <x v="11"/>
    <s v="Precision Systems- Probe 5004 IVF"/>
    <s v=" "/>
    <s v=""/>
    <s v=""/>
    <n v="599.17999999999995"/>
    <n v="599.17999999999995"/>
    <n v="0"/>
    <s v=""/>
    <s v="G/L Account"/>
    <s v=""/>
    <s v=" "/>
    <s v=""/>
    <s v=""/>
    <n v="9653"/>
    <s v=""/>
    <n v="130"/>
    <s v="NULL"/>
    <s v="NULL"/>
  </r>
  <r>
    <x v="0"/>
    <x v="4"/>
    <d v="2021-09-01T00:00:00"/>
    <x v="8"/>
    <s v="Invoice"/>
    <s v="INV9907207"/>
    <n v="51230"/>
    <x v="72"/>
    <s v="51230 IVF Lab supplies"/>
    <x v="11"/>
    <s v="Differential Counter- NY"/>
    <s v=" "/>
    <s v=""/>
    <s v=""/>
    <n v="157.49"/>
    <n v="157.49"/>
    <n v="0"/>
    <s v=""/>
    <s v="G/L Account"/>
    <s v=""/>
    <s v=" "/>
    <s v=""/>
    <s v=""/>
    <n v="9647"/>
    <s v="INV9907207"/>
    <n v="130"/>
    <s v="NULL"/>
    <s v="NULL"/>
  </r>
  <r>
    <x v="0"/>
    <x v="4"/>
    <d v="2021-09-01T00:00:00"/>
    <x v="8"/>
    <s v="Invoice"/>
    <s v="INV9875734"/>
    <n v="51230"/>
    <x v="72"/>
    <s v="51230 IVF Lab supplies"/>
    <x v="11"/>
    <s v="Label Tape- NY"/>
    <s v=" "/>
    <s v=""/>
    <s v=""/>
    <n v="576.94000000000005"/>
    <n v="576.94000000000005"/>
    <n v="0"/>
    <s v=""/>
    <s v="G/L Account"/>
    <s v=""/>
    <s v=" "/>
    <s v=""/>
    <s v=""/>
    <n v="9645"/>
    <s v="INV9875734"/>
    <n v="130"/>
    <s v="NULL"/>
    <s v="NULL"/>
  </r>
  <r>
    <x v="0"/>
    <x v="4"/>
    <d v="2021-09-01T00:00:00"/>
    <x v="8"/>
    <s v="Invoice"/>
    <s v="INV9875433"/>
    <n v="51230"/>
    <x v="72"/>
    <s v="51230 IVF Lab supplies"/>
    <x v="11"/>
    <s v="Cartridge- NY"/>
    <s v=" "/>
    <s v=""/>
    <s v=""/>
    <n v="476.77"/>
    <n v="476.77"/>
    <n v="0"/>
    <s v=""/>
    <s v="G/L Account"/>
    <s v=""/>
    <s v=" "/>
    <s v=""/>
    <s v=""/>
    <n v="9643"/>
    <s v="INV9875433"/>
    <n v="130"/>
    <s v="NULL"/>
    <s v="NULL"/>
  </r>
  <r>
    <x v="0"/>
    <x v="4"/>
    <d v="2021-09-01T00:00:00"/>
    <x v="8"/>
    <s v="Invoice"/>
    <s v="8611"/>
    <n v="51230"/>
    <x v="72"/>
    <s v="51230 IVF Lab supplies"/>
    <x v="11"/>
    <s v="LN2/ Neck Opening/ Usable internal/2 year warranty /16-hole swivel - NY"/>
    <s v=" "/>
    <s v=""/>
    <s v=""/>
    <n v="93310.5"/>
    <n v="93310.5"/>
    <n v="0"/>
    <s v=""/>
    <s v="G/L Account"/>
    <s v=""/>
    <s v=" "/>
    <s v=""/>
    <s v=""/>
    <n v="9639"/>
    <s v="8611"/>
    <n v="130"/>
    <s v="NULL"/>
    <s v="NULL"/>
  </r>
  <r>
    <x v="0"/>
    <x v="4"/>
    <d v="2021-09-01T00:00:00"/>
    <x v="8"/>
    <s v="Invoice"/>
    <s v="65782"/>
    <n v="51230"/>
    <x v="72"/>
    <s v="51230 IVF Lab supplies"/>
    <x v="11"/>
    <s v="Suc Colored Handle Markers (Red/Green/Yellow)/ Colored Tabs (Red/Yellow/Green)/ Lifters - NY"/>
    <s v=" "/>
    <s v=""/>
    <s v=""/>
    <n v="452.65"/>
    <n v="452.65"/>
    <n v="0"/>
    <s v=""/>
    <s v="G/L Account"/>
    <s v=""/>
    <s v=" "/>
    <s v=""/>
    <s v=""/>
    <n v="9635"/>
    <s v="65782"/>
    <n v="130"/>
    <s v="NULL"/>
    <s v="NULL"/>
  </r>
  <r>
    <x v="0"/>
    <x v="4"/>
    <d v="2021-09-01T00:00:00"/>
    <x v="8"/>
    <s v="Invoice"/>
    <s v="65780975"/>
    <n v="51230"/>
    <x v="72"/>
    <s v="51230 IVF Lab supplies"/>
    <x v="11"/>
    <s v="Nitrogen liquid/Carbon Dioxide/oxygen"/>
    <s v=" "/>
    <s v=""/>
    <s v=""/>
    <n v="871.16"/>
    <n v="871.16"/>
    <n v="0"/>
    <s v=""/>
    <s v="G/L Account"/>
    <s v=""/>
    <s v=" "/>
    <s v=""/>
    <s v=""/>
    <n v="9633"/>
    <s v="65780975"/>
    <n v="130"/>
    <s v="NULL"/>
    <s v="NULL"/>
  </r>
  <r>
    <x v="0"/>
    <x v="4"/>
    <d v="2021-09-01T00:00:00"/>
    <x v="8"/>
    <s v="Invoice"/>
    <s v="65704506"/>
    <n v="51230"/>
    <x v="72"/>
    <s v="51230 IVF Lab supplies"/>
    <x v="11"/>
    <s v="Nitrogen/Carbon Dioxide -NY"/>
    <s v=" "/>
    <s v=""/>
    <s v=""/>
    <n v="1196.97"/>
    <n v="1196.97"/>
    <n v="0"/>
    <s v=""/>
    <s v="G/L Account"/>
    <s v=""/>
    <s v=" "/>
    <s v=""/>
    <s v=""/>
    <n v="9631"/>
    <s v="65704506"/>
    <n v="130"/>
    <s v="NULL"/>
    <s v="NULL"/>
  </r>
  <r>
    <x v="0"/>
    <x v="7"/>
    <d v="2021-09-01T00:00:00"/>
    <x v="8"/>
    <s v="Invoice"/>
    <s v="65496587"/>
    <n v="51230"/>
    <x v="72"/>
    <s v="51230 IVF Lab supplies"/>
    <x v="11"/>
    <s v="Med High Pressure/CO2- Oak"/>
    <s v=" "/>
    <s v=""/>
    <s v=""/>
    <n v="637.1"/>
    <n v="637.1"/>
    <n v="0"/>
    <s v=""/>
    <s v="G/L Account"/>
    <s v=""/>
    <s v=" "/>
    <s v=""/>
    <s v=""/>
    <n v="9629"/>
    <s v="65496587"/>
    <n v="130"/>
    <s v="NULL"/>
    <s v="NULL"/>
  </r>
  <r>
    <x v="0"/>
    <x v="5"/>
    <d v="2021-09-01T00:00:00"/>
    <x v="8"/>
    <s v="Invoice"/>
    <s v="65492899"/>
    <n v="51230"/>
    <x v="72"/>
    <s v="51230 IVF Lab supplies"/>
    <x v="11"/>
    <s v="Med High Pressure/CO2- SV"/>
    <s v=" "/>
    <s v=""/>
    <s v=""/>
    <n v="683.95"/>
    <n v="683.95"/>
    <n v="0"/>
    <s v=""/>
    <s v="G/L Account"/>
    <s v=""/>
    <s v=" "/>
    <s v=""/>
    <s v=""/>
    <n v="9627"/>
    <s v="65492899"/>
    <n v="130"/>
    <s v="NULL"/>
    <s v="NULL"/>
  </r>
  <r>
    <x v="0"/>
    <x v="5"/>
    <d v="2021-09-01T00:00:00"/>
    <x v="8"/>
    <s v="Invoice"/>
    <s v="65476491"/>
    <n v="51230"/>
    <x v="72"/>
    <s v="51230 IVF Lab supplies"/>
    <x v="11"/>
    <s v="Nitrogen Liquid- SV"/>
    <s v=" "/>
    <s v=""/>
    <s v=""/>
    <n v="136.41"/>
    <n v="136.41"/>
    <n v="0"/>
    <s v=""/>
    <s v="G/L Account"/>
    <s v=""/>
    <s v=" "/>
    <s v=""/>
    <s v=""/>
    <n v="9625"/>
    <s v="65476491"/>
    <n v="130"/>
    <s v="NULL"/>
    <s v="NULL"/>
  </r>
  <r>
    <x v="0"/>
    <x v="4"/>
    <d v="2021-09-01T00:00:00"/>
    <x v="8"/>
    <s v="Invoice"/>
    <s v="65463262"/>
    <n v="51230"/>
    <x v="72"/>
    <s v="51230 IVF Lab supplies"/>
    <x v="11"/>
    <s v="Phase Separator Med - NY"/>
    <s v=" "/>
    <s v=""/>
    <s v=""/>
    <n v="87.75"/>
    <n v="87.75"/>
    <n v="0"/>
    <s v=""/>
    <s v="G/L Account"/>
    <s v=""/>
    <s v=" "/>
    <s v=""/>
    <s v=""/>
    <n v="9623"/>
    <s v="65463262"/>
    <n v="130"/>
    <s v="NULL"/>
    <s v="NULL"/>
  </r>
  <r>
    <x v="0"/>
    <x v="4"/>
    <d v="2021-09-01T00:00:00"/>
    <x v="8"/>
    <s v="Invoice"/>
    <s v="65463259"/>
    <n v="51230"/>
    <x v="72"/>
    <s v="51230 IVF Lab supplies"/>
    <x v="11"/>
    <s v="Phase separator, UF21-IN6 6 ft Cryo Trn - NY"/>
    <s v=" "/>
    <s v=""/>
    <s v=""/>
    <n v="293.10000000000002"/>
    <n v="293.10000000000002"/>
    <n v="0"/>
    <s v=""/>
    <s v="G/L Account"/>
    <s v=""/>
    <s v=" "/>
    <s v=""/>
    <s v=""/>
    <n v="9621"/>
    <s v="65463259"/>
    <n v="130"/>
    <s v="NULL"/>
    <s v="NULL"/>
  </r>
  <r>
    <x v="0"/>
    <x v="5"/>
    <d v="2021-09-01T00:00:00"/>
    <x v="8"/>
    <s v="Invoice"/>
    <s v="5944712"/>
    <n v="51230"/>
    <x v="72"/>
    <s v="51230 IVF Lab supplies"/>
    <x v="11"/>
    <s v="Petri Dish - SV"/>
    <s v=" "/>
    <s v=""/>
    <s v=""/>
    <n v="529.79999999999995"/>
    <n v="529.79999999999995"/>
    <n v="0"/>
    <s v=""/>
    <s v="G/L Account"/>
    <s v=""/>
    <s v=" "/>
    <s v=""/>
    <s v=""/>
    <n v="9619"/>
    <s v="5944712"/>
    <n v="130"/>
    <s v="NULL"/>
    <s v="NULL"/>
  </r>
  <r>
    <x v="0"/>
    <x v="1"/>
    <d v="2021-09-01T00:00:00"/>
    <x v="8"/>
    <s v="Invoice"/>
    <s v="5943790"/>
    <n v="51230"/>
    <x v="72"/>
    <s v="51230 IVF Lab supplies"/>
    <x v="11"/>
    <s v="Petri Dish - SF"/>
    <s v=" "/>
    <s v=""/>
    <s v=""/>
    <n v="520.29"/>
    <n v="520.29"/>
    <n v="0"/>
    <s v=""/>
    <s v="G/L Account"/>
    <s v=""/>
    <s v=" "/>
    <s v=""/>
    <s v=""/>
    <n v="9617"/>
    <s v="5943790"/>
    <n v="130"/>
    <s v="NULL"/>
    <s v="NULL"/>
  </r>
  <r>
    <x v="0"/>
    <x v="7"/>
    <d v="2021-09-01T00:00:00"/>
    <x v="8"/>
    <s v="Invoice"/>
    <s v="5943787"/>
    <n v="51230"/>
    <x v="72"/>
    <s v="51230 IVF Lab supplies"/>
    <x v="11"/>
    <s v="Petri Dish - Oak"/>
    <s v=" "/>
    <s v=""/>
    <s v=""/>
    <n v="782.63"/>
    <n v="782.63"/>
    <n v="0"/>
    <s v=""/>
    <s v="G/L Account"/>
    <s v=""/>
    <s v=" "/>
    <s v=""/>
    <s v=""/>
    <n v="9615"/>
    <s v="5943787"/>
    <n v="130"/>
    <s v="NULL"/>
    <s v="NULL"/>
  </r>
  <r>
    <x v="0"/>
    <x v="4"/>
    <d v="2021-09-01T00:00:00"/>
    <x v="8"/>
    <s v="Invoice"/>
    <s v="5941673"/>
    <n v="51230"/>
    <x v="72"/>
    <s v="51230 IVF Lab supplies"/>
    <x v="11"/>
    <s v="QA Sperm/Origio Sperm/ Pure 80/ Oil for TC/QA Blast/ QA Clea/Liquid Paraffin/QA Med- NY"/>
    <s v=" "/>
    <s v=""/>
    <s v=""/>
    <n v="2578.41"/>
    <n v="2578.41"/>
    <n v="0"/>
    <s v=""/>
    <s v="G/L Account"/>
    <s v=""/>
    <s v=" "/>
    <s v=""/>
    <s v=""/>
    <n v="9611"/>
    <s v="5941673"/>
    <n v="130"/>
    <s v="NULL"/>
    <s v="NULL"/>
  </r>
  <r>
    <x v="0"/>
    <x v="4"/>
    <d v="2021-09-01T00:00:00"/>
    <x v="8"/>
    <s v="Invoice"/>
    <s v="5939059"/>
    <n v="51230"/>
    <x v="72"/>
    <s v="51230 IVF Lab supplies"/>
    <x v="11"/>
    <s v="Stripper Tips - NY"/>
    <s v=" "/>
    <s v=""/>
    <s v=""/>
    <n v="600.89"/>
    <n v="600.89"/>
    <n v="0"/>
    <s v=""/>
    <s v="G/L Account"/>
    <s v=""/>
    <s v=" "/>
    <s v=""/>
    <s v=""/>
    <n v="9609"/>
    <s v="5939059"/>
    <s v=""/>
    <s v="NULL"/>
    <s v="NULL"/>
  </r>
  <r>
    <x v="0"/>
    <x v="4"/>
    <d v="2021-09-01T00:00:00"/>
    <x v="8"/>
    <s v="Invoice"/>
    <s v="5937252"/>
    <n v="51230"/>
    <x v="72"/>
    <s v="51230 IVF Lab supplies"/>
    <x v="11"/>
    <s v="Ultra FTGS- NY"/>
    <s v=" "/>
    <s v=""/>
    <s v=""/>
    <n v="493.26"/>
    <n v="493.26"/>
    <n v="0"/>
    <s v=""/>
    <s v="G/L Account"/>
    <s v=""/>
    <s v=" "/>
    <s v=""/>
    <s v=""/>
    <n v="9607"/>
    <s v="5937252"/>
    <n v="130"/>
    <s v="NULL"/>
    <s v="NULL"/>
  </r>
  <r>
    <x v="0"/>
    <x v="4"/>
    <d v="2021-09-01T00:00:00"/>
    <x v="8"/>
    <s v="Invoice"/>
    <s v="5936922"/>
    <n v="51230"/>
    <x v="72"/>
    <s v="51230 IVF Lab supplies"/>
    <x v="11"/>
    <s v="EZ Tip/Stripper Tips- NY"/>
    <s v=" "/>
    <s v=""/>
    <s v=""/>
    <n v="3376.02"/>
    <n v="3376.02"/>
    <n v="0"/>
    <s v=""/>
    <s v="G/L Account"/>
    <s v=""/>
    <s v=" "/>
    <s v=""/>
    <s v=""/>
    <n v="9605"/>
    <s v="5936922"/>
    <n v="130"/>
    <s v="NULL"/>
    <s v="NULL"/>
  </r>
  <r>
    <x v="0"/>
    <x v="4"/>
    <d v="2021-09-01T00:00:00"/>
    <x v="8"/>
    <s v="Invoice"/>
    <s v="5935745"/>
    <n v="51230"/>
    <x v="72"/>
    <s v="51230 IVF Lab supplies"/>
    <x v="11"/>
    <s v="Oirgio Gas Line Filter / Origio gas start up/ Quick discon fittings- NY"/>
    <s v=" "/>
    <s v=""/>
    <s v=""/>
    <n v="5875.34"/>
    <n v="5875.34"/>
    <n v="0"/>
    <s v=""/>
    <s v="G/L Account"/>
    <s v=""/>
    <s v=" "/>
    <s v=""/>
    <s v=""/>
    <n v="9603"/>
    <s v="5935745"/>
    <n v="130"/>
    <s v="NULL"/>
    <s v="NULL"/>
  </r>
  <r>
    <x v="0"/>
    <x v="4"/>
    <d v="2021-09-01T00:00:00"/>
    <x v="8"/>
    <s v="Invoice"/>
    <s v="566713"/>
    <n v="51230"/>
    <x v="72"/>
    <s v="51230 IVF Lab supplies"/>
    <x v="11"/>
    <s v="Cell Treat 4 Well Non-treated Plate w/Lid - NY"/>
    <s v=" "/>
    <s v=""/>
    <s v=""/>
    <n v="307.20999999999998"/>
    <n v="307.20999999999998"/>
    <n v="0"/>
    <s v=""/>
    <s v="G/L Account"/>
    <s v=""/>
    <s v=" "/>
    <s v=""/>
    <s v=""/>
    <n v="9583"/>
    <s v="566713"/>
    <n v="130"/>
    <s v="NULL"/>
    <s v="NULL"/>
  </r>
  <r>
    <x v="0"/>
    <x v="1"/>
    <d v="2021-09-01T00:00:00"/>
    <x v="8"/>
    <s v="Invoice"/>
    <s v="35035"/>
    <n v="51230"/>
    <x v="72"/>
    <s v="51230 IVF Lab supplies"/>
    <x v="11"/>
    <s v="180L Nitrogen/  Carbon Dioxide- SF"/>
    <s v=" "/>
    <s v=""/>
    <s v=""/>
    <n v="363.01"/>
    <n v="363.01"/>
    <n v="0"/>
    <s v=""/>
    <s v="G/L Account"/>
    <s v=""/>
    <s v=" "/>
    <s v=""/>
    <s v=""/>
    <n v="9531"/>
    <s v="35035"/>
    <n v="130"/>
    <s v="NULL"/>
    <s v="NULL"/>
  </r>
  <r>
    <x v="0"/>
    <x v="1"/>
    <d v="2021-09-01T00:00:00"/>
    <x v="8"/>
    <s v="Invoice"/>
    <s v="34989"/>
    <n v="51230"/>
    <x v="72"/>
    <s v="51230 IVF Lab supplies"/>
    <x v="11"/>
    <s v="180L Nitrogen/  Carbon Dioxide- SF"/>
    <s v=" "/>
    <s v=""/>
    <s v=""/>
    <n v="558.27"/>
    <n v="558.27"/>
    <n v="0"/>
    <s v=""/>
    <s v="G/L Account"/>
    <s v=""/>
    <s v=" "/>
    <s v=""/>
    <s v=""/>
    <n v="9529"/>
    <s v="34989"/>
    <n v="130"/>
    <s v="NULL"/>
    <s v="NULL"/>
  </r>
  <r>
    <x v="0"/>
    <x v="1"/>
    <d v="2021-09-01T00:00:00"/>
    <x v="8"/>
    <s v="Invoice"/>
    <s v="34897"/>
    <n v="51230"/>
    <x v="72"/>
    <s v="51230 IVF Lab supplies"/>
    <x v="11"/>
    <s v="230 L Nitrogen/ 180L Nitrogen/  Carbon Dioxide- SF"/>
    <s v=" "/>
    <s v=""/>
    <s v=""/>
    <n v="818.26"/>
    <n v="818.26"/>
    <n v="0"/>
    <s v=""/>
    <s v="G/L Account"/>
    <s v=""/>
    <s v=" "/>
    <s v=""/>
    <s v=""/>
    <n v="9527"/>
    <s v="34897"/>
    <n v="130"/>
    <s v="NULL"/>
    <s v="NULL"/>
  </r>
  <r>
    <x v="0"/>
    <x v="1"/>
    <d v="2021-09-01T00:00:00"/>
    <x v="8"/>
    <s v="Invoice"/>
    <s v="34301"/>
    <n v="51230"/>
    <x v="72"/>
    <s v="51230 IVF Lab supplies"/>
    <x v="11"/>
    <s v="7.9.21 180L Nitrogen/  230L nitrogen/Carbon Dioxide- SF"/>
    <s v=" "/>
    <s v=""/>
    <s v=""/>
    <n v="1012.42"/>
    <n v="1012.42"/>
    <n v="0"/>
    <s v=""/>
    <s v="G/L Account"/>
    <s v=""/>
    <s v=" "/>
    <s v=""/>
    <s v=""/>
    <n v="9525"/>
    <s v="34301"/>
    <n v="130"/>
    <s v="NULL"/>
    <s v="NULL"/>
  </r>
  <r>
    <x v="0"/>
    <x v="4"/>
    <d v="2021-09-01T00:00:00"/>
    <x v="8"/>
    <s v="Invoice"/>
    <s v="32471"/>
    <n v="51230"/>
    <x v="72"/>
    <s v="51230 IVF Lab supplies"/>
    <x v="11"/>
    <s v="Standard Count Slides - NY"/>
    <s v=" "/>
    <s v=""/>
    <s v=""/>
    <n v="174.36"/>
    <n v="174.36"/>
    <n v="0"/>
    <s v=""/>
    <s v="G/L Account"/>
    <s v=""/>
    <s v=" "/>
    <s v=""/>
    <s v=""/>
    <n v="9523"/>
    <s v="32471"/>
    <n v="130"/>
    <s v="NULL"/>
    <s v="NULL"/>
  </r>
  <r>
    <x v="0"/>
    <x v="4"/>
    <d v="2021-09-01T00:00:00"/>
    <x v="8"/>
    <s v="Invoice"/>
    <s v="32441"/>
    <n v="51230"/>
    <x v="72"/>
    <s v="51230 IVF Lab supplies"/>
    <x v="11"/>
    <s v="Standard Count Slides / Quick III Set 3x16- NY"/>
    <s v=" "/>
    <s v=""/>
    <s v=""/>
    <n v="717.56"/>
    <n v="717.56"/>
    <n v="0"/>
    <s v=""/>
    <s v="G/L Account"/>
    <s v=""/>
    <s v=" "/>
    <s v=""/>
    <s v=""/>
    <n v="9521"/>
    <s v="32441"/>
    <n v="130"/>
    <s v="NULL"/>
    <s v="NULL"/>
  </r>
  <r>
    <x v="0"/>
    <x v="4"/>
    <d v="2021-09-01T00:00:00"/>
    <x v="8"/>
    <s v="Invoice"/>
    <s v="32400"/>
    <n v="51230"/>
    <x v="72"/>
    <s v="51230 IVF Lab supplies"/>
    <x v="11"/>
    <s v="Leucoscreen/ MarScreen/VWR Superfrost - NY"/>
    <s v=" "/>
    <s v=""/>
    <s v=""/>
    <n v="1421.68"/>
    <n v="1421.68"/>
    <n v="0"/>
    <s v=""/>
    <s v="G/L Account"/>
    <s v=""/>
    <s v=" "/>
    <s v=""/>
    <s v=""/>
    <n v="9519"/>
    <s v="32400"/>
    <n v="130"/>
    <s v="NULL"/>
    <s v="NULL"/>
  </r>
  <r>
    <x v="0"/>
    <x v="4"/>
    <d v="2021-09-01T00:00:00"/>
    <x v="8"/>
    <s v="Invoice"/>
    <s v="29164510"/>
    <n v="51230"/>
    <x v="72"/>
    <s v="51230 IVF Lab supplies"/>
    <x v="11"/>
    <s v="Immuno control level 1 and level 3 - NY"/>
    <s v=" "/>
    <s v=""/>
    <s v=""/>
    <n v="2113.63"/>
    <n v="2113.63"/>
    <n v="0"/>
    <s v=""/>
    <s v="G/L Account"/>
    <s v=""/>
    <s v=" "/>
    <s v=""/>
    <s v=""/>
    <n v="9513"/>
    <s v="29164510"/>
    <n v="130"/>
    <s v="NULL"/>
    <s v="NULL"/>
  </r>
  <r>
    <x v="0"/>
    <x v="4"/>
    <d v="2021-09-01T00:00:00"/>
    <x v="8"/>
    <s v="Invoice"/>
    <s v="29164508"/>
    <n v="51230"/>
    <x v="72"/>
    <s v="51230 IVF Lab supplies"/>
    <x v="11"/>
    <s v="Assay A1A/ Diluent / Conc set Wash - NY"/>
    <s v=" "/>
    <s v=""/>
    <s v=""/>
    <n v="3001.66"/>
    <n v="3001.66"/>
    <n v="0"/>
    <s v=""/>
    <s v="G/L Account"/>
    <s v=""/>
    <s v=" "/>
    <s v=""/>
    <s v=""/>
    <n v="9511"/>
    <s v="29164508"/>
    <n v="130"/>
    <s v="NULL"/>
    <s v="NULL"/>
  </r>
  <r>
    <x v="0"/>
    <x v="4"/>
    <d v="2021-09-01T00:00:00"/>
    <x v="8"/>
    <s v="Invoice"/>
    <s v="29164507"/>
    <n v="51230"/>
    <x v="72"/>
    <s v="51230 IVF Lab supplies"/>
    <x v="11"/>
    <s v="Assay A1A pack E2, LHII, FSH/ Calibrator BHCG,Prog- NY"/>
    <s v=" "/>
    <s v=""/>
    <s v=""/>
    <n v="758.45"/>
    <n v="758.45"/>
    <n v="0"/>
    <s v=""/>
    <s v="G/L Account"/>
    <s v=""/>
    <s v=" "/>
    <s v=""/>
    <s v=""/>
    <n v="9509"/>
    <s v="29164507"/>
    <n v="130"/>
    <s v="NULL"/>
    <s v="NULL"/>
  </r>
  <r>
    <x v="0"/>
    <x v="4"/>
    <d v="2021-09-01T00:00:00"/>
    <x v="8"/>
    <s v="Invoice"/>
    <s v="29164505"/>
    <n v="51230"/>
    <x v="72"/>
    <s v="51230 IVF Lab supplies"/>
    <x v="11"/>
    <s v="Assay E2,FSH, A1A/Solution AIA/Diluting sample- NY"/>
    <s v=" "/>
    <s v=""/>
    <s v=""/>
    <n v="1850.12"/>
    <n v="1850.12"/>
    <n v="0"/>
    <s v=""/>
    <s v="G/L Account"/>
    <s v=""/>
    <s v=" "/>
    <s v=""/>
    <s v=""/>
    <n v="9507"/>
    <s v="29164505"/>
    <n v="130"/>
    <s v="NULL"/>
    <s v="NULL"/>
  </r>
  <r>
    <x v="0"/>
    <x v="4"/>
    <d v="2021-09-01T00:00:00"/>
    <x v="8"/>
    <s v="Invoice"/>
    <s v="29164504"/>
    <n v="51230"/>
    <x v="72"/>
    <s v="51230 IVF Lab supplies"/>
    <x v="11"/>
    <s v="Assay A1A pack E2, LHII, FSH/ Assay AIA Prog, BHCG- NY"/>
    <s v=" "/>
    <s v=""/>
    <s v=""/>
    <n v="15116.51"/>
    <n v="15116.51"/>
    <n v="0"/>
    <s v=""/>
    <s v="G/L Account"/>
    <s v=""/>
    <s v=" "/>
    <s v=""/>
    <s v=""/>
    <n v="9505"/>
    <s v="29164504"/>
    <n v="130"/>
    <s v="NULL"/>
    <s v="NULL"/>
  </r>
  <r>
    <x v="0"/>
    <x v="4"/>
    <d v="2021-09-01T00:00:00"/>
    <x v="8"/>
    <s v="Invoice"/>
    <s v="29164201"/>
    <n v="51230"/>
    <x v="72"/>
    <s v="51230 IVF Lab supplies"/>
    <x v="11"/>
    <s v="Paper/ Pipette tips/ Probe tip/ Assay/ Diluent/ Sample Cup/ Test cup/ Conc set wash - NY"/>
    <s v=" "/>
    <s v=""/>
    <s v=""/>
    <n v="1383.2"/>
    <n v="1383.2"/>
    <n v="0"/>
    <s v=""/>
    <s v="G/L Account"/>
    <s v=""/>
    <s v=" "/>
    <s v=""/>
    <s v=""/>
    <n v="9503"/>
    <s v="29164201"/>
    <n v="130"/>
    <s v="NULL"/>
    <s v="NULL"/>
  </r>
  <r>
    <x v="0"/>
    <x v="4"/>
    <d v="2021-09-01T00:00:00"/>
    <x v="8"/>
    <s v="Invoice"/>
    <s v="29125662"/>
    <n v="51230"/>
    <x v="72"/>
    <s v="51230 IVF Lab supplies"/>
    <x v="11"/>
    <s v="Boro tube - NY"/>
    <s v=" "/>
    <s v=""/>
    <s v=""/>
    <n v="179.69"/>
    <n v="179.69"/>
    <n v="0"/>
    <s v=""/>
    <s v="G/L Account"/>
    <s v=""/>
    <s v=" "/>
    <s v=""/>
    <s v=""/>
    <n v="9499"/>
    <s v="29125662"/>
    <n v="130"/>
    <s v="NULL"/>
    <s v="NULL"/>
  </r>
  <r>
    <x v="0"/>
    <x v="4"/>
    <d v="2021-09-01T00:00:00"/>
    <x v="8"/>
    <s v="Invoice"/>
    <s v="29097772"/>
    <n v="51230"/>
    <x v="72"/>
    <s v="51230 IVF Lab supplies"/>
    <x v="11"/>
    <s v="Paper/Pipette tips/ test cup/ lab diluent - NY"/>
    <s v=" "/>
    <s v=""/>
    <s v=""/>
    <n v="1850.67"/>
    <n v="1850.67"/>
    <n v="0"/>
    <s v=""/>
    <s v="G/L Account"/>
    <s v=""/>
    <s v=" "/>
    <s v=""/>
    <s v=""/>
    <n v="9493"/>
    <s v="29097772"/>
    <n v="130"/>
    <s v="NULL"/>
    <s v="NULL"/>
  </r>
  <r>
    <x v="0"/>
    <x v="4"/>
    <d v="2021-09-01T00:00:00"/>
    <x v="8"/>
    <s v="Invoice"/>
    <s v="29096692"/>
    <n v="51230"/>
    <x v="72"/>
    <s v="51230 IVF Lab supplies"/>
    <x v="11"/>
    <s v="Control Immunoassay level 1 and level 3- NY"/>
    <s v=" "/>
    <s v=""/>
    <s v=""/>
    <n v="742.1"/>
    <n v="742.1"/>
    <n v="0"/>
    <s v=""/>
    <s v="G/L Account"/>
    <s v=""/>
    <s v=" "/>
    <s v=""/>
    <s v=""/>
    <n v="9491"/>
    <s v="29096692"/>
    <n v="130"/>
    <s v="NULL"/>
    <s v="NULL"/>
  </r>
  <r>
    <x v="0"/>
    <x v="4"/>
    <d v="2021-09-01T00:00:00"/>
    <x v="8"/>
    <s v="Invoice"/>
    <s v="29096688"/>
    <n v="51230"/>
    <x v="72"/>
    <s v="51230 IVF Lab supplies"/>
    <x v="11"/>
    <s v="Calibrator/Assay - NY"/>
    <s v=" "/>
    <s v=""/>
    <s v=""/>
    <n v="758.45"/>
    <n v="758.45"/>
    <n v="0"/>
    <s v=""/>
    <s v="G/L Account"/>
    <s v=""/>
    <s v=" "/>
    <s v=""/>
    <s v=""/>
    <n v="9489"/>
    <s v="29096688"/>
    <n v="130"/>
    <s v="NULL"/>
    <s v="NULL"/>
  </r>
  <r>
    <x v="0"/>
    <x v="4"/>
    <d v="2021-09-01T00:00:00"/>
    <x v="8"/>
    <s v="Invoice"/>
    <s v="29096686"/>
    <n v="51230"/>
    <x v="72"/>
    <s v="51230 IVF Lab supplies"/>
    <x v="11"/>
    <s v="Assay E2, FSH,LHII, PROG, BHCG - NY"/>
    <s v=" "/>
    <s v=""/>
    <s v=""/>
    <n v="3662.63"/>
    <n v="3662.63"/>
    <n v="0"/>
    <s v=""/>
    <s v="G/L Account"/>
    <s v=""/>
    <s v=" "/>
    <s v=""/>
    <s v=""/>
    <n v="9487"/>
    <s v="29096686"/>
    <n v="130"/>
    <s v="NULL"/>
    <s v="NULL"/>
  </r>
  <r>
    <x v="0"/>
    <x v="4"/>
    <d v="2021-09-01T00:00:00"/>
    <x v="8"/>
    <s v="Invoice"/>
    <s v="29096685"/>
    <n v="51230"/>
    <x v="72"/>
    <s v="51230 IVF Lab supplies"/>
    <x v="11"/>
    <s v="Solution AIA/ Assay E2,FSH, A1A pack/Diluting pack - NY"/>
    <s v=" "/>
    <s v=""/>
    <s v=""/>
    <n v="651.36"/>
    <n v="651.36"/>
    <n v="0"/>
    <s v=""/>
    <s v="G/L Account"/>
    <s v=""/>
    <s v=" "/>
    <s v=""/>
    <s v=""/>
    <n v="9485"/>
    <s v="29096685"/>
    <n v="130"/>
    <s v="NULL"/>
    <s v="NULL"/>
  </r>
  <r>
    <x v="0"/>
    <x v="4"/>
    <d v="2021-09-01T00:00:00"/>
    <x v="8"/>
    <s v="Invoice"/>
    <s v="28844806"/>
    <n v="51230"/>
    <x v="72"/>
    <s v="51230 IVF Lab supplies"/>
    <x v="11"/>
    <s v="Sample Cup- NY"/>
    <s v=" "/>
    <s v=""/>
    <s v=""/>
    <n v="108.61"/>
    <n v="108.61"/>
    <n v="0"/>
    <s v=""/>
    <s v="G/L Account"/>
    <s v=""/>
    <s v=" "/>
    <s v=""/>
    <s v=""/>
    <n v="9459"/>
    <s v="28844806"/>
    <n v="130"/>
    <s v="NULL"/>
    <s v="NULL"/>
  </r>
  <r>
    <x v="0"/>
    <x v="4"/>
    <d v="2021-09-01T00:00:00"/>
    <x v="8"/>
    <s v="Invoice"/>
    <s v="28830589"/>
    <n v="51230"/>
    <x v="72"/>
    <s v="51230 IVF Lab supplies"/>
    <x v="11"/>
    <s v="Sample Cup/ Pipet Tip - NY"/>
    <s v=" "/>
    <s v=""/>
    <s v=""/>
    <n v="93.83"/>
    <n v="93.83"/>
    <n v="0"/>
    <s v=""/>
    <s v="G/L Account"/>
    <s v=""/>
    <s v=" "/>
    <s v=""/>
    <s v=""/>
    <n v="9457"/>
    <s v="28830589"/>
    <n v="130"/>
    <s v="NULL"/>
    <s v="NULL"/>
  </r>
  <r>
    <x v="0"/>
    <x v="4"/>
    <d v="2021-09-01T00:00:00"/>
    <x v="8"/>
    <s v="Invoice"/>
    <s v="28827217"/>
    <n v="51230"/>
    <x v="72"/>
    <s v="51230 IVF Lab supplies"/>
    <x v="11"/>
    <s v="Microcentrifuge Tube - NY"/>
    <s v=" "/>
    <s v=""/>
    <s v=""/>
    <n v="28.37"/>
    <n v="28.37"/>
    <n v="0"/>
    <s v=""/>
    <s v="G/L Account"/>
    <s v=""/>
    <s v=" "/>
    <s v=""/>
    <s v=""/>
    <n v="9455"/>
    <s v="28827217"/>
    <n v="130"/>
    <s v="NULL"/>
    <s v="NULL"/>
  </r>
  <r>
    <x v="0"/>
    <x v="4"/>
    <d v="2021-09-01T00:00:00"/>
    <x v="8"/>
    <s v="Invoice"/>
    <s v="28826527"/>
    <n v="51230"/>
    <x v="72"/>
    <s v="51230 IVF Lab supplies"/>
    <x v="11"/>
    <s v="Alcohol iso 70%- NY"/>
    <s v=" "/>
    <s v=""/>
    <s v=""/>
    <n v="28.2"/>
    <n v="28.2"/>
    <n v="0"/>
    <s v=""/>
    <s v="G/L Account"/>
    <s v=""/>
    <s v=" "/>
    <s v=""/>
    <s v=""/>
    <n v="9453"/>
    <s v="28826527"/>
    <n v="130"/>
    <s v="NULL"/>
    <s v="NULL"/>
  </r>
  <r>
    <x v="0"/>
    <x v="4"/>
    <d v="2021-09-01T00:00:00"/>
    <x v="8"/>
    <s v="Invoice"/>
    <s v="28798186"/>
    <n v="51230"/>
    <x v="72"/>
    <s v="51230 IVF Lab supplies"/>
    <x v="11"/>
    <s v="Sample cup-NY"/>
    <s v=" "/>
    <s v=""/>
    <s v=""/>
    <n v="25.34"/>
    <n v="25.34"/>
    <n v="0"/>
    <s v=""/>
    <s v="G/L Account"/>
    <s v=""/>
    <s v=" "/>
    <s v=""/>
    <s v=""/>
    <n v="9451"/>
    <s v="28798186"/>
    <n v="130"/>
    <s v="NULL"/>
    <s v="NULL"/>
  </r>
  <r>
    <x v="0"/>
    <x v="4"/>
    <d v="2021-09-01T00:00:00"/>
    <x v="8"/>
    <s v="Invoice"/>
    <s v="28717656"/>
    <n v="51230"/>
    <x v="72"/>
    <s v="51230 IVF Lab supplies"/>
    <x v="11"/>
    <s v="Microcentrifuge Tube- NY"/>
    <s v=" "/>
    <s v=""/>
    <s v=""/>
    <n v="28.37"/>
    <n v="28.37"/>
    <n v="0"/>
    <s v=""/>
    <s v="G/L Account"/>
    <s v=""/>
    <s v=" "/>
    <s v=""/>
    <s v=""/>
    <n v="9445"/>
    <s v="28717656"/>
    <n v="130"/>
    <s v="NULL"/>
    <s v="NULL"/>
  </r>
  <r>
    <x v="0"/>
    <x v="4"/>
    <d v="2021-09-01T00:00:00"/>
    <x v="8"/>
    <s v="Invoice"/>
    <s v="28717086"/>
    <n v="51230"/>
    <x v="72"/>
    <s v="51230 IVF Lab supplies"/>
    <x v="11"/>
    <s v="Biohazard label / alcohol 70%/ micro tube/ boro tube/ wipe -NY"/>
    <s v=" "/>
    <s v=""/>
    <s v=""/>
    <n v="125.23"/>
    <n v="125.23"/>
    <n v="0"/>
    <s v=""/>
    <s v="G/L Account"/>
    <s v=""/>
    <s v=" "/>
    <s v=""/>
    <s v=""/>
    <n v="9443"/>
    <s v="28717086"/>
    <n v="130"/>
    <s v="NULL"/>
    <s v="NULL"/>
  </r>
  <r>
    <x v="0"/>
    <x v="4"/>
    <d v="2021-09-01T00:00:00"/>
    <x v="8"/>
    <s v="Invoice"/>
    <s v="28494505"/>
    <n v="51230"/>
    <x v="72"/>
    <s v="51230 IVF Lab supplies"/>
    <x v="11"/>
    <s v="Pipet Tip-NY"/>
    <s v=" "/>
    <s v=""/>
    <s v=""/>
    <n v="746.8"/>
    <n v="746.8"/>
    <n v="0"/>
    <s v=""/>
    <s v="G/L Account"/>
    <s v=""/>
    <s v=" "/>
    <s v=""/>
    <s v=""/>
    <n v="9441"/>
    <s v="28494505"/>
    <n v="130"/>
    <s v="NULL"/>
    <s v="NULL"/>
  </r>
  <r>
    <x v="0"/>
    <x v="4"/>
    <d v="2021-09-01T00:00:00"/>
    <x v="8"/>
    <s v="Invoice"/>
    <s v="28393461"/>
    <n v="51230"/>
    <x v="72"/>
    <s v="51230 IVF Lab supplies"/>
    <x v="11"/>
    <s v="Control immunoassay  level 1 &amp; 3 - NY"/>
    <s v=" "/>
    <s v=""/>
    <s v=""/>
    <n v="737.33"/>
    <n v="737.33"/>
    <n v="0"/>
    <s v=""/>
    <s v="G/L Account"/>
    <s v=""/>
    <s v=" "/>
    <s v=""/>
    <s v=""/>
    <n v="9439"/>
    <s v="28393461"/>
    <n v="130"/>
    <s v="NULL"/>
    <s v="NULL"/>
  </r>
  <r>
    <x v="0"/>
    <x v="4"/>
    <d v="2021-09-01T00:00:00"/>
    <x v="8"/>
    <s v="Invoice"/>
    <s v="28261965"/>
    <n v="51230"/>
    <x v="72"/>
    <s v="51230 IVF Lab supplies"/>
    <x v="11"/>
    <s v="Male Factor - NY"/>
    <s v=" "/>
    <s v=""/>
    <s v=""/>
    <n v="392.08"/>
    <n v="392.08"/>
    <n v="0"/>
    <s v=""/>
    <s v="G/L Account"/>
    <s v=""/>
    <s v=" "/>
    <s v=""/>
    <s v=""/>
    <n v="9437"/>
    <s v="28261965"/>
    <n v="130"/>
    <s v="NULL"/>
    <s v="NULL"/>
  </r>
  <r>
    <x v="0"/>
    <x v="4"/>
    <d v="2021-09-01T00:00:00"/>
    <x v="8"/>
    <s v="Invoice"/>
    <s v="28210526"/>
    <n v="51230"/>
    <x v="72"/>
    <s v="51230 IVF Lab supplies"/>
    <x v="11"/>
    <s v="Disp pipette- NY"/>
    <s v=" "/>
    <s v=""/>
    <s v=""/>
    <n v="282.3"/>
    <n v="282.3"/>
    <n v="0"/>
    <s v=""/>
    <s v="G/L Account"/>
    <s v=""/>
    <s v=" "/>
    <s v=""/>
    <s v=""/>
    <n v="9433"/>
    <s v="28210526"/>
    <n v="130"/>
    <s v="NULL"/>
    <s v="NULL"/>
  </r>
  <r>
    <x v="0"/>
    <x v="4"/>
    <d v="2021-09-01T00:00:00"/>
    <x v="8"/>
    <s v="Invoice"/>
    <s v="27911676"/>
    <n v="51230"/>
    <x v="72"/>
    <s v="51230 IVF Lab supplies"/>
    <x v="11"/>
    <s v="Shoe Cover- NY"/>
    <s v=" "/>
    <s v=""/>
    <s v=""/>
    <n v="304.39"/>
    <n v="304.39"/>
    <n v="0"/>
    <s v=""/>
    <s v="G/L Account"/>
    <s v=""/>
    <s v=" "/>
    <s v=""/>
    <s v=""/>
    <n v="9431"/>
    <s v="27911676"/>
    <n v="130"/>
    <s v="NULL"/>
    <s v="NULL"/>
  </r>
  <r>
    <x v="0"/>
    <x v="4"/>
    <d v="2021-09-01T00:00:00"/>
    <x v="8"/>
    <s v="Invoice"/>
    <s v="27828765"/>
    <n v="51230"/>
    <x v="72"/>
    <s v="51230 IVF Lab supplies"/>
    <x v="11"/>
    <s v="Biohaz bag/ cap/ wipe/ Syring/ needle/cabinet/towel/container/ mask - NY"/>
    <s v=" "/>
    <s v=""/>
    <s v=""/>
    <n v="1142.1099999999999"/>
    <n v="1142.1099999999999"/>
    <n v="0"/>
    <s v=""/>
    <s v="G/L Account"/>
    <s v=""/>
    <s v=" "/>
    <s v=""/>
    <s v=""/>
    <n v="9429"/>
    <s v="27828765"/>
    <n v="130"/>
    <s v="NULL"/>
    <s v="NULL"/>
  </r>
  <r>
    <x v="0"/>
    <x v="4"/>
    <d v="2021-09-01T00:00:00"/>
    <x v="8"/>
    <s v="Invoice"/>
    <s v="20030092"/>
    <n v="51230"/>
    <x v="72"/>
    <s v="51230 IVF Lab supplies"/>
    <x v="11"/>
    <s v="BB Pipettes /Holder for denudation pipette - NY"/>
    <s v=" "/>
    <s v=""/>
    <s v=""/>
    <n v="1825.75"/>
    <n v="1825.75"/>
    <n v="0"/>
    <s v=""/>
    <s v="G/L Account"/>
    <s v=""/>
    <s v=" "/>
    <s v=""/>
    <s v=""/>
    <n v="9417"/>
    <s v="20030092"/>
    <n v="130"/>
    <s v="NULL"/>
    <s v="NULL"/>
  </r>
  <r>
    <x v="0"/>
    <x v="4"/>
    <d v="2021-09-01T00:00:00"/>
    <x v="8"/>
    <s v="Invoice"/>
    <s v="1338"/>
    <n v="51230"/>
    <x v="72"/>
    <s v="51230 IVF Lab supplies"/>
    <x v="11"/>
    <s v="Vitri rack/cooling rack-NY"/>
    <s v=" "/>
    <s v=""/>
    <s v=""/>
    <n v="84.03"/>
    <n v="84.03"/>
    <n v="0"/>
    <s v=""/>
    <s v="G/L Account"/>
    <s v=""/>
    <s v=" "/>
    <s v=""/>
    <s v=""/>
    <n v="9415"/>
    <s v="1338"/>
    <n v="130"/>
    <s v="NULL"/>
    <s v="NULL"/>
  </r>
  <r>
    <x v="0"/>
    <x v="4"/>
    <d v="2021-09-01T00:00:00"/>
    <x v="8"/>
    <s v="Invoice"/>
    <s v="1334"/>
    <n v="51230"/>
    <x v="72"/>
    <s v="51230 IVF Lab supplies"/>
    <x v="11"/>
    <s v="Blue/Green/Red/White/Yellow Straw 10 pack-NY"/>
    <s v=" "/>
    <s v=""/>
    <s v=""/>
    <n v="804.73"/>
    <n v="804.73"/>
    <n v="0"/>
    <s v=""/>
    <s v="G/L Account"/>
    <s v=""/>
    <s v=" "/>
    <s v=""/>
    <s v=""/>
    <n v="9413"/>
    <s v="1334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57.49"/>
    <n v="0"/>
    <n v="157.49"/>
    <s v="Zoro Tools"/>
    <s v="G/L Account"/>
    <s v=""/>
    <s v=" "/>
    <s v=""/>
    <s v=""/>
    <n v="827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76.94000000000005"/>
    <n v="0"/>
    <n v="576.94000000000005"/>
    <s v="Zoro Tools"/>
    <s v="G/L Account"/>
    <s v=""/>
    <s v=" "/>
    <s v=""/>
    <s v=""/>
    <n v="826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76.77"/>
    <n v="0"/>
    <n v="476.77"/>
    <s v="Zoro Tools"/>
    <s v="G/L Account"/>
    <s v=""/>
    <s v=" "/>
    <s v=""/>
    <s v=""/>
    <n v="82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25.75"/>
    <n v="0"/>
    <n v="1825.75"/>
    <s v="Vitrolife"/>
    <s v="G/L Account"/>
    <s v=""/>
    <s v=" "/>
    <s v=""/>
    <s v=""/>
    <n v="826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74.36"/>
    <n v="0"/>
    <n v="174.36"/>
    <s v="Spectrum Technologies"/>
    <s v="G/L Account"/>
    <s v=""/>
    <s v=" "/>
    <s v=""/>
    <s v=""/>
    <n v="824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17.56"/>
    <n v="0"/>
    <n v="717.56"/>
    <s v="Spectrum Technologies"/>
    <s v="G/L Account"/>
    <s v=""/>
    <s v=" "/>
    <s v=""/>
    <s v=""/>
    <n v="82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421.68"/>
    <n v="0"/>
    <n v="1421.68"/>
    <s v="Spectrum Technologies"/>
    <s v="G/L Account"/>
    <s v=""/>
    <s v=" "/>
    <s v=""/>
    <s v=""/>
    <n v="823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63.01"/>
    <n v="0"/>
    <n v="363.01"/>
    <s v="Rons Medical Gases"/>
    <s v="G/L Account"/>
    <s v=""/>
    <s v=" "/>
    <s v=""/>
    <s v=""/>
    <n v="8228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58.27"/>
    <n v="0"/>
    <n v="558.27"/>
    <s v="Rons Medical Gases"/>
    <s v="G/L Account"/>
    <s v=""/>
    <s v=" "/>
    <s v=""/>
    <s v=""/>
    <n v="822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18.26"/>
    <n v="0"/>
    <n v="818.26"/>
    <s v="Rons Medical Gases"/>
    <s v="G/L Account"/>
    <s v=""/>
    <s v=" "/>
    <s v=""/>
    <s v=""/>
    <n v="822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012.42"/>
    <n v="0"/>
    <n v="1012.42"/>
    <s v="Rons Medical Gases"/>
    <s v="G/L Account"/>
    <s v=""/>
    <s v=" "/>
    <s v=""/>
    <s v=""/>
    <n v="8222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013.51"/>
    <n v="0"/>
    <n v="1013.51"/>
    <s v="Rons Medical Gases"/>
    <s v="G/L Account"/>
    <s v=""/>
    <s v=" "/>
    <s v=""/>
    <s v=""/>
    <n v="8220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75.63"/>
    <n v="0"/>
    <n v="475.63"/>
    <s v="Rons Medical Gases"/>
    <s v="G/L Account"/>
    <s v=""/>
    <s v=" "/>
    <s v=""/>
    <s v=""/>
    <n v="8218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18.26"/>
    <n v="0"/>
    <n v="818.26"/>
    <s v="Rons Medical Gases"/>
    <s v="G/L Account"/>
    <s v=""/>
    <s v=" "/>
    <s v=""/>
    <s v=""/>
    <n v="8216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71.16"/>
    <n v="0"/>
    <n v="1571.16"/>
    <s v="Rons Medical Gases"/>
    <s v="G/L Account"/>
    <s v=""/>
    <s v=" "/>
    <s v=""/>
    <s v=""/>
    <n v="821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313.95"/>
    <n v="0"/>
    <n v="313.95"/>
    <s v="Rons Medical Gases"/>
    <s v="G/L Account"/>
    <s v=""/>
    <s v=" "/>
    <s v=""/>
    <s v=""/>
    <n v="8212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83.95"/>
    <n v="0"/>
    <n v="683.95"/>
    <s v="Praxair"/>
    <s v="G/L Account"/>
    <s v=""/>
    <s v=" "/>
    <s v=""/>
    <s v=""/>
    <n v="818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37.1"/>
    <n v="0"/>
    <n v="637.1"/>
    <s v="Praxair"/>
    <s v="G/L Account"/>
    <s v=""/>
    <s v=" "/>
    <s v=""/>
    <s v=""/>
    <n v="8186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36.41"/>
    <n v="0"/>
    <n v="136.41"/>
    <s v="Praxair"/>
    <s v="G/L Account"/>
    <s v=""/>
    <s v=" "/>
    <s v=""/>
    <s v=""/>
    <n v="818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871.16"/>
    <n v="0"/>
    <n v="871.16"/>
    <s v="Praxair"/>
    <s v="G/L Account"/>
    <s v=""/>
    <s v=" "/>
    <s v=""/>
    <s v=""/>
    <n v="818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196.97"/>
    <n v="0"/>
    <n v="1196.97"/>
    <s v="Praxair"/>
    <s v="G/L Account"/>
    <s v=""/>
    <s v=" "/>
    <s v=""/>
    <s v=""/>
    <n v="8180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47.41"/>
    <n v="0"/>
    <n v="447.41"/>
    <s v="Praxair"/>
    <s v="G/L Account"/>
    <s v=""/>
    <s v=" "/>
    <s v=""/>
    <s v=""/>
    <n v="817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76.1"/>
    <n v="0"/>
    <n v="176.1"/>
    <s v="Praxair"/>
    <s v="G/L Account"/>
    <s v=""/>
    <s v=" "/>
    <s v=""/>
    <s v=""/>
    <n v="8176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33.09"/>
    <n v="0"/>
    <n v="133.09"/>
    <s v="Praxair"/>
    <s v="G/L Account"/>
    <s v=""/>
    <s v=" "/>
    <s v=""/>
    <s v=""/>
    <n v="817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7.75"/>
    <n v="0"/>
    <n v="87.75"/>
    <s v="Praxair"/>
    <s v="G/L Account"/>
    <s v=""/>
    <s v=" "/>
    <s v=""/>
    <s v=""/>
    <n v="817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293.10000000000002"/>
    <n v="0"/>
    <n v="293.10000000000002"/>
    <s v="Praxair"/>
    <s v="G/L Account"/>
    <s v=""/>
    <s v=" "/>
    <s v=""/>
    <s v=""/>
    <n v="8170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25.61"/>
    <n v="0"/>
    <n v="525.61"/>
    <s v="Pipette.com"/>
    <s v="G/L Account"/>
    <s v=""/>
    <s v=" "/>
    <s v=""/>
    <s v=""/>
    <n v="816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5.63"/>
    <n v="0"/>
    <n v="55.63"/>
    <s v="Pipette.com"/>
    <s v="G/L Account"/>
    <s v=""/>
    <s v=" "/>
    <s v=""/>
    <s v=""/>
    <n v="81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7.20999999999998"/>
    <n v="0"/>
    <n v="307.20999999999998"/>
    <s v="Pipette.com"/>
    <s v="G/L Account"/>
    <s v=""/>
    <s v=" "/>
    <s v=""/>
    <s v=""/>
    <n v="816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784.9"/>
    <n v="0"/>
    <n v="784.9"/>
    <s v="Origio"/>
    <s v="G/L Account"/>
    <s v=""/>
    <s v=" "/>
    <s v=""/>
    <s v=""/>
    <n v="815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44"/>
    <s v=" "/>
    <s v=""/>
    <s v=""/>
    <n v="-627.42999999999995"/>
    <n v="0"/>
    <n v="627.42999999999995"/>
    <s v="Origio"/>
    <s v="G/L Account"/>
    <s v=""/>
    <s v=" "/>
    <s v=""/>
    <s v=""/>
    <n v="8154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9.75"/>
    <n v="0"/>
    <n v="159.75"/>
    <s v="Origio"/>
    <s v="G/L Account"/>
    <s v=""/>
    <s v=" "/>
    <s v=""/>
    <s v=""/>
    <n v="8152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27.46"/>
    <n v="0"/>
    <n v="427.46"/>
    <s v="Origio"/>
    <s v="G/L Account"/>
    <s v=""/>
    <s v=" "/>
    <s v=""/>
    <s v=""/>
    <n v="8150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579.84"/>
    <n v="0"/>
    <n v="1579.84"/>
    <s v="Origio"/>
    <s v="G/L Account"/>
    <s v=""/>
    <s v=" "/>
    <s v=""/>
    <s v=""/>
    <n v="8148"/>
    <s v=""/>
    <n v="130"/>
    <s v="NULL"/>
    <s v="NULL"/>
  </r>
  <r>
    <x v="0"/>
    <x v="5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29.79999999999995"/>
    <n v="0"/>
    <n v="529.79999999999995"/>
    <s v="Origio"/>
    <s v="G/L Account"/>
    <s v=""/>
    <s v=" "/>
    <s v=""/>
    <s v=""/>
    <n v="8146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82.63"/>
    <n v="0"/>
    <n v="782.63"/>
    <s v="Origio"/>
    <s v="G/L Account"/>
    <s v=""/>
    <s v=" "/>
    <s v=""/>
    <s v=""/>
    <n v="814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20.29"/>
    <n v="0"/>
    <n v="520.29"/>
    <s v="Origio"/>
    <s v="G/L Account"/>
    <s v=""/>
    <s v=" "/>
    <s v=""/>
    <s v=""/>
    <n v="814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578.41"/>
    <n v="0"/>
    <n v="2578.41"/>
    <s v="Origio"/>
    <s v="G/L Account"/>
    <s v=""/>
    <s v=" "/>
    <s v=""/>
    <s v=""/>
    <n v="81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00.89"/>
    <n v="0"/>
    <n v="600.89"/>
    <s v="Origio"/>
    <s v="G/L Account"/>
    <s v=""/>
    <s v=" "/>
    <s v=""/>
    <s v=""/>
    <n v="813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93.26"/>
    <n v="0"/>
    <n v="493.26"/>
    <s v="Origio"/>
    <s v="G/L Account"/>
    <s v=""/>
    <s v=" "/>
    <s v=""/>
    <s v=""/>
    <n v="813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376.02"/>
    <n v="0"/>
    <n v="3376.02"/>
    <s v="Origio"/>
    <s v="G/L Account"/>
    <s v=""/>
    <s v=" "/>
    <s v=""/>
    <s v=""/>
    <n v="81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5875.34"/>
    <n v="0"/>
    <n v="5875.34"/>
    <s v="Origio"/>
    <s v="G/L Account"/>
    <s v=""/>
    <s v=" "/>
    <s v=""/>
    <s v=""/>
    <n v="81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4571.66"/>
    <n v="0"/>
    <n v="4571.66"/>
    <s v="Netxgen"/>
    <s v="G/L Account"/>
    <s v=""/>
    <s v=" "/>
    <s v=""/>
    <s v=""/>
    <n v="812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3094"/>
    <n v="0"/>
    <n v="3094"/>
    <s v="McKesson"/>
    <s v="G/L Account"/>
    <s v=""/>
    <s v=" "/>
    <s v=""/>
    <s v=""/>
    <n v="8110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181.96"/>
    <n v="0"/>
    <n v="181.96"/>
    <s v="McKesson"/>
    <s v="G/L Account"/>
    <s v=""/>
    <s v=" "/>
    <s v=""/>
    <s v=""/>
    <n v="8108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23.12"/>
    <n v="0"/>
    <n v="23.12"/>
    <s v="McKesson"/>
    <s v="G/L Account"/>
    <s v=""/>
    <s v=" "/>
    <s v=""/>
    <s v=""/>
    <n v="8106"/>
    <s v=""/>
    <n v="130"/>
    <s v="NULL"/>
    <s v="NULL"/>
  </r>
  <r>
    <x v="0"/>
    <x v="7"/>
    <d v="2021-09-01T00:00:00"/>
    <x v="8"/>
    <s v=" "/>
    <s v="G00086"/>
    <n v="51230"/>
    <x v="72"/>
    <s v="51230 IVF Lab supplies"/>
    <x v="11"/>
    <s v="QBO AP Reversing entry for bills already captured in BC JE 556"/>
    <s v=" "/>
    <s v=""/>
    <s v=""/>
    <n v="-77.34"/>
    <n v="0"/>
    <n v="77.34"/>
    <s v="McKesson"/>
    <s v="G/L Account"/>
    <s v=""/>
    <s v=" "/>
    <s v=""/>
    <s v=""/>
    <n v="8104"/>
    <s v=""/>
    <n v="130"/>
    <s v="NULL"/>
    <s v="NULL"/>
  </r>
  <r>
    <x v="0"/>
    <x v="1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1743.83"/>
    <n v="0"/>
    <n v="1743.83"/>
    <s v="McKesson"/>
    <s v="G/L Account"/>
    <s v=""/>
    <s v=" "/>
    <s v=""/>
    <s v=""/>
    <n v="807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52.08"/>
    <n v="0"/>
    <n v="52.08"/>
    <s v="McKesson"/>
    <s v="G/L Account"/>
    <s v=""/>
    <s v=" "/>
    <s v=""/>
    <s v=""/>
    <n v="806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532"/>
    <s v=" "/>
    <s v=""/>
    <s v=""/>
    <n v="-89.07"/>
    <n v="0"/>
    <n v="89.07"/>
    <s v="McKesson"/>
    <s v="G/L Account"/>
    <s v=""/>
    <s v=" "/>
    <s v=""/>
    <s v=""/>
    <n v="806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5116.51"/>
    <n v="0"/>
    <n v="15116.51"/>
    <s v="McKesson"/>
    <s v="G/L Account"/>
    <s v=""/>
    <s v=" "/>
    <s v=""/>
    <s v=""/>
    <n v="806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58.45"/>
    <n v="0"/>
    <n v="758.45"/>
    <s v="McKesson"/>
    <s v="G/L Account"/>
    <s v=""/>
    <s v=" "/>
    <s v=""/>
    <s v=""/>
    <n v="806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50.12"/>
    <n v="0"/>
    <n v="1850.12"/>
    <s v="McKesson"/>
    <s v="G/L Account"/>
    <s v=""/>
    <s v=" "/>
    <s v=""/>
    <s v=""/>
    <n v="805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113.63"/>
    <n v="0"/>
    <n v="2113.63"/>
    <s v="McKesson"/>
    <s v="G/L Account"/>
    <s v=""/>
    <s v=" "/>
    <s v=""/>
    <s v=""/>
    <n v="805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383.2"/>
    <n v="0"/>
    <n v="1383.2"/>
    <s v="McKesson"/>
    <s v="G/L Account"/>
    <s v=""/>
    <s v=" "/>
    <s v=""/>
    <s v=""/>
    <n v="805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01.66"/>
    <n v="0"/>
    <n v="3001.66"/>
    <s v="McKesson"/>
    <s v="G/L Account"/>
    <s v=""/>
    <s v=" "/>
    <s v=""/>
    <s v=""/>
    <n v="804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79.69"/>
    <n v="0"/>
    <n v="179.69"/>
    <s v="McKesson"/>
    <s v="G/L Account"/>
    <s v=""/>
    <s v=" "/>
    <s v=""/>
    <s v=""/>
    <n v="804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662.63"/>
    <n v="0"/>
    <n v="3662.63"/>
    <s v="McKesson"/>
    <s v="G/L Account"/>
    <s v=""/>
    <s v=" "/>
    <s v=""/>
    <s v=""/>
    <n v="804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42.1"/>
    <n v="0"/>
    <n v="742.1"/>
    <s v="McKesson"/>
    <s v="G/L Account"/>
    <s v=""/>
    <s v=" "/>
    <s v=""/>
    <s v=""/>
    <n v="803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58.45"/>
    <n v="0"/>
    <n v="758.45"/>
    <s v="McKesson"/>
    <s v="G/L Account"/>
    <s v=""/>
    <s v=" "/>
    <s v=""/>
    <s v=""/>
    <n v="803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651.36"/>
    <n v="0"/>
    <n v="651.36"/>
    <s v="McKesson"/>
    <s v="G/L Account"/>
    <s v=""/>
    <s v=" "/>
    <s v=""/>
    <s v=""/>
    <n v="80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850.67"/>
    <n v="0"/>
    <n v="1850.67"/>
    <s v="McKesson"/>
    <s v="G/L Account"/>
    <s v=""/>
    <s v=" "/>
    <s v=""/>
    <s v=""/>
    <n v="80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93.83"/>
    <n v="0"/>
    <n v="93.83"/>
    <s v="McKesson"/>
    <s v="G/L Account"/>
    <s v=""/>
    <s v=" "/>
    <s v=""/>
    <s v=""/>
    <n v="801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2"/>
    <n v="0"/>
    <n v="28.2"/>
    <s v="McKesson"/>
    <s v="G/L Account"/>
    <s v=""/>
    <s v=" "/>
    <s v=""/>
    <s v=""/>
    <n v="800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37"/>
    <n v="0"/>
    <n v="28.37"/>
    <s v="McKesson"/>
    <s v="G/L Account"/>
    <s v=""/>
    <s v=" "/>
    <s v=""/>
    <s v=""/>
    <n v="800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08.61"/>
    <n v="0"/>
    <n v="108.61"/>
    <s v="McKesson"/>
    <s v="G/L Account"/>
    <s v=""/>
    <s v=" "/>
    <s v=""/>
    <s v=""/>
    <n v="800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5.34"/>
    <n v="0"/>
    <n v="25.34"/>
    <s v="McKesson"/>
    <s v="G/L Account"/>
    <s v=""/>
    <s v=" "/>
    <s v=""/>
    <s v=""/>
    <n v="800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.37"/>
    <n v="0"/>
    <n v="28.37"/>
    <s v="McKesson"/>
    <s v="G/L Account"/>
    <s v=""/>
    <s v=" "/>
    <s v=""/>
    <s v=""/>
    <n v="799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25.23"/>
    <n v="0"/>
    <n v="125.23"/>
    <s v="McKesson"/>
    <s v="G/L Account"/>
    <s v=""/>
    <s v=" "/>
    <s v=""/>
    <s v=""/>
    <n v="799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46.8"/>
    <n v="0"/>
    <n v="746.8"/>
    <s v="McKesson"/>
    <s v="G/L Account"/>
    <s v=""/>
    <s v=" "/>
    <s v=""/>
    <s v=""/>
    <n v="799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737.33"/>
    <n v="0"/>
    <n v="737.33"/>
    <s v="McKesson"/>
    <s v="G/L Account"/>
    <s v=""/>
    <s v=" "/>
    <s v=""/>
    <s v=""/>
    <n v="799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92.08"/>
    <n v="0"/>
    <n v="392.08"/>
    <s v="McKesson"/>
    <s v="G/L Account"/>
    <s v=""/>
    <s v=" "/>
    <s v=""/>
    <s v=""/>
    <n v="7988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282.3"/>
    <n v="0"/>
    <n v="282.3"/>
    <s v="McKesson"/>
    <s v="G/L Account"/>
    <s v=""/>
    <s v=" "/>
    <s v=""/>
    <s v=""/>
    <n v="7984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304.39"/>
    <n v="0"/>
    <n v="304.39"/>
    <s v="McKesson"/>
    <s v="G/L Account"/>
    <s v=""/>
    <s v=" "/>
    <s v=""/>
    <s v=""/>
    <n v="798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1142.1099999999999"/>
    <n v="0"/>
    <n v="1142.1099999999999"/>
    <s v="McKesson"/>
    <s v="G/L Account"/>
    <s v=""/>
    <s v=" "/>
    <s v=""/>
    <s v=""/>
    <n v="798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93310.5"/>
    <n v="0"/>
    <n v="93310.5"/>
    <s v="Discovery Scientific Solution"/>
    <s v="G/L Account"/>
    <s v=""/>
    <s v=" "/>
    <s v=""/>
    <s v=""/>
    <n v="7936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4.03"/>
    <n v="0"/>
    <n v="84.03"/>
    <s v="Cryotech America"/>
    <s v="G/L Account"/>
    <s v=""/>
    <s v=" "/>
    <s v=""/>
    <s v=""/>
    <n v="7932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804.73"/>
    <n v="0"/>
    <n v="804.73"/>
    <s v="Cryotech America"/>
    <s v="G/L Account"/>
    <s v=""/>
    <s v=" "/>
    <s v=""/>
    <s v=""/>
    <n v="7930"/>
    <s v=""/>
    <n v="130"/>
    <s v="NULL"/>
    <s v="NULL"/>
  </r>
  <r>
    <x v="0"/>
    <x v="4"/>
    <d v="2021-09-01T00:00:00"/>
    <x v="8"/>
    <s v=" "/>
    <s v="G00086"/>
    <n v="51230"/>
    <x v="72"/>
    <s v="51230 IVF Lab supplies"/>
    <x v="11"/>
    <s v="QBO AP Reversing entry for bills already captured in BC JE EXPCARD-12908845"/>
    <s v=" "/>
    <s v=""/>
    <s v=""/>
    <n v="-452.65"/>
    <n v="0"/>
    <n v="452.65"/>
    <s v="Brooklyn Tool Inc"/>
    <s v="G/L Account"/>
    <s v=""/>
    <s v=" "/>
    <s v=""/>
    <s v=""/>
    <n v="7910"/>
    <s v=""/>
    <n v="130"/>
    <s v="NULL"/>
    <s v="NULL"/>
  </r>
  <r>
    <x v="1"/>
    <x v="5"/>
    <d v="2021-09-01T00:00:00"/>
    <x v="8"/>
    <s v="Invoice"/>
    <s v="65659965"/>
    <n v="51230"/>
    <x v="72"/>
    <s v="51230 IVF Lab supplies"/>
    <x v="11"/>
    <s v="Carbon Dioxide - SV"/>
    <s v=" "/>
    <s v=""/>
    <s v=""/>
    <n v="133.09"/>
    <n v="133.09"/>
    <n v="0"/>
    <s v=""/>
    <s v="G/L Account"/>
    <s v=""/>
    <s v=" "/>
    <s v=""/>
    <s v="Linde Gas &amp; Equipment Inc."/>
    <n v="5380"/>
    <s v="65659965"/>
    <n v="130"/>
    <s v="NULL"/>
    <s v="NULL"/>
  </r>
  <r>
    <x v="1"/>
    <x v="7"/>
    <d v="2021-09-01T00:00:00"/>
    <x v="8"/>
    <s v="Invoice"/>
    <s v="65624617"/>
    <n v="51230"/>
    <x v="72"/>
    <s v="51230 IVF Lab supplies"/>
    <x v="11"/>
    <s v="Nitrogen/Carbon Dioxide -Oak"/>
    <s v=" "/>
    <s v=""/>
    <s v=""/>
    <n v="176.1"/>
    <n v="176.1"/>
    <n v="0"/>
    <s v=""/>
    <s v="G/L Account"/>
    <s v=""/>
    <s v=" "/>
    <s v=""/>
    <s v="Linde Gas &amp; Equipment Inc."/>
    <n v="5376"/>
    <s v="65624617"/>
    <n v="130"/>
    <s v="NULL"/>
    <s v="NULL"/>
  </r>
  <r>
    <x v="1"/>
    <x v="5"/>
    <d v="2021-09-01T00:00:00"/>
    <x v="8"/>
    <s v="Invoice"/>
    <s v="65624455"/>
    <n v="51230"/>
    <x v="72"/>
    <s v="51230 IVF Lab supplies"/>
    <x v="11"/>
    <s v="Nitrogen/Carbon Dioxide -SV"/>
    <s v=" "/>
    <s v=""/>
    <s v=""/>
    <n v="447.41"/>
    <n v="447.41"/>
    <n v="0"/>
    <s v=""/>
    <s v="G/L Account"/>
    <s v=""/>
    <s v=" "/>
    <s v=""/>
    <s v="Linde Gas &amp; Equipment Inc."/>
    <n v="5372"/>
    <s v="65624455"/>
    <n v="130"/>
    <s v="NULL"/>
    <s v="NULL"/>
  </r>
  <r>
    <x v="4"/>
    <x v="4"/>
    <d v="2021-09-01T00:00:00"/>
    <x v="8"/>
    <s v="Invoice"/>
    <s v="6172"/>
    <n v="51230"/>
    <x v="72"/>
    <s v="51230 IVF Lab supplies"/>
    <x v="11"/>
    <s v="OKO LEO  hand held analyzer/ oko leo T1 module k type thermocouple - NY"/>
    <s v=" "/>
    <s v=""/>
    <s v=""/>
    <n v="4571.66"/>
    <n v="4571.66"/>
    <n v="0"/>
    <s v=""/>
    <s v="G/L Account"/>
    <s v=""/>
    <s v=" "/>
    <s v=""/>
    <s v="NextGen Life Labs"/>
    <n v="5368"/>
    <s v="6172"/>
    <n v="130"/>
    <s v="NULL"/>
    <s v="NULL"/>
  </r>
  <r>
    <x v="4"/>
    <x v="4"/>
    <d v="2021-09-01T00:00:00"/>
    <x v="8"/>
    <s v="Invoice"/>
    <s v="5954308"/>
    <n v="51230"/>
    <x v="72"/>
    <s v="51230 IVF Lab supplies"/>
    <x v="11"/>
    <s v="QA Med,  Oil for TC- NY"/>
    <s v=" "/>
    <s v=""/>
    <s v=""/>
    <n v="327.7"/>
    <n v="327.7"/>
    <n v="0"/>
    <s v=""/>
    <s v="G/L Account"/>
    <s v=""/>
    <s v=" "/>
    <s v=""/>
    <s v="Origio"/>
    <n v="5364"/>
    <s v="5954308"/>
    <n v="130"/>
    <s v="NULL"/>
    <s v="NULL"/>
  </r>
  <r>
    <x v="4"/>
    <x v="4"/>
    <d v="2021-09-01T00:00:00"/>
    <x v="8"/>
    <s v="Invoice"/>
    <s v="5954285"/>
    <n v="51230"/>
    <x v="72"/>
    <s v="51230 IVF Lab supplies"/>
    <x v="11"/>
    <s v="QA Cleavage- NY"/>
    <s v=" "/>
    <s v=""/>
    <s v=""/>
    <n v="151.38"/>
    <n v="151.38"/>
    <n v="0"/>
    <s v=""/>
    <s v="G/L Account"/>
    <s v=""/>
    <s v=" "/>
    <s v=""/>
    <s v="Origio"/>
    <n v="5360"/>
    <s v="5954285"/>
    <n v="130"/>
    <s v="NULL"/>
    <s v="NULL"/>
  </r>
  <r>
    <x v="1"/>
    <x v="5"/>
    <d v="2021-09-01T00:00:00"/>
    <x v="8"/>
    <s v="Invoice"/>
    <s v="5952171"/>
    <n v="51230"/>
    <x v="72"/>
    <s v="51230 IVF Lab supplies"/>
    <x v="11"/>
    <s v="Rnd Bottom Tube, Petri Dish -SV"/>
    <s v=" "/>
    <s v=""/>
    <s v=""/>
    <n v="1579.84"/>
    <n v="1579.84"/>
    <n v="0"/>
    <s v=""/>
    <s v="G/L Account"/>
    <s v=""/>
    <s v=" "/>
    <s v=""/>
    <s v="Origio"/>
    <n v="5356"/>
    <s v="5952171"/>
    <n v="130"/>
    <s v="NULL"/>
    <s v="NULL"/>
  </r>
  <r>
    <x v="1"/>
    <x v="5"/>
    <d v="2021-09-01T00:00:00"/>
    <x v="8"/>
    <s v="Invoice"/>
    <s v="5949910"/>
    <n v="51230"/>
    <x v="72"/>
    <s v="51230 IVF Lab supplies"/>
    <x v="11"/>
    <s v="QA Fert - SV"/>
    <s v=" "/>
    <s v=""/>
    <s v=""/>
    <n v="159.75"/>
    <n v="159.75"/>
    <n v="0"/>
    <s v=""/>
    <s v="G/L Account"/>
    <s v=""/>
    <s v=" "/>
    <s v=""/>
    <s v="Origio"/>
    <n v="5352"/>
    <s v="5949910"/>
    <n v="130"/>
    <s v="NULL"/>
    <s v="NULL"/>
  </r>
  <r>
    <x v="1"/>
    <x v="1"/>
    <d v="2021-09-01T00:00:00"/>
    <x v="8"/>
    <s v="Invoice"/>
    <s v="5949909"/>
    <n v="51230"/>
    <x v="72"/>
    <s v="51230 IVF Lab supplies"/>
    <x v="11"/>
    <s v="QA Fert - SF"/>
    <s v=" "/>
    <s v=""/>
    <s v=""/>
    <n v="427.46"/>
    <n v="427.46"/>
    <n v="0"/>
    <s v=""/>
    <s v="G/L Account"/>
    <s v=""/>
    <s v=" "/>
    <s v=""/>
    <s v="Origio"/>
    <n v="5348"/>
    <s v="5949909"/>
    <n v="130"/>
    <s v="NULL"/>
    <s v="NULL"/>
  </r>
  <r>
    <x v="4"/>
    <x v="4"/>
    <d v="2021-09-01T00:00:00"/>
    <x v="8"/>
    <s v="Invoice"/>
    <s v="5946779"/>
    <n v="51230"/>
    <x v="72"/>
    <s v="51230 IVF Lab supplies"/>
    <x v="11"/>
    <s v="INCUBATOR 18L Compact dry"/>
    <s v=" "/>
    <s v=""/>
    <s v=""/>
    <n v="627.42999999999995"/>
    <n v="627.42999999999995"/>
    <n v="0"/>
    <s v=""/>
    <s v="G/L Account"/>
    <s v=""/>
    <s v=" "/>
    <s v=""/>
    <s v="Origio"/>
    <n v="5337"/>
    <s v="5946779"/>
    <n v="130"/>
    <s v="NULL"/>
    <s v="NULL"/>
  </r>
  <r>
    <x v="4"/>
    <x v="4"/>
    <d v="2021-09-01T00:00:00"/>
    <x v="8"/>
    <s v="Invoice"/>
    <s v="5939386"/>
    <n v="51230"/>
    <x v="72"/>
    <s v="51230 IVF Lab supplies"/>
    <x v="11"/>
    <s v="Incubator 18L compact Dry"/>
    <s v=" "/>
    <s v=""/>
    <s v=""/>
    <n v="784.9"/>
    <n v="784.9"/>
    <n v="0"/>
    <s v=""/>
    <s v="G/L Account"/>
    <s v=""/>
    <s v=" "/>
    <s v=""/>
    <s v="Origio"/>
    <n v="5329"/>
    <s v="5939386"/>
    <n v="130"/>
    <s v="NULL"/>
    <s v="NULL"/>
  </r>
  <r>
    <x v="1"/>
    <x v="7"/>
    <d v="2021-09-01T00:00:00"/>
    <x v="8"/>
    <s v="Invoice"/>
    <s v="570119"/>
    <n v="51230"/>
    <x v="72"/>
    <s v="51230 IVF Lab supplies"/>
    <x v="11"/>
    <s v="TC Replacement Filters 5/5pk - Oak"/>
    <s v=" "/>
    <s v=""/>
    <s v=""/>
    <n v="55.63"/>
    <n v="55.63"/>
    <n v="0"/>
    <s v=""/>
    <s v="G/L Account"/>
    <s v=""/>
    <s v=" "/>
    <s v=""/>
    <s v="Pipette.com"/>
    <n v="5313"/>
    <s v="570119"/>
    <n v="130"/>
    <s v="NULL"/>
    <s v="NULL"/>
  </r>
  <r>
    <x v="1"/>
    <x v="1"/>
    <d v="2021-09-01T00:00:00"/>
    <x v="8"/>
    <s v="Invoice"/>
    <s v="35206"/>
    <n v="51230"/>
    <x v="72"/>
    <s v="51230 IVF Lab supplies"/>
    <x v="11"/>
    <s v="7.9.21 180L Nitrogen/  230L nitrogen/Carbon Dioxide- SF"/>
    <s v=" "/>
    <s v=""/>
    <s v=""/>
    <n v="590.64"/>
    <n v="590.64"/>
    <n v="0"/>
    <s v=""/>
    <s v="G/L Account"/>
    <s v=""/>
    <s v=" "/>
    <s v=""/>
    <s v="Rons Medical Gases, INC"/>
    <n v="5134"/>
    <s v="35206"/>
    <n v="130"/>
    <s v="NULL"/>
    <s v="NULL"/>
  </r>
  <r>
    <x v="1"/>
    <x v="1"/>
    <d v="2021-09-01T00:00:00"/>
    <x v="8"/>
    <s v="Invoice"/>
    <s v="35181"/>
    <n v="51230"/>
    <x v="72"/>
    <s v="51230 IVF Lab supplies"/>
    <x v="11"/>
    <s v="180L Nitrogen/Carbon Dioxide- SF"/>
    <s v=" "/>
    <s v=""/>
    <s v=""/>
    <n v="313.95"/>
    <n v="313.95"/>
    <n v="0"/>
    <s v=""/>
    <s v="G/L Account"/>
    <s v=""/>
    <s v=" "/>
    <s v=""/>
    <s v="Rons Medical Gases, INC"/>
    <n v="5130"/>
    <s v="35181"/>
    <n v="130"/>
    <s v="NULL"/>
    <s v="NULL"/>
  </r>
  <r>
    <x v="1"/>
    <x v="1"/>
    <d v="2021-09-01T00:00:00"/>
    <x v="8"/>
    <s v="Invoice"/>
    <s v="35157"/>
    <n v="51230"/>
    <x v="72"/>
    <s v="51230 IVF Lab supplies"/>
    <x v="11"/>
    <s v="Mixed Gas regulators- SF"/>
    <s v=" "/>
    <s v=""/>
    <s v=""/>
    <n v="1571.16"/>
    <n v="1571.16"/>
    <n v="0"/>
    <s v=""/>
    <s v="G/L Account"/>
    <s v=""/>
    <s v=" "/>
    <s v=""/>
    <s v="Rons Medical Gases, INC"/>
    <n v="5126"/>
    <s v="35157"/>
    <n v="130"/>
    <s v="NULL"/>
    <s v="NULL"/>
  </r>
  <r>
    <x v="1"/>
    <x v="1"/>
    <d v="2021-09-01T00:00:00"/>
    <x v="8"/>
    <s v="Invoice"/>
    <s v="35135"/>
    <n v="51230"/>
    <x v="72"/>
    <s v="51230 IVF Lab supplies"/>
    <x v="11"/>
    <s v="230L Nitrogen/ 180 Nitrogen/ Carbon Dioxide -  SF"/>
    <s v=" "/>
    <s v=""/>
    <s v=""/>
    <n v="1013.51"/>
    <n v="1013.51"/>
    <n v="0"/>
    <s v=""/>
    <s v="G/L Account"/>
    <s v=""/>
    <s v=" "/>
    <s v=""/>
    <s v="Rons Medical Gases, INC"/>
    <n v="5122"/>
    <s v="35135"/>
    <n v="130"/>
    <s v="NULL"/>
    <s v="NULL"/>
  </r>
  <r>
    <x v="1"/>
    <x v="1"/>
    <d v="2021-09-01T00:00:00"/>
    <x v="8"/>
    <s v="Invoice"/>
    <s v="35092"/>
    <n v="51230"/>
    <x v="72"/>
    <s v="51230 IVF Lab supplies"/>
    <x v="11"/>
    <s v="230L Nitrogen/ 180L Nitrogen/Carbon Dioxide -  SF"/>
    <s v=" "/>
    <s v=""/>
    <s v=""/>
    <n v="818.26"/>
    <n v="818.26"/>
    <n v="0"/>
    <s v=""/>
    <s v="G/L Account"/>
    <s v=""/>
    <s v=" "/>
    <s v=""/>
    <s v="Rons Medical Gases, INC"/>
    <n v="5118"/>
    <s v="35092"/>
    <n v="130"/>
    <s v="NULL"/>
    <s v="NULL"/>
  </r>
  <r>
    <x v="1"/>
    <x v="1"/>
    <d v="2021-09-01T00:00:00"/>
    <x v="8"/>
    <s v="Invoice"/>
    <s v="35074"/>
    <n v="51230"/>
    <x v="72"/>
    <s v="51230 IVF Lab supplies"/>
    <x v="11"/>
    <s v="4 FT W/E Liquid Nitrogen -  SF"/>
    <s v=" "/>
    <s v=""/>
    <s v=""/>
    <n v="475.63"/>
    <n v="475.63"/>
    <n v="0"/>
    <s v=""/>
    <s v="G/L Account"/>
    <s v=""/>
    <s v=" "/>
    <s v=""/>
    <s v="Rons Medical Gases, INC"/>
    <n v="5114"/>
    <s v="35074"/>
    <n v="130"/>
    <s v="NULL"/>
    <s v="NULL"/>
  </r>
  <r>
    <x v="1"/>
    <x v="5"/>
    <d v="2021-09-01T00:00:00"/>
    <x v="8"/>
    <s v="Invoice"/>
    <s v="32546"/>
    <n v="51230"/>
    <x v="72"/>
    <s v="51230 IVF Lab supplies"/>
    <x v="11"/>
    <s v="Leucoscreen - SV"/>
    <s v=" "/>
    <s v=""/>
    <s v=""/>
    <n v="296.52999999999997"/>
    <n v="296.52999999999997"/>
    <n v="0"/>
    <s v=""/>
    <s v="G/L Account"/>
    <s v=""/>
    <s v=" "/>
    <s v=""/>
    <s v="Spectrum Technologies"/>
    <n v="5110"/>
    <s v="32546"/>
    <n v="130"/>
    <s v="NULL"/>
    <s v="NULL"/>
  </r>
  <r>
    <x v="4"/>
    <x v="4"/>
    <d v="2021-09-01T00:00:00"/>
    <x v="8"/>
    <s v="Invoice"/>
    <s v="29382075"/>
    <n v="51230"/>
    <x v="72"/>
    <s v="51230 IVF Lab supplies"/>
    <x v="11"/>
    <s v="Biohazard Label - NY"/>
    <s v=" "/>
    <s v=""/>
    <s v=""/>
    <n v="7.97"/>
    <n v="7.97"/>
    <n v="0"/>
    <s v=""/>
    <s v="G/L Account"/>
    <s v=""/>
    <s v=" "/>
    <s v=""/>
    <s v="McKesson"/>
    <n v="5066"/>
    <s v="29382075"/>
    <n v="130"/>
    <s v="NULL"/>
    <s v="NULL"/>
  </r>
  <r>
    <x v="4"/>
    <x v="4"/>
    <d v="2021-09-01T00:00:00"/>
    <x v="8"/>
    <s v="Invoice"/>
    <s v="29350392"/>
    <n v="51230"/>
    <x v="72"/>
    <s v="51230 IVF Lab supplies"/>
    <x v="11"/>
    <s v="Tricontrols Lvl 2- NY"/>
    <s v=" "/>
    <s v=""/>
    <s v=""/>
    <n v="89.07"/>
    <n v="89.07"/>
    <n v="0"/>
    <s v=""/>
    <s v="G/L Account"/>
    <s v=""/>
    <s v=" "/>
    <s v=""/>
    <s v="McKesson"/>
    <n v="5050"/>
    <s v="29350392"/>
    <n v="130"/>
    <s v="NULL"/>
    <s v="NULL"/>
  </r>
  <r>
    <x v="4"/>
    <x v="4"/>
    <d v="2021-09-01T00:00:00"/>
    <x v="8"/>
    <s v="Invoice"/>
    <s v="29308525"/>
    <n v="51230"/>
    <x v="72"/>
    <s v="51230 IVF Lab supplies"/>
    <x v="11"/>
    <s v="Tricontrols Lvl 1- NY"/>
    <s v=" "/>
    <s v=""/>
    <s v=""/>
    <n v="52.08"/>
    <n v="52.08"/>
    <n v="0"/>
    <s v=""/>
    <s v="G/L Account"/>
    <s v=""/>
    <s v=" "/>
    <s v=""/>
    <s v="McKesson"/>
    <n v="5046"/>
    <s v="29308525"/>
    <n v="130"/>
    <s v="NULL"/>
    <s v="NULL"/>
  </r>
  <r>
    <x v="1"/>
    <x v="7"/>
    <d v="2021-09-01T00:00:00"/>
    <x v="8"/>
    <s v="Invoice"/>
    <s v="29097880"/>
    <n v="51230"/>
    <x v="72"/>
    <s v="51230 IVF Lab supplies"/>
    <x v="11"/>
    <s v="Tube microcentifuge/diluent filter"/>
    <s v=" "/>
    <s v=""/>
    <s v=""/>
    <n v="77.34"/>
    <n v="77.34"/>
    <n v="0"/>
    <s v=""/>
    <s v="G/L Account"/>
    <s v=""/>
    <s v=" "/>
    <s v=""/>
    <s v="McKesson"/>
    <n v="4986"/>
    <s v="29097880"/>
    <n v="130"/>
    <s v="NULL"/>
    <s v="NULL"/>
  </r>
  <r>
    <x v="1"/>
    <x v="1"/>
    <d v="2021-09-01T00:00:00"/>
    <x v="8"/>
    <s v="Invoice"/>
    <s v="29096689"/>
    <n v="51230"/>
    <x v="72"/>
    <s v="51230 IVF Lab supplies"/>
    <x v="11"/>
    <s v="BHCG Lin Sol, Pipette tips, A1A Assay - SF"/>
    <s v=" "/>
    <s v=""/>
    <s v=""/>
    <n v="1743.83"/>
    <n v="1743.83"/>
    <n v="0"/>
    <s v=""/>
    <s v="G/L Account"/>
    <s v=""/>
    <s v=" "/>
    <s v=""/>
    <s v="McKesson"/>
    <n v="4982"/>
    <s v="29096689"/>
    <n v="130"/>
    <s v="NULL"/>
    <s v="NULL"/>
  </r>
  <r>
    <x v="1"/>
    <x v="7"/>
    <d v="2021-09-01T00:00:00"/>
    <x v="8"/>
    <s v="Invoice"/>
    <s v="28483249"/>
    <n v="51230"/>
    <x v="72"/>
    <s v="51230 IVF Lab supplies"/>
    <x v="11"/>
    <s v="Borosilicate tube"/>
    <s v=" "/>
    <s v=""/>
    <s v=""/>
    <n v="181.96"/>
    <n v="181.96"/>
    <n v="0"/>
    <s v=""/>
    <s v="G/L Account"/>
    <s v=""/>
    <s v=" "/>
    <s v=""/>
    <s v="McKesson"/>
    <n v="4974"/>
    <s v="28483249"/>
    <n v="130"/>
    <s v="NULL"/>
    <s v="NULL"/>
  </r>
  <r>
    <x v="1"/>
    <x v="7"/>
    <d v="2021-09-01T00:00:00"/>
    <x v="8"/>
    <s v="Invoice"/>
    <s v="28393962"/>
    <n v="51230"/>
    <x v="72"/>
    <s v="51230 IVF Lab supplies"/>
    <x v="11"/>
    <s v="Pipette tip, Assay AIA BHCG/Prog/ E2/LHII , Probe tip,calib prog"/>
    <s v=" "/>
    <s v=""/>
    <s v=""/>
    <n v="3094"/>
    <n v="3094"/>
    <n v="0"/>
    <s v=""/>
    <s v="G/L Account"/>
    <s v=""/>
    <s v=" "/>
    <s v=""/>
    <s v="McKesson"/>
    <n v="4970"/>
    <s v="28393962"/>
    <n v="130"/>
    <s v="NULL"/>
    <s v="NULL"/>
  </r>
  <r>
    <x v="1"/>
    <x v="7"/>
    <d v="2021-09-01T00:00:00"/>
    <x v="8"/>
    <s v="Invoice"/>
    <s v="28350245"/>
    <n v="51230"/>
    <x v="72"/>
    <s v="51230 IVF Lab supplies"/>
    <x v="11"/>
    <s v="Test rack"/>
    <s v=" "/>
    <s v=""/>
    <s v=""/>
    <n v="23.12"/>
    <n v="23.12"/>
    <n v="0"/>
    <s v=""/>
    <s v="G/L Account"/>
    <s v=""/>
    <s v=" "/>
    <s v=""/>
    <s v="McKesson"/>
    <n v="4966"/>
    <s v="28350245"/>
    <n v="130"/>
    <s v="NULL"/>
    <s v="NULL"/>
  </r>
  <r>
    <x v="1"/>
    <x v="1"/>
    <d v="2021-09-01T00:00:00"/>
    <x v="8"/>
    <s v="Credit Memo"/>
    <s v="28678541"/>
    <n v="51220"/>
    <x v="73"/>
    <s v="51220 Clinical supplies"/>
    <x v="11"/>
    <s v="Medical Supplies"/>
    <s v=" "/>
    <s v=""/>
    <s v=""/>
    <n v="-100.15"/>
    <n v="0"/>
    <n v="100.15"/>
    <s v=""/>
    <s v="G/L Account"/>
    <s v=""/>
    <s v=" "/>
    <s v=""/>
    <s v="McKesson"/>
    <n v="11848"/>
    <s v="28678541"/>
    <n v="400"/>
    <s v="NULL"/>
    <s v="NULL"/>
  </r>
  <r>
    <x v="1"/>
    <x v="1"/>
    <d v="2021-09-01T00:00:00"/>
    <x v="8"/>
    <s v="Invoice"/>
    <s v="29433959"/>
    <n v="51220"/>
    <x v="73"/>
    <s v="51220 Clinical supplies"/>
    <x v="11"/>
    <s v="Deo spray, underpad, test strips, drape, reel tour, towel, tissue-SF Clinic"/>
    <s v=" "/>
    <s v=""/>
    <s v=""/>
    <n v="819.7"/>
    <n v="819.7"/>
    <n v="0"/>
    <s v=""/>
    <s v="G/L Account"/>
    <s v=""/>
    <s v=" "/>
    <s v=""/>
    <s v="McKesson"/>
    <n v="5086"/>
    <s v="29433959"/>
    <n v="110"/>
    <s v="NULL"/>
    <s v="NULL"/>
  </r>
  <r>
    <x v="1"/>
    <x v="3"/>
    <d v="2021-09-01T00:00:00"/>
    <x v="8"/>
    <s v="Invoice"/>
    <s v="29414785"/>
    <n v="51220"/>
    <x v="73"/>
    <s v="51220 Clinical supplies"/>
    <x v="11"/>
    <s v="Omnipaque, Coll set, Cath Set,Pipette,paper table- SOMA Clinic"/>
    <s v=" "/>
    <s v=""/>
    <s v=""/>
    <n v="1018.37"/>
    <n v="1018.37"/>
    <n v="0"/>
    <s v=""/>
    <s v="G/L Account"/>
    <s v=""/>
    <s v=" "/>
    <s v=""/>
    <s v="McKesson"/>
    <n v="5078"/>
    <s v="29414785"/>
    <n v="110"/>
    <s v="NULL"/>
    <s v="NULL"/>
  </r>
  <r>
    <x v="0"/>
    <x v="0"/>
    <d v="2021-09-01T00:00:00"/>
    <x v="8"/>
    <s v=" "/>
    <s v="G00097"/>
    <n v="41500"/>
    <x v="75"/>
    <s v="41500 Storage revenue"/>
    <x v="13"/>
    <s v="Storage revenue"/>
    <s v=" "/>
    <s v=""/>
    <s v=""/>
    <n v="376042.58"/>
    <n v="376042.58"/>
    <n v="0"/>
    <s v="Reverse QBO Storage bookings - 2019-2020- new schedule created"/>
    <s v="G/L Account"/>
    <s v=""/>
    <s v=" "/>
    <s v=""/>
    <s v=""/>
    <n v="8407"/>
    <s v=""/>
    <n v="220"/>
    <s v=""/>
    <s v="STORAGE"/>
  </r>
  <r>
    <x v="0"/>
    <x v="0"/>
    <d v="2021-09-01T00:00:00"/>
    <x v="8"/>
    <s v=" "/>
    <s v="G00096"/>
    <n v="41500"/>
    <x v="75"/>
    <s v="41500 Storage revenue"/>
    <x v="13"/>
    <s v="Storage revenue"/>
    <s v=" "/>
    <s v=""/>
    <s v=""/>
    <n v="653150"/>
    <n v="653150"/>
    <n v="0"/>
    <s v="2021 Cash booked all to Revenue - creating deferred schedule - 2021"/>
    <s v="G/L Account"/>
    <s v=""/>
    <s v=" "/>
    <s v=""/>
    <s v=""/>
    <n v="8405"/>
    <s v=""/>
    <n v="220"/>
    <s v=""/>
    <s v="STORAGE"/>
  </r>
  <r>
    <x v="0"/>
    <x v="0"/>
    <d v="2021-09-01T00:00:00"/>
    <x v="8"/>
    <s v=" "/>
    <s v="G00095"/>
    <n v="41500"/>
    <x v="75"/>
    <s v="41500 Storage revenue"/>
    <x v="13"/>
    <s v="Storage revenue"/>
    <s v=" "/>
    <s v=""/>
    <s v=""/>
    <n v="130287.33"/>
    <n v="130287.33"/>
    <n v="0"/>
    <s v="Clean up Amortize of 2019-Jan2021"/>
    <s v="G/L Account"/>
    <s v=""/>
    <s v=" "/>
    <s v=""/>
    <s v=""/>
    <n v="8403"/>
    <s v=""/>
    <n v="220"/>
    <s v=""/>
    <s v="STORAGE"/>
  </r>
  <r>
    <x v="0"/>
    <x v="1"/>
    <d v="2021-09-01T00:00:00"/>
    <x v="8"/>
    <s v=" "/>
    <s v="G00086"/>
    <n v="41120"/>
    <x v="80"/>
    <s v="41120 Self-pay refunds"/>
    <x v="17"/>
    <s v="QBO AP Reversing entry for bills already captured in BC JE 544"/>
    <s v=" "/>
    <s v=""/>
    <s v=""/>
    <n v="-300"/>
    <n v="0"/>
    <n v="300"/>
    <s v="Stephanie Li"/>
    <s v="G/L Account"/>
    <s v=""/>
    <s v=" "/>
    <s v=""/>
    <s v=""/>
    <n v="8244"/>
    <s v=""/>
    <n v="120"/>
    <s v="NULL"/>
    <s v="NULL"/>
  </r>
  <r>
    <x v="0"/>
    <x v="5"/>
    <d v="2021-09-01T00:00:00"/>
    <x v="8"/>
    <s v=" "/>
    <s v="G00086"/>
    <n v="41120"/>
    <x v="80"/>
    <s v="41120 Self-pay refunds"/>
    <x v="17"/>
    <s v="QBO AP Reversing entry for bills already captured in BC JE 532"/>
    <s v=" "/>
    <s v=""/>
    <s v=""/>
    <n v="-3788.66"/>
    <n v="0"/>
    <n v="3788.66"/>
    <s v="PG&amp;E"/>
    <s v="G/L Account"/>
    <s v=""/>
    <s v=" "/>
    <s v=""/>
    <s v=""/>
    <n v="8162"/>
    <s v=""/>
    <n v="380"/>
    <s v="NULL"/>
    <s v="NULL"/>
  </r>
  <r>
    <x v="0"/>
    <x v="1"/>
    <d v="2021-09-01T00:00:00"/>
    <x v="8"/>
    <s v=" "/>
    <s v="G00086"/>
    <n v="41120"/>
    <x v="80"/>
    <s v="41120 Self-pay refunds"/>
    <x v="17"/>
    <s v="QBO AP Reversing entry for bills already captured in BC JE 544"/>
    <s v=" "/>
    <s v=""/>
    <s v=""/>
    <n v="-450"/>
    <n v="0"/>
    <n v="450"/>
    <s v="Alana Pirie"/>
    <s v="G/L Account"/>
    <s v=""/>
    <s v=" "/>
    <s v=""/>
    <s v=""/>
    <n v="7856"/>
    <s v=""/>
    <n v="400"/>
    <s v="NULL"/>
    <s v="NULL"/>
  </r>
  <r>
    <x v="0"/>
    <x v="7"/>
    <d v="2021-09-01T00:00:00"/>
    <x v="8"/>
    <s v=" "/>
    <s v="G00086"/>
    <n v="41120"/>
    <x v="80"/>
    <s v="41120 Self-pay refunds"/>
    <x v="17"/>
    <s v="QBO AP Reversing entry for bills already captured in BC JE 526"/>
    <s v=" "/>
    <s v=""/>
    <s v=""/>
    <n v="-2400"/>
    <n v="0"/>
    <n v="2400"/>
    <s v="Benjamin Feinsilber"/>
    <s v="G/L Account"/>
    <s v=""/>
    <s v=" "/>
    <s v=""/>
    <s v=""/>
    <n v="7816"/>
    <s v=""/>
    <n v="400"/>
    <s v="NULL"/>
    <s v="NULL"/>
  </r>
  <r>
    <x v="1"/>
    <x v="7"/>
    <d v="2021-09-01T00:00:00"/>
    <x v="8"/>
    <s v="Invoice"/>
    <s v="9.1.21SR"/>
    <n v="41120"/>
    <x v="80"/>
    <s v="41120 Self-pay refunds"/>
    <x v="17"/>
    <s v="Outstanding credit"/>
    <s v=" "/>
    <s v=""/>
    <s v=""/>
    <n v="110"/>
    <n v="110"/>
    <n v="0"/>
    <s v=""/>
    <s v="G/L Account"/>
    <s v=""/>
    <s v=" "/>
    <s v=""/>
    <s v="Sneha Rana"/>
    <n v="5452"/>
    <s v="9.1.21"/>
    <n v="400"/>
    <s v="NULL"/>
    <s v="NULL"/>
  </r>
  <r>
    <x v="1"/>
    <x v="1"/>
    <d v="2021-09-01T00:00:00"/>
    <x v="8"/>
    <s v="Invoice"/>
    <s v="9.1.21KP"/>
    <n v="41120"/>
    <x v="80"/>
    <s v="41120 Self-pay refunds"/>
    <x v="17"/>
    <s v="outstanding credit"/>
    <s v=" "/>
    <s v=""/>
    <s v=""/>
    <n v="25.39"/>
    <n v="25.39"/>
    <n v="0"/>
    <s v=""/>
    <s v="G/L Account"/>
    <s v=""/>
    <s v=" "/>
    <s v=""/>
    <s v="Kayoko Pettinari "/>
    <n v="5448"/>
    <s v="9.1.21"/>
    <n v="400"/>
    <s v="NULL"/>
    <s v="NULL"/>
  </r>
  <r>
    <x v="1"/>
    <x v="1"/>
    <d v="2021-09-01T00:00:00"/>
    <x v="8"/>
    <s v="Invoice"/>
    <s v="9.1.21AP"/>
    <n v="41120"/>
    <x v="80"/>
    <s v="41120 Self-pay refunds"/>
    <x v="17"/>
    <s v="Outstanding credit"/>
    <s v=" "/>
    <s v=""/>
    <s v=""/>
    <n v="4225"/>
    <n v="4225"/>
    <n v="0"/>
    <s v=""/>
    <s v="G/L Account"/>
    <s v=""/>
    <s v=" "/>
    <s v=""/>
    <s v="Ashwini Pai"/>
    <n v="5442"/>
    <s v="9.1.21"/>
    <n v="400"/>
    <s v="NULL"/>
    <s v="NULL"/>
  </r>
  <r>
    <x v="1"/>
    <x v="6"/>
    <d v="2021-09-01T00:00:00"/>
    <x v="8"/>
    <s v="Invoice"/>
    <s v="9.1.21AJ"/>
    <n v="41120"/>
    <x v="80"/>
    <s v="41120 Self-pay refunds"/>
    <x v="17"/>
    <s v="outstanding credit"/>
    <s v=" "/>
    <s v=""/>
    <s v=""/>
    <n v="450"/>
    <n v="450"/>
    <n v="0"/>
    <s v=""/>
    <s v="G/L Account"/>
    <s v=""/>
    <s v=" "/>
    <s v=""/>
    <s v="Anne-Gaelle Jacquin "/>
    <n v="5438"/>
    <s v="9.1.21"/>
    <n v="400"/>
    <s v="NULL"/>
    <s v="NULL"/>
  </r>
  <r>
    <x v="1"/>
    <x v="1"/>
    <d v="2021-09-01T00:00:00"/>
    <x v="8"/>
    <s v="Invoice"/>
    <s v="8.31.21"/>
    <n v="41120"/>
    <x v="80"/>
    <s v="41120 Self-pay refunds"/>
    <x v="17"/>
    <s v="Refund to reimburse purchase of Lupron Kit by spring team error"/>
    <s v=" "/>
    <s v=""/>
    <s v=""/>
    <n v="300"/>
    <n v="300"/>
    <n v="0"/>
    <s v=""/>
    <s v="G/L Account"/>
    <s v=""/>
    <s v=" "/>
    <s v=""/>
    <s v="Stephanie Li"/>
    <n v="5406"/>
    <s v="8.31.21"/>
    <n v="120"/>
    <s v="NULL"/>
    <s v="NULL"/>
  </r>
  <r>
    <x v="1"/>
    <x v="1"/>
    <d v="2021-09-02T00:00:00"/>
    <x v="8"/>
    <s v="Invoice"/>
    <s v="9.2.21"/>
    <n v="81300"/>
    <x v="2"/>
    <s v="81300 Other legal expenses"/>
    <x v="0"/>
    <s v="AT Settlement agreement"/>
    <s v=" "/>
    <s v=""/>
    <s v=""/>
    <n v="18000"/>
    <n v="18000"/>
    <n v="0"/>
    <s v=""/>
    <s v="G/L Account"/>
    <s v=""/>
    <s v=" "/>
    <s v=""/>
    <s v="Annie Tsang"/>
    <n v="3047"/>
    <s v="9.2.21"/>
    <n v="110"/>
    <s v="KLATSKY"/>
    <s v="NULL"/>
  </r>
  <r>
    <x v="1"/>
    <x v="1"/>
    <d v="2021-09-02T00:00:00"/>
    <x v="8"/>
    <s v=" "/>
    <s v="G00106"/>
    <n v="67160"/>
    <x v="15"/>
    <s v="67160 In-house meals"/>
    <x v="4"/>
    <s v="UBER EATS NT"/>
    <s v=" "/>
    <s v=""/>
    <s v=""/>
    <n v="40.4"/>
    <n v="40.4"/>
    <n v="0"/>
    <s v=""/>
    <s v="G/L Account"/>
    <s v=""/>
    <s v=" "/>
    <s v=""/>
    <s v=""/>
    <n v="10309"/>
    <s v=""/>
    <n v="110"/>
    <s v="NULL"/>
    <s v="NULL"/>
  </r>
  <r>
    <x v="1"/>
    <x v="1"/>
    <d v="2021-09-02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305"/>
    <s v=""/>
    <n v="110"/>
    <s v="NULL"/>
    <s v="NULL"/>
  </r>
  <r>
    <x v="1"/>
    <x v="1"/>
    <d v="2021-09-02T00:00:00"/>
    <x v="8"/>
    <s v=" "/>
    <s v="G00107"/>
    <n v="67160"/>
    <x v="15"/>
    <s v="67160 In-house meals"/>
    <x v="4"/>
    <s v="Costco - SF snacks"/>
    <s v=" "/>
    <s v=""/>
    <s v=""/>
    <n v="279.26"/>
    <n v="279.26"/>
    <n v="0"/>
    <s v=""/>
    <s v="G/L Account"/>
    <s v=""/>
    <s v=" "/>
    <s v=""/>
    <s v=""/>
    <n v="9681"/>
    <s v=""/>
    <n v="180"/>
    <s v="NULL"/>
    <s v="NULL"/>
  </r>
  <r>
    <x v="1"/>
    <x v="1"/>
    <d v="2021-09-02T00:00:00"/>
    <x v="8"/>
    <s v=" "/>
    <s v="G00105"/>
    <n v="66140"/>
    <x v="20"/>
    <s v="66140 Ground transportation"/>
    <x v="5"/>
    <s v="IMPARK US RECURRING PHILADELPHIA PK"/>
    <s v=" "/>
    <s v=""/>
    <s v=""/>
    <n v="1420"/>
    <n v="1420"/>
    <n v="0"/>
    <s v=""/>
    <s v="G/L Account"/>
    <s v=""/>
    <s v=" "/>
    <s v=""/>
    <s v=""/>
    <n v="10117"/>
    <s v=""/>
    <n v="110"/>
    <s v="NULL"/>
    <s v="NULL"/>
  </r>
  <r>
    <x v="1"/>
    <x v="3"/>
    <d v="2021-09-02T00:00:00"/>
    <x v="8"/>
    <s v=" "/>
    <s v="G00107"/>
    <n v="66140"/>
    <x v="20"/>
    <s v="66140 Ground transportation"/>
    <x v="5"/>
    <s v="Impark"/>
    <s v=" "/>
    <s v=""/>
    <s v=""/>
    <n v="452.94"/>
    <n v="452.94"/>
    <n v="0"/>
    <s v=""/>
    <s v="G/L Account"/>
    <s v=""/>
    <s v=" "/>
    <s v=""/>
    <s v=""/>
    <n v="9677"/>
    <s v=""/>
    <n v="110"/>
    <s v="NULL"/>
    <s v="NULL"/>
  </r>
  <r>
    <x v="1"/>
    <x v="7"/>
    <d v="2021-09-02T00:00:00"/>
    <x v="8"/>
    <s v=" "/>
    <s v="G00107"/>
    <n v="66140"/>
    <x v="20"/>
    <s v="66140 Ground transportation"/>
    <x v="5"/>
    <s v="Parking D 80 Grand"/>
    <s v=" "/>
    <s v=""/>
    <s v=""/>
    <n v="1100"/>
    <n v="1100"/>
    <n v="0"/>
    <s v=""/>
    <s v="G/L Account"/>
    <s v=""/>
    <s v=" "/>
    <s v=""/>
    <s v=""/>
    <n v="9673"/>
    <s v=""/>
    <n v="110"/>
    <s v="NULL"/>
    <s v="NULL"/>
  </r>
  <r>
    <x v="0"/>
    <x v="1"/>
    <d v="2021-09-02T00:00:00"/>
    <x v="8"/>
    <s v=" "/>
    <s v="G00075"/>
    <n v="66110"/>
    <x v="22"/>
    <s v="66110 Airfare"/>
    <x v="5"/>
    <s v="ACH DEBITStripe ZG Rental/Pymt-Zillo IDST-Y9X9M5F3Q4P0"/>
    <s v=" "/>
    <s v=""/>
    <s v=""/>
    <n v="5350"/>
    <n v="5350"/>
    <n v="0"/>
    <s v=""/>
    <s v="G/L Account"/>
    <s v=""/>
    <s v=" "/>
    <s v=""/>
    <s v=""/>
    <n v="4115"/>
    <s v=""/>
    <n v="110"/>
    <s v="FISHER"/>
    <s v="NULL"/>
  </r>
  <r>
    <x v="4"/>
    <x v="4"/>
    <d v="2021-09-02T00:00:00"/>
    <x v="8"/>
    <s v=" "/>
    <s v="G00105"/>
    <n v="65210"/>
    <x v="26"/>
    <s v="65210 Computer software"/>
    <x v="6"/>
    <s v="GSUITE_SPRINCC@"/>
    <s v=" "/>
    <s v=""/>
    <s v=""/>
    <n v="24"/>
    <n v="24"/>
    <n v="0"/>
    <s v=""/>
    <s v="G/L Account"/>
    <s v=""/>
    <s v=" "/>
    <s v=""/>
    <s v=""/>
    <n v="10121"/>
    <s v=""/>
    <n v="370"/>
    <s v="NULL"/>
    <s v="NULL"/>
  </r>
  <r>
    <x v="1"/>
    <x v="7"/>
    <d v="2021-09-02T00:00:00"/>
    <x v="8"/>
    <s v=" "/>
    <s v="G00106"/>
    <n v="65190"/>
    <x v="28"/>
    <s v="65190 Office supplies"/>
    <x v="6"/>
    <s v="Amazon highlighters"/>
    <s v=" "/>
    <s v=""/>
    <s v=""/>
    <n v="10.1"/>
    <n v="10.1"/>
    <n v="0"/>
    <s v=""/>
    <s v="G/L Account"/>
    <s v=""/>
    <s v=" "/>
    <s v=""/>
    <s v=""/>
    <n v="10317"/>
    <s v=""/>
    <n v="180"/>
    <s v="NULL"/>
    <s v="NULL"/>
  </r>
  <r>
    <x v="1"/>
    <x v="7"/>
    <d v="2021-09-02T00:00:00"/>
    <x v="8"/>
    <s v=" "/>
    <s v="G00106"/>
    <n v="65190"/>
    <x v="28"/>
    <s v="65190 Office supplies"/>
    <x v="6"/>
    <s v="Amazon Nail Cleaner"/>
    <s v=" "/>
    <s v=""/>
    <s v=""/>
    <n v="19.91"/>
    <n v="19.91"/>
    <n v="0"/>
    <s v=""/>
    <s v="G/L Account"/>
    <s v=""/>
    <s v=" "/>
    <s v=""/>
    <s v=""/>
    <n v="10313"/>
    <s v=""/>
    <n v="180"/>
    <s v="NULL"/>
    <s v="NULL"/>
  </r>
  <r>
    <x v="1"/>
    <x v="1"/>
    <d v="2021-09-02T00:00:00"/>
    <x v="8"/>
    <s v=" "/>
    <s v="G00107"/>
    <n v="65180"/>
    <x v="29"/>
    <s v="65180 Printing, delivery, &amp; postage"/>
    <x v="6"/>
    <s v="Federal Express"/>
    <s v=" "/>
    <s v=""/>
    <s v=""/>
    <n v="23.36"/>
    <n v="23.36"/>
    <n v="0"/>
    <s v=""/>
    <s v="G/L Account"/>
    <s v=""/>
    <s v=" "/>
    <s v=""/>
    <s v=""/>
    <n v="9711"/>
    <s v=""/>
    <n v="18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0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0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49"/>
    <n v="43.49"/>
    <n v="0"/>
    <s v=""/>
    <s v="G/L Account"/>
    <s v=""/>
    <s v=" "/>
    <s v=""/>
    <s v=""/>
    <n v="9705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59"/>
    <n v="43.59"/>
    <n v="0"/>
    <s v=""/>
    <s v="G/L Account"/>
    <s v=""/>
    <s v=" "/>
    <s v=""/>
    <s v=""/>
    <n v="9703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4"/>
    <n v="43.64"/>
    <n v="0"/>
    <s v=""/>
    <s v="G/L Account"/>
    <s v=""/>
    <s v=" "/>
    <s v=""/>
    <s v=""/>
    <n v="9701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4"/>
    <n v="43.64"/>
    <n v="0"/>
    <s v=""/>
    <s v="G/L Account"/>
    <s v=""/>
    <s v=" "/>
    <s v=""/>
    <s v=""/>
    <n v="969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69"/>
    <n v="43.69"/>
    <n v="0"/>
    <s v=""/>
    <s v="G/L Account"/>
    <s v=""/>
    <s v=" "/>
    <s v=""/>
    <s v=""/>
    <n v="969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695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93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91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689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687"/>
    <s v=""/>
    <n v="340"/>
    <s v="NULL"/>
    <s v="NULL"/>
  </r>
  <r>
    <x v="0"/>
    <x v="2"/>
    <d v="2021-09-02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685"/>
    <s v=""/>
    <n v="340"/>
    <s v="NULL"/>
    <s v="NULL"/>
  </r>
  <r>
    <x v="1"/>
    <x v="5"/>
    <d v="2021-09-02T00:00:00"/>
    <x v="8"/>
    <s v=" "/>
    <s v="G00106"/>
    <n v="51230"/>
    <x v="72"/>
    <s v="51230 IVF Lab supplies"/>
    <x v="11"/>
    <s v="Amazon plastic Storage Container"/>
    <s v=" "/>
    <s v=""/>
    <s v=""/>
    <n v="97.33"/>
    <n v="97.33"/>
    <n v="0"/>
    <s v=""/>
    <s v="G/L Account"/>
    <s v=""/>
    <s v=" "/>
    <s v=""/>
    <s v=""/>
    <n v="10301"/>
    <s v=""/>
    <n v="130"/>
    <s v="NULL"/>
    <s v="NULL"/>
  </r>
  <r>
    <x v="1"/>
    <x v="1"/>
    <d v="2021-09-02T00:00:00"/>
    <x v="8"/>
    <s v=" "/>
    <s v="G00105"/>
    <n v="51230"/>
    <x v="72"/>
    <s v="51230 IVF Lab supplies"/>
    <x v="11"/>
    <s v="SP IVFSTORE ALPHARETTA"/>
    <s v=" "/>
    <s v=""/>
    <s v=""/>
    <n v="2977.62"/>
    <n v="2977.62"/>
    <n v="0"/>
    <s v=""/>
    <s v="G/L Account"/>
    <s v=""/>
    <s v=" "/>
    <s v=""/>
    <s v=""/>
    <n v="10113"/>
    <s v=""/>
    <n v="130"/>
    <s v="NULL"/>
    <s v="NULL"/>
  </r>
  <r>
    <x v="1"/>
    <x v="5"/>
    <d v="2021-09-02T00:00:00"/>
    <x v="8"/>
    <s v="Invoice"/>
    <s v="65823869"/>
    <n v="51230"/>
    <x v="72"/>
    <s v="51230 IVF Lab supplies"/>
    <x v="11"/>
    <s v="Nitrogen Liquid- SV"/>
    <s v=" "/>
    <s v=""/>
    <s v=""/>
    <n v="447.41"/>
    <n v="447.41"/>
    <n v="0"/>
    <s v=""/>
    <s v="G/L Account"/>
    <s v=""/>
    <s v=" "/>
    <s v=""/>
    <s v="Linde Gas &amp; Equipment Inc."/>
    <n v="5582"/>
    <s v="65823869"/>
    <n v="130"/>
    <s v="NULL"/>
    <s v="NULL"/>
  </r>
  <r>
    <x v="1"/>
    <x v="5"/>
    <d v="2021-09-02T00:00:00"/>
    <x v="8"/>
    <s v="Invoice"/>
    <s v="65823868"/>
    <n v="51230"/>
    <x v="72"/>
    <s v="51230 IVF Lab supplies"/>
    <x v="11"/>
    <s v="Carbon Dioxide - SV"/>
    <s v=" "/>
    <s v=""/>
    <s v=""/>
    <n v="94.9"/>
    <n v="94.9"/>
    <n v="0"/>
    <s v=""/>
    <s v="G/L Account"/>
    <s v=""/>
    <s v=" "/>
    <s v=""/>
    <s v="Linde Gas &amp; Equipment Inc."/>
    <n v="5578"/>
    <s v="65823868"/>
    <n v="130"/>
    <s v="NULL"/>
    <s v="NULL"/>
  </r>
  <r>
    <x v="4"/>
    <x v="4"/>
    <d v="2021-09-02T00:00:00"/>
    <x v="8"/>
    <s v="Invoice"/>
    <s v="5955594"/>
    <n v="51230"/>
    <x v="72"/>
    <s v="51230 IVF Lab supplies"/>
    <x v="11"/>
    <s v="QA Blast - NY"/>
    <s v=" "/>
    <s v=""/>
    <s v=""/>
    <n v="88.73"/>
    <n v="88.73"/>
    <n v="0"/>
    <s v=""/>
    <s v="G/L Account"/>
    <s v=""/>
    <s v=" "/>
    <s v=""/>
    <s v="Origio"/>
    <n v="5574"/>
    <s v="5955594"/>
    <n v="130"/>
    <s v="NULL"/>
    <s v="NULL"/>
  </r>
  <r>
    <x v="4"/>
    <x v="4"/>
    <d v="2021-09-02T00:00:00"/>
    <x v="8"/>
    <s v="Invoice"/>
    <s v="5955356"/>
    <n v="51230"/>
    <x v="72"/>
    <s v="51230 IVF Lab supplies"/>
    <x v="11"/>
    <s v="Serum Protein- NY"/>
    <s v=" "/>
    <s v=""/>
    <s v=""/>
    <n v="559.86"/>
    <n v="559.86"/>
    <n v="0"/>
    <s v=""/>
    <s v="G/L Account"/>
    <s v=""/>
    <s v=" "/>
    <s v=""/>
    <s v="Origio"/>
    <n v="5570"/>
    <s v="5955356"/>
    <n v="130"/>
    <s v="NULL"/>
    <s v="NULL"/>
  </r>
  <r>
    <x v="1"/>
    <x v="1"/>
    <d v="2021-09-02T00:00:00"/>
    <x v="8"/>
    <s v="Invoice"/>
    <s v="29495444"/>
    <n v="51230"/>
    <x v="72"/>
    <s v="51230 IVF Lab supplies"/>
    <x v="11"/>
    <s v="Towel"/>
    <s v=" "/>
    <s v=""/>
    <s v=""/>
    <n v="21.38"/>
    <n v="21.38"/>
    <n v="0"/>
    <s v=""/>
    <s v="G/L Account"/>
    <s v=""/>
    <s v=" "/>
    <s v=""/>
    <s v="McKesson"/>
    <n v="5558"/>
    <s v="29495444"/>
    <n v="130"/>
    <s v="NULL"/>
    <s v="NULL"/>
  </r>
  <r>
    <x v="1"/>
    <x v="5"/>
    <d v="2021-09-02T00:00:00"/>
    <x v="8"/>
    <s v="Invoice"/>
    <s v="29479261"/>
    <n v="51230"/>
    <x v="72"/>
    <s v="51230 IVF Lab supplies"/>
    <x v="11"/>
    <s v="Spec container- SV"/>
    <s v=" "/>
    <s v=""/>
    <s v=""/>
    <n v="75.83"/>
    <n v="75.83"/>
    <n v="0"/>
    <s v=""/>
    <s v="G/L Account"/>
    <s v=""/>
    <s v=" "/>
    <s v=""/>
    <s v="McKesson"/>
    <n v="5554"/>
    <s v="29479261"/>
    <n v="130"/>
    <s v="NULL"/>
    <s v="NULL"/>
  </r>
  <r>
    <x v="4"/>
    <x v="4"/>
    <d v="2021-09-02T00:00:00"/>
    <x v="8"/>
    <s v="Invoice"/>
    <s v="29463296"/>
    <n v="51230"/>
    <x v="72"/>
    <s v="51230 IVF Lab supplies"/>
    <x v="11"/>
    <s v="Sample Cup - NY"/>
    <s v=" "/>
    <s v=""/>
    <s v=""/>
    <n v="50.67"/>
    <n v="50.67"/>
    <n v="0"/>
    <s v=""/>
    <s v="G/L Account"/>
    <s v=""/>
    <s v=" "/>
    <s v=""/>
    <s v="McKesson"/>
    <n v="5550"/>
    <s v="29463296"/>
    <n v="130"/>
    <s v="NULL"/>
    <s v="NULL"/>
  </r>
  <r>
    <x v="1"/>
    <x v="5"/>
    <d v="2021-09-02T00:00:00"/>
    <x v="8"/>
    <s v="Invoice"/>
    <s v="20030796"/>
    <n v="51230"/>
    <x v="72"/>
    <s v="51230 IVF Lab supplies"/>
    <x v="11"/>
    <s v="Embryo Glue - SV"/>
    <s v=" "/>
    <s v=""/>
    <s v=""/>
    <n v="1443.84"/>
    <n v="1443.84"/>
    <n v="0"/>
    <s v=""/>
    <s v="G/L Account"/>
    <s v=""/>
    <s v=" "/>
    <s v=""/>
    <s v="Vitrolife"/>
    <n v="5538"/>
    <s v="20030796"/>
    <n v="130"/>
    <s v="NULL"/>
    <s v="NULL"/>
  </r>
  <r>
    <x v="0"/>
    <x v="1"/>
    <d v="2021-09-02T00:00:00"/>
    <x v="8"/>
    <s v=" "/>
    <s v="G00075"/>
    <n v="41500"/>
    <x v="75"/>
    <s v="41500 Storage revenue"/>
    <x v="13"/>
    <s v="ACH CREDITSPRING FERTILITY/HEALTH PMT ID-SETT-ACH ORIG"/>
    <s v=" "/>
    <s v=""/>
    <s v=""/>
    <n v="-1300"/>
    <n v="0"/>
    <n v="1300"/>
    <s v=""/>
    <s v="G/L Account"/>
    <s v=""/>
    <s v=" "/>
    <s v=""/>
    <s v=""/>
    <n v="4104"/>
    <s v=""/>
    <n v="220"/>
    <s v="NULL"/>
    <s v="STORAGE"/>
  </r>
  <r>
    <x v="1"/>
    <x v="6"/>
    <d v="2021-09-02T00:00:00"/>
    <x v="8"/>
    <s v="Invoice"/>
    <s v="9.2.21DW"/>
    <n v="41120"/>
    <x v="80"/>
    <s v="41120 Self-pay refunds"/>
    <x v="17"/>
    <s v="Outstanding credit"/>
    <s v=" "/>
    <s v=""/>
    <s v=""/>
    <n v="850"/>
    <n v="850"/>
    <n v="0"/>
    <s v=""/>
    <s v="G/L Account"/>
    <s v=""/>
    <s v=" "/>
    <s v=""/>
    <s v="Dun Wang"/>
    <n v="5586"/>
    <s v="9.2.21"/>
    <n v="400"/>
    <s v="NULL"/>
    <s v="NULL"/>
  </r>
  <r>
    <x v="1"/>
    <x v="7"/>
    <d v="2021-09-03T00:00:00"/>
    <x v="8"/>
    <s v="Invoice"/>
    <s v="9.3.21"/>
    <n v="81300"/>
    <x v="2"/>
    <s v="81300 Other legal expenses"/>
    <x v="0"/>
    <s v="Settlement"/>
    <s v=" "/>
    <s v=""/>
    <s v=""/>
    <n v="4400"/>
    <n v="4400"/>
    <n v="0"/>
    <s v=""/>
    <s v="G/L Account"/>
    <s v=""/>
    <s v=" "/>
    <s v=""/>
    <s v="Aminah Cherry "/>
    <n v="5642"/>
    <s v="9.3.21"/>
    <n v="400"/>
    <s v="NULL"/>
    <s v="NULL"/>
  </r>
  <r>
    <x v="1"/>
    <x v="1"/>
    <d v="2021-09-03T00:00:00"/>
    <x v="8"/>
    <s v=" "/>
    <s v="G00106"/>
    <n v="67160"/>
    <x v="15"/>
    <s v="67160 In-house meals"/>
    <x v="4"/>
    <s v="UBER EATS NT"/>
    <s v=" "/>
    <s v=""/>
    <s v=""/>
    <n v="26.06"/>
    <n v="26.06"/>
    <n v="0"/>
    <s v=""/>
    <s v="G/L Account"/>
    <s v=""/>
    <s v=" "/>
    <s v=""/>
    <s v=""/>
    <n v="10345"/>
    <s v=""/>
    <n v="110"/>
    <s v="NULL"/>
    <s v="NULL"/>
  </r>
  <r>
    <x v="1"/>
    <x v="1"/>
    <d v="2021-09-03T00:00:00"/>
    <x v="8"/>
    <s v=" "/>
    <s v="G00106"/>
    <n v="67160"/>
    <x v="15"/>
    <s v="67160 In-house meals"/>
    <x v="4"/>
    <s v="UBER EATS NT"/>
    <s v=" "/>
    <s v=""/>
    <s v=""/>
    <n v="35.380000000000003"/>
    <n v="35.380000000000003"/>
    <n v="0"/>
    <s v=""/>
    <s v="G/L Account"/>
    <s v=""/>
    <s v=" "/>
    <s v=""/>
    <s v=""/>
    <n v="10337"/>
    <s v=""/>
    <n v="110"/>
    <s v="NULL"/>
    <s v="NULL"/>
  </r>
  <r>
    <x v="4"/>
    <x v="4"/>
    <d v="2021-09-03T00:00:00"/>
    <x v="8"/>
    <s v=" "/>
    <s v="G00105"/>
    <n v="67160"/>
    <x v="15"/>
    <s v="67160 In-house meals"/>
    <x v="4"/>
    <s v="Whole Foods - JW"/>
    <s v=" "/>
    <s v=""/>
    <s v=""/>
    <n v="36.21"/>
    <n v="36.21"/>
    <n v="0"/>
    <s v=""/>
    <s v="G/L Account"/>
    <s v=""/>
    <s v=" "/>
    <s v=""/>
    <s v=""/>
    <n v="10133"/>
    <s v=""/>
    <n v="110"/>
    <s v="NULL"/>
    <s v="NULL"/>
  </r>
  <r>
    <x v="4"/>
    <x v="4"/>
    <d v="2021-09-03T00:00:00"/>
    <x v="8"/>
    <s v=" "/>
    <s v="G00105"/>
    <n v="67160"/>
    <x v="15"/>
    <s v="67160 In-house meals"/>
    <x v="4"/>
    <s v="BAKED BY MELISSA- JW"/>
    <s v=" "/>
    <s v=""/>
    <s v=""/>
    <n v="53.65"/>
    <n v="53.65"/>
    <n v="0"/>
    <s v=""/>
    <s v="G/L Account"/>
    <s v=""/>
    <s v=" "/>
    <s v=""/>
    <s v=""/>
    <n v="10125"/>
    <s v=""/>
    <n v="110"/>
    <s v="NULL"/>
    <s v="NULL"/>
  </r>
  <r>
    <x v="4"/>
    <x v="4"/>
    <d v="2021-09-03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137"/>
    <s v=""/>
    <n v="110"/>
    <s v="NULL"/>
    <s v="NULL"/>
  </r>
  <r>
    <x v="4"/>
    <x v="4"/>
    <d v="2021-09-03T00:00:00"/>
    <x v="8"/>
    <s v=" "/>
    <s v="G00106"/>
    <n v="65190"/>
    <x v="28"/>
    <s v="65190 Office supplies"/>
    <x v="6"/>
    <s v="Amazon Large Cotton Rope Basket"/>
    <s v=" "/>
    <s v=""/>
    <s v=""/>
    <n v="31.67"/>
    <n v="31.67"/>
    <n v="0"/>
    <s v=""/>
    <s v="G/L Account"/>
    <s v=""/>
    <s v=" "/>
    <s v=""/>
    <s v=""/>
    <n v="10341"/>
    <s v=""/>
    <n v="180"/>
    <s v="NULL"/>
    <s v="NULL"/>
  </r>
  <r>
    <x v="4"/>
    <x v="4"/>
    <d v="2021-09-03T00:00:00"/>
    <x v="8"/>
    <s v=" "/>
    <s v="G00106"/>
    <n v="65190"/>
    <x v="28"/>
    <s v="65190 Office supplies"/>
    <x v="6"/>
    <s v="Amazon EleTab Single Monitor Arm Stand Full Motion"/>
    <s v=" "/>
    <s v=""/>
    <s v=""/>
    <n v="76.19"/>
    <n v="76.19"/>
    <n v="0"/>
    <s v=""/>
    <s v="G/L Account"/>
    <s v=""/>
    <s v=" "/>
    <s v=""/>
    <s v=""/>
    <n v="10329"/>
    <s v=""/>
    <n v="180"/>
    <s v="NULL"/>
    <s v="NULL"/>
  </r>
  <r>
    <x v="4"/>
    <x v="4"/>
    <d v="2021-09-03T00:00:00"/>
    <x v="8"/>
    <s v=" "/>
    <s v="G00105"/>
    <n v="65190"/>
    <x v="28"/>
    <s v="65190 Office supplies"/>
    <x v="6"/>
    <s v="Brothers Hardware, LLC - JW"/>
    <s v=" "/>
    <s v=""/>
    <s v=""/>
    <n v="50.06"/>
    <n v="50.06"/>
    <n v="0"/>
    <s v=""/>
    <s v="G/L Account"/>
    <s v=""/>
    <s v=" "/>
    <s v=""/>
    <s v=""/>
    <n v="10129"/>
    <s v=""/>
    <n v="180"/>
    <s v="NULL"/>
    <s v="NULL"/>
  </r>
  <r>
    <x v="1"/>
    <x v="5"/>
    <d v="2021-09-03T00:00:00"/>
    <x v="8"/>
    <s v=" "/>
    <s v="G00107"/>
    <n v="65190"/>
    <x v="28"/>
    <s v="65190 Office supplies"/>
    <x v="6"/>
    <s v="Costco"/>
    <s v=" "/>
    <s v=""/>
    <s v=""/>
    <n v="11.13"/>
    <n v="11.13"/>
    <n v="0"/>
    <s v=""/>
    <s v="G/L Account"/>
    <s v=""/>
    <s v=" "/>
    <s v=""/>
    <s v=""/>
    <n v="9737"/>
    <s v=""/>
    <n v="180"/>
    <s v="NULL"/>
    <s v="NULL"/>
  </r>
  <r>
    <x v="1"/>
    <x v="1"/>
    <d v="2021-09-03T00:00:00"/>
    <x v="8"/>
    <s v=" "/>
    <s v="G00107"/>
    <n v="65190"/>
    <x v="28"/>
    <s v="65190 Office supplies"/>
    <x v="6"/>
    <s v="Walgreens"/>
    <s v=" "/>
    <s v=""/>
    <s v=""/>
    <n v="359.85"/>
    <n v="359.85"/>
    <n v="0"/>
    <s v=""/>
    <s v="G/L Account"/>
    <s v=""/>
    <s v=" "/>
    <s v=""/>
    <s v=""/>
    <n v="9715"/>
    <s v=""/>
    <n v="180"/>
    <s v="NULL"/>
    <s v="NULL"/>
  </r>
  <r>
    <x v="1"/>
    <x v="1"/>
    <d v="2021-09-03T00:00:00"/>
    <x v="8"/>
    <s v=" "/>
    <s v="G00106"/>
    <n v="65130"/>
    <x v="34"/>
    <s v="65130 Telephone &amp; internet"/>
    <x v="6"/>
    <s v="RingCentral"/>
    <s v=" "/>
    <s v=""/>
    <s v=""/>
    <n v="372.92"/>
    <n v="372.92"/>
    <n v="0"/>
    <s v=""/>
    <s v="G/L Account"/>
    <s v=""/>
    <s v=" "/>
    <s v=""/>
    <s v=""/>
    <n v="10321"/>
    <s v=""/>
    <n v="18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35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733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84"/>
    <n v="43.84"/>
    <n v="0"/>
    <s v=""/>
    <s v="G/L Account"/>
    <s v=""/>
    <s v=" "/>
    <s v=""/>
    <s v=""/>
    <n v="9731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3.94"/>
    <n v="43.94"/>
    <n v="0"/>
    <s v=""/>
    <s v="G/L Account"/>
    <s v=""/>
    <s v=" "/>
    <s v=""/>
    <s v=""/>
    <n v="9729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09"/>
    <n v="44.09"/>
    <n v="0"/>
    <s v=""/>
    <s v="G/L Account"/>
    <s v=""/>
    <s v=" "/>
    <s v=""/>
    <s v=""/>
    <n v="9727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19"/>
    <n v="44.19"/>
    <n v="0"/>
    <s v=""/>
    <s v="G/L Account"/>
    <s v=""/>
    <s v=" "/>
    <s v=""/>
    <s v=""/>
    <n v="9725"/>
    <s v=""/>
    <n v="340"/>
    <s v="NULL"/>
    <s v="NULL"/>
  </r>
  <r>
    <x v="0"/>
    <x v="2"/>
    <d v="2021-09-03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723"/>
    <s v=""/>
    <n v="340"/>
    <s v="NULL"/>
    <s v="NULL"/>
  </r>
  <r>
    <x v="4"/>
    <x v="4"/>
    <d v="2021-09-03T00:00:00"/>
    <x v="8"/>
    <s v=" "/>
    <s v="G00106"/>
    <n v="51250"/>
    <x v="71"/>
    <s v="51250 Patient refreshments"/>
    <x v="11"/>
    <s v="Amazon snacks"/>
    <s v=" "/>
    <s v=""/>
    <s v=""/>
    <n v="82.11"/>
    <n v="82.11"/>
    <n v="0"/>
    <s v=""/>
    <s v="G/L Account"/>
    <s v=""/>
    <s v=" "/>
    <s v=""/>
    <s v=""/>
    <n v="10325"/>
    <s v=""/>
    <n v="180"/>
    <s v="NULL"/>
    <s v="NULL"/>
  </r>
  <r>
    <x v="1"/>
    <x v="5"/>
    <d v="2021-09-03T00:00:00"/>
    <x v="8"/>
    <s v=" "/>
    <s v="G00107"/>
    <n v="51250"/>
    <x v="71"/>
    <s v="51250 Patient refreshments"/>
    <x v="11"/>
    <s v="Costco SV Snacks"/>
    <s v=" "/>
    <s v=""/>
    <s v=""/>
    <n v="54.44"/>
    <n v="54.44"/>
    <n v="0"/>
    <s v=""/>
    <s v="G/L Account"/>
    <s v=""/>
    <s v=" "/>
    <s v=""/>
    <s v=""/>
    <n v="9719"/>
    <s v=""/>
    <n v="180"/>
    <s v="NULL"/>
    <s v="NULL"/>
  </r>
  <r>
    <x v="4"/>
    <x v="4"/>
    <d v="2021-09-03T00:00:00"/>
    <x v="8"/>
    <s v=" "/>
    <s v="G00106"/>
    <n v="51230"/>
    <x v="72"/>
    <s v="51230 IVF Lab supplies"/>
    <x v="11"/>
    <s v="Amazon Arteza Gel Pens"/>
    <s v=" "/>
    <s v=""/>
    <s v=""/>
    <n v="20.57"/>
    <n v="20.57"/>
    <n v="0"/>
    <s v=""/>
    <s v="G/L Account"/>
    <s v=""/>
    <s v=" "/>
    <s v=""/>
    <s v=""/>
    <n v="10349"/>
    <s v=""/>
    <n v="130"/>
    <s v="NULL"/>
    <s v="NULL"/>
  </r>
  <r>
    <x v="4"/>
    <x v="4"/>
    <d v="2021-09-03T00:00:00"/>
    <x v="8"/>
    <s v=" "/>
    <s v="G00106"/>
    <n v="51230"/>
    <x v="72"/>
    <s v="51230 IVF Lab supplies"/>
    <x v="11"/>
    <s v="Amazon latches, broom set, cleaning disposable coveralls"/>
    <s v=" "/>
    <s v=""/>
    <s v=""/>
    <n v="50.9"/>
    <n v="50.9"/>
    <n v="0"/>
    <s v=""/>
    <s v="G/L Account"/>
    <s v=""/>
    <s v=" "/>
    <s v=""/>
    <s v=""/>
    <n v="10333"/>
    <s v=""/>
    <n v="130"/>
    <s v="NULL"/>
    <s v="NULL"/>
  </r>
  <r>
    <x v="1"/>
    <x v="1"/>
    <d v="2021-09-03T00:00:00"/>
    <x v="8"/>
    <s v="Invoice"/>
    <s v="5955899"/>
    <n v="51230"/>
    <x v="72"/>
    <s v="51230 IVF Lab supplies"/>
    <x v="11"/>
    <s v="IVF Center well dish"/>
    <s v=" "/>
    <s v=""/>
    <s v=""/>
    <n v="3153.49"/>
    <n v="3153.49"/>
    <n v="0"/>
    <s v=""/>
    <s v="G/L Account"/>
    <s v=""/>
    <s v=" "/>
    <s v=""/>
    <s v="Origio"/>
    <n v="5638"/>
    <s v="5955899"/>
    <n v="130"/>
    <s v="NULL"/>
    <s v="NULL"/>
  </r>
  <r>
    <x v="1"/>
    <x v="1"/>
    <d v="2021-09-03T00:00:00"/>
    <x v="8"/>
    <s v="Invoice"/>
    <s v="35246"/>
    <n v="51230"/>
    <x v="72"/>
    <s v="51230 IVF Lab supplies"/>
    <x v="11"/>
    <s v="230L Nitrogen/ 180 Nitrogen/ Carbon Dioxide -  SF"/>
    <s v=" "/>
    <s v=""/>
    <s v=""/>
    <n v="1241.1400000000001"/>
    <n v="1241.1400000000001"/>
    <n v="0"/>
    <s v=""/>
    <s v="G/L Account"/>
    <s v=""/>
    <s v=" "/>
    <s v=""/>
    <s v="Rons Medical Gases, INC"/>
    <n v="5634"/>
    <s v="35246"/>
    <n v="130"/>
    <s v="NULL"/>
    <s v="NULL"/>
  </r>
  <r>
    <x v="1"/>
    <x v="1"/>
    <d v="2021-09-03T00:00:00"/>
    <x v="8"/>
    <s v="Invoice"/>
    <s v="29566539"/>
    <n v="51230"/>
    <x v="72"/>
    <s v="51230 IVF Lab supplies"/>
    <x v="11"/>
    <s v="Assay Hormone, A1A E2/Sub/LHII, AIA BHCG/Prog,Diluent"/>
    <s v=" "/>
    <s v=""/>
    <s v=""/>
    <n v="3406.57"/>
    <n v="3406.57"/>
    <n v="0"/>
    <s v=""/>
    <s v="G/L Account"/>
    <s v=""/>
    <s v=" "/>
    <s v=""/>
    <s v="McKesson"/>
    <n v="5630"/>
    <s v="29566539"/>
    <n v="130"/>
    <s v="NULL"/>
    <s v="NULL"/>
  </r>
  <r>
    <x v="1"/>
    <x v="5"/>
    <d v="2021-09-03T00:00:00"/>
    <x v="8"/>
    <s v="Invoice"/>
    <s v="29531450"/>
    <n v="51230"/>
    <x v="72"/>
    <s v="51230 IVF Lab supplies"/>
    <x v="11"/>
    <s v="Pipette tip - SV"/>
    <s v=" "/>
    <s v=""/>
    <s v=""/>
    <n v="330.43"/>
    <n v="330.43"/>
    <n v="0"/>
    <s v=""/>
    <s v="G/L Account"/>
    <s v=""/>
    <s v=" "/>
    <s v=""/>
    <s v="McKesson"/>
    <n v="5606"/>
    <s v="29531450"/>
    <n v="130"/>
    <s v="NULL"/>
    <s v="NULL"/>
  </r>
  <r>
    <x v="1"/>
    <x v="5"/>
    <d v="2021-09-03T00:00:00"/>
    <x v="8"/>
    <s v="Invoice"/>
    <s v="29531441"/>
    <n v="51230"/>
    <x v="72"/>
    <s v="51230 IVF Lab supplies"/>
    <x v="11"/>
    <s v="tricontrols lvl 2/3- SV"/>
    <s v=" "/>
    <s v=""/>
    <s v=""/>
    <n v="204.32"/>
    <n v="204.32"/>
    <n v="0"/>
    <s v=""/>
    <s v="G/L Account"/>
    <s v=""/>
    <s v=" "/>
    <s v=""/>
    <s v="McKesson"/>
    <n v="5602"/>
    <s v="29531441"/>
    <n v="130"/>
    <s v="NULL"/>
    <s v="NULL"/>
  </r>
  <r>
    <x v="1"/>
    <x v="1"/>
    <d v="2021-09-03T00:00:00"/>
    <x v="8"/>
    <s v="Invoice"/>
    <s v="29531430"/>
    <n v="51230"/>
    <x v="72"/>
    <s v="51230 IVF Lab supplies"/>
    <x v="11"/>
    <s v="Pipette Tip"/>
    <s v=" "/>
    <s v=""/>
    <s v=""/>
    <n v="590.19000000000005"/>
    <n v="590.19000000000005"/>
    <n v="0"/>
    <s v=""/>
    <s v="G/L Account"/>
    <s v=""/>
    <s v=" "/>
    <s v=""/>
    <s v="McKesson"/>
    <n v="5598"/>
    <s v="29531430"/>
    <n v="130"/>
    <s v="NULL"/>
    <s v="NULL"/>
  </r>
  <r>
    <x v="1"/>
    <x v="8"/>
    <d v="2021-09-03T00:00:00"/>
    <x v="8"/>
    <s v="Invoice"/>
    <s v="29561943"/>
    <n v="51220"/>
    <x v="73"/>
    <s v="51220 Clinical supplies"/>
    <x v="11"/>
    <s v="Underpad-Dan Clinic"/>
    <s v=" "/>
    <s v=""/>
    <s v=""/>
    <n v="62.21"/>
    <n v="62.21"/>
    <n v="0"/>
    <s v=""/>
    <s v="G/L Account"/>
    <s v=""/>
    <s v=" "/>
    <s v=""/>
    <s v="McKesson"/>
    <n v="5626"/>
    <s v="29561943"/>
    <n v="110"/>
    <s v="NULL"/>
    <s v="NULL"/>
  </r>
  <r>
    <x v="0"/>
    <x v="1"/>
    <d v="2021-09-03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35"/>
    <s v=""/>
    <n v="220"/>
    <s v="NULL"/>
    <s v="STORAGE"/>
  </r>
  <r>
    <x v="0"/>
    <x v="1"/>
    <d v="2021-09-0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650"/>
    <n v="650"/>
    <n v="0"/>
    <s v=""/>
    <s v="G/L Account"/>
    <s v=""/>
    <s v=" "/>
    <s v=""/>
    <s v=""/>
    <n v="4133"/>
    <s v=""/>
    <n v="220"/>
    <s v="NULL"/>
    <s v="STORAGE"/>
  </r>
  <r>
    <x v="0"/>
    <x v="1"/>
    <d v="2021-09-03T00:00:00"/>
    <x v="8"/>
    <s v=" "/>
    <s v="G00075"/>
    <n v="41500"/>
    <x v="75"/>
    <s v="41500 Storage revenue"/>
    <x v="13"/>
    <s v="ACH CREDITSPRING FERTILITY/HEALTH PMT ID-SETT-ACH ORIG"/>
    <s v=" "/>
    <s v=""/>
    <s v=""/>
    <n v="-3200"/>
    <n v="0"/>
    <n v="3200"/>
    <s v=""/>
    <s v="G/L Account"/>
    <s v=""/>
    <s v=" "/>
    <s v=""/>
    <s v=""/>
    <n v="4124"/>
    <s v=""/>
    <n v="220"/>
    <s v="NULL"/>
    <s v="STORAGE"/>
  </r>
  <r>
    <x v="4"/>
    <x v="4"/>
    <d v="2021-09-04T00:00:00"/>
    <x v="8"/>
    <s v=" "/>
    <s v="G00105"/>
    <n v="66140"/>
    <x v="20"/>
    <s v="66140 Ground transportation"/>
    <x v="5"/>
    <s v="Westside 42 Parking LLC"/>
    <s v=" "/>
    <s v=""/>
    <s v=""/>
    <n v="23"/>
    <n v="23"/>
    <n v="0"/>
    <s v=""/>
    <s v="G/L Account"/>
    <s v=""/>
    <s v=" "/>
    <s v=""/>
    <s v=""/>
    <n v="10141"/>
    <s v=""/>
    <n v="110"/>
    <s v="NULL"/>
    <s v="NULL"/>
  </r>
  <r>
    <x v="1"/>
    <x v="1"/>
    <d v="2021-09-04T00:00:00"/>
    <x v="8"/>
    <s v=" "/>
    <s v="G00107"/>
    <n v="65210"/>
    <x v="26"/>
    <s v="65210 Computer software"/>
    <x v="6"/>
    <s v="Netflix"/>
    <s v=" "/>
    <s v=""/>
    <s v=""/>
    <n v="17.989999999999998"/>
    <n v="17.989999999999998"/>
    <n v="0"/>
    <s v=""/>
    <s v="G/L Account"/>
    <s v=""/>
    <s v=" "/>
    <s v=""/>
    <s v=""/>
    <n v="9751"/>
    <s v=""/>
    <n v="180"/>
    <s v="NULL"/>
    <s v="NULL"/>
  </r>
  <r>
    <x v="1"/>
    <x v="1"/>
    <d v="2021-09-04T00:00:00"/>
    <x v="8"/>
    <s v=" "/>
    <s v="G00107"/>
    <n v="65210"/>
    <x v="26"/>
    <s v="65210 Computer software"/>
    <x v="6"/>
    <s v="Medtrainer"/>
    <s v=" "/>
    <s v=""/>
    <s v=""/>
    <n v="185.6"/>
    <n v="185.6"/>
    <n v="0"/>
    <s v=""/>
    <s v="G/L Account"/>
    <s v=""/>
    <s v=" "/>
    <s v=""/>
    <s v=""/>
    <n v="9741"/>
    <s v=""/>
    <n v="180"/>
    <s v="NULL"/>
    <s v="NULL"/>
  </r>
  <r>
    <x v="4"/>
    <x v="4"/>
    <d v="2021-09-04T00:00:00"/>
    <x v="8"/>
    <s v=" "/>
    <s v="G00106"/>
    <n v="65190"/>
    <x v="28"/>
    <s v="65190 Office supplies"/>
    <x v="6"/>
    <s v="Amazon cups, latch box, hanging containers"/>
    <s v=" "/>
    <s v=""/>
    <s v=""/>
    <n v="111.89"/>
    <n v="111.89"/>
    <n v="0"/>
    <s v=""/>
    <s v="G/L Account"/>
    <s v=""/>
    <s v=" "/>
    <s v=""/>
    <s v=""/>
    <n v="10353"/>
    <s v=""/>
    <n v="180"/>
    <s v="NULL"/>
    <s v="NULL"/>
  </r>
  <r>
    <x v="1"/>
    <x v="5"/>
    <d v="2021-09-04T00:00:00"/>
    <x v="8"/>
    <s v=" "/>
    <s v="G00107"/>
    <n v="65190"/>
    <x v="28"/>
    <s v="65190 Office supplies"/>
    <x v="6"/>
    <s v="Costco"/>
    <s v=" "/>
    <s v=""/>
    <s v=""/>
    <n v="17.170000000000002"/>
    <n v="17.170000000000002"/>
    <n v="0"/>
    <s v=""/>
    <s v="G/L Account"/>
    <s v=""/>
    <s v=" "/>
    <s v=""/>
    <s v=""/>
    <n v="9755"/>
    <s v=""/>
    <n v="180"/>
    <s v="NULL"/>
    <s v="NULL"/>
  </r>
  <r>
    <x v="1"/>
    <x v="1"/>
    <d v="2021-09-04T00:00:00"/>
    <x v="8"/>
    <s v=" "/>
    <s v="G00107"/>
    <n v="65180"/>
    <x v="29"/>
    <s v="65180 Printing, delivery, &amp; postage"/>
    <x v="6"/>
    <s v="Federal Express"/>
    <s v=" "/>
    <s v=""/>
    <s v=""/>
    <n v="22.19"/>
    <n v="22.19"/>
    <n v="0"/>
    <s v=""/>
    <s v="G/L Account"/>
    <s v=""/>
    <s v=" "/>
    <s v=""/>
    <s v=""/>
    <n v="9747"/>
    <s v=""/>
    <n v="180"/>
    <s v="NULL"/>
    <s v="NULL"/>
  </r>
  <r>
    <x v="4"/>
    <x v="4"/>
    <d v="2021-09-04T00:00:00"/>
    <x v="8"/>
    <s v="Invoice"/>
    <s v="9.4.21"/>
    <n v="63120"/>
    <x v="47"/>
    <s v="63120 Events/Swag"/>
    <x v="8"/>
    <s v="Pay Half the invoice for Enro Mask to expedite order"/>
    <s v=" "/>
    <s v=""/>
    <s v=""/>
    <n v="6825"/>
    <n v="6825"/>
    <n v="0"/>
    <s v=""/>
    <s v="G/L Account"/>
    <s v=""/>
    <s v=" "/>
    <s v=""/>
    <s v="Tal Global Alliances Limited"/>
    <n v="5658"/>
    <s v="9.4.21"/>
    <n v="340"/>
    <s v="NULL"/>
    <s v="NULL"/>
  </r>
  <r>
    <x v="1"/>
    <x v="7"/>
    <d v="2021-09-04T00:00:00"/>
    <x v="8"/>
    <s v="Invoice"/>
    <s v="590337750"/>
    <n v="51370"/>
    <x v="89"/>
    <s v="51370 COGS - repair &amp; maintenance "/>
    <x v="10"/>
    <s v="September 2021 Service"/>
    <s v=" "/>
    <s v=""/>
    <s v=""/>
    <n v="550"/>
    <n v="550"/>
    <n v="0"/>
    <s v=""/>
    <s v="G/L Account"/>
    <s v=""/>
    <s v=" "/>
    <s v=""/>
    <s v="Richard Wolf Inc."/>
    <n v="11549"/>
    <s v="590337750"/>
    <n v="120"/>
    <s v="NULL"/>
    <s v="NULL"/>
  </r>
  <r>
    <x v="1"/>
    <x v="5"/>
    <d v="2021-09-04T00:00:00"/>
    <x v="8"/>
    <s v="Invoice"/>
    <s v="590337749"/>
    <n v="51370"/>
    <x v="89"/>
    <s v="51370 COGS - repair &amp; maintenance "/>
    <x v="10"/>
    <s v="September 2021 Service"/>
    <s v=" "/>
    <s v=""/>
    <s v=""/>
    <n v="550"/>
    <n v="550"/>
    <n v="0"/>
    <s v=""/>
    <s v="G/L Account"/>
    <s v=""/>
    <s v=" "/>
    <s v=""/>
    <s v="Richard Wolf Inc."/>
    <n v="11545"/>
    <s v="590337749"/>
    <n v="120"/>
    <s v="NULL"/>
    <s v="NULL"/>
  </r>
  <r>
    <x v="1"/>
    <x v="1"/>
    <d v="2021-09-04T00:00:00"/>
    <x v="8"/>
    <s v="Invoice"/>
    <s v="590337716"/>
    <n v="51370"/>
    <x v="89"/>
    <s v="51370 COGS - repair &amp; maintenance "/>
    <x v="10"/>
    <s v="September 2021 Service"/>
    <s v=" "/>
    <s v=""/>
    <s v=""/>
    <n v="916.21"/>
    <n v="916.21"/>
    <n v="0"/>
    <s v=""/>
    <s v="G/L Account"/>
    <s v=""/>
    <s v=" "/>
    <s v=""/>
    <s v="Richard Wolf Inc."/>
    <n v="11541"/>
    <s v="590337716"/>
    <n v="120"/>
    <s v="NULL"/>
    <s v="NULL"/>
  </r>
  <r>
    <x v="0"/>
    <x v="2"/>
    <d v="2021-09-04T00:00:00"/>
    <x v="8"/>
    <s v=" "/>
    <s v="G00107"/>
    <n v="51260"/>
    <x v="70"/>
    <s v="51260 Patient souvenirs"/>
    <x v="11"/>
    <s v="Costco - PT flowers"/>
    <s v=" "/>
    <s v=""/>
    <s v=""/>
    <n v="52.49"/>
    <n v="52.49"/>
    <n v="0"/>
    <s v=""/>
    <s v="G/L Account"/>
    <s v=""/>
    <s v=" "/>
    <s v=""/>
    <s v=""/>
    <n v="9745"/>
    <s v=""/>
    <n v="340"/>
    <s v="NULL"/>
    <s v="NULL"/>
  </r>
  <r>
    <x v="1"/>
    <x v="7"/>
    <d v="2021-09-04T00:00:00"/>
    <x v="8"/>
    <s v="Invoice"/>
    <s v="65864506"/>
    <n v="51230"/>
    <x v="72"/>
    <s v="51230 IVF Lab supplies"/>
    <x v="11"/>
    <s v="Nitrogen liquid - Oak"/>
    <s v=" "/>
    <s v=""/>
    <s v=""/>
    <n v="177.51"/>
    <n v="177.51"/>
    <n v="0"/>
    <s v=""/>
    <s v="G/L Account"/>
    <s v=""/>
    <s v=" "/>
    <s v=""/>
    <s v="Linde Gas &amp; Equipment Inc."/>
    <n v="5654"/>
    <s v="65864506"/>
    <n v="130"/>
    <s v="NULL"/>
    <s v="NULL"/>
  </r>
  <r>
    <x v="1"/>
    <x v="1"/>
    <d v="2021-09-05T00:00:00"/>
    <x v="8"/>
    <s v=" "/>
    <s v="G00106"/>
    <n v="67160"/>
    <x v="15"/>
    <s v="67160 In-house meals"/>
    <x v="4"/>
    <s v="UBER EATS NT"/>
    <s v=" "/>
    <s v=""/>
    <s v=""/>
    <n v="41.46"/>
    <n v="41.46"/>
    <n v="0"/>
    <s v=""/>
    <s v="G/L Account"/>
    <s v=""/>
    <s v=" "/>
    <s v=""/>
    <s v=""/>
    <n v="10369"/>
    <s v=""/>
    <n v="110"/>
    <s v="NULL"/>
    <s v="NULL"/>
  </r>
  <r>
    <x v="1"/>
    <x v="1"/>
    <d v="2021-09-05T00:00:00"/>
    <x v="8"/>
    <s v=" "/>
    <s v="G00106"/>
    <n v="67160"/>
    <x v="15"/>
    <s v="67160 In-house meals"/>
    <x v="4"/>
    <s v="UBER EATS NT"/>
    <s v=" "/>
    <s v=""/>
    <s v=""/>
    <n v="104.98"/>
    <n v="104.98"/>
    <n v="0"/>
    <s v=""/>
    <s v="G/L Account"/>
    <s v=""/>
    <s v=" "/>
    <s v=""/>
    <s v=""/>
    <n v="10365"/>
    <s v=""/>
    <n v="110"/>
    <s v="NULL"/>
    <s v="NULL"/>
  </r>
  <r>
    <x v="4"/>
    <x v="4"/>
    <d v="2021-09-05T00:00:00"/>
    <x v="8"/>
    <s v=" "/>
    <s v="G00106"/>
    <n v="65190"/>
    <x v="28"/>
    <s v="65190 Office supplies"/>
    <x v="6"/>
    <s v="Amazon zipbag, white board"/>
    <s v=" "/>
    <s v=""/>
    <s v=""/>
    <n v="36.340000000000003"/>
    <n v="36.340000000000003"/>
    <n v="0"/>
    <s v=""/>
    <s v="G/L Account"/>
    <s v=""/>
    <s v=" "/>
    <s v=""/>
    <s v=""/>
    <n v="10373"/>
    <s v=""/>
    <n v="180"/>
    <s v="NULL"/>
    <s v="NULL"/>
  </r>
  <r>
    <x v="4"/>
    <x v="4"/>
    <d v="2021-09-05T00:00:00"/>
    <x v="8"/>
    <s v=" "/>
    <s v="G00106"/>
    <n v="65190"/>
    <x v="28"/>
    <s v="65190 Office supplies"/>
    <x v="6"/>
    <s v="Amazon BARRIER FILM 4X6 1200 PERFORATED SHEETS"/>
    <s v=" "/>
    <s v=""/>
    <s v=""/>
    <n v="115.35"/>
    <n v="115.35"/>
    <n v="0"/>
    <s v=""/>
    <s v="G/L Account"/>
    <s v=""/>
    <s v=" "/>
    <s v=""/>
    <s v=""/>
    <n v="10361"/>
    <s v=""/>
    <n v="180"/>
    <s v="NULL"/>
    <s v="NULL"/>
  </r>
  <r>
    <x v="4"/>
    <x v="4"/>
    <d v="2021-09-05T00:00:00"/>
    <x v="8"/>
    <s v=" "/>
    <s v="G00106"/>
    <n v="65190"/>
    <x v="28"/>
    <s v="65190 Office supplies"/>
    <x v="6"/>
    <s v="Amazon 2x white board"/>
    <s v=" "/>
    <s v=""/>
    <s v=""/>
    <n v="400.76"/>
    <n v="400.76"/>
    <n v="0"/>
    <s v=""/>
    <s v="G/L Account"/>
    <s v=""/>
    <s v=" "/>
    <s v=""/>
    <s v=""/>
    <n v="10357"/>
    <s v=""/>
    <n v="180"/>
    <s v="NULL"/>
    <s v="NULL"/>
  </r>
  <r>
    <x v="4"/>
    <x v="4"/>
    <d v="2021-09-05T00:00:00"/>
    <x v="8"/>
    <s v=" "/>
    <s v="G00105"/>
    <n v="65190"/>
    <x v="28"/>
    <s v="65190 Office supplies"/>
    <x v="6"/>
    <s v="Wards Nursery Great - CF no receipt"/>
    <s v=" "/>
    <s v=""/>
    <s v=""/>
    <n v="98.7"/>
    <n v="98.7"/>
    <n v="0"/>
    <s v=""/>
    <s v="G/L Account"/>
    <s v=""/>
    <s v=" "/>
    <s v=""/>
    <s v=""/>
    <n v="10145"/>
    <s v=""/>
    <n v="180"/>
    <s v="NULL"/>
    <s v="NULL"/>
  </r>
  <r>
    <x v="0"/>
    <x v="2"/>
    <d v="2021-09-05T00:00:00"/>
    <x v="8"/>
    <s v="Invoice"/>
    <s v="50494"/>
    <n v="64111"/>
    <x v="84"/>
    <s v="64111 Accounting - EBITDA add-back"/>
    <x v="7"/>
    <s v="Status calls"/>
    <s v=" "/>
    <s v=""/>
    <s v=""/>
    <n v="416.25"/>
    <n v="416.25"/>
    <n v="0"/>
    <s v=""/>
    <s v="G/L Account"/>
    <s v=""/>
    <s v=" "/>
    <s v=""/>
    <s v="Technology Management Concepts"/>
    <n v="5680"/>
    <s v="50494"/>
    <n v="320"/>
    <s v="NULL"/>
    <s v="NULL"/>
  </r>
  <r>
    <x v="4"/>
    <x v="4"/>
    <d v="2021-09-05T00:00:00"/>
    <x v="8"/>
    <s v="Invoice"/>
    <s v="29573570"/>
    <n v="51230"/>
    <x v="72"/>
    <s v="51230 IVF Lab supplies"/>
    <x v="11"/>
    <s v="A1A Assay - NY"/>
    <s v=" "/>
    <s v=""/>
    <s v=""/>
    <n v="2355.1799999999998"/>
    <n v="2355.1799999999998"/>
    <n v="0"/>
    <s v=""/>
    <s v="G/L Account"/>
    <s v=""/>
    <s v=" "/>
    <s v=""/>
    <s v="McKesson"/>
    <n v="5672"/>
    <s v="29573570"/>
    <n v="130"/>
    <s v="NULL"/>
    <s v="NULL"/>
  </r>
  <r>
    <x v="4"/>
    <x v="4"/>
    <d v="2021-09-05T00:00:00"/>
    <x v="8"/>
    <s v="Invoice"/>
    <s v="29573552"/>
    <n v="51230"/>
    <x v="72"/>
    <s v="51230 IVF Lab supplies"/>
    <x v="11"/>
    <s v="A1A Assay - NY"/>
    <s v=" "/>
    <s v=""/>
    <s v=""/>
    <n v="471.04"/>
    <n v="471.04"/>
    <n v="0"/>
    <s v=""/>
    <s v="G/L Account"/>
    <s v=""/>
    <s v=" "/>
    <s v=""/>
    <s v="McKesson"/>
    <n v="5668"/>
    <s v="29573552"/>
    <n v="130"/>
    <s v="NULL"/>
    <s v="NULL"/>
  </r>
  <r>
    <x v="1"/>
    <x v="1"/>
    <d v="2021-09-06T00:00:00"/>
    <x v="8"/>
    <s v=" "/>
    <s v="G00106"/>
    <n v="66140"/>
    <x v="20"/>
    <s v="66140 Ground transportation"/>
    <x v="5"/>
    <s v="Chevron - NT"/>
    <s v=" "/>
    <s v=""/>
    <s v=""/>
    <n v="70.33"/>
    <n v="70.33"/>
    <n v="0"/>
    <s v=""/>
    <s v="G/L Account"/>
    <s v=""/>
    <s v=" "/>
    <s v=""/>
    <s v=""/>
    <n v="10389"/>
    <s v=""/>
    <n v="310"/>
    <s v="NULL"/>
    <s v="NULL"/>
  </r>
  <r>
    <x v="1"/>
    <x v="1"/>
    <d v="2021-09-06T00:00:00"/>
    <x v="8"/>
    <s v=" "/>
    <s v="G00106"/>
    <n v="65210"/>
    <x v="26"/>
    <s v="65210 Computer software"/>
    <x v="6"/>
    <s v="NYTIMES NY"/>
    <s v=" "/>
    <s v=""/>
    <s v=""/>
    <n v="28.09"/>
    <n v="28.09"/>
    <n v="0"/>
    <s v=""/>
    <s v="G/L Account"/>
    <s v=""/>
    <s v=" "/>
    <s v=""/>
    <s v=""/>
    <n v="10393"/>
    <s v=""/>
    <n v="370"/>
    <s v="NULL"/>
    <s v="NULL"/>
  </r>
  <r>
    <x v="4"/>
    <x v="4"/>
    <d v="2021-09-06T00:00:00"/>
    <x v="8"/>
    <s v=" "/>
    <s v="G00106"/>
    <n v="65190"/>
    <x v="28"/>
    <s v="65190 Office supplies"/>
    <x v="6"/>
    <s v="Amazon Binders"/>
    <s v=" "/>
    <s v=""/>
    <s v=""/>
    <n v="27.51"/>
    <n v="27.51"/>
    <n v="0"/>
    <s v=""/>
    <s v="G/L Account"/>
    <s v=""/>
    <s v=" "/>
    <s v=""/>
    <s v=""/>
    <n v="10397"/>
    <s v=""/>
    <n v="180"/>
    <s v="NULL"/>
    <s v="NULL"/>
  </r>
  <r>
    <x v="4"/>
    <x v="4"/>
    <d v="2021-09-06T00:00:00"/>
    <x v="8"/>
    <s v=" "/>
    <s v="G00106"/>
    <n v="65190"/>
    <x v="28"/>
    <s v="65190 Office supplies"/>
    <x v="6"/>
    <s v="Amazon ink, scale, cups, stir cups"/>
    <s v=" "/>
    <s v=""/>
    <s v=""/>
    <n v="132.6"/>
    <n v="132.6"/>
    <n v="0"/>
    <s v=""/>
    <s v="G/L Account"/>
    <s v=""/>
    <s v=" "/>
    <s v=""/>
    <s v=""/>
    <n v="10385"/>
    <s v=""/>
    <n v="180"/>
    <s v="NULL"/>
    <s v="NULL"/>
  </r>
  <r>
    <x v="4"/>
    <x v="4"/>
    <d v="2021-09-06T00:00:00"/>
    <x v="8"/>
    <s v=" "/>
    <s v="G00106"/>
    <n v="65190"/>
    <x v="28"/>
    <s v="65190 Office supplies"/>
    <x v="6"/>
    <s v="Amazon Plastic Storage Bin Hanging Stacking Containers"/>
    <s v=" "/>
    <s v=""/>
    <s v=""/>
    <n v="276.95999999999998"/>
    <n v="276.95999999999998"/>
    <n v="0"/>
    <s v=""/>
    <s v="G/L Account"/>
    <s v=""/>
    <s v=" "/>
    <s v=""/>
    <s v=""/>
    <n v="10381"/>
    <s v=""/>
    <n v="180"/>
    <s v="NULL"/>
    <s v="NULL"/>
  </r>
  <r>
    <x v="4"/>
    <x v="4"/>
    <d v="2021-09-06T00:00:00"/>
    <x v="8"/>
    <s v=" "/>
    <s v="G00105"/>
    <n v="65190"/>
    <x v="28"/>
    <s v="65190 Office supplies"/>
    <x v="6"/>
    <s v="Amazon- no receipt"/>
    <s v=" "/>
    <s v=""/>
    <s v=""/>
    <n v="117.51"/>
    <n v="117.51"/>
    <n v="0"/>
    <s v=""/>
    <s v="G/L Account"/>
    <s v=""/>
    <s v=" "/>
    <s v=""/>
    <s v=""/>
    <n v="10149"/>
    <s v=""/>
    <n v="180"/>
    <s v="NULL"/>
    <s v="NULL"/>
  </r>
  <r>
    <x v="1"/>
    <x v="1"/>
    <d v="2021-09-06T00:00:00"/>
    <x v="8"/>
    <s v=" "/>
    <s v="G00107"/>
    <n v="65180"/>
    <x v="29"/>
    <s v="65180 Printing, delivery, &amp; postage"/>
    <x v="6"/>
    <s v="Federal Express"/>
    <s v=" "/>
    <s v=""/>
    <s v=""/>
    <n v="320.87"/>
    <n v="320.87"/>
    <n v="0"/>
    <s v=""/>
    <s v="G/L Account"/>
    <s v=""/>
    <s v=" "/>
    <s v=""/>
    <s v=""/>
    <n v="9759"/>
    <s v=""/>
    <n v="180"/>
    <s v="NULL"/>
    <s v="NULL"/>
  </r>
  <r>
    <x v="1"/>
    <x v="7"/>
    <d v="2021-09-06T00:00:00"/>
    <x v="8"/>
    <s v="Invoice"/>
    <s v="518000109605"/>
    <n v="51380"/>
    <x v="63"/>
    <s v="51380 Laundry"/>
    <x v="10"/>
    <s v="Laundry Oak MA"/>
    <s v=" "/>
    <s v=""/>
    <s v=""/>
    <n v="318.77999999999997"/>
    <n v="318.77999999999997"/>
    <n v="0"/>
    <s v=""/>
    <s v="G/L Account"/>
    <s v=""/>
    <s v=" "/>
    <s v=""/>
    <s v="Aramark"/>
    <n v="5706"/>
    <s v="518000109605"/>
    <n v="170"/>
    <s v="NULL"/>
    <s v="NULL"/>
  </r>
  <r>
    <x v="1"/>
    <x v="7"/>
    <d v="2021-09-06T00:00:00"/>
    <x v="8"/>
    <s v="Invoice"/>
    <s v="518000109605"/>
    <n v="51380"/>
    <x v="63"/>
    <s v="51380 Laundry"/>
    <x v="10"/>
    <s v="Laundry Oak MD"/>
    <s v=" "/>
    <s v=""/>
    <s v=""/>
    <n v="86.94"/>
    <n v="86.94"/>
    <n v="0"/>
    <s v=""/>
    <s v="G/L Account"/>
    <s v=""/>
    <s v=" "/>
    <s v=""/>
    <s v="Aramark"/>
    <n v="5703"/>
    <s v="518000109605"/>
    <n v="110"/>
    <s v="NULL"/>
    <s v="NULL"/>
  </r>
  <r>
    <x v="1"/>
    <x v="7"/>
    <d v="2021-09-06T00:00:00"/>
    <x v="8"/>
    <s v="Invoice"/>
    <s v="518000109605"/>
    <n v="51380"/>
    <x v="63"/>
    <s v="51380 Laundry"/>
    <x v="10"/>
    <s v="Laundry Oak Lab"/>
    <s v=" "/>
    <s v=""/>
    <s v=""/>
    <n v="231.84"/>
    <n v="231.84"/>
    <n v="0"/>
    <s v=""/>
    <s v="G/L Account"/>
    <s v=""/>
    <s v=" "/>
    <s v=""/>
    <s v="Aramark"/>
    <n v="5700"/>
    <s v="518000109605"/>
    <n v="130"/>
    <s v="NULL"/>
    <s v="NULL"/>
  </r>
  <r>
    <x v="1"/>
    <x v="7"/>
    <d v="2021-09-06T00:00:00"/>
    <x v="8"/>
    <s v="Invoice"/>
    <s v="518000109605"/>
    <n v="51380"/>
    <x v="63"/>
    <s v="51380 Laundry"/>
    <x v="10"/>
    <s v="Laundry Oak RN"/>
    <s v=" "/>
    <s v=""/>
    <s v=""/>
    <n v="86.94"/>
    <n v="86.94"/>
    <n v="0"/>
    <s v=""/>
    <s v="G/L Account"/>
    <s v=""/>
    <s v=" "/>
    <s v=""/>
    <s v="Aramark"/>
    <n v="5697"/>
    <s v="518000109605"/>
    <n v="120"/>
    <s v="NULL"/>
    <s v="NULL"/>
  </r>
  <r>
    <x v="1"/>
    <x v="5"/>
    <d v="2021-09-06T00:00:00"/>
    <x v="8"/>
    <s v="Invoice"/>
    <s v="511000123016"/>
    <n v="51380"/>
    <x v="63"/>
    <s v="51380 Laundry"/>
    <x v="10"/>
    <s v="Laundry SV MD"/>
    <s v=" "/>
    <s v=""/>
    <s v=""/>
    <n v="69.349999999999994"/>
    <n v="69.349999999999994"/>
    <n v="0"/>
    <s v=""/>
    <s v="G/L Account"/>
    <s v=""/>
    <s v=" "/>
    <s v=""/>
    <s v="Aramark"/>
    <n v="5693"/>
    <s v="511000123016"/>
    <n v="110"/>
    <s v="NULL"/>
    <s v="NULL"/>
  </r>
  <r>
    <x v="1"/>
    <x v="5"/>
    <d v="2021-09-06T00:00:00"/>
    <x v="8"/>
    <s v="Invoice"/>
    <s v="511000123016"/>
    <n v="51380"/>
    <x v="63"/>
    <s v="51380 Laundry"/>
    <x v="10"/>
    <s v="Laundry SV Lab"/>
    <s v=" "/>
    <s v=""/>
    <s v=""/>
    <n v="138.69999999999999"/>
    <n v="138.69999999999999"/>
    <n v="0"/>
    <s v=""/>
    <s v="G/L Account"/>
    <s v=""/>
    <s v=" "/>
    <s v=""/>
    <s v="Aramark"/>
    <n v="5690"/>
    <s v="511000123016"/>
    <n v="130"/>
    <s v="NULL"/>
    <s v="NULL"/>
  </r>
  <r>
    <x v="1"/>
    <x v="5"/>
    <d v="2021-09-06T00:00:00"/>
    <x v="8"/>
    <s v="Invoice"/>
    <s v="511000123016"/>
    <n v="51380"/>
    <x v="63"/>
    <s v="51380 Laundry"/>
    <x v="10"/>
    <s v="Laundry SV MA"/>
    <s v=" "/>
    <s v=""/>
    <s v=""/>
    <n v="229.38"/>
    <n v="229.38"/>
    <n v="0"/>
    <s v=""/>
    <s v="G/L Account"/>
    <s v=""/>
    <s v=" "/>
    <s v=""/>
    <s v="Aramark"/>
    <n v="5687"/>
    <s v="511000123016"/>
    <n v="170"/>
    <s v="NULL"/>
    <s v="NULL"/>
  </r>
  <r>
    <x v="1"/>
    <x v="5"/>
    <d v="2021-09-06T00:00:00"/>
    <x v="8"/>
    <s v="Invoice"/>
    <s v="511000123016"/>
    <n v="51380"/>
    <x v="63"/>
    <s v="51380 Laundry"/>
    <x v="10"/>
    <s v="Laundry SV Nurse"/>
    <s v=" "/>
    <s v=""/>
    <s v=""/>
    <n v="96.02"/>
    <n v="96.02"/>
    <n v="0"/>
    <s v=""/>
    <s v="G/L Account"/>
    <s v=""/>
    <s v=" "/>
    <s v=""/>
    <s v="Aramark"/>
    <n v="5684"/>
    <s v="511000123016"/>
    <n v="120"/>
    <s v="NULL"/>
    <s v="NULL"/>
  </r>
  <r>
    <x v="1"/>
    <x v="5"/>
    <d v="2021-09-06T00:00:00"/>
    <x v="8"/>
    <s v=" "/>
    <s v="G00106"/>
    <n v="51230"/>
    <x v="72"/>
    <s v="51230 IVF Lab supplies"/>
    <x v="11"/>
    <s v="Amazon Sharpie"/>
    <s v=" "/>
    <s v=""/>
    <s v=""/>
    <n v="10.79"/>
    <n v="10.79"/>
    <n v="0"/>
    <s v=""/>
    <s v="G/L Account"/>
    <s v=""/>
    <s v=" "/>
    <s v=""/>
    <s v=""/>
    <n v="10401"/>
    <s v=""/>
    <n v="130"/>
    <s v="NULL"/>
    <s v="NULL"/>
  </r>
  <r>
    <x v="1"/>
    <x v="1"/>
    <d v="2021-09-07T00:00:00"/>
    <x v="8"/>
    <s v=" "/>
    <s v="G00106"/>
    <n v="67160"/>
    <x v="15"/>
    <s v="67160 In-house meals"/>
    <x v="4"/>
    <s v="665 - DISTRICT MARKET SF CA"/>
    <s v=" "/>
    <s v=""/>
    <s v=""/>
    <n v="68.91"/>
    <n v="68.91"/>
    <n v="0"/>
    <s v=""/>
    <s v="G/L Account"/>
    <s v=""/>
    <s v=" "/>
    <s v=""/>
    <s v=""/>
    <n v="10429"/>
    <s v=""/>
    <n v="110"/>
    <s v="NULL"/>
    <s v="NULL"/>
  </r>
  <r>
    <x v="1"/>
    <x v="1"/>
    <d v="2021-09-07T00:00:00"/>
    <x v="8"/>
    <s v=" "/>
    <s v="G00106"/>
    <n v="66140"/>
    <x v="20"/>
    <s v="66140 Ground transportation"/>
    <x v="5"/>
    <s v="Uber.com NT"/>
    <s v=" "/>
    <s v=""/>
    <s v=""/>
    <n v="30.94"/>
    <n v="30.94"/>
    <n v="0"/>
    <s v=""/>
    <s v="G/L Account"/>
    <s v=""/>
    <s v=" "/>
    <s v=""/>
    <s v=""/>
    <n v="10441"/>
    <s v=""/>
    <n v="310"/>
    <s v="NULL"/>
    <s v="NULL"/>
  </r>
  <r>
    <x v="1"/>
    <x v="4"/>
    <d v="2021-09-07T00:00:00"/>
    <x v="8"/>
    <s v=" "/>
    <s v="G00106"/>
    <n v="66140"/>
    <x v="20"/>
    <s v="66140 Ground transportation"/>
    <x v="5"/>
    <s v="NYC-TAXI NT"/>
    <s v=" "/>
    <s v=""/>
    <s v=""/>
    <n v="93.05"/>
    <n v="93.05"/>
    <n v="0"/>
    <s v=""/>
    <s v="G/L Account"/>
    <s v=""/>
    <s v=" "/>
    <s v=""/>
    <s v=""/>
    <n v="10425"/>
    <s v=""/>
    <n v="110"/>
    <s v="NULL"/>
    <s v="NULL"/>
  </r>
  <r>
    <x v="1"/>
    <x v="4"/>
    <d v="2021-09-07T00:00:00"/>
    <x v="8"/>
    <s v=" "/>
    <s v="G00106"/>
    <n v="66140"/>
    <x v="20"/>
    <s v="66140 Ground transportation"/>
    <x v="5"/>
    <s v="NEWTAXIPASS NY NT"/>
    <s v=" "/>
    <s v=""/>
    <s v=""/>
    <n v="96.75"/>
    <n v="96.75"/>
    <n v="0"/>
    <s v=""/>
    <s v="G/L Account"/>
    <s v=""/>
    <s v=" "/>
    <s v=""/>
    <s v=""/>
    <n v="10421"/>
    <s v=""/>
    <n v="110"/>
    <s v="NULL"/>
    <s v="NULL"/>
  </r>
  <r>
    <x v="1"/>
    <x v="1"/>
    <d v="2021-09-07T00:00:00"/>
    <x v="8"/>
    <s v=" "/>
    <s v="G00106"/>
    <n v="66110"/>
    <x v="22"/>
    <s v="66110 Airfare"/>
    <x v="5"/>
    <s v="United Airlines - NT amex stmt WIFI for NT"/>
    <s v=" "/>
    <s v=""/>
    <s v=""/>
    <n v="36.99"/>
    <n v="36.99"/>
    <n v="0"/>
    <s v=""/>
    <s v="G/L Account"/>
    <s v=""/>
    <s v=" "/>
    <s v=""/>
    <s v=""/>
    <n v="10437"/>
    <s v=""/>
    <n v="110"/>
    <s v="NULL"/>
    <s v="NULL"/>
  </r>
  <r>
    <x v="4"/>
    <x v="4"/>
    <d v="2021-09-07T00:00:00"/>
    <x v="8"/>
    <s v="Invoice"/>
    <s v="539528"/>
    <n v="65200"/>
    <x v="27"/>
    <s v="65200 IT supplies"/>
    <x v="6"/>
    <s v="Dock station-NY"/>
    <s v=" "/>
    <s v=""/>
    <s v=""/>
    <n v="1041.98"/>
    <n v="1041.98"/>
    <n v="0"/>
    <s v=""/>
    <s v="G/L Account"/>
    <s v=""/>
    <s v=" "/>
    <s v=""/>
    <s v="ExpoIT, LLC"/>
    <n v="5745"/>
    <s v="539528"/>
    <n v="370"/>
    <s v="NULL"/>
    <s v="NULL"/>
  </r>
  <r>
    <x v="4"/>
    <x v="4"/>
    <d v="2021-09-07T00:00:00"/>
    <x v="8"/>
    <s v=" "/>
    <s v="G00106"/>
    <n v="65190"/>
    <x v="28"/>
    <s v="65190 Office supplies"/>
    <x v="6"/>
    <s v="Amazon Numbered Security Plastic Padlock Seals"/>
    <s v=" "/>
    <s v=""/>
    <s v=""/>
    <n v="15.88"/>
    <n v="15.88"/>
    <n v="0"/>
    <s v=""/>
    <s v="G/L Account"/>
    <s v=""/>
    <s v=" "/>
    <s v=""/>
    <s v=""/>
    <n v="10453"/>
    <s v=""/>
    <n v="180"/>
    <s v="NULL"/>
    <s v="NULL"/>
  </r>
  <r>
    <x v="4"/>
    <x v="4"/>
    <d v="2021-09-07T00:00:00"/>
    <x v="8"/>
    <s v=" "/>
    <s v="G00106"/>
    <n v="65190"/>
    <x v="28"/>
    <s v="65190 Office supplies"/>
    <x v="6"/>
    <s v="Amazon Avery Margin Ultra Tabs"/>
    <s v=" "/>
    <s v=""/>
    <s v=""/>
    <n v="17.7"/>
    <n v="17.7"/>
    <n v="0"/>
    <s v=""/>
    <s v="G/L Account"/>
    <s v=""/>
    <s v=" "/>
    <s v=""/>
    <s v=""/>
    <n v="10449"/>
    <s v=""/>
    <n v="180"/>
    <s v="NULL"/>
    <s v="NULL"/>
  </r>
  <r>
    <x v="0"/>
    <x v="7"/>
    <d v="2021-09-07T00:00:00"/>
    <x v="8"/>
    <s v=" "/>
    <s v="G00077"/>
    <n v="64130"/>
    <x v="41"/>
    <s v="64130 Contract labor"/>
    <x v="7"/>
    <s v="INCLEARING CHECK"/>
    <s v=" "/>
    <s v=""/>
    <s v=""/>
    <n v="3668.72"/>
    <n v="3668.72"/>
    <n v="0"/>
    <s v=""/>
    <s v="G/L Account"/>
    <s v=""/>
    <s v=" "/>
    <s v=""/>
    <s v=""/>
    <n v="4383"/>
    <s v=""/>
    <n v="120"/>
    <s v="NULL"/>
    <s v="NULL"/>
  </r>
  <r>
    <x v="3"/>
    <x v="1"/>
    <d v="2021-09-07T00:00:00"/>
    <x v="8"/>
    <s v="Invoice"/>
    <s v="713-1"/>
    <n v="51391"/>
    <x v="61"/>
    <s v="51391 Anesthesia"/>
    <x v="10"/>
    <s v="August 2021 Reg 119097"/>
    <s v=" "/>
    <s v=""/>
    <s v=""/>
    <n v="450"/>
    <n v="450"/>
    <n v="0"/>
    <s v=""/>
    <s v="G/L Account"/>
    <s v=""/>
    <s v=" "/>
    <s v=""/>
    <s v="Medical Anesthesia Consultants"/>
    <n v="12296"/>
    <s v="713-1"/>
    <n v="400"/>
    <s v="NULL"/>
    <s v="NULL"/>
  </r>
  <r>
    <x v="1"/>
    <x v="5"/>
    <d v="2021-09-07T00:00:00"/>
    <x v="8"/>
    <s v="Invoice"/>
    <s v="715"/>
    <n v="51391"/>
    <x v="61"/>
    <s v="51391 Anesthesia"/>
    <x v="10"/>
    <s v="August 2021 MAC"/>
    <s v=" "/>
    <s v=""/>
    <s v=""/>
    <n v="41300"/>
    <n v="41300"/>
    <n v="0"/>
    <s v=""/>
    <s v="G/L Account"/>
    <s v=""/>
    <s v=" "/>
    <s v=""/>
    <s v="Medical Anesthesia Consultant"/>
    <n v="5808"/>
    <s v="715"/>
    <n v="110"/>
    <s v="NULL"/>
    <s v="NULL"/>
  </r>
  <r>
    <x v="1"/>
    <x v="7"/>
    <d v="2021-09-07T00:00:00"/>
    <x v="8"/>
    <s v="Invoice"/>
    <s v="714"/>
    <n v="51391"/>
    <x v="61"/>
    <s v="51391 Anesthesia"/>
    <x v="10"/>
    <s v="August 2021 MAC"/>
    <s v=" "/>
    <s v=""/>
    <s v=""/>
    <n v="37250"/>
    <n v="37250"/>
    <n v="0"/>
    <s v=""/>
    <s v="G/L Account"/>
    <s v=""/>
    <s v=" "/>
    <s v=""/>
    <s v="Medical Anesthesia Consultant"/>
    <n v="5804"/>
    <s v="714"/>
    <n v="110"/>
    <s v="NULL"/>
    <s v="NULL"/>
  </r>
  <r>
    <x v="1"/>
    <x v="1"/>
    <d v="2021-09-07T00:00:00"/>
    <x v="8"/>
    <s v="Invoice"/>
    <s v="713"/>
    <n v="51391"/>
    <x v="61"/>
    <s v="51391 Anesthesia"/>
    <x v="10"/>
    <s v="August 2021 MAC"/>
    <s v=" "/>
    <s v=""/>
    <s v=""/>
    <n v="76050"/>
    <n v="76050"/>
    <n v="0"/>
    <s v=""/>
    <s v="G/L Account"/>
    <s v=""/>
    <s v=" "/>
    <s v=""/>
    <s v="Medical Anesthesia Consultant"/>
    <n v="5800"/>
    <s v="713"/>
    <n v="110"/>
    <s v="NULL"/>
    <s v="NULL"/>
  </r>
  <r>
    <x v="1"/>
    <x v="8"/>
    <d v="2021-09-07T00:00:00"/>
    <x v="8"/>
    <s v="Invoice"/>
    <s v="517000077138"/>
    <n v="51380"/>
    <x v="63"/>
    <s v="51380 Laundry"/>
    <x v="10"/>
    <s v="Laundry Dan MA"/>
    <s v=" "/>
    <s v=""/>
    <s v=""/>
    <n v="41.5"/>
    <n v="41.5"/>
    <n v="0"/>
    <s v=""/>
    <s v="G/L Account"/>
    <s v=""/>
    <s v=" "/>
    <s v=""/>
    <s v="Aramark"/>
    <n v="5741"/>
    <s v="517000077138"/>
    <n v="170"/>
    <s v="NULL"/>
    <s v="NULL"/>
  </r>
  <r>
    <x v="1"/>
    <x v="8"/>
    <d v="2021-09-07T00:00:00"/>
    <x v="8"/>
    <s v="Invoice"/>
    <s v="517000077138"/>
    <n v="51380"/>
    <x v="63"/>
    <s v="51380 Laundry"/>
    <x v="10"/>
    <s v="Laundry Dan MD"/>
    <s v=" "/>
    <s v=""/>
    <s v=""/>
    <n v="21.38"/>
    <n v="21.38"/>
    <n v="0"/>
    <s v=""/>
    <s v="G/L Account"/>
    <s v=""/>
    <s v=" "/>
    <s v=""/>
    <s v="Aramark"/>
    <n v="5738"/>
    <s v="517000077138"/>
    <n v="110"/>
    <s v="NULL"/>
    <s v="NULL"/>
  </r>
  <r>
    <x v="1"/>
    <x v="1"/>
    <d v="2021-09-07T00:00:00"/>
    <x v="8"/>
    <s v="Invoice"/>
    <s v="11344"/>
    <n v="51230"/>
    <x v="72"/>
    <s v="51230 IVF Lab supplies"/>
    <x v="11"/>
    <s v="b Sensor/Smart sense BZ gateway /Sensor notification cloud"/>
    <s v=" "/>
    <s v=""/>
    <s v=""/>
    <n v="2520"/>
    <n v="2520"/>
    <n v="0"/>
    <s v=""/>
    <s v="G/L Account"/>
    <s v=""/>
    <s v=" "/>
    <s v=""/>
    <s v="Digital Instruments, Inc"/>
    <n v="11557"/>
    <s v="11344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Arteza Gel Pens"/>
    <s v=" "/>
    <s v=""/>
    <s v=""/>
    <n v="20.57"/>
    <n v="20.57"/>
    <n v="0"/>
    <s v=""/>
    <s v="G/L Account"/>
    <s v=""/>
    <s v=" "/>
    <s v=""/>
    <s v=""/>
    <n v="10445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ClearView Latch Box"/>
    <s v=" "/>
    <s v=""/>
    <s v=""/>
    <n v="108.64"/>
    <n v="108.64"/>
    <n v="0"/>
    <s v=""/>
    <s v="G/L Account"/>
    <s v=""/>
    <s v=" "/>
    <s v=""/>
    <s v=""/>
    <n v="10417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Amazon highlighter, test tube rack, timer"/>
    <s v=" "/>
    <s v=""/>
    <s v=""/>
    <n v="159.28"/>
    <n v="159.28"/>
    <n v="0"/>
    <s v=""/>
    <s v="G/L Account"/>
    <s v=""/>
    <s v=" "/>
    <s v=""/>
    <s v=""/>
    <n v="10413"/>
    <s v=""/>
    <n v="130"/>
    <s v="NULL"/>
    <s v="NULL"/>
  </r>
  <r>
    <x v="4"/>
    <x v="4"/>
    <d v="2021-09-07T00:00:00"/>
    <x v="8"/>
    <s v=" "/>
    <s v="G00106"/>
    <n v="51230"/>
    <x v="72"/>
    <s v="51230 IVF Lab supplies"/>
    <x v="11"/>
    <s v="eBay - IVF lab"/>
    <s v=" "/>
    <s v=""/>
    <s v=""/>
    <n v="348.05"/>
    <n v="348.05"/>
    <n v="0"/>
    <s v=""/>
    <s v="G/L Account"/>
    <s v=""/>
    <s v=" "/>
    <s v=""/>
    <s v=""/>
    <n v="10405"/>
    <s v=""/>
    <n v="130"/>
    <s v="NULL"/>
    <s v="NULL"/>
  </r>
  <r>
    <x v="1"/>
    <x v="7"/>
    <d v="2021-09-07T00:00:00"/>
    <x v="8"/>
    <s v="Invoice"/>
    <s v="5958392"/>
    <n v="51230"/>
    <x v="72"/>
    <s v="51230 IVF Lab supplies"/>
    <x v="11"/>
    <s v="Hyaluro,Serum protein,QA Clea/Blast/Fert- Oak"/>
    <s v=" "/>
    <s v=""/>
    <s v=""/>
    <n v="668.92"/>
    <n v="668.92"/>
    <n v="0"/>
    <s v=""/>
    <s v="G/L Account"/>
    <s v=""/>
    <s v=" "/>
    <s v=""/>
    <s v="Origio"/>
    <n v="5789"/>
    <s v="5958392"/>
    <n v="130"/>
    <s v="NULL"/>
    <s v="NULL"/>
  </r>
  <r>
    <x v="1"/>
    <x v="1"/>
    <d v="2021-09-07T00:00:00"/>
    <x v="8"/>
    <s v="Invoice"/>
    <s v="5958391"/>
    <n v="51230"/>
    <x v="72"/>
    <s v="51230 IVF Lab supplies"/>
    <x v="11"/>
    <s v="ART3011,QA Clea/Blast/Fert-SF"/>
    <s v=" "/>
    <s v=""/>
    <s v=""/>
    <n v="2039.05"/>
    <n v="2039.05"/>
    <n v="0"/>
    <s v=""/>
    <s v="G/L Account"/>
    <s v=""/>
    <s v=" "/>
    <s v=""/>
    <s v="Origio"/>
    <n v="5785"/>
    <s v="5958391"/>
    <n v="130"/>
    <s v="NULL"/>
    <s v="NULL"/>
  </r>
  <r>
    <x v="1"/>
    <x v="7"/>
    <d v="2021-09-07T00:00:00"/>
    <x v="8"/>
    <s v="Invoice"/>
    <s v="5958390"/>
    <n v="51230"/>
    <x v="72"/>
    <s v="51230 IVF Lab supplies"/>
    <x v="11"/>
    <s v="Serum,QA Cleav/Blast/Fert-Oak"/>
    <s v=" "/>
    <s v=""/>
    <s v=""/>
    <n v="601.21"/>
    <n v="601.21"/>
    <n v="0"/>
    <s v=""/>
    <s v="G/L Account"/>
    <s v=""/>
    <s v=" "/>
    <s v=""/>
    <s v="Origio"/>
    <n v="5781"/>
    <s v="5958390"/>
    <n v="130"/>
    <s v="NULL"/>
    <s v="NULL"/>
  </r>
  <r>
    <x v="1"/>
    <x v="7"/>
    <d v="2021-09-07T00:00:00"/>
    <x v="8"/>
    <s v="Invoice"/>
    <s v="5957550"/>
    <n v="51230"/>
    <x v="72"/>
    <s v="51230 IVF Lab supplies"/>
    <x v="11"/>
    <s v="ICSI/holding micropipets, stripper tips, 17G wall-Oak"/>
    <s v=" "/>
    <s v=""/>
    <s v=""/>
    <n v="5865.94"/>
    <n v="5865.94"/>
    <n v="0"/>
    <s v=""/>
    <s v="G/L Account"/>
    <s v=""/>
    <s v=" "/>
    <s v=""/>
    <s v="Origio"/>
    <n v="5773"/>
    <s v="5957550"/>
    <n v="130"/>
    <s v="NULL"/>
    <s v="NULL"/>
  </r>
  <r>
    <x v="1"/>
    <x v="5"/>
    <d v="2021-09-07T00:00:00"/>
    <x v="8"/>
    <s v="Invoice"/>
    <s v="5957549"/>
    <n v="51230"/>
    <x v="72"/>
    <s v="51230 IVF Lab supplies"/>
    <x v="11"/>
    <s v="ICSI/HOLDING micropipets/Stripper tips-SV"/>
    <s v=" "/>
    <s v=""/>
    <s v=""/>
    <n v="2605.34"/>
    <n v="2605.34"/>
    <n v="0"/>
    <s v=""/>
    <s v="G/L Account"/>
    <s v=""/>
    <s v=" "/>
    <s v=""/>
    <s v="Origio"/>
    <n v="5769"/>
    <s v="5957549"/>
    <n v="130"/>
    <s v="NULL"/>
    <s v="NULL"/>
  </r>
  <r>
    <x v="1"/>
    <x v="1"/>
    <d v="2021-09-07T00:00:00"/>
    <x v="8"/>
    <s v="Invoice"/>
    <s v="5957548"/>
    <n v="51230"/>
    <x v="72"/>
    <s v="51230 IVF Lab supplies"/>
    <x v="11"/>
    <s v="ICSI/HOLDING micropipets/Stripper tips-SF"/>
    <s v=" "/>
    <s v=""/>
    <s v=""/>
    <n v="7795.36"/>
    <n v="7795.36"/>
    <n v="0"/>
    <s v=""/>
    <s v="G/L Account"/>
    <s v=""/>
    <s v=" "/>
    <s v=""/>
    <s v="Origio"/>
    <n v="5765"/>
    <s v="5957548"/>
    <n v="130"/>
    <s v="NULL"/>
    <s v="NULL"/>
  </r>
  <r>
    <x v="1"/>
    <x v="5"/>
    <d v="2021-09-07T00:00:00"/>
    <x v="8"/>
    <s v="Invoice"/>
    <s v="5957547"/>
    <n v="51230"/>
    <x v="72"/>
    <s v="51230 IVF Lab supplies"/>
    <x v="11"/>
    <s v="QA med,vit kit,oil tc, Origio sperm, pure40/80, hyaluron,serum.para, QA freeze/cleav/blast/fert-SV"/>
    <s v=" "/>
    <s v=""/>
    <s v=""/>
    <n v="5407.55"/>
    <n v="5407.55"/>
    <n v="0"/>
    <s v=""/>
    <s v="G/L Account"/>
    <s v=""/>
    <s v=" "/>
    <s v=""/>
    <s v="Origio"/>
    <n v="5761"/>
    <s v="5957547"/>
    <n v="130"/>
    <s v="NULL"/>
    <s v="NULL"/>
  </r>
  <r>
    <x v="1"/>
    <x v="1"/>
    <d v="2021-09-07T00:00:00"/>
    <x v="8"/>
    <s v="Invoice"/>
    <s v="5957546"/>
    <n v="51230"/>
    <x v="72"/>
    <s v="51230 IVF Lab supplies"/>
    <x v="11"/>
    <s v="QA med,vit kit,oil tc, Origio sperm, pure40/80, hyaluron,serum.para, QA freeze/cleav/blast/fert-SF"/>
    <s v=" "/>
    <s v=""/>
    <s v=""/>
    <n v="19328.490000000002"/>
    <n v="19328.490000000002"/>
    <n v="0"/>
    <s v=""/>
    <s v="G/L Account"/>
    <s v=""/>
    <s v=" "/>
    <s v=""/>
    <s v="Origio"/>
    <n v="5757"/>
    <s v="5957546"/>
    <n v="130"/>
    <s v="NULL"/>
    <s v="NULL"/>
  </r>
  <r>
    <x v="1"/>
    <x v="7"/>
    <d v="2021-09-07T00:00:00"/>
    <x v="8"/>
    <s v="Invoice"/>
    <s v="5957545"/>
    <n v="51230"/>
    <x v="72"/>
    <s v="51230 IVF Lab supplies"/>
    <x v="11"/>
    <s v="QA fert - Oak"/>
    <s v=" "/>
    <s v=""/>
    <s v=""/>
    <n v="590.91"/>
    <n v="590.91"/>
    <n v="0"/>
    <s v=""/>
    <s v="G/L Account"/>
    <s v=""/>
    <s v=" "/>
    <s v=""/>
    <s v="Origio"/>
    <n v="5753"/>
    <s v="5957545"/>
    <n v="130"/>
    <s v="NULL"/>
    <s v="NULL"/>
  </r>
  <r>
    <x v="1"/>
    <x v="7"/>
    <d v="2021-09-07T00:00:00"/>
    <x v="8"/>
    <s v="Invoice"/>
    <s v="5957544"/>
    <n v="51230"/>
    <x v="72"/>
    <s v="51230 IVF Lab supplies"/>
    <x v="11"/>
    <s v="QA med,vit kit,oil tc, Origio sperm, pure40/80, hyaluron,serum.para, QA freeze/cleav/blast/fert-SV"/>
    <s v=" "/>
    <s v=""/>
    <s v=""/>
    <n v="6981.69"/>
    <n v="6981.69"/>
    <n v="0"/>
    <s v=""/>
    <s v="G/L Account"/>
    <s v=""/>
    <s v=" "/>
    <s v=""/>
    <s v="Origio"/>
    <n v="5749"/>
    <s v="5957544"/>
    <n v="130"/>
    <s v="NULL"/>
    <s v="NULL"/>
  </r>
  <r>
    <x v="1"/>
    <x v="1"/>
    <d v="2021-09-07T00:00:00"/>
    <x v="8"/>
    <s v="Invoice"/>
    <s v="35284"/>
    <n v="51230"/>
    <x v="72"/>
    <s v="51230 IVF Lab supplies"/>
    <x v="11"/>
    <s v="230L Nitrogen/ Carbon Dioxide -  SF"/>
    <s v=" "/>
    <s v=""/>
    <s v=""/>
    <n v="395.38"/>
    <n v="395.38"/>
    <n v="0"/>
    <s v=""/>
    <s v="G/L Account"/>
    <s v=""/>
    <s v=" "/>
    <s v=""/>
    <s v="Rons Medical Gases, INC"/>
    <n v="5734"/>
    <s v="35284"/>
    <n v="130"/>
    <s v="NULL"/>
    <s v="NULL"/>
  </r>
  <r>
    <x v="4"/>
    <x v="4"/>
    <d v="2021-09-07T00:00:00"/>
    <x v="8"/>
    <s v="Invoice"/>
    <s v="29591951"/>
    <n v="51230"/>
    <x v="72"/>
    <s v="51230 IVF Lab supplies"/>
    <x v="11"/>
    <s v="Pipet Tip - NY"/>
    <s v=" "/>
    <s v=""/>
    <s v=""/>
    <n v="375.31"/>
    <n v="375.31"/>
    <n v="0"/>
    <s v=""/>
    <s v="G/L Account"/>
    <s v=""/>
    <s v=" "/>
    <s v=""/>
    <s v="McKesson"/>
    <n v="5714"/>
    <s v="29591951"/>
    <n v="130"/>
    <s v="NULL"/>
    <s v="NULL"/>
  </r>
  <r>
    <x v="1"/>
    <x v="1"/>
    <d v="2021-09-07T00:00:00"/>
    <x v="8"/>
    <s v="Invoice"/>
    <s v="11342"/>
    <n v="51230"/>
    <x v="72"/>
    <s v="51230 IVF Lab supplies"/>
    <x v="11"/>
    <s v="b Sensor/Sensor notification cloud"/>
    <s v=" "/>
    <s v=""/>
    <s v=""/>
    <n v="1743"/>
    <n v="1743"/>
    <n v="0"/>
    <s v=""/>
    <s v="G/L Account"/>
    <s v=""/>
    <s v=" "/>
    <s v=""/>
    <s v="Digital Instruments, Inc"/>
    <n v="5710"/>
    <s v="11342"/>
    <n v="130"/>
    <s v="NULL"/>
    <s v="NULL"/>
  </r>
  <r>
    <x v="0"/>
    <x v="1"/>
    <d v="2021-09-07T00:00:00"/>
    <x v="8"/>
    <s v=" "/>
    <s v="G00075"/>
    <n v="41500"/>
    <x v="75"/>
    <s v="41500 Storage revenue"/>
    <x v="13"/>
    <s v="ACH CREDITSPRING FERTILITY/HEALTH PMT ID-SETT-ACH ORIG"/>
    <s v=" "/>
    <s v=""/>
    <s v=""/>
    <n v="-1300"/>
    <n v="0"/>
    <n v="1300"/>
    <s v=""/>
    <s v="G/L Account"/>
    <s v=""/>
    <s v=" "/>
    <s v=""/>
    <s v=""/>
    <n v="4142"/>
    <s v=""/>
    <n v="220"/>
    <s v="NULL"/>
    <s v="STORAGE"/>
  </r>
  <r>
    <x v="1"/>
    <x v="3"/>
    <d v="2021-09-08T00:00:00"/>
    <x v="8"/>
    <s v="Invoice"/>
    <s v="SF-3-21"/>
    <n v="68130"/>
    <x v="12"/>
    <s v="68130 Licensing &amp; permitting"/>
    <x v="3"/>
    <s v="Fire alarm fee for SOMA"/>
    <s v=" "/>
    <s v=""/>
    <s v=""/>
    <n v="79.8"/>
    <n v="79.8"/>
    <n v="0"/>
    <s v=""/>
    <s v="G/L Account"/>
    <s v=""/>
    <s v=" "/>
    <s v=""/>
    <s v="A.R Sanchez-Corea &amp; Associates, Inc"/>
    <n v="5893"/>
    <s v="SF-3-21"/>
    <n v="360"/>
    <s v="NULL"/>
    <s v="NULL"/>
  </r>
  <r>
    <x v="1"/>
    <x v="1"/>
    <d v="2021-09-08T00:00:00"/>
    <x v="8"/>
    <s v=" "/>
    <s v="G00106"/>
    <n v="67160"/>
    <x v="15"/>
    <s v="67160 In-house meals"/>
    <x v="4"/>
    <s v="LIMONCELLO SF NT"/>
    <s v=" "/>
    <s v=""/>
    <s v=""/>
    <n v="16.739999999999998"/>
    <n v="16.739999999999998"/>
    <n v="0"/>
    <s v=""/>
    <s v="G/L Account"/>
    <s v=""/>
    <s v=" "/>
    <s v=""/>
    <s v=""/>
    <n v="10501"/>
    <s v=""/>
    <n v="110"/>
    <s v="NULL"/>
    <s v="NULL"/>
  </r>
  <r>
    <x v="1"/>
    <x v="1"/>
    <d v="2021-09-08T00:00:00"/>
    <x v="8"/>
    <s v=" "/>
    <s v="G00106"/>
    <n v="67160"/>
    <x v="15"/>
    <s v="67160 In-house meals"/>
    <x v="4"/>
    <s v="C1 - WANDERLUST BURGNEWARK NT"/>
    <s v=" "/>
    <s v=""/>
    <s v=""/>
    <n v="30.97"/>
    <n v="30.97"/>
    <n v="0"/>
    <s v=""/>
    <s v="G/L Account"/>
    <s v=""/>
    <s v=" "/>
    <s v=""/>
    <s v=""/>
    <n v="10493"/>
    <s v=""/>
    <n v="110"/>
    <s v="NULL"/>
    <s v="NULL"/>
  </r>
  <r>
    <x v="4"/>
    <x v="4"/>
    <d v="2021-09-08T00:00:00"/>
    <x v="8"/>
    <s v=" "/>
    <s v="G00105"/>
    <n v="67160"/>
    <x v="15"/>
    <s v="67160 In-house meals"/>
    <x v="4"/>
    <s v="Pret A Manger-PK"/>
    <s v=" "/>
    <s v=""/>
    <s v=""/>
    <n v="59.16"/>
    <n v="59.16"/>
    <n v="0"/>
    <s v=""/>
    <s v="G/L Account"/>
    <s v=""/>
    <s v=" "/>
    <s v=""/>
    <s v=""/>
    <n v="10153"/>
    <s v=""/>
    <n v="110"/>
    <s v="NULL"/>
    <s v="NULL"/>
  </r>
  <r>
    <x v="1"/>
    <x v="1"/>
    <d v="2021-09-08T00:00:00"/>
    <x v="8"/>
    <s v=" "/>
    <s v="G00106"/>
    <n v="66140"/>
    <x v="20"/>
    <s v="66140 Ground transportation"/>
    <x v="5"/>
    <s v="Uber.com NT"/>
    <s v=" "/>
    <s v=""/>
    <s v=""/>
    <n v="45.98"/>
    <n v="45.98"/>
    <n v="0"/>
    <s v=""/>
    <s v="G/L Account"/>
    <s v=""/>
    <s v=" "/>
    <s v=""/>
    <s v=""/>
    <n v="10489"/>
    <s v=""/>
    <n v="310"/>
    <s v="NULL"/>
    <s v="NULL"/>
  </r>
  <r>
    <x v="4"/>
    <x v="4"/>
    <d v="2021-09-08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157"/>
    <s v=""/>
    <n v="110"/>
    <s v="NULL"/>
    <s v="NULL"/>
  </r>
  <r>
    <x v="0"/>
    <x v="2"/>
    <d v="2021-09-08T00:00:00"/>
    <x v="8"/>
    <s v="Invoice"/>
    <s v="539631"/>
    <n v="65220"/>
    <x v="25"/>
    <s v="65220 Computer hardware"/>
    <x v="6"/>
    <s v="Monitors"/>
    <s v=" "/>
    <s v=""/>
    <s v=""/>
    <n v="431.92"/>
    <n v="431.92"/>
    <n v="0"/>
    <s v=""/>
    <s v="G/L Account"/>
    <s v=""/>
    <s v=" "/>
    <s v=""/>
    <s v="ExpoIT, LLC"/>
    <n v="5874"/>
    <s v="539631"/>
    <n v="370"/>
    <s v="NULL"/>
    <s v="NULL"/>
  </r>
  <r>
    <x v="0"/>
    <x v="2"/>
    <d v="2021-09-08T00:00:00"/>
    <x v="8"/>
    <s v="Invoice"/>
    <s v="539631"/>
    <n v="65200"/>
    <x v="27"/>
    <s v="65200 IT supplies"/>
    <x v="6"/>
    <s v="headset, dock station, keyboard/mouse"/>
    <s v=" "/>
    <s v=""/>
    <s v=""/>
    <n v="427.05"/>
    <n v="427.05"/>
    <n v="0"/>
    <s v=""/>
    <s v="G/L Account"/>
    <s v=""/>
    <s v=" "/>
    <s v=""/>
    <s v="ExpoIT, LLC"/>
    <n v="5875"/>
    <s v="539631"/>
    <n v="370"/>
    <s v="NULL"/>
    <s v="NULL"/>
  </r>
  <r>
    <x v="1"/>
    <x v="1"/>
    <d v="2021-09-08T00:00:00"/>
    <x v="8"/>
    <s v=" "/>
    <s v="G00106"/>
    <n v="65190"/>
    <x v="28"/>
    <s v="65190 Office supplies"/>
    <x v="6"/>
    <s v="Amazon Water filter"/>
    <s v=" "/>
    <s v=""/>
    <s v=""/>
    <n v="54.3"/>
    <n v="54.3"/>
    <n v="0"/>
    <s v=""/>
    <s v="G/L Account"/>
    <s v=""/>
    <s v=" "/>
    <s v=""/>
    <s v=""/>
    <n v="10485"/>
    <s v=""/>
    <n v="180"/>
    <s v="NULL"/>
    <s v="NULL"/>
  </r>
  <r>
    <x v="1"/>
    <x v="1"/>
    <d v="2021-09-08T00:00:00"/>
    <x v="8"/>
    <s v=" "/>
    <s v="G00106"/>
    <n v="65190"/>
    <x v="28"/>
    <s v="65190 Office supplies"/>
    <x v="6"/>
    <s v="Amazon ThermoPro TP50 Digital Hygrometer"/>
    <s v=" "/>
    <s v=""/>
    <s v=""/>
    <n v="71.819999999999993"/>
    <n v="71.819999999999993"/>
    <n v="0"/>
    <s v=""/>
    <s v="G/L Account"/>
    <s v=""/>
    <s v=" "/>
    <s v=""/>
    <s v=""/>
    <n v="10481"/>
    <s v=""/>
    <n v="180"/>
    <s v="NULL"/>
    <s v="NULL"/>
  </r>
  <r>
    <x v="4"/>
    <x v="4"/>
    <d v="2021-09-08T00:00:00"/>
    <x v="8"/>
    <s v=" "/>
    <s v="G00106"/>
    <n v="65190"/>
    <x v="28"/>
    <s v="65190 Office supplies"/>
    <x v="6"/>
    <s v="Amazon trash bin, recycling bin, forks"/>
    <s v=" "/>
    <s v=""/>
    <s v=""/>
    <n v="114.5"/>
    <n v="114.5"/>
    <n v="0"/>
    <s v=""/>
    <s v="G/L Account"/>
    <s v=""/>
    <s v=" "/>
    <s v=""/>
    <s v=""/>
    <n v="10469"/>
    <s v=""/>
    <n v="180"/>
    <s v="NULL"/>
    <s v="NULL"/>
  </r>
  <r>
    <x v="1"/>
    <x v="1"/>
    <d v="2021-09-08T00:00:00"/>
    <x v="8"/>
    <s v=" "/>
    <s v="G00107"/>
    <n v="65180"/>
    <x v="29"/>
    <s v="65180 Printing, delivery, &amp; postage"/>
    <x v="6"/>
    <s v="Federal Express"/>
    <s v=" "/>
    <s v=""/>
    <s v=""/>
    <n v="16.739999999999998"/>
    <n v="16.739999999999998"/>
    <n v="0"/>
    <s v=""/>
    <s v="G/L Account"/>
    <s v=""/>
    <s v=" "/>
    <s v=""/>
    <s v=""/>
    <n v="9781"/>
    <s v=""/>
    <n v="180"/>
    <s v="NULL"/>
    <s v="NULL"/>
  </r>
  <r>
    <x v="1"/>
    <x v="1"/>
    <d v="2021-09-08T00:00:00"/>
    <x v="8"/>
    <s v="Invoice"/>
    <s v="508000124383"/>
    <n v="51380"/>
    <x v="63"/>
    <s v="51380 Laundry"/>
    <x v="10"/>
    <s v="Laundry SF Nurse"/>
    <s v=" "/>
    <s v=""/>
    <s v=""/>
    <n v="39.68"/>
    <n v="39.68"/>
    <n v="0"/>
    <s v=""/>
    <s v="G/L Account"/>
    <s v=""/>
    <s v=" "/>
    <s v=""/>
    <s v="Aramark"/>
    <n v="5870"/>
    <s v="508000124383"/>
    <n v="120"/>
    <s v="NULL"/>
    <s v="NULL"/>
  </r>
  <r>
    <x v="1"/>
    <x v="1"/>
    <d v="2021-09-08T00:00:00"/>
    <x v="8"/>
    <s v="Invoice"/>
    <s v="50800012438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5867"/>
    <s v="508000124383"/>
    <n v="130"/>
    <s v="NULL"/>
    <s v="NULL"/>
  </r>
  <r>
    <x v="1"/>
    <x v="1"/>
    <d v="2021-09-08T00:00:00"/>
    <x v="8"/>
    <s v="Invoice"/>
    <s v="50800012438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5864"/>
    <s v="508000124383"/>
    <n v="170"/>
    <s v="NULL"/>
    <s v="NULL"/>
  </r>
  <r>
    <x v="1"/>
    <x v="1"/>
    <d v="2021-09-08T00:00:00"/>
    <x v="8"/>
    <s v="Invoice"/>
    <s v="50800012438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5861"/>
    <s v="508000124383"/>
    <n v="110"/>
    <s v="NULL"/>
    <s v="NULL"/>
  </r>
  <r>
    <x v="1"/>
    <x v="1"/>
    <d v="2021-09-08T00:00:00"/>
    <x v="8"/>
    <s v="Invoice"/>
    <s v="508000124381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5857"/>
    <s v="508000124381"/>
    <n v="110"/>
    <s v="NULL"/>
    <s v="NULL"/>
  </r>
  <r>
    <x v="1"/>
    <x v="1"/>
    <d v="2021-09-08T00:00:00"/>
    <x v="8"/>
    <s v="Invoice"/>
    <s v="508000124381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5854"/>
    <s v="508000124381"/>
    <n v="170"/>
    <s v="NULL"/>
    <s v="NULL"/>
  </r>
  <r>
    <x v="1"/>
    <x v="1"/>
    <d v="2021-09-08T00:00:00"/>
    <x v="8"/>
    <s v="Invoice"/>
    <s v="508000124381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5851"/>
    <s v="508000124381"/>
    <n v="130"/>
    <s v="NULL"/>
    <s v="NULL"/>
  </r>
  <r>
    <x v="1"/>
    <x v="1"/>
    <d v="2021-09-08T00:00:00"/>
    <x v="8"/>
    <s v="Invoice"/>
    <s v="508000124381"/>
    <n v="51380"/>
    <x v="63"/>
    <s v="51380 Laundry"/>
    <x v="10"/>
    <s v="Laundry SF RN"/>
    <s v=" "/>
    <s v=""/>
    <s v=""/>
    <n v="33.75"/>
    <n v="33.75"/>
    <n v="0"/>
    <s v=""/>
    <s v="G/L Account"/>
    <s v=""/>
    <s v=" "/>
    <s v=""/>
    <s v="Aramark"/>
    <n v="5848"/>
    <s v="508000124381"/>
    <n v="12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29"/>
    <n v="43.29"/>
    <n v="0"/>
    <s v=""/>
    <s v="G/L Account"/>
    <s v=""/>
    <s v=" "/>
    <s v=""/>
    <s v=""/>
    <n v="9779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44"/>
    <n v="43.44"/>
    <n v="0"/>
    <s v=""/>
    <s v="G/L Account"/>
    <s v=""/>
    <s v=" "/>
    <s v=""/>
    <s v=""/>
    <n v="9777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49"/>
    <n v="43.49"/>
    <n v="0"/>
    <s v=""/>
    <s v="G/L Account"/>
    <s v=""/>
    <s v=" "/>
    <s v=""/>
    <s v=""/>
    <n v="9775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74"/>
    <n v="43.74"/>
    <n v="0"/>
    <s v=""/>
    <s v="G/L Account"/>
    <s v=""/>
    <s v=" "/>
    <s v=""/>
    <s v=""/>
    <n v="9773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84"/>
    <n v="43.84"/>
    <n v="0"/>
    <s v=""/>
    <s v="G/L Account"/>
    <s v=""/>
    <s v=" "/>
    <s v=""/>
    <s v=""/>
    <n v="9771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89"/>
    <n v="43.89"/>
    <n v="0"/>
    <s v=""/>
    <s v="G/L Account"/>
    <s v=""/>
    <s v=" "/>
    <s v=""/>
    <s v=""/>
    <n v="9769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3.94"/>
    <n v="43.94"/>
    <n v="0"/>
    <s v=""/>
    <s v="G/L Account"/>
    <s v=""/>
    <s v=" "/>
    <s v=""/>
    <s v=""/>
    <n v="9767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44.29"/>
    <n v="44.29"/>
    <n v="0"/>
    <s v=""/>
    <s v="G/L Account"/>
    <s v=""/>
    <s v=" "/>
    <s v=""/>
    <s v=""/>
    <n v="9765"/>
    <s v=""/>
    <n v="340"/>
    <s v="NULL"/>
    <s v="NULL"/>
  </r>
  <r>
    <x v="0"/>
    <x v="2"/>
    <d v="2021-09-08T00:00:00"/>
    <x v="8"/>
    <s v=" "/>
    <s v="G00107"/>
    <n v="51260"/>
    <x v="70"/>
    <s v="51260 Patient souvenirs"/>
    <x v="11"/>
    <s v="Costco - PT flowers"/>
    <s v=" "/>
    <s v=""/>
    <s v=""/>
    <n v="52.37"/>
    <n v="52.37"/>
    <n v="0"/>
    <s v=""/>
    <s v="G/L Account"/>
    <s v=""/>
    <s v=" "/>
    <s v=""/>
    <s v=""/>
    <n v="9763"/>
    <s v=""/>
    <n v="340"/>
    <s v="NULL"/>
    <s v="NULL"/>
  </r>
  <r>
    <x v="1"/>
    <x v="1"/>
    <d v="2021-09-08T00:00:00"/>
    <x v="8"/>
    <s v=" "/>
    <s v="G00106"/>
    <n v="51250"/>
    <x v="71"/>
    <s v="51250 Patient refreshments"/>
    <x v="11"/>
    <s v="Amazon Juice"/>
    <s v=" "/>
    <s v=""/>
    <s v=""/>
    <n v="92.88"/>
    <n v="92.88"/>
    <n v="0"/>
    <s v=""/>
    <s v="G/L Account"/>
    <s v=""/>
    <s v=" "/>
    <s v=""/>
    <s v=""/>
    <n v="10477"/>
    <s v=""/>
    <n v="180"/>
    <s v="NULL"/>
    <s v="NULL"/>
  </r>
  <r>
    <x v="4"/>
    <x v="4"/>
    <d v="2021-09-08T00:00:00"/>
    <x v="8"/>
    <s v=" "/>
    <s v="G00106"/>
    <n v="51230"/>
    <x v="72"/>
    <s v="51230 IVF Lab supplies"/>
    <x v="11"/>
    <s v="Amazon All-new Fire HD 10 tablet"/>
    <s v=" "/>
    <s v=""/>
    <s v=""/>
    <n v="108.86"/>
    <n v="108.86"/>
    <n v="0"/>
    <s v=""/>
    <s v="G/L Account"/>
    <s v=""/>
    <s v=" "/>
    <s v=""/>
    <s v=""/>
    <n v="10473"/>
    <s v=""/>
    <n v="130"/>
    <s v="NULL"/>
    <s v="NULL"/>
  </r>
  <r>
    <x v="4"/>
    <x v="4"/>
    <d v="2021-09-08T00:00:00"/>
    <x v="8"/>
    <s v=" "/>
    <s v="G00106"/>
    <n v="51230"/>
    <x v="72"/>
    <s v="51230 IVF Lab supplies"/>
    <x v="11"/>
    <s v="Amazon Wireless Thermometer, OD Clear Vinyl Tubing Food Grade"/>
    <s v=" "/>
    <s v=""/>
    <s v=""/>
    <n v="651.77"/>
    <n v="651.77"/>
    <n v="0"/>
    <s v=""/>
    <s v="G/L Account"/>
    <s v=""/>
    <s v=" "/>
    <s v=""/>
    <s v=""/>
    <n v="10457"/>
    <s v=""/>
    <n v="130"/>
    <s v="NULL"/>
    <s v="NULL"/>
  </r>
  <r>
    <x v="1"/>
    <x v="1"/>
    <d v="2021-09-08T00:00:00"/>
    <x v="8"/>
    <s v="Invoice"/>
    <s v="5959705"/>
    <n v="51230"/>
    <x v="72"/>
    <s v="51230 IVF Lab supplies"/>
    <x v="11"/>
    <s v="QA Cleav - SF"/>
    <s v=" "/>
    <s v=""/>
    <s v=""/>
    <n v="52.92"/>
    <n v="52.92"/>
    <n v="0"/>
    <s v=""/>
    <s v="G/L Account"/>
    <s v=""/>
    <s v=" "/>
    <s v=""/>
    <s v="Origio"/>
    <n v="5885"/>
    <s v="5959705"/>
    <n v="130"/>
    <s v="NULL"/>
    <s v="NULL"/>
  </r>
  <r>
    <x v="1"/>
    <x v="7"/>
    <d v="2021-09-08T00:00:00"/>
    <x v="8"/>
    <s v="Invoice"/>
    <s v="5959704"/>
    <n v="51230"/>
    <x v="72"/>
    <s v="51230 IVF Lab supplies"/>
    <x v="11"/>
    <s v="Serum protein/QA Fert- Oak"/>
    <s v=" "/>
    <s v=""/>
    <s v=""/>
    <n v="397.33"/>
    <n v="397.33"/>
    <n v="0"/>
    <s v=""/>
    <s v="G/L Account"/>
    <s v=""/>
    <s v=" "/>
    <s v=""/>
    <s v="Origio"/>
    <n v="5881"/>
    <s v="5959704"/>
    <n v="130"/>
    <s v="NULL"/>
    <s v="NULL"/>
  </r>
  <r>
    <x v="1"/>
    <x v="1"/>
    <d v="2021-09-08T00:00:00"/>
    <x v="8"/>
    <s v="Invoice"/>
    <s v="570486"/>
    <n v="51230"/>
    <x v="72"/>
    <s v="51230 IVF Lab supplies"/>
    <x v="11"/>
    <s v="4Well tissue culture plate- SF IVF"/>
    <s v=" "/>
    <s v=""/>
    <s v=""/>
    <n v="525.61"/>
    <n v="525.61"/>
    <n v="0"/>
    <s v=""/>
    <s v="G/L Account"/>
    <s v=""/>
    <s v=" "/>
    <s v=""/>
    <s v="Pipette.com"/>
    <n v="5877"/>
    <s v="570486"/>
    <n v="130"/>
    <s v="NULL"/>
    <s v="NULL"/>
  </r>
  <r>
    <x v="1"/>
    <x v="1"/>
    <d v="2021-09-08T00:00:00"/>
    <x v="8"/>
    <s v="Invoice"/>
    <s v="35304"/>
    <n v="51230"/>
    <x v="72"/>
    <s v="51230 IVF Lab supplies"/>
    <x v="11"/>
    <s v="230L /180LNitrogen  SF"/>
    <s v=" "/>
    <s v=""/>
    <s v=""/>
    <n v="487.88"/>
    <n v="487.88"/>
    <n v="0"/>
    <s v=""/>
    <s v="G/L Account"/>
    <s v=""/>
    <s v=" "/>
    <s v=""/>
    <s v="Rons Medical Gases, INC"/>
    <n v="5844"/>
    <s v="35304"/>
    <n v="130"/>
    <s v="NULL"/>
    <s v="NULL"/>
  </r>
  <r>
    <x v="4"/>
    <x v="4"/>
    <d v="2021-09-08T00:00:00"/>
    <x v="8"/>
    <s v="Invoice"/>
    <s v="29655397"/>
    <n v="51230"/>
    <x v="72"/>
    <s v="51230 IVF Lab supplies"/>
    <x v="11"/>
    <s v="Pipette elec.sngl. clip 1250/200/200-NY"/>
    <s v=" "/>
    <s v=""/>
    <s v=""/>
    <n v="2107.63"/>
    <n v="2107.63"/>
    <n v="0"/>
    <s v=""/>
    <s v="G/L Account"/>
    <s v=""/>
    <s v=" "/>
    <s v=""/>
    <s v="McKesson"/>
    <n v="5812"/>
    <s v="29655397"/>
    <n v="130"/>
    <s v="NULL"/>
    <s v="NULL"/>
  </r>
  <r>
    <x v="0"/>
    <x v="1"/>
    <d v="2021-09-08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244"/>
    <n v="244"/>
    <n v="0"/>
    <s v=""/>
    <s v="G/L Account"/>
    <s v=""/>
    <s v=" "/>
    <s v=""/>
    <s v=""/>
    <n v="4167"/>
    <s v=""/>
    <n v="220"/>
    <s v="NULL"/>
    <s v="STORAGE"/>
  </r>
  <r>
    <x v="0"/>
    <x v="1"/>
    <d v="2021-09-08T00:00:00"/>
    <x v="8"/>
    <s v=" "/>
    <s v="G00075"/>
    <n v="41500"/>
    <x v="75"/>
    <s v="41500 Storage revenue"/>
    <x v="13"/>
    <s v="ACH CREDITSPRING FERTILITY/HEALTH PMT ID-SETT-ACH ORIG"/>
    <s v=" "/>
    <s v=""/>
    <s v=""/>
    <n v="-1544"/>
    <n v="0"/>
    <n v="1544"/>
    <s v=""/>
    <s v="G/L Account"/>
    <s v=""/>
    <s v=" "/>
    <s v=""/>
    <s v=""/>
    <n v="4154"/>
    <s v=""/>
    <n v="220"/>
    <s v="NULL"/>
    <s v="STORAGE"/>
  </r>
  <r>
    <x v="1"/>
    <x v="1"/>
    <d v="2021-09-08T00:00:00"/>
    <x v="8"/>
    <s v="Invoice"/>
    <s v="8.30.21"/>
    <n v="41120"/>
    <x v="80"/>
    <s v="41120 Self-pay refunds"/>
    <x v="17"/>
    <s v="Refund - covered by progyny"/>
    <s v=" "/>
    <s v=""/>
    <s v=""/>
    <n v="450"/>
    <n v="450"/>
    <n v="0"/>
    <s v=""/>
    <s v="G/L Account"/>
    <s v=""/>
    <s v=" "/>
    <s v=""/>
    <s v="Alaina Pirie"/>
    <n v="5889"/>
    <s v="8.30.21"/>
    <n v="400"/>
    <s v="NULL"/>
    <s v="NULL"/>
  </r>
  <r>
    <x v="1"/>
    <x v="1"/>
    <d v="2021-09-09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525"/>
    <s v=""/>
    <n v="110"/>
    <s v="NULL"/>
    <s v="NULL"/>
  </r>
  <r>
    <x v="1"/>
    <x v="1"/>
    <d v="2021-09-09T00:00:00"/>
    <x v="8"/>
    <s v=" "/>
    <s v="G00106"/>
    <n v="67160"/>
    <x v="15"/>
    <s v="67160 In-house meals"/>
    <x v="4"/>
    <s v="HARRY'S BAR SF NT"/>
    <s v=" "/>
    <s v=""/>
    <s v=""/>
    <n v="51.34"/>
    <n v="51.34"/>
    <n v="0"/>
    <s v=""/>
    <s v="G/L Account"/>
    <s v=""/>
    <s v=" "/>
    <s v=""/>
    <s v=""/>
    <n v="10521"/>
    <s v=""/>
    <n v="110"/>
    <s v="NULL"/>
    <s v="NULL"/>
  </r>
  <r>
    <x v="1"/>
    <x v="4"/>
    <d v="2021-09-09T00:00:00"/>
    <x v="8"/>
    <s v=" "/>
    <s v="G00106"/>
    <n v="66110"/>
    <x v="22"/>
    <s v="66110 Airfare"/>
    <x v="5"/>
    <s v="United Airlines - NT to Newark NY"/>
    <s v=" "/>
    <s v=""/>
    <s v=""/>
    <n v="2566.8000000000002"/>
    <n v="2566.8000000000002"/>
    <n v="0"/>
    <s v=""/>
    <s v="G/L Account"/>
    <s v=""/>
    <s v=" "/>
    <s v=""/>
    <s v=""/>
    <n v="10505"/>
    <s v=""/>
    <n v="110"/>
    <s v="NULL"/>
    <s v="NULL"/>
  </r>
  <r>
    <x v="1"/>
    <x v="1"/>
    <d v="2021-09-09T00:00:00"/>
    <x v="8"/>
    <s v=" "/>
    <s v="G00106"/>
    <n v="65190"/>
    <x v="28"/>
    <s v="65190 Office supplies"/>
    <x v="6"/>
    <s v="Amazon Duracell - 223 High Power Lithium Batteries"/>
    <s v=" "/>
    <s v=""/>
    <s v=""/>
    <n v="12.67"/>
    <n v="12.67"/>
    <n v="0"/>
    <s v=""/>
    <s v="G/L Account"/>
    <s v=""/>
    <s v=" "/>
    <s v=""/>
    <s v=""/>
    <n v="10537"/>
    <s v=""/>
    <n v="180"/>
    <s v="NULL"/>
    <s v="NULL"/>
  </r>
  <r>
    <x v="4"/>
    <x v="4"/>
    <d v="2021-09-09T00:00:00"/>
    <x v="8"/>
    <s v=" "/>
    <s v="G00106"/>
    <n v="65190"/>
    <x v="28"/>
    <s v="65190 Office supplies"/>
    <x v="6"/>
    <s v="Amazon Heavy Duty S Hooks"/>
    <s v=" "/>
    <s v=""/>
    <s v=""/>
    <n v="19.579999999999998"/>
    <n v="19.579999999999998"/>
    <n v="0"/>
    <s v=""/>
    <s v="G/L Account"/>
    <s v=""/>
    <s v=" "/>
    <s v=""/>
    <s v=""/>
    <n v="10529"/>
    <s v=""/>
    <n v="180"/>
    <s v="NULL"/>
    <s v="NULL"/>
  </r>
  <r>
    <x v="1"/>
    <x v="1"/>
    <d v="2021-09-09T00:00:00"/>
    <x v="8"/>
    <s v=" "/>
    <s v="G00106"/>
    <n v="65190"/>
    <x v="28"/>
    <s v="65190 Office supplies"/>
    <x v="6"/>
    <s v="Amazon Water filter"/>
    <s v=" "/>
    <s v=""/>
    <s v=""/>
    <n v="54.3"/>
    <n v="54.3"/>
    <n v="0"/>
    <s v=""/>
    <s v="G/L Account"/>
    <s v=""/>
    <s v=" "/>
    <s v=""/>
    <s v=""/>
    <n v="10517"/>
    <s v=""/>
    <n v="180"/>
    <s v="NULL"/>
    <s v="NULL"/>
  </r>
  <r>
    <x v="4"/>
    <x v="4"/>
    <d v="2021-09-09T00:00:00"/>
    <x v="8"/>
    <s v=" "/>
    <s v="G00105"/>
    <n v="65190"/>
    <x v="28"/>
    <s v="65190 Office supplies"/>
    <x v="6"/>
    <s v="San Francisco Ca."/>
    <s v=" "/>
    <s v=""/>
    <s v=""/>
    <n v="20"/>
    <n v="20"/>
    <n v="0"/>
    <s v=""/>
    <s v="G/L Account"/>
    <s v=""/>
    <s v=" "/>
    <s v=""/>
    <s v=""/>
    <n v="10165"/>
    <s v=""/>
    <n v="180"/>
    <s v="NULL"/>
    <s v="NULL"/>
  </r>
  <r>
    <x v="1"/>
    <x v="5"/>
    <d v="2021-09-09T00:00:00"/>
    <x v="8"/>
    <s v=" "/>
    <s v="G00107"/>
    <n v="65190"/>
    <x v="28"/>
    <s v="65190 Office supplies"/>
    <x v="6"/>
    <s v="Costco-Pads,coffee,juice"/>
    <s v=" "/>
    <s v=""/>
    <s v=""/>
    <n v="137.9"/>
    <n v="137.9"/>
    <n v="0"/>
    <s v=""/>
    <s v="G/L Account"/>
    <s v=""/>
    <s v=" "/>
    <s v=""/>
    <s v=""/>
    <n v="9785"/>
    <s v=""/>
    <n v="180"/>
    <s v="NULL"/>
    <s v="NULL"/>
  </r>
  <r>
    <x v="4"/>
    <x v="4"/>
    <d v="2021-09-09T00:00:00"/>
    <x v="8"/>
    <s v=" "/>
    <s v="G00105"/>
    <n v="65180"/>
    <x v="29"/>
    <s v="65180 Printing, delivery, &amp; postage"/>
    <x v="6"/>
    <s v="Print-Scan LLC- no receipt"/>
    <s v=" "/>
    <s v=""/>
    <s v=""/>
    <n v="92.55"/>
    <n v="92.55"/>
    <n v="0"/>
    <s v=""/>
    <s v="G/L Account"/>
    <s v=""/>
    <s v=" "/>
    <s v=""/>
    <s v=""/>
    <n v="10161"/>
    <s v=""/>
    <n v="180"/>
    <s v="NULL"/>
    <s v="NULL"/>
  </r>
  <r>
    <x v="1"/>
    <x v="1"/>
    <d v="2021-09-09T00:00:00"/>
    <x v="8"/>
    <s v=" "/>
    <s v="G00107"/>
    <n v="65180"/>
    <x v="29"/>
    <s v="65180 Printing, delivery, &amp; postage"/>
    <x v="6"/>
    <s v="Federal Express"/>
    <s v=" "/>
    <s v=""/>
    <s v=""/>
    <n v="9.57"/>
    <n v="9.57"/>
    <n v="0"/>
    <s v=""/>
    <s v="G/L Account"/>
    <s v=""/>
    <s v=" "/>
    <s v=""/>
    <s v=""/>
    <n v="9829"/>
    <s v=""/>
    <n v="180"/>
    <s v="NULL"/>
    <s v="NULL"/>
  </r>
  <r>
    <x v="0"/>
    <x v="2"/>
    <d v="2021-09-09T00:00:00"/>
    <x v="8"/>
    <s v="Invoice"/>
    <s v="3383"/>
    <n v="63140"/>
    <x v="46"/>
    <s v="63140 Website/multimedia/digital/apps"/>
    <x v="8"/>
    <s v="Digital campaign for Spring"/>
    <s v=" "/>
    <s v=""/>
    <s v=""/>
    <n v="6000"/>
    <n v="6000"/>
    <n v="0"/>
    <s v=""/>
    <s v="G/L Account"/>
    <s v=""/>
    <s v=" "/>
    <s v=""/>
    <s v="Create &amp; Cultivate LLC"/>
    <n v="5933"/>
    <s v="3383"/>
    <n v="340"/>
    <s v="NULL"/>
    <s v="NULL"/>
  </r>
  <r>
    <x v="4"/>
    <x v="4"/>
    <d v="2021-09-09T00:00:00"/>
    <x v="8"/>
    <s v="Invoice"/>
    <s v="1000"/>
    <n v="63140"/>
    <x v="46"/>
    <s v="63140 Website/multimedia/digital/apps"/>
    <x v="8"/>
    <s v="Advance 50% of service - video for NYC clinic"/>
    <s v=" "/>
    <s v=""/>
    <s v=""/>
    <n v="4357.88"/>
    <n v="4357.88"/>
    <n v="0"/>
    <s v=""/>
    <s v="G/L Account"/>
    <s v=""/>
    <s v=" "/>
    <s v=""/>
    <s v="Jason Coleman Apple "/>
    <n v="5897"/>
    <s v="1000"/>
    <n v="340"/>
    <s v="NULL"/>
    <s v="NULL"/>
  </r>
  <r>
    <x v="4"/>
    <x v="4"/>
    <d v="2021-09-09T00:00:00"/>
    <x v="8"/>
    <s v="Invoice"/>
    <s v="35022"/>
    <n v="63120"/>
    <x v="47"/>
    <s v="63120 Events/Swag"/>
    <x v="8"/>
    <s v="Hand santizer for give away- NYC"/>
    <s v=" "/>
    <s v=""/>
    <s v=""/>
    <n v="1220.3"/>
    <n v="1220.3"/>
    <n v="0"/>
    <s v=""/>
    <s v="G/L Account"/>
    <s v=""/>
    <s v=" "/>
    <s v=""/>
    <s v="Creative Solutions"/>
    <n v="5935"/>
    <s v="35022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88"/>
    <n v="31.88"/>
    <n v="0"/>
    <s v=""/>
    <s v="G/L Account"/>
    <s v=""/>
    <s v=" "/>
    <s v=""/>
    <s v=""/>
    <n v="982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2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819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1.98"/>
    <n v="31.98"/>
    <n v="0"/>
    <s v=""/>
    <s v="G/L Account"/>
    <s v=""/>
    <s v=" "/>
    <s v=""/>
    <s v=""/>
    <n v="981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1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1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1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9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7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5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803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01"/>
    <s v=""/>
    <n v="340"/>
    <s v="NULL"/>
    <s v="NULL"/>
  </r>
  <r>
    <x v="0"/>
    <x v="2"/>
    <d v="2021-09-09T00:00:00"/>
    <x v="8"/>
    <s v=" "/>
    <s v="G00107"/>
    <n v="51260"/>
    <x v="70"/>
    <s v="51260 Patient souvenirs"/>
    <x v="11"/>
    <s v="Goodegg - PT flowers"/>
    <s v=" "/>
    <s v=""/>
    <s v=""/>
    <n v="42.93"/>
    <n v="42.93"/>
    <n v="0"/>
    <s v=""/>
    <s v="G/L Account"/>
    <s v=""/>
    <s v=" "/>
    <s v=""/>
    <s v=""/>
    <n v="9799"/>
    <s v=""/>
    <n v="340"/>
    <s v="NULL"/>
    <s v="NULL"/>
  </r>
  <r>
    <x v="4"/>
    <x v="4"/>
    <d v="2021-09-09T00:00:00"/>
    <x v="8"/>
    <s v=" "/>
    <s v="G00106"/>
    <n v="51250"/>
    <x v="71"/>
    <s v="51250 Patient refreshments"/>
    <x v="11"/>
    <s v="Amazon La Croix"/>
    <s v=" "/>
    <s v=""/>
    <s v=""/>
    <n v="54.32"/>
    <n v="54.32"/>
    <n v="0"/>
    <s v=""/>
    <s v="G/L Account"/>
    <s v=""/>
    <s v=" "/>
    <s v=""/>
    <s v=""/>
    <n v="10513"/>
    <s v=""/>
    <n v="180"/>
    <s v="NULL"/>
    <s v="NULL"/>
  </r>
  <r>
    <x v="1"/>
    <x v="5"/>
    <d v="2021-09-09T00:00:00"/>
    <x v="8"/>
    <s v=" "/>
    <s v="G00107"/>
    <n v="51250"/>
    <x v="71"/>
    <s v="51250 Patient refreshments"/>
    <x v="11"/>
    <s v="Costco SV Snacks"/>
    <s v=" "/>
    <s v=""/>
    <s v=""/>
    <n v="61.2"/>
    <n v="61.2"/>
    <n v="0"/>
    <s v=""/>
    <s v="G/L Account"/>
    <s v=""/>
    <s v=" "/>
    <s v=""/>
    <s v=""/>
    <n v="9795"/>
    <s v=""/>
    <n v="180"/>
    <s v="NULL"/>
    <s v="NULL"/>
  </r>
  <r>
    <x v="1"/>
    <x v="1"/>
    <d v="2021-09-09T00:00:00"/>
    <x v="8"/>
    <s v=" "/>
    <s v="G00107"/>
    <n v="51250"/>
    <x v="71"/>
    <s v="51250 Patient refreshments"/>
    <x v="11"/>
    <s v="Costco SF Snacks"/>
    <s v=" "/>
    <s v=""/>
    <s v=""/>
    <n v="77.94"/>
    <n v="77.94"/>
    <n v="0"/>
    <s v=""/>
    <s v="G/L Account"/>
    <s v=""/>
    <s v=" "/>
    <s v=""/>
    <s v=""/>
    <n v="9791"/>
    <s v=""/>
    <n v="180"/>
    <s v="NULL"/>
    <s v="NULL"/>
  </r>
  <r>
    <x v="4"/>
    <x v="4"/>
    <d v="2021-09-09T00:00:00"/>
    <x v="8"/>
    <s v=" "/>
    <s v="G00106"/>
    <n v="51230"/>
    <x v="72"/>
    <s v="51230 IVF Lab supplies"/>
    <x v="11"/>
    <s v="Amazon Hose Barb Fitting Equal Barbed Y Shaped 3 Way Plastic Joint"/>
    <s v=" "/>
    <s v=""/>
    <s v=""/>
    <n v="14.44"/>
    <n v="14.44"/>
    <n v="0"/>
    <s v=""/>
    <s v="G/L Account"/>
    <s v=""/>
    <s v=" "/>
    <s v=""/>
    <s v=""/>
    <n v="10533"/>
    <s v=""/>
    <n v="130"/>
    <s v="NULL"/>
    <s v="NULL"/>
  </r>
  <r>
    <x v="1"/>
    <x v="5"/>
    <d v="2021-09-09T00:00:00"/>
    <x v="8"/>
    <s v="Invoice"/>
    <s v="65901291"/>
    <n v="51230"/>
    <x v="72"/>
    <s v="51230 IVF Lab supplies"/>
    <x v="11"/>
    <s v="Nitrogen liquid - SV"/>
    <s v=" "/>
    <s v=""/>
    <s v=""/>
    <n v="447.41"/>
    <n v="447.41"/>
    <n v="0"/>
    <s v=""/>
    <s v="G/L Account"/>
    <s v=""/>
    <s v=" "/>
    <s v=""/>
    <s v="Linde Gas &amp; Equipment Inc."/>
    <n v="5943"/>
    <s v="65901291"/>
    <n v="130"/>
    <s v="NULL"/>
    <s v="NULL"/>
  </r>
  <r>
    <x v="1"/>
    <x v="7"/>
    <d v="2021-09-09T00:00:00"/>
    <x v="8"/>
    <s v="Invoice"/>
    <s v="29735315"/>
    <n v="51230"/>
    <x v="72"/>
    <s v="51230 IVF Lab supplies"/>
    <x v="11"/>
    <s v="Tube microcentifuge"/>
    <s v=" "/>
    <s v=""/>
    <s v=""/>
    <n v="25.63"/>
    <n v="25.63"/>
    <n v="0"/>
    <s v=""/>
    <s v="G/L Account"/>
    <s v=""/>
    <s v=" "/>
    <s v=""/>
    <s v="McKesson"/>
    <n v="5909"/>
    <s v="29735315"/>
    <n v="130"/>
    <s v="NULL"/>
    <s v="NULL"/>
  </r>
  <r>
    <x v="4"/>
    <x v="4"/>
    <d v="2021-09-09T00:00:00"/>
    <x v="8"/>
    <s v="Invoice"/>
    <s v="2806168"/>
    <n v="51230"/>
    <x v="72"/>
    <s v="51230 IVF Lab supplies"/>
    <x v="11"/>
    <s v="D/S Glass Therm"/>
    <s v=" "/>
    <s v=""/>
    <s v=""/>
    <n v="568.55999999999995"/>
    <n v="568.55999999999995"/>
    <n v="0"/>
    <s v=""/>
    <s v="G/L Account"/>
    <s v=""/>
    <s v=" "/>
    <s v=""/>
    <s v="Cole-Parmer Instrument Company "/>
    <n v="5901"/>
    <s v="2806168"/>
    <n v="130"/>
    <s v="NULL"/>
    <s v="NULL"/>
  </r>
  <r>
    <x v="0"/>
    <x v="1"/>
    <d v="2021-09-09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71"/>
    <s v=""/>
    <n v="220"/>
    <s v="NULL"/>
    <s v="STORAGE"/>
  </r>
  <r>
    <x v="1"/>
    <x v="1"/>
    <d v="2021-09-09T00:00:00"/>
    <x v="8"/>
    <s v="Invoice"/>
    <s v="9.9.21EO"/>
    <n v="41120"/>
    <x v="80"/>
    <s v="41120 Self-pay refunds"/>
    <x v="17"/>
    <s v="Outstanding credit"/>
    <s v=" "/>
    <s v=""/>
    <s v=""/>
    <n v="34"/>
    <n v="34"/>
    <n v="0"/>
    <s v=""/>
    <s v="G/L Account"/>
    <s v=""/>
    <s v=" "/>
    <s v=""/>
    <s v="Erin Odell "/>
    <n v="5951"/>
    <s v="9.9.21"/>
    <n v="400"/>
    <s v="NULL"/>
    <s v="NULL"/>
  </r>
  <r>
    <x v="1"/>
    <x v="1"/>
    <d v="2021-09-09T00:00:00"/>
    <x v="8"/>
    <s v="Invoice"/>
    <s v="9.9.21AE"/>
    <n v="41120"/>
    <x v="80"/>
    <s v="41120 Self-pay refunds"/>
    <x v="17"/>
    <s v="Outstanding credit"/>
    <s v=" "/>
    <s v=""/>
    <s v=""/>
    <n v="300"/>
    <n v="300"/>
    <n v="0"/>
    <s v=""/>
    <s v="G/L Account"/>
    <s v=""/>
    <s v=" "/>
    <s v=""/>
    <s v="Amita Ekbote"/>
    <n v="5947"/>
    <s v="9.9.21"/>
    <n v="400"/>
    <s v="NULL"/>
    <s v="NULL"/>
  </r>
  <r>
    <x v="1"/>
    <x v="2"/>
    <d v="2021-09-10T00:00:00"/>
    <x v="8"/>
    <s v=" "/>
    <s v="G00076"/>
    <n v="81400"/>
    <x v="1"/>
    <s v="81400 Auto lease related expenses"/>
    <x v="0"/>
    <s v="ACH DEBITBMWFINANCIAL SVBMWFS PYMT ID290736546"/>
    <s v=" "/>
    <s v=""/>
    <s v=""/>
    <n v="378.87"/>
    <n v="378.87"/>
    <n v="0"/>
    <s v=""/>
    <s v="G/L Account"/>
    <s v=""/>
    <s v=" "/>
    <s v=""/>
    <s v=""/>
    <n v="4335"/>
    <s v=""/>
    <n v="110"/>
    <s v="NULL"/>
    <s v="NULL"/>
  </r>
  <r>
    <x v="1"/>
    <x v="1"/>
    <d v="2021-09-10T00:00:00"/>
    <x v="8"/>
    <s v=" "/>
    <s v="G00106"/>
    <n v="67160"/>
    <x v="15"/>
    <s v="67160 In-house meals"/>
    <x v="4"/>
    <s v="UBER EATS NT"/>
    <s v=" "/>
    <s v=""/>
    <s v=""/>
    <n v="54.11"/>
    <n v="54.11"/>
    <n v="0"/>
    <s v=""/>
    <s v="G/L Account"/>
    <s v=""/>
    <s v=" "/>
    <s v=""/>
    <s v=""/>
    <n v="10561"/>
    <s v=""/>
    <n v="110"/>
    <s v="NULL"/>
    <s v="NULL"/>
  </r>
  <r>
    <x v="1"/>
    <x v="1"/>
    <d v="2021-09-10T00:00:00"/>
    <x v="8"/>
    <s v=" "/>
    <s v="G00105"/>
    <n v="67160"/>
    <x v="15"/>
    <s v="67160 In-house meals"/>
    <x v="4"/>
    <s v="Spyglass Peter Klatsky - PK no receipt"/>
    <s v=" "/>
    <s v=""/>
    <s v=""/>
    <n v="270.82"/>
    <n v="270.82"/>
    <n v="0"/>
    <s v=""/>
    <s v="G/L Account"/>
    <s v=""/>
    <s v=" "/>
    <s v=""/>
    <s v=""/>
    <n v="10169"/>
    <s v=""/>
    <n v="110"/>
    <s v="NULL"/>
    <s v="NULL"/>
  </r>
  <r>
    <x v="0"/>
    <x v="2"/>
    <d v="2021-09-10T00:00:00"/>
    <x v="8"/>
    <s v="Invoice"/>
    <s v="K590691"/>
    <n v="65200"/>
    <x v="27"/>
    <s v="65200 IT supplies"/>
    <x v="6"/>
    <s v="Logitech Mouse - /Tripp 3m 10GB"/>
    <s v=" "/>
    <s v=""/>
    <s v=""/>
    <n v="211.15"/>
    <n v="211.15"/>
    <n v="0"/>
    <s v=""/>
    <s v="G/L Account"/>
    <s v=""/>
    <s v=" "/>
    <s v=""/>
    <s v="CDW"/>
    <n v="6027"/>
    <s v="K590691"/>
    <n v="370"/>
    <s v="NULL"/>
    <s v="NULL"/>
  </r>
  <r>
    <x v="0"/>
    <x v="2"/>
    <d v="2021-09-10T00:00:00"/>
    <x v="8"/>
    <s v="Invoice"/>
    <s v="K582935"/>
    <n v="65200"/>
    <x v="27"/>
    <s v="65200 IT supplies"/>
    <x v="6"/>
    <s v="Ado corp acrobat"/>
    <s v=" "/>
    <s v=""/>
    <s v=""/>
    <n v="1687.7"/>
    <n v="1687.7"/>
    <n v="0"/>
    <s v=""/>
    <s v="G/L Account"/>
    <s v=""/>
    <s v=" "/>
    <s v=""/>
    <s v="CDW"/>
    <n v="6025"/>
    <s v="K582935"/>
    <n v="370"/>
    <s v="NULL"/>
    <s v="NULL"/>
  </r>
  <r>
    <x v="0"/>
    <x v="2"/>
    <d v="2021-09-10T00:00:00"/>
    <x v="8"/>
    <s v="Invoice"/>
    <s v="K582846"/>
    <n v="65200"/>
    <x v="27"/>
    <s v="65200 IT supplies"/>
    <x v="6"/>
    <s v="Ado corp acrobat"/>
    <s v=" "/>
    <s v=""/>
    <s v=""/>
    <n v="2531.5500000000002"/>
    <n v="2531.5500000000002"/>
    <n v="0"/>
    <s v=""/>
    <s v="G/L Account"/>
    <s v=""/>
    <s v=" "/>
    <s v=""/>
    <s v="CDW"/>
    <n v="6023"/>
    <s v="K582846"/>
    <n v="370"/>
    <s v="NULL"/>
    <s v="NULL"/>
  </r>
  <r>
    <x v="1"/>
    <x v="1"/>
    <d v="2021-09-10T00:00:00"/>
    <x v="8"/>
    <s v=" "/>
    <s v="G00106"/>
    <n v="65190"/>
    <x v="28"/>
    <s v="65190 Office supplies"/>
    <x v="6"/>
    <s v="Amazon Keyless Refrigerator Lock"/>
    <s v=" "/>
    <s v=""/>
    <s v=""/>
    <n v="21.67"/>
    <n v="21.67"/>
    <n v="0"/>
    <s v=""/>
    <s v="G/L Account"/>
    <s v=""/>
    <s v=" "/>
    <s v=""/>
    <s v=""/>
    <n v="10573"/>
    <s v=""/>
    <n v="180"/>
    <s v="NULL"/>
    <s v="NULL"/>
  </r>
  <r>
    <x v="1"/>
    <x v="1"/>
    <d v="2021-09-10T00:00:00"/>
    <x v="8"/>
    <s v=" "/>
    <s v="G00106"/>
    <n v="65190"/>
    <x v="28"/>
    <s v="65190 Office supplies"/>
    <x v="6"/>
    <s v="UBER EATS NT"/>
    <s v=" "/>
    <s v=""/>
    <s v=""/>
    <n v="22.29"/>
    <n v="22.29"/>
    <n v="0"/>
    <s v=""/>
    <s v="G/L Account"/>
    <s v=""/>
    <s v=" "/>
    <s v=""/>
    <s v=""/>
    <n v="10569"/>
    <s v=""/>
    <n v="180"/>
    <s v="NULL"/>
    <s v="NULL"/>
  </r>
  <r>
    <x v="1"/>
    <x v="7"/>
    <d v="2021-09-10T00:00:00"/>
    <x v="8"/>
    <s v=" "/>
    <s v="G00106"/>
    <n v="65190"/>
    <x v="28"/>
    <s v="65190 Office supplies"/>
    <x v="6"/>
    <s v="Amazon Label Tape"/>
    <s v=" "/>
    <s v=""/>
    <s v=""/>
    <n v="28.76"/>
    <n v="28.76"/>
    <n v="0"/>
    <s v=""/>
    <s v="G/L Account"/>
    <s v=""/>
    <s v=" "/>
    <s v=""/>
    <s v=""/>
    <n v="10565"/>
    <s v=""/>
    <n v="18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2.85"/>
    <n v="42.85"/>
    <n v="0"/>
    <s v=""/>
    <s v="G/L Account"/>
    <s v=""/>
    <s v=" "/>
    <s v=""/>
    <s v=""/>
    <n v="9841"/>
    <s v=""/>
    <n v="34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2.93"/>
    <n v="42.93"/>
    <n v="0"/>
    <s v=""/>
    <s v="G/L Account"/>
    <s v=""/>
    <s v=" "/>
    <s v=""/>
    <s v=""/>
    <n v="9839"/>
    <s v=""/>
    <n v="340"/>
    <s v="NULL"/>
    <s v="NULL"/>
  </r>
  <r>
    <x v="0"/>
    <x v="2"/>
    <d v="2021-09-10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37"/>
    <s v=""/>
    <n v="340"/>
    <s v="NULL"/>
    <s v="NULL"/>
  </r>
  <r>
    <x v="4"/>
    <x v="4"/>
    <d v="2021-09-10T00:00:00"/>
    <x v="8"/>
    <s v=" "/>
    <s v="G00106"/>
    <n v="51250"/>
    <x v="71"/>
    <s v="51250 Patient refreshments"/>
    <x v="11"/>
    <s v="Amazon snacks"/>
    <s v=" "/>
    <s v=""/>
    <s v=""/>
    <n v="95.7"/>
    <n v="95.7"/>
    <n v="0"/>
    <s v=""/>
    <s v="G/L Account"/>
    <s v=""/>
    <s v=" "/>
    <s v=""/>
    <s v=""/>
    <n v="10557"/>
    <s v=""/>
    <n v="180"/>
    <s v="NULL"/>
    <s v="NULL"/>
  </r>
  <r>
    <x v="1"/>
    <x v="5"/>
    <d v="2021-09-10T00:00:00"/>
    <x v="8"/>
    <s v=" "/>
    <s v="G00107"/>
    <n v="51250"/>
    <x v="71"/>
    <s v="51250 Patient refreshments"/>
    <x v="11"/>
    <s v="Costco SV Snacks"/>
    <s v=" "/>
    <s v=""/>
    <s v=""/>
    <n v="78.05"/>
    <n v="78.05"/>
    <n v="0"/>
    <s v=""/>
    <s v="G/L Account"/>
    <s v=""/>
    <s v=" "/>
    <s v=""/>
    <s v=""/>
    <n v="9833"/>
    <s v=""/>
    <n v="180"/>
    <s v="NULL"/>
    <s v="NULL"/>
  </r>
  <r>
    <x v="4"/>
    <x v="4"/>
    <d v="2021-09-10T00:00:00"/>
    <x v="8"/>
    <s v=" "/>
    <s v="G00106"/>
    <n v="51230"/>
    <x v="72"/>
    <s v="51230 IVF Lab supplies"/>
    <x v="11"/>
    <s v="Amazon 16 Pack Magnetic Clips"/>
    <s v=" "/>
    <s v=""/>
    <s v=""/>
    <n v="13.01"/>
    <n v="13.01"/>
    <n v="0"/>
    <s v=""/>
    <s v="G/L Account"/>
    <s v=""/>
    <s v=" "/>
    <s v=""/>
    <s v=""/>
    <n v="10577"/>
    <s v=""/>
    <n v="130"/>
    <s v="NULL"/>
    <s v="NULL"/>
  </r>
  <r>
    <x v="4"/>
    <x v="4"/>
    <d v="2021-09-10T00:00:00"/>
    <x v="8"/>
    <s v=" "/>
    <s v="G00106"/>
    <n v="51230"/>
    <x v="72"/>
    <s v="51230 IVF Lab supplies"/>
    <x v="11"/>
    <s v="Amazon plastic tube rack, hazard placard, microscope holder, beaker, mag clips"/>
    <s v=" "/>
    <s v=""/>
    <s v=""/>
    <n v="257.95"/>
    <n v="257.95"/>
    <n v="0"/>
    <s v=""/>
    <s v="G/L Account"/>
    <s v=""/>
    <s v=" "/>
    <s v=""/>
    <s v=""/>
    <n v="10553"/>
    <s v=""/>
    <n v="130"/>
    <s v="NULL"/>
    <s v="NULL"/>
  </r>
  <r>
    <x v="1"/>
    <x v="1"/>
    <d v="2021-09-10T00:00:00"/>
    <x v="8"/>
    <s v=" "/>
    <s v="G00106"/>
    <n v="51230"/>
    <x v="72"/>
    <s v="51230 IVF Lab supplies"/>
    <x v="11"/>
    <s v="SP * SEMEN TANKS WASHINGTON PA - no receipts"/>
    <s v=" "/>
    <s v=""/>
    <s v=""/>
    <n v="2400"/>
    <n v="2400"/>
    <n v="0"/>
    <s v=""/>
    <s v="G/L Account"/>
    <s v=""/>
    <s v=" "/>
    <s v=""/>
    <s v=""/>
    <n v="10549"/>
    <s v=""/>
    <n v="130"/>
    <s v="NULL"/>
    <s v="NULL"/>
  </r>
  <r>
    <x v="1"/>
    <x v="7"/>
    <d v="2021-09-10T00:00:00"/>
    <x v="8"/>
    <s v="Invoice"/>
    <s v="65919049"/>
    <n v="51230"/>
    <x v="72"/>
    <s v="51230 IVF Lab supplies"/>
    <x v="11"/>
    <s v="Nitrogen liquid - Oak"/>
    <s v=" "/>
    <s v=""/>
    <s v=""/>
    <n v="70.099999999999994"/>
    <n v="70.099999999999994"/>
    <n v="0"/>
    <s v=""/>
    <s v="G/L Account"/>
    <s v=""/>
    <s v=" "/>
    <s v=""/>
    <s v="Linde Gas &amp; Equipment Inc."/>
    <n v="6019"/>
    <s v="65919049"/>
    <n v="130"/>
    <s v="NULL"/>
    <s v="NULL"/>
  </r>
  <r>
    <x v="4"/>
    <x v="4"/>
    <d v="2021-09-10T00:00:00"/>
    <x v="8"/>
    <s v="Invoice"/>
    <s v="5963070"/>
    <n v="51230"/>
    <x v="72"/>
    <s v="51230 IVF Lab supplies"/>
    <x v="11"/>
    <s v="Stripper tips - NY"/>
    <s v=" "/>
    <s v=""/>
    <s v=""/>
    <n v="600.89"/>
    <n v="600.89"/>
    <n v="0"/>
    <s v=""/>
    <s v="G/L Account"/>
    <s v=""/>
    <s v=" "/>
    <s v=""/>
    <s v="Origio"/>
    <n v="6015"/>
    <s v="5963070"/>
    <n v="130"/>
    <s v="NULL"/>
    <s v="NULL"/>
  </r>
  <r>
    <x v="1"/>
    <x v="1"/>
    <d v="2021-09-10T00:00:00"/>
    <x v="8"/>
    <s v="Invoice"/>
    <s v="35357"/>
    <n v="51230"/>
    <x v="72"/>
    <s v="51230 IVF Lab supplies"/>
    <x v="11"/>
    <s v="230L /180LNitrogen / Carbon Dioxide"/>
    <s v=" "/>
    <s v=""/>
    <s v=""/>
    <n v="818.26"/>
    <n v="818.26"/>
    <n v="0"/>
    <s v=""/>
    <s v="G/L Account"/>
    <s v=""/>
    <s v=" "/>
    <s v=""/>
    <s v="Rons Medical Gases, INC"/>
    <n v="6003"/>
    <s v="35357"/>
    <n v="130"/>
    <s v="NULL"/>
    <s v="NULL"/>
  </r>
  <r>
    <x v="1"/>
    <x v="7"/>
    <d v="2021-09-10T00:00:00"/>
    <x v="8"/>
    <s v="Invoice"/>
    <s v="29839890"/>
    <n v="51230"/>
    <x v="72"/>
    <s v="51230 IVF Lab supplies"/>
    <x v="11"/>
    <s v="Assay A1A Sub II/LHII/E2/BHCG/ AIA Prog,Conc Diluent, Sample Diluting, probe tip"/>
    <s v=" "/>
    <s v=""/>
    <s v=""/>
    <n v="3632.55"/>
    <n v="3632.55"/>
    <n v="0"/>
    <s v=""/>
    <s v="G/L Account"/>
    <s v=""/>
    <s v=" "/>
    <s v=""/>
    <s v="McKesson"/>
    <n v="5991"/>
    <s v="29839890"/>
    <n v="130"/>
    <s v="NULL"/>
    <s v="NULL"/>
  </r>
  <r>
    <x v="1"/>
    <x v="5"/>
    <d v="2021-09-10T00:00:00"/>
    <x v="8"/>
    <s v="Invoice"/>
    <s v="29839849"/>
    <n v="51230"/>
    <x v="72"/>
    <s v="51230 IVF Lab supplies"/>
    <x v="11"/>
    <s v="Prog calibrator, sample diluting, ASSAY A1A LH, Conc set wash"/>
    <s v=" "/>
    <s v=""/>
    <s v=""/>
    <n v="963.15"/>
    <n v="963.15"/>
    <n v="0"/>
    <s v=""/>
    <s v="G/L Account"/>
    <s v=""/>
    <s v=" "/>
    <s v=""/>
    <s v="McKesson"/>
    <n v="5987"/>
    <s v="29839849"/>
    <n v="130"/>
    <s v="NULL"/>
    <s v="NULL"/>
  </r>
  <r>
    <x v="0"/>
    <x v="1"/>
    <d v="2021-09-10T00:00:00"/>
    <x v="8"/>
    <s v=" "/>
    <s v="G00075"/>
    <n v="41500"/>
    <x v="75"/>
    <s v="41500 Storage revenue"/>
    <x v="13"/>
    <s v="ACH CREDITSPRING FERTILITY/HEALTH PMT ID-SETT-ACH ORIG"/>
    <s v=" "/>
    <s v=""/>
    <s v=""/>
    <n v="-544"/>
    <n v="0"/>
    <n v="544"/>
    <s v=""/>
    <s v="G/L Account"/>
    <s v=""/>
    <s v=" "/>
    <s v=""/>
    <s v=""/>
    <n v="4174"/>
    <s v=""/>
    <n v="220"/>
    <s v="NULL"/>
    <s v="STORAGE"/>
  </r>
  <r>
    <x v="1"/>
    <x v="1"/>
    <d v="2021-09-11T00:00:00"/>
    <x v="8"/>
    <s v=" "/>
    <s v="G00106"/>
    <n v="67160"/>
    <x v="15"/>
    <s v="67160 In-house meals"/>
    <x v="4"/>
    <s v="Elsie Rooftop"/>
    <s v=" "/>
    <s v=""/>
    <s v=""/>
    <n v="481.27"/>
    <n v="481.27"/>
    <n v="0"/>
    <s v=""/>
    <s v="G/L Account"/>
    <s v=""/>
    <s v=" "/>
    <s v=""/>
    <s v=""/>
    <n v="10581"/>
    <s v=""/>
    <n v="110"/>
    <s v="NULL"/>
    <s v="NULL"/>
  </r>
  <r>
    <x v="1"/>
    <x v="4"/>
    <d v="2021-09-11T00:00:00"/>
    <x v="8"/>
    <s v=" "/>
    <s v="G00106"/>
    <n v="66140"/>
    <x v="20"/>
    <s v="66140 Ground transportation"/>
    <x v="5"/>
    <s v="City Cab NT"/>
    <s v=" "/>
    <s v=""/>
    <s v=""/>
    <n v="85.05"/>
    <n v="85.05"/>
    <n v="0"/>
    <s v=""/>
    <s v="G/L Account"/>
    <s v=""/>
    <s v=" "/>
    <s v=""/>
    <s v=""/>
    <n v="10601"/>
    <s v=""/>
    <n v="110"/>
    <s v="NULL"/>
    <s v="NULL"/>
  </r>
  <r>
    <x v="1"/>
    <x v="4"/>
    <d v="2021-09-11T00:00:00"/>
    <x v="8"/>
    <s v=" "/>
    <s v="G00106"/>
    <n v="66140"/>
    <x v="20"/>
    <s v="66140 Ground transportation"/>
    <x v="5"/>
    <s v="NEWTAXIPASS NY NT"/>
    <s v=" "/>
    <s v=""/>
    <s v=""/>
    <n v="95.75"/>
    <n v="95.75"/>
    <n v="0"/>
    <s v=""/>
    <s v="G/L Account"/>
    <s v=""/>
    <s v=" "/>
    <s v=""/>
    <s v=""/>
    <n v="10597"/>
    <s v=""/>
    <n v="110"/>
    <s v="NULL"/>
    <s v="NULL"/>
  </r>
  <r>
    <x v="1"/>
    <x v="4"/>
    <d v="2021-09-11T00:00:00"/>
    <x v="8"/>
    <s v=" "/>
    <s v="G00106"/>
    <n v="66110"/>
    <x v="22"/>
    <s v="66110 Airfare"/>
    <x v="5"/>
    <s v="United Airlines - NT WIFI"/>
    <s v=" "/>
    <s v=""/>
    <s v=""/>
    <n v="30.99"/>
    <n v="30.99"/>
    <n v="0"/>
    <s v=""/>
    <s v="G/L Account"/>
    <s v=""/>
    <s v=" "/>
    <s v=""/>
    <s v=""/>
    <n v="10617"/>
    <s v=""/>
    <n v="110"/>
    <s v="NULL"/>
    <s v="NULL"/>
  </r>
  <r>
    <x v="4"/>
    <x v="4"/>
    <d v="2021-09-11T00:00:00"/>
    <x v="8"/>
    <s v=" "/>
    <s v="G00107"/>
    <n v="65240"/>
    <x v="23"/>
    <s v="65240 Dues &amp; subscriptions"/>
    <x v="6"/>
    <s v="K.Hancock -NJ PROF LIC FEE"/>
    <s v=" "/>
    <s v=""/>
    <s v=""/>
    <n v="805"/>
    <n v="805"/>
    <n v="0"/>
    <s v=""/>
    <s v="G/L Account"/>
    <s v=""/>
    <s v=" "/>
    <s v=""/>
    <s v=""/>
    <n v="9843"/>
    <s v=""/>
    <n v="110"/>
    <s v="HANCOCK"/>
    <s v="NULL"/>
  </r>
  <r>
    <x v="4"/>
    <x v="4"/>
    <d v="2021-09-11T00:00:00"/>
    <x v="8"/>
    <s v=" "/>
    <s v="G00105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10177"/>
    <s v=""/>
    <n v="370"/>
    <s v="NULL"/>
    <s v="NULL"/>
  </r>
  <r>
    <x v="1"/>
    <x v="1"/>
    <d v="2021-09-11T00:00:00"/>
    <x v="8"/>
    <s v=" "/>
    <s v="G00107"/>
    <n v="65210"/>
    <x v="26"/>
    <s v="65210 Computer software"/>
    <x v="6"/>
    <s v="QBO PC CA - paid by SFM CC"/>
    <s v=" "/>
    <s v=""/>
    <s v=""/>
    <n v="180"/>
    <n v="180"/>
    <n v="0"/>
    <s v=""/>
    <s v="G/L Account"/>
    <s v=""/>
    <s v=" "/>
    <s v=""/>
    <s v=""/>
    <n v="9847"/>
    <s v=""/>
    <n v="320"/>
    <s v="NULL"/>
    <s v="NULL"/>
  </r>
  <r>
    <x v="1"/>
    <x v="1"/>
    <d v="2021-09-11T00:00:00"/>
    <x v="8"/>
    <s v=" "/>
    <s v="G00106"/>
    <n v="65190"/>
    <x v="28"/>
    <s v="65190 Office supplies"/>
    <x v="6"/>
    <s v="Amazon Luer Lock Barb Adapter"/>
    <s v=" "/>
    <s v=""/>
    <s v=""/>
    <n v="34.380000000000003"/>
    <n v="34.380000000000003"/>
    <n v="0"/>
    <s v=""/>
    <s v="G/L Account"/>
    <s v=""/>
    <s v=" "/>
    <s v=""/>
    <s v=""/>
    <n v="10613"/>
    <s v=""/>
    <n v="180"/>
    <s v="NULL"/>
    <s v="NULL"/>
  </r>
  <r>
    <x v="1"/>
    <x v="1"/>
    <d v="2021-09-11T00:00:00"/>
    <x v="8"/>
    <s v=" "/>
    <s v="G00106"/>
    <n v="65190"/>
    <x v="28"/>
    <s v="65190 Office supplies"/>
    <x v="6"/>
    <s v="Amazon spoons"/>
    <s v=" "/>
    <s v=""/>
    <s v=""/>
    <n v="76.900000000000006"/>
    <n v="76.900000000000006"/>
    <n v="0"/>
    <s v=""/>
    <s v="G/L Account"/>
    <s v=""/>
    <s v=" "/>
    <s v=""/>
    <s v=""/>
    <n v="10609"/>
    <s v=""/>
    <n v="180"/>
    <s v="NULL"/>
    <s v="NULL"/>
  </r>
  <r>
    <x v="4"/>
    <x v="4"/>
    <d v="2021-09-11T00:00:00"/>
    <x v="8"/>
    <s v=" "/>
    <s v="G00106"/>
    <n v="65190"/>
    <x v="28"/>
    <s v="65190 Office supplies"/>
    <x v="6"/>
    <s v="Amazon rack, laundry basket, sugar"/>
    <s v=" "/>
    <s v=""/>
    <s v=""/>
    <n v="243.78"/>
    <n v="243.78"/>
    <n v="0"/>
    <s v=""/>
    <s v="G/L Account"/>
    <s v=""/>
    <s v=" "/>
    <s v=""/>
    <s v=""/>
    <n v="10589"/>
    <s v=""/>
    <n v="180"/>
    <s v="NULL"/>
    <s v="NULL"/>
  </r>
  <r>
    <x v="1"/>
    <x v="1"/>
    <d v="2021-09-11T00:00:00"/>
    <x v="8"/>
    <s v=" "/>
    <s v="G00106"/>
    <n v="65130"/>
    <x v="34"/>
    <s v="65130 Telephone &amp; internet"/>
    <x v="6"/>
    <s v="AT&amp;T - NT"/>
    <s v=" "/>
    <s v=""/>
    <s v=""/>
    <n v="117.39"/>
    <n v="117.39"/>
    <n v="0"/>
    <s v=""/>
    <s v="G/L Account"/>
    <s v=""/>
    <s v=" "/>
    <s v=""/>
    <s v=""/>
    <n v="10593"/>
    <s v=""/>
    <n v="110"/>
    <s v="NULL"/>
    <s v="NULL"/>
  </r>
  <r>
    <x v="0"/>
    <x v="2"/>
    <d v="2021-09-11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65"/>
    <s v=""/>
    <n v="340"/>
    <s v="NULL"/>
    <s v="NULL"/>
  </r>
  <r>
    <x v="0"/>
    <x v="2"/>
    <d v="2021-09-11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863"/>
    <s v=""/>
    <n v="340"/>
    <s v="NULL"/>
    <s v="NULL"/>
  </r>
  <r>
    <x v="1"/>
    <x v="8"/>
    <d v="2021-09-11T00:00:00"/>
    <x v="8"/>
    <s v=" "/>
    <s v="G00107"/>
    <n v="51250"/>
    <x v="71"/>
    <s v="51250 Patient refreshments"/>
    <x v="11"/>
    <s v="Costco-Dan Snacks"/>
    <s v=" "/>
    <s v=""/>
    <s v=""/>
    <n v="43.47"/>
    <n v="43.47"/>
    <n v="0"/>
    <s v=""/>
    <s v="G/L Account"/>
    <s v=""/>
    <s v=" "/>
    <s v=""/>
    <s v=""/>
    <n v="9859"/>
    <s v=""/>
    <n v="180"/>
    <s v="NULL"/>
    <s v="NULL"/>
  </r>
  <r>
    <x v="1"/>
    <x v="8"/>
    <d v="2021-09-11T00:00:00"/>
    <x v="8"/>
    <s v=" "/>
    <s v="G00107"/>
    <n v="51250"/>
    <x v="71"/>
    <s v="51250 Patient refreshments"/>
    <x v="11"/>
    <s v="Costco Dan Snacks"/>
    <s v=" "/>
    <s v=""/>
    <s v=""/>
    <n v="70.099999999999994"/>
    <n v="70.099999999999994"/>
    <n v="0"/>
    <s v=""/>
    <s v="G/L Account"/>
    <s v=""/>
    <s v=" "/>
    <s v=""/>
    <s v=""/>
    <n v="9855"/>
    <s v=""/>
    <n v="180"/>
    <s v="NULL"/>
    <s v="NULL"/>
  </r>
  <r>
    <x v="4"/>
    <x v="4"/>
    <d v="2021-09-11T00:00:00"/>
    <x v="8"/>
    <s v=" "/>
    <s v="G00106"/>
    <n v="51230"/>
    <x v="72"/>
    <s v="51230 IVF Lab supplies"/>
    <x v="11"/>
    <s v="Amazon wireless doorbell"/>
    <s v=" "/>
    <s v=""/>
    <s v=""/>
    <n v="83.79"/>
    <n v="83.79"/>
    <n v="0"/>
    <s v=""/>
    <s v="G/L Account"/>
    <s v=""/>
    <s v=" "/>
    <s v=""/>
    <s v=""/>
    <n v="10605"/>
    <s v=""/>
    <n v="130"/>
    <s v="NULL"/>
    <s v="NULL"/>
  </r>
  <r>
    <x v="4"/>
    <x v="4"/>
    <d v="2021-09-11T00:00:00"/>
    <x v="8"/>
    <s v=" "/>
    <s v="G00106"/>
    <n v="51230"/>
    <x v="72"/>
    <s v="51230 IVF Lab supplies"/>
    <x v="11"/>
    <s v="Amazon Better Bevel"/>
    <s v=" "/>
    <s v=""/>
    <s v=""/>
    <n v="256.83999999999997"/>
    <n v="256.83999999999997"/>
    <n v="0"/>
    <s v=""/>
    <s v="G/L Account"/>
    <s v=""/>
    <s v=" "/>
    <s v=""/>
    <s v=""/>
    <n v="10585"/>
    <s v=""/>
    <n v="130"/>
    <s v="NULL"/>
    <s v="NULL"/>
  </r>
  <r>
    <x v="1"/>
    <x v="1"/>
    <d v="2021-09-11T00:00:00"/>
    <x v="8"/>
    <s v=" "/>
    <s v="G00105"/>
    <n v="51230"/>
    <x v="72"/>
    <s v="51230 IVF Lab supplies"/>
    <x v="11"/>
    <s v="O'Tools Inc label tape, cartridge IVF"/>
    <s v=" "/>
    <s v=""/>
    <s v=""/>
    <n v="1101.25"/>
    <n v="1101.25"/>
    <n v="0"/>
    <s v=""/>
    <s v="G/L Account"/>
    <s v=""/>
    <s v=" "/>
    <s v=""/>
    <s v=""/>
    <n v="10173"/>
    <s v=""/>
    <n v="130"/>
    <s v="NULL"/>
    <s v="NULL"/>
  </r>
  <r>
    <x v="1"/>
    <x v="1"/>
    <d v="2021-09-11T00:00:00"/>
    <x v="8"/>
    <s v=" "/>
    <s v="G00107"/>
    <n v="51230"/>
    <x v="72"/>
    <s v="51230 IVF Lab supplies"/>
    <x v="11"/>
    <s v="Avacare Medical"/>
    <s v=" "/>
    <s v=""/>
    <s v=""/>
    <n v="158.29"/>
    <n v="158.29"/>
    <n v="0"/>
    <s v=""/>
    <s v="G/L Account"/>
    <s v=""/>
    <s v=" "/>
    <s v=""/>
    <s v=""/>
    <n v="9851"/>
    <s v=""/>
    <n v="130"/>
    <s v="NULL"/>
    <s v="NULL"/>
  </r>
  <r>
    <x v="1"/>
    <x v="1"/>
    <d v="2021-09-12T00:00:00"/>
    <x v="8"/>
    <s v=" "/>
    <s v="G00106"/>
    <n v="67160"/>
    <x v="15"/>
    <s v="67160 In-house meals"/>
    <x v="4"/>
    <s v="C3 CIBO EXPRESS NT"/>
    <s v=" "/>
    <s v=""/>
    <s v=""/>
    <n v="11.91"/>
    <n v="11.91"/>
    <n v="0"/>
    <s v=""/>
    <s v="G/L Account"/>
    <s v=""/>
    <s v=" "/>
    <s v=""/>
    <s v=""/>
    <n v="10629"/>
    <s v=""/>
    <n v="110"/>
    <s v="NULL"/>
    <s v="NULL"/>
  </r>
  <r>
    <x v="1"/>
    <x v="1"/>
    <d v="2021-09-12T00:00:00"/>
    <x v="8"/>
    <s v=" "/>
    <s v="G00106"/>
    <n v="67160"/>
    <x v="15"/>
    <s v="67160 In-house meals"/>
    <x v="4"/>
    <s v="Le Pain Quotidien NT"/>
    <s v=" "/>
    <s v=""/>
    <s v=""/>
    <n v="91.54"/>
    <n v="91.54"/>
    <n v="0"/>
    <s v=""/>
    <s v="G/L Account"/>
    <s v=""/>
    <s v=" "/>
    <s v=""/>
    <s v=""/>
    <n v="10621"/>
    <s v=""/>
    <n v="110"/>
    <s v="NULL"/>
    <s v="NULL"/>
  </r>
  <r>
    <x v="4"/>
    <x v="4"/>
    <d v="2021-09-12T00:00:00"/>
    <x v="8"/>
    <s v=" "/>
    <s v="G00106"/>
    <n v="65190"/>
    <x v="28"/>
    <s v="65190 Office supplies"/>
    <x v="6"/>
    <s v="Amazon Soap"/>
    <s v=" "/>
    <s v=""/>
    <s v=""/>
    <n v="42.67"/>
    <n v="42.67"/>
    <n v="0"/>
    <s v=""/>
    <s v="G/L Account"/>
    <s v=""/>
    <s v=" "/>
    <s v=""/>
    <s v=""/>
    <n v="10625"/>
    <s v=""/>
    <n v="180"/>
    <s v="NULL"/>
    <s v="NULL"/>
  </r>
  <r>
    <x v="0"/>
    <x v="2"/>
    <d v="2021-09-12T00:00:00"/>
    <x v="8"/>
    <s v="Invoice"/>
    <s v="50630"/>
    <n v="64111"/>
    <x v="84"/>
    <s v="64111 Accounting - EBITDA add-back"/>
    <x v="7"/>
    <s v="check in"/>
    <s v=" "/>
    <s v=""/>
    <s v=""/>
    <n v="138.75"/>
    <n v="138.75"/>
    <n v="0"/>
    <s v=""/>
    <s v="G/L Account"/>
    <s v=""/>
    <s v=" "/>
    <s v=""/>
    <s v="Technology Management Concepts"/>
    <n v="6053"/>
    <s v="50630"/>
    <n v="320"/>
    <s v="NULL"/>
    <s v="NULL"/>
  </r>
  <r>
    <x v="4"/>
    <x v="4"/>
    <d v="2021-09-12T00:00:00"/>
    <x v="8"/>
    <s v="Invoice"/>
    <s v="29846151"/>
    <n v="51230"/>
    <x v="72"/>
    <s v="51230 IVF Lab supplies"/>
    <x v="11"/>
    <s v="Sample Cup- NY"/>
    <s v=" "/>
    <s v=""/>
    <s v=""/>
    <n v="694.4"/>
    <n v="694.4"/>
    <n v="0"/>
    <s v=""/>
    <s v="G/L Account"/>
    <s v=""/>
    <s v=" "/>
    <s v=""/>
    <s v="McKesson"/>
    <n v="6041"/>
    <s v="29846151"/>
    <n v="130"/>
    <s v="NULL"/>
    <s v="NULL"/>
  </r>
  <r>
    <x v="4"/>
    <x v="4"/>
    <d v="2021-09-12T00:00:00"/>
    <x v="8"/>
    <s v="Invoice"/>
    <s v="29846130"/>
    <n v="51230"/>
    <x v="72"/>
    <s v="51230 IVF Lab supplies"/>
    <x v="11"/>
    <s v="Sample Cup - NY"/>
    <s v=" "/>
    <s v=""/>
    <s v=""/>
    <n v="138.88"/>
    <n v="138.88"/>
    <n v="0"/>
    <s v=""/>
    <s v="G/L Account"/>
    <s v=""/>
    <s v=" "/>
    <s v=""/>
    <s v="McKesson"/>
    <n v="6037"/>
    <s v="29846130"/>
    <n v="110"/>
    <s v="NULL"/>
    <s v="NULL"/>
  </r>
  <r>
    <x v="1"/>
    <x v="1"/>
    <d v="2021-09-13T00:00:00"/>
    <x v="8"/>
    <s v=" "/>
    <s v="G00106"/>
    <n v="66110"/>
    <x v="22"/>
    <s v="66110 Airfare"/>
    <x v="5"/>
    <s v="United Airlines - NT"/>
    <s v=" "/>
    <s v=""/>
    <s v=""/>
    <n v="472.8"/>
    <n v="472.8"/>
    <n v="0"/>
    <s v=""/>
    <s v="G/L Account"/>
    <s v=""/>
    <s v=" "/>
    <s v=""/>
    <s v=""/>
    <n v="10661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My Lee"/>
    <s v=" "/>
    <s v=""/>
    <s v=""/>
    <n v="490.2"/>
    <n v="490.2"/>
    <n v="0"/>
    <s v=""/>
    <s v="G/L Account"/>
    <s v=""/>
    <s v=" "/>
    <s v=""/>
    <s v=""/>
    <n v="10657"/>
    <s v=""/>
    <n v="390"/>
    <s v="NULL"/>
    <s v="NULL"/>
  </r>
  <r>
    <x v="1"/>
    <x v="4"/>
    <d v="2021-09-13T00:00:00"/>
    <x v="8"/>
    <s v=" "/>
    <s v="G00106"/>
    <n v="66110"/>
    <x v="22"/>
    <s v="66110 Airfare"/>
    <x v="5"/>
    <s v="United Airlines - NT"/>
    <s v=" "/>
    <s v=""/>
    <s v=""/>
    <n v="490.2"/>
    <n v="490.2"/>
    <n v="0"/>
    <s v=""/>
    <s v="G/L Account"/>
    <s v=""/>
    <s v=" "/>
    <s v=""/>
    <s v=""/>
    <n v="10653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NT"/>
    <s v=" "/>
    <s v=""/>
    <s v=""/>
    <n v="1031.5999999999999"/>
    <n v="1031.5999999999999"/>
    <n v="0"/>
    <s v=""/>
    <s v="G/L Account"/>
    <s v=""/>
    <s v=" "/>
    <s v=""/>
    <s v=""/>
    <n v="10645"/>
    <s v=""/>
    <n v="110"/>
    <s v="NULL"/>
    <s v="NULL"/>
  </r>
  <r>
    <x v="1"/>
    <x v="4"/>
    <d v="2021-09-13T00:00:00"/>
    <x v="8"/>
    <s v=" "/>
    <s v="G00106"/>
    <n v="66110"/>
    <x v="22"/>
    <s v="66110 Airfare"/>
    <x v="5"/>
    <s v="United Airlines - My Lee"/>
    <s v=" "/>
    <s v=""/>
    <s v=""/>
    <n v="1031.5999999999999"/>
    <n v="1031.5999999999999"/>
    <n v="0"/>
    <s v=""/>
    <s v="G/L Account"/>
    <s v=""/>
    <s v=" "/>
    <s v=""/>
    <s v=""/>
    <n v="10641"/>
    <s v=""/>
    <n v="110"/>
    <s v="NULL"/>
    <s v="NULL"/>
  </r>
  <r>
    <x v="1"/>
    <x v="1"/>
    <d v="2021-09-13T00:00:00"/>
    <x v="8"/>
    <s v=" "/>
    <s v="G00106"/>
    <n v="65240"/>
    <x v="23"/>
    <s v="65240 Dues &amp; subscriptions"/>
    <x v="6"/>
    <s v="MEDICAL BOARD MEDICASACRAMENTO CA"/>
    <s v=" "/>
    <s v=""/>
    <s v=""/>
    <n v="830"/>
    <n v="830"/>
    <n v="0"/>
    <s v=""/>
    <s v="G/L Account"/>
    <s v=""/>
    <s v=" "/>
    <s v=""/>
    <s v=""/>
    <n v="10649"/>
    <s v=""/>
    <n v="110"/>
    <s v="TRAN"/>
    <s v="NULL"/>
  </r>
  <r>
    <x v="0"/>
    <x v="2"/>
    <d v="2021-09-13T00:00:00"/>
    <x v="8"/>
    <s v="Invoice"/>
    <s v="K664538"/>
    <n v="65200"/>
    <x v="27"/>
    <s v="65200 IT supplies"/>
    <x v="6"/>
    <s v="Brady ID badge"/>
    <s v=" "/>
    <s v=""/>
    <s v=""/>
    <n v="24.59"/>
    <n v="24.59"/>
    <n v="0"/>
    <s v=""/>
    <s v="G/L Account"/>
    <s v=""/>
    <s v=" "/>
    <s v=""/>
    <s v="CDW"/>
    <n v="6139"/>
    <s v="K664538"/>
    <n v="370"/>
    <s v="NULL"/>
    <s v="NULL"/>
  </r>
  <r>
    <x v="4"/>
    <x v="4"/>
    <d v="2021-09-13T00:00:00"/>
    <x v="8"/>
    <s v=" "/>
    <s v="G00106"/>
    <n v="65190"/>
    <x v="28"/>
    <s v="65190 Office supplies"/>
    <x v="6"/>
    <s v="Amazon Shelf Shelving Storage"/>
    <s v=" "/>
    <s v=""/>
    <s v=""/>
    <n v="129.54"/>
    <n v="129.54"/>
    <n v="0"/>
    <s v=""/>
    <s v="G/L Account"/>
    <s v=""/>
    <s v=" "/>
    <s v=""/>
    <s v=""/>
    <n v="10677"/>
    <s v=""/>
    <n v="180"/>
    <s v="NULL"/>
    <s v="NULL"/>
  </r>
  <r>
    <x v="1"/>
    <x v="1"/>
    <d v="2021-09-13T00:00:00"/>
    <x v="8"/>
    <s v=" "/>
    <s v="G00107"/>
    <n v="65180"/>
    <x v="29"/>
    <s v="65180 Printing, delivery, &amp; postage"/>
    <x v="6"/>
    <s v="Federal Express"/>
    <s v=" "/>
    <s v=""/>
    <s v=""/>
    <n v="59.67"/>
    <n v="59.67"/>
    <n v="0"/>
    <s v=""/>
    <s v="G/L Account"/>
    <s v=""/>
    <s v=" "/>
    <s v=""/>
    <s v=""/>
    <n v="9867"/>
    <s v=""/>
    <n v="180"/>
    <s v="NULL"/>
    <s v="NULL"/>
  </r>
  <r>
    <x v="1"/>
    <x v="5"/>
    <d v="2021-09-13T00:00:00"/>
    <x v="8"/>
    <s v="Invoice"/>
    <s v="304162"/>
    <n v="65180"/>
    <x v="29"/>
    <s v="65180 Printing, delivery, &amp; postage"/>
    <x v="6"/>
    <s v="9.14.21-9.30.21Contract Rate  SOMA"/>
    <s v=" "/>
    <s v=""/>
    <s v=""/>
    <n v="25.6"/>
    <n v="25.6"/>
    <n v="0"/>
    <s v=""/>
    <s v="G/L Account"/>
    <s v=""/>
    <s v=" "/>
    <s v=""/>
    <s v="Scott Technology Group"/>
    <n v="6086"/>
    <s v="304162"/>
    <n v="370"/>
    <s v="NULL"/>
    <s v="NULL"/>
  </r>
  <r>
    <x v="0"/>
    <x v="2"/>
    <d v="2021-09-13T00:00:00"/>
    <x v="8"/>
    <s v=" "/>
    <s v="G00077"/>
    <n v="63120"/>
    <x v="47"/>
    <s v="63120 Events/Swag"/>
    <x v="8"/>
    <s v="WIRE TRANSFER INTL TREASURY TAL GLOBAL ALLIANCES LIMITED 3RD FLOOR,"/>
    <s v=" "/>
    <s v=""/>
    <s v=""/>
    <n v="6825"/>
    <n v="6825"/>
    <n v="0"/>
    <s v=""/>
    <s v="G/L Account"/>
    <s v=""/>
    <s v=" "/>
    <s v=""/>
    <s v=""/>
    <n v="4419"/>
    <s v=""/>
    <n v="340"/>
    <s v="NULL"/>
    <s v="NULL"/>
  </r>
  <r>
    <x v="1"/>
    <x v="1"/>
    <d v="2021-09-13T00:00:00"/>
    <x v="8"/>
    <s v=" "/>
    <s v="G00106"/>
    <n v="51390"/>
    <x v="62"/>
    <s v="51390 Prescription medication expense"/>
    <x v="10"/>
    <s v="SPRING PAY - ALTO"/>
    <s v=" "/>
    <s v=""/>
    <s v=""/>
    <n v="156"/>
    <n v="156"/>
    <n v="0"/>
    <s v=""/>
    <s v="G/L Account"/>
    <s v=""/>
    <s v=" "/>
    <s v=""/>
    <s v=""/>
    <n v="10669"/>
    <s v=""/>
    <n v="120"/>
    <s v="NULL"/>
    <s v="NULL"/>
  </r>
  <r>
    <x v="1"/>
    <x v="5"/>
    <d v="2021-09-13T00:00:00"/>
    <x v="8"/>
    <s v=" "/>
    <s v="G00106"/>
    <n v="51390"/>
    <x v="62"/>
    <s v="51390 Prescription medication expense"/>
    <x v="10"/>
    <s v="San Francisco Ca.-ALTO PHARM"/>
    <s v=" "/>
    <s v=""/>
    <s v=""/>
    <n v="15914.52"/>
    <n v="15914.52"/>
    <n v="0"/>
    <s v=""/>
    <s v="G/L Account"/>
    <s v=""/>
    <s v=" "/>
    <s v=""/>
    <s v=""/>
    <n v="10637"/>
    <s v=""/>
    <n v="110"/>
    <s v="NULL"/>
    <s v="NULL"/>
  </r>
  <r>
    <x v="1"/>
    <x v="1"/>
    <d v="2021-09-13T00:00:00"/>
    <x v="8"/>
    <s v=" "/>
    <s v="G00106"/>
    <n v="51390"/>
    <x v="62"/>
    <s v="51390 Prescription medication expense"/>
    <x v="10"/>
    <s v="San Francisco Ca.-ALTO PHARM"/>
    <s v=" "/>
    <s v=""/>
    <s v=""/>
    <n v="74931.17"/>
    <n v="74931.17"/>
    <n v="0"/>
    <s v=""/>
    <s v="G/L Account"/>
    <s v=""/>
    <s v=" "/>
    <s v=""/>
    <s v=""/>
    <n v="10633"/>
    <s v=""/>
    <n v="110"/>
    <s v="NULL"/>
    <s v="NULL"/>
  </r>
  <r>
    <x v="1"/>
    <x v="7"/>
    <d v="2021-09-13T00:00:00"/>
    <x v="8"/>
    <s v="Invoice"/>
    <s v="518000112918"/>
    <n v="51380"/>
    <x v="63"/>
    <s v="51380 Laundry"/>
    <x v="10"/>
    <s v="Laundry Oak  MA"/>
    <s v=" "/>
    <s v=""/>
    <s v=""/>
    <n v="334.66"/>
    <n v="334.66"/>
    <n v="0"/>
    <s v=""/>
    <s v="G/L Account"/>
    <s v=""/>
    <s v=" "/>
    <s v=""/>
    <s v="Aramark"/>
    <n v="6115"/>
    <s v="518000112918"/>
    <n v="170"/>
    <s v="NULL"/>
    <s v="NULL"/>
  </r>
  <r>
    <x v="1"/>
    <x v="7"/>
    <d v="2021-09-13T00:00:00"/>
    <x v="8"/>
    <s v="Invoice"/>
    <s v="518000112918"/>
    <n v="51380"/>
    <x v="63"/>
    <s v="51380 Laundry"/>
    <x v="10"/>
    <s v="Laundry Oak Lab"/>
    <s v=" "/>
    <s v=""/>
    <s v=""/>
    <n v="243.39"/>
    <n v="243.39"/>
    <n v="0"/>
    <s v=""/>
    <s v="G/L Account"/>
    <s v=""/>
    <s v=" "/>
    <s v=""/>
    <s v="Aramark"/>
    <n v="6112"/>
    <s v="518000112918"/>
    <n v="130"/>
    <s v="NULL"/>
    <s v="NULL"/>
  </r>
  <r>
    <x v="1"/>
    <x v="7"/>
    <d v="2021-09-13T00:00:00"/>
    <x v="8"/>
    <s v="Invoice"/>
    <s v="518000112918"/>
    <n v="51380"/>
    <x v="63"/>
    <s v="51380 Laundry"/>
    <x v="10"/>
    <s v="Laundry Oak Nurse"/>
    <s v=" "/>
    <s v=""/>
    <s v=""/>
    <n v="91.27"/>
    <n v="91.27"/>
    <n v="0"/>
    <s v=""/>
    <s v="G/L Account"/>
    <s v=""/>
    <s v=" "/>
    <s v=""/>
    <s v="Aramark"/>
    <n v="6109"/>
    <s v="518000112918"/>
    <n v="120"/>
    <s v="NULL"/>
    <s v="NULL"/>
  </r>
  <r>
    <x v="1"/>
    <x v="7"/>
    <d v="2021-09-13T00:00:00"/>
    <x v="8"/>
    <s v="Invoice"/>
    <s v="518000112918"/>
    <n v="51380"/>
    <x v="63"/>
    <s v="51380 Laundry"/>
    <x v="10"/>
    <s v="Laundry Oak MD"/>
    <s v=" "/>
    <s v=""/>
    <s v=""/>
    <n v="91.26"/>
    <n v="91.26"/>
    <n v="0"/>
    <s v=""/>
    <s v="G/L Account"/>
    <s v=""/>
    <s v=" "/>
    <s v=""/>
    <s v="Aramark"/>
    <n v="6106"/>
    <s v="518000112918"/>
    <n v="110"/>
    <s v="NULL"/>
    <s v="NULL"/>
  </r>
  <r>
    <x v="1"/>
    <x v="5"/>
    <d v="2021-09-13T00:00:00"/>
    <x v="8"/>
    <s v="Invoice"/>
    <s v="511000126877"/>
    <n v="51380"/>
    <x v="63"/>
    <s v="51380 Laundry"/>
    <x v="10"/>
    <s v="Laundry SV MD"/>
    <s v=" "/>
    <s v=""/>
    <s v=""/>
    <n v="16.02"/>
    <n v="16.02"/>
    <n v="0"/>
    <s v=""/>
    <s v="G/L Account"/>
    <s v=""/>
    <s v=" "/>
    <s v=""/>
    <s v="Aramark"/>
    <n v="6102"/>
    <s v="511000126877"/>
    <n v="110"/>
    <s v="NULL"/>
    <s v="NULL"/>
  </r>
  <r>
    <x v="1"/>
    <x v="5"/>
    <d v="2021-09-13T00:00:00"/>
    <x v="8"/>
    <s v="Invoice"/>
    <s v="511000126877"/>
    <n v="51380"/>
    <x v="63"/>
    <s v="51380 Laundry"/>
    <x v="10"/>
    <s v="Laundry SV Lab"/>
    <s v=" "/>
    <s v=""/>
    <s v=""/>
    <n v="138.86000000000001"/>
    <n v="138.86000000000001"/>
    <n v="0"/>
    <s v=""/>
    <s v="G/L Account"/>
    <s v=""/>
    <s v=" "/>
    <s v=""/>
    <s v="Aramark"/>
    <n v="6099"/>
    <s v="511000126877"/>
    <n v="130"/>
    <s v="NULL"/>
    <s v="NULL"/>
  </r>
  <r>
    <x v="1"/>
    <x v="5"/>
    <d v="2021-09-13T00:00:00"/>
    <x v="8"/>
    <s v="Invoice"/>
    <s v="511000126877"/>
    <n v="51380"/>
    <x v="63"/>
    <s v="51380 Laundry"/>
    <x v="10"/>
    <s v="Laundry SV Nurse"/>
    <s v=" "/>
    <s v=""/>
    <s v=""/>
    <n v="149.54"/>
    <n v="149.54"/>
    <n v="0"/>
    <s v=""/>
    <s v="G/L Account"/>
    <s v=""/>
    <s v=" "/>
    <s v=""/>
    <s v="Aramark"/>
    <n v="6096"/>
    <s v="511000126877"/>
    <n v="120"/>
    <s v="NULL"/>
    <s v="NULL"/>
  </r>
  <r>
    <x v="1"/>
    <x v="5"/>
    <d v="2021-09-13T00:00:00"/>
    <x v="8"/>
    <s v="Invoice"/>
    <s v="511000126877"/>
    <n v="51380"/>
    <x v="63"/>
    <s v="51380 Laundry"/>
    <x v="10"/>
    <s v="Laundry SV MA"/>
    <s v=" "/>
    <s v=""/>
    <s v=""/>
    <n v="229.65"/>
    <n v="229.65"/>
    <n v="0"/>
    <s v=""/>
    <s v="G/L Account"/>
    <s v=""/>
    <s v=" "/>
    <s v=""/>
    <s v="Aramark"/>
    <n v="6093"/>
    <s v="511000126877"/>
    <n v="17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9875"/>
    <s v=""/>
    <n v="34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6.03"/>
    <n v="36.03"/>
    <n v="0"/>
    <s v=""/>
    <s v="G/L Account"/>
    <s v=""/>
    <s v=" "/>
    <s v=""/>
    <s v=""/>
    <n v="9873"/>
    <s v=""/>
    <n v="340"/>
    <s v="NULL"/>
    <s v="NULL"/>
  </r>
  <r>
    <x v="0"/>
    <x v="2"/>
    <d v="2021-09-13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871"/>
    <s v=""/>
    <n v="340"/>
    <s v="NULL"/>
    <s v="NULL"/>
  </r>
  <r>
    <x v="1"/>
    <x v="1"/>
    <d v="2021-09-13T00:00:00"/>
    <x v="8"/>
    <s v=" "/>
    <s v="G00106"/>
    <n v="51250"/>
    <x v="71"/>
    <s v="51250 Patient refreshments"/>
    <x v="11"/>
    <s v="Amazon Coffee pods"/>
    <s v=" "/>
    <s v=""/>
    <s v=""/>
    <n v="35"/>
    <n v="35"/>
    <n v="0"/>
    <s v=""/>
    <s v="G/L Account"/>
    <s v=""/>
    <s v=" "/>
    <s v=""/>
    <s v=""/>
    <n v="10689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Pipette Stand, Linear, Holds Up to 6 Pipettes"/>
    <s v=" "/>
    <s v=""/>
    <s v=""/>
    <n v="39.200000000000003"/>
    <n v="39.200000000000003"/>
    <n v="0"/>
    <s v=""/>
    <s v="G/L Account"/>
    <s v=""/>
    <s v=" "/>
    <s v=""/>
    <s v=""/>
    <n v="10685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Cryogenic Gloves Waterproof"/>
    <s v=" "/>
    <s v=""/>
    <s v=""/>
    <n v="71.73"/>
    <n v="71.73"/>
    <n v="0"/>
    <s v=""/>
    <s v="G/L Account"/>
    <s v=""/>
    <s v=" "/>
    <s v=""/>
    <s v=""/>
    <n v="10681"/>
    <s v=""/>
    <n v="130"/>
    <s v="NULL"/>
    <s v="NULL"/>
  </r>
  <r>
    <x v="4"/>
    <x v="4"/>
    <d v="2021-09-13T00:00:00"/>
    <x v="8"/>
    <s v=" "/>
    <s v="G00106"/>
    <n v="51230"/>
    <x v="72"/>
    <s v="51230 IVF Lab supplies"/>
    <x v="11"/>
    <s v="Amazon TRASH BAG, SOAP, POST ITS, TAPE"/>
    <s v=" "/>
    <s v=""/>
    <s v=""/>
    <n v="155.91"/>
    <n v="155.91"/>
    <n v="0"/>
    <s v=""/>
    <s v="G/L Account"/>
    <s v=""/>
    <s v=" "/>
    <s v=""/>
    <s v=""/>
    <n v="10673"/>
    <s v=""/>
    <n v="130"/>
    <s v="NULL"/>
    <s v="NULL"/>
  </r>
  <r>
    <x v="1"/>
    <x v="1"/>
    <d v="2021-09-13T00:00:00"/>
    <x v="8"/>
    <s v=" "/>
    <s v="G00106"/>
    <n v="51230"/>
    <x v="72"/>
    <s v="51230 IVF Lab supplies"/>
    <x v="11"/>
    <s v="APERA INSTRUMENTS 6142853080 OH"/>
    <s v=" "/>
    <s v=""/>
    <s v=""/>
    <n v="197"/>
    <n v="197"/>
    <n v="0"/>
    <s v=""/>
    <s v="G/L Account"/>
    <s v=""/>
    <s v=" "/>
    <s v=""/>
    <s v=""/>
    <n v="10665"/>
    <s v=""/>
    <n v="130"/>
    <s v="NULL"/>
    <s v="NULL"/>
  </r>
  <r>
    <x v="1"/>
    <x v="1"/>
    <d v="2021-09-13T00:00:00"/>
    <x v="8"/>
    <s v="Invoice"/>
    <s v="5964098"/>
    <n v="51230"/>
    <x v="72"/>
    <s v="51230 IVF Lab supplies"/>
    <x v="11"/>
    <s v="Serum protein"/>
    <s v=" "/>
    <s v=""/>
    <s v=""/>
    <n v="1652.77"/>
    <n v="1652.77"/>
    <n v="0"/>
    <s v=""/>
    <s v="G/L Account"/>
    <s v=""/>
    <s v=" "/>
    <s v=""/>
    <s v="Origio"/>
    <n v="6131"/>
    <s v="5964098"/>
    <n v="130"/>
    <s v="NULL"/>
    <s v="NULL"/>
  </r>
  <r>
    <x v="1"/>
    <x v="5"/>
    <d v="2021-09-13T00:00:00"/>
    <x v="8"/>
    <s v="Invoice"/>
    <s v="5964032"/>
    <n v="51230"/>
    <x v="72"/>
    <s v="51230 IVF Lab supplies"/>
    <x v="11"/>
    <s v="HYALURONIDASE - SV"/>
    <s v=" "/>
    <s v=""/>
    <s v=""/>
    <n v="134.38"/>
    <n v="134.38"/>
    <n v="0"/>
    <s v=""/>
    <s v="G/L Account"/>
    <s v=""/>
    <s v=" "/>
    <s v=""/>
    <s v="Origio"/>
    <n v="6127"/>
    <s v="5964032"/>
    <n v="130"/>
    <s v="NULL"/>
    <s v="NULL"/>
  </r>
  <r>
    <x v="4"/>
    <x v="4"/>
    <d v="2021-09-13T00:00:00"/>
    <x v="8"/>
    <s v="Invoice"/>
    <s v="5963852"/>
    <n v="51230"/>
    <x v="72"/>
    <s v="51230 IVF Lab supplies"/>
    <x v="11"/>
    <s v="Vit kit,oil TC, Pure 40/80, QA sperm, liquid para"/>
    <s v=" "/>
    <s v=""/>
    <s v=""/>
    <n v="4973.1499999999996"/>
    <n v="4973.1499999999996"/>
    <n v="0"/>
    <s v=""/>
    <s v="G/L Account"/>
    <s v=""/>
    <s v=" "/>
    <s v=""/>
    <s v="Origio"/>
    <n v="6123"/>
    <s v="5963852"/>
    <n v="130"/>
    <s v="NULL"/>
    <s v="NULL"/>
  </r>
  <r>
    <x v="4"/>
    <x v="4"/>
    <d v="2021-09-13T00:00:00"/>
    <x v="8"/>
    <s v="Invoice"/>
    <s v="5963851"/>
    <n v="51230"/>
    <x v="72"/>
    <s v="51230 IVF Lab supplies"/>
    <x v="11"/>
    <s v="QA med/blast/cleav/fert, Origio sperm. Hyaluron, Serum protein, PVP 7%"/>
    <s v=" "/>
    <s v=""/>
    <s v=""/>
    <n v="1984.01"/>
    <n v="1984.01"/>
    <n v="0"/>
    <s v=""/>
    <s v="G/L Account"/>
    <s v=""/>
    <s v=" "/>
    <s v=""/>
    <s v="Origio"/>
    <n v="6119"/>
    <s v="5963851"/>
    <n v="130"/>
    <s v="NULL"/>
    <s v="NULL"/>
  </r>
  <r>
    <x v="1"/>
    <x v="5"/>
    <d v="2021-09-13T00:00:00"/>
    <x v="8"/>
    <s v="Invoice"/>
    <s v="29877197"/>
    <n v="51230"/>
    <x v="72"/>
    <s v="51230 IVF Lab supplies"/>
    <x v="11"/>
    <s v="Tricontrols level 2"/>
    <s v=" "/>
    <s v=""/>
    <s v=""/>
    <n v="51.08"/>
    <n v="51.08"/>
    <n v="0"/>
    <s v=""/>
    <s v="G/L Account"/>
    <s v=""/>
    <s v=" "/>
    <s v=""/>
    <s v="McKesson"/>
    <n v="6074"/>
    <s v="29877197"/>
    <n v="130"/>
    <s v="NULL"/>
    <s v="NULL"/>
  </r>
  <r>
    <x v="1"/>
    <x v="5"/>
    <d v="2021-09-13T00:00:00"/>
    <x v="8"/>
    <s v="Invoice"/>
    <s v="1756713"/>
    <n v="51230"/>
    <x v="72"/>
    <s v="51230 IVF Lab supplies"/>
    <x v="11"/>
    <s v="FINNTIP FILTER 5 ML STERL 270 CS"/>
    <s v=" "/>
    <s v=""/>
    <s v=""/>
    <n v="2145"/>
    <n v="2145"/>
    <n v="0"/>
    <s v=""/>
    <s v="G/L Account"/>
    <s v=""/>
    <s v=" "/>
    <s v=""/>
    <s v="Fisher HealthCare"/>
    <n v="6066"/>
    <s v="1756713"/>
    <n v="130"/>
    <s v="NULL"/>
    <s v="NULL"/>
  </r>
  <r>
    <x v="1"/>
    <x v="7"/>
    <d v="2021-09-13T00:00:00"/>
    <x v="8"/>
    <s v="Invoice"/>
    <s v="1756712"/>
    <n v="51230"/>
    <x v="72"/>
    <s v="51230 IVF Lab supplies"/>
    <x v="11"/>
    <s v="FINNTIP FILTER 5 ML STERL 270 CS"/>
    <s v=" "/>
    <s v=""/>
    <s v=""/>
    <n v="1094.4000000000001"/>
    <n v="1094.4000000000001"/>
    <n v="0"/>
    <s v=""/>
    <s v="G/L Account"/>
    <s v=""/>
    <s v=" "/>
    <s v=""/>
    <s v="Fisher HealthCare"/>
    <n v="6062"/>
    <s v="1756712"/>
    <n v="130"/>
    <s v="NULL"/>
    <s v="NULL"/>
  </r>
  <r>
    <x v="1"/>
    <x v="1"/>
    <d v="2021-09-13T00:00:00"/>
    <x v="8"/>
    <s v="Invoice"/>
    <s v="1756709"/>
    <n v="51230"/>
    <x v="72"/>
    <s v="51230 IVF Lab supplies"/>
    <x v="11"/>
    <s v="FINNTIP FILTER 5 ML STERL 270 CS"/>
    <s v=" "/>
    <s v=""/>
    <s v=""/>
    <n v="2136"/>
    <n v="2136"/>
    <n v="0"/>
    <s v=""/>
    <s v="G/L Account"/>
    <s v=""/>
    <s v=" "/>
    <s v=""/>
    <s v="Fisher HealthCare"/>
    <n v="6058"/>
    <s v="1756709"/>
    <n v="130"/>
    <s v="NULL"/>
    <s v="NULL"/>
  </r>
  <r>
    <x v="0"/>
    <x v="1"/>
    <d v="2021-09-13T00:00:00"/>
    <x v="8"/>
    <s v=" "/>
    <s v="G00075"/>
    <n v="41500"/>
    <x v="75"/>
    <s v="41500 Storage revenue"/>
    <x v="13"/>
    <s v="ACH ORIGINATION PREFUNDINGSPRING FERTILITY/Reversal --SETT-ACH ORIG"/>
    <s v=" "/>
    <s v=""/>
    <s v=""/>
    <n v="650"/>
    <n v="650"/>
    <n v="0"/>
    <s v=""/>
    <s v="G/L Account"/>
    <s v=""/>
    <s v=" "/>
    <s v=""/>
    <s v=""/>
    <n v="4195"/>
    <s v=""/>
    <n v="220"/>
    <s v="NULL"/>
    <s v="STORAGE"/>
  </r>
  <r>
    <x v="0"/>
    <x v="1"/>
    <d v="2021-09-1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300"/>
    <n v="300"/>
    <n v="0"/>
    <s v=""/>
    <s v="G/L Account"/>
    <s v=""/>
    <s v=" "/>
    <s v=""/>
    <s v=""/>
    <n v="4193"/>
    <s v=""/>
    <n v="220"/>
    <s v="NULL"/>
    <s v="STORAGE"/>
  </r>
  <r>
    <x v="1"/>
    <x v="1"/>
    <d v="2021-09-14T00:00:00"/>
    <x v="8"/>
    <s v=" "/>
    <s v="G00106"/>
    <n v="67160"/>
    <x v="15"/>
    <s v="67160 In-house meals"/>
    <x v="4"/>
    <s v="UBER EATS NT"/>
    <s v=" "/>
    <s v=""/>
    <s v=""/>
    <n v="20.53"/>
    <n v="20.53"/>
    <n v="0"/>
    <s v=""/>
    <s v="G/L Account"/>
    <s v=""/>
    <s v=" "/>
    <s v=""/>
    <s v=""/>
    <n v="10709"/>
    <s v=""/>
    <n v="110"/>
    <s v="NULL"/>
    <s v="NULL"/>
  </r>
  <r>
    <x v="1"/>
    <x v="4"/>
    <d v="2021-09-14T00:00:00"/>
    <x v="8"/>
    <s v=" "/>
    <s v="G00106"/>
    <n v="66110"/>
    <x v="22"/>
    <s v="66110 Airfare"/>
    <x v="5"/>
    <s v="United Airlines - NT"/>
    <s v=" "/>
    <s v=""/>
    <s v=""/>
    <n v="946.2"/>
    <n v="946.2"/>
    <n v="0"/>
    <s v=""/>
    <s v="G/L Account"/>
    <s v=""/>
    <s v=" "/>
    <s v=""/>
    <s v=""/>
    <n v="10693"/>
    <s v=""/>
    <n v="110"/>
    <s v="NULL"/>
    <s v="NULL"/>
  </r>
  <r>
    <x v="4"/>
    <x v="4"/>
    <d v="2021-09-14T00:00:00"/>
    <x v="8"/>
    <s v="Invoice"/>
    <s v="453105637"/>
    <n v="65230"/>
    <x v="24"/>
    <s v="65230 Equipment rentals"/>
    <x v="6"/>
    <s v="Rental Canon copier NYC"/>
    <s v=" "/>
    <s v=""/>
    <s v=""/>
    <n v="107.77"/>
    <n v="107.77"/>
    <n v="0"/>
    <s v=""/>
    <s v="G/L Account"/>
    <s v=""/>
    <s v=" "/>
    <s v=""/>
    <s v="US Bank Equipment Finance"/>
    <n v="6212"/>
    <s v="453105637"/>
    <n v="370"/>
    <s v="NULL"/>
    <s v="NULL"/>
  </r>
  <r>
    <x v="4"/>
    <x v="4"/>
    <d v="2021-09-14T00:00:00"/>
    <x v="8"/>
    <s v=" "/>
    <s v="G00105"/>
    <n v="65210"/>
    <x v="26"/>
    <s v="65210 Computer software"/>
    <x v="6"/>
    <s v="Microsoft"/>
    <s v=" "/>
    <s v=""/>
    <s v=""/>
    <n v="46.86"/>
    <n v="46.86"/>
    <n v="0"/>
    <s v=""/>
    <s v="G/L Account"/>
    <s v=""/>
    <s v=" "/>
    <s v=""/>
    <s v=""/>
    <n v="10225"/>
    <s v=""/>
    <n v="370"/>
    <s v="NULL"/>
    <s v="NULL"/>
  </r>
  <r>
    <x v="0"/>
    <x v="2"/>
    <d v="2021-09-14T00:00:00"/>
    <x v="8"/>
    <s v="Invoice"/>
    <s v="K666445"/>
    <n v="65200"/>
    <x v="27"/>
    <s v="65200 IT supplies"/>
    <x v="6"/>
    <s v="3M High clarity privacy filter"/>
    <s v=" "/>
    <s v=""/>
    <s v=""/>
    <n v="278.79000000000002"/>
    <n v="278.79000000000002"/>
    <n v="0"/>
    <s v=""/>
    <s v="G/L Account"/>
    <s v=""/>
    <s v=" "/>
    <s v=""/>
    <s v="CDW"/>
    <n v="6246"/>
    <s v="K666445"/>
    <n v="370"/>
    <s v="NULL"/>
    <s v="NULL"/>
  </r>
  <r>
    <x v="0"/>
    <x v="2"/>
    <d v="2021-09-14T00:00:00"/>
    <x v="8"/>
    <s v="Invoice"/>
    <s v="539658"/>
    <n v="65200"/>
    <x v="27"/>
    <s v="65200 IT supplies"/>
    <x v="6"/>
    <s v="Keyboard/Mouse, Toner"/>
    <s v=" "/>
    <s v=""/>
    <s v=""/>
    <n v="691.89"/>
    <n v="691.89"/>
    <n v="0"/>
    <s v=""/>
    <s v="G/L Account"/>
    <s v=""/>
    <s v=" "/>
    <s v=""/>
    <s v="ExpoIT, LLC"/>
    <n v="6228"/>
    <s v="539658"/>
    <n v="370"/>
    <s v="NULL"/>
    <s v="NULL"/>
  </r>
  <r>
    <x v="0"/>
    <x v="2"/>
    <d v="2021-09-14T00:00:00"/>
    <x v="8"/>
    <s v="Invoice"/>
    <s v="507191"/>
    <n v="65200"/>
    <x v="27"/>
    <s v="65200 IT supplies"/>
    <x v="6"/>
    <s v="isoprox cards"/>
    <s v=" "/>
    <s v=""/>
    <s v=""/>
    <n v="1392.82"/>
    <n v="1392.82"/>
    <n v="0"/>
    <s v=""/>
    <s v="G/L Account"/>
    <s v=""/>
    <s v=" "/>
    <s v=""/>
    <s v="Mcmillian Security Systems"/>
    <n v="6219"/>
    <s v="507191"/>
    <n v="370"/>
    <s v="NULL"/>
    <s v="NULL"/>
  </r>
  <r>
    <x v="1"/>
    <x v="7"/>
    <d v="2021-09-14T00:00:00"/>
    <x v="8"/>
    <s v=" "/>
    <s v="G00106"/>
    <n v="65190"/>
    <x v="28"/>
    <s v="65190 Office supplies"/>
    <x v="6"/>
    <s v="Amazon Pads"/>
    <s v=" "/>
    <s v=""/>
    <s v=""/>
    <n v="12.12"/>
    <n v="12.12"/>
    <n v="0"/>
    <s v=""/>
    <s v="G/L Account"/>
    <s v=""/>
    <s v=" "/>
    <s v=""/>
    <s v=""/>
    <n v="10713"/>
    <s v=""/>
    <n v="180"/>
    <s v="NULL"/>
    <s v="NULL"/>
  </r>
  <r>
    <x v="1"/>
    <x v="1"/>
    <d v="2021-09-14T00:00:00"/>
    <x v="8"/>
    <s v=" "/>
    <s v="G00106"/>
    <n v="65190"/>
    <x v="28"/>
    <s v="65190 Office supplies"/>
    <x v="6"/>
    <s v="AmazonPaper Hot Cup"/>
    <s v=" "/>
    <s v=""/>
    <s v=""/>
    <n v="65.959999999999994"/>
    <n v="65.959999999999994"/>
    <n v="0"/>
    <s v=""/>
    <s v="G/L Account"/>
    <s v=""/>
    <s v=" "/>
    <s v=""/>
    <s v=""/>
    <n v="10701"/>
    <s v=""/>
    <n v="180"/>
    <s v="NULL"/>
    <s v="NULL"/>
  </r>
  <r>
    <x v="1"/>
    <x v="1"/>
    <d v="2021-09-14T00:00:00"/>
    <x v="8"/>
    <s v=" "/>
    <s v="G00106"/>
    <n v="65190"/>
    <x v="28"/>
    <s v="65190 Office supplies"/>
    <x v="6"/>
    <s v="Amazon pads, liners"/>
    <s v=" "/>
    <s v=""/>
    <s v=""/>
    <n v="115.08"/>
    <n v="115.08"/>
    <n v="0"/>
    <s v=""/>
    <s v="G/L Account"/>
    <s v=""/>
    <s v=" "/>
    <s v=""/>
    <s v=""/>
    <n v="10697"/>
    <s v=""/>
    <n v="180"/>
    <s v="NULL"/>
    <s v="NULL"/>
  </r>
  <r>
    <x v="4"/>
    <x v="4"/>
    <d v="2021-09-14T00:00:00"/>
    <x v="8"/>
    <s v=" "/>
    <s v="G00105"/>
    <n v="65130"/>
    <x v="34"/>
    <s v="65130 Telephone &amp; internet"/>
    <x v="6"/>
    <s v="Verizon Wireless - PK"/>
    <s v=" "/>
    <s v=""/>
    <s v=""/>
    <n v="150.79"/>
    <n v="150.79"/>
    <n v="0"/>
    <s v=""/>
    <s v="G/L Account"/>
    <s v=""/>
    <s v=" "/>
    <s v=""/>
    <s v=""/>
    <n v="10217"/>
    <s v=""/>
    <n v="110"/>
    <s v="NULL"/>
    <s v="NULL"/>
  </r>
  <r>
    <x v="1"/>
    <x v="1"/>
    <d v="2021-09-14T00:00:00"/>
    <x v="8"/>
    <s v="Invoice"/>
    <s v="001"/>
    <n v="63120"/>
    <x v="47"/>
    <s v="63120 Events/Swag"/>
    <x v="8"/>
    <s v="Gather with Alphy Sept 30 2021 Event"/>
    <s v=" "/>
    <s v=""/>
    <s v=""/>
    <n v="400"/>
    <n v="400"/>
    <n v="0"/>
    <s v=""/>
    <s v="G/L Account"/>
    <s v=""/>
    <s v=" "/>
    <s v=""/>
    <s v="Patricia Dugan"/>
    <n v="6141"/>
    <s v="001"/>
    <n v="34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365.78"/>
    <n v="365.78"/>
    <n v="0"/>
    <s v=""/>
    <s v="G/L Account"/>
    <s v=""/>
    <s v=" "/>
    <s v=""/>
    <s v=""/>
    <n v="10213"/>
    <s v=""/>
    <n v="120"/>
    <s v="NULL"/>
    <s v="NULL"/>
  </r>
  <r>
    <x v="1"/>
    <x v="5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4361.76"/>
    <n v="4361.76"/>
    <n v="0"/>
    <s v=""/>
    <s v="G/L Account"/>
    <s v=""/>
    <s v=" "/>
    <s v=""/>
    <s v=""/>
    <n v="10209"/>
    <s v=""/>
    <n v="110"/>
    <s v="NULL"/>
    <s v="NULL"/>
  </r>
  <r>
    <x v="4"/>
    <x v="4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4755.6400000000003"/>
    <n v="4755.6400000000003"/>
    <n v="0"/>
    <s v=""/>
    <s v="G/L Account"/>
    <s v=""/>
    <s v=" "/>
    <s v=""/>
    <s v=""/>
    <n v="10205"/>
    <s v=""/>
    <n v="110"/>
    <s v="NULL"/>
    <s v="NULL"/>
  </r>
  <r>
    <x v="1"/>
    <x v="5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5408.8"/>
    <n v="5408.8"/>
    <n v="0"/>
    <s v=""/>
    <s v="G/L Account"/>
    <s v=""/>
    <s v=" "/>
    <s v=""/>
    <s v=""/>
    <n v="10201"/>
    <s v=""/>
    <n v="11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5728.36"/>
    <n v="5728.36"/>
    <n v="0"/>
    <s v=""/>
    <s v="G/L Account"/>
    <s v=""/>
    <s v=" "/>
    <s v=""/>
    <s v=""/>
    <n v="10197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12189.04"/>
    <n v="12189.04"/>
    <n v="0"/>
    <s v=""/>
    <s v="G/L Account"/>
    <s v=""/>
    <s v=" "/>
    <s v=""/>
    <s v=""/>
    <n v="10193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16220"/>
    <n v="16220"/>
    <n v="0"/>
    <s v=""/>
    <s v="G/L Account"/>
    <s v=""/>
    <s v=" "/>
    <s v=""/>
    <s v=""/>
    <n v="10189"/>
    <s v=""/>
    <n v="110"/>
    <s v="NULL"/>
    <s v="NULL"/>
  </r>
  <r>
    <x v="1"/>
    <x v="7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21418.639999999999"/>
    <n v="21418.639999999999"/>
    <n v="0"/>
    <s v=""/>
    <s v="G/L Account"/>
    <s v=""/>
    <s v=" "/>
    <s v=""/>
    <s v=""/>
    <n v="10185"/>
    <s v=""/>
    <n v="110"/>
    <s v="NULL"/>
    <s v="NULL"/>
  </r>
  <r>
    <x v="1"/>
    <x v="1"/>
    <d v="2021-09-14T00:00:00"/>
    <x v="8"/>
    <s v=" "/>
    <s v="G00105"/>
    <n v="51390"/>
    <x v="62"/>
    <s v="51390 Prescription medication expense"/>
    <x v="10"/>
    <s v="San Francisco Ca.-ALTO PHARM"/>
    <s v=" "/>
    <s v=""/>
    <s v=""/>
    <n v="37087.32"/>
    <n v="37087.32"/>
    <n v="0"/>
    <s v=""/>
    <s v="G/L Account"/>
    <s v=""/>
    <s v=" "/>
    <s v=""/>
    <s v=""/>
    <n v="10181"/>
    <s v=""/>
    <n v="110"/>
    <s v="NULL"/>
    <s v="NULL"/>
  </r>
  <r>
    <x v="1"/>
    <x v="8"/>
    <d v="2021-09-14T00:00:00"/>
    <x v="8"/>
    <s v="Invoice"/>
    <s v="517000079503"/>
    <n v="51380"/>
    <x v="63"/>
    <s v="51380 Laundry"/>
    <x v="10"/>
    <s v="Laundry Dan  MA"/>
    <s v=" "/>
    <s v=""/>
    <s v=""/>
    <n v="41.5"/>
    <n v="41.5"/>
    <n v="0"/>
    <s v=""/>
    <s v="G/L Account"/>
    <s v=""/>
    <s v=" "/>
    <s v=""/>
    <s v="Aramark"/>
    <n v="6224"/>
    <s v="517000079503"/>
    <n v="170"/>
    <s v="NULL"/>
    <s v="NULL"/>
  </r>
  <r>
    <x v="1"/>
    <x v="8"/>
    <d v="2021-09-14T00:00:00"/>
    <x v="8"/>
    <s v="Invoice"/>
    <s v="517000079503"/>
    <n v="51380"/>
    <x v="63"/>
    <s v="51380 Laundry"/>
    <x v="10"/>
    <s v="Laundry Dan MD"/>
    <s v=" "/>
    <s v=""/>
    <s v=""/>
    <n v="21.38"/>
    <n v="21.38"/>
    <n v="0"/>
    <s v=""/>
    <s v="G/L Account"/>
    <s v=""/>
    <s v=" "/>
    <s v=""/>
    <s v="Aramark"/>
    <n v="6221"/>
    <s v="517000079503"/>
    <n v="110"/>
    <s v="NULL"/>
    <s v="NULL"/>
  </r>
  <r>
    <x v="1"/>
    <x v="7"/>
    <d v="2021-09-14T00:00:00"/>
    <x v="8"/>
    <s v=" "/>
    <s v="G00106"/>
    <n v="51250"/>
    <x v="71"/>
    <s v="51250 Patient refreshments"/>
    <x v="11"/>
    <s v="Amazon Coffee cream"/>
    <s v=" "/>
    <s v=""/>
    <s v=""/>
    <n v="46.98"/>
    <n v="46.98"/>
    <n v="0"/>
    <s v=""/>
    <s v="G/L Account"/>
    <s v=""/>
    <s v=" "/>
    <s v=""/>
    <s v=""/>
    <n v="10705"/>
    <s v=""/>
    <n v="180"/>
    <s v="NULL"/>
    <s v="NULL"/>
  </r>
  <r>
    <x v="1"/>
    <x v="1"/>
    <d v="2021-09-14T00:00:00"/>
    <x v="8"/>
    <s v=" "/>
    <s v="G00107"/>
    <n v="51250"/>
    <x v="71"/>
    <s v="51250 Patient refreshments"/>
    <x v="11"/>
    <s v="Costco SV Snacks"/>
    <s v=" "/>
    <s v=""/>
    <s v=""/>
    <n v="67.930000000000007"/>
    <n v="67.930000000000007"/>
    <n v="0"/>
    <s v=""/>
    <s v="G/L Account"/>
    <s v=""/>
    <s v=" "/>
    <s v=""/>
    <s v=""/>
    <n v="9877"/>
    <s v=""/>
    <n v="180"/>
    <s v="NULL"/>
    <s v="NULL"/>
  </r>
  <r>
    <x v="1"/>
    <x v="1"/>
    <d v="2021-09-14T00:00:00"/>
    <x v="8"/>
    <s v=" "/>
    <s v="G00105"/>
    <n v="51230"/>
    <x v="72"/>
    <s v="51230 IVF Lab supplies"/>
    <x v="11"/>
    <s v="BROOKLYN TOOL, INC. MINNEAPOLIS MN XXXX--32008 - PETER KLATSKY 320212570793925655"/>
    <s v=" "/>
    <s v=""/>
    <s v=""/>
    <n v="116"/>
    <n v="116"/>
    <n v="0"/>
    <s v=""/>
    <s v="G/L Account"/>
    <s v=""/>
    <s v=" "/>
    <s v=""/>
    <s v=""/>
    <n v="10221"/>
    <s v=""/>
    <n v="130"/>
    <s v="NULL"/>
    <s v="NULL"/>
  </r>
  <r>
    <x v="1"/>
    <x v="7"/>
    <d v="2021-09-14T00:00:00"/>
    <x v="8"/>
    <s v="Invoice"/>
    <s v="6229"/>
    <n v="51230"/>
    <x v="72"/>
    <s v="51230 IVF Lab supplies"/>
    <x v="11"/>
    <s v="Oosafe ICSI dish"/>
    <s v=" "/>
    <s v=""/>
    <s v=""/>
    <n v="394.54"/>
    <n v="394.54"/>
    <n v="0"/>
    <s v=""/>
    <s v="G/L Account"/>
    <s v=""/>
    <s v=" "/>
    <s v=""/>
    <s v="NextGen Life Labs"/>
    <n v="6242"/>
    <s v="6229"/>
    <n v="130"/>
    <s v="NULL"/>
    <s v="NULL"/>
  </r>
  <r>
    <x v="1"/>
    <x v="5"/>
    <d v="2021-09-14T00:00:00"/>
    <x v="8"/>
    <s v="Invoice"/>
    <s v="5966414"/>
    <n v="51230"/>
    <x v="72"/>
    <s v="51230 IVF Lab supplies"/>
    <x v="11"/>
    <s v="Serum protein"/>
    <s v=" "/>
    <s v=""/>
    <s v=""/>
    <n v="552.71"/>
    <n v="552.71"/>
    <n v="0"/>
    <s v=""/>
    <s v="G/L Account"/>
    <s v=""/>
    <s v=" "/>
    <s v=""/>
    <s v="Origio"/>
    <n v="6234"/>
    <s v="5966414"/>
    <n v="130"/>
    <s v="NULL"/>
    <s v="NULL"/>
  </r>
  <r>
    <x v="1"/>
    <x v="7"/>
    <d v="2021-09-14T00:00:00"/>
    <x v="8"/>
    <s v="Invoice"/>
    <s v="5966413"/>
    <n v="51230"/>
    <x v="72"/>
    <s v="51230 IVF Lab supplies"/>
    <x v="11"/>
    <s v="Serum protein"/>
    <s v=" "/>
    <s v=""/>
    <s v=""/>
    <n v="558.16"/>
    <n v="558.16"/>
    <n v="0"/>
    <s v=""/>
    <s v="G/L Account"/>
    <s v=""/>
    <s v=" "/>
    <s v=""/>
    <s v="Origio"/>
    <n v="6230"/>
    <s v="5966413"/>
    <n v="130"/>
    <s v="NULL"/>
    <s v="NULL"/>
  </r>
  <r>
    <x v="1"/>
    <x v="1"/>
    <d v="2021-09-14T00:00:00"/>
    <x v="8"/>
    <s v="Invoice"/>
    <s v="35390"/>
    <n v="51230"/>
    <x v="72"/>
    <s v="51230 IVF Lab supplies"/>
    <x v="11"/>
    <s v="230L /180LNitrogen / Carbon Dioxide"/>
    <s v=" "/>
    <s v=""/>
    <s v=""/>
    <n v="590.64"/>
    <n v="590.64"/>
    <n v="0"/>
    <s v=""/>
    <s v="G/L Account"/>
    <s v=""/>
    <s v=" "/>
    <s v=""/>
    <s v="Rons Medical Gases, INC"/>
    <n v="6208"/>
    <s v="35390"/>
    <n v="130"/>
    <s v="NULL"/>
    <s v="NULL"/>
  </r>
  <r>
    <x v="1"/>
    <x v="7"/>
    <d v="2021-09-14T00:00:00"/>
    <x v="8"/>
    <s v="Invoice"/>
    <s v="29937003"/>
    <n v="51230"/>
    <x v="72"/>
    <s v="51230 IVF Lab supplies"/>
    <x v="11"/>
    <s v="Spec container"/>
    <s v=" "/>
    <s v=""/>
    <s v=""/>
    <n v="33.299999999999997"/>
    <n v="33.299999999999997"/>
    <n v="0"/>
    <s v=""/>
    <s v="G/L Account"/>
    <s v=""/>
    <s v=" "/>
    <s v=""/>
    <s v="McKesson"/>
    <n v="6184"/>
    <s v="29937003"/>
    <n v="130"/>
    <s v="NULL"/>
    <s v="NULL"/>
  </r>
  <r>
    <x v="1"/>
    <x v="7"/>
    <d v="2021-09-14T00:00:00"/>
    <x v="8"/>
    <s v="Invoice"/>
    <s v="20031160"/>
    <n v="51230"/>
    <x v="72"/>
    <s v="51230 IVF Lab supplies"/>
    <x v="11"/>
    <s v="Embryo Glue - Oak"/>
    <s v=" "/>
    <s v=""/>
    <s v=""/>
    <n v="2501.7800000000002"/>
    <n v="2501.7800000000002"/>
    <n v="0"/>
    <s v=""/>
    <s v="G/L Account"/>
    <s v=""/>
    <s v=" "/>
    <s v=""/>
    <s v="Vitrolife"/>
    <n v="6156"/>
    <s v="20031160"/>
    <n v="130"/>
    <s v="NULL"/>
    <s v="NULL"/>
  </r>
  <r>
    <x v="1"/>
    <x v="1"/>
    <d v="2021-09-14T00:00:00"/>
    <x v="8"/>
    <s v="Credit Memo"/>
    <s v="29564645"/>
    <n v="51220"/>
    <x v="73"/>
    <s v="51220 Clinical supplies"/>
    <x v="11"/>
    <s v="Medical Supplies"/>
    <s v=" "/>
    <s v=""/>
    <s v=""/>
    <n v="-198.57"/>
    <n v="0"/>
    <n v="198.57"/>
    <s v=""/>
    <s v="G/L Account"/>
    <s v=""/>
    <s v=" "/>
    <s v=""/>
    <s v="McKesson"/>
    <n v="11884"/>
    <s v="29564645"/>
    <n v="110"/>
    <s v="NULL"/>
    <s v="NULL"/>
  </r>
  <r>
    <x v="1"/>
    <x v="1"/>
    <d v="2021-09-14T00:00:00"/>
    <x v="8"/>
    <s v="Credit Memo"/>
    <s v="29162783"/>
    <n v="51220"/>
    <x v="73"/>
    <s v="51220 Clinical supplies"/>
    <x v="11"/>
    <s v="Medical Supplies"/>
    <s v=" "/>
    <s v=""/>
    <s v=""/>
    <n v="-262.75"/>
    <n v="0"/>
    <n v="262.75"/>
    <s v=""/>
    <s v="G/L Account"/>
    <s v=""/>
    <s v=" "/>
    <s v=""/>
    <s v="McKesson"/>
    <n v="11880"/>
    <s v="29462783"/>
    <n v="400"/>
    <s v="NULL"/>
    <s v="NULL"/>
  </r>
  <r>
    <x v="1"/>
    <x v="1"/>
    <d v="2021-09-14T00:00:00"/>
    <x v="8"/>
    <s v="Credit Memo"/>
    <s v="29094435"/>
    <n v="51220"/>
    <x v="73"/>
    <s v="51220 Clinical supplies"/>
    <x v="11"/>
    <s v="Medical Supplies"/>
    <s v=" "/>
    <s v=""/>
    <s v=""/>
    <n v="-267.10000000000002"/>
    <n v="0"/>
    <n v="267.10000000000002"/>
    <s v=""/>
    <s v="G/L Account"/>
    <s v=""/>
    <s v=" "/>
    <s v=""/>
    <s v="McKesson"/>
    <n v="11876"/>
    <s v="29094435"/>
    <n v="400"/>
    <s v="NULL"/>
    <s v="NULL"/>
  </r>
  <r>
    <x v="1"/>
    <x v="1"/>
    <d v="2021-09-14T00:00:00"/>
    <x v="8"/>
    <s v="Credit Memo"/>
    <s v="28321765"/>
    <n v="51220"/>
    <x v="73"/>
    <s v="51220 Clinical supplies"/>
    <x v="11"/>
    <s v="Medical Supplies"/>
    <s v=" "/>
    <s v=""/>
    <s v=""/>
    <n v="-243.08"/>
    <n v="0"/>
    <n v="243.08"/>
    <s v=""/>
    <s v="G/L Account"/>
    <s v=""/>
    <s v=" "/>
    <s v=""/>
    <s v="McKesson"/>
    <n v="11872"/>
    <s v="28321765"/>
    <n v="400"/>
    <s v="NULL"/>
    <s v="NULL"/>
  </r>
  <r>
    <x v="1"/>
    <x v="1"/>
    <d v="2021-09-14T00:00:00"/>
    <x v="8"/>
    <s v="Credit Memo"/>
    <s v="27739304"/>
    <n v="51220"/>
    <x v="73"/>
    <s v="51220 Clinical supplies"/>
    <x v="11"/>
    <s v="Medical Supplies"/>
    <s v=" "/>
    <s v=""/>
    <s v=""/>
    <n v="-542.08000000000004"/>
    <n v="0"/>
    <n v="542.08000000000004"/>
    <s v=""/>
    <s v="G/L Account"/>
    <s v=""/>
    <s v=" "/>
    <s v=""/>
    <s v="McKesson"/>
    <n v="11868"/>
    <s v="27739304"/>
    <n v="400"/>
    <s v="NULL"/>
    <s v="NULL"/>
  </r>
  <r>
    <x v="0"/>
    <x v="1"/>
    <d v="2021-09-14T00:00:00"/>
    <x v="8"/>
    <s v=" "/>
    <s v="G00075"/>
    <n v="41500"/>
    <x v="75"/>
    <s v="41500 Storage revenue"/>
    <x v="13"/>
    <s v="ACH CREDITSPRING FERTILITY/HEALTH PMT ID-SETT-ACH ORIG"/>
    <s v=" "/>
    <s v=""/>
    <s v=""/>
    <n v="-600"/>
    <n v="0"/>
    <n v="600"/>
    <s v=""/>
    <s v="G/L Account"/>
    <s v=""/>
    <s v=" "/>
    <s v=""/>
    <s v=""/>
    <n v="4202"/>
    <s v=""/>
    <n v="220"/>
    <s v="NULL"/>
    <s v="STORAGE"/>
  </r>
  <r>
    <x v="0"/>
    <x v="1"/>
    <d v="2021-09-14T00:00:00"/>
    <x v="8"/>
    <s v="Invoice"/>
    <s v="5.27.21"/>
    <n v="41120"/>
    <x v="80"/>
    <s v="41120 Self-pay refunds"/>
    <x v="17"/>
    <s v="Refund for overpayment for SPP"/>
    <s v=" "/>
    <s v=""/>
    <s v=""/>
    <n v="36"/>
    <n v="36"/>
    <n v="0"/>
    <s v=""/>
    <s v="G/L Account"/>
    <s v=""/>
    <s v=" "/>
    <s v=""/>
    <s v="Allison  Carlson"/>
    <n v="11888"/>
    <s v="5.27.21"/>
    <n v="400"/>
    <s v="NULL"/>
    <s v="NULL"/>
  </r>
  <r>
    <x v="1"/>
    <x v="1"/>
    <d v="2021-09-14T00:00:00"/>
    <x v="8"/>
    <s v="Invoice"/>
    <s v="001273638"/>
    <n v="41120"/>
    <x v="80"/>
    <s v="41120 Self-pay refunds"/>
    <x v="17"/>
    <s v="April 2021 -Reimburse pt for egg shipping fee"/>
    <s v=" "/>
    <s v=""/>
    <s v=""/>
    <n v="500"/>
    <n v="500"/>
    <n v="0"/>
    <s v=""/>
    <s v="G/L Account"/>
    <s v=""/>
    <s v=" "/>
    <s v=""/>
    <s v="Leilani Merrill"/>
    <n v="6145"/>
    <s v="001273638"/>
    <n v="160"/>
    <s v="NULL"/>
    <s v="NULL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65"/>
    <n v="265"/>
    <n v="0"/>
    <s v=""/>
    <s v="G/L Account"/>
    <s v=""/>
    <s v=" "/>
    <s v=""/>
    <s v=""/>
    <n v="3731"/>
    <s v=""/>
    <n v="16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583"/>
    <n v="583"/>
    <n v="0"/>
    <s v=""/>
    <s v="G/L Account"/>
    <s v=""/>
    <s v=" "/>
    <s v=""/>
    <s v=""/>
    <n v="3730"/>
    <s v=""/>
    <n v="22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29"/>
    <s v=""/>
    <n v="14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636"/>
    <n v="636"/>
    <n v="0"/>
    <s v=""/>
    <s v="G/L Account"/>
    <s v=""/>
    <s v=" "/>
    <s v=""/>
    <s v=""/>
    <n v="3728"/>
    <s v=""/>
    <n v="140"/>
    <s v=""/>
    <s v=""/>
  </r>
  <r>
    <x v="0"/>
    <x v="3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27"/>
    <s v=""/>
    <n v="14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26"/>
    <s v=""/>
    <n v="14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25"/>
    <s v=""/>
    <n v="14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24"/>
    <s v=""/>
    <n v="35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23"/>
    <s v=""/>
    <n v="18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22"/>
    <s v=""/>
    <n v="180"/>
    <s v=""/>
    <s v=""/>
  </r>
  <r>
    <x v="0"/>
    <x v="6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21"/>
    <s v=""/>
    <n v="18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212"/>
    <n v="212"/>
    <n v="0"/>
    <s v=""/>
    <s v="G/L Account"/>
    <s v=""/>
    <s v=" "/>
    <s v=""/>
    <s v=""/>
    <n v="3720"/>
    <s v=""/>
    <n v="18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159"/>
    <n v="159"/>
    <n v="0"/>
    <s v=""/>
    <s v="G/L Account"/>
    <s v=""/>
    <s v=" "/>
    <s v=""/>
    <s v=""/>
    <n v="3719"/>
    <s v=""/>
    <n v="18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18"/>
    <s v=""/>
    <n v="15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12"/>
    <n v="212"/>
    <n v="0"/>
    <s v=""/>
    <s v="G/L Account"/>
    <s v=""/>
    <s v=" "/>
    <s v=""/>
    <s v=""/>
    <n v="3717"/>
    <s v=""/>
    <n v="34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0"/>
    <n v="530"/>
    <n v="0"/>
    <s v=""/>
    <s v="G/L Account"/>
    <s v=""/>
    <s v=" "/>
    <s v=""/>
    <s v=""/>
    <n v="3716"/>
    <s v=""/>
    <n v="17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689"/>
    <n v="689"/>
    <n v="0"/>
    <s v=""/>
    <s v="G/L Account"/>
    <s v=""/>
    <s v=" "/>
    <s v=""/>
    <s v=""/>
    <n v="3715"/>
    <s v=""/>
    <n v="170"/>
    <s v=""/>
    <s v=""/>
  </r>
  <r>
    <x v="0"/>
    <x v="3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14"/>
    <s v=""/>
    <n v="170"/>
    <s v=""/>
    <s v=""/>
  </r>
  <r>
    <x v="0"/>
    <x v="6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13"/>
    <s v=""/>
    <n v="17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636"/>
    <n v="636"/>
    <n v="0"/>
    <s v=""/>
    <s v="G/L Account"/>
    <s v=""/>
    <s v=" "/>
    <s v=""/>
    <s v=""/>
    <n v="3712"/>
    <s v=""/>
    <n v="17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477"/>
    <n v="477"/>
    <n v="0"/>
    <s v=""/>
    <s v="G/L Account"/>
    <s v=""/>
    <s v=" "/>
    <s v=""/>
    <s v=""/>
    <n v="3711"/>
    <s v=""/>
    <n v="170"/>
    <s v=""/>
    <s v=""/>
  </r>
  <r>
    <x v="0"/>
    <x v="8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10"/>
    <s v=""/>
    <n v="170"/>
    <s v=""/>
    <s v=""/>
  </r>
  <r>
    <x v="0"/>
    <x v="5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09"/>
    <s v=""/>
    <n v="130"/>
    <s v=""/>
    <s v=""/>
  </r>
  <r>
    <x v="0"/>
    <x v="1"/>
    <d v="2021-09-15T00:00:00"/>
    <x v="8"/>
    <s v=" "/>
    <s v="G00067"/>
    <n v="69130"/>
    <x v="9"/>
    <s v="69130 Payroll processing fee"/>
    <x v="2"/>
    <s v="SFM PPE 9/15/21 - Invoice 5524554"/>
    <s v=" "/>
    <s v=""/>
    <s v=""/>
    <n v="901"/>
    <n v="901"/>
    <n v="0"/>
    <s v=""/>
    <s v="G/L Account"/>
    <s v=""/>
    <s v=" "/>
    <s v=""/>
    <s v=""/>
    <n v="3708"/>
    <s v=""/>
    <n v="130"/>
    <s v=""/>
    <s v=""/>
  </r>
  <r>
    <x v="0"/>
    <x v="7"/>
    <d v="2021-09-15T00:00:00"/>
    <x v="8"/>
    <s v=" "/>
    <s v="G00067"/>
    <n v="69130"/>
    <x v="9"/>
    <s v="69130 Payroll processing fee"/>
    <x v="2"/>
    <s v="SFM PPE 9/15/21 - Invoice 5524554"/>
    <s v=" "/>
    <s v=""/>
    <s v=""/>
    <n v="371"/>
    <n v="371"/>
    <n v="0"/>
    <s v=""/>
    <s v="G/L Account"/>
    <s v=""/>
    <s v=" "/>
    <s v=""/>
    <s v=""/>
    <n v="3707"/>
    <s v=""/>
    <n v="13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6"/>
    <s v=""/>
    <n v="13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05"/>
    <s v=""/>
    <n v="13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265"/>
    <n v="265"/>
    <n v="0"/>
    <s v=""/>
    <s v="G/L Account"/>
    <s v=""/>
    <s v=" "/>
    <s v=""/>
    <s v=""/>
    <n v="3704"/>
    <s v=""/>
    <n v="37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3"/>
    <s v=""/>
    <n v="332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318"/>
    <n v="318"/>
    <n v="0"/>
    <s v=""/>
    <s v="G/L Account"/>
    <s v=""/>
    <s v=" "/>
    <s v=""/>
    <s v=""/>
    <n v="3702"/>
    <s v=""/>
    <n v="32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106"/>
    <n v="106"/>
    <n v="0"/>
    <s v=""/>
    <s v="G/L Account"/>
    <s v=""/>
    <s v=" "/>
    <s v=""/>
    <s v=""/>
    <n v="3701"/>
    <s v=""/>
    <n v="310"/>
    <s v=""/>
    <s v=""/>
  </r>
  <r>
    <x v="0"/>
    <x v="4"/>
    <d v="2021-09-15T00:00:00"/>
    <x v="8"/>
    <s v=" "/>
    <s v="G00067"/>
    <n v="69130"/>
    <x v="9"/>
    <s v="69130 Payroll processing fee"/>
    <x v="2"/>
    <s v="SFM PPE 9/15/21 - Invoice 5524554"/>
    <s v=" "/>
    <s v=""/>
    <s v=""/>
    <n v="53"/>
    <n v="53"/>
    <n v="0"/>
    <s v=""/>
    <s v="G/L Account"/>
    <s v=""/>
    <s v=" "/>
    <s v=""/>
    <s v=""/>
    <n v="3700"/>
    <s v=""/>
    <n v="110"/>
    <s v=""/>
    <s v=""/>
  </r>
  <r>
    <x v="0"/>
    <x v="2"/>
    <d v="2021-09-15T00:00:00"/>
    <x v="8"/>
    <s v=" "/>
    <s v="G00067"/>
    <n v="69130"/>
    <x v="9"/>
    <s v="69130 Payroll processing fee"/>
    <x v="2"/>
    <s v="SFM PPE 9/15/21 - Invoice 5524554"/>
    <s v=" "/>
    <s v=""/>
    <s v=""/>
    <n v="689"/>
    <n v="689"/>
    <n v="0"/>
    <s v=""/>
    <s v="G/L Account"/>
    <s v=""/>
    <s v=" "/>
    <s v=""/>
    <s v=""/>
    <n v="3699"/>
    <s v=""/>
    <n v="210"/>
    <s v=""/>
    <s v=""/>
  </r>
  <r>
    <x v="0"/>
    <x v="2"/>
    <d v="2021-09-15T00:00:00"/>
    <x v="8"/>
    <s v=" "/>
    <s v="G00059"/>
    <n v="69130"/>
    <x v="9"/>
    <s v="69130 Payroll processing fee"/>
    <x v="2"/>
    <s v="SFM PPE 9/15/21 - Invoice 5528493 - off- cycle"/>
    <s v=" "/>
    <s v=""/>
    <s v=""/>
    <n v="53"/>
    <n v="53"/>
    <n v="0"/>
    <s v=""/>
    <s v="G/L Account"/>
    <s v=""/>
    <s v=" "/>
    <s v=""/>
    <s v=""/>
    <n v="3505"/>
    <s v=""/>
    <n v="370"/>
    <s v=""/>
    <s v=""/>
  </r>
  <r>
    <x v="0"/>
    <x v="2"/>
    <d v="2021-09-15T00:00:00"/>
    <x v="8"/>
    <s v=" "/>
    <s v="G00059"/>
    <n v="69130"/>
    <x v="9"/>
    <s v="69130 Payroll processing fee"/>
    <x v="2"/>
    <s v="SFM PPE 9/15/21 - Invoice 5511033 - Service fee - off - cycle"/>
    <s v=" "/>
    <s v=""/>
    <s v=""/>
    <n v="53"/>
    <n v="53"/>
    <n v="0"/>
    <s v=""/>
    <s v="G/L Account"/>
    <s v=""/>
    <s v=" "/>
    <s v=""/>
    <s v=""/>
    <n v="3499"/>
    <s v=""/>
    <n v="220"/>
    <s v=""/>
    <s v=""/>
  </r>
  <r>
    <x v="1"/>
    <x v="1"/>
    <d v="2021-09-15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737"/>
    <s v=""/>
    <n v="110"/>
    <s v="NULL"/>
    <s v="NULL"/>
  </r>
  <r>
    <x v="4"/>
    <x v="4"/>
    <d v="2021-09-15T00:00:00"/>
    <x v="8"/>
    <s v=" "/>
    <s v="G00105"/>
    <n v="67160"/>
    <x v="15"/>
    <s v="67160 In-house meals"/>
    <x v="4"/>
    <s v="LOT LESS - CF"/>
    <s v=" "/>
    <s v=""/>
    <s v=""/>
    <n v="65.81"/>
    <n v="65.81"/>
    <n v="0"/>
    <s v=""/>
    <s v="G/L Account"/>
    <s v=""/>
    <s v=" "/>
    <s v=""/>
    <s v=""/>
    <n v="10229"/>
    <s v=""/>
    <n v="110"/>
    <s v="NULL"/>
    <s v="NULL"/>
  </r>
  <r>
    <x v="1"/>
    <x v="7"/>
    <d v="2021-09-15T00:00:00"/>
    <x v="8"/>
    <s v=" "/>
    <s v="G00107"/>
    <n v="67160"/>
    <x v="15"/>
    <s v="67160 In-house meals"/>
    <x v="4"/>
    <s v="Costco-Oak Snacks"/>
    <s v=" "/>
    <s v=""/>
    <s v=""/>
    <n v="215.06"/>
    <n v="215.06"/>
    <n v="0"/>
    <s v=""/>
    <s v="G/L Account"/>
    <s v=""/>
    <s v=" "/>
    <s v=""/>
    <s v=""/>
    <n v="9881"/>
    <s v=""/>
    <n v="180"/>
    <s v="NULL"/>
    <s v="NULL"/>
  </r>
  <r>
    <x v="1"/>
    <x v="1"/>
    <d v="2021-09-15T00:00:00"/>
    <x v="8"/>
    <s v=" "/>
    <s v="G00106"/>
    <n v="66140"/>
    <x v="20"/>
    <s v="66140 Ground transportation"/>
    <x v="5"/>
    <s v="SAN MATEO GAS NT"/>
    <s v=" "/>
    <s v=""/>
    <s v=""/>
    <n v="57.86"/>
    <n v="57.86"/>
    <n v="0"/>
    <s v=""/>
    <s v="G/L Account"/>
    <s v=""/>
    <s v=" "/>
    <s v=""/>
    <s v=""/>
    <n v="10733"/>
    <s v=""/>
    <n v="110"/>
    <s v="NULL"/>
    <s v="NULL"/>
  </r>
  <r>
    <x v="1"/>
    <x v="5"/>
    <d v="2021-09-15T00:00:00"/>
    <x v="8"/>
    <s v="Invoice"/>
    <s v="87480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6362"/>
    <s v="87480"/>
    <n v="110"/>
    <s v="NULL"/>
    <s v="NULL"/>
  </r>
  <r>
    <x v="1"/>
    <x v="7"/>
    <d v="2021-09-15T00:00:00"/>
    <x v="8"/>
    <s v="Invoice"/>
    <s v="87480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6359"/>
    <s v="87480"/>
    <n v="110"/>
    <s v="NULL"/>
    <s v="NULL"/>
  </r>
  <r>
    <x v="1"/>
    <x v="1"/>
    <d v="2021-09-15T00:00:00"/>
    <x v="8"/>
    <s v="Invoice"/>
    <s v="87480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6356"/>
    <s v="87480"/>
    <n v="110"/>
    <s v="NULL"/>
    <s v="NULL"/>
  </r>
  <r>
    <x v="4"/>
    <x v="4"/>
    <d v="2021-09-15T00:00:00"/>
    <x v="8"/>
    <s v="Invoice"/>
    <s v="87480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6353"/>
    <s v="87480"/>
    <n v="110"/>
    <s v="NULL"/>
    <s v="NULL"/>
  </r>
  <r>
    <x v="1"/>
    <x v="1"/>
    <d v="2021-09-15T00:00:00"/>
    <x v="8"/>
    <s v=" "/>
    <s v="G00107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9903"/>
    <s v=""/>
    <n v="180"/>
    <s v="NULL"/>
    <s v="NULL"/>
  </r>
  <r>
    <x v="0"/>
    <x v="2"/>
    <d v="2021-09-15T00:00:00"/>
    <x v="8"/>
    <s v="Invoice"/>
    <s v="114620"/>
    <n v="65210"/>
    <x v="26"/>
    <s v="65210 Computer software"/>
    <x v="6"/>
    <s v="SSLs, upgrade portal SSL, SANs Multidomain"/>
    <s v=" "/>
    <s v=""/>
    <s v=""/>
    <n v="500"/>
    <n v="500"/>
    <n v="0"/>
    <s v=""/>
    <s v="G/L Account"/>
    <s v=""/>
    <s v=" "/>
    <s v=""/>
    <s v="Mathe, Inc"/>
    <n v="6252"/>
    <s v="114620"/>
    <n v="370"/>
    <s v="NULL"/>
    <s v="NULL"/>
  </r>
  <r>
    <x v="4"/>
    <x v="4"/>
    <d v="2021-09-15T00:00:00"/>
    <x v="8"/>
    <s v=" "/>
    <s v="G00106"/>
    <n v="65190"/>
    <x v="28"/>
    <s v="65190 Office supplies"/>
    <x v="6"/>
    <s v="Amazon 20 pcs Wire Keychain Cable 4 Inch Stainless Steel Key Ring Loop"/>
    <s v=" "/>
    <s v=""/>
    <s v=""/>
    <n v="13.04"/>
    <n v="13.04"/>
    <n v="0"/>
    <s v=""/>
    <s v="G/L Account"/>
    <s v=""/>
    <s v=" "/>
    <s v=""/>
    <s v=""/>
    <n v="10757"/>
    <s v=""/>
    <n v="180"/>
    <s v="NULL"/>
    <s v="NULL"/>
  </r>
  <r>
    <x v="4"/>
    <x v="4"/>
    <d v="2021-09-15T00:00:00"/>
    <x v="8"/>
    <s v=" "/>
    <s v="G00106"/>
    <n v="65190"/>
    <x v="28"/>
    <s v="65190 Office supplies"/>
    <x v="6"/>
    <s v="Amazon Food Storage Root"/>
    <s v=" "/>
    <s v=""/>
    <s v=""/>
    <n v="31.99"/>
    <n v="31.99"/>
    <n v="0"/>
    <s v=""/>
    <s v="G/L Account"/>
    <s v=""/>
    <s v=" "/>
    <s v=""/>
    <s v=""/>
    <n v="10749"/>
    <s v=""/>
    <n v="180"/>
    <s v="NULL"/>
    <s v="NULL"/>
  </r>
  <r>
    <x v="1"/>
    <x v="2"/>
    <d v="2021-09-15T00:00:00"/>
    <x v="8"/>
    <s v=" "/>
    <s v="G00079"/>
    <n v="64170"/>
    <x v="69"/>
    <s v="64170 Other"/>
    <x v="7"/>
    <s v="Routable Routable CCD IXZN8RXG7"/>
    <s v=" "/>
    <s v=""/>
    <s v=""/>
    <n v="-0.03"/>
    <n v="0"/>
    <n v="0.03"/>
    <s v=""/>
    <s v="G/L Account"/>
    <s v=""/>
    <s v=" "/>
    <s v=""/>
    <s v=""/>
    <n v="4724"/>
    <s v=""/>
    <n v="320"/>
    <s v="NULL"/>
    <s v="NULL"/>
  </r>
  <r>
    <x v="1"/>
    <x v="2"/>
    <d v="2021-09-15T00:00:00"/>
    <x v="8"/>
    <s v=" "/>
    <s v="G00079"/>
    <n v="64170"/>
    <x v="69"/>
    <s v="64170 Other"/>
    <x v="7"/>
    <s v="Routable Routable CCD I4YOLBGN9"/>
    <s v=" "/>
    <s v=""/>
    <s v=""/>
    <n v="-0.01"/>
    <n v="0"/>
    <n v="0.01"/>
    <s v=""/>
    <s v="G/L Account"/>
    <s v=""/>
    <s v=" "/>
    <s v=""/>
    <s v=""/>
    <n v="4722"/>
    <s v=""/>
    <n v="320"/>
    <s v="NULL"/>
    <s v="NULL"/>
  </r>
  <r>
    <x v="1"/>
    <x v="2"/>
    <d v="2021-09-15T00:00:00"/>
    <x v="8"/>
    <s v="Invoice"/>
    <s v="9/1/2021-9/15/2021"/>
    <n v="64130"/>
    <x v="41"/>
    <s v="64130 Contract labor"/>
    <x v="7"/>
    <s v="timecard 9/1/2021-9/15/2021"/>
    <s v=" "/>
    <s v=""/>
    <s v=""/>
    <n v="2835"/>
    <n v="2835"/>
    <n v="0"/>
    <s v=""/>
    <s v="G/L Account"/>
    <s v=""/>
    <s v=" "/>
    <s v=""/>
    <s v="Railynne Danzot"/>
    <n v="6366"/>
    <s v="9/1/2021-9/15/2021"/>
    <n v="220"/>
    <s v="NULL"/>
    <s v="NULL"/>
  </r>
  <r>
    <x v="0"/>
    <x v="2"/>
    <d v="2021-09-15T00:00:00"/>
    <x v="8"/>
    <s v="Invoice"/>
    <s v="CW-1575"/>
    <n v="64120"/>
    <x v="82"/>
    <s v="64120 Consulting "/>
    <x v="7"/>
    <s v="R.Villafane/M Chung hours 9.2.21-9.15.21"/>
    <s v=" "/>
    <s v=""/>
    <s v=""/>
    <n v="13900"/>
    <n v="13900"/>
    <n v="0"/>
    <s v=""/>
    <s v="G/L Account"/>
    <s v=""/>
    <s v=" "/>
    <s v=""/>
    <s v="Neetek Systems Integrations, Inc."/>
    <n v="6374"/>
    <s v="CW-1575"/>
    <n v="370"/>
    <s v="NULL"/>
    <s v="NULL"/>
  </r>
  <r>
    <x v="0"/>
    <x v="2"/>
    <d v="2021-09-15T00:00:00"/>
    <x v="8"/>
    <s v="Invoice"/>
    <s v="5724"/>
    <n v="64120"/>
    <x v="82"/>
    <s v="64120 Consulting "/>
    <x v="7"/>
    <s v="9.1.21-9.8.21 R. Villafane NYC + IT Supplies"/>
    <s v=" "/>
    <s v=""/>
    <s v=""/>
    <n v="4279.32"/>
    <n v="4279.32"/>
    <n v="0"/>
    <s v=""/>
    <s v="G/L Account"/>
    <s v=""/>
    <s v=" "/>
    <s v=""/>
    <s v="Neetek Systems Integrations, Inc."/>
    <n v="6339"/>
    <s v="5724"/>
    <n v="370"/>
    <s v="NULL"/>
    <s v="NULL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1130.1600000000001"/>
    <n v="1130.1600000000001"/>
    <n v="0"/>
    <s v=""/>
    <s v="G/L Account"/>
    <s v=""/>
    <s v=" "/>
    <s v=""/>
    <s v=""/>
    <n v="3576"/>
    <s v=""/>
    <n v="220"/>
    <s v=""/>
    <s v=""/>
  </r>
  <r>
    <x v="0"/>
    <x v="5"/>
    <d v="2021-09-15T00:00:00"/>
    <x v="8"/>
    <s v=" "/>
    <s v="G00067"/>
    <n v="61190"/>
    <x v="49"/>
    <s v="61190 PTO Expense"/>
    <x v="9"/>
    <s v="SFM PPE 9/15/21 - Invoice 5524554"/>
    <s v=" "/>
    <s v=""/>
    <s v=""/>
    <n v="845.52"/>
    <n v="845.52"/>
    <n v="0"/>
    <s v=""/>
    <s v="G/L Account"/>
    <s v=""/>
    <s v=" "/>
    <s v=""/>
    <s v=""/>
    <n v="3575"/>
    <s v=""/>
    <n v="14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2360.2800000000002"/>
    <n v="2360.2800000000002"/>
    <n v="0"/>
    <s v=""/>
    <s v="G/L Account"/>
    <s v=""/>
    <s v=" "/>
    <s v=""/>
    <s v=""/>
    <n v="3574"/>
    <s v=""/>
    <n v="14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708.3"/>
    <n v="1708.3"/>
    <n v="0"/>
    <s v=""/>
    <s v="G/L Account"/>
    <s v=""/>
    <s v=" "/>
    <s v=""/>
    <s v=""/>
    <n v="3573"/>
    <s v=""/>
    <n v="14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606.19000000000005"/>
    <n v="606.19000000000005"/>
    <n v="0"/>
    <s v=""/>
    <s v="G/L Account"/>
    <s v=""/>
    <s v=" "/>
    <s v=""/>
    <s v=""/>
    <n v="3572"/>
    <s v=""/>
    <n v="350"/>
    <s v=""/>
    <s v=""/>
  </r>
  <r>
    <x v="0"/>
    <x v="6"/>
    <d v="2021-09-15T00:00:00"/>
    <x v="8"/>
    <s v=" "/>
    <s v="G00067"/>
    <n v="61190"/>
    <x v="49"/>
    <s v="61190 PTO Expense"/>
    <x v="9"/>
    <s v="SFM PPE 9/15/21 - Invoice 5524554"/>
    <s v=" "/>
    <s v=""/>
    <s v=""/>
    <n v="960"/>
    <n v="960"/>
    <n v="0"/>
    <s v=""/>
    <s v="G/L Account"/>
    <s v=""/>
    <s v=" "/>
    <s v=""/>
    <s v=""/>
    <n v="3571"/>
    <s v=""/>
    <n v="18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569.76"/>
    <n v="569.76"/>
    <n v="0"/>
    <s v=""/>
    <s v="G/L Account"/>
    <s v=""/>
    <s v=" "/>
    <s v=""/>
    <s v=""/>
    <n v="3570"/>
    <s v=""/>
    <n v="150"/>
    <s v=""/>
    <s v=""/>
  </r>
  <r>
    <x v="0"/>
    <x v="5"/>
    <d v="2021-09-15T00:00:00"/>
    <x v="8"/>
    <s v=" "/>
    <s v="G00067"/>
    <n v="61190"/>
    <x v="49"/>
    <s v="61190 PTO Expense"/>
    <x v="9"/>
    <s v="SFM PPE 9/15/21 - Invoice 5524554"/>
    <s v=" "/>
    <s v=""/>
    <s v=""/>
    <n v="1644"/>
    <n v="1644"/>
    <n v="0"/>
    <s v=""/>
    <s v="G/L Account"/>
    <s v=""/>
    <s v=" "/>
    <s v=""/>
    <s v=""/>
    <n v="3569"/>
    <s v=""/>
    <n v="17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840"/>
    <n v="840"/>
    <n v="0"/>
    <s v=""/>
    <s v="G/L Account"/>
    <s v=""/>
    <s v=" "/>
    <s v=""/>
    <s v=""/>
    <n v="3568"/>
    <s v=""/>
    <n v="170"/>
    <s v=""/>
    <s v=""/>
  </r>
  <r>
    <x v="0"/>
    <x v="3"/>
    <d v="2021-09-15T00:00:00"/>
    <x v="8"/>
    <s v=" "/>
    <s v="G00067"/>
    <n v="61190"/>
    <x v="49"/>
    <s v="61190 PTO Expense"/>
    <x v="9"/>
    <s v="SFM PPE 9/15/21 - Invoice 5524554"/>
    <s v=" "/>
    <s v=""/>
    <s v=""/>
    <n v="408"/>
    <n v="408"/>
    <n v="0"/>
    <s v=""/>
    <s v="G/L Account"/>
    <s v=""/>
    <s v=" "/>
    <s v=""/>
    <s v=""/>
    <n v="3567"/>
    <s v=""/>
    <n v="17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459.5"/>
    <n v="1459.5"/>
    <n v="0"/>
    <s v=""/>
    <s v="G/L Account"/>
    <s v=""/>
    <s v=" "/>
    <s v=""/>
    <s v=""/>
    <n v="3566"/>
    <s v=""/>
    <n v="170"/>
    <s v=""/>
    <s v=""/>
  </r>
  <r>
    <x v="0"/>
    <x v="4"/>
    <d v="2021-09-15T00:00:00"/>
    <x v="8"/>
    <s v=" "/>
    <s v="G00067"/>
    <n v="61190"/>
    <x v="49"/>
    <s v="61190 PTO Expense"/>
    <x v="9"/>
    <s v="SFM PPE 9/15/21 - Invoice 5524554"/>
    <s v=" "/>
    <s v=""/>
    <s v=""/>
    <n v="776"/>
    <n v="776"/>
    <n v="0"/>
    <s v=""/>
    <s v="G/L Account"/>
    <s v=""/>
    <s v=" "/>
    <s v=""/>
    <s v=""/>
    <n v="3565"/>
    <s v=""/>
    <n v="170"/>
    <s v=""/>
    <s v=""/>
  </r>
  <r>
    <x v="0"/>
    <x v="8"/>
    <d v="2021-09-15T00:00:00"/>
    <x v="8"/>
    <s v=" "/>
    <s v="G00067"/>
    <n v="61190"/>
    <x v="49"/>
    <s v="61190 PTO Expense"/>
    <x v="9"/>
    <s v="SFM PPE 9/15/21 - Invoice 5524554"/>
    <s v=" "/>
    <s v=""/>
    <s v=""/>
    <n v="72"/>
    <n v="72"/>
    <n v="0"/>
    <s v=""/>
    <s v="G/L Account"/>
    <s v=""/>
    <s v=" "/>
    <s v=""/>
    <s v=""/>
    <n v="3564"/>
    <s v=""/>
    <n v="170"/>
    <s v=""/>
    <s v=""/>
  </r>
  <r>
    <x v="0"/>
    <x v="1"/>
    <d v="2021-09-15T00:00:00"/>
    <x v="8"/>
    <s v=" "/>
    <s v="G00067"/>
    <n v="61190"/>
    <x v="49"/>
    <s v="61190 PTO Expense"/>
    <x v="9"/>
    <s v="SFM PPE 9/15/21 - Invoice 5524554"/>
    <s v=" "/>
    <s v=""/>
    <s v=""/>
    <n v="2875.43"/>
    <n v="2875.43"/>
    <n v="0"/>
    <s v=""/>
    <s v="G/L Account"/>
    <s v=""/>
    <s v=" "/>
    <s v=""/>
    <s v=""/>
    <n v="3563"/>
    <s v=""/>
    <n v="130"/>
    <s v=""/>
    <s v=""/>
  </r>
  <r>
    <x v="0"/>
    <x v="7"/>
    <d v="2021-09-15T00:00:00"/>
    <x v="8"/>
    <s v=" "/>
    <s v="G00067"/>
    <n v="61190"/>
    <x v="49"/>
    <s v="61190 PTO Expense"/>
    <x v="9"/>
    <s v="SFM PPE 9/15/21 - Invoice 5524554"/>
    <s v=" "/>
    <s v=""/>
    <s v=""/>
    <n v="1618.38"/>
    <n v="1618.38"/>
    <n v="0"/>
    <s v=""/>
    <s v="G/L Account"/>
    <s v=""/>
    <s v=" "/>
    <s v=""/>
    <s v=""/>
    <n v="3562"/>
    <s v=""/>
    <n v="130"/>
    <s v=""/>
    <s v=""/>
  </r>
  <r>
    <x v="0"/>
    <x v="4"/>
    <d v="2021-09-15T00:00:00"/>
    <x v="8"/>
    <s v=" "/>
    <s v="G00067"/>
    <n v="61190"/>
    <x v="49"/>
    <s v="61190 PTO Expense"/>
    <x v="9"/>
    <s v="SFM PPE 9/15/21 - Invoice 5524554"/>
    <s v=" "/>
    <s v=""/>
    <s v=""/>
    <n v="120.75"/>
    <n v="120.75"/>
    <n v="0"/>
    <s v=""/>
    <s v="G/L Account"/>
    <s v=""/>
    <s v=" "/>
    <s v=""/>
    <s v=""/>
    <n v="3561"/>
    <s v=""/>
    <n v="13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957.37"/>
    <n v="957.37"/>
    <n v="0"/>
    <s v=""/>
    <s v="G/L Account"/>
    <s v=""/>
    <s v=" "/>
    <s v=""/>
    <s v=""/>
    <n v="3560"/>
    <s v=""/>
    <n v="37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250"/>
    <n v="250"/>
    <n v="0"/>
    <s v=""/>
    <s v="G/L Account"/>
    <s v=""/>
    <s v=" "/>
    <s v=""/>
    <s v=""/>
    <n v="3559"/>
    <s v=""/>
    <n v="332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769.23"/>
    <n v="769.23"/>
    <n v="0"/>
    <s v=""/>
    <s v="G/L Account"/>
    <s v=""/>
    <s v=" "/>
    <s v=""/>
    <s v=""/>
    <n v="3558"/>
    <s v=""/>
    <n v="320"/>
    <s v=""/>
    <s v=""/>
  </r>
  <r>
    <x v="0"/>
    <x v="2"/>
    <d v="2021-09-15T00:00:00"/>
    <x v="8"/>
    <s v=" "/>
    <s v="G00067"/>
    <n v="61190"/>
    <x v="49"/>
    <s v="61190 PTO Expense"/>
    <x v="9"/>
    <s v="SFM PPE 9/15/21 - Invoice 5524554"/>
    <s v=" "/>
    <s v=""/>
    <s v=""/>
    <n v="2658.29"/>
    <n v="2658.29"/>
    <n v="0"/>
    <s v=""/>
    <s v="G/L Account"/>
    <s v=""/>
    <s v=" "/>
    <s v=""/>
    <s v=""/>
    <n v="3557"/>
    <s v=""/>
    <n v="21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700.72"/>
    <n v="700.72"/>
    <n v="0"/>
    <s v=""/>
    <s v="G/L Account"/>
    <s v=""/>
    <s v=" "/>
    <s v=""/>
    <s v=""/>
    <n v="3666"/>
    <s v=""/>
    <n v="16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602.13"/>
    <n v="2602.13"/>
    <n v="0"/>
    <s v=""/>
    <s v="G/L Account"/>
    <s v=""/>
    <s v=" "/>
    <s v=""/>
    <s v=""/>
    <n v="3665"/>
    <s v=""/>
    <n v="22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1457.68"/>
    <n v="1457.68"/>
    <n v="0"/>
    <s v=""/>
    <s v="G/L Account"/>
    <s v=""/>
    <s v=" "/>
    <s v=""/>
    <s v=""/>
    <n v="3664"/>
    <s v=""/>
    <n v="14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2464.65"/>
    <n v="2464.65"/>
    <n v="0"/>
    <s v=""/>
    <s v="G/L Account"/>
    <s v=""/>
    <s v=" "/>
    <s v=""/>
    <s v=""/>
    <n v="3663"/>
    <s v=""/>
    <n v="140"/>
    <s v=""/>
    <s v=""/>
  </r>
  <r>
    <x v="0"/>
    <x v="3"/>
    <d v="2021-09-15T00:00:00"/>
    <x v="8"/>
    <s v=" "/>
    <s v="G00067"/>
    <n v="61180"/>
    <x v="50"/>
    <s v="61180 Benefits "/>
    <x v="9"/>
    <s v="SFM PPE 9/15/21 - Invoice 5524554"/>
    <s v=" "/>
    <s v=""/>
    <s v=""/>
    <n v="366"/>
    <n v="366"/>
    <n v="0"/>
    <s v=""/>
    <s v="G/L Account"/>
    <s v=""/>
    <s v=" "/>
    <s v=""/>
    <s v=""/>
    <n v="3662"/>
    <s v=""/>
    <n v="14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2464.86"/>
    <n v="2464.86"/>
    <n v="0"/>
    <s v=""/>
    <s v="G/L Account"/>
    <s v=""/>
    <s v=" "/>
    <s v=""/>
    <s v=""/>
    <n v="3661"/>
    <s v=""/>
    <n v="14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391.62"/>
    <n v="1391.62"/>
    <n v="0"/>
    <s v=""/>
    <s v="G/L Account"/>
    <s v=""/>
    <s v=" "/>
    <s v=""/>
    <s v=""/>
    <n v="3660"/>
    <s v=""/>
    <n v="14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780.93"/>
    <n v="1780.93"/>
    <n v="0"/>
    <s v=""/>
    <s v="G/L Account"/>
    <s v=""/>
    <s v=" "/>
    <s v=""/>
    <s v=""/>
    <n v="3659"/>
    <s v=""/>
    <n v="35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55.1"/>
    <n v="55.1"/>
    <n v="0"/>
    <s v=""/>
    <s v="G/L Account"/>
    <s v=""/>
    <s v=" "/>
    <s v=""/>
    <s v=""/>
    <n v="3658"/>
    <s v=""/>
    <n v="18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1716.51"/>
    <n v="1716.51"/>
    <n v="0"/>
    <s v=""/>
    <s v="G/L Account"/>
    <s v=""/>
    <s v=" "/>
    <s v=""/>
    <s v=""/>
    <n v="3657"/>
    <s v=""/>
    <n v="180"/>
    <s v=""/>
    <s v=""/>
  </r>
  <r>
    <x v="0"/>
    <x v="6"/>
    <d v="2021-09-15T00:00:00"/>
    <x v="8"/>
    <s v=" "/>
    <s v="G00067"/>
    <n v="61180"/>
    <x v="50"/>
    <s v="61180 Benefits "/>
    <x v="9"/>
    <s v="SFM PPE 9/15/21 - Invoice 5524554"/>
    <s v=" "/>
    <s v=""/>
    <s v=""/>
    <n v="323.12"/>
    <n v="323.12"/>
    <n v="0"/>
    <s v=""/>
    <s v="G/L Account"/>
    <s v=""/>
    <s v=" "/>
    <s v=""/>
    <s v=""/>
    <n v="3656"/>
    <s v=""/>
    <n v="18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632.73"/>
    <n v="632.73"/>
    <n v="0"/>
    <s v=""/>
    <s v="G/L Account"/>
    <s v=""/>
    <s v=" "/>
    <s v=""/>
    <s v=""/>
    <n v="3655"/>
    <s v=""/>
    <n v="18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359.26"/>
    <n v="359.26"/>
    <n v="0"/>
    <s v=""/>
    <s v="G/L Account"/>
    <s v=""/>
    <s v=" "/>
    <s v=""/>
    <s v=""/>
    <n v="3654"/>
    <s v=""/>
    <n v="18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210.56"/>
    <n v="1210.56"/>
    <n v="0"/>
    <s v=""/>
    <s v="G/L Account"/>
    <s v=""/>
    <s v=" "/>
    <s v=""/>
    <s v=""/>
    <n v="3653"/>
    <s v=""/>
    <n v="15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723.05"/>
    <n v="723.05"/>
    <n v="0"/>
    <s v=""/>
    <s v="G/L Account"/>
    <s v=""/>
    <s v=" "/>
    <s v=""/>
    <s v=""/>
    <n v="3652"/>
    <s v=""/>
    <n v="34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444.44"/>
    <n v="444.44"/>
    <n v="0"/>
    <s v=""/>
    <s v="G/L Account"/>
    <s v=""/>
    <s v=" "/>
    <s v=""/>
    <s v=""/>
    <n v="3651"/>
    <s v=""/>
    <n v="17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3149.35"/>
    <n v="3149.35"/>
    <n v="0"/>
    <s v=""/>
    <s v="G/L Account"/>
    <s v=""/>
    <s v=" "/>
    <s v=""/>
    <s v=""/>
    <n v="3650"/>
    <s v=""/>
    <n v="170"/>
    <s v=""/>
    <s v=""/>
  </r>
  <r>
    <x v="0"/>
    <x v="3"/>
    <d v="2021-09-15T00:00:00"/>
    <x v="8"/>
    <s v=" "/>
    <s v="G00067"/>
    <n v="61180"/>
    <x v="50"/>
    <s v="61180 Benefits "/>
    <x v="9"/>
    <s v="SFM PPE 9/15/21 - Invoice 5524554"/>
    <s v=" "/>
    <s v=""/>
    <s v=""/>
    <n v="9.85"/>
    <n v="9.85"/>
    <n v="0"/>
    <s v=""/>
    <s v="G/L Account"/>
    <s v=""/>
    <s v=" "/>
    <s v=""/>
    <s v=""/>
    <n v="3649"/>
    <s v=""/>
    <n v="170"/>
    <s v=""/>
    <s v=""/>
  </r>
  <r>
    <x v="0"/>
    <x v="6"/>
    <d v="2021-09-15T00:00:00"/>
    <x v="8"/>
    <s v=" "/>
    <s v="G00067"/>
    <n v="61180"/>
    <x v="50"/>
    <s v="61180 Benefits "/>
    <x v="9"/>
    <s v="SFM PPE 9/15/21 - Invoice 5524554"/>
    <s v=" "/>
    <s v=""/>
    <s v=""/>
    <n v="24.51"/>
    <n v="24.51"/>
    <n v="0"/>
    <s v=""/>
    <s v="G/L Account"/>
    <s v=""/>
    <s v=" "/>
    <s v=""/>
    <s v=""/>
    <n v="3648"/>
    <s v=""/>
    <n v="17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1911.71"/>
    <n v="1911.71"/>
    <n v="0"/>
    <s v=""/>
    <s v="G/L Account"/>
    <s v=""/>
    <s v=" "/>
    <s v=""/>
    <s v=""/>
    <n v="3647"/>
    <s v=""/>
    <n v="17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674.33"/>
    <n v="1674.33"/>
    <n v="0"/>
    <s v=""/>
    <s v="G/L Account"/>
    <s v=""/>
    <s v=" "/>
    <s v=""/>
    <s v=""/>
    <n v="3646"/>
    <s v=""/>
    <n v="170"/>
    <s v=""/>
    <s v=""/>
  </r>
  <r>
    <x v="0"/>
    <x v="8"/>
    <d v="2021-09-15T00:00:00"/>
    <x v="8"/>
    <s v=" "/>
    <s v="G00067"/>
    <n v="61180"/>
    <x v="50"/>
    <s v="61180 Benefits "/>
    <x v="9"/>
    <s v="SFM PPE 9/15/21 - Invoice 5524554"/>
    <s v=" "/>
    <s v=""/>
    <s v=""/>
    <n v="256.39"/>
    <n v="256.39"/>
    <n v="0"/>
    <s v=""/>
    <s v="G/L Account"/>
    <s v=""/>
    <s v=" "/>
    <s v=""/>
    <s v=""/>
    <n v="3645"/>
    <s v=""/>
    <n v="170"/>
    <s v=""/>
    <s v=""/>
  </r>
  <r>
    <x v="0"/>
    <x v="5"/>
    <d v="2021-09-15T00:00:00"/>
    <x v="8"/>
    <s v=" "/>
    <s v="G00067"/>
    <n v="61180"/>
    <x v="50"/>
    <s v="61180 Benefits "/>
    <x v="9"/>
    <s v="SFM PPE 9/15/21 - Invoice 5524554"/>
    <s v=" "/>
    <s v=""/>
    <s v=""/>
    <n v="1603.91"/>
    <n v="1603.91"/>
    <n v="0"/>
    <s v=""/>
    <s v="G/L Account"/>
    <s v=""/>
    <s v=" "/>
    <s v=""/>
    <s v=""/>
    <n v="3644"/>
    <s v=""/>
    <n v="130"/>
    <s v=""/>
    <s v=""/>
  </r>
  <r>
    <x v="0"/>
    <x v="1"/>
    <d v="2021-09-15T00:00:00"/>
    <x v="8"/>
    <s v=" "/>
    <s v="G00067"/>
    <n v="61180"/>
    <x v="50"/>
    <s v="61180 Benefits "/>
    <x v="9"/>
    <s v="SFM PPE 9/15/21 - Invoice 5524554"/>
    <s v=" "/>
    <s v=""/>
    <s v=""/>
    <n v="4608.3599999999997"/>
    <n v="4608.3599999999997"/>
    <n v="0"/>
    <s v=""/>
    <s v="G/L Account"/>
    <s v=""/>
    <s v=" "/>
    <s v=""/>
    <s v=""/>
    <n v="3643"/>
    <s v=""/>
    <n v="130"/>
    <s v=""/>
    <s v=""/>
  </r>
  <r>
    <x v="0"/>
    <x v="7"/>
    <d v="2021-09-15T00:00:00"/>
    <x v="8"/>
    <s v=" "/>
    <s v="G00067"/>
    <n v="61180"/>
    <x v="50"/>
    <s v="61180 Benefits "/>
    <x v="9"/>
    <s v="SFM PPE 9/15/21 - Invoice 5524554"/>
    <s v=" "/>
    <s v=""/>
    <s v=""/>
    <n v="2153.9699999999998"/>
    <n v="2153.9699999999998"/>
    <n v="0"/>
    <s v=""/>
    <s v="G/L Account"/>
    <s v=""/>
    <s v=" "/>
    <s v=""/>
    <s v=""/>
    <n v="3642"/>
    <s v=""/>
    <n v="130"/>
    <s v=""/>
    <s v=""/>
  </r>
  <r>
    <x v="0"/>
    <x v="4"/>
    <d v="2021-09-15T00:00:00"/>
    <x v="8"/>
    <s v=" "/>
    <s v="G00067"/>
    <n v="61180"/>
    <x v="50"/>
    <s v="61180 Benefits "/>
    <x v="9"/>
    <s v="SFM PPE 9/15/21 - Invoice 5524554"/>
    <s v=" "/>
    <s v=""/>
    <s v=""/>
    <n v="181.45"/>
    <n v="181.45"/>
    <n v="0"/>
    <s v=""/>
    <s v="G/L Account"/>
    <s v=""/>
    <s v=" "/>
    <s v=""/>
    <s v=""/>
    <n v="3641"/>
    <s v=""/>
    <n v="13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397.53"/>
    <n v="397.53"/>
    <n v="0"/>
    <s v=""/>
    <s v="G/L Account"/>
    <s v=""/>
    <s v=" "/>
    <s v=""/>
    <s v=""/>
    <n v="3640"/>
    <s v=""/>
    <n v="13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190.23"/>
    <n v="1190.23"/>
    <n v="0"/>
    <s v=""/>
    <s v="G/L Account"/>
    <s v=""/>
    <s v=" "/>
    <s v=""/>
    <s v=""/>
    <n v="3639"/>
    <s v=""/>
    <n v="37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978.31"/>
    <n v="1978.31"/>
    <n v="0"/>
    <s v=""/>
    <s v="G/L Account"/>
    <s v=""/>
    <s v=" "/>
    <s v=""/>
    <s v=""/>
    <n v="3638"/>
    <s v=""/>
    <n v="332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005.1"/>
    <n v="2005.1"/>
    <n v="0"/>
    <s v=""/>
    <s v="G/L Account"/>
    <s v=""/>
    <s v=" "/>
    <s v=""/>
    <s v=""/>
    <n v="3637"/>
    <s v=""/>
    <n v="32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1166.29"/>
    <n v="1166.29"/>
    <n v="0"/>
    <s v=""/>
    <s v="G/L Account"/>
    <s v=""/>
    <s v=" "/>
    <s v=""/>
    <s v=""/>
    <n v="3636"/>
    <s v=""/>
    <n v="310"/>
    <s v=""/>
    <s v=""/>
  </r>
  <r>
    <x v="0"/>
    <x v="2"/>
    <d v="2021-09-15T00:00:00"/>
    <x v="8"/>
    <s v=" "/>
    <s v="G00067"/>
    <n v="61180"/>
    <x v="50"/>
    <s v="61180 Benefits "/>
    <x v="9"/>
    <s v="SFM PPE 9/15/21 - Invoice 5524554"/>
    <s v=" "/>
    <s v=""/>
    <s v=""/>
    <n v="2822.71"/>
    <n v="2822.71"/>
    <n v="0"/>
    <s v=""/>
    <s v="G/L Account"/>
    <s v=""/>
    <s v=" "/>
    <s v=""/>
    <s v=""/>
    <n v="3635"/>
    <s v=""/>
    <n v="21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209.48"/>
    <n v="209.48"/>
    <n v="0"/>
    <s v=""/>
    <s v="G/L Account"/>
    <s v=""/>
    <s v=" "/>
    <s v=""/>
    <s v=""/>
    <n v="3634"/>
    <s v=""/>
    <n v="16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524.20000000000005"/>
    <n v="524.20000000000005"/>
    <n v="0"/>
    <s v=""/>
    <s v="G/L Account"/>
    <s v=""/>
    <s v=" "/>
    <s v=""/>
    <s v=""/>
    <n v="3633"/>
    <s v=""/>
    <n v="22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500.15"/>
    <n v="500.15"/>
    <n v="0"/>
    <s v=""/>
    <s v="G/L Account"/>
    <s v=""/>
    <s v=" "/>
    <s v=""/>
    <s v=""/>
    <n v="3632"/>
    <s v=""/>
    <n v="14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671.13"/>
    <n v="671.13"/>
    <n v="0"/>
    <s v=""/>
    <s v="G/L Account"/>
    <s v=""/>
    <s v=" "/>
    <s v=""/>
    <s v=""/>
    <n v="3631"/>
    <s v=""/>
    <n v="140"/>
    <s v=""/>
    <s v=""/>
  </r>
  <r>
    <x v="0"/>
    <x v="3"/>
    <d v="2021-09-15T00:00:00"/>
    <x v="8"/>
    <s v=" "/>
    <s v="G00067"/>
    <n v="61170"/>
    <x v="51"/>
    <s v="61170 401k employer match"/>
    <x v="9"/>
    <s v="SFM PPE 9/15/21 - Invoice 5524554"/>
    <s v=" "/>
    <s v=""/>
    <s v=""/>
    <n v="124.96"/>
    <n v="124.96"/>
    <n v="0"/>
    <s v=""/>
    <s v="G/L Account"/>
    <s v=""/>
    <s v=" "/>
    <s v=""/>
    <s v=""/>
    <n v="3630"/>
    <s v=""/>
    <n v="14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430.64"/>
    <n v="430.64"/>
    <n v="0"/>
    <s v=""/>
    <s v="G/L Account"/>
    <s v=""/>
    <s v=" "/>
    <s v=""/>
    <s v=""/>
    <n v="3629"/>
    <s v=""/>
    <n v="140"/>
    <s v=""/>
    <s v=""/>
  </r>
  <r>
    <x v="0"/>
    <x v="4"/>
    <d v="2021-09-15T00:00:00"/>
    <x v="8"/>
    <s v=" "/>
    <s v="G00067"/>
    <n v="61170"/>
    <x v="51"/>
    <s v="61170 401k employer match"/>
    <x v="9"/>
    <s v="SFM PPE 9/15/21 - Invoice 5524554"/>
    <s v=" "/>
    <s v=""/>
    <s v=""/>
    <n v="395.27"/>
    <n v="395.27"/>
    <n v="0"/>
    <s v=""/>
    <s v="G/L Account"/>
    <s v=""/>
    <s v=" "/>
    <s v=""/>
    <s v=""/>
    <n v="3628"/>
    <s v=""/>
    <n v="14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612.98"/>
    <n v="612.98"/>
    <n v="0"/>
    <s v=""/>
    <s v="G/L Account"/>
    <s v=""/>
    <s v=" "/>
    <s v=""/>
    <s v=""/>
    <n v="3627"/>
    <s v=""/>
    <n v="35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94.76"/>
    <n v="94.76"/>
    <n v="0"/>
    <s v=""/>
    <s v="G/L Account"/>
    <s v=""/>
    <s v=" "/>
    <s v=""/>
    <s v=""/>
    <n v="3626"/>
    <s v=""/>
    <n v="18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503.73"/>
    <n v="503.73"/>
    <n v="0"/>
    <s v=""/>
    <s v="G/L Account"/>
    <s v=""/>
    <s v=" "/>
    <s v=""/>
    <s v=""/>
    <n v="3625"/>
    <s v=""/>
    <n v="180"/>
    <s v=""/>
    <s v=""/>
  </r>
  <r>
    <x v="0"/>
    <x v="6"/>
    <d v="2021-09-15T00:00:00"/>
    <x v="8"/>
    <s v=" "/>
    <s v="G00067"/>
    <n v="61170"/>
    <x v="51"/>
    <s v="61170 401k employer match"/>
    <x v="9"/>
    <s v="SFM PPE 9/15/21 - Invoice 5524554"/>
    <s v=" "/>
    <s v=""/>
    <s v=""/>
    <n v="63.36"/>
    <n v="63.36"/>
    <n v="0"/>
    <s v=""/>
    <s v="G/L Account"/>
    <s v=""/>
    <s v=" "/>
    <s v=""/>
    <s v=""/>
    <n v="3624"/>
    <s v=""/>
    <n v="18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108.87"/>
    <n v="108.87"/>
    <n v="0"/>
    <s v=""/>
    <s v="G/L Account"/>
    <s v=""/>
    <s v=" "/>
    <s v=""/>
    <s v=""/>
    <n v="3623"/>
    <s v=""/>
    <n v="18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75.33"/>
    <n v="75.33"/>
    <n v="0"/>
    <s v=""/>
    <s v="G/L Account"/>
    <s v=""/>
    <s v=" "/>
    <s v=""/>
    <s v=""/>
    <n v="3622"/>
    <s v=""/>
    <n v="15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610"/>
    <n v="610"/>
    <n v="0"/>
    <s v=""/>
    <s v="G/L Account"/>
    <s v=""/>
    <s v=" "/>
    <s v=""/>
    <s v=""/>
    <n v="3621"/>
    <s v=""/>
    <n v="34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387.99"/>
    <n v="387.99"/>
    <n v="0"/>
    <s v=""/>
    <s v="G/L Account"/>
    <s v=""/>
    <s v=" "/>
    <s v=""/>
    <s v=""/>
    <n v="3620"/>
    <s v=""/>
    <n v="17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636.77"/>
    <n v="636.77"/>
    <n v="0"/>
    <s v=""/>
    <s v="G/L Account"/>
    <s v=""/>
    <s v=" "/>
    <s v=""/>
    <s v=""/>
    <n v="3619"/>
    <s v=""/>
    <n v="17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233.92"/>
    <n v="233.92"/>
    <n v="0"/>
    <s v=""/>
    <s v="G/L Account"/>
    <s v=""/>
    <s v=" "/>
    <s v=""/>
    <s v=""/>
    <n v="3618"/>
    <s v=""/>
    <n v="170"/>
    <s v=""/>
    <s v=""/>
  </r>
  <r>
    <x v="0"/>
    <x v="4"/>
    <d v="2021-09-15T00:00:00"/>
    <x v="8"/>
    <s v=" "/>
    <s v="G00067"/>
    <n v="61170"/>
    <x v="51"/>
    <s v="61170 401k employer match"/>
    <x v="9"/>
    <s v="SFM PPE 9/15/21 - Invoice 5524554"/>
    <s v=" "/>
    <s v=""/>
    <s v=""/>
    <n v="166.2"/>
    <n v="166.2"/>
    <n v="0"/>
    <s v=""/>
    <s v="G/L Account"/>
    <s v=""/>
    <s v=" "/>
    <s v=""/>
    <s v=""/>
    <n v="3617"/>
    <s v=""/>
    <n v="170"/>
    <s v=""/>
    <s v=""/>
  </r>
  <r>
    <x v="0"/>
    <x v="5"/>
    <d v="2021-09-15T00:00:00"/>
    <x v="8"/>
    <s v=" "/>
    <s v="G00067"/>
    <n v="61170"/>
    <x v="51"/>
    <s v="61170 401k employer match"/>
    <x v="9"/>
    <s v="SFM PPE 9/15/21 - Invoice 5524554"/>
    <s v=" "/>
    <s v=""/>
    <s v=""/>
    <n v="1347.31"/>
    <n v="1347.31"/>
    <n v="0"/>
    <s v=""/>
    <s v="G/L Account"/>
    <s v=""/>
    <s v=" "/>
    <s v=""/>
    <s v=""/>
    <n v="3616"/>
    <s v=""/>
    <n v="130"/>
    <s v=""/>
    <s v=""/>
  </r>
  <r>
    <x v="0"/>
    <x v="1"/>
    <d v="2021-09-15T00:00:00"/>
    <x v="8"/>
    <s v=" "/>
    <s v="G00067"/>
    <n v="61170"/>
    <x v="51"/>
    <s v="61170 401k employer match"/>
    <x v="9"/>
    <s v="SFM PPE 9/15/21 - Invoice 5524554"/>
    <s v=" "/>
    <s v=""/>
    <s v=""/>
    <n v="1837.04"/>
    <n v="1837.04"/>
    <n v="0"/>
    <s v=""/>
    <s v="G/L Account"/>
    <s v=""/>
    <s v=" "/>
    <s v=""/>
    <s v=""/>
    <n v="3615"/>
    <s v=""/>
    <n v="130"/>
    <s v=""/>
    <s v=""/>
  </r>
  <r>
    <x v="0"/>
    <x v="7"/>
    <d v="2021-09-15T00:00:00"/>
    <x v="8"/>
    <s v=" "/>
    <s v="G00067"/>
    <n v="61170"/>
    <x v="51"/>
    <s v="61170 401k employer match"/>
    <x v="9"/>
    <s v="SFM PPE 9/15/21 - Invoice 5524554"/>
    <s v=" "/>
    <s v=""/>
    <s v=""/>
    <n v="1089.6400000000001"/>
    <n v="1089.6400000000001"/>
    <n v="0"/>
    <s v=""/>
    <s v="G/L Account"/>
    <s v=""/>
    <s v=" "/>
    <s v=""/>
    <s v=""/>
    <n v="3614"/>
    <s v=""/>
    <n v="13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460.12"/>
    <n v="460.12"/>
    <n v="0"/>
    <s v=""/>
    <s v="G/L Account"/>
    <s v=""/>
    <s v=" "/>
    <s v=""/>
    <s v=""/>
    <n v="3613"/>
    <s v=""/>
    <n v="37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430"/>
    <n v="430"/>
    <n v="0"/>
    <s v=""/>
    <s v="G/L Account"/>
    <s v=""/>
    <s v=" "/>
    <s v=""/>
    <s v=""/>
    <n v="3612"/>
    <s v=""/>
    <n v="332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952.11"/>
    <n v="952.11"/>
    <n v="0"/>
    <s v=""/>
    <s v="G/L Account"/>
    <s v=""/>
    <s v=" "/>
    <s v=""/>
    <s v=""/>
    <n v="3611"/>
    <s v=""/>
    <n v="320"/>
    <s v=""/>
    <s v=""/>
  </r>
  <r>
    <x v="0"/>
    <x v="2"/>
    <d v="2021-09-15T00:00:00"/>
    <x v="8"/>
    <s v=" "/>
    <s v="G00067"/>
    <n v="61170"/>
    <x v="51"/>
    <s v="61170 401k employer match"/>
    <x v="9"/>
    <s v="SFM PPE 9/15/21 - Invoice 5524554"/>
    <s v=" "/>
    <s v=""/>
    <s v=""/>
    <n v="595.49"/>
    <n v="595.49"/>
    <n v="0"/>
    <s v=""/>
    <s v="G/L Account"/>
    <s v=""/>
    <s v=" "/>
    <s v=""/>
    <s v=""/>
    <n v="3610"/>
    <s v=""/>
    <n v="210"/>
    <s v=""/>
    <s v=""/>
  </r>
  <r>
    <x v="0"/>
    <x v="2"/>
    <d v="2021-09-15T00:00:00"/>
    <x v="8"/>
    <s v=" "/>
    <s v="G00059"/>
    <n v="61170"/>
    <x v="51"/>
    <s v="61170 401k employer match"/>
    <x v="9"/>
    <s v="SFM PPE 9/15/21 - Invoice 5528493 - off- cycle"/>
    <s v=" "/>
    <s v=""/>
    <s v=""/>
    <n v="200"/>
    <n v="200"/>
    <n v="0"/>
    <s v=""/>
    <s v="G/L Account"/>
    <s v=""/>
    <s v=" "/>
    <s v=""/>
    <s v=""/>
    <n v="3503"/>
    <s v=""/>
    <n v="37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268.95"/>
    <n v="268.95"/>
    <n v="0"/>
    <s v=""/>
    <s v="G/L Account"/>
    <s v=""/>
    <s v=" "/>
    <s v=""/>
    <s v=""/>
    <n v="3698"/>
    <s v=""/>
    <n v="16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22.19000000000005"/>
    <n v="522.19000000000005"/>
    <n v="0"/>
    <s v=""/>
    <s v="G/L Account"/>
    <s v=""/>
    <s v=" "/>
    <s v=""/>
    <s v=""/>
    <n v="3697"/>
    <s v=""/>
    <n v="22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01.55"/>
    <n v="501.55"/>
    <n v="0"/>
    <s v=""/>
    <s v="G/L Account"/>
    <s v=""/>
    <s v=" "/>
    <s v=""/>
    <s v=""/>
    <n v="3696"/>
    <s v=""/>
    <n v="14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799.75"/>
    <n v="799.75"/>
    <n v="0"/>
    <s v=""/>
    <s v="G/L Account"/>
    <s v=""/>
    <s v=" "/>
    <s v=""/>
    <s v=""/>
    <n v="3695"/>
    <s v=""/>
    <n v="140"/>
    <s v=""/>
    <s v=""/>
  </r>
  <r>
    <x v="0"/>
    <x v="3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1.22"/>
    <n v="81.22"/>
    <n v="0"/>
    <s v=""/>
    <s v="G/L Account"/>
    <s v=""/>
    <s v=" "/>
    <s v=""/>
    <s v=""/>
    <n v="3694"/>
    <s v=""/>
    <n v="14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63.99"/>
    <n v="663.99"/>
    <n v="0"/>
    <s v=""/>
    <s v="G/L Account"/>
    <s v=""/>
    <s v=" "/>
    <s v=""/>
    <s v=""/>
    <n v="3693"/>
    <s v=""/>
    <n v="14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30.47999999999999"/>
    <n v="130.47999999999999"/>
    <n v="0"/>
    <s v=""/>
    <s v="G/L Account"/>
    <s v=""/>
    <s v=" "/>
    <s v=""/>
    <s v=""/>
    <n v="3692"/>
    <s v=""/>
    <n v="14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33.19000000000005"/>
    <n v="633.19000000000005"/>
    <n v="0"/>
    <s v=""/>
    <s v="G/L Account"/>
    <s v=""/>
    <s v=" "/>
    <s v=""/>
    <s v=""/>
    <n v="3691"/>
    <s v=""/>
    <n v="35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20.16"/>
    <n v="120.16"/>
    <n v="0"/>
    <s v=""/>
    <s v="G/L Account"/>
    <s v=""/>
    <s v=" "/>
    <s v=""/>
    <s v=""/>
    <n v="3690"/>
    <s v=""/>
    <n v="18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03.09"/>
    <n v="503.09"/>
    <n v="0"/>
    <s v=""/>
    <s v="G/L Account"/>
    <s v=""/>
    <s v=" "/>
    <s v=""/>
    <s v=""/>
    <n v="3689"/>
    <s v=""/>
    <n v="180"/>
    <s v=""/>
    <s v=""/>
  </r>
  <r>
    <x v="0"/>
    <x v="6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4.91"/>
    <n v="54.91"/>
    <n v="0"/>
    <s v=""/>
    <s v="G/L Account"/>
    <s v=""/>
    <s v=" "/>
    <s v=""/>
    <s v=""/>
    <n v="3688"/>
    <s v=""/>
    <n v="18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238.46"/>
    <n v="238.46"/>
    <n v="0"/>
    <s v=""/>
    <s v="G/L Account"/>
    <s v=""/>
    <s v=" "/>
    <s v=""/>
    <s v=""/>
    <n v="3687"/>
    <s v=""/>
    <n v="18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8.52"/>
    <n v="48.52"/>
    <n v="0"/>
    <s v=""/>
    <s v="G/L Account"/>
    <s v=""/>
    <s v=" "/>
    <s v=""/>
    <s v=""/>
    <n v="3686"/>
    <s v=""/>
    <n v="18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95.32"/>
    <n v="195.32"/>
    <n v="0"/>
    <s v=""/>
    <s v="G/L Account"/>
    <s v=""/>
    <s v=" "/>
    <s v=""/>
    <s v=""/>
    <n v="3685"/>
    <s v=""/>
    <n v="15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15.66999999999996"/>
    <n v="515.66999999999996"/>
    <n v="0"/>
    <s v=""/>
    <s v="G/L Account"/>
    <s v=""/>
    <s v=" "/>
    <s v=""/>
    <s v=""/>
    <n v="3684"/>
    <s v=""/>
    <n v="34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95.5"/>
    <n v="495.5"/>
    <n v="0"/>
    <s v=""/>
    <s v="G/L Account"/>
    <s v=""/>
    <s v=" "/>
    <s v=""/>
    <s v=""/>
    <n v="3683"/>
    <s v=""/>
    <n v="17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52.62"/>
    <n v="652.62"/>
    <n v="0"/>
    <s v=""/>
    <s v="G/L Account"/>
    <s v=""/>
    <s v=" "/>
    <s v=""/>
    <s v=""/>
    <n v="3682"/>
    <s v=""/>
    <n v="170"/>
    <s v=""/>
    <s v=""/>
  </r>
  <r>
    <x v="0"/>
    <x v="3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1.11"/>
    <n v="61.11"/>
    <n v="0"/>
    <s v=""/>
    <s v="G/L Account"/>
    <s v=""/>
    <s v=" "/>
    <s v=""/>
    <s v=""/>
    <n v="3681"/>
    <s v=""/>
    <n v="170"/>
    <s v=""/>
    <s v=""/>
  </r>
  <r>
    <x v="0"/>
    <x v="6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54.23"/>
    <n v="54.23"/>
    <n v="0"/>
    <s v=""/>
    <s v="G/L Account"/>
    <s v=""/>
    <s v=" "/>
    <s v=""/>
    <s v=""/>
    <n v="3680"/>
    <s v=""/>
    <n v="17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45.69000000000005"/>
    <n v="645.69000000000005"/>
    <n v="0"/>
    <s v=""/>
    <s v="G/L Account"/>
    <s v=""/>
    <s v=" "/>
    <s v=""/>
    <s v=""/>
    <n v="3679"/>
    <s v=""/>
    <n v="17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50.69"/>
    <n v="150.69"/>
    <n v="0"/>
    <s v=""/>
    <s v="G/L Account"/>
    <s v=""/>
    <s v=" "/>
    <s v=""/>
    <s v=""/>
    <n v="3678"/>
    <s v=""/>
    <n v="170"/>
    <s v=""/>
    <s v=""/>
  </r>
  <r>
    <x v="0"/>
    <x v="8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13.23"/>
    <n v="113.23"/>
    <n v="0"/>
    <s v=""/>
    <s v="G/L Account"/>
    <s v=""/>
    <s v=" "/>
    <s v=""/>
    <s v=""/>
    <n v="3677"/>
    <s v=""/>
    <n v="170"/>
    <s v=""/>
    <s v=""/>
  </r>
  <r>
    <x v="0"/>
    <x v="5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74.5"/>
    <n v="874.5"/>
    <n v="0"/>
    <s v=""/>
    <s v="G/L Account"/>
    <s v=""/>
    <s v=" "/>
    <s v=""/>
    <s v=""/>
    <n v="3676"/>
    <s v=""/>
    <n v="130"/>
    <s v=""/>
    <s v=""/>
  </r>
  <r>
    <x v="0"/>
    <x v="1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946.99"/>
    <n v="1946.99"/>
    <n v="0"/>
    <s v=""/>
    <s v="G/L Account"/>
    <s v=""/>
    <s v=" "/>
    <s v=""/>
    <s v=""/>
    <n v="3675"/>
    <s v=""/>
    <n v="130"/>
    <s v=""/>
    <s v=""/>
  </r>
  <r>
    <x v="0"/>
    <x v="7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725.26"/>
    <n v="725.26"/>
    <n v="0"/>
    <s v=""/>
    <s v="G/L Account"/>
    <s v=""/>
    <s v=" "/>
    <s v=""/>
    <s v=""/>
    <n v="3674"/>
    <s v=""/>
    <n v="13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133.75"/>
    <n v="133.75"/>
    <n v="0"/>
    <s v=""/>
    <s v="G/L Account"/>
    <s v=""/>
    <s v=" "/>
    <s v=""/>
    <s v=""/>
    <n v="3673"/>
    <s v=""/>
    <n v="13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50"/>
    <n v="650"/>
    <n v="0"/>
    <s v=""/>
    <s v="G/L Account"/>
    <s v=""/>
    <s v=" "/>
    <s v=""/>
    <s v=""/>
    <n v="3672"/>
    <s v=""/>
    <n v="13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35.55"/>
    <n v="435.55"/>
    <n v="0"/>
    <s v=""/>
    <s v="G/L Account"/>
    <s v=""/>
    <s v=" "/>
    <s v=""/>
    <s v=""/>
    <n v="3671"/>
    <s v=""/>
    <n v="37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358.73"/>
    <n v="358.73"/>
    <n v="0"/>
    <s v=""/>
    <s v="G/L Account"/>
    <s v=""/>
    <s v=" "/>
    <s v=""/>
    <s v=""/>
    <n v="3670"/>
    <s v=""/>
    <n v="332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663"/>
    <n v="663"/>
    <n v="0"/>
    <s v=""/>
    <s v="G/L Account"/>
    <s v=""/>
    <s v=" "/>
    <s v=""/>
    <s v=""/>
    <n v="3669"/>
    <s v=""/>
    <n v="320"/>
    <s v=""/>
    <s v=""/>
  </r>
  <r>
    <x v="0"/>
    <x v="4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8.5500000000000007"/>
    <n v="8.5500000000000007"/>
    <n v="0"/>
    <s v=""/>
    <s v="G/L Account"/>
    <s v=""/>
    <s v=" "/>
    <s v=""/>
    <s v=""/>
    <n v="3668"/>
    <s v=""/>
    <n v="110"/>
    <s v=""/>
    <s v=""/>
  </r>
  <r>
    <x v="0"/>
    <x v="2"/>
    <d v="2021-09-15T00:00:00"/>
    <x v="8"/>
    <s v=" "/>
    <s v="G00067"/>
    <n v="61160"/>
    <x v="52"/>
    <s v="61160 Workers' comp insurance"/>
    <x v="9"/>
    <s v="SFM PPE 9/15/21 - Invoice 5524554"/>
    <s v=" "/>
    <s v=""/>
    <s v=""/>
    <n v="400.9"/>
    <n v="400.9"/>
    <n v="0"/>
    <s v=""/>
    <s v="G/L Account"/>
    <s v=""/>
    <s v=" "/>
    <s v=""/>
    <s v=""/>
    <n v="3667"/>
    <s v=""/>
    <n v="210"/>
    <s v=""/>
    <s v=""/>
  </r>
  <r>
    <x v="0"/>
    <x v="2"/>
    <d v="2021-09-15T00:00:00"/>
    <x v="8"/>
    <s v=" "/>
    <s v="G00059"/>
    <n v="61160"/>
    <x v="52"/>
    <s v="61160 Workers' comp insurance"/>
    <x v="9"/>
    <s v="SFM PPE 9/15/21 - Invoice 5528493 - off- cycle"/>
    <s v=" "/>
    <s v=""/>
    <s v=""/>
    <n v="130"/>
    <n v="130"/>
    <n v="0"/>
    <s v=""/>
    <s v="G/L Account"/>
    <s v=""/>
    <s v=" "/>
    <s v=""/>
    <s v=""/>
    <n v="3504"/>
    <s v=""/>
    <n v="37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 - Credit Employer Taxes"/>
    <s v=" "/>
    <s v=""/>
    <s v=""/>
    <n v="-1008.77"/>
    <n v="0"/>
    <n v="1008.77"/>
    <s v=""/>
    <s v="G/L Account"/>
    <s v=""/>
    <s v=" "/>
    <s v=""/>
    <s v=""/>
    <n v="3732"/>
    <s v=""/>
    <n v="31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793.8"/>
    <n v="793.8"/>
    <n v="0"/>
    <s v=""/>
    <s v="G/L Account"/>
    <s v=""/>
    <s v=" "/>
    <s v=""/>
    <s v=""/>
    <n v="3609"/>
    <s v=""/>
    <n v="16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551.4299999999998"/>
    <n v="2551.4299999999998"/>
    <n v="0"/>
    <s v=""/>
    <s v="G/L Account"/>
    <s v=""/>
    <s v=" "/>
    <s v=""/>
    <s v=""/>
    <n v="3608"/>
    <s v=""/>
    <n v="22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1457.46"/>
    <n v="1457.46"/>
    <n v="0"/>
    <s v=""/>
    <s v="G/L Account"/>
    <s v=""/>
    <s v=" "/>
    <s v=""/>
    <s v=""/>
    <n v="3607"/>
    <s v=""/>
    <n v="14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2394.85"/>
    <n v="2394.85"/>
    <n v="0"/>
    <s v=""/>
    <s v="G/L Account"/>
    <s v=""/>
    <s v=" "/>
    <s v=""/>
    <s v=""/>
    <n v="3606"/>
    <s v=""/>
    <n v="140"/>
    <s v=""/>
    <s v=""/>
  </r>
  <r>
    <x v="0"/>
    <x v="3"/>
    <d v="2021-09-15T00:00:00"/>
    <x v="8"/>
    <s v=" "/>
    <s v="G00067"/>
    <n v="61140"/>
    <x v="54"/>
    <s v="61140 Payroll taxes"/>
    <x v="9"/>
    <s v="SFM PPE 9/15/21 - Invoice 5524554"/>
    <s v=" "/>
    <s v=""/>
    <s v=""/>
    <n v="229.61"/>
    <n v="229.61"/>
    <n v="0"/>
    <s v=""/>
    <s v="G/L Account"/>
    <s v=""/>
    <s v=" "/>
    <s v=""/>
    <s v=""/>
    <n v="3605"/>
    <s v=""/>
    <n v="14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1891.65"/>
    <n v="1891.65"/>
    <n v="0"/>
    <s v=""/>
    <s v="G/L Account"/>
    <s v=""/>
    <s v=" "/>
    <s v=""/>
    <s v=""/>
    <n v="3604"/>
    <s v=""/>
    <n v="14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005.87"/>
    <n v="2005.87"/>
    <n v="0"/>
    <s v=""/>
    <s v="G/L Account"/>
    <s v=""/>
    <s v=" "/>
    <s v=""/>
    <s v=""/>
    <n v="3603"/>
    <s v=""/>
    <n v="14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583.46"/>
    <n v="2583.46"/>
    <n v="0"/>
    <s v=""/>
    <s v="G/L Account"/>
    <s v=""/>
    <s v=" "/>
    <s v=""/>
    <s v=""/>
    <n v="3602"/>
    <s v=""/>
    <n v="35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352.75"/>
    <n v="352.75"/>
    <n v="0"/>
    <s v=""/>
    <s v="G/L Account"/>
    <s v=""/>
    <s v=" "/>
    <s v=""/>
    <s v=""/>
    <n v="3601"/>
    <s v=""/>
    <n v="18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1588.98"/>
    <n v="1588.98"/>
    <n v="0"/>
    <s v=""/>
    <s v="G/L Account"/>
    <s v=""/>
    <s v=" "/>
    <s v=""/>
    <s v=""/>
    <n v="3600"/>
    <s v=""/>
    <n v="180"/>
    <s v=""/>
    <s v=""/>
  </r>
  <r>
    <x v="0"/>
    <x v="6"/>
    <d v="2021-09-15T00:00:00"/>
    <x v="8"/>
    <s v=" "/>
    <s v="G00067"/>
    <n v="61140"/>
    <x v="54"/>
    <s v="61140 Payroll taxes"/>
    <x v="9"/>
    <s v="SFM PPE 9/15/21 - Invoice 5524554"/>
    <s v=" "/>
    <s v=""/>
    <s v=""/>
    <n v="156.63"/>
    <n v="156.63"/>
    <n v="0"/>
    <s v=""/>
    <s v="G/L Account"/>
    <s v=""/>
    <s v=" "/>
    <s v=""/>
    <s v=""/>
    <n v="3599"/>
    <s v=""/>
    <n v="18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877.87"/>
    <n v="877.87"/>
    <n v="0"/>
    <s v=""/>
    <s v="G/L Account"/>
    <s v=""/>
    <s v=" "/>
    <s v=""/>
    <s v=""/>
    <n v="3598"/>
    <s v=""/>
    <n v="18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876.31"/>
    <n v="876.31"/>
    <n v="0"/>
    <s v=""/>
    <s v="G/L Account"/>
    <s v=""/>
    <s v=" "/>
    <s v=""/>
    <s v=""/>
    <n v="3597"/>
    <s v=""/>
    <n v="18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833.57"/>
    <n v="833.57"/>
    <n v="0"/>
    <s v=""/>
    <s v="G/L Account"/>
    <s v=""/>
    <s v=" "/>
    <s v=""/>
    <s v=""/>
    <n v="3596"/>
    <s v=""/>
    <n v="15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488.76"/>
    <n v="1488.76"/>
    <n v="0"/>
    <s v=""/>
    <s v="G/L Account"/>
    <s v=""/>
    <s v=" "/>
    <s v=""/>
    <s v=""/>
    <n v="3595"/>
    <s v=""/>
    <n v="34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1682.54"/>
    <n v="1682.54"/>
    <n v="0"/>
    <s v=""/>
    <s v="G/L Account"/>
    <s v=""/>
    <s v=" "/>
    <s v=""/>
    <s v=""/>
    <n v="3594"/>
    <s v=""/>
    <n v="17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1895.66"/>
    <n v="1895.66"/>
    <n v="0"/>
    <s v=""/>
    <s v="G/L Account"/>
    <s v=""/>
    <s v=" "/>
    <s v=""/>
    <s v=""/>
    <n v="3593"/>
    <s v=""/>
    <n v="170"/>
    <s v=""/>
    <s v=""/>
  </r>
  <r>
    <x v="0"/>
    <x v="3"/>
    <d v="2021-09-15T00:00:00"/>
    <x v="8"/>
    <s v=" "/>
    <s v="G00067"/>
    <n v="61140"/>
    <x v="54"/>
    <s v="61140 Payroll taxes"/>
    <x v="9"/>
    <s v="SFM PPE 9/15/21 - Invoice 5524554"/>
    <s v=" "/>
    <s v=""/>
    <s v=""/>
    <n v="180.29"/>
    <n v="180.29"/>
    <n v="0"/>
    <s v=""/>
    <s v="G/L Account"/>
    <s v=""/>
    <s v=" "/>
    <s v=""/>
    <s v=""/>
    <n v="3592"/>
    <s v=""/>
    <n v="170"/>
    <s v=""/>
    <s v=""/>
  </r>
  <r>
    <x v="0"/>
    <x v="6"/>
    <d v="2021-09-15T00:00:00"/>
    <x v="8"/>
    <s v=" "/>
    <s v="G00067"/>
    <n v="61140"/>
    <x v="54"/>
    <s v="61140 Payroll taxes"/>
    <x v="9"/>
    <s v="SFM PPE 9/15/21 - Invoice 5524554"/>
    <s v=" "/>
    <s v=""/>
    <s v=""/>
    <n v="159.29"/>
    <n v="159.29"/>
    <n v="0"/>
    <s v=""/>
    <s v="G/L Account"/>
    <s v=""/>
    <s v=" "/>
    <s v=""/>
    <s v=""/>
    <n v="3591"/>
    <s v=""/>
    <n v="17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2090.9699999999998"/>
    <n v="2090.9699999999998"/>
    <n v="0"/>
    <s v=""/>
    <s v="G/L Account"/>
    <s v=""/>
    <s v=" "/>
    <s v=""/>
    <s v=""/>
    <n v="3590"/>
    <s v=""/>
    <n v="17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648.43"/>
    <n v="2648.43"/>
    <n v="0"/>
    <s v=""/>
    <s v="G/L Account"/>
    <s v=""/>
    <s v=" "/>
    <s v=""/>
    <s v=""/>
    <n v="3589"/>
    <s v=""/>
    <n v="170"/>
    <s v=""/>
    <s v=""/>
  </r>
  <r>
    <x v="0"/>
    <x v="8"/>
    <d v="2021-09-15T00:00:00"/>
    <x v="8"/>
    <s v=" "/>
    <s v="G00067"/>
    <n v="61140"/>
    <x v="54"/>
    <s v="61140 Payroll taxes"/>
    <x v="9"/>
    <s v="SFM PPE 9/15/21 - Invoice 5524554"/>
    <s v=" "/>
    <s v=""/>
    <s v=""/>
    <n v="329.41"/>
    <n v="329.41"/>
    <n v="0"/>
    <s v=""/>
    <s v="G/L Account"/>
    <s v=""/>
    <s v=" "/>
    <s v=""/>
    <s v=""/>
    <n v="3588"/>
    <s v=""/>
    <n v="170"/>
    <s v=""/>
    <s v=""/>
  </r>
  <r>
    <x v="0"/>
    <x v="5"/>
    <d v="2021-09-15T00:00:00"/>
    <x v="8"/>
    <s v=" "/>
    <s v="G00067"/>
    <n v="61140"/>
    <x v="54"/>
    <s v="61140 Payroll taxes"/>
    <x v="9"/>
    <s v="SFM PPE 9/15/21 - Invoice 5524554"/>
    <s v=" "/>
    <s v=""/>
    <s v=""/>
    <n v="2504.37"/>
    <n v="2504.37"/>
    <n v="0"/>
    <s v=""/>
    <s v="G/L Account"/>
    <s v=""/>
    <s v=" "/>
    <s v=""/>
    <s v=""/>
    <n v="3587"/>
    <s v=""/>
    <n v="130"/>
    <s v=""/>
    <s v=""/>
  </r>
  <r>
    <x v="0"/>
    <x v="1"/>
    <d v="2021-09-15T00:00:00"/>
    <x v="8"/>
    <s v=" "/>
    <s v="G00067"/>
    <n v="61140"/>
    <x v="54"/>
    <s v="61140 Payroll taxes"/>
    <x v="9"/>
    <s v="SFM PPE 9/15/21 - Invoice 5524554"/>
    <s v=" "/>
    <s v=""/>
    <s v=""/>
    <n v="4795.08"/>
    <n v="4795.08"/>
    <n v="0"/>
    <s v=""/>
    <s v="G/L Account"/>
    <s v=""/>
    <s v=" "/>
    <s v=""/>
    <s v=""/>
    <n v="3586"/>
    <s v=""/>
    <n v="130"/>
    <s v=""/>
    <s v=""/>
  </r>
  <r>
    <x v="0"/>
    <x v="7"/>
    <d v="2021-09-15T00:00:00"/>
    <x v="8"/>
    <s v=" "/>
    <s v="G00067"/>
    <n v="61140"/>
    <x v="54"/>
    <s v="61140 Payroll taxes"/>
    <x v="9"/>
    <s v="SFM PPE 9/15/21 - Invoice 5524554"/>
    <s v=" "/>
    <s v=""/>
    <s v=""/>
    <n v="1612.09"/>
    <n v="1612.09"/>
    <n v="0"/>
    <s v=""/>
    <s v="G/L Account"/>
    <s v=""/>
    <s v=" "/>
    <s v=""/>
    <s v=""/>
    <n v="3585"/>
    <s v=""/>
    <n v="13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2220.91"/>
    <n v="2220.91"/>
    <n v="0"/>
    <s v=""/>
    <s v="G/L Account"/>
    <s v=""/>
    <s v=" "/>
    <s v=""/>
    <s v=""/>
    <n v="3584"/>
    <s v=""/>
    <n v="13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357.23"/>
    <n v="357.23"/>
    <n v="0"/>
    <s v=""/>
    <s v="G/L Account"/>
    <s v=""/>
    <s v=" "/>
    <s v=""/>
    <s v=""/>
    <n v="3583"/>
    <s v=""/>
    <n v="13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534.24"/>
    <n v="1534.24"/>
    <n v="0"/>
    <s v=""/>
    <s v="G/L Account"/>
    <s v=""/>
    <s v=" "/>
    <s v=""/>
    <s v=""/>
    <n v="3582"/>
    <s v=""/>
    <n v="37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1483.45"/>
    <n v="1483.45"/>
    <n v="0"/>
    <s v=""/>
    <s v="G/L Account"/>
    <s v=""/>
    <s v=" "/>
    <s v=""/>
    <s v=""/>
    <n v="3581"/>
    <s v=""/>
    <n v="332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233.7399999999998"/>
    <n v="2233.7399999999998"/>
    <n v="0"/>
    <s v=""/>
    <s v="G/L Account"/>
    <s v=""/>
    <s v=" "/>
    <s v=""/>
    <s v=""/>
    <n v="3580"/>
    <s v=""/>
    <n v="32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352.47"/>
    <n v="352.47"/>
    <n v="0"/>
    <s v=""/>
    <s v="G/L Account"/>
    <s v=""/>
    <s v=" "/>
    <s v=""/>
    <s v=""/>
    <n v="3579"/>
    <s v=""/>
    <n v="310"/>
    <s v=""/>
    <s v=""/>
  </r>
  <r>
    <x v="0"/>
    <x v="4"/>
    <d v="2021-09-15T00:00:00"/>
    <x v="8"/>
    <s v=" "/>
    <s v="G00067"/>
    <n v="61140"/>
    <x v="54"/>
    <s v="61140 Payroll taxes"/>
    <x v="9"/>
    <s v="SFM PPE 9/15/21 - Invoice 5524554"/>
    <s v=" "/>
    <s v=""/>
    <s v=""/>
    <n v="154.96"/>
    <n v="154.96"/>
    <n v="0"/>
    <s v=""/>
    <s v="G/L Account"/>
    <s v=""/>
    <s v=" "/>
    <s v=""/>
    <s v=""/>
    <n v="3578"/>
    <s v=""/>
    <n v="110"/>
    <s v=""/>
    <s v=""/>
  </r>
  <r>
    <x v="0"/>
    <x v="2"/>
    <d v="2021-09-15T00:00:00"/>
    <x v="8"/>
    <s v=" "/>
    <s v="G00067"/>
    <n v="61140"/>
    <x v="54"/>
    <s v="61140 Payroll taxes"/>
    <x v="9"/>
    <s v="SFM PPE 9/15/21 - Invoice 5524554"/>
    <s v=" "/>
    <s v=""/>
    <s v=""/>
    <n v="2445.91"/>
    <n v="2445.91"/>
    <n v="0"/>
    <s v=""/>
    <s v="G/L Account"/>
    <s v=""/>
    <s v=" "/>
    <s v=""/>
    <s v=""/>
    <n v="3577"/>
    <s v=""/>
    <n v="210"/>
    <s v=""/>
    <s v=""/>
  </r>
  <r>
    <x v="0"/>
    <x v="2"/>
    <d v="2021-09-15T00:00:00"/>
    <x v="8"/>
    <s v=" "/>
    <s v="G00059"/>
    <n v="61140"/>
    <x v="54"/>
    <s v="61140 Payroll taxes"/>
    <x v="9"/>
    <s v="SFM PPE 9/15/21 - Invoice 5528493 - off- cycle"/>
    <s v=" "/>
    <s v=""/>
    <s v=""/>
    <n v="382.5"/>
    <n v="382.5"/>
    <n v="0"/>
    <s v=""/>
    <s v="G/L Account"/>
    <s v=""/>
    <s v=" "/>
    <s v=""/>
    <s v=""/>
    <n v="3502"/>
    <s v=""/>
    <n v="370"/>
    <s v=""/>
    <s v=""/>
  </r>
  <r>
    <x v="0"/>
    <x v="2"/>
    <d v="2021-09-15T00:00:00"/>
    <x v="8"/>
    <s v=" "/>
    <s v="G00059"/>
    <n v="61130"/>
    <x v="55"/>
    <s v="61130 Bonuses"/>
    <x v="9"/>
    <s v="SFM PPE 9/15/21 - Invoice 5528493 - off- cycle"/>
    <s v=" "/>
    <s v=""/>
    <s v=""/>
    <n v="5000"/>
    <n v="5000"/>
    <n v="0"/>
    <s v=""/>
    <s v="G/L Account"/>
    <s v=""/>
    <s v=" "/>
    <s v=""/>
    <s v=""/>
    <n v="3501"/>
    <s v=""/>
    <n v="37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3.5"/>
    <n v="3.5"/>
    <n v="0"/>
    <s v=""/>
    <s v="G/L Account"/>
    <s v=""/>
    <s v=" "/>
    <s v=""/>
    <s v=""/>
    <n v="3556"/>
    <s v=""/>
    <n v="14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2.12"/>
    <n v="2.12"/>
    <n v="0"/>
    <s v=""/>
    <s v="G/L Account"/>
    <s v=""/>
    <s v=" "/>
    <s v=""/>
    <s v=""/>
    <n v="3555"/>
    <s v=""/>
    <n v="18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1.65"/>
    <n v="1.65"/>
    <n v="0"/>
    <s v=""/>
    <s v="G/L Account"/>
    <s v=""/>
    <s v=" "/>
    <s v=""/>
    <s v=""/>
    <n v="3554"/>
    <s v=""/>
    <n v="170"/>
    <s v=""/>
    <s v=""/>
  </r>
  <r>
    <x v="0"/>
    <x v="4"/>
    <d v="2021-09-15T00:00:00"/>
    <x v="8"/>
    <s v=" "/>
    <s v="G00067"/>
    <n v="61120"/>
    <x v="91"/>
    <s v="61120 Overtime"/>
    <x v="9"/>
    <s v="SFM PPE 9/15/21 - Invoice 5524554"/>
    <s v=" "/>
    <s v=""/>
    <s v=""/>
    <n v="0.42"/>
    <n v="0.42"/>
    <n v="0"/>
    <s v=""/>
    <s v="G/L Account"/>
    <s v=""/>
    <s v=" "/>
    <s v=""/>
    <s v=""/>
    <n v="3553"/>
    <s v=""/>
    <n v="130"/>
    <s v=""/>
    <s v=""/>
  </r>
  <r>
    <x v="0"/>
    <x v="2"/>
    <d v="2021-09-15T00:00:00"/>
    <x v="8"/>
    <s v=" "/>
    <s v="G00067"/>
    <n v="61120"/>
    <x v="91"/>
    <s v="61120 Overtime"/>
    <x v="9"/>
    <s v="SFM PPE 9/15/21 - Invoice 5524554"/>
    <s v=" "/>
    <s v=""/>
    <s v=""/>
    <n v="7.35"/>
    <n v="7.35"/>
    <n v="0"/>
    <s v=""/>
    <s v="G/L Account"/>
    <s v=""/>
    <s v=" "/>
    <s v=""/>
    <s v=""/>
    <n v="3552"/>
    <s v=""/>
    <n v="21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0390.58"/>
    <n v="10390.58"/>
    <n v="0"/>
    <s v=""/>
    <s v="G/L Account"/>
    <s v=""/>
    <s v=" "/>
    <s v=""/>
    <s v=""/>
    <n v="3551"/>
    <s v=""/>
    <n v="16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7692.720000000001"/>
    <n v="27692.720000000001"/>
    <n v="0"/>
    <s v=""/>
    <s v="G/L Account"/>
    <s v=""/>
    <s v=" "/>
    <s v=""/>
    <s v=""/>
    <n v="3550"/>
    <s v=""/>
    <n v="22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18604.099999999999"/>
    <n v="18604.099999999999"/>
    <n v="0"/>
    <s v=""/>
    <s v="G/L Account"/>
    <s v=""/>
    <s v=" "/>
    <s v=""/>
    <s v=""/>
    <n v="3549"/>
    <s v=""/>
    <n v="14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28447.33"/>
    <n v="28447.33"/>
    <n v="0"/>
    <s v=""/>
    <s v="G/L Account"/>
    <s v=""/>
    <s v=" "/>
    <s v=""/>
    <s v=""/>
    <n v="3548"/>
    <s v=""/>
    <n v="140"/>
    <s v=""/>
    <s v=""/>
  </r>
  <r>
    <x v="0"/>
    <x v="3"/>
    <d v="2021-09-15T00:00:00"/>
    <x v="8"/>
    <s v=" "/>
    <s v="G00067"/>
    <n v="61110"/>
    <x v="56"/>
    <s v="61110 Salaries &amp; wages"/>
    <x v="9"/>
    <s v="SFM PPE 9/15/21 - Invoice 5524554"/>
    <s v=" "/>
    <s v=""/>
    <s v=""/>
    <n v="3124"/>
    <n v="3124"/>
    <n v="0"/>
    <s v=""/>
    <s v="G/L Account"/>
    <s v=""/>
    <s v=" "/>
    <s v=""/>
    <s v=""/>
    <n v="3547"/>
    <s v=""/>
    <n v="14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3946.92"/>
    <n v="23946.92"/>
    <n v="0"/>
    <s v=""/>
    <s v="G/L Account"/>
    <s v=""/>
    <s v=" "/>
    <s v=""/>
    <s v=""/>
    <n v="3546"/>
    <s v=""/>
    <n v="14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6651.22"/>
    <n v="16651.22"/>
    <n v="0"/>
    <s v=""/>
    <s v="G/L Account"/>
    <s v=""/>
    <s v=" "/>
    <s v=""/>
    <s v=""/>
    <n v="3545"/>
    <s v=""/>
    <n v="14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34515.97"/>
    <n v="34515.97"/>
    <n v="0"/>
    <s v=""/>
    <s v="G/L Account"/>
    <s v=""/>
    <s v=" "/>
    <s v=""/>
    <s v=""/>
    <n v="3544"/>
    <s v=""/>
    <n v="35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4621.5"/>
    <n v="4621.5"/>
    <n v="0"/>
    <s v=""/>
    <s v="G/L Account"/>
    <s v=""/>
    <s v=" "/>
    <s v=""/>
    <s v=""/>
    <n v="3543"/>
    <s v=""/>
    <n v="18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19367.330000000002"/>
    <n v="19367.330000000002"/>
    <n v="0"/>
    <s v=""/>
    <s v="G/L Account"/>
    <s v=""/>
    <s v=" "/>
    <s v=""/>
    <s v=""/>
    <n v="3542"/>
    <s v=""/>
    <n v="180"/>
    <s v=""/>
    <s v=""/>
  </r>
  <r>
    <x v="0"/>
    <x v="6"/>
    <d v="2021-09-15T00:00:00"/>
    <x v="8"/>
    <s v=" "/>
    <s v="G00067"/>
    <n v="61110"/>
    <x v="56"/>
    <s v="61110 Salaries &amp; wages"/>
    <x v="9"/>
    <s v="SFM PPE 9/15/21 - Invoice 5524554"/>
    <s v=" "/>
    <s v=""/>
    <s v=""/>
    <n v="1152"/>
    <n v="1152"/>
    <n v="0"/>
    <s v=""/>
    <s v="G/L Account"/>
    <s v=""/>
    <s v=" "/>
    <s v=""/>
    <s v=""/>
    <n v="3541"/>
    <s v=""/>
    <n v="18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9216.7099999999991"/>
    <n v="9216.7099999999991"/>
    <n v="0"/>
    <s v=""/>
    <s v="G/L Account"/>
    <s v=""/>
    <s v=" "/>
    <s v=""/>
    <s v=""/>
    <n v="3540"/>
    <s v=""/>
    <n v="18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6151.75"/>
    <n v="6151.75"/>
    <n v="0"/>
    <s v=""/>
    <s v="G/L Account"/>
    <s v=""/>
    <s v=" "/>
    <s v=""/>
    <s v=""/>
    <n v="3539"/>
    <s v=""/>
    <n v="18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9318.57"/>
    <n v="9318.57"/>
    <n v="0"/>
    <s v=""/>
    <s v="G/L Account"/>
    <s v=""/>
    <s v=" "/>
    <s v=""/>
    <s v=""/>
    <n v="3538"/>
    <s v=""/>
    <n v="15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9869.330000000002"/>
    <n v="19869.330000000002"/>
    <n v="0"/>
    <s v=""/>
    <s v="G/L Account"/>
    <s v=""/>
    <s v=" "/>
    <s v=""/>
    <s v=""/>
    <n v="3537"/>
    <s v=""/>
    <n v="34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17439.52"/>
    <n v="17439.52"/>
    <n v="0"/>
    <s v=""/>
    <s v="G/L Account"/>
    <s v=""/>
    <s v=" "/>
    <s v=""/>
    <s v=""/>
    <n v="3536"/>
    <s v=""/>
    <n v="17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24277.49"/>
    <n v="24277.49"/>
    <n v="0"/>
    <s v=""/>
    <s v="G/L Account"/>
    <s v=""/>
    <s v=" "/>
    <s v=""/>
    <s v=""/>
    <n v="3535"/>
    <s v=""/>
    <n v="170"/>
    <s v=""/>
    <s v=""/>
  </r>
  <r>
    <x v="0"/>
    <x v="3"/>
    <d v="2021-09-15T00:00:00"/>
    <x v="8"/>
    <s v=" "/>
    <s v="G00067"/>
    <n v="61110"/>
    <x v="56"/>
    <s v="61110 Salaries &amp; wages"/>
    <x v="9"/>
    <s v="SFM PPE 9/15/21 - Invoice 5524554"/>
    <s v=" "/>
    <s v=""/>
    <s v=""/>
    <n v="1948.75"/>
    <n v="1948.75"/>
    <n v="0"/>
    <s v=""/>
    <s v="G/L Account"/>
    <s v=""/>
    <s v=" "/>
    <s v=""/>
    <s v=""/>
    <n v="3534"/>
    <s v=""/>
    <n v="170"/>
    <s v=""/>
    <s v=""/>
  </r>
  <r>
    <x v="0"/>
    <x v="6"/>
    <d v="2021-09-15T00:00:00"/>
    <x v="8"/>
    <s v=" "/>
    <s v="G00067"/>
    <n v="61110"/>
    <x v="56"/>
    <s v="61110 Salaries &amp; wages"/>
    <x v="9"/>
    <s v="SFM PPE 9/15/21 - Invoice 5524554"/>
    <s v=" "/>
    <s v=""/>
    <s v=""/>
    <n v="2085.75"/>
    <n v="2085.75"/>
    <n v="0"/>
    <s v=""/>
    <s v="G/L Account"/>
    <s v=""/>
    <s v=" "/>
    <s v=""/>
    <s v=""/>
    <n v="3533"/>
    <s v=""/>
    <n v="17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3453.81"/>
    <n v="23453.81"/>
    <n v="0"/>
    <s v=""/>
    <s v="G/L Account"/>
    <s v=""/>
    <s v=" "/>
    <s v=""/>
    <s v=""/>
    <n v="3532"/>
    <s v=""/>
    <n v="17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8354.009999999998"/>
    <n v="18354.009999999998"/>
    <n v="0"/>
    <s v=""/>
    <s v="G/L Account"/>
    <s v=""/>
    <s v=" "/>
    <s v=""/>
    <s v=""/>
    <n v="3531"/>
    <s v=""/>
    <n v="170"/>
    <s v=""/>
    <s v=""/>
  </r>
  <r>
    <x v="0"/>
    <x v="8"/>
    <d v="2021-09-15T00:00:00"/>
    <x v="8"/>
    <s v=" "/>
    <s v="G00067"/>
    <n v="61110"/>
    <x v="56"/>
    <s v="61110 Salaries &amp; wages"/>
    <x v="9"/>
    <s v="SFM PPE 9/15/21 - Invoice 5524554"/>
    <s v=" "/>
    <s v=""/>
    <s v=""/>
    <n v="4283"/>
    <n v="4283"/>
    <n v="0"/>
    <s v=""/>
    <s v="G/L Account"/>
    <s v=""/>
    <s v=" "/>
    <s v=""/>
    <s v=""/>
    <n v="3530"/>
    <s v=""/>
    <n v="170"/>
    <s v=""/>
    <s v=""/>
  </r>
  <r>
    <x v="0"/>
    <x v="5"/>
    <d v="2021-09-15T00:00:00"/>
    <x v="8"/>
    <s v=" "/>
    <s v="G00067"/>
    <n v="61110"/>
    <x v="56"/>
    <s v="61110 Salaries &amp; wages"/>
    <x v="9"/>
    <s v="SFM PPE 9/15/21 - Invoice 5524554"/>
    <s v=" "/>
    <s v=""/>
    <s v=""/>
    <n v="33682.32"/>
    <n v="33682.32"/>
    <n v="0"/>
    <s v=""/>
    <s v="G/L Account"/>
    <s v=""/>
    <s v=" "/>
    <s v=""/>
    <s v=""/>
    <n v="3529"/>
    <s v=""/>
    <n v="130"/>
    <s v=""/>
    <s v=""/>
  </r>
  <r>
    <x v="0"/>
    <x v="1"/>
    <d v="2021-09-15T00:00:00"/>
    <x v="8"/>
    <s v=" "/>
    <s v="G00067"/>
    <n v="61110"/>
    <x v="56"/>
    <s v="61110 Salaries &amp; wages"/>
    <x v="9"/>
    <s v="SFM PPE 9/15/21 - Invoice 5524554"/>
    <s v=" "/>
    <s v=""/>
    <s v=""/>
    <n v="72592.03"/>
    <n v="72592.03"/>
    <n v="0"/>
    <s v=""/>
    <s v="G/L Account"/>
    <s v=""/>
    <s v=" "/>
    <s v=""/>
    <s v=""/>
    <n v="3528"/>
    <s v=""/>
    <n v="130"/>
    <s v=""/>
    <s v=""/>
  </r>
  <r>
    <x v="0"/>
    <x v="7"/>
    <d v="2021-09-15T00:00:00"/>
    <x v="8"/>
    <s v=" "/>
    <s v="G00067"/>
    <n v="61110"/>
    <x v="56"/>
    <s v="61110 Salaries &amp; wages"/>
    <x v="9"/>
    <s v="SFM PPE 9/15/21 - Invoice 5524554"/>
    <s v=" "/>
    <s v=""/>
    <s v=""/>
    <n v="26276.31"/>
    <n v="26276.31"/>
    <n v="0"/>
    <s v=""/>
    <s v="G/L Account"/>
    <s v=""/>
    <s v=" "/>
    <s v=""/>
    <s v=""/>
    <n v="3527"/>
    <s v=""/>
    <n v="13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6785.61"/>
    <n v="16785.61"/>
    <n v="0"/>
    <s v=""/>
    <s v="G/L Account"/>
    <s v=""/>
    <s v=" "/>
    <s v=""/>
    <s v=""/>
    <n v="3526"/>
    <s v=""/>
    <n v="13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5000"/>
    <n v="25000"/>
    <n v="0"/>
    <s v=""/>
    <s v="G/L Account"/>
    <s v=""/>
    <s v=" "/>
    <s v=""/>
    <s v=""/>
    <n v="3525"/>
    <s v=""/>
    <n v="13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7934.96"/>
    <n v="17934.96"/>
    <n v="0"/>
    <s v=""/>
    <s v="G/L Account"/>
    <s v=""/>
    <s v=" "/>
    <s v=""/>
    <s v=""/>
    <n v="3524"/>
    <s v=""/>
    <n v="37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18665.98"/>
    <n v="18665.98"/>
    <n v="0"/>
    <s v=""/>
    <s v="G/L Account"/>
    <s v=""/>
    <s v=" "/>
    <s v=""/>
    <s v=""/>
    <n v="3523"/>
    <s v=""/>
    <n v="332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30852.91"/>
    <n v="30852.91"/>
    <n v="0"/>
    <s v=""/>
    <s v="G/L Account"/>
    <s v=""/>
    <s v=" "/>
    <s v=""/>
    <s v=""/>
    <n v="3522"/>
    <s v=""/>
    <n v="32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4205.5"/>
    <n v="24205.5"/>
    <n v="0"/>
    <s v=""/>
    <s v="G/L Account"/>
    <s v=""/>
    <s v=" "/>
    <s v=""/>
    <s v=""/>
    <n v="3521"/>
    <s v=""/>
    <n v="310"/>
    <s v=""/>
    <s v=""/>
  </r>
  <r>
    <x v="0"/>
    <x v="4"/>
    <d v="2021-09-15T00:00:00"/>
    <x v="8"/>
    <s v=" "/>
    <s v="G00067"/>
    <n v="61110"/>
    <x v="56"/>
    <s v="61110 Salaries &amp; wages"/>
    <x v="9"/>
    <s v="SFM PPE 9/15/21 - Invoice 5524554"/>
    <s v=" "/>
    <s v=""/>
    <s v=""/>
    <n v="1079.55"/>
    <n v="1079.55"/>
    <n v="0"/>
    <s v=""/>
    <s v="G/L Account"/>
    <s v=""/>
    <s v=" "/>
    <s v=""/>
    <s v=""/>
    <n v="3520"/>
    <s v=""/>
    <n v="110"/>
    <s v=""/>
    <s v=""/>
  </r>
  <r>
    <x v="0"/>
    <x v="2"/>
    <d v="2021-09-15T00:00:00"/>
    <x v="8"/>
    <s v=" "/>
    <s v="G00067"/>
    <n v="61110"/>
    <x v="56"/>
    <s v="61110 Salaries &amp; wages"/>
    <x v="9"/>
    <s v="SFM PPE 9/15/21 - Invoice 5524554"/>
    <s v=" "/>
    <s v=""/>
    <s v=""/>
    <n v="28796.83"/>
    <n v="28796.83"/>
    <n v="0"/>
    <s v=""/>
    <s v="G/L Account"/>
    <s v=""/>
    <s v=" "/>
    <s v=""/>
    <s v=""/>
    <n v="3519"/>
    <s v=""/>
    <n v="210"/>
    <s v=""/>
    <s v=""/>
  </r>
  <r>
    <x v="1"/>
    <x v="3"/>
    <d v="2021-09-15T00:00:00"/>
    <x v="8"/>
    <s v="Invoice"/>
    <s v="508000128545"/>
    <n v="51380"/>
    <x v="63"/>
    <s v="51380 Laundry"/>
    <x v="10"/>
    <s v="Laundry SOMA MD"/>
    <s v=" "/>
    <s v=""/>
    <s v=""/>
    <n v="10.08"/>
    <n v="10.08"/>
    <n v="0"/>
    <s v=""/>
    <s v="G/L Account"/>
    <s v=""/>
    <s v=" "/>
    <s v=""/>
    <s v="Aramark"/>
    <n v="6335"/>
    <s v="508000128545"/>
    <n v="110"/>
    <s v="NULL"/>
    <s v="NULL"/>
  </r>
  <r>
    <x v="1"/>
    <x v="3"/>
    <d v="2021-09-15T00:00:00"/>
    <x v="8"/>
    <s v="Invoice"/>
    <s v="508000128545"/>
    <n v="51380"/>
    <x v="63"/>
    <s v="51380 Laundry"/>
    <x v="10"/>
    <s v="Laundry SOMA MA"/>
    <s v=" "/>
    <s v=""/>
    <s v=""/>
    <n v="19.579999999999998"/>
    <n v="19.579999999999998"/>
    <n v="0"/>
    <s v=""/>
    <s v="G/L Account"/>
    <s v=""/>
    <s v=" "/>
    <s v=""/>
    <s v="Aramark"/>
    <n v="6332"/>
    <s v="508000128545"/>
    <n v="170"/>
    <s v="NULL"/>
    <s v="NULL"/>
  </r>
  <r>
    <x v="1"/>
    <x v="1"/>
    <d v="2021-09-15T00:00:00"/>
    <x v="8"/>
    <s v="Invoice"/>
    <s v="508000128507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6328"/>
    <s v="508000128507"/>
    <n v="130"/>
    <s v="NULL"/>
    <s v="NULL"/>
  </r>
  <r>
    <x v="1"/>
    <x v="1"/>
    <d v="2021-09-15T00:00:00"/>
    <x v="8"/>
    <s v="Invoice"/>
    <s v="508000128507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6325"/>
    <s v="508000128507"/>
    <n v="110"/>
    <s v="NULL"/>
    <s v="NULL"/>
  </r>
  <r>
    <x v="1"/>
    <x v="1"/>
    <d v="2021-09-15T00:00:00"/>
    <x v="8"/>
    <s v="Invoice"/>
    <s v="508000128507"/>
    <n v="51380"/>
    <x v="63"/>
    <s v="51380 Laundry"/>
    <x v="10"/>
    <s v="Laundry SF  MA"/>
    <s v=" "/>
    <s v=""/>
    <s v=""/>
    <n v="145.5"/>
    <n v="145.5"/>
    <n v="0"/>
    <s v=""/>
    <s v="G/L Account"/>
    <s v=""/>
    <s v=" "/>
    <s v=""/>
    <s v="Aramark"/>
    <n v="6322"/>
    <s v="508000128507"/>
    <n v="170"/>
    <s v="NULL"/>
    <s v="NULL"/>
  </r>
  <r>
    <x v="1"/>
    <x v="1"/>
    <d v="2021-09-15T00:00:00"/>
    <x v="8"/>
    <s v="Invoice"/>
    <s v="508000128507"/>
    <n v="51380"/>
    <x v="63"/>
    <s v="51380 Laundry"/>
    <x v="10"/>
    <s v="Laundry SF Nurse"/>
    <s v=" "/>
    <s v=""/>
    <s v=""/>
    <n v="39.68"/>
    <n v="39.68"/>
    <n v="0"/>
    <s v=""/>
    <s v="G/L Account"/>
    <s v=""/>
    <s v=" "/>
    <s v=""/>
    <s v="Aramark"/>
    <n v="6319"/>
    <s v="508000128507"/>
    <n v="120"/>
    <s v="NULL"/>
    <s v="NULL"/>
  </r>
  <r>
    <x v="1"/>
    <x v="1"/>
    <d v="2021-09-15T00:00:00"/>
    <x v="8"/>
    <s v="Invoice"/>
    <s v="508000128502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6315"/>
    <s v="508000128502"/>
    <n v="110"/>
    <s v="NULL"/>
    <s v="NULL"/>
  </r>
  <r>
    <x v="1"/>
    <x v="1"/>
    <d v="2021-09-15T00:00:00"/>
    <x v="8"/>
    <s v="Invoice"/>
    <s v="508000128502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6312"/>
    <s v="508000128502"/>
    <n v="130"/>
    <s v="NULL"/>
    <s v="NULL"/>
  </r>
  <r>
    <x v="1"/>
    <x v="1"/>
    <d v="2021-09-15T00:00:00"/>
    <x v="8"/>
    <s v="Invoice"/>
    <s v="508000128502"/>
    <n v="51380"/>
    <x v="63"/>
    <s v="51380 Laundry"/>
    <x v="10"/>
    <s v="Laundry SF Nurse"/>
    <s v=" "/>
    <s v=""/>
    <s v=""/>
    <n v="33.75"/>
    <n v="33.75"/>
    <n v="0"/>
    <s v=""/>
    <s v="G/L Account"/>
    <s v=""/>
    <s v=" "/>
    <s v=""/>
    <s v="Aramark"/>
    <n v="6309"/>
    <s v="508000128502"/>
    <n v="120"/>
    <s v="NULL"/>
    <s v="NULL"/>
  </r>
  <r>
    <x v="1"/>
    <x v="1"/>
    <d v="2021-09-15T00:00:00"/>
    <x v="8"/>
    <s v="Invoice"/>
    <s v="508000128502"/>
    <n v="51380"/>
    <x v="63"/>
    <s v="51380 Laundry"/>
    <x v="10"/>
    <s v="Laundry SF  MA"/>
    <s v=" "/>
    <s v=""/>
    <s v=""/>
    <n v="123.76"/>
    <n v="123.76"/>
    <n v="0"/>
    <s v=""/>
    <s v="G/L Account"/>
    <s v=""/>
    <s v=" "/>
    <s v=""/>
    <s v="Aramark"/>
    <n v="6306"/>
    <s v="508000128502"/>
    <n v="17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"/>
    <n v="42.7"/>
    <n v="0"/>
    <s v=""/>
    <s v="G/L Account"/>
    <s v=""/>
    <s v=" "/>
    <s v=""/>
    <s v=""/>
    <n v="9897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5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3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78"/>
    <n v="42.78"/>
    <n v="0"/>
    <s v=""/>
    <s v="G/L Account"/>
    <s v=""/>
    <s v=" "/>
    <s v=""/>
    <s v=""/>
    <n v="9891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2.85"/>
    <n v="42.85"/>
    <n v="0"/>
    <s v=""/>
    <s v="G/L Account"/>
    <s v=""/>
    <s v=" "/>
    <s v=""/>
    <s v=""/>
    <n v="9889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87"/>
    <s v=""/>
    <n v="340"/>
    <s v="NULL"/>
    <s v="NULL"/>
  </r>
  <r>
    <x v="0"/>
    <x v="2"/>
    <d v="2021-09-15T00:00:00"/>
    <x v="8"/>
    <s v=" "/>
    <s v="G00107"/>
    <n v="51260"/>
    <x v="70"/>
    <s v="51260 Patient souvenirs"/>
    <x v="11"/>
    <s v="Goodegg - PT flowers"/>
    <s v=" "/>
    <s v=""/>
    <s v=""/>
    <n v="43"/>
    <n v="43"/>
    <n v="0"/>
    <s v=""/>
    <s v="G/L Account"/>
    <s v=""/>
    <s v=" "/>
    <s v=""/>
    <s v=""/>
    <n v="9885"/>
    <s v=""/>
    <n v="340"/>
    <s v="NULL"/>
    <s v="NULL"/>
  </r>
  <r>
    <x v="1"/>
    <x v="7"/>
    <d v="2021-09-15T00:00:00"/>
    <x v="8"/>
    <s v=" "/>
    <s v="G00106"/>
    <n v="51250"/>
    <x v="71"/>
    <s v="51250 Patient refreshments"/>
    <x v="11"/>
    <s v="Amazon Juice"/>
    <s v=" "/>
    <s v=""/>
    <s v=""/>
    <n v="43.76"/>
    <n v="43.76"/>
    <n v="0"/>
    <s v=""/>
    <s v="G/L Account"/>
    <s v=""/>
    <s v=" "/>
    <s v=""/>
    <s v=""/>
    <n v="10741"/>
    <s v=""/>
    <n v="180"/>
    <s v="NULL"/>
    <s v="NULL"/>
  </r>
  <r>
    <x v="4"/>
    <x v="4"/>
    <d v="2021-09-15T00:00:00"/>
    <x v="8"/>
    <s v=" "/>
    <s v="G00106"/>
    <n v="51230"/>
    <x v="72"/>
    <s v="51230 IVF Lab supplies"/>
    <x v="11"/>
    <s v="Amazon Sharpie"/>
    <s v=" "/>
    <s v=""/>
    <s v=""/>
    <n v="12.58"/>
    <n v="12.58"/>
    <n v="0"/>
    <s v=""/>
    <s v="G/L Account"/>
    <s v=""/>
    <s v=" "/>
    <s v=""/>
    <s v=""/>
    <n v="10761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Hole punch, sharpie"/>
    <s v=" "/>
    <s v=""/>
    <s v=""/>
    <n v="19.62"/>
    <n v="19.62"/>
    <n v="0"/>
    <s v=""/>
    <s v="G/L Account"/>
    <s v=""/>
    <s v=" "/>
    <s v=""/>
    <s v=""/>
    <n v="10753"/>
    <s v=""/>
    <n v="130"/>
    <s v="NULL"/>
    <s v="NULL"/>
  </r>
  <r>
    <x v="1"/>
    <x v="5"/>
    <d v="2021-09-15T00:00:00"/>
    <x v="8"/>
    <s v=" "/>
    <s v="G00106"/>
    <n v="51230"/>
    <x v="72"/>
    <s v="51230 IVF Lab supplies"/>
    <x v="11"/>
    <s v="Amazon Thermometer"/>
    <s v=" "/>
    <s v=""/>
    <s v=""/>
    <n v="32.729999999999997"/>
    <n v="32.729999999999997"/>
    <n v="0"/>
    <s v=""/>
    <s v="G/L Account"/>
    <s v=""/>
    <s v=" "/>
    <s v=""/>
    <s v=""/>
    <n v="10745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StarTech.com Thunderbolt 3 Cable"/>
    <s v=" "/>
    <s v=""/>
    <s v=""/>
    <n v="63.69"/>
    <n v="63.69"/>
    <n v="0"/>
    <s v=""/>
    <s v="G/L Account"/>
    <s v=""/>
    <s v=" "/>
    <s v=""/>
    <s v=""/>
    <n v="10729"/>
    <s v=""/>
    <n v="130"/>
    <s v="NULL"/>
    <s v="NULL"/>
  </r>
  <r>
    <x v="4"/>
    <x v="4"/>
    <d v="2021-09-15T00:00:00"/>
    <x v="8"/>
    <s v=" "/>
    <s v="G00106"/>
    <n v="51230"/>
    <x v="72"/>
    <s v="51230 IVF Lab supplies"/>
    <x v="11"/>
    <s v="Amazon Microscope Immersion Oil"/>
    <s v=" "/>
    <s v=""/>
    <s v=""/>
    <n v="66.040000000000006"/>
    <n v="66.040000000000006"/>
    <n v="0"/>
    <s v=""/>
    <s v="G/L Account"/>
    <s v=""/>
    <s v=" "/>
    <s v=""/>
    <s v=""/>
    <n v="10725"/>
    <s v=""/>
    <n v="130"/>
    <s v="NULL"/>
    <s v="NULL"/>
  </r>
  <r>
    <x v="1"/>
    <x v="1"/>
    <d v="2021-09-15T00:00:00"/>
    <x v="8"/>
    <s v="Invoice"/>
    <s v="5967947"/>
    <n v="51230"/>
    <x v="72"/>
    <s v="51230 IVF Lab supplies"/>
    <x v="11"/>
    <s v="Quick Discon fitting kit"/>
    <s v=" "/>
    <s v=""/>
    <s v=""/>
    <n v="318.76"/>
    <n v="318.76"/>
    <n v="0"/>
    <s v=""/>
    <s v="G/L Account"/>
    <s v=""/>
    <s v=" "/>
    <s v=""/>
    <s v="Origio"/>
    <n v="6349"/>
    <s v="5967947"/>
    <n v="130"/>
    <s v="NULL"/>
    <s v="NULL"/>
  </r>
  <r>
    <x v="1"/>
    <x v="1"/>
    <d v="2021-09-15T00:00:00"/>
    <x v="8"/>
    <s v="Invoice"/>
    <s v="5966916"/>
    <n v="51230"/>
    <x v="72"/>
    <s v="51230 IVF Lab supplies"/>
    <x v="11"/>
    <s v="Quick discon fittings kit"/>
    <s v=" "/>
    <s v=""/>
    <s v=""/>
    <n v="291.26"/>
    <n v="291.26"/>
    <n v="0"/>
    <s v=""/>
    <s v="G/L Account"/>
    <s v=""/>
    <s v=" "/>
    <s v=""/>
    <s v="Origio"/>
    <n v="6341"/>
    <s v="5966916"/>
    <n v="130"/>
    <s v="NULL"/>
    <s v="NULL"/>
  </r>
  <r>
    <x v="1"/>
    <x v="7"/>
    <d v="2021-09-15T00:00:00"/>
    <x v="8"/>
    <s v="Invoice"/>
    <s v="30020688"/>
    <n v="51230"/>
    <x v="72"/>
    <s v="51230 IVF Lab supplies"/>
    <x v="11"/>
    <s v="Exam Glove"/>
    <s v=" "/>
    <s v=""/>
    <s v=""/>
    <n v="376.63"/>
    <n v="376.63"/>
    <n v="0"/>
    <s v=""/>
    <s v="G/L Account"/>
    <s v=""/>
    <s v=" "/>
    <s v=""/>
    <s v="McKesson"/>
    <n v="6294"/>
    <s v="30020688"/>
    <n v="130"/>
    <s v="NULL"/>
    <s v="NULL"/>
  </r>
  <r>
    <x v="1"/>
    <x v="7"/>
    <d v="2021-09-15T00:00:00"/>
    <x v="8"/>
    <s v="Invoice"/>
    <s v="30007097"/>
    <n v="51230"/>
    <x v="72"/>
    <s v="51230 IVF Lab supplies"/>
    <x v="11"/>
    <s v="Spec container"/>
    <s v=" "/>
    <s v=""/>
    <s v=""/>
    <n v="50.32"/>
    <n v="50.32"/>
    <n v="0"/>
    <s v=""/>
    <s v="G/L Account"/>
    <s v=""/>
    <s v=" "/>
    <s v=""/>
    <s v="McKesson"/>
    <n v="6262"/>
    <s v="30007097"/>
    <n v="130"/>
    <s v="NULL"/>
    <s v="NULL"/>
  </r>
  <r>
    <x v="1"/>
    <x v="5"/>
    <d v="2021-09-15T00:00:00"/>
    <x v="8"/>
    <s v="Invoice"/>
    <s v="30004856"/>
    <n v="51230"/>
    <x v="72"/>
    <s v="51230 IVF Lab supplies"/>
    <x v="11"/>
    <s v="Syringe"/>
    <s v=" "/>
    <s v=""/>
    <s v=""/>
    <n v="315.02999999999997"/>
    <n v="315.02999999999997"/>
    <n v="0"/>
    <s v=""/>
    <s v="G/L Account"/>
    <s v=""/>
    <s v=" "/>
    <s v=""/>
    <s v="McKesson"/>
    <n v="6258"/>
    <s v="30004856"/>
    <n v="130"/>
    <s v="NULL"/>
    <s v="NULL"/>
  </r>
  <r>
    <x v="1"/>
    <x v="7"/>
    <d v="2021-09-15T00:00:00"/>
    <x v="8"/>
    <s v="Invoice"/>
    <s v="2080780"/>
    <n v="51230"/>
    <x v="72"/>
    <s v="51230 IVF Lab supplies"/>
    <x v="11"/>
    <s v="FINNPIPETTE F2 2-20UL"/>
    <s v=" "/>
    <s v=""/>
    <s v=""/>
    <n v="975.59"/>
    <n v="975.59"/>
    <n v="0"/>
    <s v=""/>
    <s v="G/L Account"/>
    <s v=""/>
    <s v=" "/>
    <s v=""/>
    <s v="Fisher HealthCare"/>
    <n v="6254"/>
    <s v="2080780"/>
    <n v="130"/>
    <s v="NULL"/>
    <s v="NULL"/>
  </r>
  <r>
    <x v="1"/>
    <x v="5"/>
    <d v="2021-09-15T00:00:00"/>
    <x v="8"/>
    <s v=" "/>
    <s v="G00065"/>
    <n v="51190"/>
    <x v="49"/>
    <s v="51190 PTO Expense"/>
    <x v="12"/>
    <s v="CA PC PPE 9/15/21 - Invoice 5524571"/>
    <s v=" "/>
    <s v=""/>
    <s v=""/>
    <n v="1511"/>
    <n v="1511"/>
    <n v="0"/>
    <s v=""/>
    <s v="G/L Account"/>
    <s v=""/>
    <s v=" "/>
    <s v=""/>
    <s v=""/>
    <n v="3455"/>
    <s v=""/>
    <n v="120"/>
    <s v=""/>
    <s v=""/>
  </r>
  <r>
    <x v="1"/>
    <x v="1"/>
    <d v="2021-09-15T00:00:00"/>
    <x v="8"/>
    <s v=" "/>
    <s v="G00065"/>
    <n v="51190"/>
    <x v="49"/>
    <s v="51190 PTO Expense"/>
    <x v="12"/>
    <s v="CA PC PPE 9/15/21 - Invoice 5524571"/>
    <s v=" "/>
    <s v=""/>
    <s v=""/>
    <n v="4148.96"/>
    <n v="4148.96"/>
    <n v="0"/>
    <s v=""/>
    <s v="G/L Account"/>
    <s v=""/>
    <s v=" "/>
    <s v=""/>
    <s v=""/>
    <n v="3454"/>
    <s v=""/>
    <n v="120"/>
    <s v=""/>
    <s v=""/>
  </r>
  <r>
    <x v="1"/>
    <x v="7"/>
    <d v="2021-09-15T00:00:00"/>
    <x v="8"/>
    <s v=" "/>
    <s v="G00065"/>
    <n v="51190"/>
    <x v="49"/>
    <s v="51190 PTO Expense"/>
    <x v="12"/>
    <s v="CA PC PPE 9/15/21 - Invoice 5524571"/>
    <s v=" "/>
    <s v=""/>
    <s v=""/>
    <n v="2978.04"/>
    <n v="2978.04"/>
    <n v="0"/>
    <s v=""/>
    <s v="G/L Account"/>
    <s v=""/>
    <s v=" "/>
    <s v=""/>
    <s v=""/>
    <n v="3453"/>
    <s v=""/>
    <n v="120"/>
    <s v=""/>
    <s v=""/>
  </r>
  <r>
    <x v="1"/>
    <x v="5"/>
    <d v="2021-09-15T00:00:00"/>
    <x v="8"/>
    <s v=" "/>
    <s v="G00065"/>
    <n v="51190"/>
    <x v="49"/>
    <s v="51190 PTO Expense"/>
    <x v="12"/>
    <s v="CA PC PPE 9/15/21 - Invoice 5524571"/>
    <s v=" "/>
    <s v=""/>
    <s v=""/>
    <n v="6923.08"/>
    <n v="6923.08"/>
    <n v="0"/>
    <s v=""/>
    <s v="G/L Account"/>
    <s v=""/>
    <s v=" "/>
    <s v=""/>
    <s v=""/>
    <n v="3424"/>
    <s v=""/>
    <n v="110"/>
    <s v=""/>
    <s v=""/>
  </r>
  <r>
    <x v="4"/>
    <x v="4"/>
    <d v="2021-09-15T00:00:00"/>
    <x v="8"/>
    <s v=" "/>
    <s v="G00064"/>
    <n v="51190"/>
    <x v="49"/>
    <s v="51190 PTO Expense"/>
    <x v="12"/>
    <s v="CA PC PPE 9/15/21 - Invoice 5524571"/>
    <s v=" "/>
    <s v=""/>
    <s v=""/>
    <n v="3005.96"/>
    <n v="3005.96"/>
    <n v="0"/>
    <s v=""/>
    <s v="G/L Account"/>
    <s v=""/>
    <s v=" "/>
    <s v=""/>
    <s v=""/>
    <n v="3413"/>
    <s v=""/>
    <n v="120"/>
    <s v=""/>
    <s v=""/>
  </r>
  <r>
    <x v="4"/>
    <x v="4"/>
    <d v="2021-09-15T00:00:00"/>
    <x v="8"/>
    <s v=" "/>
    <s v="G00053"/>
    <n v="51190"/>
    <x v="49"/>
    <s v="51190 PTO Expense"/>
    <x v="12"/>
    <s v="NY PC PPE 9/15/21 - Invoice 5524336"/>
    <s v=" "/>
    <s v=""/>
    <s v=""/>
    <n v="1615.38"/>
    <n v="1615.38"/>
    <n v="0"/>
    <s v=""/>
    <s v="G/L Account"/>
    <s v=""/>
    <s v=" "/>
    <s v=""/>
    <s v=""/>
    <n v="3298"/>
    <s v=""/>
    <n v="120"/>
    <s v=""/>
    <s v=""/>
  </r>
  <r>
    <x v="1"/>
    <x v="5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0"/>
    <n v="530"/>
    <n v="0"/>
    <s v=""/>
    <s v="G/L Account"/>
    <s v=""/>
    <s v=" "/>
    <s v=""/>
    <s v=""/>
    <n v="3483"/>
    <s v=""/>
    <n v="12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689"/>
    <n v="689"/>
    <n v="0"/>
    <s v=""/>
    <s v="G/L Account"/>
    <s v=""/>
    <s v=" "/>
    <s v=""/>
    <s v=""/>
    <n v="3482"/>
    <s v=""/>
    <n v="120"/>
    <s v=""/>
    <s v=""/>
  </r>
  <r>
    <x v="1"/>
    <x v="3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81"/>
    <s v=""/>
    <n v="120"/>
    <s v=""/>
    <s v=""/>
  </r>
  <r>
    <x v="1"/>
    <x v="9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80"/>
    <s v=""/>
    <n v="120"/>
    <s v=""/>
    <s v=""/>
  </r>
  <r>
    <x v="1"/>
    <x v="9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79"/>
    <s v=""/>
    <n v="120"/>
    <s v=""/>
    <s v=""/>
  </r>
  <r>
    <x v="1"/>
    <x v="7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83"/>
    <n v="583"/>
    <n v="0"/>
    <s v=""/>
    <s v="G/L Account"/>
    <s v=""/>
    <s v=" "/>
    <s v=""/>
    <s v=""/>
    <n v="3478"/>
    <s v=""/>
    <n v="120"/>
    <s v=""/>
    <s v=""/>
  </r>
  <r>
    <x v="1"/>
    <x v="5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2"/>
    <s v=""/>
    <n v="11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1"/>
    <s v=""/>
    <n v="110"/>
    <s v=""/>
    <s v=""/>
  </r>
  <r>
    <x v="1"/>
    <x v="7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159"/>
    <n v="159"/>
    <n v="0"/>
    <s v=""/>
    <s v="G/L Account"/>
    <s v=""/>
    <s v=" "/>
    <s v=""/>
    <s v=""/>
    <n v="3440"/>
    <s v=""/>
    <n v="110"/>
    <s v=""/>
    <s v=""/>
  </r>
  <r>
    <x v="1"/>
    <x v="1"/>
    <d v="2021-09-15T00:00:00"/>
    <x v="8"/>
    <s v=" "/>
    <s v="G00065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39"/>
    <s v=""/>
    <n v="110"/>
    <s v=""/>
    <s v=""/>
  </r>
  <r>
    <x v="4"/>
    <x v="4"/>
    <d v="2021-09-15T00:00:00"/>
    <x v="8"/>
    <s v=" "/>
    <s v="G00064"/>
    <n v="51180"/>
    <x v="83"/>
    <s v="51180 Benefits Admin/Payroll Admin fee"/>
    <x v="12"/>
    <s v="CA PC PPE 9/15/21 - Invoice 5524571"/>
    <s v=" "/>
    <s v=""/>
    <s v=""/>
    <n v="106"/>
    <n v="106"/>
    <n v="0"/>
    <s v=""/>
    <s v="G/L Account"/>
    <s v=""/>
    <s v=" "/>
    <s v=""/>
    <s v=""/>
    <n v="3418"/>
    <s v=""/>
    <n v="120"/>
    <s v=""/>
    <s v=""/>
  </r>
  <r>
    <x v="4"/>
    <x v="4"/>
    <d v="2021-09-15T00:00:00"/>
    <x v="8"/>
    <s v=" "/>
    <s v="G00064"/>
    <n v="51180"/>
    <x v="83"/>
    <s v="51180 Benefits Admin/Payroll Admin fee"/>
    <x v="12"/>
    <s v="CA PC PPE 9/15/21 - Invoice 5524571"/>
    <s v=" "/>
    <s v=""/>
    <s v=""/>
    <n v="53"/>
    <n v="53"/>
    <n v="0"/>
    <s v=""/>
    <s v="G/L Account"/>
    <s v=""/>
    <s v=" "/>
    <s v=""/>
    <s v=""/>
    <n v="3410"/>
    <s v=""/>
    <n v="110"/>
    <s v=""/>
    <s v=""/>
  </r>
  <r>
    <x v="4"/>
    <x v="4"/>
    <d v="2021-09-15T00:00:00"/>
    <x v="8"/>
    <s v=" "/>
    <s v="G00053"/>
    <n v="51180"/>
    <x v="83"/>
    <s v="51180 Benefits Admin/Payroll Admin fee"/>
    <x v="12"/>
    <s v="NY PC PPE 9/15/21 - Invoice 5524336"/>
    <s v=" "/>
    <s v=""/>
    <s v=""/>
    <n v="371"/>
    <n v="371"/>
    <n v="0"/>
    <s v=""/>
    <s v="G/L Account"/>
    <s v=""/>
    <s v=" "/>
    <s v=""/>
    <s v=""/>
    <n v="3303"/>
    <s v=""/>
    <n v="120"/>
    <s v=""/>
    <s v=""/>
  </r>
  <r>
    <x v="4"/>
    <x v="4"/>
    <d v="2021-09-15T00:00:00"/>
    <x v="8"/>
    <s v=" "/>
    <s v="G00053"/>
    <n v="51180"/>
    <x v="83"/>
    <s v="51180 Benefits Admin/Payroll Admin fee"/>
    <x v="12"/>
    <s v="NY PC PPE 9/15/21 - Invoice 5524336"/>
    <s v=" "/>
    <s v=""/>
    <s v=""/>
    <n v="106"/>
    <n v="106"/>
    <n v="0"/>
    <s v=""/>
    <s v="G/L Account"/>
    <s v=""/>
    <s v=" "/>
    <s v=""/>
    <s v=""/>
    <n v="3296"/>
    <s v=""/>
    <n v="110"/>
    <s v=""/>
    <s v=""/>
  </r>
  <r>
    <x v="1"/>
    <x v="5"/>
    <d v="2021-09-15T00:00:00"/>
    <x v="8"/>
    <s v=" "/>
    <s v="G00065"/>
    <n v="51170"/>
    <x v="50"/>
    <s v="51170 Benefits "/>
    <x v="12"/>
    <s v="CA PC PPE 9/15/21 - Invoice 5524571"/>
    <s v=" "/>
    <s v=""/>
    <s v=""/>
    <n v="2449.37"/>
    <n v="2449.37"/>
    <n v="0"/>
    <s v=""/>
    <s v="G/L Account"/>
    <s v=""/>
    <s v=" "/>
    <s v=""/>
    <s v=""/>
    <n v="3471"/>
    <s v=""/>
    <n v="12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4402.6899999999996"/>
    <n v="4402.6899999999996"/>
    <n v="0"/>
    <s v=""/>
    <s v="G/L Account"/>
    <s v=""/>
    <s v=" "/>
    <s v=""/>
    <s v=""/>
    <n v="3470"/>
    <s v=""/>
    <n v="120"/>
    <s v=""/>
    <s v=""/>
  </r>
  <r>
    <x v="1"/>
    <x v="3"/>
    <d v="2021-09-15T00:00:00"/>
    <x v="8"/>
    <s v=" "/>
    <s v="G00065"/>
    <n v="51170"/>
    <x v="50"/>
    <s v="51170 Benefits "/>
    <x v="12"/>
    <s v="CA PC PPE 9/15/21 - Invoice 5524571"/>
    <s v=" "/>
    <s v=""/>
    <s v=""/>
    <n v="269.35000000000002"/>
    <n v="269.35000000000002"/>
    <n v="0"/>
    <s v=""/>
    <s v="G/L Account"/>
    <s v=""/>
    <s v=" "/>
    <s v=""/>
    <s v=""/>
    <n v="3469"/>
    <s v=""/>
    <n v="120"/>
    <s v=""/>
    <s v=""/>
  </r>
  <r>
    <x v="1"/>
    <x v="9"/>
    <d v="2021-09-15T00:00:00"/>
    <x v="8"/>
    <s v=" "/>
    <s v="G00065"/>
    <n v="51170"/>
    <x v="50"/>
    <s v="51170 Benefits "/>
    <x v="12"/>
    <s v="CA PC PPE 9/15/21 - Invoice 5524571"/>
    <s v=" "/>
    <s v=""/>
    <s v=""/>
    <n v="39.270000000000003"/>
    <n v="39.270000000000003"/>
    <n v="0"/>
    <s v=""/>
    <s v="G/L Account"/>
    <s v=""/>
    <s v=" "/>
    <s v=""/>
    <s v=""/>
    <n v="3468"/>
    <s v=""/>
    <n v="120"/>
    <s v=""/>
    <s v=""/>
  </r>
  <r>
    <x v="1"/>
    <x v="9"/>
    <d v="2021-09-15T00:00:00"/>
    <x v="8"/>
    <s v=" "/>
    <s v="G00065"/>
    <n v="51170"/>
    <x v="50"/>
    <s v="51170 Benefits "/>
    <x v="12"/>
    <s v="CA PC PPE 9/15/21 - Invoice 5524571"/>
    <s v=" "/>
    <s v=""/>
    <s v=""/>
    <n v="43.46"/>
    <n v="43.46"/>
    <n v="0"/>
    <s v=""/>
    <s v="G/L Account"/>
    <s v=""/>
    <s v=" "/>
    <s v=""/>
    <s v=""/>
    <n v="3467"/>
    <s v=""/>
    <n v="120"/>
    <s v=""/>
    <s v=""/>
  </r>
  <r>
    <x v="1"/>
    <x v="7"/>
    <d v="2021-09-15T00:00:00"/>
    <x v="8"/>
    <s v=" "/>
    <s v="G00065"/>
    <n v="51170"/>
    <x v="50"/>
    <s v="51170 Benefits "/>
    <x v="12"/>
    <s v="CA PC PPE 9/15/21 - Invoice 5524571"/>
    <s v=" "/>
    <s v=""/>
    <s v=""/>
    <n v="2860.11"/>
    <n v="2860.11"/>
    <n v="0"/>
    <s v=""/>
    <s v="G/L Account"/>
    <s v=""/>
    <s v=" "/>
    <s v=""/>
    <s v=""/>
    <n v="3466"/>
    <s v=""/>
    <n v="120"/>
    <s v=""/>
    <s v=""/>
  </r>
  <r>
    <x v="1"/>
    <x v="5"/>
    <d v="2021-09-15T00:00:00"/>
    <x v="8"/>
    <s v=" "/>
    <s v="G00065"/>
    <n v="51170"/>
    <x v="50"/>
    <s v="51170 Benefits "/>
    <x v="12"/>
    <s v="CA PC PPE 9/15/21 - Invoice 5524571"/>
    <s v=" "/>
    <s v=""/>
    <s v=""/>
    <n v="2613.0300000000002"/>
    <n v="2613.0300000000002"/>
    <n v="0"/>
    <s v=""/>
    <s v="G/L Account"/>
    <s v=""/>
    <s v=" "/>
    <s v=""/>
    <s v=""/>
    <n v="3435"/>
    <s v=""/>
    <n v="11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2685.56"/>
    <n v="2685.56"/>
    <n v="0"/>
    <s v=""/>
    <s v="G/L Account"/>
    <s v=""/>
    <s v=" "/>
    <s v=""/>
    <s v=""/>
    <n v="3434"/>
    <s v=""/>
    <n v="110"/>
    <s v=""/>
    <s v=""/>
  </r>
  <r>
    <x v="1"/>
    <x v="7"/>
    <d v="2021-09-15T00:00:00"/>
    <x v="8"/>
    <s v=" "/>
    <s v="G00065"/>
    <n v="51170"/>
    <x v="50"/>
    <s v="51170 Benefits "/>
    <x v="12"/>
    <s v="CA PC PPE 9/15/21 - Invoice 5524571"/>
    <s v=" "/>
    <s v=""/>
    <s v=""/>
    <n v="2689.35"/>
    <n v="2689.35"/>
    <n v="0"/>
    <s v=""/>
    <s v="G/L Account"/>
    <s v=""/>
    <s v=" "/>
    <s v=""/>
    <s v=""/>
    <n v="3433"/>
    <s v=""/>
    <n v="110"/>
    <s v=""/>
    <s v=""/>
  </r>
  <r>
    <x v="1"/>
    <x v="1"/>
    <d v="2021-09-15T00:00:00"/>
    <x v="8"/>
    <s v=" "/>
    <s v="G00065"/>
    <n v="51170"/>
    <x v="50"/>
    <s v="51170 Benefits "/>
    <x v="12"/>
    <s v="CA PC PPE 9/15/21 - Invoice 5524571"/>
    <s v=" "/>
    <s v=""/>
    <s v=""/>
    <n v="1560.74"/>
    <n v="1560.74"/>
    <n v="0"/>
    <s v=""/>
    <s v="G/L Account"/>
    <s v=""/>
    <s v=" "/>
    <s v=""/>
    <s v=""/>
    <n v="3432"/>
    <s v=""/>
    <n v="110"/>
    <s v=""/>
    <s v=""/>
  </r>
  <r>
    <x v="4"/>
    <x v="4"/>
    <d v="2021-09-15T00:00:00"/>
    <x v="8"/>
    <s v=" "/>
    <s v="G00064"/>
    <n v="51170"/>
    <x v="50"/>
    <s v="51170 Benefits "/>
    <x v="12"/>
    <s v="CA PC PPE 9/15/21 - Invoice 5524571"/>
    <s v=" "/>
    <s v=""/>
    <s v=""/>
    <n v="729.9"/>
    <n v="729.9"/>
    <n v="0"/>
    <s v=""/>
    <s v="G/L Account"/>
    <s v=""/>
    <s v=" "/>
    <s v=""/>
    <s v=""/>
    <n v="3416"/>
    <s v=""/>
    <n v="120"/>
    <s v=""/>
    <s v=""/>
  </r>
  <r>
    <x v="4"/>
    <x v="4"/>
    <d v="2021-09-15T00:00:00"/>
    <x v="8"/>
    <s v=" "/>
    <s v="G00064"/>
    <n v="51170"/>
    <x v="50"/>
    <s v="51170 Benefits "/>
    <x v="12"/>
    <s v="CA PC PPE 9/15/21 - Invoice 5524571"/>
    <s v=" "/>
    <s v=""/>
    <s v=""/>
    <n v="1546.09"/>
    <n v="1546.09"/>
    <n v="0"/>
    <s v=""/>
    <s v="G/L Account"/>
    <s v=""/>
    <s v=" "/>
    <s v=""/>
    <s v=""/>
    <n v="3409"/>
    <s v=""/>
    <n v="110"/>
    <s v=""/>
    <s v=""/>
  </r>
  <r>
    <x v="4"/>
    <x v="4"/>
    <d v="2021-09-15T00:00:00"/>
    <x v="8"/>
    <s v=" "/>
    <s v="G00053"/>
    <n v="51170"/>
    <x v="50"/>
    <s v="51170 Benefits "/>
    <x v="12"/>
    <s v="NY PC PPE 9/15/21 - Invoice 5524336"/>
    <s v=" "/>
    <s v=""/>
    <s v=""/>
    <n v="1268.78"/>
    <n v="1268.78"/>
    <n v="0"/>
    <s v=""/>
    <s v="G/L Account"/>
    <s v=""/>
    <s v=" "/>
    <s v=""/>
    <s v=""/>
    <n v="3301"/>
    <s v=""/>
    <n v="120"/>
    <s v=""/>
    <s v=""/>
  </r>
  <r>
    <x v="4"/>
    <x v="4"/>
    <d v="2021-09-15T00:00:00"/>
    <x v="8"/>
    <s v=" "/>
    <s v="G00053"/>
    <n v="51170"/>
    <x v="50"/>
    <s v="51170 Benefits "/>
    <x v="12"/>
    <s v="NY PC PPE 9/15/21 - Invoice 5524336"/>
    <s v=" "/>
    <s v=""/>
    <s v=""/>
    <n v="212.4"/>
    <n v="212.4"/>
    <n v="0"/>
    <s v=""/>
    <s v="G/L Account"/>
    <s v=""/>
    <s v=" "/>
    <s v=""/>
    <s v=""/>
    <n v="3294"/>
    <s v=""/>
    <n v="110"/>
    <s v=""/>
    <s v=""/>
  </r>
  <r>
    <x v="1"/>
    <x v="5"/>
    <d v="2021-09-15T00:00:00"/>
    <x v="8"/>
    <s v=" "/>
    <s v="G00065"/>
    <n v="51160"/>
    <x v="51"/>
    <s v="51160 401k employer match"/>
    <x v="12"/>
    <s v="CA PC PPE 9/15/21 - Invoice 5524571"/>
    <s v=" "/>
    <s v=""/>
    <s v=""/>
    <n v="1252.29"/>
    <n v="1252.29"/>
    <n v="0"/>
    <s v=""/>
    <s v="G/L Account"/>
    <s v=""/>
    <s v=" "/>
    <s v=""/>
    <s v=""/>
    <n v="3465"/>
    <s v=""/>
    <n v="120"/>
    <s v=""/>
    <s v=""/>
  </r>
  <r>
    <x v="1"/>
    <x v="1"/>
    <d v="2021-09-15T00:00:00"/>
    <x v="8"/>
    <s v=" "/>
    <s v="G00065"/>
    <n v="51160"/>
    <x v="51"/>
    <s v="51160 401k employer match"/>
    <x v="12"/>
    <s v="CA PC PPE 9/15/21 - Invoice 5524571"/>
    <s v=" "/>
    <s v=""/>
    <s v=""/>
    <n v="2273.15"/>
    <n v="2273.15"/>
    <n v="0"/>
    <s v=""/>
    <s v="G/L Account"/>
    <s v=""/>
    <s v=" "/>
    <s v=""/>
    <s v=""/>
    <n v="3464"/>
    <s v=""/>
    <n v="120"/>
    <s v=""/>
    <s v=""/>
  </r>
  <r>
    <x v="1"/>
    <x v="9"/>
    <d v="2021-09-15T00:00:00"/>
    <x v="8"/>
    <s v=" "/>
    <s v="G00065"/>
    <n v="51160"/>
    <x v="51"/>
    <s v="51160 401k employer match"/>
    <x v="12"/>
    <s v="CA PC PPE 9/15/21 - Invoice 5524571"/>
    <s v=" "/>
    <s v=""/>
    <s v=""/>
    <n v="215.33"/>
    <n v="215.33"/>
    <n v="0"/>
    <s v=""/>
    <s v="G/L Account"/>
    <s v=""/>
    <s v=" "/>
    <s v=""/>
    <s v=""/>
    <n v="3463"/>
    <s v=""/>
    <n v="120"/>
    <s v=""/>
    <s v=""/>
  </r>
  <r>
    <x v="1"/>
    <x v="7"/>
    <d v="2021-09-15T00:00:00"/>
    <x v="8"/>
    <s v=" "/>
    <s v="G00065"/>
    <n v="51160"/>
    <x v="51"/>
    <s v="51160 401k employer match"/>
    <x v="12"/>
    <s v="CA PC PPE 9/15/21 - Invoice 5524571"/>
    <s v=" "/>
    <s v=""/>
    <s v=""/>
    <n v="1862.63"/>
    <n v="1862.63"/>
    <n v="0"/>
    <s v=""/>
    <s v="G/L Account"/>
    <s v=""/>
    <s v=" "/>
    <s v=""/>
    <s v=""/>
    <n v="3462"/>
    <s v=""/>
    <n v="120"/>
    <s v=""/>
    <s v=""/>
  </r>
  <r>
    <x v="1"/>
    <x v="5"/>
    <d v="2021-09-15T00:00:00"/>
    <x v="8"/>
    <s v=" "/>
    <s v="G00065"/>
    <n v="51160"/>
    <x v="51"/>
    <s v="51160 401k employer match"/>
    <x v="12"/>
    <s v="CA PC PPE 9/15/21 - Invoice 5524571"/>
    <s v=" "/>
    <s v=""/>
    <s v=""/>
    <n v="506.53"/>
    <n v="506.53"/>
    <n v="0"/>
    <s v=""/>
    <s v="G/L Account"/>
    <s v=""/>
    <s v=" "/>
    <s v=""/>
    <s v=""/>
    <n v="3431"/>
    <s v=""/>
    <n v="110"/>
    <s v=""/>
    <s v=""/>
  </r>
  <r>
    <x v="1"/>
    <x v="1"/>
    <d v="2021-09-15T00:00:00"/>
    <x v="8"/>
    <s v=" "/>
    <s v="G00065"/>
    <n v="51160"/>
    <x v="51"/>
    <s v="51160 401k employer match"/>
    <x v="12"/>
    <s v="CA PC PPE 9/15/21 - Invoice 5524571"/>
    <s v=" "/>
    <s v=""/>
    <s v=""/>
    <n v="750"/>
    <n v="750"/>
    <n v="0"/>
    <s v=""/>
    <s v="G/L Account"/>
    <s v=""/>
    <s v=" "/>
    <s v=""/>
    <s v=""/>
    <n v="3430"/>
    <s v=""/>
    <n v="110"/>
    <s v=""/>
    <s v=""/>
  </r>
  <r>
    <x v="1"/>
    <x v="7"/>
    <d v="2021-09-15T00:00:00"/>
    <x v="8"/>
    <s v=" "/>
    <s v="G00065"/>
    <n v="51160"/>
    <x v="51"/>
    <s v="51160 401k employer match"/>
    <x v="12"/>
    <s v="CA PC PPE 9/15/21 - Invoice 5524571"/>
    <s v=" "/>
    <s v=""/>
    <s v=""/>
    <n v="704.13"/>
    <n v="704.13"/>
    <n v="0"/>
    <s v=""/>
    <s v="G/L Account"/>
    <s v=""/>
    <s v=" "/>
    <s v=""/>
    <s v=""/>
    <n v="3429"/>
    <s v=""/>
    <n v="110"/>
    <s v=""/>
    <s v=""/>
  </r>
  <r>
    <x v="4"/>
    <x v="4"/>
    <d v="2021-09-15T00:00:00"/>
    <x v="8"/>
    <s v=" "/>
    <s v="G00064"/>
    <n v="51160"/>
    <x v="51"/>
    <s v="51160 401k employer match"/>
    <x v="12"/>
    <s v="CA PC PPE 9/15/21 - Invoice 5524571"/>
    <s v=" "/>
    <s v=""/>
    <s v=""/>
    <n v="260.52"/>
    <n v="260.52"/>
    <n v="0"/>
    <s v=""/>
    <s v="G/L Account"/>
    <s v=""/>
    <s v=" "/>
    <s v=""/>
    <s v=""/>
    <n v="3415"/>
    <s v=""/>
    <n v="120"/>
    <s v=""/>
    <s v=""/>
  </r>
  <r>
    <x v="4"/>
    <x v="4"/>
    <d v="2021-09-15T00:00:00"/>
    <x v="8"/>
    <s v=" "/>
    <s v="G00053"/>
    <n v="51160"/>
    <x v="51"/>
    <s v="51160 401k employer match"/>
    <x v="12"/>
    <s v="NY PC PPE 9/15/21 - Invoice 5524336"/>
    <s v=" "/>
    <s v=""/>
    <s v=""/>
    <n v="793.33"/>
    <n v="793.33"/>
    <n v="0"/>
    <s v=""/>
    <s v="G/L Account"/>
    <s v=""/>
    <s v=" "/>
    <s v=""/>
    <s v=""/>
    <n v="3300"/>
    <s v=""/>
    <n v="120"/>
    <s v=""/>
    <s v=""/>
  </r>
  <r>
    <x v="1"/>
    <x v="5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302.32"/>
    <n v="1302.32"/>
    <n v="0"/>
    <s v=""/>
    <s v="G/L Account"/>
    <s v=""/>
    <s v=" "/>
    <s v=""/>
    <s v=""/>
    <n v="3477"/>
    <s v=""/>
    <n v="120"/>
    <s v=""/>
    <s v=""/>
  </r>
  <r>
    <x v="1"/>
    <x v="1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848.74"/>
    <n v="1848.74"/>
    <n v="0"/>
    <s v=""/>
    <s v="G/L Account"/>
    <s v=""/>
    <s v=" "/>
    <s v=""/>
    <s v=""/>
    <n v="3476"/>
    <s v=""/>
    <n v="120"/>
    <s v=""/>
    <s v=""/>
  </r>
  <r>
    <x v="1"/>
    <x v="3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61.03"/>
    <n v="161.03"/>
    <n v="0"/>
    <s v=""/>
    <s v="G/L Account"/>
    <s v=""/>
    <s v=" "/>
    <s v=""/>
    <s v=""/>
    <n v="3475"/>
    <s v=""/>
    <n v="120"/>
    <s v=""/>
    <s v=""/>
  </r>
  <r>
    <x v="1"/>
    <x v="9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31.65"/>
    <n v="31.65"/>
    <n v="0"/>
    <s v=""/>
    <s v="G/L Account"/>
    <s v=""/>
    <s v=" "/>
    <s v=""/>
    <s v=""/>
    <n v="3474"/>
    <s v=""/>
    <n v="120"/>
    <s v=""/>
    <s v=""/>
  </r>
  <r>
    <x v="1"/>
    <x v="9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25.61"/>
    <n v="25.61"/>
    <n v="0"/>
    <s v=""/>
    <s v="G/L Account"/>
    <s v=""/>
    <s v=" "/>
    <s v=""/>
    <s v=""/>
    <n v="3473"/>
    <s v=""/>
    <n v="120"/>
    <s v=""/>
    <s v=""/>
  </r>
  <r>
    <x v="1"/>
    <x v="7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416.72"/>
    <n v="1416.72"/>
    <n v="0"/>
    <s v=""/>
    <s v="G/L Account"/>
    <s v=""/>
    <s v=" "/>
    <s v=""/>
    <s v=""/>
    <n v="3472"/>
    <s v=""/>
    <n v="120"/>
    <s v=""/>
    <s v=""/>
  </r>
  <r>
    <x v="1"/>
    <x v="5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640.78"/>
    <n v="1640.78"/>
    <n v="0"/>
    <s v=""/>
    <s v="G/L Account"/>
    <s v=""/>
    <s v=" "/>
    <s v=""/>
    <s v=""/>
    <n v="3438"/>
    <s v=""/>
    <n v="110"/>
    <s v=""/>
    <s v=""/>
  </r>
  <r>
    <x v="1"/>
    <x v="1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575.66"/>
    <n v="1575.66"/>
    <n v="0"/>
    <s v=""/>
    <s v="G/L Account"/>
    <s v=""/>
    <s v=" "/>
    <s v=""/>
    <s v=""/>
    <n v="3437"/>
    <s v=""/>
    <n v="110"/>
    <s v=""/>
    <s v=""/>
  </r>
  <r>
    <x v="1"/>
    <x v="7"/>
    <d v="2021-09-15T00:00:00"/>
    <x v="8"/>
    <s v=" "/>
    <s v="G00065"/>
    <n v="51150"/>
    <x v="52"/>
    <s v="51150 Workers' comp insurance"/>
    <x v="12"/>
    <s v="CA PC PPE 9/15/21 - Invoice 5524571"/>
    <s v=" "/>
    <s v=""/>
    <s v=""/>
    <n v="1301.4100000000001"/>
    <n v="1301.4100000000001"/>
    <n v="0"/>
    <s v=""/>
    <s v="G/L Account"/>
    <s v=""/>
    <s v=" "/>
    <s v=""/>
    <s v=""/>
    <n v="3436"/>
    <s v=""/>
    <n v="110"/>
    <s v=""/>
    <s v=""/>
  </r>
  <r>
    <x v="4"/>
    <x v="4"/>
    <d v="2021-09-15T00:00:00"/>
    <x v="8"/>
    <s v=" "/>
    <s v="G00064"/>
    <n v="51150"/>
    <x v="52"/>
    <s v="51150 Workers' comp insurance"/>
    <x v="12"/>
    <s v="CA PC PPE 9/15/21 - Invoice 5524571"/>
    <s v=" "/>
    <s v=""/>
    <s v=""/>
    <n v="37.18"/>
    <n v="37.18"/>
    <n v="0"/>
    <s v=""/>
    <s v="G/L Account"/>
    <s v=""/>
    <s v=" "/>
    <s v=""/>
    <s v=""/>
    <n v="3417"/>
    <s v=""/>
    <n v="120"/>
    <s v=""/>
    <s v=""/>
  </r>
  <r>
    <x v="4"/>
    <x v="4"/>
    <d v="2021-09-15T00:00:00"/>
    <x v="8"/>
    <s v=" "/>
    <s v="G00053"/>
    <n v="51150"/>
    <x v="52"/>
    <s v="51150 Workers' comp insurance"/>
    <x v="12"/>
    <s v="NY PC PPE 9/15/21 - Invoice 5524336"/>
    <s v=" "/>
    <s v=""/>
    <s v=""/>
    <n v="228.68"/>
    <n v="228.68"/>
    <n v="0"/>
    <s v=""/>
    <s v="G/L Account"/>
    <s v=""/>
    <s v=" "/>
    <s v=""/>
    <s v=""/>
    <n v="3302"/>
    <s v=""/>
    <n v="120"/>
    <s v=""/>
    <s v=""/>
  </r>
  <r>
    <x v="4"/>
    <x v="4"/>
    <d v="2021-09-15T00:00:00"/>
    <x v="8"/>
    <s v=" "/>
    <s v="G00053"/>
    <n v="51150"/>
    <x v="52"/>
    <s v="51150 Workers' comp insurance"/>
    <x v="12"/>
    <s v="NY PC PPE 9/15/21 - Invoice 5524336"/>
    <s v=" "/>
    <s v=""/>
    <s v=""/>
    <n v="589.34"/>
    <n v="589.34"/>
    <n v="0"/>
    <s v=""/>
    <s v="G/L Account"/>
    <s v=""/>
    <s v=" "/>
    <s v=""/>
    <s v=""/>
    <n v="3295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 - Credt for Employer Taxes"/>
    <s v=" "/>
    <s v=""/>
    <s v=""/>
    <n v="-775.08"/>
    <n v="0"/>
    <n v="775.08"/>
    <s v=""/>
    <s v="G/L Account"/>
    <s v=""/>
    <s v=" "/>
    <s v=""/>
    <s v=""/>
    <n v="3484"/>
    <s v=""/>
    <n v="120"/>
    <s v=""/>
    <s v=""/>
  </r>
  <r>
    <x v="1"/>
    <x v="5"/>
    <d v="2021-09-15T00:00:00"/>
    <x v="8"/>
    <s v=" "/>
    <s v="G00065"/>
    <n v="51140"/>
    <x v="54"/>
    <s v="51140 Payroll taxes"/>
    <x v="12"/>
    <s v="CA PC PPE 9/15/21 - Invoice 5524571"/>
    <s v=" "/>
    <s v=""/>
    <s v=""/>
    <n v="3786.04"/>
    <n v="3786.04"/>
    <n v="0"/>
    <s v=""/>
    <s v="G/L Account"/>
    <s v=""/>
    <s v=" "/>
    <s v=""/>
    <s v=""/>
    <n v="3461"/>
    <s v=""/>
    <n v="12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5610.13"/>
    <n v="5610.13"/>
    <n v="0"/>
    <s v=""/>
    <s v="G/L Account"/>
    <s v=""/>
    <s v=" "/>
    <s v=""/>
    <s v=""/>
    <n v="3460"/>
    <s v=""/>
    <n v="120"/>
    <s v=""/>
    <s v=""/>
  </r>
  <r>
    <x v="1"/>
    <x v="3"/>
    <d v="2021-09-15T00:00:00"/>
    <x v="8"/>
    <s v=" "/>
    <s v="G00065"/>
    <n v="51140"/>
    <x v="54"/>
    <s v="51140 Payroll taxes"/>
    <x v="12"/>
    <s v="CA PC PPE 9/15/21 - Invoice 5524571"/>
    <s v=" "/>
    <s v=""/>
    <s v=""/>
    <n v="486.95"/>
    <n v="486.95"/>
    <n v="0"/>
    <s v=""/>
    <s v="G/L Account"/>
    <s v=""/>
    <s v=" "/>
    <s v=""/>
    <s v=""/>
    <n v="3459"/>
    <s v=""/>
    <n v="120"/>
    <s v=""/>
    <s v=""/>
  </r>
  <r>
    <x v="1"/>
    <x v="9"/>
    <d v="2021-09-15T00:00:00"/>
    <x v="8"/>
    <s v=" "/>
    <s v="G00065"/>
    <n v="51140"/>
    <x v="54"/>
    <s v="51140 Payroll taxes"/>
    <x v="12"/>
    <s v="CA PC PPE 9/15/21 - Invoice 5524571"/>
    <s v=" "/>
    <s v=""/>
    <s v=""/>
    <n v="454.9"/>
    <n v="454.9"/>
    <n v="0"/>
    <s v=""/>
    <s v="G/L Account"/>
    <s v=""/>
    <s v=" "/>
    <s v=""/>
    <s v=""/>
    <n v="3458"/>
    <s v=""/>
    <n v="120"/>
    <s v=""/>
    <s v=""/>
  </r>
  <r>
    <x v="1"/>
    <x v="9"/>
    <d v="2021-09-15T00:00:00"/>
    <x v="8"/>
    <s v=" "/>
    <s v="G00065"/>
    <n v="51140"/>
    <x v="54"/>
    <s v="51140 Payroll taxes"/>
    <x v="12"/>
    <s v="CA PC PPE 9/15/21 - Invoice 5524571"/>
    <s v=" "/>
    <s v=""/>
    <s v=""/>
    <n v="501.13"/>
    <n v="501.13"/>
    <n v="0"/>
    <s v=""/>
    <s v="G/L Account"/>
    <s v=""/>
    <s v=" "/>
    <s v=""/>
    <s v=""/>
    <n v="3457"/>
    <s v=""/>
    <n v="120"/>
    <s v=""/>
    <s v=""/>
  </r>
  <r>
    <x v="1"/>
    <x v="7"/>
    <d v="2021-09-15T00:00:00"/>
    <x v="8"/>
    <s v=" "/>
    <s v="G00065"/>
    <n v="51140"/>
    <x v="54"/>
    <s v="51140 Payroll taxes"/>
    <x v="12"/>
    <s v="CA PC PPE 9/15/21 - Invoice 5524571"/>
    <s v=" "/>
    <s v=""/>
    <s v=""/>
    <n v="4147.55"/>
    <n v="4147.55"/>
    <n v="0"/>
    <s v=""/>
    <s v="G/L Account"/>
    <s v=""/>
    <s v=" "/>
    <s v=""/>
    <s v=""/>
    <n v="3456"/>
    <s v=""/>
    <n v="120"/>
    <s v=""/>
    <s v=""/>
  </r>
  <r>
    <x v="1"/>
    <x v="5"/>
    <d v="2021-09-15T00:00:00"/>
    <x v="8"/>
    <s v=" "/>
    <s v="G00065"/>
    <n v="51140"/>
    <x v="54"/>
    <s v="51140 Payroll taxes"/>
    <x v="12"/>
    <s v="CA PC PPE 9/15/21 - Invoice 5524571"/>
    <s v=" "/>
    <s v=""/>
    <s v=""/>
    <n v="910.73"/>
    <n v="910.73"/>
    <n v="0"/>
    <s v=""/>
    <s v="G/L Account"/>
    <s v=""/>
    <s v=" "/>
    <s v=""/>
    <s v=""/>
    <n v="3428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2348.38"/>
    <n v="2348.38"/>
    <n v="0"/>
    <s v=""/>
    <s v="G/L Account"/>
    <s v=""/>
    <s v=" "/>
    <s v=""/>
    <s v=""/>
    <n v="3427"/>
    <s v=""/>
    <n v="110"/>
    <s v=""/>
    <s v=""/>
  </r>
  <r>
    <x v="1"/>
    <x v="7"/>
    <d v="2021-09-15T00:00:00"/>
    <x v="8"/>
    <s v=" "/>
    <s v="G00065"/>
    <n v="51140"/>
    <x v="54"/>
    <s v="51140 Payroll taxes"/>
    <x v="12"/>
    <s v="CA PC PPE 9/15/21 - Invoice 5524571"/>
    <s v=" "/>
    <s v=""/>
    <s v=""/>
    <n v="727.18"/>
    <n v="727.18"/>
    <n v="0"/>
    <s v=""/>
    <s v="G/L Account"/>
    <s v=""/>
    <s v=" "/>
    <s v=""/>
    <s v=""/>
    <n v="3426"/>
    <s v=""/>
    <n v="110"/>
    <s v=""/>
    <s v=""/>
  </r>
  <r>
    <x v="1"/>
    <x v="1"/>
    <d v="2021-09-15T00:00:00"/>
    <x v="8"/>
    <s v=" "/>
    <s v="G00065"/>
    <n v="51140"/>
    <x v="54"/>
    <s v="51140 Payroll taxes"/>
    <x v="12"/>
    <s v="CA PC PPE 9/15/21 - Invoice 5524571"/>
    <s v=" "/>
    <s v=""/>
    <s v=""/>
    <n v="847.02"/>
    <n v="847.02"/>
    <n v="0"/>
    <s v=""/>
    <s v="G/L Account"/>
    <s v=""/>
    <s v=" "/>
    <s v=""/>
    <s v=""/>
    <n v="3425"/>
    <s v=""/>
    <n v="110"/>
    <s v=""/>
    <s v=""/>
  </r>
  <r>
    <x v="4"/>
    <x v="4"/>
    <d v="2021-09-15T00:00:00"/>
    <x v="8"/>
    <s v=" "/>
    <s v="G00064"/>
    <n v="51140"/>
    <x v="54"/>
    <s v="51140 Payroll taxes"/>
    <x v="12"/>
    <s v="CA PC PPE 9/15/21 - Invoice 5524571"/>
    <s v=" "/>
    <s v=""/>
    <s v=""/>
    <n v="984.95"/>
    <n v="984.95"/>
    <n v="0"/>
    <s v=""/>
    <s v="G/L Account"/>
    <s v=""/>
    <s v=" "/>
    <s v=""/>
    <s v=""/>
    <n v="3414"/>
    <s v=""/>
    <n v="120"/>
    <s v=""/>
    <s v=""/>
  </r>
  <r>
    <x v="4"/>
    <x v="4"/>
    <d v="2021-09-15T00:00:00"/>
    <x v="8"/>
    <s v=" "/>
    <s v="G00064"/>
    <n v="51140"/>
    <x v="54"/>
    <s v="51140 Payroll taxes"/>
    <x v="12"/>
    <s v="CA PC PPE 9/15/21 - Invoice 5524571"/>
    <s v=" "/>
    <s v=""/>
    <s v=""/>
    <n v="901.68"/>
    <n v="901.68"/>
    <n v="0"/>
    <s v=""/>
    <s v="G/L Account"/>
    <s v=""/>
    <s v=" "/>
    <s v=""/>
    <s v=""/>
    <n v="3408"/>
    <s v=""/>
    <n v="110"/>
    <s v=""/>
    <s v=""/>
  </r>
  <r>
    <x v="4"/>
    <x v="4"/>
    <d v="2021-09-15T00:00:00"/>
    <x v="8"/>
    <s v=" "/>
    <s v="G00053"/>
    <n v="51140"/>
    <x v="54"/>
    <s v="51140 Payroll taxes"/>
    <x v="12"/>
    <s v="NY PC PPE 9/15/21 - Invoice 5524336"/>
    <s v=" "/>
    <s v=""/>
    <s v=""/>
    <n v="2145.44"/>
    <n v="2145.44"/>
    <n v="0"/>
    <s v=""/>
    <s v="G/L Account"/>
    <s v=""/>
    <s v=" "/>
    <s v=""/>
    <s v=""/>
    <n v="3299"/>
    <s v=""/>
    <n v="120"/>
    <s v=""/>
    <s v=""/>
  </r>
  <r>
    <x v="4"/>
    <x v="4"/>
    <d v="2021-09-15T00:00:00"/>
    <x v="8"/>
    <s v=" "/>
    <s v="G00053"/>
    <n v="51140"/>
    <x v="54"/>
    <s v="51140 Payroll taxes"/>
    <x v="12"/>
    <s v="NY PC PPE 9/15/21 - Invoice 5524336"/>
    <s v=" "/>
    <s v=""/>
    <s v=""/>
    <n v="2275.77"/>
    <n v="2275.77"/>
    <n v="0"/>
    <s v=""/>
    <s v="G/L Account"/>
    <s v=""/>
    <s v=" "/>
    <s v=""/>
    <s v=""/>
    <n v="3293"/>
    <s v=""/>
    <n v="110"/>
    <s v=""/>
    <s v=""/>
  </r>
  <r>
    <x v="1"/>
    <x v="5"/>
    <d v="2021-09-15T00:00:00"/>
    <x v="8"/>
    <s v=" "/>
    <s v="G00065"/>
    <n v="51120"/>
    <x v="91"/>
    <s v="51120 Overtime"/>
    <x v="12"/>
    <s v="CA PC PPE 9/15/21 - Invoice 5524571"/>
    <s v=" "/>
    <s v=""/>
    <s v=""/>
    <n v="707.17"/>
    <n v="707.17"/>
    <n v="0"/>
    <s v=""/>
    <s v="G/L Account"/>
    <s v=""/>
    <s v=" "/>
    <s v=""/>
    <s v=""/>
    <n v="3452"/>
    <s v=""/>
    <n v="120"/>
    <s v=""/>
    <s v=""/>
  </r>
  <r>
    <x v="1"/>
    <x v="1"/>
    <d v="2021-09-15T00:00:00"/>
    <x v="8"/>
    <s v=" "/>
    <s v="G00065"/>
    <n v="51120"/>
    <x v="91"/>
    <s v="51120 Overtime"/>
    <x v="12"/>
    <s v="CA PC PPE 9/15/21 - Invoice 5524571"/>
    <s v=" "/>
    <s v=""/>
    <s v=""/>
    <n v="1850.32"/>
    <n v="1850.32"/>
    <n v="0"/>
    <s v=""/>
    <s v="G/L Account"/>
    <s v=""/>
    <s v=" "/>
    <s v=""/>
    <s v=""/>
    <n v="3451"/>
    <s v=""/>
    <n v="120"/>
    <s v=""/>
    <s v=""/>
  </r>
  <r>
    <x v="1"/>
    <x v="3"/>
    <d v="2021-09-15T00:00:00"/>
    <x v="8"/>
    <s v=" "/>
    <s v="G00065"/>
    <n v="51120"/>
    <x v="91"/>
    <s v="51120 Overtime"/>
    <x v="12"/>
    <s v="CA PC PPE 9/15/21 - Invoice 5524571"/>
    <s v=" "/>
    <s v=""/>
    <s v=""/>
    <n v="823.2"/>
    <n v="823.2"/>
    <n v="0"/>
    <s v=""/>
    <s v="G/L Account"/>
    <s v=""/>
    <s v=" "/>
    <s v=""/>
    <s v=""/>
    <n v="3450"/>
    <s v=""/>
    <n v="120"/>
    <s v=""/>
    <s v=""/>
  </r>
  <r>
    <x v="1"/>
    <x v="7"/>
    <d v="2021-09-15T00:00:00"/>
    <x v="8"/>
    <s v=" "/>
    <s v="G00065"/>
    <n v="51120"/>
    <x v="91"/>
    <s v="51120 Overtime"/>
    <x v="12"/>
    <s v="CA PC PPE 9/15/21 - Invoice 5524571"/>
    <s v=" "/>
    <s v=""/>
    <s v=""/>
    <n v="1056.6199999999999"/>
    <n v="1056.6199999999999"/>
    <n v="0"/>
    <s v=""/>
    <s v="G/L Account"/>
    <s v=""/>
    <s v=" "/>
    <s v=""/>
    <s v=""/>
    <n v="3449"/>
    <s v=""/>
    <n v="120"/>
    <s v=""/>
    <s v=""/>
  </r>
  <r>
    <x v="4"/>
    <x v="4"/>
    <d v="2021-09-15T00:00:00"/>
    <x v="8"/>
    <s v=" "/>
    <s v="G00064"/>
    <n v="51120"/>
    <x v="91"/>
    <s v="51120 Overtime"/>
    <x v="12"/>
    <s v="CA PC PPE 9/15/21 - Invoice 5524571"/>
    <s v=" "/>
    <s v=""/>
    <s v=""/>
    <n v="407.49"/>
    <n v="407.49"/>
    <n v="0"/>
    <s v=""/>
    <s v="G/L Account"/>
    <s v=""/>
    <s v=" "/>
    <s v=""/>
    <s v=""/>
    <n v="3412"/>
    <s v=""/>
    <n v="120"/>
    <s v=""/>
    <s v=""/>
  </r>
  <r>
    <x v="1"/>
    <x v="5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48106.97"/>
    <n v="48106.97"/>
    <n v="0"/>
    <s v=""/>
    <s v="G/L Account"/>
    <s v=""/>
    <s v=" "/>
    <s v=""/>
    <s v=""/>
    <n v="3448"/>
    <s v=""/>
    <n v="12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65722.62"/>
    <n v="65722.62"/>
    <n v="0"/>
    <s v=""/>
    <s v="G/L Account"/>
    <s v=""/>
    <s v=" "/>
    <s v=""/>
    <s v=""/>
    <n v="3447"/>
    <s v=""/>
    <n v="120"/>
    <s v=""/>
    <s v=""/>
  </r>
  <r>
    <x v="1"/>
    <x v="3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644.8"/>
    <n v="5644.8"/>
    <n v="0"/>
    <s v=""/>
    <s v="G/L Account"/>
    <s v=""/>
    <s v=" "/>
    <s v=""/>
    <s v=""/>
    <n v="3446"/>
    <s v=""/>
    <n v="120"/>
    <s v=""/>
    <s v=""/>
  </r>
  <r>
    <x v="1"/>
    <x v="9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383.33"/>
    <n v="5383.33"/>
    <n v="0"/>
    <s v=""/>
    <s v="G/L Account"/>
    <s v=""/>
    <s v=" "/>
    <s v=""/>
    <s v=""/>
    <n v="3445"/>
    <s v=""/>
    <n v="120"/>
    <s v=""/>
    <s v=""/>
  </r>
  <r>
    <x v="1"/>
    <x v="9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4355"/>
    <n v="4355"/>
    <n v="0"/>
    <s v=""/>
    <s v="G/L Account"/>
    <s v=""/>
    <s v=" "/>
    <s v=""/>
    <s v=""/>
    <n v="3444"/>
    <s v=""/>
    <n v="120"/>
    <s v=""/>
    <s v=""/>
  </r>
  <r>
    <x v="1"/>
    <x v="7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0806.64"/>
    <n v="50806.64"/>
    <n v="0"/>
    <s v=""/>
    <s v="G/L Account"/>
    <s v=""/>
    <s v=" "/>
    <s v=""/>
    <s v=""/>
    <n v="3443"/>
    <s v=""/>
    <n v="120"/>
    <s v=""/>
    <s v=""/>
  </r>
  <r>
    <x v="1"/>
    <x v="5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6258.55"/>
    <n v="56258.55"/>
    <n v="0"/>
    <s v=""/>
    <s v="G/L Account"/>
    <s v=""/>
    <s v=" "/>
    <s v=""/>
    <s v=""/>
    <n v="3423"/>
    <s v=""/>
    <n v="11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60652.24"/>
    <n v="60652.24"/>
    <n v="0"/>
    <s v=""/>
    <s v="G/L Account"/>
    <s v=""/>
    <s v=" "/>
    <s v=""/>
    <s v=""/>
    <n v="3422"/>
    <s v=""/>
    <n v="110"/>
    <s v=""/>
    <s v=""/>
  </r>
  <r>
    <x v="1"/>
    <x v="7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0129.15"/>
    <n v="50129.15"/>
    <n v="0"/>
    <s v=""/>
    <s v="G/L Account"/>
    <s v=""/>
    <s v=" "/>
    <s v=""/>
    <s v=""/>
    <n v="3421"/>
    <s v=""/>
    <n v="110"/>
    <s v=""/>
    <s v=""/>
  </r>
  <r>
    <x v="1"/>
    <x v="1"/>
    <d v="2021-09-15T00:00:00"/>
    <x v="8"/>
    <s v=" "/>
    <s v="G00065"/>
    <n v="51110"/>
    <x v="56"/>
    <s v="51110 Salaries &amp; wages"/>
    <x v="12"/>
    <s v="CA PC PPE 9/15/21 - Invoice 5524571"/>
    <s v=" "/>
    <s v=""/>
    <s v=""/>
    <n v="58458.33"/>
    <n v="58458.33"/>
    <n v="0"/>
    <s v=""/>
    <s v="G/L Account"/>
    <s v=""/>
    <s v=" "/>
    <s v=""/>
    <s v=""/>
    <n v="3420"/>
    <s v=""/>
    <n v="110"/>
    <s v=""/>
    <s v=""/>
  </r>
  <r>
    <x v="4"/>
    <x v="4"/>
    <d v="2021-09-15T00:00:00"/>
    <x v="8"/>
    <s v=" "/>
    <s v="G00064"/>
    <n v="51110"/>
    <x v="56"/>
    <s v="51110 Salaries &amp; wages"/>
    <x v="12"/>
    <s v="CA PC PPE 9/15/21 - Invoice 5524571"/>
    <s v=" "/>
    <s v=""/>
    <s v=""/>
    <n v="9133.94"/>
    <n v="9133.94"/>
    <n v="0"/>
    <s v=""/>
    <s v="G/L Account"/>
    <s v=""/>
    <s v=" "/>
    <s v=""/>
    <s v=""/>
    <n v="3411"/>
    <s v=""/>
    <n v="120"/>
    <s v=""/>
    <s v=""/>
  </r>
  <r>
    <x v="4"/>
    <x v="4"/>
    <d v="2021-09-15T00:00:00"/>
    <x v="8"/>
    <s v=" "/>
    <s v="G00064"/>
    <n v="51110"/>
    <x v="56"/>
    <s v="51110 Salaries &amp; wages"/>
    <x v="12"/>
    <s v="CA PC PPE 9/15/21 - Invoice 5524571"/>
    <s v=" "/>
    <s v=""/>
    <s v=""/>
    <n v="50416.67"/>
    <n v="50416.67"/>
    <n v="0"/>
    <s v=""/>
    <s v="G/L Account"/>
    <s v=""/>
    <s v=" "/>
    <s v=""/>
    <s v=""/>
    <n v="3407"/>
    <s v=""/>
    <n v="110"/>
    <s v=""/>
    <s v=""/>
  </r>
  <r>
    <x v="4"/>
    <x v="4"/>
    <d v="2021-09-15T00:00:00"/>
    <x v="8"/>
    <s v=" "/>
    <s v="G00053"/>
    <n v="51110"/>
    <x v="56"/>
    <s v="51110 Salaries &amp; wages"/>
    <x v="12"/>
    <s v="NY PC PPE 9/15/21 - Invoice 5524336"/>
    <s v=" "/>
    <s v=""/>
    <s v=""/>
    <n v="24252.05"/>
    <n v="24252.05"/>
    <n v="0"/>
    <s v=""/>
    <s v="G/L Account"/>
    <s v=""/>
    <s v=" "/>
    <s v=""/>
    <s v=""/>
    <n v="3297"/>
    <s v=""/>
    <n v="120"/>
    <s v=""/>
    <s v=""/>
  </r>
  <r>
    <x v="4"/>
    <x v="4"/>
    <d v="2021-09-15T00:00:00"/>
    <x v="8"/>
    <s v=" "/>
    <s v="G00053"/>
    <n v="51110"/>
    <x v="56"/>
    <s v="51110 Salaries &amp; wages"/>
    <x v="12"/>
    <s v="NY PC PPE 9/15/21 - Invoice 5524336"/>
    <s v=" "/>
    <s v=""/>
    <s v=""/>
    <n v="66716.679999999993"/>
    <n v="66716.679999999993"/>
    <n v="0"/>
    <s v=""/>
    <s v="G/L Account"/>
    <s v=""/>
    <s v=" "/>
    <s v=""/>
    <s v=""/>
    <n v="3292"/>
    <s v=""/>
    <n v="110"/>
    <s v=""/>
    <s v=""/>
  </r>
  <r>
    <x v="0"/>
    <x v="1"/>
    <d v="2021-09-15T00:00:00"/>
    <x v="8"/>
    <s v=" "/>
    <s v="G00075"/>
    <n v="41500"/>
    <x v="75"/>
    <s v="41500 Storage revenue"/>
    <x v="13"/>
    <s v="ACH CREDITSPRING FERTILITY/HEALTH PMT ID-SETT-ACH ORIG"/>
    <s v=" "/>
    <s v=""/>
    <s v=""/>
    <n v="-1200"/>
    <n v="0"/>
    <n v="1200"/>
    <s v=""/>
    <s v="G/L Account"/>
    <s v=""/>
    <s v=" "/>
    <s v=""/>
    <s v=""/>
    <n v="4222"/>
    <s v=""/>
    <n v="220"/>
    <s v="NULL"/>
    <s v="STORAGE"/>
  </r>
  <r>
    <x v="1"/>
    <x v="1"/>
    <d v="2021-09-16T00:00:00"/>
    <x v="8"/>
    <s v=" "/>
    <s v="G00106"/>
    <n v="67160"/>
    <x v="15"/>
    <s v="67160 In-house meals"/>
    <x v="4"/>
    <s v="UBER EATS NT"/>
    <s v=" "/>
    <s v=""/>
    <s v=""/>
    <n v="34.65"/>
    <n v="34.65"/>
    <n v="0"/>
    <s v=""/>
    <s v="G/L Account"/>
    <s v=""/>
    <s v=" "/>
    <s v=""/>
    <s v=""/>
    <n v="10793"/>
    <s v=""/>
    <n v="110"/>
    <s v="NULL"/>
    <s v="NULL"/>
  </r>
  <r>
    <x v="1"/>
    <x v="1"/>
    <d v="2021-09-16T00:00:00"/>
    <x v="8"/>
    <s v=" "/>
    <s v="G00106"/>
    <n v="66140"/>
    <x v="20"/>
    <s v="66140 Ground transportation"/>
    <x v="5"/>
    <s v="Uber.com NT"/>
    <s v=" "/>
    <s v=""/>
    <s v=""/>
    <n v="37.68"/>
    <n v="37.68"/>
    <n v="0"/>
    <s v=""/>
    <s v="G/L Account"/>
    <s v=""/>
    <s v=" "/>
    <s v=""/>
    <s v=""/>
    <n v="10789"/>
    <s v=""/>
    <n v="310"/>
    <s v="NULL"/>
    <s v="NULL"/>
  </r>
  <r>
    <x v="1"/>
    <x v="7"/>
    <d v="2021-09-16T00:00:00"/>
    <x v="8"/>
    <s v=" "/>
    <s v="G00107"/>
    <n v="65240"/>
    <x v="23"/>
    <s v="65240 Dues &amp; subscriptions"/>
    <x v="6"/>
    <s v="CDPH - Oak CLM-00352990"/>
    <s v=" "/>
    <s v=""/>
    <s v=""/>
    <n v="814"/>
    <n v="814"/>
    <n v="0"/>
    <s v=""/>
    <s v="G/L Account"/>
    <s v=""/>
    <s v=" "/>
    <s v=""/>
    <s v=""/>
    <n v="9907"/>
    <s v=""/>
    <n v="110"/>
    <s v="NULL"/>
    <s v="NULL"/>
  </r>
  <r>
    <x v="0"/>
    <x v="2"/>
    <d v="2021-09-16T00:00:00"/>
    <x v="8"/>
    <s v="Invoice"/>
    <s v="539639"/>
    <n v="65200"/>
    <x v="27"/>
    <s v="65200 IT supplies"/>
    <x v="6"/>
    <s v="Keyboard &amp; mouse5x /wireless mouse5x/ wireless receiver 5x"/>
    <s v=" "/>
    <s v=""/>
    <s v=""/>
    <n v="1536.2"/>
    <n v="1536.2"/>
    <n v="0"/>
    <s v=""/>
    <s v="G/L Account"/>
    <s v=""/>
    <s v=" "/>
    <s v=""/>
    <s v="ExpoIT, LLC"/>
    <n v="6397"/>
    <s v="539639"/>
    <n v="370"/>
    <s v="NULL"/>
    <s v="NULL"/>
  </r>
  <r>
    <x v="1"/>
    <x v="7"/>
    <d v="2021-09-16T00:00:00"/>
    <x v="8"/>
    <s v=" "/>
    <s v="G00106"/>
    <n v="65190"/>
    <x v="28"/>
    <s v="65190 Office supplies"/>
    <x v="6"/>
    <s v="Amazon coffee cream"/>
    <s v=" "/>
    <s v=""/>
    <s v=""/>
    <n v="14.7"/>
    <n v="14.7"/>
    <n v="0"/>
    <s v=""/>
    <s v="G/L Account"/>
    <s v=""/>
    <s v=" "/>
    <s v=""/>
    <s v=""/>
    <n v="10817"/>
    <s v=""/>
    <n v="180"/>
    <s v="NULL"/>
    <s v="NULL"/>
  </r>
  <r>
    <x v="4"/>
    <x v="4"/>
    <d v="2021-09-16T00:00:00"/>
    <x v="8"/>
    <s v=" "/>
    <s v="G00106"/>
    <n v="65190"/>
    <x v="28"/>
    <s v="65190 Office supplies"/>
    <x v="6"/>
    <s v="Amazon Tripp Lite 10Gb Duplex Multimod"/>
    <s v=" "/>
    <s v=""/>
    <s v=""/>
    <n v="18.5"/>
    <n v="18.5"/>
    <n v="0"/>
    <s v=""/>
    <s v="G/L Account"/>
    <s v=""/>
    <s v=" "/>
    <s v=""/>
    <s v=""/>
    <n v="10805"/>
    <s v=""/>
    <n v="180"/>
    <s v="NULL"/>
    <s v="NULL"/>
  </r>
  <r>
    <x v="4"/>
    <x v="4"/>
    <d v="2021-09-16T00:00:00"/>
    <x v="8"/>
    <s v=" "/>
    <s v="G00106"/>
    <n v="65190"/>
    <x v="28"/>
    <s v="65190 Office supplies"/>
    <x v="6"/>
    <s v="Amazon clothing rack, step stool, liners"/>
    <s v=" "/>
    <s v=""/>
    <s v=""/>
    <n v="271.39999999999998"/>
    <n v="271.39999999999998"/>
    <n v="0"/>
    <s v=""/>
    <s v="G/L Account"/>
    <s v=""/>
    <s v=" "/>
    <s v=""/>
    <s v=""/>
    <n v="10765"/>
    <s v=""/>
    <n v="180"/>
    <s v="NULL"/>
    <s v="NULL"/>
  </r>
  <r>
    <x v="1"/>
    <x v="7"/>
    <d v="2021-09-16T00:00:00"/>
    <x v="8"/>
    <s v=" "/>
    <s v="G00107"/>
    <n v="65190"/>
    <x v="28"/>
    <s v="65190 Office supplies"/>
    <x v="6"/>
    <s v="Costco-Cups and coffee"/>
    <s v=" "/>
    <s v=""/>
    <s v=""/>
    <n v="168.84"/>
    <n v="168.84"/>
    <n v="0"/>
    <s v=""/>
    <s v="G/L Account"/>
    <s v=""/>
    <s v=" "/>
    <s v=""/>
    <s v=""/>
    <n v="9911"/>
    <s v=""/>
    <n v="180"/>
    <s v="NULL"/>
    <s v="NULL"/>
  </r>
  <r>
    <x v="1"/>
    <x v="2"/>
    <d v="2021-09-16T00:00:00"/>
    <x v="8"/>
    <s v="Invoice"/>
    <s v="9/16/21-9/30/21-RD"/>
    <n v="64130"/>
    <x v="41"/>
    <s v="64130 Contract labor"/>
    <x v="7"/>
    <s v="timecard 9/16/21-9/30/21"/>
    <s v=" "/>
    <s v=""/>
    <s v=""/>
    <n v="2905"/>
    <n v="2905"/>
    <n v="0"/>
    <s v=""/>
    <s v="G/L Account"/>
    <s v=""/>
    <s v=" "/>
    <s v=""/>
    <s v="Railynne Danzot"/>
    <n v="6410"/>
    <s v="9/16/21-9/30/21-RD"/>
    <n v="220"/>
    <s v="NULL"/>
    <s v="NULL"/>
  </r>
  <r>
    <x v="0"/>
    <x v="2"/>
    <d v="2021-09-16T00:00:00"/>
    <x v="8"/>
    <s v="Invoice"/>
    <s v="1044"/>
    <n v="63150"/>
    <x v="45"/>
    <s v="63150 Advertising, print &amp; promotion"/>
    <x v="8"/>
    <s v="9.15.21-9.30.21 Marketing services"/>
    <s v=" "/>
    <s v=""/>
    <s v=""/>
    <n v="1750"/>
    <n v="1750"/>
    <n v="0"/>
    <s v=""/>
    <s v="G/L Account"/>
    <s v=""/>
    <s v=" "/>
    <s v=""/>
    <s v="Sydney Holmes"/>
    <n v="6376"/>
    <s v="1044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3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41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9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7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3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31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29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27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25"/>
    <s v=""/>
    <n v="340"/>
    <s v="NULL"/>
    <s v="NULL"/>
  </r>
  <r>
    <x v="0"/>
    <x v="2"/>
    <d v="2021-09-16T00:00:00"/>
    <x v="8"/>
    <s v=" "/>
    <s v="G00107"/>
    <n v="51260"/>
    <x v="70"/>
    <s v="51260 Patient souvenirs"/>
    <x v="11"/>
    <s v="Costco - PT flowers"/>
    <s v=" "/>
    <s v=""/>
    <s v=""/>
    <n v="46"/>
    <n v="46"/>
    <n v="0"/>
    <s v=""/>
    <s v="G/L Account"/>
    <s v=""/>
    <s v=" "/>
    <s v=""/>
    <s v=""/>
    <n v="9923"/>
    <s v=""/>
    <n v="340"/>
    <s v="NULL"/>
    <s v="NULL"/>
  </r>
  <r>
    <x v="1"/>
    <x v="8"/>
    <d v="2021-09-16T00:00:00"/>
    <x v="8"/>
    <s v=" "/>
    <s v="G00106"/>
    <n v="51250"/>
    <x v="71"/>
    <s v="51250 Patient refreshments"/>
    <x v="11"/>
    <s v="Amazon coffee cream"/>
    <s v=" "/>
    <s v=""/>
    <s v=""/>
    <n v="14.7"/>
    <n v="14.7"/>
    <n v="0"/>
    <s v=""/>
    <s v="G/L Account"/>
    <s v=""/>
    <s v=" "/>
    <s v=""/>
    <s v=""/>
    <n v="10821"/>
    <s v=""/>
    <n v="180"/>
    <s v="NULL"/>
    <s v="NULL"/>
  </r>
  <r>
    <x v="1"/>
    <x v="7"/>
    <d v="2021-09-16T00:00:00"/>
    <x v="8"/>
    <s v=" "/>
    <s v="G00106"/>
    <n v="51250"/>
    <x v="71"/>
    <s v="51250 Patient refreshments"/>
    <x v="11"/>
    <s v="Amazon coffee cream"/>
    <s v=" "/>
    <s v=""/>
    <s v=""/>
    <n v="16.739999999999998"/>
    <n v="16.739999999999998"/>
    <n v="0"/>
    <s v=""/>
    <s v="G/L Account"/>
    <s v=""/>
    <s v=" "/>
    <s v=""/>
    <s v=""/>
    <n v="10813"/>
    <s v=""/>
    <n v="180"/>
    <s v="NULL"/>
    <s v="NULL"/>
  </r>
  <r>
    <x v="1"/>
    <x v="8"/>
    <d v="2021-09-16T00:00:00"/>
    <x v="8"/>
    <s v=" "/>
    <s v="G00106"/>
    <n v="51250"/>
    <x v="71"/>
    <s v="51250 Patient refreshments"/>
    <x v="11"/>
    <s v="Amazon coffee cream"/>
    <s v=" "/>
    <s v=""/>
    <s v=""/>
    <n v="16.739999999999998"/>
    <n v="16.739999999999998"/>
    <n v="0"/>
    <s v=""/>
    <s v="G/L Account"/>
    <s v=""/>
    <s v=" "/>
    <s v=""/>
    <s v=""/>
    <n v="10809"/>
    <s v=""/>
    <n v="180"/>
    <s v="NULL"/>
    <s v="NULL"/>
  </r>
  <r>
    <x v="1"/>
    <x v="7"/>
    <d v="2021-09-16T00:00:00"/>
    <x v="8"/>
    <s v=" "/>
    <s v="G00107"/>
    <n v="51250"/>
    <x v="71"/>
    <s v="51250 Patient refreshments"/>
    <x v="11"/>
    <s v="Costco-Oak Drinks"/>
    <s v=" "/>
    <s v=""/>
    <s v=""/>
    <n v="93.47"/>
    <n v="93.47"/>
    <n v="0"/>
    <s v=""/>
    <s v="G/L Account"/>
    <s v=""/>
    <s v=" "/>
    <s v=""/>
    <s v=""/>
    <n v="9919"/>
    <s v=""/>
    <n v="180"/>
    <s v="NULL"/>
    <s v="NULL"/>
  </r>
  <r>
    <x v="1"/>
    <x v="8"/>
    <d v="2021-09-16T00:00:00"/>
    <x v="8"/>
    <s v=" "/>
    <s v="G00107"/>
    <n v="51250"/>
    <x v="71"/>
    <s v="51250 Patient refreshments"/>
    <x v="11"/>
    <s v="Costco-Dan Snacks"/>
    <s v=" "/>
    <s v=""/>
    <s v=""/>
    <n v="95.2"/>
    <n v="95.2"/>
    <n v="0"/>
    <s v=""/>
    <s v="G/L Account"/>
    <s v=""/>
    <s v=" "/>
    <s v=""/>
    <s v=""/>
    <n v="9915"/>
    <s v=""/>
    <n v="180"/>
    <s v="NULL"/>
    <s v="NULL"/>
  </r>
  <r>
    <x v="1"/>
    <x v="1"/>
    <d v="2021-09-16T00:00:00"/>
    <x v="8"/>
    <s v=" "/>
    <s v="G00106"/>
    <n v="51230"/>
    <x v="72"/>
    <s v="51230 IVF Lab supplies"/>
    <x v="11"/>
    <s v="Amazon Pure Silicone Tubing"/>
    <s v=" "/>
    <s v=""/>
    <s v=""/>
    <n v="24.98"/>
    <n v="24.98"/>
    <n v="0"/>
    <s v=""/>
    <s v="G/L Account"/>
    <s v=""/>
    <s v=" "/>
    <s v=""/>
    <s v=""/>
    <n v="10797"/>
    <s v=""/>
    <n v="130"/>
    <s v="NULL"/>
    <s v="NULL"/>
  </r>
  <r>
    <x v="1"/>
    <x v="7"/>
    <d v="2021-09-16T00:00:00"/>
    <x v="8"/>
    <s v=" "/>
    <s v="G00106"/>
    <n v="51230"/>
    <x v="72"/>
    <s v="51230 IVF Lab supplies"/>
    <x v="11"/>
    <s v="Amazon Nesting Shelf Bin Box"/>
    <s v=" "/>
    <s v=""/>
    <s v=""/>
    <n v="45.83"/>
    <n v="45.83"/>
    <n v="0"/>
    <s v=""/>
    <s v="G/L Account"/>
    <s v=""/>
    <s v=" "/>
    <s v=""/>
    <s v=""/>
    <n v="10785"/>
    <s v=""/>
    <n v="130"/>
    <s v="NULL"/>
    <s v="NULL"/>
  </r>
  <r>
    <x v="1"/>
    <x v="7"/>
    <d v="2021-09-16T00:00:00"/>
    <x v="8"/>
    <s v=" "/>
    <s v="G00106"/>
    <n v="51230"/>
    <x v="72"/>
    <s v="51230 IVF Lab supplies"/>
    <x v="11"/>
    <s v="Amazon CleanPro Disposable Adhesive Sticky"/>
    <s v=" "/>
    <s v=""/>
    <s v=""/>
    <n v="200.04"/>
    <n v="200.04"/>
    <n v="0"/>
    <s v=""/>
    <s v="G/L Account"/>
    <s v=""/>
    <s v=" "/>
    <s v=""/>
    <s v=""/>
    <n v="10769"/>
    <s v=""/>
    <n v="130"/>
    <s v="NULL"/>
    <s v="NULL"/>
  </r>
  <r>
    <x v="4"/>
    <x v="4"/>
    <d v="2021-09-16T00:00:00"/>
    <x v="8"/>
    <s v=" "/>
    <s v="G00105"/>
    <n v="51230"/>
    <x v="72"/>
    <s v="51230 IVF Lab supplies"/>
    <x v="11"/>
    <s v="Figs, Inc. - scrubs"/>
    <s v=" "/>
    <s v=""/>
    <s v=""/>
    <n v="-880"/>
    <n v="0"/>
    <n v="880"/>
    <s v=""/>
    <s v="G/L Account"/>
    <s v=""/>
    <s v=" "/>
    <s v=""/>
    <s v=""/>
    <n v="10238"/>
    <s v=""/>
    <n v="130"/>
    <s v="NULL"/>
    <s v="NULL"/>
  </r>
  <r>
    <x v="4"/>
    <x v="4"/>
    <d v="2021-09-16T00:00:00"/>
    <x v="8"/>
    <s v=" "/>
    <s v="G00105"/>
    <n v="51230"/>
    <x v="72"/>
    <s v="51230 IVF Lab supplies"/>
    <x v="11"/>
    <s v="Figs, Inc. - scrubs"/>
    <s v=" "/>
    <s v=""/>
    <s v=""/>
    <n v="-760"/>
    <n v="0"/>
    <n v="760"/>
    <s v=""/>
    <s v="G/L Account"/>
    <s v=""/>
    <s v=" "/>
    <s v=""/>
    <s v=""/>
    <n v="10234"/>
    <s v=""/>
    <n v="130"/>
    <s v="NULL"/>
    <s v="NULL"/>
  </r>
  <r>
    <x v="1"/>
    <x v="1"/>
    <d v="2021-09-16T00:00:00"/>
    <x v="8"/>
    <s v="Invoice"/>
    <s v="35450"/>
    <n v="51230"/>
    <x v="72"/>
    <s v="51230 IVF Lab supplies"/>
    <x v="11"/>
    <s v="230LNitrogen"/>
    <s v=" "/>
    <s v=""/>
    <s v=""/>
    <n v="500.25"/>
    <n v="500.25"/>
    <n v="0"/>
    <s v=""/>
    <s v="G/L Account"/>
    <s v=""/>
    <s v=" "/>
    <s v=""/>
    <s v="Rons Medical Gases, INC"/>
    <n v="6391"/>
    <s v="35450"/>
    <n v="130"/>
    <s v="NULL"/>
    <s v="NULL"/>
  </r>
  <r>
    <x v="4"/>
    <x v="4"/>
    <d v="2021-09-16T00:00:00"/>
    <x v="8"/>
    <s v="Invoice"/>
    <s v="30108363"/>
    <n v="51230"/>
    <x v="72"/>
    <s v="51230 IVF Lab supplies"/>
    <x v="11"/>
    <s v="Probe tip, diluent filter, lab bag"/>
    <s v=" "/>
    <s v=""/>
    <s v=""/>
    <n v="517.65"/>
    <n v="517.65"/>
    <n v="0"/>
    <s v=""/>
    <s v="G/L Account"/>
    <s v=""/>
    <s v=" "/>
    <s v=""/>
    <s v="McKesson"/>
    <n v="6387"/>
    <s v="30108363"/>
    <n v="130"/>
    <s v="NULL"/>
    <s v="NULL"/>
  </r>
  <r>
    <x v="1"/>
    <x v="5"/>
    <d v="2021-09-16T00:00:00"/>
    <x v="8"/>
    <s v="Invoice"/>
    <s v="2287318"/>
    <n v="51230"/>
    <x v="72"/>
    <s v="51230 IVF Lab supplies"/>
    <x v="11"/>
    <s v="Multi dish 4 for IVF"/>
    <s v=" "/>
    <s v=""/>
    <s v=""/>
    <n v="1064.03"/>
    <n v="1064.03"/>
    <n v="0"/>
    <s v=""/>
    <s v="G/L Account"/>
    <s v=""/>
    <s v=" "/>
    <s v=""/>
    <s v="Fisher HealthCare"/>
    <n v="6379"/>
    <s v="2287318"/>
    <n v="130"/>
    <s v="NULL"/>
    <s v="NULL"/>
  </r>
  <r>
    <x v="0"/>
    <x v="1"/>
    <d v="2021-09-16T00:00:00"/>
    <x v="8"/>
    <s v=" "/>
    <s v="G00075"/>
    <n v="41500"/>
    <x v="75"/>
    <s v="41500 Storage revenue"/>
    <x v="13"/>
    <s v="ACH CREDITSPRING FERTILITY/HEALTH PMT ID-SETT-ACH ORIG"/>
    <s v=" "/>
    <s v=""/>
    <s v=""/>
    <n v="-2200"/>
    <n v="0"/>
    <n v="2200"/>
    <s v=""/>
    <s v="G/L Account"/>
    <s v=""/>
    <s v=" "/>
    <s v=""/>
    <s v=""/>
    <n v="4226"/>
    <s v=""/>
    <n v="220"/>
    <s v="NULL"/>
    <s v="STORAGE"/>
  </r>
  <r>
    <x v="4"/>
    <x v="4"/>
    <d v="2021-09-17T00:00:00"/>
    <x v="8"/>
    <s v=" "/>
    <s v="G00107"/>
    <n v="68130"/>
    <x v="12"/>
    <s v="68130 Licensing &amp; permitting"/>
    <x v="3"/>
    <s v="Dohmh Lic Prm Additional Fee"/>
    <s v=" "/>
    <s v=""/>
    <s v=""/>
    <n v="2"/>
    <n v="2"/>
    <n v="0"/>
    <s v=""/>
    <s v="G/L Account"/>
    <s v=""/>
    <s v=" "/>
    <s v=""/>
    <s v=""/>
    <n v="9969"/>
    <s v=""/>
    <n v="110"/>
    <s v="NULL"/>
    <s v="NULL"/>
  </r>
  <r>
    <x v="4"/>
    <x v="4"/>
    <d v="2021-09-17T00:00:00"/>
    <x v="8"/>
    <s v=" "/>
    <s v="G00107"/>
    <n v="68130"/>
    <x v="12"/>
    <s v="68130 Licensing &amp; permitting"/>
    <x v="3"/>
    <s v="Nyc Dohmh Lic-no receipt"/>
    <s v=" "/>
    <s v=""/>
    <s v=""/>
    <n v="100"/>
    <n v="100"/>
    <n v="0"/>
    <s v=""/>
    <s v="G/L Account"/>
    <s v=""/>
    <s v=" "/>
    <s v=""/>
    <s v=""/>
    <n v="9951"/>
    <s v=""/>
    <n v="110"/>
    <s v="NULL"/>
    <s v="NULL"/>
  </r>
  <r>
    <x v="3"/>
    <x v="1"/>
    <d v="2021-09-17T00:00:00"/>
    <x v="8"/>
    <s v="Invoice"/>
    <s v="9.17.21JDA"/>
    <n v="67160"/>
    <x v="15"/>
    <s v="67160 In-house meals"/>
    <x v="4"/>
    <s v="meals per diem"/>
    <s v=" "/>
    <s v=""/>
    <s v=""/>
    <n v="836"/>
    <n v="836"/>
    <n v="0"/>
    <s v=""/>
    <s v="G/L Account"/>
    <s v=""/>
    <s v=" "/>
    <s v=""/>
    <s v="Janelle De Anda"/>
    <n v="12300"/>
    <s v="9.17.21"/>
    <n v="400"/>
    <s v="NULL"/>
    <s v="NULL"/>
  </r>
  <r>
    <x v="1"/>
    <x v="1"/>
    <d v="2021-09-17T00:00:00"/>
    <x v="8"/>
    <s v=" "/>
    <s v="G00106"/>
    <n v="67160"/>
    <x v="15"/>
    <s v="67160 In-house meals"/>
    <x v="4"/>
    <s v="LIMONCELLO SF NT"/>
    <s v=" "/>
    <s v=""/>
    <s v=""/>
    <n v="35.67"/>
    <n v="35.67"/>
    <n v="0"/>
    <s v=""/>
    <s v="G/L Account"/>
    <s v=""/>
    <s v=" "/>
    <s v=""/>
    <s v=""/>
    <n v="10861"/>
    <s v=""/>
    <n v="110"/>
    <s v="NULL"/>
    <s v="NULL"/>
  </r>
  <r>
    <x v="1"/>
    <x v="1"/>
    <d v="2021-09-17T00:00:00"/>
    <x v="8"/>
    <s v=" "/>
    <s v="G00106"/>
    <n v="67110"/>
    <x v="17"/>
    <s v="67110 Professional development"/>
    <x v="4"/>
    <s v="AMER SOC REPROD MED My Lee"/>
    <s v=" "/>
    <s v=""/>
    <s v=""/>
    <n v="550"/>
    <n v="550"/>
    <n v="0"/>
    <s v=""/>
    <s v="G/L Account"/>
    <s v=""/>
    <s v=" "/>
    <s v=""/>
    <s v=""/>
    <n v="10829"/>
    <s v=""/>
    <n v="390"/>
    <s v="NULL"/>
    <s v="NULL"/>
  </r>
  <r>
    <x v="1"/>
    <x v="1"/>
    <d v="2021-09-17T00:00:00"/>
    <x v="8"/>
    <s v=" "/>
    <s v="G00106"/>
    <n v="67110"/>
    <x v="17"/>
    <s v="67110 Professional development"/>
    <x v="4"/>
    <s v="ASRM Reg- NT"/>
    <s v=" "/>
    <s v=""/>
    <s v=""/>
    <n v="850"/>
    <n v="850"/>
    <n v="0"/>
    <s v=""/>
    <s v="G/L Account"/>
    <s v=""/>
    <s v=" "/>
    <s v=""/>
    <s v=""/>
    <n v="10825"/>
    <s v=""/>
    <n v="110"/>
    <s v="TRAN"/>
    <s v="NULL"/>
  </r>
  <r>
    <x v="1"/>
    <x v="1"/>
    <d v="2021-09-17T00:00:00"/>
    <x v="8"/>
    <s v=" "/>
    <s v="G00106"/>
    <n v="66110"/>
    <x v="22"/>
    <s v="66110 Airfare"/>
    <x v="5"/>
    <s v="United Airlines - My Lee"/>
    <s v=" "/>
    <s v=""/>
    <s v=""/>
    <n v="124"/>
    <n v="124"/>
    <n v="0"/>
    <s v=""/>
    <s v="G/L Account"/>
    <s v=""/>
    <s v=" "/>
    <s v=""/>
    <s v=""/>
    <n v="10849"/>
    <s v=""/>
    <n v="390"/>
    <s v="NULL"/>
    <s v="NULL"/>
  </r>
  <r>
    <x v="1"/>
    <x v="4"/>
    <d v="2021-09-17T00:00:00"/>
    <x v="8"/>
    <s v=" "/>
    <s v="G00106"/>
    <n v="66110"/>
    <x v="22"/>
    <s v="66110 Airfare"/>
    <x v="5"/>
    <s v="Alaska Air - Nguyen Tram"/>
    <s v=" "/>
    <s v=""/>
    <s v=""/>
    <n v="239"/>
    <n v="239"/>
    <n v="0"/>
    <s v=""/>
    <s v="G/L Account"/>
    <s v=""/>
    <s v=" "/>
    <s v=""/>
    <s v=""/>
    <n v="10841"/>
    <s v=""/>
    <n v="110"/>
    <s v="NULL"/>
    <s v="NULL"/>
  </r>
  <r>
    <x v="1"/>
    <x v="4"/>
    <d v="2021-09-17T00:00:00"/>
    <x v="8"/>
    <s v=" "/>
    <s v="G00106"/>
    <n v="66110"/>
    <x v="22"/>
    <s v="66110 Airfare"/>
    <x v="5"/>
    <s v="United Airlines- My Lee"/>
    <s v=" "/>
    <s v=""/>
    <s v=""/>
    <n v="346.2"/>
    <n v="346.2"/>
    <n v="0"/>
    <s v=""/>
    <s v="G/L Account"/>
    <s v=""/>
    <s v=" "/>
    <s v=""/>
    <s v=""/>
    <n v="10837"/>
    <s v=""/>
    <n v="390"/>
    <s v="NULL"/>
    <s v="NULL"/>
  </r>
  <r>
    <x v="1"/>
    <x v="1"/>
    <d v="2021-09-17T00:00:00"/>
    <x v="8"/>
    <s v=" "/>
    <s v="G00106"/>
    <n v="65220"/>
    <x v="25"/>
    <s v="65220 Computer hardware"/>
    <x v="6"/>
    <s v="Apple TV"/>
    <s v=" "/>
    <s v=""/>
    <s v=""/>
    <n v="161.85"/>
    <n v="161.85"/>
    <n v="0"/>
    <s v=""/>
    <s v="G/L Account"/>
    <s v=""/>
    <s v=" "/>
    <s v=""/>
    <s v=""/>
    <n v="10845"/>
    <s v=""/>
    <n v="370"/>
    <s v="NULL"/>
    <s v="NULL"/>
  </r>
  <r>
    <x v="1"/>
    <x v="1"/>
    <d v="2021-09-17T00:00:00"/>
    <x v="8"/>
    <s v=" "/>
    <s v="G00106"/>
    <n v="65210"/>
    <x v="26"/>
    <s v="65210 Computer software"/>
    <x v="6"/>
    <s v="Amazon Music"/>
    <s v=" "/>
    <s v=""/>
    <s v=""/>
    <n v="14.99"/>
    <n v="14.99"/>
    <n v="0"/>
    <s v=""/>
    <s v="G/L Account"/>
    <s v=""/>
    <s v=" "/>
    <s v=""/>
    <s v=""/>
    <n v="10873"/>
    <s v=""/>
    <n v="370"/>
    <s v="NULL"/>
    <s v="NULL"/>
  </r>
  <r>
    <x v="4"/>
    <x v="4"/>
    <d v="2021-09-17T00:00:00"/>
    <x v="8"/>
    <s v=" "/>
    <s v="G00107"/>
    <n v="65210"/>
    <x v="26"/>
    <s v="65210 Computer software"/>
    <x v="6"/>
    <s v="QBO PC NYC - paid by SFM CC"/>
    <s v=" "/>
    <s v=""/>
    <s v=""/>
    <n v="180"/>
    <n v="180"/>
    <n v="0"/>
    <s v=""/>
    <s v="G/L Account"/>
    <s v=""/>
    <s v=" "/>
    <s v=""/>
    <s v=""/>
    <n v="9947"/>
    <s v=""/>
    <n v="320"/>
    <s v="NULL"/>
    <s v="NULL"/>
  </r>
  <r>
    <x v="0"/>
    <x v="2"/>
    <d v="2021-09-17T00:00:00"/>
    <x v="8"/>
    <s v="Invoice"/>
    <s v="58508"/>
    <n v="65210"/>
    <x v="26"/>
    <s v="65210 Computer software"/>
    <x v="6"/>
    <s v="September 2021 NY- Software Mellowood interface"/>
    <s v=" "/>
    <s v=""/>
    <s v=""/>
    <n v="42"/>
    <n v="42"/>
    <n v="0"/>
    <s v=""/>
    <s v="G/L Account"/>
    <s v=""/>
    <s v=" "/>
    <s v=""/>
    <s v="Azalea Health"/>
    <n v="6442"/>
    <s v="58508"/>
    <n v="220"/>
    <s v="NULL"/>
    <s v="NULL"/>
  </r>
  <r>
    <x v="4"/>
    <x v="4"/>
    <d v="2021-09-17T00:00:00"/>
    <x v="8"/>
    <s v=" "/>
    <s v="G00106"/>
    <n v="65190"/>
    <x v="28"/>
    <s v="65190 Office supplies"/>
    <x v="6"/>
    <s v="Amazon Metal Mesh Pencil Holders"/>
    <s v=" "/>
    <s v=""/>
    <s v=""/>
    <n v="15.22"/>
    <n v="15.22"/>
    <n v="0"/>
    <s v=""/>
    <s v="G/L Account"/>
    <s v=""/>
    <s v=" "/>
    <s v=""/>
    <s v=""/>
    <n v="10869"/>
    <s v=""/>
    <n v="180"/>
    <s v="NULL"/>
    <s v="NULL"/>
  </r>
  <r>
    <x v="1"/>
    <x v="7"/>
    <d v="2021-09-17T00:00:00"/>
    <x v="8"/>
    <s v=" "/>
    <s v="G00106"/>
    <n v="65190"/>
    <x v="28"/>
    <s v="65190 Office supplies"/>
    <x v="6"/>
    <s v="Amazon AA Batteries"/>
    <s v=" "/>
    <s v=""/>
    <s v=""/>
    <n v="16.53"/>
    <n v="16.53"/>
    <n v="0"/>
    <s v=""/>
    <s v="G/L Account"/>
    <s v=""/>
    <s v=" "/>
    <s v=""/>
    <s v=""/>
    <n v="10865"/>
    <s v=""/>
    <n v="180"/>
    <s v="NULL"/>
    <s v="NULL"/>
  </r>
  <r>
    <x v="3"/>
    <x v="1"/>
    <d v="2021-09-17T00:00:00"/>
    <x v="8"/>
    <s v="Invoice"/>
    <s v="9.17.21EA"/>
    <n v="52300"/>
    <x v="92"/>
    <s v="52300 Commission/agency fee (donor)"/>
    <x v="10"/>
    <s v="Agency Commission"/>
    <s v=" "/>
    <s v=""/>
    <s v=""/>
    <n v="2000"/>
    <n v="2000"/>
    <n v="0"/>
    <s v=""/>
    <s v="G/L Account"/>
    <s v=""/>
    <s v=" "/>
    <s v=""/>
    <s v="The Egg Asiancy "/>
    <n v="12298"/>
    <s v="9.17.21"/>
    <n v="400"/>
    <s v="NULL"/>
    <s v="NULL"/>
  </r>
  <r>
    <x v="3"/>
    <x v="1"/>
    <d v="2021-09-17T00:00:00"/>
    <x v="8"/>
    <s v="Invoice"/>
    <s v="9.17.21JDA"/>
    <n v="52200"/>
    <x v="57"/>
    <s v="52200 Donor related expenses"/>
    <x v="10"/>
    <s v="travel/uber/lyft"/>
    <s v=" "/>
    <s v=""/>
    <s v=""/>
    <n v="906.1"/>
    <n v="906.1"/>
    <n v="0"/>
    <s v=""/>
    <s v="G/L Account"/>
    <s v=""/>
    <s v=" "/>
    <s v=""/>
    <s v="Janelle De Anda"/>
    <n v="12301"/>
    <s v="9.17.21"/>
    <n v="400"/>
    <s v="NULL"/>
    <s v="NULL"/>
  </r>
  <r>
    <x v="3"/>
    <x v="1"/>
    <d v="2021-09-17T00:00:00"/>
    <x v="8"/>
    <s v="Invoice"/>
    <s v="9.17.21JDA"/>
    <n v="52100"/>
    <x v="58"/>
    <s v="52100 Donor compensation"/>
    <x v="10"/>
    <s v="Compensation"/>
    <s v=" "/>
    <s v=""/>
    <s v=""/>
    <n v="10000"/>
    <n v="10000"/>
    <n v="0"/>
    <s v=""/>
    <s v="G/L Account"/>
    <s v=""/>
    <s v=" "/>
    <s v=""/>
    <s v="Janelle De Anda"/>
    <n v="12302"/>
    <s v="9.17.21"/>
    <n v="40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67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65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1.98"/>
    <n v="31.98"/>
    <n v="0"/>
    <s v=""/>
    <s v="G/L Account"/>
    <s v=""/>
    <s v=" "/>
    <s v=""/>
    <s v=""/>
    <n v="9963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61"/>
    <s v=""/>
    <n v="340"/>
    <s v="NULL"/>
    <s v="NULL"/>
  </r>
  <r>
    <x v="0"/>
    <x v="2"/>
    <d v="2021-09-17T00:00:00"/>
    <x v="8"/>
    <s v=" "/>
    <s v="G00107"/>
    <n v="51260"/>
    <x v="70"/>
    <s v="51260 Patient souvenirs"/>
    <x v="11"/>
    <s v="Goodegg - PT flowers"/>
    <s v=" "/>
    <s v=""/>
    <s v=""/>
    <n v="32.08"/>
    <n v="32.08"/>
    <n v="0"/>
    <s v=""/>
    <s v="G/L Account"/>
    <s v=""/>
    <s v=" "/>
    <s v=""/>
    <s v=""/>
    <n v="9959"/>
    <s v=""/>
    <n v="340"/>
    <s v="NULL"/>
    <s v="NULL"/>
  </r>
  <r>
    <x v="1"/>
    <x v="5"/>
    <d v="2021-09-17T00:00:00"/>
    <x v="8"/>
    <s v=" "/>
    <s v="G00107"/>
    <n v="51250"/>
    <x v="71"/>
    <s v="51250 Patient refreshments"/>
    <x v="11"/>
    <s v="Costco SV Snacks"/>
    <s v=" "/>
    <s v=""/>
    <s v=""/>
    <n v="42.21"/>
    <n v="42.21"/>
    <n v="0"/>
    <s v=""/>
    <s v="G/L Account"/>
    <s v=""/>
    <s v=" "/>
    <s v=""/>
    <s v=""/>
    <n v="9955"/>
    <s v=""/>
    <n v="180"/>
    <s v="NULL"/>
    <s v="NULL"/>
  </r>
  <r>
    <x v="4"/>
    <x v="4"/>
    <d v="2021-09-17T00:00:00"/>
    <x v="8"/>
    <s v=" "/>
    <s v="G00106"/>
    <n v="51230"/>
    <x v="72"/>
    <s v="51230 IVF Lab supplies"/>
    <x v="11"/>
    <s v="Amazon Remote Waterproof Transmitter Button"/>
    <s v=" "/>
    <s v=""/>
    <s v=""/>
    <n v="48.96"/>
    <n v="48.96"/>
    <n v="0"/>
    <s v=""/>
    <s v="G/L Account"/>
    <s v=""/>
    <s v=" "/>
    <s v=""/>
    <s v=""/>
    <n v="10857"/>
    <s v=""/>
    <n v="130"/>
    <s v="NULL"/>
    <s v="NULL"/>
  </r>
  <r>
    <x v="4"/>
    <x v="4"/>
    <d v="2021-09-17T00:00:00"/>
    <x v="8"/>
    <s v=" "/>
    <s v="G00106"/>
    <n v="51230"/>
    <x v="72"/>
    <s v="51230 IVF Lab supplies"/>
    <x v="11"/>
    <s v="Amazon glove, test tube rack, mask, glove, bulb"/>
    <s v=" "/>
    <s v=""/>
    <s v=""/>
    <n v="85.22"/>
    <n v="85.22"/>
    <n v="0"/>
    <s v=""/>
    <s v="G/L Account"/>
    <s v=""/>
    <s v=" "/>
    <s v=""/>
    <s v=""/>
    <n v="10853"/>
    <s v=""/>
    <n v="130"/>
    <s v="NULL"/>
    <s v="NULL"/>
  </r>
  <r>
    <x v="1"/>
    <x v="1"/>
    <d v="2021-09-17T00:00:00"/>
    <x v="8"/>
    <s v=" "/>
    <s v="G00106"/>
    <n v="51230"/>
    <x v="72"/>
    <s v="51230 IVF Lab supplies"/>
    <x v="11"/>
    <s v="Amazon Drummond Scientific Wiretrol II"/>
    <s v=" "/>
    <s v=""/>
    <s v=""/>
    <n v="404.8"/>
    <n v="404.8"/>
    <n v="0"/>
    <s v=""/>
    <s v="G/L Account"/>
    <s v=""/>
    <s v=" "/>
    <s v=""/>
    <s v=""/>
    <n v="10833"/>
    <s v=""/>
    <n v="130"/>
    <s v="NULL"/>
    <s v="NULL"/>
  </r>
  <r>
    <x v="1"/>
    <x v="5"/>
    <d v="2021-09-17T00:00:00"/>
    <x v="8"/>
    <s v="Invoice"/>
    <s v="66008607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6448"/>
    <s v="66008607"/>
    <n v="130"/>
    <s v="NULL"/>
    <s v="NULL"/>
  </r>
  <r>
    <x v="1"/>
    <x v="5"/>
    <d v="2021-09-17T00:00:00"/>
    <x v="8"/>
    <s v="Invoice"/>
    <s v="66008606"/>
    <n v="51230"/>
    <x v="72"/>
    <s v="51230 IVF Lab supplies"/>
    <x v="11"/>
    <s v="Carbon Dioxide/Oxygen"/>
    <s v=" "/>
    <s v=""/>
    <s v=""/>
    <n v="152.66999999999999"/>
    <n v="152.66999999999999"/>
    <n v="0"/>
    <s v=""/>
    <s v="G/L Account"/>
    <s v=""/>
    <s v=" "/>
    <s v=""/>
    <s v="Linde Gas &amp; Equipment Inc."/>
    <n v="6444"/>
    <s v="66008606"/>
    <n v="130"/>
    <s v="NULL"/>
    <s v="NULL"/>
  </r>
  <r>
    <x v="1"/>
    <x v="1"/>
    <d v="2021-09-17T00:00:00"/>
    <x v="8"/>
    <s v="Invoice"/>
    <s v="35466"/>
    <n v="51230"/>
    <x v="72"/>
    <s v="51230 IVF Lab supplies"/>
    <x v="11"/>
    <s v="230L/180 L Nitrogen, Carbon Dioxide"/>
    <s v=" "/>
    <s v=""/>
    <s v=""/>
    <n v="888.65"/>
    <n v="888.65"/>
    <n v="0"/>
    <s v=""/>
    <s v="G/L Account"/>
    <s v=""/>
    <s v=" "/>
    <s v=""/>
    <s v="Rons Medical Gases, INC"/>
    <n v="6438"/>
    <s v="35466"/>
    <n v="130"/>
    <s v="NULL"/>
    <s v="NULL"/>
  </r>
  <r>
    <x v="1"/>
    <x v="5"/>
    <d v="2021-09-17T00:00:00"/>
    <x v="8"/>
    <s v="Invoice"/>
    <s v="30171093"/>
    <n v="51230"/>
    <x v="72"/>
    <s v="51230 IVF Lab supplies"/>
    <x v="11"/>
    <s v="Assay AIA BHCG,/Prog/A1A E2,Sample Cup"/>
    <s v=" "/>
    <s v=""/>
    <s v=""/>
    <n v="3330.41"/>
    <n v="3330.41"/>
    <n v="0"/>
    <s v=""/>
    <s v="G/L Account"/>
    <s v=""/>
    <s v=" "/>
    <s v=""/>
    <s v="McKesson"/>
    <n v="6434"/>
    <s v="30171093"/>
    <n v="130"/>
    <s v="NULL"/>
    <s v="NULL"/>
  </r>
  <r>
    <x v="4"/>
    <x v="4"/>
    <d v="2021-09-17T00:00:00"/>
    <x v="8"/>
    <s v="Invoice"/>
    <s v="30170431"/>
    <n v="51230"/>
    <x v="72"/>
    <s v="51230 IVF Lab supplies"/>
    <x v="11"/>
    <s v="Cartridge test"/>
    <s v=" "/>
    <s v=""/>
    <s v=""/>
    <n v="422.79"/>
    <n v="422.79"/>
    <n v="0"/>
    <s v=""/>
    <s v="G/L Account"/>
    <s v=""/>
    <s v=" "/>
    <s v=""/>
    <s v="McKesson"/>
    <n v="6430"/>
    <s v="30170431"/>
    <n v="130"/>
    <s v="NULL"/>
    <s v="NULL"/>
  </r>
  <r>
    <x v="1"/>
    <x v="5"/>
    <d v="2021-09-17T00:00:00"/>
    <x v="8"/>
    <s v="Invoice"/>
    <s v="30134637"/>
    <n v="51230"/>
    <x v="72"/>
    <s v="51230 IVF Lab supplies"/>
    <x v="11"/>
    <s v="Cartridge"/>
    <s v=" "/>
    <s v=""/>
    <s v=""/>
    <n v="812.09"/>
    <n v="812.09"/>
    <n v="0"/>
    <s v=""/>
    <s v="G/L Account"/>
    <s v=""/>
    <s v=" "/>
    <s v=""/>
    <s v="McKesson"/>
    <n v="6422"/>
    <s v="30134637"/>
    <n v="130"/>
    <s v="NULL"/>
    <s v="NULL"/>
  </r>
  <r>
    <x v="1"/>
    <x v="1"/>
    <d v="2021-09-17T00:00:00"/>
    <x v="8"/>
    <s v="Invoice"/>
    <s v="9.17.21"/>
    <n v="41120"/>
    <x v="80"/>
    <s v="41120 Self-pay refunds"/>
    <x v="17"/>
    <s v="Refund for Spring over ordering medications for pt"/>
    <s v=" "/>
    <s v=""/>
    <s v=""/>
    <n v="54.9"/>
    <n v="54.9"/>
    <n v="0"/>
    <s v=""/>
    <s v="G/L Account"/>
    <s v=""/>
    <s v=" "/>
    <s v=""/>
    <s v="Aimi Miyashiro"/>
    <n v="6452"/>
    <s v="9.17.21"/>
    <n v="400"/>
    <s v="NULL"/>
    <s v="NULL"/>
  </r>
  <r>
    <x v="1"/>
    <x v="1"/>
    <d v="2021-09-18T00:00:00"/>
    <x v="8"/>
    <s v=" "/>
    <s v="G00106"/>
    <n v="67160"/>
    <x v="15"/>
    <s v="67160 In-house meals"/>
    <x v="4"/>
    <s v="Noah's Bagels NT"/>
    <s v=" "/>
    <s v=""/>
    <s v=""/>
    <n v="15.75"/>
    <n v="15.75"/>
    <n v="0"/>
    <s v=""/>
    <s v="G/L Account"/>
    <s v=""/>
    <s v=" "/>
    <s v=""/>
    <s v=""/>
    <n v="10885"/>
    <s v=""/>
    <n v="110"/>
    <s v="NULL"/>
    <s v="NULL"/>
  </r>
  <r>
    <x v="4"/>
    <x v="4"/>
    <d v="2021-09-18T00:00:00"/>
    <x v="8"/>
    <s v=" "/>
    <s v="G00106"/>
    <n v="65190"/>
    <x v="28"/>
    <s v="65190 Office supplies"/>
    <x v="6"/>
    <s v="Amazon batteries, sticky note, lock keys"/>
    <s v=" "/>
    <s v=""/>
    <s v=""/>
    <n v="121.77"/>
    <n v="121.77"/>
    <n v="0"/>
    <s v=""/>
    <s v="G/L Account"/>
    <s v=""/>
    <s v=" "/>
    <s v=""/>
    <s v=""/>
    <n v="10881"/>
    <s v=""/>
    <n v="180"/>
    <s v="NULL"/>
    <s v="NULL"/>
  </r>
  <r>
    <x v="1"/>
    <x v="1"/>
    <d v="2021-09-18T00:00:00"/>
    <x v="8"/>
    <s v=" "/>
    <s v="G00107"/>
    <n v="65190"/>
    <x v="28"/>
    <s v="65190 Office supplies"/>
    <x v="6"/>
    <s v="Lowe's - no receipts"/>
    <s v=" "/>
    <s v=""/>
    <s v=""/>
    <n v="44.56"/>
    <n v="44.56"/>
    <n v="0"/>
    <s v=""/>
    <s v="G/L Account"/>
    <s v=""/>
    <s v=" "/>
    <s v=""/>
    <s v=""/>
    <n v="9981"/>
    <s v=""/>
    <n v="180"/>
    <s v="NULL"/>
    <s v="NULL"/>
  </r>
  <r>
    <x v="1"/>
    <x v="1"/>
    <d v="2021-09-18T00:00:00"/>
    <x v="8"/>
    <s v=" "/>
    <s v="G00107"/>
    <n v="65180"/>
    <x v="29"/>
    <s v="65180 Printing, delivery, &amp; postage"/>
    <x v="6"/>
    <s v="Federal Express"/>
    <s v=" "/>
    <s v=""/>
    <s v=""/>
    <n v="64.239999999999995"/>
    <n v="64.239999999999995"/>
    <n v="0"/>
    <s v=""/>
    <s v="G/L Account"/>
    <s v=""/>
    <s v=" "/>
    <s v=""/>
    <s v=""/>
    <n v="9973"/>
    <s v=""/>
    <n v="180"/>
    <s v="NULL"/>
    <s v="NULL"/>
  </r>
  <r>
    <x v="0"/>
    <x v="2"/>
    <d v="2021-09-18T00:00:00"/>
    <x v="8"/>
    <s v=" "/>
    <s v="G00107"/>
    <n v="51260"/>
    <x v="70"/>
    <s v="51260 Patient souvenirs"/>
    <x v="11"/>
    <s v="Goodegg - PT flowers"/>
    <s v=" "/>
    <s v=""/>
    <s v=""/>
    <n v="31.93"/>
    <n v="31.93"/>
    <n v="0"/>
    <s v=""/>
    <s v="G/L Account"/>
    <s v=""/>
    <s v=" "/>
    <s v=""/>
    <s v=""/>
    <n v="9987"/>
    <s v=""/>
    <n v="340"/>
    <s v="NULL"/>
    <s v="NULL"/>
  </r>
  <r>
    <x v="0"/>
    <x v="2"/>
    <d v="2021-09-18T00:00:00"/>
    <x v="8"/>
    <s v=" "/>
    <s v="G00107"/>
    <n v="51260"/>
    <x v="70"/>
    <s v="51260 Patient souvenirs"/>
    <x v="11"/>
    <s v="Goodegg - PT flowers"/>
    <s v=" "/>
    <s v=""/>
    <s v=""/>
    <n v="32.03"/>
    <n v="32.03"/>
    <n v="0"/>
    <s v=""/>
    <s v="G/L Account"/>
    <s v=""/>
    <s v=" "/>
    <s v=""/>
    <s v=""/>
    <n v="9985"/>
    <s v=""/>
    <n v="340"/>
    <s v="NULL"/>
    <s v="NULL"/>
  </r>
  <r>
    <x v="1"/>
    <x v="1"/>
    <d v="2021-09-18T00:00:00"/>
    <x v="8"/>
    <s v=" "/>
    <s v="G00107"/>
    <n v="51250"/>
    <x v="71"/>
    <s v="51250 Patient refreshments"/>
    <x v="11"/>
    <s v="Costco SF Snacks"/>
    <s v=" "/>
    <s v=""/>
    <s v=""/>
    <n v="58.76"/>
    <n v="58.76"/>
    <n v="0"/>
    <s v=""/>
    <s v="G/L Account"/>
    <s v=""/>
    <s v=" "/>
    <s v=""/>
    <s v=""/>
    <n v="9977"/>
    <s v=""/>
    <n v="180"/>
    <s v="NULL"/>
    <s v="NULL"/>
  </r>
  <r>
    <x v="1"/>
    <x v="1"/>
    <d v="2021-09-19T00:00:00"/>
    <x v="8"/>
    <s v=" "/>
    <s v="G00106"/>
    <n v="67160"/>
    <x v="15"/>
    <s v="67160 In-house meals"/>
    <x v="4"/>
    <s v="UBER EATS NT"/>
    <s v=" "/>
    <s v=""/>
    <s v=""/>
    <n v="29.66"/>
    <n v="29.66"/>
    <n v="0"/>
    <s v=""/>
    <s v="G/L Account"/>
    <s v=""/>
    <s v=" "/>
    <s v=""/>
    <s v=""/>
    <n v="10893"/>
    <s v=""/>
    <n v="110"/>
    <s v="NULL"/>
    <s v="NULL"/>
  </r>
  <r>
    <x v="0"/>
    <x v="2"/>
    <d v="2021-09-19T00:00:00"/>
    <x v="8"/>
    <s v="Invoice"/>
    <s v="50725"/>
    <n v="64111"/>
    <x v="84"/>
    <s v="64111 Accounting - EBITDA add-back"/>
    <x v="7"/>
    <s v="status calls"/>
    <s v=" "/>
    <s v=""/>
    <s v=""/>
    <n v="92.5"/>
    <n v="92.5"/>
    <n v="0"/>
    <s v=""/>
    <s v="G/L Account"/>
    <s v=""/>
    <s v=" "/>
    <s v=""/>
    <s v="Technology Management Concepts"/>
    <n v="6456"/>
    <s v="50725"/>
    <n v="320"/>
    <s v="NULL"/>
    <s v="NULL"/>
  </r>
  <r>
    <x v="1"/>
    <x v="5"/>
    <d v="2021-09-19T00:00:00"/>
    <x v="8"/>
    <s v=" "/>
    <s v="G00106"/>
    <n v="51250"/>
    <x v="71"/>
    <s v="51250 Patient refreshments"/>
    <x v="11"/>
    <s v="Amazon IZZE Sparkling Juice"/>
    <s v=" "/>
    <s v=""/>
    <s v=""/>
    <n v="11.53"/>
    <n v="11.53"/>
    <n v="0"/>
    <s v=""/>
    <s v="G/L Account"/>
    <s v=""/>
    <s v=" "/>
    <s v=""/>
    <s v=""/>
    <n v="10901"/>
    <s v=""/>
    <n v="180"/>
    <s v="NULL"/>
    <s v="NULL"/>
  </r>
  <r>
    <x v="1"/>
    <x v="5"/>
    <d v="2021-09-19T00:00:00"/>
    <x v="8"/>
    <s v=" "/>
    <s v="G00106"/>
    <n v="51250"/>
    <x v="71"/>
    <s v="51250 Patient refreshments"/>
    <x v="11"/>
    <s v="Amazon Juice"/>
    <s v=" "/>
    <s v=""/>
    <s v=""/>
    <n v="21.01"/>
    <n v="21.01"/>
    <n v="0"/>
    <s v=""/>
    <s v="G/L Account"/>
    <s v=""/>
    <s v=" "/>
    <s v=""/>
    <s v=""/>
    <n v="10897"/>
    <s v=""/>
    <n v="180"/>
    <s v="NULL"/>
    <s v="NULL"/>
  </r>
  <r>
    <x v="1"/>
    <x v="1"/>
    <d v="2021-09-19T00:00:00"/>
    <x v="8"/>
    <s v=" "/>
    <s v="G00106"/>
    <n v="51250"/>
    <x v="71"/>
    <s v="51250 Patient refreshments"/>
    <x v="11"/>
    <s v="Amazon snacks"/>
    <s v=" "/>
    <s v=""/>
    <s v=""/>
    <n v="119.6"/>
    <n v="119.6"/>
    <n v="0"/>
    <s v=""/>
    <s v="G/L Account"/>
    <s v=""/>
    <s v=" "/>
    <s v=""/>
    <s v=""/>
    <n v="10889"/>
    <s v=""/>
    <n v="110"/>
    <s v="NULL"/>
    <s v="NULL"/>
  </r>
  <r>
    <x v="0"/>
    <x v="2"/>
    <d v="2021-09-20T00:00:00"/>
    <x v="8"/>
    <s v=" "/>
    <s v="G00075"/>
    <n v="81400"/>
    <x v="1"/>
    <s v="81400 Auto lease related expenses"/>
    <x v="0"/>
    <s v="ACH DEBITBMWFINANCIAL SVS/BMWFS PYMT ID291163833"/>
    <s v=" "/>
    <s v=""/>
    <s v=""/>
    <n v="489.42"/>
    <n v="489.42"/>
    <n v="0"/>
    <s v=""/>
    <s v="G/L Account"/>
    <s v=""/>
    <s v=" "/>
    <s v=""/>
    <s v=""/>
    <n v="4249"/>
    <s v=""/>
    <n v="110"/>
    <s v="NULL"/>
    <s v="NULL"/>
  </r>
  <r>
    <x v="1"/>
    <x v="4"/>
    <d v="2021-09-20T00:00:00"/>
    <x v="8"/>
    <s v=" "/>
    <s v="G00106"/>
    <n v="66110"/>
    <x v="22"/>
    <s v="66110 Airfare"/>
    <x v="5"/>
    <s v="United Airlines - NT WIFI"/>
    <s v=" "/>
    <s v=""/>
    <s v=""/>
    <n v="31"/>
    <n v="31"/>
    <n v="0"/>
    <s v=""/>
    <s v="G/L Account"/>
    <s v=""/>
    <s v=" "/>
    <s v=""/>
    <s v=""/>
    <n v="10913"/>
    <s v=""/>
    <n v="110"/>
    <s v="NULL"/>
    <s v="NULL"/>
  </r>
  <r>
    <x v="4"/>
    <x v="4"/>
    <d v="2021-09-20T00:00:00"/>
    <x v="8"/>
    <s v=" "/>
    <s v="G00105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10241"/>
    <s v=""/>
    <n v="370"/>
    <s v="NULL"/>
    <s v="NULL"/>
  </r>
  <r>
    <x v="1"/>
    <x v="1"/>
    <d v="2021-09-20T00:00:00"/>
    <x v="8"/>
    <s v=" "/>
    <s v="G00107"/>
    <n v="65210"/>
    <x v="26"/>
    <s v="65210 Computer software"/>
    <x v="6"/>
    <s v="Microsoft"/>
    <s v=" "/>
    <s v=""/>
    <s v=""/>
    <n v="158.24"/>
    <n v="158.24"/>
    <n v="0"/>
    <s v=""/>
    <s v="G/L Account"/>
    <s v=""/>
    <s v=" "/>
    <s v=""/>
    <s v=""/>
    <n v="9989"/>
    <s v=""/>
    <n v="180"/>
    <s v="NULL"/>
    <s v="NULL"/>
  </r>
  <r>
    <x v="1"/>
    <x v="5"/>
    <d v="2021-09-20T00:00:00"/>
    <x v="8"/>
    <s v="Invoice"/>
    <s v="304448"/>
    <n v="65180"/>
    <x v="29"/>
    <s v="65180 Printing, delivery, &amp; postage"/>
    <x v="6"/>
    <s v="6.14.21-9.13.21 overage period"/>
    <s v=" "/>
    <s v=""/>
    <s v=""/>
    <n v="710.15"/>
    <n v="710.15"/>
    <n v="0"/>
    <s v=""/>
    <s v="G/L Account"/>
    <s v=""/>
    <s v=" "/>
    <s v=""/>
    <s v="Scott Technology Group"/>
    <n v="6482"/>
    <s v="304448"/>
    <n v="370"/>
    <s v="NULL"/>
    <s v="NULL"/>
  </r>
  <r>
    <x v="1"/>
    <x v="3"/>
    <d v="2021-09-20T00:00:00"/>
    <x v="8"/>
    <s v="Invoice"/>
    <s v="304390"/>
    <n v="65180"/>
    <x v="29"/>
    <s v="65180 Printing, delivery, &amp; postage"/>
    <x v="6"/>
    <s v="9.21.21-9.30.21Contract Rate  SOMA"/>
    <s v=" "/>
    <s v=""/>
    <s v=""/>
    <n v="16.02"/>
    <n v="16.02"/>
    <n v="0"/>
    <s v=""/>
    <s v="G/L Account"/>
    <s v=""/>
    <s v=" "/>
    <s v=""/>
    <s v="Scott Technology Group"/>
    <n v="6478"/>
    <s v="304390"/>
    <n v="370"/>
    <s v="NULL"/>
    <s v="NULL"/>
  </r>
  <r>
    <x v="4"/>
    <x v="4"/>
    <d v="2021-09-20T00:00:00"/>
    <x v="8"/>
    <s v="Invoice"/>
    <s v="2021-1274"/>
    <n v="63120"/>
    <x v="47"/>
    <s v="63120 Events/Swag"/>
    <x v="8"/>
    <s v="Picnic Blankets for NYC swag"/>
    <s v=" "/>
    <s v=""/>
    <s v=""/>
    <n v="600"/>
    <n v="600"/>
    <n v="0"/>
    <s v=""/>
    <s v="G/L Account"/>
    <s v=""/>
    <s v=" "/>
    <s v=""/>
    <s v="C&amp;S Hot Stamping &amp; Throw Pillows by CS"/>
    <n v="6459"/>
    <s v="2021-1274"/>
    <n v="340"/>
    <s v="NULL"/>
    <s v="NULL"/>
  </r>
  <r>
    <x v="1"/>
    <x v="1"/>
    <d v="2021-09-20T00:00:00"/>
    <x v="8"/>
    <s v=" "/>
    <s v="G00106"/>
    <n v="51390"/>
    <x v="62"/>
    <s v="51390 Prescription medication expense"/>
    <x v="10"/>
    <s v="MDR SPECIALTY PHARMAENCINO CA"/>
    <s v=" "/>
    <s v=""/>
    <s v=""/>
    <n v="5157.51"/>
    <n v="5157.51"/>
    <n v="0"/>
    <s v=""/>
    <s v="G/L Account"/>
    <s v=""/>
    <s v=" "/>
    <s v=""/>
    <s v=""/>
    <n v="10905"/>
    <s v=""/>
    <n v="110"/>
    <s v="NULL"/>
    <s v="NULL"/>
  </r>
  <r>
    <x v="1"/>
    <x v="7"/>
    <d v="2021-09-20T00:00:00"/>
    <x v="8"/>
    <s v="Invoice"/>
    <s v="518000117042"/>
    <n v="51380"/>
    <x v="63"/>
    <s v="51380 Laundry"/>
    <x v="10"/>
    <s v="Laundry Oak Lab"/>
    <s v=" "/>
    <s v=""/>
    <s v=""/>
    <n v="237.8"/>
    <n v="237.8"/>
    <n v="0"/>
    <s v=""/>
    <s v="G/L Account"/>
    <s v=""/>
    <s v=" "/>
    <s v=""/>
    <s v="Aramark"/>
    <n v="6508"/>
    <s v="518000117042"/>
    <n v="130"/>
    <s v="NULL"/>
    <s v="NULL"/>
  </r>
  <r>
    <x v="1"/>
    <x v="7"/>
    <d v="2021-09-20T00:00:00"/>
    <x v="8"/>
    <s v="Invoice"/>
    <s v="518000117042"/>
    <n v="51380"/>
    <x v="63"/>
    <s v="51380 Laundry"/>
    <x v="10"/>
    <s v="Laundry Oak MD"/>
    <s v=" "/>
    <s v=""/>
    <s v=""/>
    <n v="89.17"/>
    <n v="89.17"/>
    <n v="0"/>
    <s v=""/>
    <s v="G/L Account"/>
    <s v=""/>
    <s v=" "/>
    <s v=""/>
    <s v="Aramark"/>
    <n v="6505"/>
    <s v="518000117042"/>
    <n v="110"/>
    <s v="NULL"/>
    <s v="NULL"/>
  </r>
  <r>
    <x v="1"/>
    <x v="7"/>
    <d v="2021-09-20T00:00:00"/>
    <x v="8"/>
    <s v="Invoice"/>
    <s v="518000117042"/>
    <n v="51380"/>
    <x v="63"/>
    <s v="51380 Laundry"/>
    <x v="10"/>
    <s v="Laundry Oak Nurse"/>
    <s v=" "/>
    <s v=""/>
    <s v=""/>
    <n v="89.18"/>
    <n v="89.18"/>
    <n v="0"/>
    <s v=""/>
    <s v="G/L Account"/>
    <s v=""/>
    <s v=" "/>
    <s v=""/>
    <s v="Aramark"/>
    <n v="6502"/>
    <s v="518000117042"/>
    <n v="120"/>
    <s v="NULL"/>
    <s v="NULL"/>
  </r>
  <r>
    <x v="1"/>
    <x v="7"/>
    <d v="2021-09-20T00:00:00"/>
    <x v="8"/>
    <s v="Invoice"/>
    <s v="518000117042"/>
    <n v="51380"/>
    <x v="63"/>
    <s v="51380 Laundry"/>
    <x v="10"/>
    <s v="Laundry Oak MA"/>
    <s v=" "/>
    <s v=""/>
    <s v=""/>
    <n v="326.98"/>
    <n v="326.98"/>
    <n v="0"/>
    <s v=""/>
    <s v="G/L Account"/>
    <s v=""/>
    <s v=" "/>
    <s v=""/>
    <s v="Aramark"/>
    <n v="6499"/>
    <s v="518000117042"/>
    <n v="170"/>
    <s v="NULL"/>
    <s v="NULL"/>
  </r>
  <r>
    <x v="1"/>
    <x v="5"/>
    <d v="2021-09-20T00:00:00"/>
    <x v="8"/>
    <s v="Invoice"/>
    <s v="511000130691"/>
    <n v="51380"/>
    <x v="63"/>
    <s v="51380 Laundry"/>
    <x v="10"/>
    <s v="Laundry SV MD"/>
    <s v=" "/>
    <s v=""/>
    <s v=""/>
    <n v="69.349999999999994"/>
    <n v="69.349999999999994"/>
    <n v="0"/>
    <s v=""/>
    <s v="G/L Account"/>
    <s v=""/>
    <s v=" "/>
    <s v=""/>
    <s v="Aramark"/>
    <n v="6495"/>
    <s v="511000130691"/>
    <n v="110"/>
    <s v="NULL"/>
    <s v="NULL"/>
  </r>
  <r>
    <x v="1"/>
    <x v="5"/>
    <d v="2021-09-20T00:00:00"/>
    <x v="8"/>
    <s v="Invoice"/>
    <s v="511000130691"/>
    <n v="51380"/>
    <x v="63"/>
    <s v="51380 Laundry"/>
    <x v="10"/>
    <s v="Laundry SV Lab"/>
    <s v=" "/>
    <s v=""/>
    <s v=""/>
    <n v="138.69999999999999"/>
    <n v="138.69999999999999"/>
    <n v="0"/>
    <s v=""/>
    <s v="G/L Account"/>
    <s v=""/>
    <s v=" "/>
    <s v=""/>
    <s v="Aramark"/>
    <n v="6492"/>
    <s v="511000130691"/>
    <n v="130"/>
    <s v="NULL"/>
    <s v="NULL"/>
  </r>
  <r>
    <x v="1"/>
    <x v="5"/>
    <d v="2021-09-20T00:00:00"/>
    <x v="8"/>
    <s v="Invoice"/>
    <s v="511000130691"/>
    <n v="51380"/>
    <x v="63"/>
    <s v="51380 Laundry"/>
    <x v="10"/>
    <s v="Laundry SV Nurse"/>
    <s v=" "/>
    <s v=""/>
    <s v=""/>
    <n v="96.02"/>
    <n v="96.02"/>
    <n v="0"/>
    <s v=""/>
    <s v="G/L Account"/>
    <s v=""/>
    <s v=" "/>
    <s v=""/>
    <s v="Aramark"/>
    <n v="6489"/>
    <s v="511000130691"/>
    <n v="120"/>
    <s v="NULL"/>
    <s v="NULL"/>
  </r>
  <r>
    <x v="1"/>
    <x v="5"/>
    <d v="2021-09-20T00:00:00"/>
    <x v="8"/>
    <s v="Invoice"/>
    <s v="511000130691"/>
    <n v="51380"/>
    <x v="63"/>
    <s v="51380 Laundry"/>
    <x v="10"/>
    <s v="Laundry SV MA"/>
    <s v=" "/>
    <s v=""/>
    <s v=""/>
    <n v="229.38"/>
    <n v="229.38"/>
    <n v="0"/>
    <s v=""/>
    <s v="G/L Account"/>
    <s v=""/>
    <s v=" "/>
    <s v=""/>
    <s v="Aramark"/>
    <n v="6486"/>
    <s v="511000130691"/>
    <n v="170"/>
    <s v="NULL"/>
    <s v="NULL"/>
  </r>
  <r>
    <x v="1"/>
    <x v="1"/>
    <d v="2021-09-20T00:00:00"/>
    <x v="8"/>
    <s v="Invoice"/>
    <s v="960606731"/>
    <n v="51370"/>
    <x v="89"/>
    <s v="51370 COGS - repair &amp; maintenance "/>
    <x v="10"/>
    <s v="Broken Moto mount on supply fan 8.7.21"/>
    <s v=" "/>
    <s v=""/>
    <s v=""/>
    <n v="1470"/>
    <n v="1470"/>
    <n v="0"/>
    <s v=""/>
    <s v="G/L Account"/>
    <s v=""/>
    <s v=" "/>
    <s v=""/>
    <s v="Envise"/>
    <n v="11581"/>
    <s v="960606731"/>
    <n v="13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10001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5.93"/>
    <n v="35.93"/>
    <n v="0"/>
    <s v=""/>
    <s v="G/L Account"/>
    <s v=""/>
    <s v=" "/>
    <s v=""/>
    <s v=""/>
    <n v="9999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997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08"/>
    <n v="36.08"/>
    <n v="0"/>
    <s v=""/>
    <s v="G/L Account"/>
    <s v=""/>
    <s v=" "/>
    <s v=""/>
    <s v=""/>
    <n v="9995"/>
    <s v=""/>
    <n v="340"/>
    <s v="NULL"/>
    <s v="NULL"/>
  </r>
  <r>
    <x v="0"/>
    <x v="2"/>
    <d v="2021-09-20T00:00:00"/>
    <x v="8"/>
    <s v=" "/>
    <s v="G00107"/>
    <n v="51260"/>
    <x v="70"/>
    <s v="51260 Patient souvenirs"/>
    <x v="11"/>
    <s v="Goodegg - PT flowers"/>
    <s v=" "/>
    <s v=""/>
    <s v=""/>
    <n v="36.18"/>
    <n v="36.18"/>
    <n v="0"/>
    <s v=""/>
    <s v="G/L Account"/>
    <s v=""/>
    <s v=" "/>
    <s v=""/>
    <s v=""/>
    <n v="9993"/>
    <s v=""/>
    <n v="340"/>
    <s v="NULL"/>
    <s v="NULL"/>
  </r>
  <r>
    <x v="4"/>
    <x v="4"/>
    <d v="2021-09-20T00:00:00"/>
    <x v="8"/>
    <s v=" "/>
    <s v="G00106"/>
    <n v="51230"/>
    <x v="72"/>
    <s v="51230 IVF Lab supplies"/>
    <x v="11"/>
    <s v="Amazon Wall mount, wire loom tubing"/>
    <s v=" "/>
    <s v=""/>
    <s v=""/>
    <n v="47.86"/>
    <n v="47.86"/>
    <n v="0"/>
    <s v=""/>
    <s v="G/L Account"/>
    <s v=""/>
    <s v=" "/>
    <s v=""/>
    <s v=""/>
    <n v="10909"/>
    <s v=""/>
    <n v="130"/>
    <s v="NULL"/>
    <s v="NULL"/>
  </r>
  <r>
    <x v="4"/>
    <x v="4"/>
    <d v="2021-09-20T00:00:00"/>
    <x v="8"/>
    <s v="Invoice"/>
    <s v="5971295"/>
    <n v="51230"/>
    <x v="72"/>
    <s v="51230 IVF Lab supplies"/>
    <x v="11"/>
    <s v="QA Fert"/>
    <s v=" "/>
    <s v=""/>
    <s v=""/>
    <n v="164.61"/>
    <n v="164.61"/>
    <n v="0"/>
    <s v=""/>
    <s v="G/L Account"/>
    <s v=""/>
    <s v=" "/>
    <s v=""/>
    <s v="Origio"/>
    <n v="6524"/>
    <s v="5971295"/>
    <n v="130"/>
    <s v="NULL"/>
    <s v="NULL"/>
  </r>
  <r>
    <x v="4"/>
    <x v="4"/>
    <d v="2021-09-20T00:00:00"/>
    <x v="8"/>
    <s v="Invoice"/>
    <s v="5971281"/>
    <n v="51230"/>
    <x v="72"/>
    <s v="51230 IVF Lab supplies"/>
    <x v="11"/>
    <s v="QA Fert"/>
    <s v=" "/>
    <s v=""/>
    <s v=""/>
    <n v="159.91999999999999"/>
    <n v="159.91999999999999"/>
    <n v="0"/>
    <s v=""/>
    <s v="G/L Account"/>
    <s v=""/>
    <s v=" "/>
    <s v=""/>
    <s v="Origio"/>
    <n v="6520"/>
    <s v="5971281"/>
    <n v="130"/>
    <s v="NULL"/>
    <s v="NULL"/>
  </r>
  <r>
    <x v="1"/>
    <x v="1"/>
    <d v="2021-09-20T00:00:00"/>
    <x v="8"/>
    <s v="Invoice"/>
    <s v="5971280"/>
    <n v="51230"/>
    <x v="72"/>
    <s v="51230 IVF Lab supplies"/>
    <x v="11"/>
    <s v="QA Fert"/>
    <s v=" "/>
    <s v=""/>
    <s v=""/>
    <n v="534.85"/>
    <n v="534.85"/>
    <n v="0"/>
    <s v=""/>
    <s v="G/L Account"/>
    <s v=""/>
    <s v=" "/>
    <s v=""/>
    <s v="Origio"/>
    <n v="6516"/>
    <s v="5971280"/>
    <n v="130"/>
    <s v="NULL"/>
    <s v="NULL"/>
  </r>
  <r>
    <x v="1"/>
    <x v="7"/>
    <d v="2021-09-20T00:00:00"/>
    <x v="8"/>
    <s v="Invoice"/>
    <s v="5971279"/>
    <n v="51230"/>
    <x v="72"/>
    <s v="51230 IVF Lab supplies"/>
    <x v="11"/>
    <s v="QA Fert"/>
    <s v=" "/>
    <s v=""/>
    <s v=""/>
    <n v="537.13"/>
    <n v="537.13"/>
    <n v="0"/>
    <s v=""/>
    <s v="G/L Account"/>
    <s v=""/>
    <s v=" "/>
    <s v=""/>
    <s v="Origio"/>
    <n v="6512"/>
    <s v="5971279"/>
    <n v="130"/>
    <s v="NULL"/>
    <s v="NULL"/>
  </r>
  <r>
    <x v="0"/>
    <x v="1"/>
    <d v="2021-09-20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48"/>
    <s v=""/>
    <n v="220"/>
    <s v="NULL"/>
    <s v="STORAGE"/>
  </r>
  <r>
    <x v="1"/>
    <x v="1"/>
    <d v="2021-09-20T00:00:00"/>
    <x v="8"/>
    <s v="Invoice"/>
    <s v="9.20.21"/>
    <n v="41120"/>
    <x v="80"/>
    <s v="41120 Self-pay refunds"/>
    <x v="17"/>
    <s v="Patient refund"/>
    <s v=" "/>
    <s v=""/>
    <s v=""/>
    <n v="1725"/>
    <n v="1725"/>
    <n v="0"/>
    <s v=""/>
    <s v="G/L Account"/>
    <s v=""/>
    <s v=" "/>
    <s v=""/>
    <s v="Hyacinth Mussenden "/>
    <n v="6528"/>
    <s v="9.20.21"/>
    <n v="400"/>
    <s v="NULL"/>
    <s v="NULL"/>
  </r>
  <r>
    <x v="4"/>
    <x v="4"/>
    <d v="2021-09-21T00:00:00"/>
    <x v="8"/>
    <s v="Invoice"/>
    <s v="333480"/>
    <n v="68130"/>
    <x v="12"/>
    <s v="68130 Licensing &amp; permitting"/>
    <x v="3"/>
    <s v="8.24.21 Annual Medical Physics Survey - Radiation Protection Survey"/>
    <s v=" "/>
    <s v=""/>
    <s v=""/>
    <n v="1220"/>
    <n v="1220"/>
    <n v="0"/>
    <s v=""/>
    <s v="G/L Account"/>
    <s v=""/>
    <s v=" "/>
    <s v=""/>
    <s v="California Medical Physics"/>
    <n v="6616"/>
    <s v="333480"/>
    <n v="400"/>
    <s v="NULL"/>
    <s v="NULL"/>
  </r>
  <r>
    <x v="1"/>
    <x v="1"/>
    <d v="2021-09-21T00:00:00"/>
    <x v="8"/>
    <s v=" "/>
    <s v="G00106"/>
    <n v="67160"/>
    <x v="15"/>
    <s v="67160 In-house meals"/>
    <x v="4"/>
    <s v="UBER EATS NT"/>
    <s v=" "/>
    <s v=""/>
    <s v=""/>
    <n v="22.71"/>
    <n v="22.71"/>
    <n v="0"/>
    <s v=""/>
    <s v="G/L Account"/>
    <s v=""/>
    <s v=" "/>
    <s v=""/>
    <s v=""/>
    <n v="10949"/>
    <s v=""/>
    <n v="110"/>
    <s v="NULL"/>
    <s v="NULL"/>
  </r>
  <r>
    <x v="1"/>
    <x v="1"/>
    <d v="2021-09-21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0933"/>
    <s v=""/>
    <n v="110"/>
    <s v="NULL"/>
    <s v="NULL"/>
  </r>
  <r>
    <x v="1"/>
    <x v="1"/>
    <d v="2021-09-21T00:00:00"/>
    <x v="8"/>
    <s v=" "/>
    <s v="G00106"/>
    <n v="67160"/>
    <x v="15"/>
    <s v="67160 In-house meals"/>
    <x v="4"/>
    <s v="Okoze Sushi"/>
    <s v=" "/>
    <s v=""/>
    <s v=""/>
    <n v="876.62"/>
    <n v="876.62"/>
    <n v="0"/>
    <s v=""/>
    <s v="G/L Account"/>
    <s v=""/>
    <s v=" "/>
    <s v=""/>
    <s v=""/>
    <n v="10921"/>
    <s v=""/>
    <n v="110"/>
    <s v="NULL"/>
    <s v="NULL"/>
  </r>
  <r>
    <x v="1"/>
    <x v="1"/>
    <d v="2021-09-21T00:00:00"/>
    <x v="8"/>
    <s v=" "/>
    <s v="G00106"/>
    <n v="66140"/>
    <x v="20"/>
    <s v="66140 Ground transportation"/>
    <x v="5"/>
    <s v="Uber.com NT"/>
    <s v=" "/>
    <s v=""/>
    <s v=""/>
    <n v="34.81"/>
    <n v="34.81"/>
    <n v="0"/>
    <s v=""/>
    <s v="G/L Account"/>
    <s v=""/>
    <s v=" "/>
    <s v=""/>
    <s v=""/>
    <n v="10941"/>
    <s v=""/>
    <n v="310"/>
    <s v="NULL"/>
    <s v="NULL"/>
  </r>
  <r>
    <x v="1"/>
    <x v="1"/>
    <d v="2021-09-21T00:00:00"/>
    <x v="8"/>
    <s v=" "/>
    <s v="G00106"/>
    <n v="66140"/>
    <x v="20"/>
    <s v="66140 Ground transportation"/>
    <x v="5"/>
    <s v="Uber.com NT"/>
    <s v=" "/>
    <s v=""/>
    <s v=""/>
    <n v="35.9"/>
    <n v="35.9"/>
    <n v="0"/>
    <s v=""/>
    <s v="G/L Account"/>
    <s v=""/>
    <s v=" "/>
    <s v=""/>
    <s v=""/>
    <n v="10937"/>
    <s v=""/>
    <n v="110"/>
    <s v="NULL"/>
    <s v="NULL"/>
  </r>
  <r>
    <x v="0"/>
    <x v="2"/>
    <d v="2021-09-21T00:00:00"/>
    <x v="8"/>
    <s v="Invoice"/>
    <s v="539786"/>
    <n v="65220"/>
    <x v="25"/>
    <s v="65220 Computer hardware"/>
    <x v="6"/>
    <s v="Apple TV"/>
    <s v=" "/>
    <s v=""/>
    <s v=""/>
    <n v="304.44"/>
    <n v="304.44"/>
    <n v="0"/>
    <s v=""/>
    <s v="G/L Account"/>
    <s v=""/>
    <s v=" "/>
    <s v=""/>
    <s v="ExpoIT, LLC"/>
    <n v="6639"/>
    <s v="539786"/>
    <n v="370"/>
    <s v="NULL"/>
    <s v="NULL"/>
  </r>
  <r>
    <x v="0"/>
    <x v="2"/>
    <d v="2021-09-21T00:00:00"/>
    <x v="8"/>
    <s v="Invoice"/>
    <s v="539512"/>
    <n v="65220"/>
    <x v="25"/>
    <s v="65220 Computer hardware"/>
    <x v="6"/>
    <s v="Monitors"/>
    <s v=" "/>
    <s v=""/>
    <s v=""/>
    <n v="474.81"/>
    <n v="474.81"/>
    <n v="0"/>
    <s v=""/>
    <s v="G/L Account"/>
    <s v=""/>
    <s v=" "/>
    <s v=""/>
    <s v="ExpoIT, LLC"/>
    <n v="6633"/>
    <s v="539512"/>
    <n v="370"/>
    <s v="NULL"/>
    <s v="NULL"/>
  </r>
  <r>
    <x v="0"/>
    <x v="2"/>
    <d v="2021-09-21T00:00:00"/>
    <x v="8"/>
    <s v="Invoice"/>
    <s v="539634"/>
    <n v="65200"/>
    <x v="27"/>
    <s v="65200 IT supplies"/>
    <x v="6"/>
    <s v="mouse"/>
    <s v=" "/>
    <s v=""/>
    <s v=""/>
    <n v="118.51"/>
    <n v="118.51"/>
    <n v="0"/>
    <s v=""/>
    <s v="G/L Account"/>
    <s v=""/>
    <s v=" "/>
    <s v=""/>
    <s v="ExpoIT, LLC"/>
    <n v="6636"/>
    <s v="539634"/>
    <n v="370"/>
    <s v="NULL"/>
    <s v="NULL"/>
  </r>
  <r>
    <x v="0"/>
    <x v="2"/>
    <d v="2021-09-21T00:00:00"/>
    <x v="8"/>
    <s v="Invoice"/>
    <s v="539512"/>
    <n v="65200"/>
    <x v="27"/>
    <s v="65200 IT supplies"/>
    <x v="6"/>
    <s v="headset, dock station, keyboard/mouse"/>
    <s v=" "/>
    <s v=""/>
    <s v=""/>
    <n v="455.78"/>
    <n v="455.78"/>
    <n v="0"/>
    <s v=""/>
    <s v="G/L Account"/>
    <s v=""/>
    <s v=" "/>
    <s v=""/>
    <s v="ExpoIT, LLC"/>
    <n v="6634"/>
    <s v="539512"/>
    <n v="370"/>
    <s v="NULL"/>
    <s v="NULL"/>
  </r>
  <r>
    <x v="1"/>
    <x v="1"/>
    <d v="2021-09-21T00:00:00"/>
    <x v="8"/>
    <s v=" "/>
    <s v="G00106"/>
    <n v="65190"/>
    <x v="28"/>
    <s v="65190 Office supplies"/>
    <x v="6"/>
    <s v="Amazon Replaces 223A, EL223AP, and DL223A batteries"/>
    <s v=" "/>
    <s v=""/>
    <s v=""/>
    <n v="21.29"/>
    <n v="21.29"/>
    <n v="0"/>
    <s v=""/>
    <s v="G/L Account"/>
    <s v=""/>
    <s v=" "/>
    <s v=""/>
    <s v=""/>
    <n v="10957"/>
    <s v=""/>
    <n v="180"/>
    <s v="NULL"/>
    <s v="NULL"/>
  </r>
  <r>
    <x v="1"/>
    <x v="1"/>
    <d v="2021-09-21T00:00:00"/>
    <x v="8"/>
    <s v=" "/>
    <s v="G00106"/>
    <n v="65190"/>
    <x v="28"/>
    <s v="65190 Office supplies"/>
    <x v="6"/>
    <s v="Amazon Decora Plus Duplex Receptacle"/>
    <s v=" "/>
    <s v=""/>
    <s v=""/>
    <n v="27.2"/>
    <n v="27.2"/>
    <n v="0"/>
    <s v=""/>
    <s v="G/L Account"/>
    <s v=""/>
    <s v=" "/>
    <s v=""/>
    <s v=""/>
    <n v="10945"/>
    <s v=""/>
    <n v="180"/>
    <s v="NULL"/>
    <s v="NULL"/>
  </r>
  <r>
    <x v="1"/>
    <x v="6"/>
    <d v="2021-09-21T00:00:00"/>
    <x v="8"/>
    <s v=" "/>
    <s v="G00106"/>
    <n v="65190"/>
    <x v="28"/>
    <s v="65190 Office supplies"/>
    <x v="6"/>
    <s v="Amazon cups, plates, tamper tape"/>
    <s v=" "/>
    <s v=""/>
    <s v=""/>
    <n v="95.55"/>
    <n v="95.55"/>
    <n v="0"/>
    <s v=""/>
    <s v="G/L Account"/>
    <s v=""/>
    <s v=" "/>
    <s v=""/>
    <s v=""/>
    <n v="10925"/>
    <s v=""/>
    <n v="180"/>
    <s v="NULL"/>
    <s v="NULL"/>
  </r>
  <r>
    <x v="1"/>
    <x v="8"/>
    <d v="2021-09-21T00:00:00"/>
    <x v="8"/>
    <s v="Invoice"/>
    <s v="517000081955"/>
    <n v="51380"/>
    <x v="63"/>
    <s v="51380 Laundry"/>
    <x v="10"/>
    <s v="Laundry SF MD"/>
    <s v=" "/>
    <s v=""/>
    <s v=""/>
    <n v="20.75"/>
    <n v="20.75"/>
    <n v="0"/>
    <s v=""/>
    <s v="G/L Account"/>
    <s v=""/>
    <s v=" "/>
    <s v=""/>
    <s v="Aramark"/>
    <n v="6627"/>
    <s v="517000081955"/>
    <n v="110"/>
    <s v="NULL"/>
    <s v="NULL"/>
  </r>
  <r>
    <x v="1"/>
    <x v="8"/>
    <d v="2021-09-21T00:00:00"/>
    <x v="8"/>
    <s v="Invoice"/>
    <s v="517000081955"/>
    <n v="51380"/>
    <x v="63"/>
    <s v="51380 Laundry"/>
    <x v="10"/>
    <s v="Laundry SF MA"/>
    <s v=" "/>
    <s v=""/>
    <s v=""/>
    <n v="42.13"/>
    <n v="42.13"/>
    <n v="0"/>
    <s v=""/>
    <s v="G/L Account"/>
    <s v=""/>
    <s v=" "/>
    <s v=""/>
    <s v="Aramark"/>
    <n v="6624"/>
    <s v="517000081955"/>
    <n v="170"/>
    <s v="NULL"/>
    <s v="NULL"/>
  </r>
  <r>
    <x v="4"/>
    <x v="4"/>
    <d v="2021-09-21T00:00:00"/>
    <x v="8"/>
    <s v="Invoice"/>
    <s v="61131"/>
    <n v="51350"/>
    <x v="90"/>
    <s v="51350 COGS - janitorial and waste management"/>
    <x v="10"/>
    <s v="General cleaning services - deep clean on 2nd floor 9.6.21"/>
    <s v=" "/>
    <s v=""/>
    <s v=""/>
    <n v="2854.09"/>
    <n v="2854.09"/>
    <n v="0"/>
    <s v=""/>
    <s v="G/L Account"/>
    <s v=""/>
    <s v=" "/>
    <s v=""/>
    <s v="Building Maintenance Service LLC"/>
    <n v="6641"/>
    <s v="61131"/>
    <n v="380"/>
    <s v="NULL"/>
    <s v="NULL"/>
  </r>
  <r>
    <x v="1"/>
    <x v="6"/>
    <d v="2021-09-21T00:00:00"/>
    <x v="8"/>
    <s v=" "/>
    <s v="G00106"/>
    <n v="51250"/>
    <x v="71"/>
    <s v="51250 Patient refreshments"/>
    <x v="11"/>
    <s v="Amazon Juice"/>
    <s v=" "/>
    <s v=""/>
    <s v=""/>
    <n v="22.19"/>
    <n v="22.19"/>
    <n v="0"/>
    <s v=""/>
    <s v="G/L Account"/>
    <s v=""/>
    <s v=" "/>
    <s v=""/>
    <s v=""/>
    <n v="10953"/>
    <s v=""/>
    <n v="180"/>
    <s v="NULL"/>
    <s v="NULL"/>
  </r>
  <r>
    <x v="1"/>
    <x v="1"/>
    <d v="2021-09-21T00:00:00"/>
    <x v="8"/>
    <s v=" "/>
    <s v="G00106"/>
    <n v="51230"/>
    <x v="72"/>
    <s v="51230 IVF Lab supplies"/>
    <x v="11"/>
    <s v="Amazon binder clips, tissue"/>
    <s v=" "/>
    <s v=""/>
    <s v=""/>
    <n v="63.43"/>
    <n v="63.43"/>
    <n v="0"/>
    <s v=""/>
    <s v="G/L Account"/>
    <s v=""/>
    <s v=" "/>
    <s v=""/>
    <s v=""/>
    <n v="10929"/>
    <s v=""/>
    <n v="130"/>
    <s v="NULL"/>
    <s v="NULL"/>
  </r>
  <r>
    <x v="4"/>
    <x v="4"/>
    <d v="2021-09-21T00:00:00"/>
    <x v="8"/>
    <s v="Invoice"/>
    <s v="9067"/>
    <n v="51230"/>
    <x v="72"/>
    <s v="51230 IVF Lab supplies"/>
    <x v="11"/>
    <s v="SUC-16, Colored handle markers for SUC, Clear PVC"/>
    <s v=" "/>
    <s v=""/>
    <s v=""/>
    <n v="935"/>
    <n v="935"/>
    <n v="0"/>
    <s v=""/>
    <s v="G/L Account"/>
    <s v=""/>
    <s v=" "/>
    <s v=""/>
    <s v="Discovery Scientific Solution"/>
    <n v="6653"/>
    <s v="9067"/>
    <n v="130"/>
    <s v="NULL"/>
    <s v="NULL"/>
  </r>
  <r>
    <x v="1"/>
    <x v="7"/>
    <d v="2021-09-21T00:00:00"/>
    <x v="8"/>
    <s v="Invoice"/>
    <s v="66086158"/>
    <n v="51230"/>
    <x v="72"/>
    <s v="51230 IVF Lab supplies"/>
    <x v="11"/>
    <s v="Med High pressure"/>
    <s v=" "/>
    <s v=""/>
    <s v=""/>
    <n v="653.30999999999995"/>
    <n v="653.30999999999995"/>
    <n v="0"/>
    <s v=""/>
    <s v="G/L Account"/>
    <s v=""/>
    <s v=" "/>
    <s v=""/>
    <s v="Linde Gas &amp; Equipment Inc."/>
    <n v="6649"/>
    <s v="66086158"/>
    <n v="130"/>
    <s v="NULL"/>
    <s v="NULL"/>
  </r>
  <r>
    <x v="1"/>
    <x v="5"/>
    <d v="2021-09-21T00:00:00"/>
    <x v="8"/>
    <s v="Invoice"/>
    <s v="66082566"/>
    <n v="51230"/>
    <x v="72"/>
    <s v="51230 IVF Lab supplies"/>
    <x v="11"/>
    <s v="Med High pressure"/>
    <s v=" "/>
    <s v=""/>
    <s v=""/>
    <n v="840.8"/>
    <n v="840.8"/>
    <n v="0"/>
    <s v=""/>
    <s v="G/L Account"/>
    <s v=""/>
    <s v=" "/>
    <s v=""/>
    <s v="Linde Gas &amp; Equipment Inc."/>
    <n v="6645"/>
    <s v="66082566"/>
    <n v="130"/>
    <s v="NULL"/>
    <s v="NULL"/>
  </r>
  <r>
    <x v="1"/>
    <x v="1"/>
    <d v="2021-09-21T00:00:00"/>
    <x v="8"/>
    <s v="Invoice"/>
    <s v="35516"/>
    <n v="51230"/>
    <x v="72"/>
    <s v="51230 IVF Lab supplies"/>
    <x v="11"/>
    <s v="230L/180 L Nitrogen, Carbon Dioxide"/>
    <s v=" "/>
    <s v=""/>
    <s v=""/>
    <n v="547.92999999999995"/>
    <n v="547.92999999999995"/>
    <n v="0"/>
    <s v=""/>
    <s v="G/L Account"/>
    <s v=""/>
    <s v=" "/>
    <s v=""/>
    <s v="Rons Medical Gases, INC"/>
    <n v="6620"/>
    <s v="35516"/>
    <n v="130"/>
    <s v="NULL"/>
    <s v="NULL"/>
  </r>
  <r>
    <x v="1"/>
    <x v="1"/>
    <d v="2021-09-21T00:00:00"/>
    <x v="8"/>
    <s v="Invoice"/>
    <s v="20031403"/>
    <n v="51230"/>
    <x v="72"/>
    <s v="51230 IVF Lab supplies"/>
    <x v="11"/>
    <s v="Embryo Glue SF"/>
    <s v=" "/>
    <s v=""/>
    <s v=""/>
    <n v="6925.55"/>
    <n v="6925.55"/>
    <n v="0"/>
    <s v=""/>
    <s v="G/L Account"/>
    <s v=""/>
    <s v=" "/>
    <s v=""/>
    <s v="Vitrolife"/>
    <n v="6592"/>
    <s v="20031403"/>
    <n v="130"/>
    <s v="NULL"/>
    <s v="NULL"/>
  </r>
  <r>
    <x v="4"/>
    <x v="4"/>
    <d v="2021-09-21T00:00:00"/>
    <x v="8"/>
    <s v="Invoice"/>
    <s v="11354"/>
    <n v="51230"/>
    <x v="72"/>
    <s v="51230 IVF Lab supplies"/>
    <x v="11"/>
    <s v="b Sensor/Sensor notification cloud"/>
    <s v=" "/>
    <s v=""/>
    <s v=""/>
    <n v="808.4"/>
    <n v="808.4"/>
    <n v="0"/>
    <s v=""/>
    <s v="G/L Account"/>
    <s v=""/>
    <s v=" "/>
    <s v=""/>
    <s v="Digital Instruments, Inc"/>
    <n v="6584"/>
    <s v="11354"/>
    <n v="130"/>
    <s v="NULL"/>
    <s v="NULL"/>
  </r>
  <r>
    <x v="0"/>
    <x v="1"/>
    <d v="2021-09-21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60"/>
    <s v=""/>
    <n v="220"/>
    <s v="NULL"/>
    <s v="STORAGE"/>
  </r>
  <r>
    <x v="1"/>
    <x v="1"/>
    <d v="2021-09-21T00:00:00"/>
    <x v="8"/>
    <s v=" "/>
    <s v="G00079"/>
    <n v="41310"/>
    <x v="77"/>
    <s v="41310 Fertility benefits revenue - Progyny"/>
    <x v="15"/>
    <s v="Stork Club Stork Club Ferti CCD IKG2GRGEP"/>
    <s v=" "/>
    <s v=""/>
    <s v=""/>
    <n v="-15741"/>
    <n v="0"/>
    <n v="15741"/>
    <s v=""/>
    <s v="G/L Account"/>
    <s v=""/>
    <s v=" "/>
    <s v=""/>
    <s v=""/>
    <n v="4778"/>
    <s v=""/>
    <n v="220"/>
    <s v="NULL"/>
    <s v="NULL"/>
  </r>
  <r>
    <x v="0"/>
    <x v="2"/>
    <d v="2021-09-22T00:00:00"/>
    <x v="8"/>
    <s v=" "/>
    <s v="G00077"/>
    <n v="68130"/>
    <x v="12"/>
    <s v="68130 Licensing &amp; permitting"/>
    <x v="3"/>
    <s v="INCLEARING CHECK"/>
    <s v=" "/>
    <s v=""/>
    <s v=""/>
    <n v="127"/>
    <n v="127"/>
    <n v="0"/>
    <s v=""/>
    <s v="G/L Account"/>
    <s v=""/>
    <s v=" "/>
    <s v=""/>
    <s v=""/>
    <n v="4469"/>
    <s v=""/>
    <n v="380"/>
    <s v="NULL"/>
    <s v="NULL"/>
  </r>
  <r>
    <x v="1"/>
    <x v="1"/>
    <d v="2021-09-22T00:00:00"/>
    <x v="8"/>
    <s v=" "/>
    <s v="G00106"/>
    <n v="67160"/>
    <x v="15"/>
    <s v="67160 In-house meals"/>
    <x v="4"/>
    <s v="UBER EATS NT"/>
    <s v=" "/>
    <s v=""/>
    <s v=""/>
    <n v="34.4"/>
    <n v="34.4"/>
    <n v="0"/>
    <s v=""/>
    <s v="G/L Account"/>
    <s v=""/>
    <s v=" "/>
    <s v=""/>
    <s v=""/>
    <n v="10993"/>
    <s v=""/>
    <n v="110"/>
    <s v="NULL"/>
    <s v="NULL"/>
  </r>
  <r>
    <x v="1"/>
    <x v="1"/>
    <d v="2021-09-22T00:00:00"/>
    <x v="8"/>
    <s v=" "/>
    <s v="G00106"/>
    <n v="66140"/>
    <x v="20"/>
    <s v="66140 Ground transportation"/>
    <x v="5"/>
    <s v="Uber.com NT"/>
    <s v=" "/>
    <s v=""/>
    <s v=""/>
    <n v="30.56"/>
    <n v="30.56"/>
    <n v="0"/>
    <s v=""/>
    <s v="G/L Account"/>
    <s v=""/>
    <s v=" "/>
    <s v=""/>
    <s v=""/>
    <n v="10997"/>
    <s v=""/>
    <n v="310"/>
    <s v="NULL"/>
    <s v="NULL"/>
  </r>
  <r>
    <x v="1"/>
    <x v="1"/>
    <d v="2021-09-22T00:00:00"/>
    <x v="8"/>
    <s v=" "/>
    <s v="G00106"/>
    <n v="65210"/>
    <x v="26"/>
    <s v="65210 Computer software"/>
    <x v="6"/>
    <s v="Google"/>
    <s v=" "/>
    <s v=""/>
    <s v=""/>
    <n v="64.989999999999995"/>
    <n v="64.989999999999995"/>
    <n v="0"/>
    <s v=""/>
    <s v="G/L Account"/>
    <s v=""/>
    <s v=" "/>
    <s v=""/>
    <s v=""/>
    <n v="10977"/>
    <s v=""/>
    <n v="370"/>
    <s v="NULL"/>
    <s v="NULL"/>
  </r>
  <r>
    <x v="4"/>
    <x v="4"/>
    <d v="2021-09-22T00:00:00"/>
    <x v="8"/>
    <s v=" "/>
    <s v="G00106"/>
    <n v="65190"/>
    <x v="28"/>
    <s v="65190 Office supplies"/>
    <x v="6"/>
    <s v="Amazon Protection Anti-fog Body Fluids Spray Face Shield"/>
    <s v=" "/>
    <s v=""/>
    <s v=""/>
    <n v="9.26"/>
    <n v="9.26"/>
    <n v="0"/>
    <s v=""/>
    <s v="G/L Account"/>
    <s v=""/>
    <s v=" "/>
    <s v=""/>
    <s v=""/>
    <n v="11021"/>
    <s v=""/>
    <n v="180"/>
    <s v="NULL"/>
    <s v="NULL"/>
  </r>
  <r>
    <x v="4"/>
    <x v="4"/>
    <d v="2021-09-22T00:00:00"/>
    <x v="8"/>
    <s v=" "/>
    <s v="G00106"/>
    <n v="65190"/>
    <x v="28"/>
    <s v="65190 Office supplies"/>
    <x v="6"/>
    <s v="Amazon- Clothes Size Dividers Round Rack"/>
    <s v=" "/>
    <s v=""/>
    <s v=""/>
    <n v="9.7899999999999991"/>
    <n v="9.7899999999999991"/>
    <n v="0"/>
    <s v=""/>
    <s v="G/L Account"/>
    <s v=""/>
    <s v=" "/>
    <s v=""/>
    <s v=""/>
    <n v="11017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Swiffer Sweeper"/>
    <s v=" "/>
    <s v=""/>
    <s v=""/>
    <n v="18.57"/>
    <n v="18.57"/>
    <n v="0"/>
    <s v=""/>
    <s v="G/L Account"/>
    <s v=""/>
    <s v=" "/>
    <s v=""/>
    <s v=""/>
    <n v="11009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EasyWring Spin Mop Microfiber"/>
    <s v=" "/>
    <s v=""/>
    <s v=""/>
    <n v="18.86"/>
    <n v="18.86"/>
    <n v="0"/>
    <s v=""/>
    <s v="G/L Account"/>
    <s v=""/>
    <s v=" "/>
    <s v=""/>
    <s v=""/>
    <n v="11005"/>
    <s v=""/>
    <n v="180"/>
    <s v="NULL"/>
    <s v="NULL"/>
  </r>
  <r>
    <x v="4"/>
    <x v="4"/>
    <d v="2021-09-22T00:00:00"/>
    <x v="8"/>
    <s v=" "/>
    <s v="G00106"/>
    <n v="65190"/>
    <x v="28"/>
    <s v="65190 Office supplies"/>
    <x v="6"/>
    <s v="Amazon Clothing Garment Rack"/>
    <s v=" "/>
    <s v=""/>
    <s v=""/>
    <n v="51.14"/>
    <n v="51.14"/>
    <n v="0"/>
    <s v=""/>
    <s v="G/L Account"/>
    <s v=""/>
    <s v=" "/>
    <s v=""/>
    <s v=""/>
    <n v="10985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Medical Platinum Silicone Tubing"/>
    <s v=" "/>
    <s v=""/>
    <s v=""/>
    <n v="58.43"/>
    <n v="58.43"/>
    <n v="0"/>
    <s v=""/>
    <s v="G/L Account"/>
    <s v=""/>
    <s v=" "/>
    <s v=""/>
    <s v=""/>
    <n v="10981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Microfiber Spin Mop"/>
    <s v=" "/>
    <s v=""/>
    <s v=""/>
    <n v="65.59"/>
    <n v="65.59"/>
    <n v="0"/>
    <s v=""/>
    <s v="G/L Account"/>
    <s v=""/>
    <s v=" "/>
    <s v=""/>
    <s v=""/>
    <n v="10973"/>
    <s v=""/>
    <n v="180"/>
    <s v="NULL"/>
    <s v="NULL"/>
  </r>
  <r>
    <x v="1"/>
    <x v="7"/>
    <d v="2021-09-22T00:00:00"/>
    <x v="8"/>
    <s v=" "/>
    <s v="G00106"/>
    <n v="65190"/>
    <x v="28"/>
    <s v="65190 Office supplies"/>
    <x v="6"/>
    <s v="Amazon Ultra Latch Box"/>
    <s v=" "/>
    <s v=""/>
    <s v=""/>
    <n v="113.42"/>
    <n v="113.42"/>
    <n v="0"/>
    <s v=""/>
    <s v="G/L Account"/>
    <s v=""/>
    <s v=" "/>
    <s v=""/>
    <s v=""/>
    <n v="10965"/>
    <s v=""/>
    <n v="180"/>
    <s v="NULL"/>
    <s v="NULL"/>
  </r>
  <r>
    <x v="1"/>
    <x v="3"/>
    <d v="2021-09-22T00:00:00"/>
    <x v="8"/>
    <s v="Invoice"/>
    <s v="9.22.21SF POWER SEW"/>
    <n v="65120"/>
    <x v="35"/>
    <s v="65120 Utilities"/>
    <x v="6"/>
    <s v="ACC# 3161000000 - SOMA - 8.2.21-9.1.21"/>
    <s v=" "/>
    <s v=""/>
    <s v=""/>
    <n v="350.92"/>
    <n v="350.92"/>
    <n v="0"/>
    <s v=""/>
    <s v="G/L Account"/>
    <s v=""/>
    <s v=" "/>
    <s v=""/>
    <s v="San Francisco Water Power Sewer"/>
    <n v="11585"/>
    <s v="9.22.21SF POWER SEW"/>
    <n v="380"/>
    <s v="NULL"/>
    <s v="NULL"/>
  </r>
  <r>
    <x v="1"/>
    <x v="6"/>
    <d v="2021-09-22T00:00:00"/>
    <x v="8"/>
    <s v="Invoice"/>
    <s v="9.22.21"/>
    <n v="65120"/>
    <x v="35"/>
    <s v="65120 Utilities"/>
    <x v="6"/>
    <s v="8.16.21-9.14.21 RWC"/>
    <s v=" "/>
    <s v=""/>
    <s v=""/>
    <n v="408.84"/>
    <n v="408.84"/>
    <n v="0"/>
    <s v=""/>
    <s v="G/L Account"/>
    <s v=""/>
    <s v=" "/>
    <s v=""/>
    <s v="PG&amp;E"/>
    <n v="6726"/>
    <s v="9.22.21"/>
    <n v="380"/>
    <s v="NULL"/>
    <s v="NULL"/>
  </r>
  <r>
    <x v="0"/>
    <x v="2"/>
    <d v="2021-09-22T00:00:00"/>
    <x v="8"/>
    <s v=" "/>
    <s v="G00077"/>
    <n v="63120"/>
    <x v="47"/>
    <s v="63120 Events/Swag"/>
    <x v="8"/>
    <s v="WIRE TRANSFER INTL TREASURY TAL GLOBAL ALLIANCES LIMITED 3RD FLOOR,"/>
    <s v=" "/>
    <s v=""/>
    <s v=""/>
    <n v="6825"/>
    <n v="6825"/>
    <n v="0"/>
    <s v=""/>
    <s v="G/L Account"/>
    <s v=""/>
    <s v=" "/>
    <s v=""/>
    <s v=""/>
    <n v="4477"/>
    <s v=""/>
    <n v="340"/>
    <s v="NULL"/>
    <s v="NULL"/>
  </r>
  <r>
    <x v="1"/>
    <x v="3"/>
    <d v="2021-09-22T00:00:00"/>
    <x v="8"/>
    <s v="Invoice"/>
    <s v="50800013238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6694"/>
    <s v="508000132382"/>
    <n v="110"/>
    <s v="NULL"/>
    <s v="NULL"/>
  </r>
  <r>
    <x v="1"/>
    <x v="3"/>
    <d v="2021-09-22T00:00:00"/>
    <x v="8"/>
    <s v="Invoice"/>
    <s v="50800013238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6691"/>
    <s v="508000132382"/>
    <n v="170"/>
    <s v="NULL"/>
    <s v="NULL"/>
  </r>
  <r>
    <x v="1"/>
    <x v="1"/>
    <d v="2021-09-22T00:00:00"/>
    <x v="8"/>
    <s v="Invoice"/>
    <s v="50800013235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6687"/>
    <s v="508000132353"/>
    <n v="170"/>
    <s v="NULL"/>
    <s v="NULL"/>
  </r>
  <r>
    <x v="1"/>
    <x v="1"/>
    <d v="2021-09-22T00:00:00"/>
    <x v="8"/>
    <s v="Invoice"/>
    <s v="50800013235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6684"/>
    <s v="508000132353"/>
    <n v="130"/>
    <s v="NULL"/>
    <s v="NULL"/>
  </r>
  <r>
    <x v="1"/>
    <x v="1"/>
    <d v="2021-09-22T00:00:00"/>
    <x v="8"/>
    <s v="Invoice"/>
    <s v="508000132353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6681"/>
    <s v="508000132353"/>
    <n v="120"/>
    <s v="NULL"/>
    <s v="NULL"/>
  </r>
  <r>
    <x v="1"/>
    <x v="1"/>
    <d v="2021-09-22T00:00:00"/>
    <x v="8"/>
    <s v="Invoice"/>
    <s v="50800013235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6678"/>
    <s v="508000132353"/>
    <n v="110"/>
    <s v="NULL"/>
    <s v="NULL"/>
  </r>
  <r>
    <x v="1"/>
    <x v="1"/>
    <d v="2021-09-22T00:00:00"/>
    <x v="8"/>
    <s v="Invoice"/>
    <s v="508000132351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6674"/>
    <s v="508000132351"/>
    <n v="120"/>
    <s v="NULL"/>
    <s v="NULL"/>
  </r>
  <r>
    <x v="1"/>
    <x v="1"/>
    <d v="2021-09-22T00:00:00"/>
    <x v="8"/>
    <s v="Invoice"/>
    <s v="508000132351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6671"/>
    <s v="508000132351"/>
    <n v="170"/>
    <s v="NULL"/>
    <s v="NULL"/>
  </r>
  <r>
    <x v="1"/>
    <x v="1"/>
    <d v="2021-09-22T00:00:00"/>
    <x v="8"/>
    <s v="Invoice"/>
    <s v="508000132351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6668"/>
    <s v="508000132351"/>
    <n v="130"/>
    <s v="NULL"/>
    <s v="NULL"/>
  </r>
  <r>
    <x v="1"/>
    <x v="1"/>
    <d v="2021-09-22T00:00:00"/>
    <x v="8"/>
    <s v="Invoice"/>
    <s v="508000132351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6665"/>
    <s v="508000132351"/>
    <n v="110"/>
    <s v="NULL"/>
    <s v="NULL"/>
  </r>
  <r>
    <x v="1"/>
    <x v="3"/>
    <d v="2021-09-22T00:00:00"/>
    <x v="8"/>
    <s v="Invoice"/>
    <s v="222994"/>
    <n v="51350"/>
    <x v="90"/>
    <s v="51350 COGS - janitorial and waste management"/>
    <x v="10"/>
    <s v="September 2021- Disposal of Medical waste"/>
    <s v=" "/>
    <s v=""/>
    <s v=""/>
    <n v="150"/>
    <n v="150"/>
    <n v="0"/>
    <s v=""/>
    <s v="G/L Account"/>
    <s v=""/>
    <s v=" "/>
    <s v=""/>
    <s v="Biologic"/>
    <n v="6657"/>
    <s v="222994"/>
    <n v="380"/>
    <s v="NULL"/>
    <s v="NULL"/>
  </r>
  <r>
    <x v="1"/>
    <x v="5"/>
    <d v="2021-09-22T00:00:00"/>
    <x v="8"/>
    <s v=" "/>
    <s v="G00106"/>
    <n v="51250"/>
    <x v="71"/>
    <s v="51250 Patient refreshments"/>
    <x v="11"/>
    <s v="Amazon coffee cream"/>
    <s v=" "/>
    <s v=""/>
    <s v=""/>
    <n v="28.96"/>
    <n v="28.96"/>
    <n v="0"/>
    <s v=""/>
    <s v="G/L Account"/>
    <s v=""/>
    <s v=" "/>
    <s v=""/>
    <s v=""/>
    <n v="11001"/>
    <s v=""/>
    <n v="180"/>
    <s v="NULL"/>
    <s v="NULL"/>
  </r>
  <r>
    <x v="4"/>
    <x v="4"/>
    <d v="2021-09-22T00:00:00"/>
    <x v="8"/>
    <s v=" "/>
    <s v="G00106"/>
    <n v="51250"/>
    <x v="71"/>
    <s v="51250 Patient refreshments"/>
    <x v="11"/>
    <s v="Amazon milk, coffee"/>
    <s v=" "/>
    <s v=""/>
    <s v=""/>
    <n v="73.7"/>
    <n v="73.7"/>
    <n v="0"/>
    <s v=""/>
    <s v="G/L Account"/>
    <s v=""/>
    <s v=" "/>
    <s v=""/>
    <s v=""/>
    <n v="10969"/>
    <s v=""/>
    <n v="180"/>
    <s v="NULL"/>
    <s v="NULL"/>
  </r>
  <r>
    <x v="1"/>
    <x v="5"/>
    <d v="2021-09-22T00:00:00"/>
    <x v="8"/>
    <s v=" "/>
    <s v="G00106"/>
    <n v="51230"/>
    <x v="72"/>
    <s v="51230 IVF Lab supplies"/>
    <x v="11"/>
    <s v="Amazon Stainless Steel Coupling"/>
    <s v=" "/>
    <s v=""/>
    <s v=""/>
    <n v="17.440000000000001"/>
    <n v="17.440000000000001"/>
    <n v="0"/>
    <s v=""/>
    <s v="G/L Account"/>
    <s v=""/>
    <s v=" "/>
    <s v=""/>
    <s v=""/>
    <n v="11013"/>
    <s v=""/>
    <n v="130"/>
    <s v="NULL"/>
    <s v="NULL"/>
  </r>
  <r>
    <x v="1"/>
    <x v="5"/>
    <d v="2021-09-22T00:00:00"/>
    <x v="8"/>
    <s v=" "/>
    <s v="G00106"/>
    <n v="51230"/>
    <x v="72"/>
    <s v="51230 IVF Lab supplies"/>
    <x v="11"/>
    <s v="Amazon Hose Barb Tee 3 Way T Shaped Co2 Splitter"/>
    <s v=" "/>
    <s v=""/>
    <s v=""/>
    <n v="49.79"/>
    <n v="49.79"/>
    <n v="0"/>
    <s v=""/>
    <s v="G/L Account"/>
    <s v=""/>
    <s v=" "/>
    <s v=""/>
    <s v=""/>
    <n v="10989"/>
    <s v=""/>
    <n v="130"/>
    <s v="NULL"/>
    <s v="NULL"/>
  </r>
  <r>
    <x v="4"/>
    <x v="4"/>
    <d v="2021-09-22T00:00:00"/>
    <x v="8"/>
    <s v=" "/>
    <s v="G00106"/>
    <n v="51230"/>
    <x v="72"/>
    <s v="51230 IVF Lab supplies"/>
    <x v="11"/>
    <s v="Amazon filing box, glass beaker, desk organizer,sharpie"/>
    <s v=" "/>
    <s v=""/>
    <s v=""/>
    <n v="197.28"/>
    <n v="197.28"/>
    <n v="0"/>
    <s v=""/>
    <s v="G/L Account"/>
    <s v=""/>
    <s v=" "/>
    <s v=""/>
    <s v=""/>
    <n v="10961"/>
    <s v=""/>
    <n v="130"/>
    <s v="NULL"/>
    <s v="NULL"/>
  </r>
  <r>
    <x v="1"/>
    <x v="7"/>
    <d v="2021-09-22T00:00:00"/>
    <x v="8"/>
    <s v="Invoice"/>
    <s v="66168132"/>
    <n v="51230"/>
    <x v="72"/>
    <s v="51230 IVF Lab supplies"/>
    <x v="11"/>
    <s v="Nitrogen Liquid"/>
    <s v=" "/>
    <s v=""/>
    <s v=""/>
    <n v="177.51"/>
    <n v="177.51"/>
    <n v="0"/>
    <s v=""/>
    <s v="G/L Account"/>
    <s v=""/>
    <s v=" "/>
    <s v=""/>
    <s v="Linde Gas &amp; Equipment Inc."/>
    <n v="6722"/>
    <s v="66168132"/>
    <n v="130"/>
    <s v="NULL"/>
    <s v="NULL"/>
  </r>
  <r>
    <x v="1"/>
    <x v="7"/>
    <d v="2021-09-22T00:00:00"/>
    <x v="8"/>
    <s v="Invoice"/>
    <s v="66168131"/>
    <n v="51230"/>
    <x v="72"/>
    <s v="51230 IVF Lab supplies"/>
    <x v="11"/>
    <s v="Nitrogen Liquid"/>
    <s v=" "/>
    <s v=""/>
    <s v=""/>
    <n v="315.32"/>
    <n v="315.32"/>
    <n v="0"/>
    <s v=""/>
    <s v="G/L Account"/>
    <s v=""/>
    <s v=" "/>
    <s v=""/>
    <s v="Linde Gas &amp; Equipment Inc."/>
    <n v="6718"/>
    <s v="66168131"/>
    <n v="130"/>
    <s v="NULL"/>
    <s v="NULL"/>
  </r>
  <r>
    <x v="1"/>
    <x v="7"/>
    <d v="2021-09-22T00:00:00"/>
    <x v="8"/>
    <s v="Invoice"/>
    <s v="66168130"/>
    <n v="51230"/>
    <x v="72"/>
    <s v="51230 IVF Lab supplies"/>
    <x v="11"/>
    <s v="Nitrogen Liquid"/>
    <s v=" "/>
    <s v=""/>
    <s v=""/>
    <n v="137.81"/>
    <n v="137.81"/>
    <n v="0"/>
    <s v=""/>
    <s v="G/L Account"/>
    <s v=""/>
    <s v=" "/>
    <s v=""/>
    <s v="Linde Gas &amp; Equipment Inc."/>
    <n v="6714"/>
    <s v="66168130"/>
    <n v="130"/>
    <s v="NULL"/>
    <s v="NULL"/>
  </r>
  <r>
    <x v="1"/>
    <x v="7"/>
    <d v="2021-09-22T00:00:00"/>
    <x v="8"/>
    <s v="Invoice"/>
    <s v="5975095"/>
    <n v="51230"/>
    <x v="72"/>
    <s v="51230 IVF Lab supplies"/>
    <x v="11"/>
    <s v="QA Blast"/>
    <s v=" "/>
    <s v=""/>
    <s v=""/>
    <n v="43.18"/>
    <n v="43.18"/>
    <n v="0"/>
    <s v=""/>
    <s v="G/L Account"/>
    <s v=""/>
    <s v=" "/>
    <s v=""/>
    <s v="Origio"/>
    <n v="6710"/>
    <s v="5975095"/>
    <n v="130"/>
    <s v="NULL"/>
    <s v="NULL"/>
  </r>
  <r>
    <x v="1"/>
    <x v="5"/>
    <d v="2021-09-22T00:00:00"/>
    <x v="8"/>
    <s v="Invoice"/>
    <s v="5975094"/>
    <n v="51230"/>
    <x v="72"/>
    <s v="51230 IVF Lab supplies"/>
    <x v="11"/>
    <s v="QA Clea/QA Blast"/>
    <s v=" "/>
    <s v=""/>
    <s v=""/>
    <n v="223.78"/>
    <n v="223.78"/>
    <n v="0"/>
    <s v=""/>
    <s v="G/L Account"/>
    <s v=""/>
    <s v=" "/>
    <s v=""/>
    <s v="Origio"/>
    <n v="6706"/>
    <s v="5975094"/>
    <n v="130"/>
    <s v="NULL"/>
    <s v="NULL"/>
  </r>
  <r>
    <x v="1"/>
    <x v="1"/>
    <d v="2021-09-22T00:00:00"/>
    <x v="8"/>
    <s v="Invoice"/>
    <s v="5975093"/>
    <n v="51230"/>
    <x v="72"/>
    <s v="51230 IVF Lab supplies"/>
    <x v="11"/>
    <s v="QA blast/Fert med"/>
    <s v=" "/>
    <s v=""/>
    <s v=""/>
    <n v="628.83000000000004"/>
    <n v="628.83000000000004"/>
    <n v="0"/>
    <s v=""/>
    <s v="G/L Account"/>
    <s v=""/>
    <s v=" "/>
    <s v=""/>
    <s v="Origio"/>
    <n v="6702"/>
    <s v="5975093"/>
    <n v="130"/>
    <s v="NULL"/>
    <s v="NULL"/>
  </r>
  <r>
    <x v="4"/>
    <x v="4"/>
    <d v="2021-09-22T00:00:00"/>
    <x v="8"/>
    <s v="Invoice"/>
    <s v="5973925"/>
    <n v="51230"/>
    <x v="72"/>
    <s v="51230 IVF Lab supplies"/>
    <x v="11"/>
    <s v="QA Blast /QA Fert"/>
    <s v=" "/>
    <s v=""/>
    <s v=""/>
    <n v="226.97"/>
    <n v="226.97"/>
    <n v="0"/>
    <s v=""/>
    <s v="G/L Account"/>
    <s v=""/>
    <s v=" "/>
    <s v=""/>
    <s v="Origio"/>
    <n v="6698"/>
    <s v="5973925"/>
    <n v="130"/>
    <s v="NULL"/>
    <s v="NULL"/>
  </r>
  <r>
    <x v="1"/>
    <x v="1"/>
    <d v="2021-09-22T00:00:00"/>
    <x v="8"/>
    <s v="Invoice"/>
    <s v="30385766"/>
    <n v="51230"/>
    <x v="72"/>
    <s v="51230 IVF Lab supplies"/>
    <x v="11"/>
    <s v="Sample diluting/Assay AIA"/>
    <s v=" "/>
    <s v=""/>
    <s v=""/>
    <n v="2938.49"/>
    <n v="2938.49"/>
    <n v="0"/>
    <s v=""/>
    <s v="G/L Account"/>
    <s v=""/>
    <s v=" "/>
    <s v=""/>
    <s v="McKesson"/>
    <n v="6661"/>
    <s v="30385766"/>
    <n v="130"/>
    <s v="NULL"/>
    <s v="NULL"/>
  </r>
  <r>
    <x v="0"/>
    <x v="1"/>
    <d v="2021-09-22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68"/>
    <s v=""/>
    <n v="220"/>
    <s v="NULL"/>
    <s v="STORAGE"/>
  </r>
  <r>
    <x v="1"/>
    <x v="1"/>
    <d v="2021-09-23T00:00:00"/>
    <x v="8"/>
    <s v=" "/>
    <s v="G00106"/>
    <n v="66140"/>
    <x v="20"/>
    <s v="66140 Ground transportation"/>
    <x v="5"/>
    <s v="Uber.com NT"/>
    <s v=" "/>
    <s v=""/>
    <s v=""/>
    <n v="34.770000000000003"/>
    <n v="34.770000000000003"/>
    <n v="0"/>
    <s v=""/>
    <s v="G/L Account"/>
    <s v=""/>
    <s v=" "/>
    <s v=""/>
    <s v=""/>
    <n v="11037"/>
    <s v=""/>
    <n v="310"/>
    <s v="NULL"/>
    <s v="NULL"/>
  </r>
  <r>
    <x v="1"/>
    <x v="4"/>
    <d v="2021-09-23T00:00:00"/>
    <x v="8"/>
    <s v=" "/>
    <s v="G00106"/>
    <n v="66140"/>
    <x v="20"/>
    <s v="66140 Ground transportation"/>
    <x v="5"/>
    <s v="City Cab NT"/>
    <s v=" "/>
    <s v=""/>
    <s v=""/>
    <n v="88.55"/>
    <n v="88.55"/>
    <n v="0"/>
    <s v=""/>
    <s v="G/L Account"/>
    <s v=""/>
    <s v=" "/>
    <s v=""/>
    <s v=""/>
    <n v="11029"/>
    <s v=""/>
    <n v="110"/>
    <s v="NULL"/>
    <s v="NULL"/>
  </r>
  <r>
    <x v="1"/>
    <x v="4"/>
    <d v="2021-09-23T00:00:00"/>
    <x v="8"/>
    <s v=" "/>
    <s v="G00106"/>
    <n v="66140"/>
    <x v="20"/>
    <s v="66140 Ground transportation"/>
    <x v="5"/>
    <s v="NEWTAXIPASS NY NT"/>
    <s v=" "/>
    <s v=""/>
    <s v=""/>
    <n v="104.75"/>
    <n v="104.75"/>
    <n v="0"/>
    <s v=""/>
    <s v="G/L Account"/>
    <s v=""/>
    <s v=" "/>
    <s v=""/>
    <s v=""/>
    <n v="11025"/>
    <s v=""/>
    <n v="110"/>
    <s v="NULL"/>
    <s v="NULL"/>
  </r>
  <r>
    <x v="1"/>
    <x v="1"/>
    <d v="2021-09-23T00:00:00"/>
    <x v="8"/>
    <s v=" "/>
    <s v="G00107"/>
    <n v="65240"/>
    <x v="23"/>
    <s v="65240 Dues &amp; subscriptions"/>
    <x v="6"/>
    <s v="N.Tran- NJ PROF LIC FEE"/>
    <s v=" "/>
    <s v=""/>
    <s v=""/>
    <n v="805"/>
    <n v="805"/>
    <n v="0"/>
    <s v=""/>
    <s v="G/L Account"/>
    <s v=""/>
    <s v=" "/>
    <s v=""/>
    <s v=""/>
    <n v="10003"/>
    <s v=""/>
    <n v="110"/>
    <s v="TRAN"/>
    <s v="NULL"/>
  </r>
  <r>
    <x v="0"/>
    <x v="2"/>
    <d v="2021-09-23T00:00:00"/>
    <x v="8"/>
    <s v="Invoice"/>
    <s v="539818"/>
    <n v="65200"/>
    <x v="27"/>
    <s v="65200 IT supplies"/>
    <x v="6"/>
    <s v="mouse"/>
    <s v=" "/>
    <s v=""/>
    <s v=""/>
    <n v="88.27"/>
    <n v="88.27"/>
    <n v="0"/>
    <s v=""/>
    <s v="G/L Account"/>
    <s v=""/>
    <s v=" "/>
    <s v=""/>
    <s v="ExpoIT, LLC"/>
    <n v="6746"/>
    <s v="539818"/>
    <n v="370"/>
    <s v="NULL"/>
    <s v="NULL"/>
  </r>
  <r>
    <x v="1"/>
    <x v="7"/>
    <d v="2021-09-23T00:00:00"/>
    <x v="8"/>
    <s v=" "/>
    <s v="G00106"/>
    <n v="65190"/>
    <x v="28"/>
    <s v="65190 Office supplies"/>
    <x v="6"/>
    <s v="Amazon Legal Size Cardstock"/>
    <s v=" "/>
    <s v=""/>
    <s v=""/>
    <n v="18.690000000000001"/>
    <n v="18.690000000000001"/>
    <n v="0"/>
    <s v=""/>
    <s v="G/L Account"/>
    <s v=""/>
    <s v=" "/>
    <s v=""/>
    <s v=""/>
    <n v="11045"/>
    <s v=""/>
    <n v="180"/>
    <s v="NULL"/>
    <s v="NULL"/>
  </r>
  <r>
    <x v="1"/>
    <x v="7"/>
    <d v="2021-09-23T00:00:00"/>
    <x v="8"/>
    <s v=" "/>
    <s v="G00106"/>
    <n v="65190"/>
    <x v="28"/>
    <s v="65190 Office supplies"/>
    <x v="6"/>
    <s v="Amazon Acrylic Donation Collection Box"/>
    <s v=" "/>
    <s v=""/>
    <s v=""/>
    <n v="27.55"/>
    <n v="27.55"/>
    <n v="0"/>
    <s v=""/>
    <s v="G/L Account"/>
    <s v=""/>
    <s v=" "/>
    <s v=""/>
    <s v=""/>
    <n v="11041"/>
    <s v=""/>
    <n v="180"/>
    <s v="NULL"/>
    <s v="NULL"/>
  </r>
  <r>
    <x v="4"/>
    <x v="4"/>
    <d v="2021-09-23T00:00:00"/>
    <x v="8"/>
    <s v=" "/>
    <s v="G00106"/>
    <n v="65190"/>
    <x v="28"/>
    <s v="65190 Office supplies"/>
    <x v="6"/>
    <s v="Amazon tape, white board, wall mount"/>
    <s v=" "/>
    <s v=""/>
    <s v=""/>
    <n v="80.44"/>
    <n v="80.44"/>
    <n v="0"/>
    <s v=""/>
    <s v="G/L Account"/>
    <s v=""/>
    <s v=" "/>
    <s v=""/>
    <s v=""/>
    <n v="11033"/>
    <s v=""/>
    <n v="180"/>
    <s v="NULL"/>
    <s v="NULL"/>
  </r>
  <r>
    <x v="1"/>
    <x v="1"/>
    <d v="2021-09-23T00:00:00"/>
    <x v="8"/>
    <s v=" "/>
    <s v="G00107"/>
    <n v="65190"/>
    <x v="28"/>
    <s v="65190 Office supplies"/>
    <x v="6"/>
    <s v="Costco"/>
    <s v=" "/>
    <s v=""/>
    <s v=""/>
    <n v="3.27"/>
    <n v="3.27"/>
    <n v="0"/>
    <s v=""/>
    <s v="G/L Account"/>
    <s v=""/>
    <s v=" "/>
    <s v=""/>
    <s v=""/>
    <n v="10021"/>
    <s v=""/>
    <n v="180"/>
    <s v="NULL"/>
    <s v="NULL"/>
  </r>
  <r>
    <x v="4"/>
    <x v="4"/>
    <d v="2021-09-23T00:00:00"/>
    <x v="8"/>
    <s v=" "/>
    <s v="G00107"/>
    <n v="65190"/>
    <x v="28"/>
    <s v="65190 Office supplies"/>
    <x v="6"/>
    <s v="COMPLIANCESIGNS"/>
    <s v=" "/>
    <s v=""/>
    <s v=""/>
    <n v="24.49"/>
    <n v="24.49"/>
    <n v="0"/>
    <s v=""/>
    <s v="G/L Account"/>
    <s v=""/>
    <s v=" "/>
    <s v=""/>
    <s v=""/>
    <n v="10013"/>
    <s v=""/>
    <n v="180"/>
    <s v="NULL"/>
    <s v="NULL"/>
  </r>
  <r>
    <x v="1"/>
    <x v="1"/>
    <d v="2021-09-23T00:00:00"/>
    <x v="8"/>
    <s v=" "/>
    <s v="G00107"/>
    <n v="65190"/>
    <x v="28"/>
    <s v="65190 Office supplies"/>
    <x v="6"/>
    <s v="Costco - no receipts"/>
    <s v=" "/>
    <s v=""/>
    <s v=""/>
    <n v="65"/>
    <n v="65"/>
    <n v="0"/>
    <s v=""/>
    <s v="G/L Account"/>
    <s v=""/>
    <s v=" "/>
    <s v=""/>
    <s v=""/>
    <n v="10007"/>
    <s v=""/>
    <n v="180"/>
    <s v="NULL"/>
    <s v="NULL"/>
  </r>
  <r>
    <x v="1"/>
    <x v="1"/>
    <d v="2021-09-23T00:00:00"/>
    <x v="8"/>
    <s v=" "/>
    <s v="G00107"/>
    <n v="65180"/>
    <x v="29"/>
    <s v="65180 Printing, delivery, &amp; postage"/>
    <x v="6"/>
    <s v="Federal Express"/>
    <s v=" "/>
    <s v=""/>
    <s v=""/>
    <n v="16.899999999999999"/>
    <n v="16.899999999999999"/>
    <n v="0"/>
    <s v=""/>
    <s v="G/L Account"/>
    <s v=""/>
    <s v=" "/>
    <s v=""/>
    <s v=""/>
    <n v="10017"/>
    <s v=""/>
    <n v="180"/>
    <s v="NULL"/>
    <s v="NULL"/>
  </r>
  <r>
    <x v="1"/>
    <x v="5"/>
    <d v="2021-09-23T00:00:00"/>
    <x v="8"/>
    <s v="Invoice"/>
    <s v="9.23.21- PGE SV"/>
    <n v="65120"/>
    <x v="35"/>
    <s v="65120 Utilities"/>
    <x v="6"/>
    <s v="8.18.21-9.16.21"/>
    <s v=" "/>
    <s v=""/>
    <s v=""/>
    <n v="3455.61"/>
    <n v="3455.61"/>
    <n v="0"/>
    <s v=""/>
    <s v="G/L Account"/>
    <s v=""/>
    <s v=" "/>
    <s v=""/>
    <s v="PG&amp;E"/>
    <n v="6780"/>
    <s v="9.23.21- PGE SV"/>
    <n v="380"/>
    <s v="NULL"/>
    <s v="NULL"/>
  </r>
  <r>
    <x v="0"/>
    <x v="2"/>
    <d v="2021-09-23T00:00:00"/>
    <x v="8"/>
    <s v=" "/>
    <s v="G00107"/>
    <n v="51260"/>
    <x v="70"/>
    <s v="51260 Patient souvenirs"/>
    <x v="11"/>
    <s v="Costco - PT flowers"/>
    <s v=" "/>
    <s v=""/>
    <s v=""/>
    <n v="46.54"/>
    <n v="46.54"/>
    <n v="0"/>
    <s v=""/>
    <s v="G/L Account"/>
    <s v=""/>
    <s v=" "/>
    <s v=""/>
    <s v=""/>
    <n v="10011"/>
    <s v=""/>
    <n v="340"/>
    <s v="NULL"/>
    <s v="NULL"/>
  </r>
  <r>
    <x v="1"/>
    <x v="7"/>
    <d v="2021-09-23T00:00:00"/>
    <x v="8"/>
    <s v="Invoice"/>
    <s v="9047"/>
    <n v="51230"/>
    <x v="72"/>
    <s v="51230 IVF Lab supplies"/>
    <x v="11"/>
    <s v="Lab system unit, Roller base, 100"/>
    <s v=" "/>
    <s v=""/>
    <s v=""/>
    <n v="5320.31"/>
    <n v="5320.31"/>
    <n v="0"/>
    <s v=""/>
    <s v="G/L Account"/>
    <s v=""/>
    <s v=" "/>
    <s v=""/>
    <s v="Discovery Scientific Solution"/>
    <n v="6784"/>
    <s v="9047"/>
    <n v="130"/>
    <s v="NULL"/>
    <s v="NULL"/>
  </r>
  <r>
    <x v="1"/>
    <x v="7"/>
    <d v="2021-09-23T00:00:00"/>
    <x v="8"/>
    <s v="Invoice"/>
    <s v="5977205"/>
    <n v="51230"/>
    <x v="72"/>
    <s v="51230 IVF Lab supplies"/>
    <x v="11"/>
    <s v="QA Cleav/QA Fert"/>
    <s v=" "/>
    <s v=""/>
    <s v=""/>
    <n v="1018.61"/>
    <n v="1018.61"/>
    <n v="0"/>
    <s v=""/>
    <s v="G/L Account"/>
    <s v=""/>
    <s v=" "/>
    <s v=""/>
    <s v="Origio"/>
    <n v="6776"/>
    <s v="5977205"/>
    <n v="130"/>
    <s v="NULL"/>
    <s v="NULL"/>
  </r>
  <r>
    <x v="1"/>
    <x v="5"/>
    <d v="2021-09-23T00:00:00"/>
    <x v="8"/>
    <s v="Invoice"/>
    <s v="5977204"/>
    <n v="51230"/>
    <x v="72"/>
    <s v="51230 IVF Lab supplies"/>
    <x v="11"/>
    <s v="QA cleav"/>
    <s v=" "/>
    <s v=""/>
    <s v=""/>
    <n v="42.98"/>
    <n v="42.98"/>
    <n v="0"/>
    <s v=""/>
    <s v="G/L Account"/>
    <s v=""/>
    <s v=" "/>
    <s v=""/>
    <s v="Origio"/>
    <n v="6772"/>
    <s v="5977204"/>
    <n v="130"/>
    <s v="NULL"/>
    <s v="NULL"/>
  </r>
  <r>
    <x v="4"/>
    <x v="4"/>
    <d v="2021-09-23T00:00:00"/>
    <x v="8"/>
    <s v="Invoice"/>
    <s v="5977203"/>
    <n v="51230"/>
    <x v="72"/>
    <s v="51230 IVF Lab supplies"/>
    <x v="11"/>
    <s v="QA Cleav/Origio sperm"/>
    <s v=" "/>
    <s v=""/>
    <s v=""/>
    <n v="65.17"/>
    <n v="65.17"/>
    <n v="0"/>
    <s v=""/>
    <s v="G/L Account"/>
    <s v=""/>
    <s v=" "/>
    <s v=""/>
    <s v="Origio"/>
    <n v="6768"/>
    <s v="5977203"/>
    <n v="130"/>
    <s v="NULL"/>
    <s v="NULL"/>
  </r>
  <r>
    <x v="4"/>
    <x v="4"/>
    <d v="2021-09-23T00:00:00"/>
    <x v="8"/>
    <s v="Invoice"/>
    <s v="5976751"/>
    <n v="51230"/>
    <x v="72"/>
    <s v="51230 IVF Lab supplies"/>
    <x v="11"/>
    <s v="QA Cleav/QA Blast/Origio sperm"/>
    <s v=" "/>
    <s v=""/>
    <s v=""/>
    <n v="126.6"/>
    <n v="126.6"/>
    <n v="0"/>
    <s v=""/>
    <s v="G/L Account"/>
    <s v=""/>
    <s v=" "/>
    <s v=""/>
    <s v="Origio"/>
    <n v="6764"/>
    <s v="5976751"/>
    <n v="130"/>
    <s v="NULL"/>
    <s v="NULL"/>
  </r>
  <r>
    <x v="1"/>
    <x v="5"/>
    <d v="2021-09-23T00:00:00"/>
    <x v="8"/>
    <s v="Invoice"/>
    <s v="5976750"/>
    <n v="51230"/>
    <x v="72"/>
    <s v="51230 IVF Lab supplies"/>
    <x v="11"/>
    <s v="QA Cleav/QA Blast"/>
    <s v=" "/>
    <s v=""/>
    <s v=""/>
    <n v="124.99"/>
    <n v="124.99"/>
    <n v="0"/>
    <s v=""/>
    <s v="G/L Account"/>
    <s v=""/>
    <s v=" "/>
    <s v=""/>
    <s v="Origio"/>
    <n v="6760"/>
    <s v="5976750"/>
    <n v="130"/>
    <s v="NULL"/>
    <s v="NULL"/>
  </r>
  <r>
    <x v="1"/>
    <x v="1"/>
    <d v="2021-09-23T00:00:00"/>
    <x v="8"/>
    <s v="Invoice"/>
    <s v="5976749"/>
    <n v="51230"/>
    <x v="72"/>
    <s v="51230 IVF Lab supplies"/>
    <x v="11"/>
    <s v="QA Cleav/QA Blast"/>
    <s v=" "/>
    <s v=""/>
    <s v=""/>
    <n v="162.91"/>
    <n v="162.91"/>
    <n v="0"/>
    <s v=""/>
    <s v="G/L Account"/>
    <s v=""/>
    <s v=" "/>
    <s v=""/>
    <s v="Origio"/>
    <n v="6756"/>
    <s v="5976749"/>
    <n v="130"/>
    <s v="NULL"/>
    <s v="NULL"/>
  </r>
  <r>
    <x v="1"/>
    <x v="7"/>
    <d v="2021-09-23T00:00:00"/>
    <x v="8"/>
    <s v="Invoice"/>
    <s v="5976748"/>
    <n v="51230"/>
    <x v="72"/>
    <s v="51230 IVF Lab supplies"/>
    <x v="11"/>
    <s v="QA Cleav/QA Blast"/>
    <s v=" "/>
    <s v=""/>
    <s v=""/>
    <n v="164.05"/>
    <n v="164.05"/>
    <n v="0"/>
    <s v=""/>
    <s v="G/L Account"/>
    <s v=""/>
    <s v=" "/>
    <s v=""/>
    <s v="Origio"/>
    <n v="6752"/>
    <s v="5976748"/>
    <n v="130"/>
    <s v="NULL"/>
    <s v="NULL"/>
  </r>
  <r>
    <x v="1"/>
    <x v="1"/>
    <d v="2021-09-23T00:00:00"/>
    <x v="8"/>
    <s v="Invoice"/>
    <s v="571649"/>
    <n v="51230"/>
    <x v="72"/>
    <s v="51230 IVF Lab supplies"/>
    <x v="11"/>
    <s v="Simport Scientific Sterile"/>
    <s v=" "/>
    <s v=""/>
    <s v=""/>
    <n v="721.48"/>
    <n v="721.48"/>
    <n v="0"/>
    <s v=""/>
    <s v="G/L Account"/>
    <s v=""/>
    <s v=" "/>
    <s v=""/>
    <s v="Pipette.com"/>
    <n v="6748"/>
    <s v="571649"/>
    <n v="130"/>
    <s v="NULL"/>
    <s v="NULL"/>
  </r>
  <r>
    <x v="1"/>
    <x v="1"/>
    <d v="2021-09-23T00:00:00"/>
    <x v="8"/>
    <s v="Invoice"/>
    <s v="3284837"/>
    <n v="51230"/>
    <x v="72"/>
    <s v="51230 IVF Lab supplies"/>
    <x v="11"/>
    <s v="5m; tb Ps/ 12x 75/ str /snp"/>
    <s v=" "/>
    <s v=""/>
    <s v=""/>
    <n v="846.84"/>
    <n v="846.84"/>
    <n v="0"/>
    <s v=""/>
    <s v="G/L Account"/>
    <s v=""/>
    <s v=" "/>
    <s v=""/>
    <s v="Fisher HealthCare"/>
    <n v="6742"/>
    <s v="3284837"/>
    <n v="130"/>
    <s v="NULL"/>
    <s v="NULL"/>
  </r>
  <r>
    <x v="0"/>
    <x v="1"/>
    <d v="2021-09-23T00:00:00"/>
    <x v="8"/>
    <s v=" "/>
    <s v="G00075"/>
    <n v="41500"/>
    <x v="75"/>
    <s v="41500 Storage revenue"/>
    <x v="13"/>
    <s v="ACH ORIGINATION PREFUNDINGACH CHARGEBACK/RETURN ID-SETT-ACH RETRN"/>
    <s v=" "/>
    <s v=""/>
    <s v=""/>
    <n v="650"/>
    <n v="650"/>
    <n v="0"/>
    <s v=""/>
    <s v="G/L Account"/>
    <s v=""/>
    <s v=" "/>
    <s v=""/>
    <s v=""/>
    <n v="4277"/>
    <s v=""/>
    <n v="220"/>
    <s v="NULL"/>
    <s v="STORAGE"/>
  </r>
  <r>
    <x v="0"/>
    <x v="1"/>
    <d v="2021-09-23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72"/>
    <s v=""/>
    <n v="220"/>
    <s v="NULL"/>
    <s v="STORAGE"/>
  </r>
  <r>
    <x v="1"/>
    <x v="1"/>
    <d v="2021-09-24T00:00:00"/>
    <x v="8"/>
    <s v=" "/>
    <s v="G00106"/>
    <n v="67160"/>
    <x v="15"/>
    <s v="67160 In-house meals"/>
    <x v="4"/>
    <s v="EWR C3 HOLD ROOMS NT"/>
    <s v=" "/>
    <s v=""/>
    <s v=""/>
    <n v="12.71"/>
    <n v="12.71"/>
    <n v="0"/>
    <s v=""/>
    <s v="G/L Account"/>
    <s v=""/>
    <s v=" "/>
    <s v=""/>
    <s v=""/>
    <n v="11077"/>
    <s v=""/>
    <n v="110"/>
    <s v="NULL"/>
    <s v="NULL"/>
  </r>
  <r>
    <x v="1"/>
    <x v="1"/>
    <d v="2021-09-24T00:00:00"/>
    <x v="8"/>
    <s v=" "/>
    <s v="G00106"/>
    <n v="67160"/>
    <x v="15"/>
    <s v="67160 In-house meals"/>
    <x v="4"/>
    <s v="LIMONCELLO SF NT"/>
    <s v=" "/>
    <s v=""/>
    <s v=""/>
    <n v="17.34"/>
    <n v="17.34"/>
    <n v="0"/>
    <s v=""/>
    <s v="G/L Account"/>
    <s v=""/>
    <s v=" "/>
    <s v=""/>
    <s v=""/>
    <n v="11069"/>
    <s v=""/>
    <n v="110"/>
    <s v="NULL"/>
    <s v="NULL"/>
  </r>
  <r>
    <x v="1"/>
    <x v="4"/>
    <d v="2021-09-24T00:00:00"/>
    <x v="8"/>
    <s v=" "/>
    <s v="G00106"/>
    <n v="67160"/>
    <x v="15"/>
    <s v="67160 In-house meals"/>
    <x v="4"/>
    <s v="C3 - SAISON NEWARK NT"/>
    <s v=" "/>
    <s v=""/>
    <s v=""/>
    <n v="47.03"/>
    <n v="47.03"/>
    <n v="0"/>
    <s v=""/>
    <s v="G/L Account"/>
    <s v=""/>
    <s v=" "/>
    <s v=""/>
    <s v=""/>
    <n v="11061"/>
    <s v=""/>
    <n v="110"/>
    <s v="NULL"/>
    <s v="NULL"/>
  </r>
  <r>
    <x v="1"/>
    <x v="1"/>
    <d v="2021-09-24T00:00:00"/>
    <x v="8"/>
    <s v=" "/>
    <s v="G00106"/>
    <n v="67110"/>
    <x v="17"/>
    <s v="67110 Professional development"/>
    <x v="4"/>
    <s v="AMER SOC REPROD MED 866-471-7224 AL"/>
    <s v=" "/>
    <s v=""/>
    <s v=""/>
    <n v="600"/>
    <n v="600"/>
    <n v="0"/>
    <s v=""/>
    <s v="G/L Account"/>
    <s v=""/>
    <s v=" "/>
    <s v=""/>
    <s v=""/>
    <n v="11049"/>
    <s v=""/>
    <n v="110"/>
    <s v="NULL"/>
    <s v="NULL"/>
  </r>
  <r>
    <x v="1"/>
    <x v="1"/>
    <d v="2021-09-24T00:00:00"/>
    <x v="8"/>
    <s v=" "/>
    <s v="G00107"/>
    <n v="65240"/>
    <x v="23"/>
    <s v="65240 Dues &amp; subscriptions"/>
    <x v="6"/>
    <s v="AMER REG OF RAD"/>
    <s v=" "/>
    <s v=""/>
    <s v=""/>
    <n v="175"/>
    <n v="175"/>
    <n v="0"/>
    <s v=""/>
    <s v="G/L Account"/>
    <s v=""/>
    <s v=" "/>
    <s v=""/>
    <s v=""/>
    <n v="10029"/>
    <s v=""/>
    <n v="110"/>
    <s v="NULL"/>
    <s v="NULL"/>
  </r>
  <r>
    <x v="1"/>
    <x v="1"/>
    <d v="2021-09-24T00:00:00"/>
    <x v="8"/>
    <s v=" "/>
    <s v="G00106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1073"/>
    <s v=""/>
    <n v="370"/>
    <s v="NULL"/>
    <s v="NULL"/>
  </r>
  <r>
    <x v="1"/>
    <x v="1"/>
    <d v="2021-09-24T00:00:00"/>
    <x v="8"/>
    <s v=" "/>
    <s v="G00107"/>
    <n v="65210"/>
    <x v="26"/>
    <s v="65210 Computer software"/>
    <x v="6"/>
    <s v="FSP EZCLAIM SOFTWARE"/>
    <s v=" "/>
    <s v=""/>
    <s v=""/>
    <n v="406"/>
    <n v="406"/>
    <n v="0"/>
    <s v=""/>
    <s v="G/L Account"/>
    <s v=""/>
    <s v=" "/>
    <s v=""/>
    <s v=""/>
    <n v="10025"/>
    <s v=""/>
    <n v="180"/>
    <s v="NULL"/>
    <s v="NULL"/>
  </r>
  <r>
    <x v="1"/>
    <x v="8"/>
    <d v="2021-09-24T00:00:00"/>
    <x v="8"/>
    <s v=" "/>
    <s v="G00106"/>
    <n v="65190"/>
    <x v="28"/>
    <s v="65190 Office supplies"/>
    <x v="6"/>
    <s v="Amazon Acrylic Donation Collection Box"/>
    <s v=" "/>
    <s v=""/>
    <s v=""/>
    <n v="27.18"/>
    <n v="27.18"/>
    <n v="0"/>
    <s v=""/>
    <s v="G/L Account"/>
    <s v=""/>
    <s v=" "/>
    <s v=""/>
    <s v=""/>
    <n v="11065"/>
    <s v=""/>
    <n v="180"/>
    <s v="NULL"/>
    <s v="NULL"/>
  </r>
  <r>
    <x v="4"/>
    <x v="4"/>
    <d v="2021-09-24T00:00:00"/>
    <x v="8"/>
    <s v=" "/>
    <s v="G00107"/>
    <n v="65190"/>
    <x v="28"/>
    <s v="65190 Office supplies"/>
    <x v="6"/>
    <s v="EMEDCO- Signs for NYC office"/>
    <s v=" "/>
    <s v=""/>
    <s v=""/>
    <n v="34.659999999999997"/>
    <n v="34.659999999999997"/>
    <n v="0"/>
    <s v=""/>
    <s v="G/L Account"/>
    <s v=""/>
    <s v=" "/>
    <s v=""/>
    <s v=""/>
    <n v="10047"/>
    <s v=""/>
    <n v="180"/>
    <s v="NULL"/>
    <s v="NULL"/>
  </r>
  <r>
    <x v="1"/>
    <x v="1"/>
    <d v="2021-09-24T00:00:00"/>
    <x v="8"/>
    <s v=" "/>
    <s v="G00107"/>
    <n v="65180"/>
    <x v="29"/>
    <s v="65180 Printing, delivery, &amp; postage"/>
    <x v="6"/>
    <s v="Federal Express"/>
    <s v=" "/>
    <s v=""/>
    <s v=""/>
    <n v="50.3"/>
    <n v="50.3"/>
    <n v="0"/>
    <s v=""/>
    <s v="G/L Account"/>
    <s v=""/>
    <s v=" "/>
    <s v=""/>
    <s v=""/>
    <n v="10041"/>
    <s v=""/>
    <n v="180"/>
    <s v="NULL"/>
    <s v="NULL"/>
  </r>
  <r>
    <x v="4"/>
    <x v="4"/>
    <d v="2021-09-24T00:00:00"/>
    <x v="8"/>
    <s v="Invoice"/>
    <s v="106034"/>
    <n v="65160"/>
    <x v="31"/>
    <s v="65160 Repair &amp; Maintenance"/>
    <x v="6"/>
    <s v="Exit ID/Install"/>
    <s v=" "/>
    <s v=""/>
    <s v=""/>
    <n v="95.41"/>
    <n v="95.41"/>
    <n v="0"/>
    <s v=""/>
    <s v="G/L Account"/>
    <s v=""/>
    <s v=" "/>
    <s v=""/>
    <s v="Takeform"/>
    <n v="6788"/>
    <s v="106034"/>
    <n v="380"/>
    <s v="NULL"/>
    <s v="NULL"/>
  </r>
  <r>
    <x v="4"/>
    <x v="4"/>
    <d v="2021-09-24T00:00:00"/>
    <x v="8"/>
    <s v="Invoice"/>
    <s v="SEPT 2021- WILYFOXX"/>
    <n v="63150"/>
    <x v="45"/>
    <s v="63150 Advertising, print &amp; promotion"/>
    <x v="8"/>
    <s v="Pro- rated Sept 2021"/>
    <s v=" "/>
    <s v=""/>
    <s v=""/>
    <n v="3333"/>
    <n v="3333"/>
    <n v="0"/>
    <s v=""/>
    <s v="G/L Account"/>
    <s v=""/>
    <s v=" "/>
    <s v=""/>
    <s v="Wilyfoxx Collective Inc"/>
    <n v="6830"/>
    <s v="SEPT 2021- WILYFOXX"/>
    <n v="340"/>
    <s v="NULL"/>
    <s v="NULL"/>
  </r>
  <r>
    <x v="3"/>
    <x v="1"/>
    <d v="2021-09-24T00:00:00"/>
    <x v="8"/>
    <s v="Invoice"/>
    <s v="9.24.21"/>
    <n v="52200"/>
    <x v="57"/>
    <s v="52200 Donor related expenses"/>
    <x v="10"/>
    <s v="7.28.21 Parking/ 8.8-8.9.21 toll"/>
    <s v=" "/>
    <s v=""/>
    <s v=""/>
    <n v="29"/>
    <n v="29"/>
    <n v="0"/>
    <s v=""/>
    <s v="G/L Account"/>
    <s v=""/>
    <s v=" "/>
    <s v=""/>
    <s v="Ayla Dillis"/>
    <n v="12306"/>
    <s v="9.24.21"/>
    <n v="400"/>
    <s v="NULL"/>
    <s v="NULL"/>
  </r>
  <r>
    <x v="1"/>
    <x v="7"/>
    <d v="2021-09-24T00:00:00"/>
    <x v="8"/>
    <s v="Invoice"/>
    <s v="9.24.21 - FEB 2020"/>
    <n v="51391"/>
    <x v="61"/>
    <s v="51391 Anesthesia"/>
    <x v="10"/>
    <s v="DOS 2.23.2020 Reg 113233 - clinic is paying for this"/>
    <s v=" "/>
    <s v=""/>
    <s v=""/>
    <n v="450"/>
    <n v="450"/>
    <n v="0"/>
    <s v=""/>
    <s v="G/L Account"/>
    <s v=""/>
    <s v=" "/>
    <s v=""/>
    <s v="Medical Anesthesia Consultant"/>
    <n v="6826"/>
    <s v="9.24.21 - FEB 2020"/>
    <n v="110"/>
    <s v="NULL"/>
    <s v="NULL"/>
  </r>
  <r>
    <x v="1"/>
    <x v="5"/>
    <d v="2021-09-24T00:00:00"/>
    <x v="8"/>
    <s v="Credit Memo"/>
    <s v="511000053471"/>
    <n v="51380"/>
    <x v="63"/>
    <s v="51380 Laundry"/>
    <x v="10"/>
    <s v="Laundry"/>
    <s v=" "/>
    <s v=""/>
    <s v=""/>
    <n v="-64.91"/>
    <n v="0"/>
    <n v="64.91"/>
    <s v=""/>
    <s v="G/L Account"/>
    <s v=""/>
    <s v=" "/>
    <s v=""/>
    <s v="Aramark"/>
    <n v="11890"/>
    <s v="511000053471"/>
    <n v="180"/>
    <s v="NULL"/>
    <s v="NULL"/>
  </r>
  <r>
    <x v="0"/>
    <x v="2"/>
    <d v="2021-09-24T00:00:00"/>
    <x v="8"/>
    <s v=" "/>
    <s v="G00107"/>
    <n v="51260"/>
    <x v="70"/>
    <s v="51260 Patient souvenirs"/>
    <x v="11"/>
    <s v="Costco - PT flowers"/>
    <s v=" "/>
    <s v=""/>
    <s v=""/>
    <n v="46.59"/>
    <n v="46.59"/>
    <n v="0"/>
    <s v=""/>
    <s v="G/L Account"/>
    <s v=""/>
    <s v=" "/>
    <s v=""/>
    <s v=""/>
    <n v="10045"/>
    <s v=""/>
    <n v="340"/>
    <s v="NULL"/>
    <s v="NULL"/>
  </r>
  <r>
    <x v="1"/>
    <x v="1"/>
    <d v="2021-09-24T00:00:00"/>
    <x v="8"/>
    <s v=" "/>
    <s v="G00107"/>
    <n v="51250"/>
    <x v="71"/>
    <s v="51250 Patient refreshments"/>
    <x v="11"/>
    <s v="Costco SF Snacks"/>
    <s v=" "/>
    <s v=""/>
    <s v=""/>
    <n v="51.74"/>
    <n v="51.74"/>
    <n v="0"/>
    <s v=""/>
    <s v="G/L Account"/>
    <s v=""/>
    <s v=" "/>
    <s v=""/>
    <s v=""/>
    <n v="10037"/>
    <s v=""/>
    <n v="180"/>
    <s v="NULL"/>
    <s v="NULL"/>
  </r>
  <r>
    <x v="1"/>
    <x v="5"/>
    <d v="2021-09-24T00:00:00"/>
    <x v="8"/>
    <s v=" "/>
    <s v="G00107"/>
    <n v="51250"/>
    <x v="71"/>
    <s v="51250 Patient refreshments"/>
    <x v="11"/>
    <s v="Costco-SV Snacks"/>
    <s v=" "/>
    <s v=""/>
    <s v=""/>
    <n v="81.510000000000005"/>
    <n v="81.510000000000005"/>
    <n v="0"/>
    <s v=""/>
    <s v="G/L Account"/>
    <s v=""/>
    <s v=" "/>
    <s v=""/>
    <s v=""/>
    <n v="10033"/>
    <s v=""/>
    <n v="180"/>
    <s v="NULL"/>
    <s v="NULL"/>
  </r>
  <r>
    <x v="4"/>
    <x v="4"/>
    <d v="2021-09-24T00:00:00"/>
    <x v="8"/>
    <s v=" "/>
    <s v="G00106"/>
    <n v="51230"/>
    <x v="72"/>
    <s v="51230 IVF Lab supplies"/>
    <x v="11"/>
    <s v="Amazon Double Walled Vacuum Thermos,Pipette Dropper,Moisturizer"/>
    <s v=" "/>
    <s v=""/>
    <s v=""/>
    <n v="58.74"/>
    <n v="58.74"/>
    <n v="0"/>
    <s v=""/>
    <s v="G/L Account"/>
    <s v=""/>
    <s v=" "/>
    <s v=""/>
    <s v=""/>
    <n v="11057"/>
    <s v=""/>
    <n v="130"/>
    <s v="NULL"/>
    <s v="NULL"/>
  </r>
  <r>
    <x v="4"/>
    <x v="4"/>
    <d v="2021-09-24T00:00:00"/>
    <x v="8"/>
    <s v=" "/>
    <s v="G00106"/>
    <n v="51230"/>
    <x v="72"/>
    <s v="51230 IVF Lab supplies"/>
    <x v="11"/>
    <s v="Amazon Plastic Clipboards"/>
    <s v=" "/>
    <s v=""/>
    <s v=""/>
    <n v="87.05"/>
    <n v="87.05"/>
    <n v="0"/>
    <s v=""/>
    <s v="G/L Account"/>
    <s v=""/>
    <s v=" "/>
    <s v=""/>
    <s v=""/>
    <n v="11053"/>
    <s v=""/>
    <n v="130"/>
    <s v="NULL"/>
    <s v="NULL"/>
  </r>
  <r>
    <x v="1"/>
    <x v="5"/>
    <d v="2021-09-24T00:00:00"/>
    <x v="8"/>
    <s v="Invoice"/>
    <s v="66202510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6822"/>
    <s v="66202510"/>
    <n v="130"/>
    <s v="NULL"/>
    <s v="NULL"/>
  </r>
  <r>
    <x v="1"/>
    <x v="7"/>
    <d v="2021-09-24T00:00:00"/>
    <x v="8"/>
    <s v="Invoice"/>
    <s v="3588929"/>
    <n v="51230"/>
    <x v="72"/>
    <s v="51230 IVF Lab supplies"/>
    <x v="11"/>
    <s v="Finntip filter 5ml"/>
    <s v=" "/>
    <s v=""/>
    <s v=""/>
    <n v="875.47"/>
    <n v="875.47"/>
    <n v="0"/>
    <s v=""/>
    <s v="G/L Account"/>
    <s v=""/>
    <s v=" "/>
    <s v=""/>
    <s v="Fisher HealthCare"/>
    <n v="6816"/>
    <s v="3588929"/>
    <n v="130"/>
    <s v="NULL"/>
    <s v="NULL"/>
  </r>
  <r>
    <x v="1"/>
    <x v="1"/>
    <d v="2021-09-24T00:00:00"/>
    <x v="8"/>
    <s v="Invoice"/>
    <s v="35571"/>
    <n v="51230"/>
    <x v="72"/>
    <s v="51230 IVF Lab supplies"/>
    <x v="11"/>
    <s v="230L/180 L Nitrogen, Carbon Dioxide"/>
    <s v=" "/>
    <s v=""/>
    <s v=""/>
    <n v="1013.51"/>
    <n v="1013.51"/>
    <n v="0"/>
    <s v=""/>
    <s v="G/L Account"/>
    <s v=""/>
    <s v=" "/>
    <s v=""/>
    <s v="Rons Medical Gases, INC"/>
    <n v="6812"/>
    <s v="35571"/>
    <n v="130"/>
    <s v="NULL"/>
    <s v="NULL"/>
  </r>
  <r>
    <x v="1"/>
    <x v="5"/>
    <d v="2021-09-24T00:00:00"/>
    <x v="8"/>
    <s v="Invoice"/>
    <s v="30505753"/>
    <n v="51230"/>
    <x v="72"/>
    <s v="51230 IVF Lab supplies"/>
    <x v="11"/>
    <s v="Assay A1A E, LHII, Sub II, Pipette tips"/>
    <s v=" "/>
    <s v=""/>
    <s v=""/>
    <n v="4107.8999999999996"/>
    <n v="4107.8999999999996"/>
    <n v="0"/>
    <s v=""/>
    <s v="G/L Account"/>
    <s v=""/>
    <s v=" "/>
    <s v=""/>
    <s v="McKesson"/>
    <n v="6808"/>
    <s v="30505753"/>
    <n v="130"/>
    <s v="NULL"/>
    <s v="NULL"/>
  </r>
  <r>
    <x v="1"/>
    <x v="5"/>
    <d v="2021-09-24T00:00:00"/>
    <x v="8"/>
    <s v="Invoice"/>
    <s v="30497972"/>
    <n v="51230"/>
    <x v="72"/>
    <s v="51230 IVF Lab supplies"/>
    <x v="11"/>
    <s v="Disinfectant"/>
    <s v=" "/>
    <s v=""/>
    <s v=""/>
    <n v="44.81"/>
    <n v="44.81"/>
    <n v="0"/>
    <s v=""/>
    <s v="G/L Account"/>
    <s v=""/>
    <s v=" "/>
    <s v=""/>
    <s v="McKesson"/>
    <n v="6792"/>
    <s v="30497972"/>
    <n v="130"/>
    <s v="NULL"/>
    <s v="NULL"/>
  </r>
  <r>
    <x v="4"/>
    <x v="4"/>
    <d v="2021-09-25T00:00:00"/>
    <x v="8"/>
    <s v=" "/>
    <s v="G00105"/>
    <n v="67160"/>
    <x v="15"/>
    <s v="67160 In-house meals"/>
    <x v="4"/>
    <s v="Lenwich - JW"/>
    <s v=" "/>
    <s v=""/>
    <s v=""/>
    <n v="25.02"/>
    <n v="25.02"/>
    <n v="0"/>
    <s v=""/>
    <s v="G/L Account"/>
    <s v=""/>
    <s v=" "/>
    <s v=""/>
    <s v=""/>
    <n v="10257"/>
    <s v=""/>
    <n v="110"/>
    <s v="NULL"/>
    <s v="NULL"/>
  </r>
  <r>
    <x v="4"/>
    <x v="4"/>
    <d v="2021-09-25T00:00:00"/>
    <x v="8"/>
    <s v=" "/>
    <s v="G00105"/>
    <n v="67160"/>
    <x v="15"/>
    <s v="67160 In-house meals"/>
    <x v="4"/>
    <s v="Lenwich - JW no receipt"/>
    <s v=" "/>
    <s v=""/>
    <s v=""/>
    <n v="83.21"/>
    <n v="83.21"/>
    <n v="0"/>
    <s v=""/>
    <s v="G/L Account"/>
    <s v=""/>
    <s v=" "/>
    <s v=""/>
    <s v=""/>
    <n v="10249"/>
    <s v=""/>
    <n v="110"/>
    <s v="NULL"/>
    <s v="NULL"/>
  </r>
  <r>
    <x v="1"/>
    <x v="1"/>
    <d v="2021-09-25T00:00:00"/>
    <x v="8"/>
    <s v=" "/>
    <s v="G00106"/>
    <n v="66140"/>
    <x v="20"/>
    <s v="66140 Ground transportation"/>
    <x v="5"/>
    <s v="Uber.com NT"/>
    <s v=" "/>
    <s v=""/>
    <s v=""/>
    <n v="24.91"/>
    <n v="24.91"/>
    <n v="0"/>
    <s v=""/>
    <s v="G/L Account"/>
    <s v=""/>
    <s v=" "/>
    <s v=""/>
    <s v=""/>
    <n v="11089"/>
    <s v=""/>
    <n v="310"/>
    <s v="NULL"/>
    <s v="NULL"/>
  </r>
  <r>
    <x v="4"/>
    <x v="4"/>
    <d v="2021-09-25T00:00:00"/>
    <x v="8"/>
    <s v=" "/>
    <s v="G00105"/>
    <n v="66140"/>
    <x v="20"/>
    <s v="66140 Ground transportation"/>
    <x v="5"/>
    <s v="Global Parking LLC"/>
    <s v=" "/>
    <s v=""/>
    <s v=""/>
    <n v="30"/>
    <n v="30"/>
    <n v="0"/>
    <s v=""/>
    <s v="G/L Account"/>
    <s v=""/>
    <s v=" "/>
    <s v=""/>
    <s v=""/>
    <n v="10253"/>
    <s v=""/>
    <n v="110"/>
    <s v="NULL"/>
    <s v="NULL"/>
  </r>
  <r>
    <x v="1"/>
    <x v="1"/>
    <d v="2021-09-25T00:00:00"/>
    <x v="8"/>
    <s v="Invoice"/>
    <s v="73934766"/>
    <n v="65230"/>
    <x v="24"/>
    <s v="65230 Equipment rentals"/>
    <x v="6"/>
    <s v="9.15.21-9.30.21 Rental Canon"/>
    <s v=" "/>
    <s v=""/>
    <s v=""/>
    <n v="314.11"/>
    <n v="314.11"/>
    <n v="0"/>
    <s v=""/>
    <s v="G/L Account"/>
    <s v=""/>
    <s v=" "/>
    <s v=""/>
    <s v="De Lage Landen Financial Services, Inc"/>
    <n v="6850"/>
    <s v="73934766"/>
    <n v="370"/>
    <s v="NULL"/>
    <s v="NULL"/>
  </r>
  <r>
    <x v="1"/>
    <x v="7"/>
    <d v="2021-09-25T00:00:00"/>
    <x v="8"/>
    <s v="Invoice"/>
    <s v="73934745"/>
    <n v="65230"/>
    <x v="24"/>
    <s v="65230 Equipment rentals"/>
    <x v="6"/>
    <s v="9.15.21-9.30.21 Rental Canon - Oak"/>
    <s v=" "/>
    <s v=""/>
    <s v=""/>
    <n v="431.2"/>
    <n v="431.2"/>
    <n v="0"/>
    <s v=""/>
    <s v="G/L Account"/>
    <s v=""/>
    <s v=" "/>
    <s v=""/>
    <s v="De Lage Landen Financial Services, Inc"/>
    <n v="6846"/>
    <s v="73934745"/>
    <n v="370"/>
    <s v="NULL"/>
    <s v="NULL"/>
  </r>
  <r>
    <x v="0"/>
    <x v="2"/>
    <d v="2021-09-25T00:00:00"/>
    <x v="8"/>
    <s v="Invoice"/>
    <s v="73890612"/>
    <n v="65230"/>
    <x v="24"/>
    <s v="65230 Equipment rentals"/>
    <x v="6"/>
    <s v="9.15.21-9.30.21 Rental Canon"/>
    <s v=" "/>
    <s v=""/>
    <s v=""/>
    <n v="132.19"/>
    <n v="132.19"/>
    <n v="0"/>
    <s v=""/>
    <s v="G/L Account"/>
    <s v=""/>
    <s v=" "/>
    <s v=""/>
    <s v="De Lage Landen Financial Services, Inc"/>
    <n v="6841"/>
    <s v="73890612"/>
    <n v="370"/>
    <s v="NULL"/>
    <s v="NULL"/>
  </r>
  <r>
    <x v="3"/>
    <x v="1"/>
    <d v="2021-09-25T00:00:00"/>
    <x v="8"/>
    <s v=" "/>
    <s v="G00107"/>
    <n v="65210"/>
    <x v="26"/>
    <s v="65210 Computer software"/>
    <x v="6"/>
    <s v="QBO Nest - paid by SFM CC"/>
    <s v=" "/>
    <s v=""/>
    <s v=""/>
    <n v="150"/>
    <n v="150"/>
    <n v="0"/>
    <s v=""/>
    <s v="G/L Account"/>
    <s v=""/>
    <s v=" "/>
    <s v=""/>
    <s v=""/>
    <n v="10051"/>
    <s v=""/>
    <n v="320"/>
    <s v="NULL"/>
    <s v="NULL"/>
  </r>
  <r>
    <x v="1"/>
    <x v="1"/>
    <d v="2021-09-25T00:00:00"/>
    <x v="8"/>
    <s v=" "/>
    <s v="G00106"/>
    <n v="65190"/>
    <x v="28"/>
    <s v="65190 Office supplies"/>
    <x v="6"/>
    <s v="INMOTION-818 SAN FRANCISCO CA"/>
    <s v=" "/>
    <s v=""/>
    <s v=""/>
    <n v="98.43"/>
    <n v="98.43"/>
    <n v="0"/>
    <s v=""/>
    <s v="G/L Account"/>
    <s v=""/>
    <s v=" "/>
    <s v=""/>
    <s v=""/>
    <n v="11081"/>
    <s v=""/>
    <n v="110"/>
    <s v="NULL"/>
    <s v="NULL"/>
  </r>
  <r>
    <x v="1"/>
    <x v="1"/>
    <d v="2021-09-25T00:00:00"/>
    <x v="8"/>
    <s v=" "/>
    <s v="G00105"/>
    <n v="65130"/>
    <x v="34"/>
    <s v="65130 Telephone &amp; internet"/>
    <x v="6"/>
    <s v="Verizon Wireless - PK"/>
    <s v=" "/>
    <s v=""/>
    <s v=""/>
    <n v="111.35"/>
    <n v="111.35"/>
    <n v="0"/>
    <s v=""/>
    <s v="G/L Account"/>
    <s v=""/>
    <s v=" "/>
    <s v=""/>
    <s v=""/>
    <n v="10245"/>
    <s v=""/>
    <n v="110"/>
    <s v="NULL"/>
    <s v="NULL"/>
  </r>
  <r>
    <x v="0"/>
    <x v="2"/>
    <d v="2021-09-25T00:00:00"/>
    <x v="8"/>
    <s v="Invoice"/>
    <s v="70712799"/>
    <n v="51310"/>
    <x v="68"/>
    <s v="51310 Lab transport"/>
    <x v="10"/>
    <s v="August 2021 Labcorp Sutter COVID Test"/>
    <s v=" "/>
    <s v=""/>
    <s v=""/>
    <n v="205.24"/>
    <n v="205.24"/>
    <n v="0"/>
    <s v=""/>
    <s v="G/L Account"/>
    <s v=""/>
    <s v=" "/>
    <s v=""/>
    <s v="LabCorp"/>
    <n v="6838"/>
    <s v="70712799"/>
    <n v="332"/>
    <s v="NULL"/>
    <s v="NULL"/>
  </r>
  <r>
    <x v="1"/>
    <x v="1"/>
    <d v="2021-09-25T00:00:00"/>
    <x v="8"/>
    <s v="Invoice"/>
    <s v="05849602"/>
    <n v="51310"/>
    <x v="68"/>
    <s v="51310 Lab transport"/>
    <x v="10"/>
    <s v="Reg 117623"/>
    <s v=" "/>
    <s v=""/>
    <s v=""/>
    <n v="16.45"/>
    <n v="16.45"/>
    <n v="0"/>
    <s v=""/>
    <s v="G/L Account"/>
    <s v=""/>
    <s v=" "/>
    <s v=""/>
    <s v="LabCorp"/>
    <n v="6834"/>
    <s v="05849602"/>
    <n v="400"/>
    <s v="NULL"/>
    <s v="NULL"/>
  </r>
  <r>
    <x v="1"/>
    <x v="1"/>
    <d v="2021-09-25T00:00:00"/>
    <x v="8"/>
    <s v=" "/>
    <s v="G00106"/>
    <n v="51250"/>
    <x v="71"/>
    <s v="51250 Patient refreshments"/>
    <x v="11"/>
    <s v="Amazon Perrier Carbonated"/>
    <s v=" "/>
    <s v=""/>
    <s v=""/>
    <n v="55.92"/>
    <n v="55.92"/>
    <n v="0"/>
    <s v=""/>
    <s v="G/L Account"/>
    <s v=""/>
    <s v=" "/>
    <s v=""/>
    <s v=""/>
    <n v="11085"/>
    <s v=""/>
    <n v="180"/>
    <s v="NULL"/>
    <s v="NULL"/>
  </r>
  <r>
    <x v="1"/>
    <x v="1"/>
    <d v="2021-09-26T00:00:00"/>
    <x v="8"/>
    <s v=" "/>
    <s v="G00106"/>
    <n v="67160"/>
    <x v="15"/>
    <s v="67160 In-house meals"/>
    <x v="4"/>
    <s v="BACKHAUS San Mateo CA"/>
    <s v=" "/>
    <s v=""/>
    <s v=""/>
    <n v="57"/>
    <n v="57"/>
    <n v="0"/>
    <s v=""/>
    <s v="G/L Account"/>
    <s v=""/>
    <s v=" "/>
    <s v=""/>
    <s v=""/>
    <n v="11093"/>
    <s v=""/>
    <n v="110"/>
    <s v="NULL"/>
    <s v="NULL"/>
  </r>
  <r>
    <x v="0"/>
    <x v="2"/>
    <d v="2021-09-26T00:00:00"/>
    <x v="8"/>
    <s v="Invoice"/>
    <s v="50811"/>
    <n v="64111"/>
    <x v="84"/>
    <s v="64111 Accounting - EBITDA add-back"/>
    <x v="7"/>
    <s v="status calls"/>
    <s v=" "/>
    <s v=""/>
    <s v=""/>
    <n v="46.25"/>
    <n v="46.25"/>
    <n v="0"/>
    <s v=""/>
    <s v="G/L Account"/>
    <s v=""/>
    <s v=" "/>
    <s v=""/>
    <s v="Technology Management Concepts"/>
    <n v="6862"/>
    <s v="50811"/>
    <n v="320"/>
    <s v="NULL"/>
    <s v="NULL"/>
  </r>
  <r>
    <x v="3"/>
    <x v="1"/>
    <d v="2021-09-26T00:00:00"/>
    <x v="8"/>
    <s v="Invoice"/>
    <s v="0923-262021"/>
    <n v="52200"/>
    <x v="57"/>
    <s v="52200 Donor related expenses"/>
    <x v="10"/>
    <s v="Psych Eval  Donor Shauna F/Semra E"/>
    <s v=" "/>
    <s v=""/>
    <s v=""/>
    <n v="800"/>
    <n v="800"/>
    <n v="0"/>
    <s v=""/>
    <s v="G/L Account"/>
    <s v=""/>
    <s v=" "/>
    <s v=""/>
    <s v="Qin Fan, PSYD"/>
    <n v="12308"/>
    <s v="0923-262021"/>
    <n v="400"/>
    <s v="NULL"/>
    <s v="NULL"/>
  </r>
  <r>
    <x v="4"/>
    <x v="4"/>
    <d v="2021-09-26T00:00:00"/>
    <x v="8"/>
    <s v="Invoice"/>
    <s v="30516330"/>
    <n v="51230"/>
    <x v="72"/>
    <s v="51230 IVF Lab supplies"/>
    <x v="11"/>
    <s v="Drape sheet"/>
    <s v=" "/>
    <s v=""/>
    <s v=""/>
    <n v="42.38"/>
    <n v="42.38"/>
    <n v="0"/>
    <s v=""/>
    <s v="G/L Account"/>
    <s v=""/>
    <s v=" "/>
    <s v=""/>
    <s v="McKesson"/>
    <n v="6857"/>
    <s v="30516330"/>
    <n v="130"/>
    <s v="NULL"/>
    <s v="NULL"/>
  </r>
  <r>
    <x v="1"/>
    <x v="1"/>
    <d v="2021-09-27T00:00:00"/>
    <x v="8"/>
    <s v=" "/>
    <s v="G00106"/>
    <n v="67160"/>
    <x v="15"/>
    <s v="67160 In-house meals"/>
    <x v="4"/>
    <s v="UBER EATS NT"/>
    <s v=" "/>
    <s v=""/>
    <s v=""/>
    <n v="41.46"/>
    <n v="41.46"/>
    <n v="0"/>
    <s v=""/>
    <s v="G/L Account"/>
    <s v=""/>
    <s v=" "/>
    <s v=""/>
    <s v=""/>
    <n v="11117"/>
    <s v=""/>
    <n v="110"/>
    <s v="NULL"/>
    <s v="NULL"/>
  </r>
  <r>
    <x v="1"/>
    <x v="1"/>
    <d v="2021-09-27T00:00:00"/>
    <x v="8"/>
    <s v=" "/>
    <s v="G00106"/>
    <n v="66140"/>
    <x v="20"/>
    <s v="66140 Ground transportation"/>
    <x v="5"/>
    <s v="Uber.com NT"/>
    <s v=" "/>
    <s v=""/>
    <s v=""/>
    <n v="31.91"/>
    <n v="31.91"/>
    <n v="0"/>
    <s v=""/>
    <s v="G/L Account"/>
    <s v=""/>
    <s v=" "/>
    <s v=""/>
    <s v=""/>
    <n v="11125"/>
    <s v=""/>
    <n v="310"/>
    <s v="NULL"/>
    <s v="NULL"/>
  </r>
  <r>
    <x v="1"/>
    <x v="1"/>
    <d v="2021-09-27T00:00:00"/>
    <x v="8"/>
    <s v=" "/>
    <s v="G00106"/>
    <n v="66140"/>
    <x v="20"/>
    <s v="66140 Ground transportation"/>
    <x v="5"/>
    <s v="Uber.com NT"/>
    <s v=" "/>
    <s v=""/>
    <s v=""/>
    <n v="33.65"/>
    <n v="33.65"/>
    <n v="0"/>
    <s v=""/>
    <s v="G/L Account"/>
    <s v=""/>
    <s v=" "/>
    <s v=""/>
    <s v=""/>
    <n v="11121"/>
    <s v=""/>
    <n v="310"/>
    <s v="NULL"/>
    <s v="NULL"/>
  </r>
  <r>
    <x v="2"/>
    <x v="2"/>
    <d v="2021-09-27T00:00:00"/>
    <x v="8"/>
    <s v=" "/>
    <s v="G00107"/>
    <n v="65210"/>
    <x v="26"/>
    <s v="65210 Computer software"/>
    <x v="6"/>
    <s v="QBO SF Holding - paid by SFM CC"/>
    <s v=" "/>
    <s v=""/>
    <s v=""/>
    <n v="80"/>
    <n v="80"/>
    <n v="0"/>
    <s v=""/>
    <s v="G/L Account"/>
    <s v=""/>
    <s v=" "/>
    <s v=""/>
    <s v=""/>
    <n v="10063"/>
    <s v=""/>
    <n v="320"/>
    <s v="NULL"/>
    <s v="NULL"/>
  </r>
  <r>
    <x v="1"/>
    <x v="1"/>
    <d v="2021-09-27T00:00:00"/>
    <x v="8"/>
    <s v=" "/>
    <s v="G00107"/>
    <n v="65210"/>
    <x v="26"/>
    <s v="65210 Computer software"/>
    <x v="6"/>
    <s v="Adobe Acrobat Pro"/>
    <s v=" "/>
    <s v=""/>
    <s v=""/>
    <n v="203.88"/>
    <n v="203.88"/>
    <n v="0"/>
    <s v=""/>
    <s v="G/L Account"/>
    <s v=""/>
    <s v=" "/>
    <s v=""/>
    <s v=""/>
    <n v="10059"/>
    <s v=""/>
    <n v="370"/>
    <s v="NULL"/>
    <s v="NULL"/>
  </r>
  <r>
    <x v="1"/>
    <x v="7"/>
    <d v="2021-09-27T00:00:00"/>
    <x v="8"/>
    <s v=" "/>
    <s v="G00106"/>
    <n v="65190"/>
    <x v="28"/>
    <s v="65190 Office supplies"/>
    <x v="6"/>
    <s v="Amazon Shoe covers"/>
    <s v=" "/>
    <s v=""/>
    <s v=""/>
    <n v="12.12"/>
    <n v="12.12"/>
    <n v="0"/>
    <s v=""/>
    <s v="G/L Account"/>
    <s v=""/>
    <s v=" "/>
    <s v=""/>
    <s v=""/>
    <n v="11141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pad and soap"/>
    <s v=" "/>
    <s v=""/>
    <s v=""/>
    <n v="25.93"/>
    <n v="25.93"/>
    <n v="0"/>
    <s v=""/>
    <s v="G/L Account"/>
    <s v=""/>
    <s v=" "/>
    <s v=""/>
    <s v=""/>
    <n v="11129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pads, liner, tampons"/>
    <s v=" "/>
    <s v=""/>
    <s v=""/>
    <n v="66.41"/>
    <n v="66.41"/>
    <n v="0"/>
    <s v=""/>
    <s v="G/L Account"/>
    <s v=""/>
    <s v=" "/>
    <s v=""/>
    <s v=""/>
    <n v="11113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Label Maker Cartridge"/>
    <s v=" "/>
    <s v=""/>
    <s v=""/>
    <n v="105.16"/>
    <n v="105.16"/>
    <n v="0"/>
    <s v=""/>
    <s v="G/L Account"/>
    <s v=""/>
    <s v=" "/>
    <s v=""/>
    <s v=""/>
    <n v="11109"/>
    <s v=""/>
    <n v="180"/>
    <s v="NULL"/>
    <s v="NULL"/>
  </r>
  <r>
    <x v="1"/>
    <x v="7"/>
    <d v="2021-09-27T00:00:00"/>
    <x v="8"/>
    <s v=" "/>
    <s v="G00106"/>
    <n v="65190"/>
    <x v="28"/>
    <s v="65190 Office supplies"/>
    <x v="6"/>
    <s v="Amazon Caps Hair Net"/>
    <s v=" "/>
    <s v=""/>
    <s v=""/>
    <n v="110.1"/>
    <n v="110.1"/>
    <n v="0"/>
    <s v=""/>
    <s v="G/L Account"/>
    <s v=""/>
    <s v=" "/>
    <s v=""/>
    <s v=""/>
    <n v="11105"/>
    <s v=""/>
    <n v="180"/>
    <s v="NULL"/>
    <s v="NULL"/>
  </r>
  <r>
    <x v="4"/>
    <x v="4"/>
    <d v="2021-09-27T00:00:00"/>
    <x v="8"/>
    <s v=" "/>
    <s v="G00106"/>
    <n v="65190"/>
    <x v="28"/>
    <s v="65190 Office supplies"/>
    <x v="6"/>
    <s v="Amazon -Frame, coat rack, storage rack, cover for rack"/>
    <s v=" "/>
    <s v=""/>
    <s v=""/>
    <n v="277.39"/>
    <n v="277.39"/>
    <n v="0"/>
    <s v=""/>
    <s v="G/L Account"/>
    <s v=""/>
    <s v=" "/>
    <s v=""/>
    <s v=""/>
    <n v="11097"/>
    <s v=""/>
    <n v="180"/>
    <s v="NULL"/>
    <s v="NULL"/>
  </r>
  <r>
    <x v="1"/>
    <x v="1"/>
    <d v="2021-09-27T00:00:00"/>
    <x v="8"/>
    <s v=" "/>
    <s v="G00107"/>
    <n v="65180"/>
    <x v="29"/>
    <s v="65180 Printing, delivery, &amp; postage"/>
    <x v="6"/>
    <s v="Federal Express"/>
    <s v=" "/>
    <s v=""/>
    <s v=""/>
    <n v="468.73"/>
    <n v="468.73"/>
    <n v="0"/>
    <s v=""/>
    <s v="G/L Account"/>
    <s v=""/>
    <s v=" "/>
    <s v=""/>
    <s v=""/>
    <n v="10055"/>
    <s v=""/>
    <n v="180"/>
    <s v="NULL"/>
    <s v="NULL"/>
  </r>
  <r>
    <x v="0"/>
    <x v="2"/>
    <d v="2021-09-27T00:00:00"/>
    <x v="8"/>
    <s v="Invoice"/>
    <s v="212581786"/>
    <n v="65130"/>
    <x v="34"/>
    <s v="65130 Telephone &amp; internet"/>
    <x v="6"/>
    <s v="ACC# 1218166 INV  212232417- SF"/>
    <s v=" "/>
    <s v=""/>
    <s v=""/>
    <n v="1585.4"/>
    <n v="1585.4"/>
    <n v="0"/>
    <s v=""/>
    <s v="G/L Account"/>
    <s v=""/>
    <s v=" "/>
    <s v=""/>
    <s v="ACC"/>
    <n v="6880"/>
    <s v="212581786"/>
    <n v="370"/>
    <s v="NULL"/>
    <s v="NULL"/>
  </r>
  <r>
    <x v="0"/>
    <x v="2"/>
    <d v="2021-09-27T00:00:00"/>
    <x v="8"/>
    <s v="Invoice"/>
    <s v="212542463"/>
    <n v="65130"/>
    <x v="34"/>
    <s v="65130 Telephone &amp; internet"/>
    <x v="6"/>
    <s v="ACC# 1218166 INV  212232417- SF"/>
    <s v=" "/>
    <s v=""/>
    <s v=""/>
    <n v="1406.2"/>
    <n v="1406.2"/>
    <n v="0"/>
    <s v=""/>
    <s v="G/L Account"/>
    <s v=""/>
    <s v=" "/>
    <s v=""/>
    <s v="ACC"/>
    <n v="6878"/>
    <s v="212542463"/>
    <n v="370"/>
    <s v="NULL"/>
    <s v="NULL"/>
  </r>
  <r>
    <x v="0"/>
    <x v="2"/>
    <d v="2021-09-27T00:00:00"/>
    <x v="8"/>
    <s v="Invoice"/>
    <s v="212541700"/>
    <n v="65130"/>
    <x v="34"/>
    <s v="65130 Telephone &amp; internet"/>
    <x v="6"/>
    <s v="ACC# 1205642 INV 212541700"/>
    <s v=" "/>
    <s v=""/>
    <s v=""/>
    <n v="1433.2"/>
    <n v="1433.2"/>
    <n v="0"/>
    <s v=""/>
    <s v="G/L Account"/>
    <s v=""/>
    <s v=" "/>
    <s v=""/>
    <s v="ACC"/>
    <n v="6876"/>
    <s v="212541700"/>
    <n v="370"/>
    <s v="NULL"/>
    <s v="NULL"/>
  </r>
  <r>
    <x v="4"/>
    <x v="4"/>
    <d v="2021-09-27T00:00:00"/>
    <x v="8"/>
    <s v="Invoice"/>
    <s v="1493"/>
    <n v="64120"/>
    <x v="82"/>
    <s v="64120 Consulting "/>
    <x v="7"/>
    <s v="Spring NYC - NYC pre-opening medgas review consulting"/>
    <s v=" "/>
    <s v=""/>
    <s v=""/>
    <n v="6875"/>
    <n v="6875"/>
    <n v="0"/>
    <s v=""/>
    <s v="G/L Account"/>
    <s v=""/>
    <s v=" "/>
    <s v=""/>
    <s v="NPV Engineering, Inc "/>
    <n v="6868"/>
    <s v="1493"/>
    <n v="400"/>
    <s v="NULL"/>
    <s v="NULL"/>
  </r>
  <r>
    <x v="1"/>
    <x v="7"/>
    <d v="2021-09-27T00:00:00"/>
    <x v="8"/>
    <s v="Invoice"/>
    <s v="518000120503"/>
    <n v="51380"/>
    <x v="63"/>
    <s v="51380 Laundry"/>
    <x v="10"/>
    <s v="Laundry Oak MA"/>
    <s v=" "/>
    <s v=""/>
    <s v=""/>
    <n v="326.81"/>
    <n v="326.81"/>
    <n v="0"/>
    <s v=""/>
    <s v="G/L Account"/>
    <s v=""/>
    <s v=" "/>
    <s v=""/>
    <s v="Aramark"/>
    <n v="6927"/>
    <s v="518000120503"/>
    <n v="170"/>
    <s v="NULL"/>
    <s v="NULL"/>
  </r>
  <r>
    <x v="1"/>
    <x v="7"/>
    <d v="2021-09-27T00:00:00"/>
    <x v="8"/>
    <s v="Invoice"/>
    <s v="518000120503"/>
    <n v="51380"/>
    <x v="63"/>
    <s v="51380 Laundry"/>
    <x v="10"/>
    <s v="Laundry Oak Nurse"/>
    <s v=" "/>
    <s v=""/>
    <s v=""/>
    <n v="89.13"/>
    <n v="89.13"/>
    <n v="0"/>
    <s v=""/>
    <s v="G/L Account"/>
    <s v=""/>
    <s v=" "/>
    <s v=""/>
    <s v="Aramark"/>
    <n v="6924"/>
    <s v="518000120503"/>
    <n v="120"/>
    <s v="NULL"/>
    <s v="NULL"/>
  </r>
  <r>
    <x v="1"/>
    <x v="7"/>
    <d v="2021-09-27T00:00:00"/>
    <x v="8"/>
    <s v="Invoice"/>
    <s v="518000120503"/>
    <n v="51380"/>
    <x v="63"/>
    <s v="51380 Laundry"/>
    <x v="10"/>
    <s v="Laundry Oak Lab"/>
    <s v=" "/>
    <s v=""/>
    <s v=""/>
    <n v="237.68"/>
    <n v="237.68"/>
    <n v="0"/>
    <s v=""/>
    <s v="G/L Account"/>
    <s v=""/>
    <s v=" "/>
    <s v=""/>
    <s v="Aramark"/>
    <n v="6921"/>
    <s v="518000120503"/>
    <n v="130"/>
    <s v="NULL"/>
    <s v="NULL"/>
  </r>
  <r>
    <x v="1"/>
    <x v="7"/>
    <d v="2021-09-27T00:00:00"/>
    <x v="8"/>
    <s v="Invoice"/>
    <s v="518000120503"/>
    <n v="51380"/>
    <x v="63"/>
    <s v="51380 Laundry"/>
    <x v="10"/>
    <s v="Laundry Oak MD"/>
    <s v=" "/>
    <s v=""/>
    <s v=""/>
    <n v="89.13"/>
    <n v="89.13"/>
    <n v="0"/>
    <s v=""/>
    <s v="G/L Account"/>
    <s v=""/>
    <s v=" "/>
    <s v=""/>
    <s v="Aramark"/>
    <n v="6918"/>
    <s v="518000120503"/>
    <n v="110"/>
    <s v="NULL"/>
    <s v="NULL"/>
  </r>
  <r>
    <x v="1"/>
    <x v="1"/>
    <d v="2021-09-27T00:00:00"/>
    <x v="8"/>
    <s v="Invoice"/>
    <s v="970602320"/>
    <n v="51370"/>
    <x v="89"/>
    <s v="51370 COGS - repair &amp; maintenance "/>
    <x v="10"/>
    <s v="Delta HVAC panel"/>
    <s v=" "/>
    <s v=""/>
    <s v=""/>
    <n v="1499"/>
    <n v="1499"/>
    <n v="0"/>
    <s v=""/>
    <s v="G/L Account"/>
    <s v=""/>
    <s v=" "/>
    <s v=""/>
    <s v="Envise"/>
    <n v="11589"/>
    <s v="970602320"/>
    <n v="130"/>
    <s v="NULL"/>
    <s v="NULL"/>
  </r>
  <r>
    <x v="1"/>
    <x v="7"/>
    <d v="2021-09-27T00:00:00"/>
    <x v="8"/>
    <s v=" "/>
    <s v="G00106"/>
    <n v="51230"/>
    <x v="72"/>
    <s v="51230 IVF Lab supplies"/>
    <x v="11"/>
    <s v="Amazon Liquid-In-Glass Laboratory Thermometer"/>
    <s v=" "/>
    <s v=""/>
    <s v=""/>
    <n v="13.65"/>
    <n v="13.65"/>
    <n v="0"/>
    <s v=""/>
    <s v="G/L Account"/>
    <s v=""/>
    <s v=" "/>
    <s v=""/>
    <s v=""/>
    <n v="11133"/>
    <s v=""/>
    <n v="130"/>
    <s v="NULL"/>
    <s v="NULL"/>
  </r>
  <r>
    <x v="1"/>
    <x v="1"/>
    <d v="2021-09-27T00:00:00"/>
    <x v="8"/>
    <s v="Invoice"/>
    <s v="569558"/>
    <n v="51230"/>
    <x v="72"/>
    <s v="51230 IVF Lab supplies"/>
    <x v="11"/>
    <s v="D210-15 simport, greiner bio-one petri dish"/>
    <s v=" "/>
    <s v=""/>
    <s v=""/>
    <n v="360.31"/>
    <n v="360.31"/>
    <n v="0"/>
    <s v=""/>
    <s v="G/L Account"/>
    <s v=""/>
    <s v=" "/>
    <s v=""/>
    <s v="Pipette.com"/>
    <n v="6931"/>
    <s v="569558"/>
    <n v="130"/>
    <s v="NULL"/>
    <s v="NULL"/>
  </r>
  <r>
    <x v="1"/>
    <x v="7"/>
    <d v="2021-09-27T00:00:00"/>
    <x v="8"/>
    <s v="Invoice"/>
    <s v="3871262"/>
    <n v="51230"/>
    <x v="72"/>
    <s v="51230 IVF Lab supplies"/>
    <x v="11"/>
    <s v="Finnpipette F2 2-20UL"/>
    <s v=" "/>
    <s v=""/>
    <s v=""/>
    <n v="472.95"/>
    <n v="472.95"/>
    <n v="0"/>
    <s v=""/>
    <s v="G/L Account"/>
    <s v=""/>
    <s v=" "/>
    <s v=""/>
    <s v="Fisher HealthCare"/>
    <n v="6914"/>
    <s v="3871262"/>
    <n v="130"/>
    <s v="NULL"/>
    <s v="NULL"/>
  </r>
  <r>
    <x v="1"/>
    <x v="5"/>
    <d v="2021-09-27T00:00:00"/>
    <x v="8"/>
    <s v="Invoice"/>
    <s v="20031687"/>
    <n v="51230"/>
    <x v="72"/>
    <s v="51230 IVF Lab supplies"/>
    <x v="11"/>
    <s v="BB Pipettes, Embryoglue"/>
    <s v=" "/>
    <s v=""/>
    <s v=""/>
    <n v="4467"/>
    <n v="4467"/>
    <n v="0"/>
    <s v=""/>
    <s v="G/L Account"/>
    <s v=""/>
    <s v=" "/>
    <s v=""/>
    <s v="Vitrolife"/>
    <n v="6872"/>
    <s v="20031687"/>
    <n v="130"/>
    <s v="NULL"/>
    <s v="NULL"/>
  </r>
  <r>
    <x v="1"/>
    <x v="7"/>
    <d v="2021-09-27T00:00:00"/>
    <x v="8"/>
    <s v="Invoice"/>
    <s v="1368"/>
    <n v="51230"/>
    <x v="72"/>
    <s v="51230 IVF Lab supplies"/>
    <x v="11"/>
    <s v="White straws pack 10x"/>
    <s v=" "/>
    <s v=""/>
    <s v=""/>
    <n v="23427.77"/>
    <n v="23427.77"/>
    <n v="0"/>
    <s v=""/>
    <s v="G/L Account"/>
    <s v=""/>
    <s v=" "/>
    <s v=""/>
    <s v="Cryotech America, LLC"/>
    <n v="6864"/>
    <s v="1368"/>
    <n v="130"/>
    <s v="NULL"/>
    <s v="NULL"/>
  </r>
  <r>
    <x v="0"/>
    <x v="1"/>
    <d v="2021-09-27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90"/>
    <s v=""/>
    <n v="220"/>
    <s v="NULL"/>
    <s v="STORAGE"/>
  </r>
  <r>
    <x v="1"/>
    <x v="1"/>
    <d v="2021-09-28T00:00:00"/>
    <x v="8"/>
    <s v=" "/>
    <s v="G00106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1157"/>
    <s v=""/>
    <n v="110"/>
    <s v="NULL"/>
    <s v="NULL"/>
  </r>
  <r>
    <x v="1"/>
    <x v="1"/>
    <d v="2021-09-28T00:00:00"/>
    <x v="8"/>
    <s v=" "/>
    <s v="G00107"/>
    <n v="67160"/>
    <x v="15"/>
    <s v="67160 In-house meals"/>
    <x v="4"/>
    <s v="CAKE GALLERY GROUP- Bday Cake for Office"/>
    <s v=" "/>
    <s v=""/>
    <s v=""/>
    <n v="65"/>
    <n v="65"/>
    <n v="0"/>
    <s v=""/>
    <s v="G/L Account"/>
    <s v=""/>
    <s v=" "/>
    <s v=""/>
    <s v=""/>
    <n v="10067"/>
    <s v=""/>
    <n v="180"/>
    <s v="NULL"/>
    <s v="NULL"/>
  </r>
  <r>
    <x v="1"/>
    <x v="1"/>
    <d v="2021-09-28T00:00:00"/>
    <x v="8"/>
    <s v=" "/>
    <s v="G00106"/>
    <n v="66140"/>
    <x v="20"/>
    <s v="66140 Ground transportation"/>
    <x v="5"/>
    <s v="SAN MATEO GAS NT"/>
    <s v=" "/>
    <s v=""/>
    <s v=""/>
    <n v="60.91"/>
    <n v="60.91"/>
    <n v="0"/>
    <s v=""/>
    <s v="G/L Account"/>
    <s v=""/>
    <s v=" "/>
    <s v=""/>
    <s v=""/>
    <n v="11153"/>
    <s v=""/>
    <n v="110"/>
    <s v="NULL"/>
    <s v="NULL"/>
  </r>
  <r>
    <x v="0"/>
    <x v="2"/>
    <d v="2021-09-28T00:00:00"/>
    <x v="8"/>
    <s v="Invoice"/>
    <s v="539638"/>
    <n v="65220"/>
    <x v="25"/>
    <s v="65220 Computer hardware"/>
    <x v="6"/>
    <s v="Monitors"/>
    <s v=" "/>
    <s v=""/>
    <s v=""/>
    <n v="246.49"/>
    <n v="246.49"/>
    <n v="0"/>
    <s v=""/>
    <s v="G/L Account"/>
    <s v=""/>
    <s v=" "/>
    <s v=""/>
    <s v="ExpoIT, LLC"/>
    <n v="6972"/>
    <s v="539638"/>
    <n v="370"/>
    <s v="NULL"/>
    <s v="NULL"/>
  </r>
  <r>
    <x v="4"/>
    <x v="4"/>
    <d v="2021-09-28T00:00:00"/>
    <x v="8"/>
    <s v=" "/>
    <s v="G00106"/>
    <n v="65190"/>
    <x v="28"/>
    <s v="65190 Office supplies"/>
    <x v="6"/>
    <s v="Amazon Trash Bags"/>
    <s v=" "/>
    <s v=""/>
    <s v=""/>
    <n v="28.28"/>
    <n v="28.28"/>
    <n v="0"/>
    <s v=""/>
    <s v="G/L Account"/>
    <s v=""/>
    <s v=" "/>
    <s v=""/>
    <s v=""/>
    <n v="11177"/>
    <s v=""/>
    <n v="180"/>
    <s v="NULL"/>
    <s v="NULL"/>
  </r>
  <r>
    <x v="1"/>
    <x v="7"/>
    <d v="2021-09-28T00:00:00"/>
    <x v="8"/>
    <s v=" "/>
    <s v="G00106"/>
    <n v="65190"/>
    <x v="28"/>
    <s v="65190 Office supplies"/>
    <x v="6"/>
    <s v="Amazon Wire Shelf Label Holders"/>
    <s v=" "/>
    <s v=""/>
    <s v=""/>
    <n v="30.84"/>
    <n v="30.84"/>
    <n v="0"/>
    <s v=""/>
    <s v="G/L Account"/>
    <s v=""/>
    <s v=" "/>
    <s v=""/>
    <s v=""/>
    <n v="11169"/>
    <s v=""/>
    <n v="180"/>
    <s v="NULL"/>
    <s v="NULL"/>
  </r>
  <r>
    <x v="0"/>
    <x v="2"/>
    <d v="2021-09-28T00:00:00"/>
    <x v="8"/>
    <s v="Invoice"/>
    <s v="1300"/>
    <n v="64120"/>
    <x v="82"/>
    <s v="64120 Consulting "/>
    <x v="7"/>
    <s v="Management for SF-FIN implementation 2 of 2 + Data loads"/>
    <s v=" "/>
    <s v=""/>
    <s v=""/>
    <n v="25966.25"/>
    <n v="25966.25"/>
    <n v="0"/>
    <s v=""/>
    <s v="G/L Account"/>
    <s v=""/>
    <s v=" "/>
    <s v=""/>
    <s v="Core Loop, LLC"/>
    <n v="6935"/>
    <s v="1300"/>
    <n v="320"/>
    <s v="NULL"/>
    <s v="NULL"/>
  </r>
  <r>
    <x v="1"/>
    <x v="8"/>
    <d v="2021-09-28T00:00:00"/>
    <x v="8"/>
    <s v="Invoice"/>
    <s v="517000084363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6968"/>
    <s v="517000084363"/>
    <n v="170"/>
    <s v="NULL"/>
    <s v="NULL"/>
  </r>
  <r>
    <x v="1"/>
    <x v="8"/>
    <d v="2021-09-28T00:00:00"/>
    <x v="8"/>
    <s v="Invoice"/>
    <s v="517000084363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6965"/>
    <s v="517000084363"/>
    <n v="110"/>
    <s v="NULL"/>
    <s v="NULL"/>
  </r>
  <r>
    <x v="0"/>
    <x v="2"/>
    <d v="2021-09-28T00:00:00"/>
    <x v="8"/>
    <s v=" "/>
    <s v="G00107"/>
    <n v="51260"/>
    <x v="70"/>
    <s v="51260 Patient souvenirs"/>
    <x v="11"/>
    <s v="Costco - PT flowers"/>
    <s v=" "/>
    <s v=""/>
    <s v=""/>
    <n v="47.08"/>
    <n v="47.08"/>
    <n v="0"/>
    <s v=""/>
    <s v="G/L Account"/>
    <s v=""/>
    <s v=" "/>
    <s v=""/>
    <s v=""/>
    <n v="10071"/>
    <s v=""/>
    <n v="340"/>
    <s v="NULL"/>
    <s v="NULL"/>
  </r>
  <r>
    <x v="1"/>
    <x v="1"/>
    <d v="2021-09-28T00:00:00"/>
    <x v="8"/>
    <s v=" "/>
    <s v="G00106"/>
    <n v="51250"/>
    <x v="71"/>
    <s v="51250 Patient refreshments"/>
    <x v="11"/>
    <s v="Amazon coffee cream"/>
    <s v=" "/>
    <s v=""/>
    <s v=""/>
    <n v="14.7"/>
    <n v="14.7"/>
    <n v="0"/>
    <s v=""/>
    <s v="G/L Account"/>
    <s v=""/>
    <s v=" "/>
    <s v=""/>
    <s v=""/>
    <n v="11189"/>
    <s v=""/>
    <n v="180"/>
    <s v="NULL"/>
    <s v="NULL"/>
  </r>
  <r>
    <x v="1"/>
    <x v="1"/>
    <d v="2021-09-28T00:00:00"/>
    <x v="8"/>
    <s v=" "/>
    <s v="G00106"/>
    <n v="51250"/>
    <x v="71"/>
    <s v="51250 Patient refreshments"/>
    <x v="11"/>
    <s v="Amazon coffee cream"/>
    <s v=" "/>
    <s v=""/>
    <s v=""/>
    <n v="28.96"/>
    <n v="28.96"/>
    <n v="0"/>
    <s v=""/>
    <s v="G/L Account"/>
    <s v=""/>
    <s v=" "/>
    <s v=""/>
    <s v=""/>
    <n v="11173"/>
    <s v=""/>
    <n v="180"/>
    <s v="NULL"/>
    <s v="NULL"/>
  </r>
  <r>
    <x v="1"/>
    <x v="1"/>
    <d v="2021-09-28T00:00:00"/>
    <x v="8"/>
    <s v=" "/>
    <s v="G00106"/>
    <n v="51250"/>
    <x v="71"/>
    <s v="51250 Patient refreshments"/>
    <x v="11"/>
    <s v="Amazon Juice"/>
    <s v=" "/>
    <s v=""/>
    <s v=""/>
    <n v="45.94"/>
    <n v="45.94"/>
    <n v="0"/>
    <s v=""/>
    <s v="G/L Account"/>
    <s v=""/>
    <s v=" "/>
    <s v=""/>
    <s v=""/>
    <n v="11161"/>
    <s v=""/>
    <n v="110"/>
    <s v="NULL"/>
    <s v="NULL"/>
  </r>
  <r>
    <x v="1"/>
    <x v="1"/>
    <d v="2021-09-28T00:00:00"/>
    <x v="8"/>
    <s v="Invoice"/>
    <s v="35623"/>
    <n v="51230"/>
    <x v="72"/>
    <s v="51230 IVF Lab supplies"/>
    <x v="11"/>
    <s v="230L/180 L Nitrogen, Carbon Dioxide"/>
    <s v=" "/>
    <s v=""/>
    <s v=""/>
    <n v="590.64"/>
    <n v="590.64"/>
    <n v="0"/>
    <s v=""/>
    <s v="G/L Account"/>
    <s v=""/>
    <s v=" "/>
    <s v=""/>
    <s v="Rons Medical Gases, INC"/>
    <n v="11593"/>
    <s v="35623"/>
    <n v="130"/>
    <s v="NULL"/>
    <s v="NULL"/>
  </r>
  <r>
    <x v="1"/>
    <x v="1"/>
    <d v="2021-09-28T00:00:00"/>
    <x v="8"/>
    <s v=" "/>
    <s v="G00106"/>
    <n v="51230"/>
    <x v="72"/>
    <s v="51230 IVF Lab supplies"/>
    <x v="11"/>
    <s v="Amazon Round Step Trash Can"/>
    <s v=" "/>
    <s v=""/>
    <s v=""/>
    <n v="12.34"/>
    <n v="12.34"/>
    <n v="0"/>
    <s v=""/>
    <s v="G/L Account"/>
    <s v=""/>
    <s v=" "/>
    <s v=""/>
    <s v=""/>
    <n v="11193"/>
    <s v=""/>
    <n v="130"/>
    <s v="NULL"/>
    <s v="NULL"/>
  </r>
  <r>
    <x v="1"/>
    <x v="1"/>
    <d v="2021-09-28T00:00:00"/>
    <x v="8"/>
    <s v=" "/>
    <s v="G00106"/>
    <n v="51230"/>
    <x v="72"/>
    <s v="51230 IVF Lab supplies"/>
    <x v="11"/>
    <s v="Amazon sharpie"/>
    <s v=" "/>
    <s v=""/>
    <s v=""/>
    <n v="22.66"/>
    <n v="22.66"/>
    <n v="0"/>
    <s v=""/>
    <s v="G/L Account"/>
    <s v=""/>
    <s v=" "/>
    <s v=""/>
    <s v=""/>
    <n v="11185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sharpie, tamper tape"/>
    <s v=" "/>
    <s v=""/>
    <s v=""/>
    <n v="23.94"/>
    <n v="23.94"/>
    <n v="0"/>
    <s v=""/>
    <s v="G/L Account"/>
    <s v=""/>
    <s v=" "/>
    <s v=""/>
    <s v=""/>
    <n v="11181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scrub, light bulb"/>
    <s v=" "/>
    <s v=""/>
    <s v=""/>
    <n v="36.700000000000003"/>
    <n v="36.700000000000003"/>
    <n v="0"/>
    <s v=""/>
    <s v="G/L Account"/>
    <s v=""/>
    <s v=" "/>
    <s v=""/>
    <s v=""/>
    <n v="11165"/>
    <s v=""/>
    <n v="130"/>
    <s v="NULL"/>
    <s v="NULL"/>
  </r>
  <r>
    <x v="4"/>
    <x v="4"/>
    <d v="2021-09-28T00:00:00"/>
    <x v="8"/>
    <s v=" "/>
    <s v="G00106"/>
    <n v="51230"/>
    <x v="72"/>
    <s v="51230 IVF Lab supplies"/>
    <x v="11"/>
    <s v="Amazon Globe Scientific 150835 Polypropylene"/>
    <s v=" "/>
    <s v=""/>
    <s v=""/>
    <n v="76.650000000000006"/>
    <n v="76.650000000000006"/>
    <n v="0"/>
    <s v=""/>
    <s v="G/L Account"/>
    <s v=""/>
    <s v=" "/>
    <s v=""/>
    <s v=""/>
    <n v="11149"/>
    <s v=""/>
    <n v="130"/>
    <s v="NULL"/>
    <s v="NULL"/>
  </r>
  <r>
    <x v="1"/>
    <x v="7"/>
    <d v="2021-09-28T00:00:00"/>
    <x v="8"/>
    <s v="Invoice"/>
    <s v="66268789"/>
    <n v="51230"/>
    <x v="72"/>
    <s v="51230 IVF Lab supplies"/>
    <x v="11"/>
    <s v="Nitrogen Liquid"/>
    <s v=" "/>
    <s v=""/>
    <s v=""/>
    <n v="137.81"/>
    <n v="137.81"/>
    <n v="0"/>
    <s v=""/>
    <s v="G/L Account"/>
    <s v=""/>
    <s v=" "/>
    <s v=""/>
    <s v="Linde Gas &amp; Equipment Inc."/>
    <n v="6978"/>
    <s v="66268789"/>
    <n v="130"/>
    <s v="NULL"/>
    <s v="NULL"/>
  </r>
  <r>
    <x v="1"/>
    <x v="5"/>
    <d v="2021-09-28T00:00:00"/>
    <x v="8"/>
    <s v="Invoice"/>
    <s v="5983502"/>
    <n v="51230"/>
    <x v="72"/>
    <s v="51230 IVF Lab supplies"/>
    <x v="11"/>
    <s v="Vit Kit, Vit warming kit, QA Fert"/>
    <s v=" "/>
    <s v=""/>
    <s v=""/>
    <n v="8266.36"/>
    <n v="8266.36"/>
    <n v="0"/>
    <s v=""/>
    <s v="G/L Account"/>
    <s v=""/>
    <s v=" "/>
    <s v=""/>
    <s v="Origio"/>
    <n v="6974"/>
    <s v="5983502"/>
    <n v="130"/>
    <s v="NULL"/>
    <s v="NULL"/>
  </r>
  <r>
    <x v="1"/>
    <x v="5"/>
    <d v="2021-09-28T00:00:00"/>
    <x v="8"/>
    <s v="Invoice"/>
    <s v="32653"/>
    <n v="51230"/>
    <x v="72"/>
    <s v="51230 IVF Lab supplies"/>
    <x v="11"/>
    <s v="VWR Super frost Slide PM"/>
    <s v=" "/>
    <s v=""/>
    <s v=""/>
    <n v="576.83000000000004"/>
    <n v="576.83000000000004"/>
    <n v="0"/>
    <s v=""/>
    <s v="G/L Account"/>
    <s v=""/>
    <s v=" "/>
    <s v=""/>
    <s v="Spectrum Technologies"/>
    <n v="6961"/>
    <s v="32653"/>
    <n v="130"/>
    <s v="NULL"/>
    <s v="NULL"/>
  </r>
  <r>
    <x v="4"/>
    <x v="4"/>
    <d v="2021-09-28T00:00:00"/>
    <x v="8"/>
    <s v="Invoice"/>
    <s v="30649396"/>
    <n v="51230"/>
    <x v="72"/>
    <s v="51230 IVF Lab supplies"/>
    <x v="11"/>
    <s v="Sanicloth Wipe"/>
    <s v=" "/>
    <s v=""/>
    <s v=""/>
    <n v="18.690000000000001"/>
    <n v="18.690000000000001"/>
    <n v="0"/>
    <s v=""/>
    <s v="G/L Account"/>
    <s v=""/>
    <s v=" "/>
    <s v=""/>
    <s v="McKesson"/>
    <n v="6957"/>
    <s v="30649396"/>
    <n v="130"/>
    <s v="NULL"/>
    <s v="NULL"/>
  </r>
  <r>
    <x v="1"/>
    <x v="1"/>
    <d v="2021-09-28T00:00:00"/>
    <x v="8"/>
    <s v="Invoice"/>
    <s v="30640054"/>
    <n v="51230"/>
    <x v="72"/>
    <s v="51230 IVF Lab supplies"/>
    <x v="11"/>
    <s v="Container Spec"/>
    <s v=" "/>
    <s v=""/>
    <s v=""/>
    <n v="74.36"/>
    <n v="74.36"/>
    <n v="0"/>
    <s v=""/>
    <s v="G/L Account"/>
    <s v=""/>
    <s v=" "/>
    <s v=""/>
    <s v="McKesson"/>
    <n v="6953"/>
    <s v="30640054"/>
    <n v="130"/>
    <s v="NULL"/>
    <s v="NULL"/>
  </r>
  <r>
    <x v="4"/>
    <x v="4"/>
    <d v="2021-09-28T00:00:00"/>
    <x v="8"/>
    <s v="Invoice"/>
    <s v="20031725"/>
    <n v="51230"/>
    <x v="72"/>
    <s v="51230 IVF Lab supplies"/>
    <x v="11"/>
    <s v="Embryoglue"/>
    <s v=" "/>
    <s v=""/>
    <s v=""/>
    <n v="1336.61"/>
    <n v="1336.61"/>
    <n v="0"/>
    <s v=""/>
    <s v="G/L Account"/>
    <s v=""/>
    <s v=" "/>
    <s v=""/>
    <s v="Vitrolife"/>
    <n v="6937"/>
    <s v="20031725"/>
    <n v="130"/>
    <s v="NULL"/>
    <s v="NULL"/>
  </r>
  <r>
    <x v="0"/>
    <x v="1"/>
    <d v="2021-09-28T00:00:00"/>
    <x v="8"/>
    <s v=" "/>
    <s v="G00075"/>
    <n v="41500"/>
    <x v="75"/>
    <s v="41500 Storage revenue"/>
    <x v="13"/>
    <s v="ACH CREDITSPRING FERTILITY/HEALTH PMT ID-SETT-ACH ORIG"/>
    <s v=" "/>
    <s v=""/>
    <s v=""/>
    <n v="-650"/>
    <n v="0"/>
    <n v="650"/>
    <s v=""/>
    <s v="G/L Account"/>
    <s v=""/>
    <s v=" "/>
    <s v=""/>
    <s v=""/>
    <n v="4294"/>
    <s v=""/>
    <n v="220"/>
    <s v="NULL"/>
    <s v="STORAGE"/>
  </r>
  <r>
    <x v="1"/>
    <x v="1"/>
    <d v="2021-09-29T00:00:00"/>
    <x v="8"/>
    <s v=" "/>
    <s v="G00107"/>
    <n v="65210"/>
    <x v="26"/>
    <s v="65210 Computer software"/>
    <x v="6"/>
    <s v="HOTSPOTSHIELD - no receipts"/>
    <s v=" "/>
    <s v=""/>
    <s v=""/>
    <n v="12.99"/>
    <n v="12.99"/>
    <n v="0"/>
    <s v=""/>
    <s v="G/L Account"/>
    <s v=""/>
    <s v=" "/>
    <s v=""/>
    <s v=""/>
    <n v="10079"/>
    <s v=""/>
    <n v="180"/>
    <s v="NULL"/>
    <s v="NULL"/>
  </r>
  <r>
    <x v="0"/>
    <x v="1"/>
    <d v="2021-09-29T00:00:00"/>
    <x v="8"/>
    <s v=" "/>
    <s v="G00107"/>
    <n v="65210"/>
    <x v="26"/>
    <s v="65210 Computer software"/>
    <x v="6"/>
    <s v="QuickBooks"/>
    <s v=" "/>
    <s v=""/>
    <s v=""/>
    <n v="180"/>
    <n v="180"/>
    <n v="0"/>
    <s v=""/>
    <s v="G/L Account"/>
    <s v=""/>
    <s v=" "/>
    <s v=""/>
    <s v=""/>
    <n v="10073"/>
    <s v=""/>
    <n v="320"/>
    <s v="NULL"/>
    <s v="NULL"/>
  </r>
  <r>
    <x v="4"/>
    <x v="4"/>
    <d v="2021-09-29T00:00:00"/>
    <x v="8"/>
    <s v=" "/>
    <s v="G00106"/>
    <n v="65190"/>
    <x v="28"/>
    <s v="65190 Office supplies"/>
    <x v="6"/>
    <s v="Amazon Office Desk Supplies Organizer"/>
    <s v=" "/>
    <s v=""/>
    <s v=""/>
    <n v="49.5"/>
    <n v="49.5"/>
    <n v="0"/>
    <s v=""/>
    <s v="G/L Account"/>
    <s v=""/>
    <s v=" "/>
    <s v=""/>
    <s v=""/>
    <n v="11201"/>
    <s v=""/>
    <n v="180"/>
    <s v="NULL"/>
    <s v="NULL"/>
  </r>
  <r>
    <x v="1"/>
    <x v="5"/>
    <d v="2021-09-29T00:00:00"/>
    <x v="8"/>
    <s v=" "/>
    <s v="G00107"/>
    <n v="65180"/>
    <x v="29"/>
    <s v="65180 Printing, delivery, &amp; postage"/>
    <x v="6"/>
    <s v="Federal Express"/>
    <s v=" "/>
    <s v=""/>
    <s v=""/>
    <n v="22.4"/>
    <n v="22.4"/>
    <n v="0"/>
    <s v=""/>
    <s v="G/L Account"/>
    <s v=""/>
    <s v=" "/>
    <s v=""/>
    <s v=""/>
    <n v="10075"/>
    <s v=""/>
    <n v="180"/>
    <s v="NULL"/>
    <s v="NULL"/>
  </r>
  <r>
    <x v="2"/>
    <x v="2"/>
    <d v="2021-09-29T00:00:00"/>
    <x v="8"/>
    <s v="Invoice"/>
    <s v="863300"/>
    <n v="64160"/>
    <x v="38"/>
    <s v="64160 Legal"/>
    <x v="7"/>
    <s v="8.3.21 Legal SFH Tax bill"/>
    <s v=" "/>
    <s v=""/>
    <s v=""/>
    <n v="155"/>
    <n v="155"/>
    <n v="0"/>
    <s v=""/>
    <s v="G/L Account"/>
    <s v=""/>
    <s v=" "/>
    <s v=""/>
    <s v="Bass Berry"/>
    <n v="7067"/>
    <s v="863300"/>
    <n v="360"/>
    <s v="NULL"/>
    <s v="NULL"/>
  </r>
  <r>
    <x v="0"/>
    <x v="2"/>
    <d v="2021-09-29T00:00:00"/>
    <x v="8"/>
    <s v="Invoice"/>
    <s v="863300"/>
    <n v="64160"/>
    <x v="38"/>
    <s v="64160 Legal"/>
    <x v="7"/>
    <s v="8.11.21 Legal MSO"/>
    <s v=" "/>
    <s v=""/>
    <s v=""/>
    <n v="507.5"/>
    <n v="507.5"/>
    <n v="0"/>
    <s v=""/>
    <s v="G/L Account"/>
    <s v=""/>
    <s v=" "/>
    <s v=""/>
    <s v="Bass Berry"/>
    <n v="7066"/>
    <s v="863300"/>
    <n v="360"/>
    <s v="NULL"/>
    <s v="NULL"/>
  </r>
  <r>
    <x v="4"/>
    <x v="4"/>
    <d v="2021-09-29T00:00:00"/>
    <x v="8"/>
    <s v="Invoice"/>
    <s v="863300"/>
    <n v="64160"/>
    <x v="38"/>
    <s v="64160 Legal"/>
    <x v="7"/>
    <s v="8.3.21-8.12.21 NYC-PC NY"/>
    <s v=" "/>
    <s v=""/>
    <s v=""/>
    <n v="8657.5"/>
    <n v="8657.5"/>
    <n v="0"/>
    <s v=""/>
    <s v="G/L Account"/>
    <s v=""/>
    <s v=" "/>
    <s v=""/>
    <s v="Bass Berry"/>
    <n v="7063"/>
    <s v="863300"/>
    <n v="360"/>
    <s v="NULL"/>
    <s v="NULL"/>
  </r>
  <r>
    <x v="1"/>
    <x v="3"/>
    <d v="2021-09-29T00:00:00"/>
    <x v="8"/>
    <s v="Invoice"/>
    <s v="50800013671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051"/>
    <s v="508000136712"/>
    <n v="110"/>
    <s v="NULL"/>
    <s v="NULL"/>
  </r>
  <r>
    <x v="1"/>
    <x v="3"/>
    <d v="2021-09-29T00:00:00"/>
    <x v="8"/>
    <s v="Invoice"/>
    <s v="50800013671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048"/>
    <s v="508000136712"/>
    <n v="170"/>
    <s v="NULL"/>
    <s v="NULL"/>
  </r>
  <r>
    <x v="1"/>
    <x v="1"/>
    <d v="2021-09-29T00:00:00"/>
    <x v="8"/>
    <s v="Invoice"/>
    <s v="508000136633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7044"/>
    <s v="508000136633"/>
    <n v="120"/>
    <s v="NULL"/>
    <s v="NULL"/>
  </r>
  <r>
    <x v="1"/>
    <x v="1"/>
    <d v="2021-09-29T00:00:00"/>
    <x v="8"/>
    <s v="Invoice"/>
    <s v="50800013663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041"/>
    <s v="508000136633"/>
    <n v="110"/>
    <s v="NULL"/>
    <s v="NULL"/>
  </r>
  <r>
    <x v="1"/>
    <x v="1"/>
    <d v="2021-09-29T00:00:00"/>
    <x v="8"/>
    <s v="Invoice"/>
    <s v="50800013663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7038"/>
    <s v="508000136633"/>
    <n v="130"/>
    <s v="NULL"/>
    <s v="NULL"/>
  </r>
  <r>
    <x v="1"/>
    <x v="1"/>
    <d v="2021-09-29T00:00:00"/>
    <x v="8"/>
    <s v="Invoice"/>
    <s v="50800013663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035"/>
    <s v="508000136633"/>
    <n v="170"/>
    <s v="NULL"/>
    <s v="NULL"/>
  </r>
  <r>
    <x v="1"/>
    <x v="1"/>
    <d v="2021-09-29T00:00:00"/>
    <x v="8"/>
    <s v="Invoice"/>
    <s v="508000136622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031"/>
    <s v="508000136622"/>
    <n v="130"/>
    <s v="NULL"/>
    <s v="NULL"/>
  </r>
  <r>
    <x v="1"/>
    <x v="1"/>
    <d v="2021-09-29T00:00:00"/>
    <x v="8"/>
    <s v="Invoice"/>
    <s v="508000136622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028"/>
    <s v="508000136622"/>
    <n v="170"/>
    <s v="NULL"/>
    <s v="NULL"/>
  </r>
  <r>
    <x v="1"/>
    <x v="1"/>
    <d v="2021-09-29T00:00:00"/>
    <x v="8"/>
    <s v="Invoice"/>
    <s v="508000136622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025"/>
    <s v="508000136622"/>
    <n v="110"/>
    <s v="NULL"/>
    <s v="NULL"/>
  </r>
  <r>
    <x v="1"/>
    <x v="1"/>
    <d v="2021-09-29T00:00:00"/>
    <x v="8"/>
    <s v="Invoice"/>
    <s v="508000136622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022"/>
    <s v="508000136622"/>
    <n v="120"/>
    <s v="NULL"/>
    <s v="NULL"/>
  </r>
  <r>
    <x v="4"/>
    <x v="4"/>
    <d v="2021-09-29T00:00:00"/>
    <x v="8"/>
    <s v=" "/>
    <s v="G00106"/>
    <n v="51250"/>
    <x v="71"/>
    <s v="51250 Patient refreshments"/>
    <x v="11"/>
    <s v="Amazon Sugar milk"/>
    <s v=" "/>
    <s v=""/>
    <s v=""/>
    <n v="59.58"/>
    <n v="59.58"/>
    <n v="0"/>
    <s v=""/>
    <s v="G/L Account"/>
    <s v=""/>
    <s v=" "/>
    <s v=""/>
    <s v=""/>
    <n v="11197"/>
    <s v=""/>
    <n v="180"/>
    <s v="NULL"/>
    <s v="NULL"/>
  </r>
  <r>
    <x v="1"/>
    <x v="1"/>
    <d v="2021-09-29T00:00:00"/>
    <x v="8"/>
    <s v=" "/>
    <s v="G00106"/>
    <n v="51230"/>
    <x v="72"/>
    <s v="51230 IVF Lab supplies"/>
    <x v="11"/>
    <s v="Amazon Paper Towels"/>
    <s v=" "/>
    <s v=""/>
    <s v=""/>
    <n v="30.77"/>
    <n v="30.77"/>
    <n v="0"/>
    <s v=""/>
    <s v="G/L Account"/>
    <s v=""/>
    <s v=" "/>
    <s v=""/>
    <s v=""/>
    <n v="11205"/>
    <s v=""/>
    <n v="130"/>
    <s v="NULL"/>
    <s v="NULL"/>
  </r>
  <r>
    <x v="1"/>
    <x v="1"/>
    <d v="2021-09-29T00:00:00"/>
    <x v="8"/>
    <s v="Invoice"/>
    <s v="PSI-05082"/>
    <n v="51230"/>
    <x v="72"/>
    <s v="51230 IVF Lab supplies"/>
    <x v="11"/>
    <s v="VT602US  Thawing Media w/ Phenol Red"/>
    <s v=" "/>
    <s v=""/>
    <s v=""/>
    <n v="209.57"/>
    <n v="209.57"/>
    <n v="0"/>
    <s v=""/>
    <s v="G/L Account"/>
    <s v=""/>
    <s v=" "/>
    <s v=""/>
    <s v="CCB Kitazato LLC"/>
    <n v="7071"/>
    <s v="PSI-05082"/>
    <n v="130"/>
    <s v="NULL"/>
    <s v="NULL"/>
  </r>
  <r>
    <x v="1"/>
    <x v="5"/>
    <d v="2021-09-29T00:00:00"/>
    <x v="8"/>
    <s v="Invoice"/>
    <s v="5985489"/>
    <n v="51230"/>
    <x v="72"/>
    <s v="51230 IVF Lab supplies"/>
    <x v="11"/>
    <s v="Vit Kit, QA Fert"/>
    <s v=" "/>
    <s v=""/>
    <s v=""/>
    <n v="5701.9"/>
    <n v="5701.9"/>
    <n v="0"/>
    <s v=""/>
    <s v="G/L Account"/>
    <s v=""/>
    <s v=" "/>
    <s v=""/>
    <s v="Cooper Sergical, Inc"/>
    <n v="7059"/>
    <s v="5985489"/>
    <n v="130"/>
    <s v="NULL"/>
    <s v="NULL"/>
  </r>
  <r>
    <x v="1"/>
    <x v="5"/>
    <d v="2021-09-29T00:00:00"/>
    <x v="8"/>
    <s v="Invoice"/>
    <s v="5984023"/>
    <n v="51230"/>
    <x v="72"/>
    <s v="51230 IVF Lab supplies"/>
    <x v="11"/>
    <s v="Con. Centr Tube 15ml"/>
    <s v=" "/>
    <s v=""/>
    <s v=""/>
    <n v="1050.43"/>
    <n v="1050.43"/>
    <n v="0"/>
    <s v=""/>
    <s v="G/L Account"/>
    <s v=""/>
    <s v=" "/>
    <s v=""/>
    <s v="Origio"/>
    <n v="7055"/>
    <s v="5984023"/>
    <n v="130"/>
    <s v="NULL"/>
    <s v="NULL"/>
  </r>
  <r>
    <x v="1"/>
    <x v="7"/>
    <d v="2021-09-29T00:00:00"/>
    <x v="8"/>
    <s v="Invoice"/>
    <s v="32671"/>
    <n v="51230"/>
    <x v="72"/>
    <s v="51230 IVF Lab supplies"/>
    <x v="11"/>
    <s v="VWR Super frost Slide PM"/>
    <s v=" "/>
    <s v=""/>
    <s v=""/>
    <n v="576.83000000000004"/>
    <n v="576.83000000000004"/>
    <n v="0"/>
    <s v=""/>
    <s v="G/L Account"/>
    <s v=""/>
    <s v=" "/>
    <s v=""/>
    <s v="Spectrum Technologies"/>
    <n v="7018"/>
    <s v="32671"/>
    <n v="130"/>
    <s v="NULL"/>
    <s v="NULL"/>
  </r>
  <r>
    <x v="1"/>
    <x v="1"/>
    <d v="2021-09-29T00:00:00"/>
    <x v="8"/>
    <s v="Invoice"/>
    <s v="30695689"/>
    <n v="51230"/>
    <x v="72"/>
    <s v="51230 IVF Lab supplies"/>
    <x v="11"/>
    <s v="Kimwipe"/>
    <s v=" "/>
    <s v=""/>
    <s v=""/>
    <n v="37.92"/>
    <n v="37.92"/>
    <n v="0"/>
    <s v=""/>
    <s v="G/L Account"/>
    <s v=""/>
    <s v=" "/>
    <s v=""/>
    <s v="McKesson"/>
    <n v="6994"/>
    <s v="30695689"/>
    <n v="130"/>
    <s v="NULL"/>
    <s v="NULL"/>
  </r>
  <r>
    <x v="1"/>
    <x v="5"/>
    <d v="2021-09-29T00:00:00"/>
    <x v="8"/>
    <s v="Invoice"/>
    <s v="1372"/>
    <n v="51230"/>
    <x v="72"/>
    <s v="51230 IVF Lab supplies"/>
    <x v="11"/>
    <s v="White straws pack 10x"/>
    <s v=" "/>
    <s v=""/>
    <s v=""/>
    <n v="23427.77"/>
    <n v="23427.77"/>
    <n v="0"/>
    <s v=""/>
    <s v="G/L Account"/>
    <s v=""/>
    <s v=" "/>
    <s v=""/>
    <s v="Cryotech America, LLC"/>
    <n v="6982"/>
    <s v="1372"/>
    <n v="130"/>
    <s v="NULL"/>
    <s v="NULL"/>
  </r>
  <r>
    <x v="0"/>
    <x v="2"/>
    <d v="2021-09-30T00:00:00"/>
    <x v="8"/>
    <s v=" "/>
    <s v="G00117"/>
    <n v="71140"/>
    <x v="6"/>
    <s v="71140 Depreciation"/>
    <x v="1"/>
    <s v="Q3 2021 Depreciation"/>
    <s v=" "/>
    <s v=""/>
    <s v=""/>
    <n v="93280.09"/>
    <n v="93280.09"/>
    <n v="0"/>
    <s v=""/>
    <s v="G/L Account"/>
    <s v=""/>
    <s v=" "/>
    <s v=""/>
    <s v=""/>
    <n v="12281"/>
    <s v=""/>
    <n v="380"/>
    <s v=""/>
    <s v=""/>
  </r>
  <r>
    <x v="0"/>
    <x v="2"/>
    <d v="2021-09-30T00:00:00"/>
    <x v="8"/>
    <s v=" "/>
    <s v="G00117"/>
    <n v="71140"/>
    <x v="6"/>
    <s v="71140 Depreciation"/>
    <x v="1"/>
    <s v="Q3 2021 Depreciation"/>
    <s v=" "/>
    <s v=""/>
    <s v=""/>
    <n v="203939.7"/>
    <n v="203939.7"/>
    <n v="0"/>
    <s v=""/>
    <s v="G/L Account"/>
    <s v=""/>
    <s v=" "/>
    <s v=""/>
    <s v=""/>
    <n v="12276"/>
    <s v=""/>
    <n v="380"/>
    <s v=""/>
    <s v=""/>
  </r>
  <r>
    <x v="0"/>
    <x v="2"/>
    <d v="2021-09-30T00:00:00"/>
    <x v="8"/>
    <s v=" "/>
    <s v="G00081"/>
    <n v="71130"/>
    <x v="7"/>
    <s v="71130 Interest expense"/>
    <x v="1"/>
    <s v="Interest on the unused LOC"/>
    <s v=" "/>
    <s v=""/>
    <s v=""/>
    <n v="26621.3"/>
    <n v="26621.3"/>
    <n v="0"/>
    <s v=""/>
    <s v="G/L Account"/>
    <s v=""/>
    <s v=" "/>
    <s v=""/>
    <s v=""/>
    <n v="4874"/>
    <s v=""/>
    <n v="320"/>
    <s v=""/>
    <s v=""/>
  </r>
  <r>
    <x v="0"/>
    <x v="2"/>
    <d v="2021-09-30T00:00:00"/>
    <x v="8"/>
    <s v=" "/>
    <s v="G00081"/>
    <n v="71130"/>
    <x v="7"/>
    <s v="71130 Interest expense"/>
    <x v="1"/>
    <s v="Interest on the used LOC"/>
    <s v=" "/>
    <s v=""/>
    <s v=""/>
    <n v="42966.92"/>
    <n v="42966.92"/>
    <n v="0"/>
    <s v=""/>
    <s v="G/L Account"/>
    <s v=""/>
    <s v=" "/>
    <s v=""/>
    <s v=""/>
    <n v="4873"/>
    <s v=""/>
    <n v="3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 - Shipping"/>
    <s v=" "/>
    <s v=""/>
    <s v=""/>
    <n v="45"/>
    <n v="45"/>
    <n v="0"/>
    <s v=""/>
    <s v="G/L Account"/>
    <s v=""/>
    <s v=" "/>
    <s v=""/>
    <s v=""/>
    <n v="3956"/>
    <s v=""/>
    <n v="31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265"/>
    <n v="265"/>
    <n v="0"/>
    <s v=""/>
    <s v="G/L Account"/>
    <s v=""/>
    <s v=" "/>
    <s v=""/>
    <s v=""/>
    <n v="3953"/>
    <s v=""/>
    <n v="16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583"/>
    <n v="583"/>
    <n v="0"/>
    <s v=""/>
    <s v="G/L Account"/>
    <s v=""/>
    <s v=" "/>
    <s v=""/>
    <s v=""/>
    <n v="3952"/>
    <s v=""/>
    <n v="22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51"/>
    <s v=""/>
    <n v="14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636"/>
    <n v="636"/>
    <n v="0"/>
    <s v=""/>
    <s v="G/L Account"/>
    <s v=""/>
    <s v=" "/>
    <s v=""/>
    <s v=""/>
    <n v="3950"/>
    <s v=""/>
    <n v="140"/>
    <s v=""/>
    <s v=""/>
  </r>
  <r>
    <x v="0"/>
    <x v="3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49"/>
    <s v=""/>
    <n v="14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48"/>
    <s v=""/>
    <n v="14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7"/>
    <s v=""/>
    <n v="14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46"/>
    <s v=""/>
    <n v="35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45"/>
    <s v=""/>
    <n v="18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4"/>
    <s v=""/>
    <n v="180"/>
    <s v=""/>
    <s v=""/>
  </r>
  <r>
    <x v="0"/>
    <x v="6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43"/>
    <s v=""/>
    <n v="18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212"/>
    <n v="212"/>
    <n v="0"/>
    <s v=""/>
    <s v="G/L Account"/>
    <s v=""/>
    <s v=" "/>
    <s v=""/>
    <s v=""/>
    <n v="3942"/>
    <s v=""/>
    <n v="18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159"/>
    <n v="159"/>
    <n v="0"/>
    <s v=""/>
    <s v="G/L Account"/>
    <s v=""/>
    <s v=" "/>
    <s v=""/>
    <s v=""/>
    <n v="3941"/>
    <s v=""/>
    <n v="18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40"/>
    <s v=""/>
    <n v="15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212"/>
    <n v="212"/>
    <n v="0"/>
    <s v=""/>
    <s v="G/L Account"/>
    <s v=""/>
    <s v=" "/>
    <s v=""/>
    <s v=""/>
    <n v="3939"/>
    <s v=""/>
    <n v="34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0"/>
    <n v="530"/>
    <n v="0"/>
    <s v=""/>
    <s v="G/L Account"/>
    <s v=""/>
    <s v=" "/>
    <s v=""/>
    <s v=""/>
    <n v="3938"/>
    <s v=""/>
    <n v="17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689"/>
    <n v="689"/>
    <n v="0"/>
    <s v=""/>
    <s v="G/L Account"/>
    <s v=""/>
    <s v=" "/>
    <s v=""/>
    <s v=""/>
    <n v="3937"/>
    <s v=""/>
    <n v="170"/>
    <s v=""/>
    <s v=""/>
  </r>
  <r>
    <x v="0"/>
    <x v="3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36"/>
    <s v=""/>
    <n v="170"/>
    <s v=""/>
    <s v=""/>
  </r>
  <r>
    <x v="0"/>
    <x v="6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35"/>
    <s v=""/>
    <n v="17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636"/>
    <n v="636"/>
    <n v="0"/>
    <s v=""/>
    <s v="G/L Account"/>
    <s v=""/>
    <s v=" "/>
    <s v=""/>
    <s v=""/>
    <n v="3934"/>
    <s v=""/>
    <n v="17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477"/>
    <n v="477"/>
    <n v="0"/>
    <s v=""/>
    <s v="G/L Account"/>
    <s v=""/>
    <s v=" "/>
    <s v=""/>
    <s v=""/>
    <n v="3933"/>
    <s v=""/>
    <n v="170"/>
    <s v=""/>
    <s v=""/>
  </r>
  <r>
    <x v="0"/>
    <x v="8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32"/>
    <s v=""/>
    <n v="170"/>
    <s v=""/>
    <s v=""/>
  </r>
  <r>
    <x v="0"/>
    <x v="5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31"/>
    <s v=""/>
    <n v="130"/>
    <s v=""/>
    <s v=""/>
  </r>
  <r>
    <x v="0"/>
    <x v="1"/>
    <d v="2021-09-30T00:00:00"/>
    <x v="8"/>
    <s v=" "/>
    <s v="G00070"/>
    <n v="69130"/>
    <x v="9"/>
    <s v="69130 Payroll processing fee"/>
    <x v="2"/>
    <s v="SFM PPE 9/30/21 - Invoice 5544820"/>
    <s v=" "/>
    <s v=""/>
    <s v=""/>
    <n v="901"/>
    <n v="901"/>
    <n v="0"/>
    <s v=""/>
    <s v="G/L Account"/>
    <s v=""/>
    <s v=" "/>
    <s v=""/>
    <s v=""/>
    <n v="3930"/>
    <s v=""/>
    <n v="130"/>
    <s v=""/>
    <s v=""/>
  </r>
  <r>
    <x v="0"/>
    <x v="7"/>
    <d v="2021-09-30T00:00:00"/>
    <x v="8"/>
    <s v=" "/>
    <s v="G00070"/>
    <n v="69130"/>
    <x v="9"/>
    <s v="69130 Payroll processing fee"/>
    <x v="2"/>
    <s v="SFM PPE 9/30/21 - Invoice 5544820"/>
    <s v=" "/>
    <s v=""/>
    <s v=""/>
    <n v="371"/>
    <n v="371"/>
    <n v="0"/>
    <s v=""/>
    <s v="G/L Account"/>
    <s v=""/>
    <s v=" "/>
    <s v=""/>
    <s v=""/>
    <n v="3929"/>
    <s v=""/>
    <n v="13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8"/>
    <s v=""/>
    <n v="13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27"/>
    <s v=""/>
    <n v="13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6"/>
    <s v=""/>
    <n v="37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5"/>
    <s v=""/>
    <n v="332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318"/>
    <n v="318"/>
    <n v="0"/>
    <s v=""/>
    <s v="G/L Account"/>
    <s v=""/>
    <s v=" "/>
    <s v=""/>
    <s v=""/>
    <n v="3924"/>
    <s v=""/>
    <n v="3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106"/>
    <n v="106"/>
    <n v="0"/>
    <s v=""/>
    <s v="G/L Account"/>
    <s v=""/>
    <s v=" "/>
    <s v=""/>
    <s v=""/>
    <n v="3923"/>
    <s v=""/>
    <n v="310"/>
    <s v=""/>
    <s v=""/>
  </r>
  <r>
    <x v="0"/>
    <x v="4"/>
    <d v="2021-09-30T00:00:00"/>
    <x v="8"/>
    <s v=" "/>
    <s v="G00070"/>
    <n v="69130"/>
    <x v="9"/>
    <s v="69130 Payroll processing fee"/>
    <x v="2"/>
    <s v="SFM PPE 9/30/21 - Invoice 5544820"/>
    <s v=" "/>
    <s v=""/>
    <s v=""/>
    <n v="53"/>
    <n v="53"/>
    <n v="0"/>
    <s v=""/>
    <s v="G/L Account"/>
    <s v=""/>
    <s v=" "/>
    <s v=""/>
    <s v=""/>
    <n v="3922"/>
    <s v=""/>
    <n v="120"/>
    <s v=""/>
    <s v=""/>
  </r>
  <r>
    <x v="0"/>
    <x v="2"/>
    <d v="2021-09-30T00:00:00"/>
    <x v="8"/>
    <s v=" "/>
    <s v="G00070"/>
    <n v="69130"/>
    <x v="9"/>
    <s v="69130 Payroll processing fee"/>
    <x v="2"/>
    <s v="SFM PPE 9/30/21 - Invoice 5544820"/>
    <s v=" "/>
    <s v=""/>
    <s v=""/>
    <n v="689"/>
    <n v="689"/>
    <n v="0"/>
    <s v=""/>
    <s v="G/L Account"/>
    <s v=""/>
    <s v=" "/>
    <s v=""/>
    <s v=""/>
    <n v="3921"/>
    <s v=""/>
    <n v="210"/>
    <s v=""/>
    <s v=""/>
  </r>
  <r>
    <x v="0"/>
    <x v="2"/>
    <d v="2021-09-30T00:00:00"/>
    <x v="8"/>
    <s v=" "/>
    <s v="G00059"/>
    <n v="69130"/>
    <x v="9"/>
    <s v="69130 Payroll processing fee"/>
    <x v="2"/>
    <s v="SFM PPE 9/30/21 - Invoice 5546239 - off- cycle"/>
    <s v=" "/>
    <s v=""/>
    <s v=""/>
    <n v="53"/>
    <n v="53"/>
    <n v="0"/>
    <s v=""/>
    <s v="G/L Account"/>
    <s v=""/>
    <s v=" "/>
    <s v=""/>
    <s v=""/>
    <n v="3515"/>
    <s v=""/>
    <n v="370"/>
    <s v=""/>
    <s v=""/>
  </r>
  <r>
    <x v="0"/>
    <x v="1"/>
    <d v="2021-09-30T00:00:00"/>
    <x v="8"/>
    <s v=" "/>
    <s v="G00108"/>
    <n v="68110"/>
    <x v="14"/>
    <s v="68110 State and local taxes"/>
    <x v="3"/>
    <s v="P09 September 2021 Prepaid Amortization"/>
    <s v=" "/>
    <s v=""/>
    <s v=""/>
    <n v="152.41"/>
    <n v="152.41"/>
    <n v="0"/>
    <s v="SF Tax Collector"/>
    <s v="G/L Account"/>
    <s v=""/>
    <s v=" "/>
    <s v=""/>
    <s v=""/>
    <n v="11512"/>
    <s v=""/>
    <n v="320"/>
    <s v=""/>
    <s v=""/>
  </r>
  <r>
    <x v="1"/>
    <x v="6"/>
    <d v="2021-09-30T00:00:00"/>
    <x v="8"/>
    <s v="Invoice"/>
    <s v="2021-009360"/>
    <n v="68110"/>
    <x v="14"/>
    <s v="68110 State and local taxes"/>
    <x v="3"/>
    <s v="7.15.21 RWC unsecured property tax 2021-2022"/>
    <s v=" "/>
    <s v=""/>
    <s v=""/>
    <n v="1432.6"/>
    <n v="1432.6"/>
    <n v="0"/>
    <s v=""/>
    <s v="G/L Account"/>
    <s v=""/>
    <s v=" "/>
    <s v=""/>
    <s v="San Mateo County Tax Collector"/>
    <n v="7103"/>
    <s v="2021-009360"/>
    <n v="400"/>
    <s v="NULL"/>
    <s v="NULL"/>
  </r>
  <r>
    <x v="1"/>
    <x v="1"/>
    <d v="2021-09-30T00:00:00"/>
    <x v="8"/>
    <s v=" "/>
    <s v="G00106"/>
    <n v="67160"/>
    <x v="15"/>
    <s v="67160 In-house meals"/>
    <x v="4"/>
    <s v="UBER EATS NT"/>
    <s v=" "/>
    <s v=""/>
    <s v=""/>
    <n v="33.89"/>
    <n v="33.89"/>
    <n v="0"/>
    <s v=""/>
    <s v="G/L Account"/>
    <s v=""/>
    <s v=" "/>
    <s v=""/>
    <s v=""/>
    <n v="11225"/>
    <s v=""/>
    <n v="110"/>
    <s v="NULL"/>
    <s v="NULL"/>
  </r>
  <r>
    <x v="0"/>
    <x v="7"/>
    <d v="2021-09-30T00:00:00"/>
    <x v="8"/>
    <s v=" "/>
    <s v="G00094"/>
    <n v="67160"/>
    <x v="15"/>
    <s v="67160 In-house meals"/>
    <x v="4"/>
    <s v="Marin Blitzer:81790960:Door Dash:261.93"/>
    <s v=" "/>
    <s v=""/>
    <s v=""/>
    <n v="141.99"/>
    <n v="141.99"/>
    <n v="0"/>
    <s v=""/>
    <s v="G/L Account"/>
    <s v=""/>
    <s v=" "/>
    <s v=""/>
    <s v=""/>
    <n v="8895"/>
    <s v=""/>
    <n v="350"/>
    <s v=""/>
    <s v=""/>
  </r>
  <r>
    <x v="0"/>
    <x v="7"/>
    <d v="2021-09-30T00:00:00"/>
    <x v="8"/>
    <s v=" "/>
    <s v="G00094"/>
    <n v="67160"/>
    <x v="15"/>
    <s v="67160 In-house meals"/>
    <x v="4"/>
    <s v="My Lee:81498995:Whole Foods Market:69.12"/>
    <s v=" "/>
    <s v=""/>
    <s v=""/>
    <n v="69.12"/>
    <n v="69.12"/>
    <n v="0"/>
    <s v=""/>
    <s v="G/L Account"/>
    <s v=""/>
    <s v=" "/>
    <s v=""/>
    <s v=""/>
    <n v="8844"/>
    <s v=""/>
    <n v="332"/>
    <s v=""/>
    <s v=""/>
  </r>
  <r>
    <x v="0"/>
    <x v="4"/>
    <d v="2021-09-30T00:00:00"/>
    <x v="8"/>
    <s v=" "/>
    <s v="G00094"/>
    <n v="67160"/>
    <x v="15"/>
    <s v="67160 In-house meals"/>
    <x v="4"/>
    <s v="Jacqueline Kirstein:81088713:Paris baguette boulangerie:188.65"/>
    <s v=" "/>
    <s v=""/>
    <s v=""/>
    <n v="24.75"/>
    <n v="24.75"/>
    <n v="0"/>
    <s v=""/>
    <s v="G/L Account"/>
    <s v=""/>
    <s v=" "/>
    <s v=""/>
    <s v=""/>
    <n v="8814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9396:East village pizza:142.03"/>
    <s v=" "/>
    <s v=""/>
    <s v=""/>
    <n v="122.43"/>
    <n v="122.43"/>
    <n v="0"/>
    <s v=""/>
    <s v="G/L Account"/>
    <s v=""/>
    <s v=" "/>
    <s v=""/>
    <s v=""/>
    <n v="8773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4060:Drizly:307.97"/>
    <s v=" "/>
    <s v=""/>
    <s v=""/>
    <n v="168.56"/>
    <n v="168.56"/>
    <n v="0"/>
    <s v=""/>
    <s v="G/L Account"/>
    <s v=""/>
    <s v=" "/>
    <s v=""/>
    <s v=""/>
    <n v="8771"/>
    <s v=""/>
    <n v="340"/>
    <s v=""/>
    <s v=""/>
  </r>
  <r>
    <x v="0"/>
    <x v="4"/>
    <d v="2021-09-30T00:00:00"/>
    <x v="8"/>
    <s v=" "/>
    <s v="G00094"/>
    <n v="67160"/>
    <x v="15"/>
    <s v="67160 In-house meals"/>
    <x v="4"/>
    <s v="Jacqueline Kirstein:80644060:The Well K&amp;T:307.97"/>
    <s v=" "/>
    <s v=""/>
    <s v=""/>
    <n v="127.38"/>
    <n v="127.38"/>
    <n v="0"/>
    <s v=""/>
    <s v="G/L Account"/>
    <s v=""/>
    <s v=" "/>
    <s v=""/>
    <s v=""/>
    <n v="8770"/>
    <s v=""/>
    <n v="340"/>
    <s v=""/>
    <s v=""/>
  </r>
  <r>
    <x v="0"/>
    <x v="1"/>
    <d v="2021-09-30T00:00:00"/>
    <x v="8"/>
    <s v=" "/>
    <s v="G00094"/>
    <n v="67160"/>
    <x v="15"/>
    <s v="67160 In-house meals"/>
    <x v="4"/>
    <s v="allison.spivey@springfertility.com:80508938:Sift Bakery:431.88"/>
    <s v=" "/>
    <s v=""/>
    <s v=""/>
    <n v="85.05"/>
    <n v="85.05"/>
    <n v="0"/>
    <s v=""/>
    <s v="G/L Account"/>
    <s v=""/>
    <s v=" "/>
    <s v=""/>
    <s v=""/>
    <n v="8750"/>
    <s v=""/>
    <n v="340"/>
    <s v=""/>
    <s v=""/>
  </r>
  <r>
    <x v="1"/>
    <x v="5"/>
    <d v="2021-09-30T00:00:00"/>
    <x v="8"/>
    <s v="Invoice"/>
    <s v="SEPT 2021-KANEOHE"/>
    <n v="67160"/>
    <x v="15"/>
    <s v="67160 In-house meals"/>
    <x v="4"/>
    <s v="Lunch for SV doctors"/>
    <s v=" "/>
    <s v=""/>
    <s v=""/>
    <n v="82.22"/>
    <n v="82.22"/>
    <n v="0"/>
    <s v=""/>
    <s v="G/L Account"/>
    <s v=""/>
    <s v=" "/>
    <s v=""/>
    <s v="Kaneohe Advisors LLC"/>
    <n v="7452"/>
    <s v="SEPT 2021-KANEOHE"/>
    <n v="220"/>
    <s v="NULL"/>
    <s v="NULL"/>
  </r>
  <r>
    <x v="0"/>
    <x v="10"/>
    <d v="2021-09-30T00:00:00"/>
    <x v="8"/>
    <s v=" "/>
    <s v="G00094"/>
    <n v="67140"/>
    <x v="93"/>
    <s v="67140 Employee perks"/>
    <x v="4"/>
    <s v="Meghan Dwyer:79750360:Brilliant Star Bakery:"/>
    <s v=" "/>
    <s v=""/>
    <s v=""/>
    <n v="249.31"/>
    <n v="249.31"/>
    <n v="0"/>
    <s v=""/>
    <s v="G/L Account"/>
    <s v=""/>
    <s v=" "/>
    <s v=""/>
    <s v=""/>
    <n v="8457"/>
    <s v=""/>
    <n v="340"/>
    <s v=""/>
    <s v=""/>
  </r>
  <r>
    <x v="0"/>
    <x v="2"/>
    <d v="2021-09-30T00:00:00"/>
    <x v="8"/>
    <s v=" "/>
    <s v="G00094"/>
    <n v="67140"/>
    <x v="93"/>
    <s v="67140 Employee perks"/>
    <x v="4"/>
    <s v="Meghan Dwyer:79750360:Coqueta:"/>
    <s v=" "/>
    <s v=""/>
    <s v=""/>
    <n v="141.58000000000001"/>
    <n v="141.58000000000001"/>
    <n v="0"/>
    <s v=""/>
    <s v="G/L Account"/>
    <s v=""/>
    <s v=" "/>
    <s v=""/>
    <s v=""/>
    <n v="8433"/>
    <s v=""/>
    <n v="340"/>
    <s v=""/>
    <s v=""/>
  </r>
  <r>
    <x v="0"/>
    <x v="5"/>
    <d v="2021-09-30T00:00:00"/>
    <x v="8"/>
    <s v=" "/>
    <s v="G00094"/>
    <n v="67120"/>
    <x v="16"/>
    <s v="67120 Employee recognition"/>
    <x v="4"/>
    <s v="nina.hong@springfertility.com:80543797:September Birthday Celebration:29.99"/>
    <s v=" "/>
    <s v=""/>
    <s v=""/>
    <n v="29.99"/>
    <n v="29.99"/>
    <n v="0"/>
    <s v=""/>
    <s v="G/L Account"/>
    <s v=""/>
    <s v=" "/>
    <s v=""/>
    <s v=""/>
    <n v="8753"/>
    <s v=""/>
    <n v="350"/>
    <s v=""/>
    <s v=""/>
  </r>
  <r>
    <x v="0"/>
    <x v="2"/>
    <d v="2021-09-30T00:00:00"/>
    <x v="8"/>
    <s v=" "/>
    <s v="G00094"/>
    <n v="67120"/>
    <x v="16"/>
    <s v="67120 Employee recognition"/>
    <x v="4"/>
    <s v="Brenda Pham:79911868:Emoro, Inc.:"/>
    <s v=" "/>
    <s v=""/>
    <s v=""/>
    <n v="2219.02"/>
    <n v="2219.02"/>
    <n v="0"/>
    <s v=""/>
    <s v="G/L Account"/>
    <s v=""/>
    <s v=" "/>
    <s v=""/>
    <s v=""/>
    <n v="8529"/>
    <s v=""/>
    <n v="332"/>
    <s v=""/>
    <s v=""/>
  </r>
  <r>
    <x v="4"/>
    <x v="4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399.5"/>
    <n v="399.5"/>
    <n v="0"/>
    <s v=""/>
    <s v="G/L Account"/>
    <s v=""/>
    <s v=" "/>
    <s v=""/>
    <s v=""/>
    <n v="8522"/>
    <s v=""/>
    <n v="170"/>
    <s v=""/>
    <s v=""/>
  </r>
  <r>
    <x v="1"/>
    <x v="1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639.20000000000005"/>
    <n v="639.20000000000005"/>
    <n v="0"/>
    <s v=""/>
    <s v="G/L Account"/>
    <s v=""/>
    <s v=" "/>
    <s v=""/>
    <s v=""/>
    <n v="8519"/>
    <s v=""/>
    <n v="170"/>
    <s v=""/>
    <s v=""/>
  </r>
  <r>
    <x v="1"/>
    <x v="5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439.45"/>
    <n v="439.45"/>
    <n v="0"/>
    <s v=""/>
    <s v="G/L Account"/>
    <s v=""/>
    <s v=" "/>
    <s v=""/>
    <s v=""/>
    <n v="8516"/>
    <s v=""/>
    <n v="170"/>
    <s v=""/>
    <s v=""/>
  </r>
  <r>
    <x v="1"/>
    <x v="7"/>
    <d v="2021-09-30T00:00:00"/>
    <x v="8"/>
    <s v=" "/>
    <s v="G00094"/>
    <n v="67120"/>
    <x v="16"/>
    <s v="67120 Employee recognition"/>
    <x v="4"/>
    <s v="Brenda Pham:79911868:Locca Tea Churros:"/>
    <s v=" "/>
    <s v=""/>
    <s v=""/>
    <n v="599.25"/>
    <n v="599.25"/>
    <n v="0"/>
    <s v=""/>
    <s v="G/L Account"/>
    <s v=""/>
    <s v=" "/>
    <s v=""/>
    <s v=""/>
    <n v="8513"/>
    <s v=""/>
    <n v="170"/>
    <s v=""/>
    <s v=""/>
  </r>
  <r>
    <x v="0"/>
    <x v="1"/>
    <d v="2021-09-30T00:00:00"/>
    <x v="8"/>
    <s v=" "/>
    <s v="G00108"/>
    <n v="67110"/>
    <x v="17"/>
    <s v="67110 Professional development"/>
    <x v="4"/>
    <s v="P09 September 2021 Prepaid Amortization"/>
    <s v=" "/>
    <s v=""/>
    <s v=""/>
    <n v="20.38"/>
    <n v="20.38"/>
    <n v="0"/>
    <s v="Tessa Berwald"/>
    <s v="G/L Account"/>
    <s v=""/>
    <s v=" "/>
    <s v=""/>
    <s v=""/>
    <n v="11494"/>
    <s v=""/>
    <n v="180"/>
    <s v=""/>
    <s v=""/>
  </r>
  <r>
    <x v="1"/>
    <x v="1"/>
    <d v="2021-09-30T00:00:00"/>
    <x v="8"/>
    <s v=" "/>
    <s v="G00094"/>
    <n v="67110"/>
    <x v="17"/>
    <s v="67110 Professional development"/>
    <x v="4"/>
    <s v="Tessa Berwald:82177367:ASRM:1075"/>
    <s v=" "/>
    <s v=""/>
    <s v=""/>
    <n v="1075"/>
    <n v="1075"/>
    <n v="0"/>
    <s v=""/>
    <s v="G/L Account"/>
    <s v=""/>
    <s v=" "/>
    <s v=""/>
    <s v=""/>
    <n v="8911"/>
    <s v=""/>
    <n v="130"/>
    <s v=""/>
    <s v=""/>
  </r>
  <r>
    <x v="0"/>
    <x v="2"/>
    <d v="2021-09-30T00:00:00"/>
    <x v="8"/>
    <s v=" "/>
    <s v="G00094"/>
    <n v="67110"/>
    <x v="17"/>
    <s v="67110 Professional development"/>
    <x v="4"/>
    <s v="Marin Blitzer:81790960:Gallup:261.93"/>
    <s v=" "/>
    <s v=""/>
    <s v=""/>
    <n v="119.94"/>
    <n v="119.94"/>
    <n v="0"/>
    <s v=""/>
    <s v="G/L Account"/>
    <s v=""/>
    <s v=" "/>
    <s v=""/>
    <s v=""/>
    <n v="8896"/>
    <s v=""/>
    <n v="332"/>
    <s v=""/>
    <s v=""/>
  </r>
  <r>
    <x v="4"/>
    <x v="4"/>
    <d v="2021-09-30T00:00:00"/>
    <x v="8"/>
    <s v=" "/>
    <s v="G00094"/>
    <n v="67110"/>
    <x v="17"/>
    <s v="67110 Professional development"/>
    <x v="4"/>
    <s v="Nicole Yoder:81650507:ASRM:550"/>
    <s v=" "/>
    <s v=""/>
    <s v=""/>
    <n v="550"/>
    <n v="550"/>
    <n v="0"/>
    <s v=""/>
    <s v="G/L Account"/>
    <s v=""/>
    <s v=" "/>
    <s v=""/>
    <s v=""/>
    <n v="8878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Office of the professions - New York State:1025"/>
    <s v=" "/>
    <s v=""/>
    <s v=""/>
    <n v="600"/>
    <n v="600"/>
    <n v="0"/>
    <s v=""/>
    <s v="G/L Account"/>
    <s v=""/>
    <s v=" "/>
    <s v=""/>
    <s v=""/>
    <n v="8828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ABOG:1025"/>
    <s v=" "/>
    <s v=""/>
    <s v=""/>
    <n v="275"/>
    <n v="275"/>
    <n v="0"/>
    <s v=""/>
    <s v="G/L Account"/>
    <s v=""/>
    <s v=" "/>
    <s v=""/>
    <s v=""/>
    <n v="8825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Nicole Yoder:81255487:ASRM Membership:1025"/>
    <s v=" "/>
    <s v=""/>
    <s v=""/>
    <n v="150"/>
    <n v="150"/>
    <n v="0"/>
    <s v=""/>
    <s v="G/L Account"/>
    <s v=""/>
    <s v=" "/>
    <s v=""/>
    <s v=""/>
    <n v="8822"/>
    <s v=""/>
    <n v="110"/>
    <s v=""/>
    <s v=""/>
  </r>
  <r>
    <x v="1"/>
    <x v="3"/>
    <d v="2021-09-30T00:00:00"/>
    <x v="8"/>
    <s v=" "/>
    <s v="G00094"/>
    <n v="67110"/>
    <x v="17"/>
    <s v="67110 Professional development"/>
    <x v="4"/>
    <s v="Temeka Zore:81181985:Professional Development:1490"/>
    <s v=" "/>
    <s v=""/>
    <s v=""/>
    <n v="1490"/>
    <n v="1490"/>
    <n v="0"/>
    <s v=""/>
    <s v="G/L Account"/>
    <s v=""/>
    <s v=" "/>
    <s v=""/>
    <s v=""/>
    <n v="8818"/>
    <s v=""/>
    <n v="110"/>
    <s v=""/>
    <s v=""/>
  </r>
  <r>
    <x v="1"/>
    <x v="3"/>
    <d v="2021-09-30T00:00:00"/>
    <x v="8"/>
    <s v=" "/>
    <s v="G00094"/>
    <n v="67110"/>
    <x v="17"/>
    <s v="67110 Professional development"/>
    <x v="4"/>
    <s v="Temeka Zore:81181966:Professional Development:1310"/>
    <s v=" "/>
    <s v=""/>
    <s v=""/>
    <n v="1310"/>
    <n v="1310"/>
    <n v="0"/>
    <s v=""/>
    <s v="G/L Account"/>
    <s v=""/>
    <s v=" "/>
    <s v=""/>
    <s v=""/>
    <n v="8815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BOG:4196"/>
    <s v=" "/>
    <s v=""/>
    <s v=""/>
    <n v="1490"/>
    <n v="1490"/>
    <n v="0"/>
    <s v=""/>
    <s v="G/L Account"/>
    <s v=""/>
    <s v=" "/>
    <s v=""/>
    <s v=""/>
    <n v="8783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COG moc application fee:4196"/>
    <s v=" "/>
    <s v=""/>
    <s v=""/>
    <n v="665"/>
    <n v="665"/>
    <n v="0"/>
    <s v=""/>
    <s v="G/L Account"/>
    <s v=""/>
    <s v=" "/>
    <s v=""/>
    <s v=""/>
    <n v="8780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DEA license renewal:4196"/>
    <s v=" "/>
    <s v=""/>
    <s v=""/>
    <n v="731"/>
    <n v="731"/>
    <n v="0"/>
    <s v=""/>
    <s v="G/L Account"/>
    <s v=""/>
    <s v=" "/>
    <s v=""/>
    <s v=""/>
    <n v="8777"/>
    <s v=""/>
    <n v="110"/>
    <s v=""/>
    <s v=""/>
  </r>
  <r>
    <x v="1"/>
    <x v="5"/>
    <d v="2021-09-30T00:00:00"/>
    <x v="8"/>
    <s v=" "/>
    <s v="G00094"/>
    <n v="67110"/>
    <x v="17"/>
    <s v="67110 Professional development"/>
    <x v="4"/>
    <s v="Sara Vaughn:80711105:ABOG:4196"/>
    <s v=" "/>
    <s v=""/>
    <s v=""/>
    <n v="1310"/>
    <n v="1310"/>
    <n v="0"/>
    <s v=""/>
    <s v="G/L Account"/>
    <s v=""/>
    <s v=" "/>
    <s v=""/>
    <s v=""/>
    <n v="8774"/>
    <s v=""/>
    <n v="110"/>
    <s v=""/>
    <s v=""/>
  </r>
  <r>
    <x v="4"/>
    <x v="4"/>
    <d v="2021-09-30T00:00:00"/>
    <x v="8"/>
    <s v=" "/>
    <s v="G00094"/>
    <n v="67110"/>
    <x v="17"/>
    <s v="67110 Professional development"/>
    <x v="4"/>
    <s v="Brenda Pham:79911868:Aclsmedicaltraining.co:"/>
    <s v=" "/>
    <s v=""/>
    <s v=""/>
    <n v="52"/>
    <n v="52"/>
    <n v="0"/>
    <s v=""/>
    <s v="G/L Account"/>
    <s v=""/>
    <s v=" "/>
    <s v=""/>
    <s v=""/>
    <n v="8502"/>
    <s v=""/>
    <n v="120"/>
    <s v=""/>
    <s v=""/>
  </r>
  <r>
    <x v="0"/>
    <x v="7"/>
    <d v="2021-09-30T00:00:00"/>
    <x v="8"/>
    <s v=" "/>
    <s v="G00094"/>
    <n v="66160"/>
    <x v="18"/>
    <s v="66160 Other travel expenses"/>
    <x v="5"/>
    <s v="Khaled Farahat:81896897:Douglas Parking:20"/>
    <s v=" "/>
    <s v=""/>
    <s v=""/>
    <n v="20"/>
    <n v="20"/>
    <n v="0"/>
    <s v=""/>
    <s v="G/L Account"/>
    <s v=""/>
    <s v=" "/>
    <s v=""/>
    <s v=""/>
    <n v="8910"/>
    <s v=""/>
    <n v="320"/>
    <s v=""/>
    <s v=""/>
  </r>
  <r>
    <x v="0"/>
    <x v="10"/>
    <d v="2021-09-30T00:00:00"/>
    <x v="8"/>
    <s v=" "/>
    <s v="G00094"/>
    <n v="66160"/>
    <x v="18"/>
    <s v="66160 Other travel expenses"/>
    <x v="5"/>
    <s v="Marin Blitzer:81817281:COVID test - International Terminal:1388.39"/>
    <s v=" "/>
    <s v=""/>
    <s v=""/>
    <n v="225"/>
    <n v="225"/>
    <n v="0"/>
    <s v=""/>
    <s v="G/L Account"/>
    <s v=""/>
    <s v=" "/>
    <s v=""/>
    <s v=""/>
    <n v="8897"/>
    <s v=""/>
    <n v="350"/>
    <s v=""/>
    <s v=""/>
  </r>
  <r>
    <x v="0"/>
    <x v="10"/>
    <d v="2021-09-30T00:00:00"/>
    <x v="8"/>
    <s v=" "/>
    <s v="G00094"/>
    <n v="66160"/>
    <x v="18"/>
    <s v="66160 Other travel expenses"/>
    <x v="5"/>
    <s v="Marin Blitzer:80995861:GoHealth:1906.34"/>
    <s v=" "/>
    <s v=""/>
    <s v=""/>
    <n v="225"/>
    <n v="225"/>
    <n v="0"/>
    <s v=""/>
    <s v="G/L Account"/>
    <s v=""/>
    <s v=" "/>
    <s v=""/>
    <s v=""/>
    <n v="8799"/>
    <s v=""/>
    <n v="350"/>
    <s v=""/>
    <s v=""/>
  </r>
  <r>
    <x v="0"/>
    <x v="10"/>
    <d v="2021-09-30T00:00:00"/>
    <x v="8"/>
    <s v=" "/>
    <s v="G00094"/>
    <n v="66160"/>
    <x v="18"/>
    <s v="66160 Other travel expenses"/>
    <x v="5"/>
    <s v="Marin Blitzer:80995861:Lifelab LP:1906.34"/>
    <s v=" "/>
    <s v=""/>
    <s v=""/>
    <n v="208.95"/>
    <n v="208.95"/>
    <n v="0"/>
    <s v=""/>
    <s v="G/L Account"/>
    <s v=""/>
    <s v=" "/>
    <s v=""/>
    <s v=""/>
    <n v="8798"/>
    <s v=""/>
    <n v="350"/>
    <s v=""/>
    <s v=""/>
  </r>
  <r>
    <x v="1"/>
    <x v="4"/>
    <d v="2021-09-30T00:00:00"/>
    <x v="8"/>
    <s v=" "/>
    <s v="G00094"/>
    <n v="66160"/>
    <x v="18"/>
    <s v="66160 Other travel expenses"/>
    <x v="5"/>
    <s v="James Cooper:80334603:M&amp;IE Total first day travel:660.44"/>
    <s v=" "/>
    <s v=""/>
    <s v=""/>
    <n v="57"/>
    <n v="57"/>
    <n v="0"/>
    <s v=""/>
    <s v="G/L Account"/>
    <s v=""/>
    <s v=" "/>
    <s v=""/>
    <s v=""/>
    <n v="8723"/>
    <s v=""/>
    <n v="130"/>
    <s v=""/>
    <s v=""/>
  </r>
  <r>
    <x v="1"/>
    <x v="4"/>
    <d v="2021-09-30T00:00:00"/>
    <x v="8"/>
    <s v=" "/>
    <s v="G00094"/>
    <n v="66160"/>
    <x v="18"/>
    <s v="66160 Other travel expenses"/>
    <x v="5"/>
    <s v="James Cooper:80334603:Uber:660.44"/>
    <s v=" "/>
    <s v=""/>
    <s v=""/>
    <n v="9.18"/>
    <n v="9.18"/>
    <n v="0"/>
    <s v=""/>
    <s v="G/L Account"/>
    <s v=""/>
    <s v=" "/>
    <s v=""/>
    <s v=""/>
    <n v="8720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Tlc:660.44"/>
    <s v=" "/>
    <s v=""/>
    <s v=""/>
    <n v="74.22"/>
    <n v="74.22"/>
    <n v="0"/>
    <s v=""/>
    <s v="G/L Account"/>
    <s v=""/>
    <s v=" "/>
    <s v=""/>
    <s v=""/>
    <n v="8717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14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11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08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705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:660.44"/>
    <s v=" "/>
    <s v=""/>
    <s v=""/>
    <n v="76"/>
    <n v="76"/>
    <n v="0"/>
    <s v=""/>
    <s v="G/L Account"/>
    <s v=""/>
    <s v=" "/>
    <s v=""/>
    <s v=""/>
    <n v="8699"/>
    <s v=""/>
    <n v="130"/>
    <s v=""/>
    <s v=""/>
  </r>
  <r>
    <x v="1"/>
    <x v="7"/>
    <d v="2021-09-30T00:00:00"/>
    <x v="8"/>
    <s v=" "/>
    <s v="G00094"/>
    <n v="66160"/>
    <x v="18"/>
    <s v="66160 Other travel expenses"/>
    <x v="5"/>
    <s v="James Cooper:80334603:M&amp;IE Total last day travel:660.44"/>
    <s v=" "/>
    <s v=""/>
    <s v=""/>
    <n v="57"/>
    <n v="57"/>
    <n v="0"/>
    <s v=""/>
    <s v="G/L Account"/>
    <s v=""/>
    <s v=" "/>
    <s v=""/>
    <s v=""/>
    <n v="8696"/>
    <s v=""/>
    <n v="130"/>
    <s v=""/>
    <s v=""/>
  </r>
  <r>
    <x v="5"/>
    <x v="4"/>
    <d v="2021-09-30T00:00:00"/>
    <x v="8"/>
    <s v=" "/>
    <s v="G00094"/>
    <n v="66160"/>
    <x v="18"/>
    <s v="66160 Other travel expenses"/>
    <x v="5"/>
    <s v="Manny Lam:80230061:Per Diem:7287.63"/>
    <s v=" "/>
    <s v=""/>
    <s v=""/>
    <n v="1520"/>
    <n v="1520"/>
    <n v="0"/>
    <s v=""/>
    <s v="G/L Account"/>
    <s v=""/>
    <s v=" "/>
    <s v=""/>
    <s v=""/>
    <n v="8629"/>
    <s v=""/>
    <n v="370"/>
    <s v=""/>
    <s v=""/>
  </r>
  <r>
    <x v="5"/>
    <x v="4"/>
    <d v="2021-09-30T00:00:00"/>
    <x v="8"/>
    <s v=" "/>
    <s v="G00094"/>
    <n v="66160"/>
    <x v="18"/>
    <s v="66160 Other travel expenses"/>
    <x v="5"/>
    <s v="Manny Lam:80230061:Ross:7287.63"/>
    <s v=" "/>
    <s v=""/>
    <s v=""/>
    <n v="76.38"/>
    <n v="76.38"/>
    <n v="0"/>
    <s v=""/>
    <s v="G/L Account"/>
    <s v=""/>
    <s v=" "/>
    <s v=""/>
    <s v=""/>
    <n v="8611"/>
    <s v=""/>
    <n v="370"/>
    <s v=""/>
    <s v=""/>
  </r>
  <r>
    <x v="4"/>
    <x v="4"/>
    <d v="2021-09-30T00:00:00"/>
    <x v="8"/>
    <s v=" "/>
    <s v="G00094"/>
    <n v="66160"/>
    <x v="18"/>
    <s v="66160 Other travel expenses"/>
    <x v="5"/>
    <s v="Brenda Pham:79911868:Allianz Travel Ins:"/>
    <s v=" "/>
    <s v=""/>
    <s v=""/>
    <n v="25.03"/>
    <n v="25.03"/>
    <n v="0"/>
    <s v=""/>
    <s v="G/L Account"/>
    <s v=""/>
    <s v=" "/>
    <s v=""/>
    <s v=""/>
    <n v="8495"/>
    <s v=""/>
    <n v="130"/>
    <s v=""/>
    <s v=""/>
  </r>
  <r>
    <x v="0"/>
    <x v="4"/>
    <d v="2021-09-30T00:00:00"/>
    <x v="8"/>
    <s v=" "/>
    <s v="G00094"/>
    <n v="66150"/>
    <x v="19"/>
    <s v="66150 Entertainment"/>
    <x v="5"/>
    <s v="Jacqueline Kirstein:80649396:Target:142.03"/>
    <s v=" "/>
    <s v=""/>
    <s v=""/>
    <n v="19.600000000000001"/>
    <n v="19.600000000000001"/>
    <n v="0"/>
    <s v=""/>
    <s v="G/L Account"/>
    <s v=""/>
    <s v=" "/>
    <s v=""/>
    <s v=""/>
    <n v="8772"/>
    <s v=""/>
    <n v="340"/>
    <s v=""/>
    <s v=""/>
  </r>
  <r>
    <x v="0"/>
    <x v="4"/>
    <d v="2021-09-30T00:00:00"/>
    <x v="8"/>
    <s v=" "/>
    <s v="G00094"/>
    <n v="66150"/>
    <x v="19"/>
    <s v="66150 Entertainment"/>
    <x v="5"/>
    <s v="Jacqueline Kirstein:80644060:Whole Foods Market:307.97"/>
    <s v=" "/>
    <s v=""/>
    <s v=""/>
    <n v="12.03"/>
    <n v="12.03"/>
    <n v="0"/>
    <s v=""/>
    <s v="G/L Account"/>
    <s v=""/>
    <s v=" "/>
    <s v=""/>
    <s v=""/>
    <n v="8769"/>
    <s v=""/>
    <n v="340"/>
    <s v=""/>
    <s v=""/>
  </r>
  <r>
    <x v="0"/>
    <x v="2"/>
    <d v="2021-09-30T00:00:00"/>
    <x v="8"/>
    <s v=" "/>
    <s v="G00094"/>
    <n v="66150"/>
    <x v="19"/>
    <s v="66150 Entertainment"/>
    <x v="5"/>
    <s v="allison.spivey@springfertility.com:80508938:Panera:431.88"/>
    <s v=" "/>
    <s v=""/>
    <s v=""/>
    <n v="147.32"/>
    <n v="147.32"/>
    <n v="0"/>
    <s v=""/>
    <s v="G/L Account"/>
    <s v=""/>
    <s v=" "/>
    <s v=""/>
    <s v=""/>
    <n v="8752"/>
    <s v=""/>
    <n v="340"/>
    <s v=""/>
    <s v=""/>
  </r>
  <r>
    <x v="0"/>
    <x v="4"/>
    <d v="2021-09-30T00:00:00"/>
    <x v="8"/>
    <s v=" "/>
    <s v="G00094"/>
    <n v="66150"/>
    <x v="19"/>
    <s v="66150 Entertainment"/>
    <x v="5"/>
    <s v="allison.spivey@springfertility.com:80508938:Cava Mediterranean:431.88"/>
    <s v=" "/>
    <s v=""/>
    <s v=""/>
    <n v="65.319999999999993"/>
    <n v="65.319999999999993"/>
    <n v="0"/>
    <s v=""/>
    <s v="G/L Account"/>
    <s v=""/>
    <s v=" "/>
    <s v=""/>
    <s v=""/>
    <n v="8747"/>
    <s v=""/>
    <n v="340"/>
    <s v=""/>
    <s v=""/>
  </r>
  <r>
    <x v="3"/>
    <x v="1"/>
    <d v="2021-09-30T00:00:00"/>
    <x v="8"/>
    <s v="Invoice"/>
    <s v="10.18.21-SF"/>
    <n v="66140"/>
    <x v="20"/>
    <s v="66140 Ground transportation"/>
    <x v="5"/>
    <s v="Reimbursement for Taxi/Uber"/>
    <s v=" "/>
    <s v=""/>
    <s v=""/>
    <n v="56.88"/>
    <n v="56.88"/>
    <n v="0"/>
    <s v=""/>
    <s v="G/L Account"/>
    <s v=""/>
    <s v=" "/>
    <s v=""/>
    <s v="Shaun Fernandez "/>
    <n v="12311"/>
    <s v="10.18.21-SF"/>
    <n v="400"/>
    <s v="NULL"/>
    <s v="NULL"/>
  </r>
  <r>
    <x v="1"/>
    <x v="1"/>
    <d v="2021-09-30T00:00:00"/>
    <x v="8"/>
    <s v=" "/>
    <s v="G00106"/>
    <n v="66140"/>
    <x v="20"/>
    <s v="66140 Ground transportation"/>
    <x v="5"/>
    <s v="Uber.com NT"/>
    <s v=" "/>
    <s v=""/>
    <s v=""/>
    <n v="32.28"/>
    <n v="32.28"/>
    <n v="0"/>
    <s v=""/>
    <s v="G/L Account"/>
    <s v=""/>
    <s v=" "/>
    <s v=""/>
    <s v=""/>
    <n v="11229"/>
    <s v=""/>
    <n v="310"/>
    <s v="NULL"/>
    <s v="NULL"/>
  </r>
  <r>
    <x v="4"/>
    <x v="4"/>
    <d v="2021-09-30T00:00:00"/>
    <x v="8"/>
    <s v=" "/>
    <s v="G00105"/>
    <n v="66140"/>
    <x v="20"/>
    <s v="66140 Ground transportation"/>
    <x v="5"/>
    <s v="Uber.com - PK"/>
    <s v=" "/>
    <s v=""/>
    <s v=""/>
    <n v="13.36"/>
    <n v="13.36"/>
    <n v="0"/>
    <s v=""/>
    <s v="G/L Account"/>
    <s v=""/>
    <s v=" "/>
    <s v=""/>
    <s v=""/>
    <n v="10261"/>
    <s v=""/>
    <n v="110"/>
    <s v="NULL"/>
    <s v="NULL"/>
  </r>
  <r>
    <x v="0"/>
    <x v="7"/>
    <d v="2021-09-30T00:00:00"/>
    <x v="8"/>
    <s v=" "/>
    <s v="G00094"/>
    <n v="66140"/>
    <x v="20"/>
    <s v="66140 Ground transportation"/>
    <x v="5"/>
    <s v="Manny Lam:77173321:Uber:30.71"/>
    <s v=" "/>
    <s v=""/>
    <s v=""/>
    <n v="13.96"/>
    <n v="13.96"/>
    <n v="0"/>
    <s v=""/>
    <s v="G/L Account"/>
    <s v=""/>
    <s v=" "/>
    <s v=""/>
    <s v=""/>
    <n v="8915"/>
    <s v=""/>
    <n v="370"/>
    <s v=""/>
    <s v=""/>
  </r>
  <r>
    <x v="0"/>
    <x v="7"/>
    <d v="2021-09-30T00:00:00"/>
    <x v="8"/>
    <s v=" "/>
    <s v="G00094"/>
    <n v="66140"/>
    <x v="20"/>
    <s v="66140 Ground transportation"/>
    <x v="5"/>
    <s v="Manny Lam:77173321:Uber:30.71"/>
    <s v=" "/>
    <s v=""/>
    <s v=""/>
    <n v="16.75"/>
    <n v="16.75"/>
    <n v="0"/>
    <s v=""/>
    <s v="G/L Account"/>
    <s v=""/>
    <s v=" "/>
    <s v=""/>
    <s v=""/>
    <n v="8914"/>
    <s v=""/>
    <n v="370"/>
    <s v=""/>
    <s v=""/>
  </r>
  <r>
    <x v="4"/>
    <x v="4"/>
    <d v="2021-09-30T00:00:00"/>
    <x v="8"/>
    <s v=" "/>
    <s v="G00094"/>
    <n v="66140"/>
    <x v="20"/>
    <s v="66140 Ground transportation"/>
    <x v="5"/>
    <s v="Claudio Attardo Parrinello:81886372:NYC Taxi:382.97"/>
    <s v=" "/>
    <s v=""/>
    <s v=""/>
    <n v="75.72"/>
    <n v="75.72"/>
    <n v="0"/>
    <s v=""/>
    <s v="G/L Account"/>
    <s v=""/>
    <s v=" "/>
    <s v=""/>
    <s v=""/>
    <n v="8907"/>
    <s v=""/>
    <n v="13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64.709999999999994"/>
    <n v="64.709999999999994"/>
    <n v="0"/>
    <s v=""/>
    <s v="G/L Account"/>
    <s v=""/>
    <s v=" "/>
    <s v=""/>
    <s v=""/>
    <n v="8891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3.849999999999994"/>
    <n v="73.849999999999994"/>
    <n v="0"/>
    <s v=""/>
    <s v="G/L Account"/>
    <s v=""/>
    <s v=" "/>
    <s v=""/>
    <s v=""/>
    <n v="8890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126.13"/>
    <n v="126.13"/>
    <n v="0"/>
    <s v=""/>
    <s v="G/L Account"/>
    <s v=""/>
    <s v=" "/>
    <s v=""/>
    <s v=""/>
    <n v="8886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5.83"/>
    <n v="75.83"/>
    <n v="0"/>
    <s v=""/>
    <s v="G/L Account"/>
    <s v=""/>
    <s v=" "/>
    <s v=""/>
    <s v=""/>
    <n v="8885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60.9"/>
    <n v="60.9"/>
    <n v="0"/>
    <s v=""/>
    <s v="G/L Account"/>
    <s v=""/>
    <s v=" "/>
    <s v=""/>
    <s v=""/>
    <n v="8884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29.24"/>
    <n v="29.24"/>
    <n v="0"/>
    <s v=""/>
    <s v="G/L Account"/>
    <s v=""/>
    <s v=" "/>
    <s v=""/>
    <s v=""/>
    <n v="8883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1772417:UBER:1524.78"/>
    <s v=" "/>
    <s v=""/>
    <s v=""/>
    <n v="79.3"/>
    <n v="79.3"/>
    <n v="0"/>
    <s v=""/>
    <s v="G/L Account"/>
    <s v=""/>
    <s v=" "/>
    <s v=""/>
    <s v=""/>
    <n v="8882"/>
    <s v=""/>
    <n v="35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76"/>
    <n v="76"/>
    <n v="0"/>
    <s v=""/>
    <s v="G/L Account"/>
    <s v=""/>
    <s v=" "/>
    <s v=""/>
    <s v=""/>
    <n v="8877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15"/>
    <n v="15"/>
    <n v="0"/>
    <s v=""/>
    <s v="G/L Account"/>
    <s v=""/>
    <s v=" "/>
    <s v=""/>
    <s v=""/>
    <n v="8875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22"/>
    <n v="22"/>
    <n v="0"/>
    <s v=""/>
    <s v="G/L Account"/>
    <s v=""/>
    <s v=" "/>
    <s v=""/>
    <s v=""/>
    <n v="8873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14"/>
    <n v="14"/>
    <n v="0"/>
    <s v=""/>
    <s v="G/L Account"/>
    <s v=""/>
    <s v=" "/>
    <s v=""/>
    <s v=""/>
    <n v="8872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NYCT PAYGO:1098.9"/>
    <s v=" "/>
    <s v=""/>
    <s v=""/>
    <n v="2.75"/>
    <n v="2.75"/>
    <n v="0"/>
    <s v=""/>
    <s v="G/L Account"/>
    <s v=""/>
    <s v=" "/>
    <s v=""/>
    <s v=""/>
    <n v="8865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29.86"/>
    <n v="29.86"/>
    <n v="0"/>
    <s v=""/>
    <s v="G/L Account"/>
    <s v=""/>
    <s v=" "/>
    <s v=""/>
    <s v=""/>
    <n v="8864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ella.mcmahan@springfertility.com:81549645:Lyft:1098.9"/>
    <s v=" "/>
    <s v=""/>
    <s v=""/>
    <n v="94.79"/>
    <n v="94.79"/>
    <n v="0"/>
    <s v=""/>
    <s v="G/L Account"/>
    <s v=""/>
    <s v=" "/>
    <s v=""/>
    <s v=""/>
    <n v="8861"/>
    <s v=""/>
    <n v="34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FasTrak Toll:367.6"/>
    <s v=" "/>
    <s v=""/>
    <s v=""/>
    <n v="6"/>
    <n v="6"/>
    <n v="0"/>
    <s v=""/>
    <s v="G/L Account"/>
    <s v=""/>
    <s v=" "/>
    <s v=""/>
    <s v=""/>
    <n v="8854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Douglas Parking:367.6"/>
    <s v=" "/>
    <s v=""/>
    <s v=""/>
    <n v="20"/>
    <n v="20"/>
    <n v="0"/>
    <s v=""/>
    <s v="G/L Account"/>
    <s v=""/>
    <s v=" "/>
    <s v=""/>
    <s v=""/>
    <n v="8851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FasTrak Toll:367.6"/>
    <s v=" "/>
    <s v=""/>
    <s v=""/>
    <n v="6"/>
    <n v="6"/>
    <n v="0"/>
    <s v=""/>
    <s v="G/L Account"/>
    <s v=""/>
    <s v=" "/>
    <s v=""/>
    <s v=""/>
    <n v="8848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Audrey Krall:81539387:Douglas Parking:367.6"/>
    <s v=" "/>
    <s v=""/>
    <s v=""/>
    <n v="20"/>
    <n v="20"/>
    <n v="0"/>
    <s v=""/>
    <s v="G/L Account"/>
    <s v=""/>
    <s v=" "/>
    <s v=""/>
    <s v=""/>
    <n v="8845"/>
    <s v=""/>
    <n v="12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3.979999999999997"/>
    <n v="33.979999999999997"/>
    <n v="0"/>
    <s v=""/>
    <s v="G/L Account"/>
    <s v=""/>
    <s v=" "/>
    <s v=""/>
    <s v=""/>
    <n v="8843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7.380000000000003"/>
    <n v="37.380000000000003"/>
    <n v="0"/>
    <s v=""/>
    <s v="G/L Account"/>
    <s v=""/>
    <s v=" "/>
    <s v=""/>
    <s v=""/>
    <n v="8842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46.49"/>
    <n v="46.49"/>
    <n v="0"/>
    <s v=""/>
    <s v="G/L Account"/>
    <s v=""/>
    <s v=" "/>
    <s v=""/>
    <s v=""/>
    <n v="8841"/>
    <s v=""/>
    <n v="180"/>
    <s v=""/>
    <s v=""/>
  </r>
  <r>
    <x v="0"/>
    <x v="1"/>
    <d v="2021-09-30T00:00:00"/>
    <x v="8"/>
    <s v=" "/>
    <s v="G00094"/>
    <n v="66140"/>
    <x v="20"/>
    <s v="66140 Ground transportation"/>
    <x v="5"/>
    <s v="phuong.dam@springfertility.com:81498095:Uber:151.82"/>
    <s v=" "/>
    <s v=""/>
    <s v=""/>
    <n v="33.97"/>
    <n v="33.97"/>
    <n v="0"/>
    <s v=""/>
    <s v="G/L Account"/>
    <s v=""/>
    <s v=" "/>
    <s v=""/>
    <s v=""/>
    <n v="8840"/>
    <s v=""/>
    <n v="180"/>
    <s v=""/>
    <s v=""/>
  </r>
  <r>
    <x v="1"/>
    <x v="1"/>
    <d v="2021-09-30T00:00:00"/>
    <x v="8"/>
    <s v=" "/>
    <s v="G00094"/>
    <n v="66140"/>
    <x v="20"/>
    <s v="66140 Ground transportation"/>
    <x v="5"/>
    <s v="Ursula Dean:81421842:Parking:66"/>
    <s v=" "/>
    <s v=""/>
    <s v=""/>
    <n v="66"/>
    <n v="66"/>
    <n v="0"/>
    <s v=""/>
    <s v="G/L Account"/>
    <s v=""/>
    <s v=" "/>
    <s v=""/>
    <s v=""/>
    <n v="8834"/>
    <s v=""/>
    <n v="120"/>
    <s v=""/>
    <s v=""/>
  </r>
  <r>
    <x v="1"/>
    <x v="1"/>
    <d v="2021-09-30T00:00:00"/>
    <x v="8"/>
    <s v=" "/>
    <s v="G00094"/>
    <n v="66140"/>
    <x v="20"/>
    <s v="66140 Ground transportation"/>
    <x v="5"/>
    <s v="Ursula Dean:81409297:112 mi @ $0.56 / mi:62.72"/>
    <s v=" "/>
    <s v=""/>
    <s v=""/>
    <n v="62.72"/>
    <n v="62.72"/>
    <n v="0"/>
    <s v=""/>
    <s v="G/L Account"/>
    <s v=""/>
    <s v=" "/>
    <s v=""/>
    <s v=""/>
    <n v="8831"/>
    <s v=""/>
    <n v="12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1190272:Lyft:20.52"/>
    <s v=" "/>
    <s v=""/>
    <s v=""/>
    <n v="20.52"/>
    <n v="20.52"/>
    <n v="0"/>
    <s v=""/>
    <s v="G/L Account"/>
    <s v=""/>
    <s v=" "/>
    <s v=""/>
    <s v=""/>
    <n v="8821"/>
    <s v=""/>
    <n v="340"/>
    <s v=""/>
    <s v=""/>
  </r>
  <r>
    <x v="1"/>
    <x v="7"/>
    <d v="2021-09-30T00:00:00"/>
    <x v="8"/>
    <s v=" "/>
    <s v="G00094"/>
    <n v="66140"/>
    <x v="20"/>
    <s v="66140 Ground transportation"/>
    <x v="5"/>
    <s v="sergio vaccari:81038003:Douglas Parking 80 Grand:40"/>
    <s v=" "/>
    <s v=""/>
    <s v=""/>
    <n v="20"/>
    <n v="20"/>
    <n v="0"/>
    <s v=""/>
    <s v="G/L Account"/>
    <s v=""/>
    <s v=" "/>
    <s v=""/>
    <s v=""/>
    <n v="8809"/>
    <s v=""/>
    <n v="130"/>
    <s v=""/>
    <s v=""/>
  </r>
  <r>
    <x v="1"/>
    <x v="7"/>
    <d v="2021-09-30T00:00:00"/>
    <x v="8"/>
    <s v=" "/>
    <s v="G00094"/>
    <n v="66140"/>
    <x v="20"/>
    <s v="66140 Ground transportation"/>
    <x v="5"/>
    <s v="sergio vaccari:81038003:Parking Douglas:40"/>
    <s v=" "/>
    <s v=""/>
    <s v=""/>
    <n v="20"/>
    <n v="20"/>
    <n v="0"/>
    <s v=""/>
    <s v="G/L Account"/>
    <s v=""/>
    <s v=" "/>
    <s v=""/>
    <s v=""/>
    <n v="8806"/>
    <s v=""/>
    <n v="130"/>
    <s v=""/>
    <s v=""/>
  </r>
  <r>
    <x v="0"/>
    <x v="7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100.96"/>
    <n v="100.96"/>
    <n v="0"/>
    <s v=""/>
    <s v="G/L Account"/>
    <s v=""/>
    <s v=" "/>
    <s v=""/>
    <s v=""/>
    <n v="8805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30.41"/>
    <n v="30.41"/>
    <n v="0"/>
    <s v=""/>
    <s v="G/L Account"/>
    <s v=""/>
    <s v=" "/>
    <s v=""/>
    <s v=""/>
    <n v="8804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84.86"/>
    <n v="84.86"/>
    <n v="0"/>
    <s v=""/>
    <s v="G/L Account"/>
    <s v=""/>
    <s v=" "/>
    <s v=""/>
    <s v=""/>
    <n v="8803"/>
    <s v=""/>
    <n v="350"/>
    <s v=""/>
    <s v=""/>
  </r>
  <r>
    <x v="0"/>
    <x v="10"/>
    <d v="2021-09-30T00:00:00"/>
    <x v="8"/>
    <s v=" "/>
    <s v="G00094"/>
    <n v="66140"/>
    <x v="20"/>
    <s v="66140 Ground transportation"/>
    <x v="5"/>
    <s v="Marin Blitzer:80995861:UBER:1906.34"/>
    <s v=" "/>
    <s v=""/>
    <s v=""/>
    <n v="75.790000000000006"/>
    <n v="75.790000000000006"/>
    <n v="0"/>
    <s v=""/>
    <s v="G/L Account"/>
    <s v=""/>
    <s v=" "/>
    <s v=""/>
    <s v=""/>
    <n v="8797"/>
    <s v=""/>
    <n v="350"/>
    <s v=""/>
    <s v=""/>
  </r>
  <r>
    <x v="5"/>
    <x v="8"/>
    <d v="2021-09-30T00:00:00"/>
    <x v="8"/>
    <s v=" "/>
    <s v="G00094"/>
    <n v="66140"/>
    <x v="20"/>
    <s v="66140 Ground transportation"/>
    <x v="5"/>
    <s v="Derald Sue:80890678:51 mi @ $0.56 / mi:611.31"/>
    <s v=" "/>
    <s v=""/>
    <s v=""/>
    <n v="28.56"/>
    <n v="28.56"/>
    <n v="0"/>
    <s v=""/>
    <s v="G/L Account"/>
    <s v=""/>
    <s v=" "/>
    <s v=""/>
    <s v=""/>
    <n v="8788"/>
    <s v=""/>
    <n v="31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0772538:Ny transit:145.16"/>
    <s v=" "/>
    <s v=""/>
    <s v=""/>
    <n v="128"/>
    <n v="128"/>
    <n v="0"/>
    <s v=""/>
    <s v="G/L Account"/>
    <s v=""/>
    <s v=" "/>
    <s v=""/>
    <s v=""/>
    <n v="8787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Jacqueline Kirstein:80772538:Curb transit:145.16"/>
    <s v=" "/>
    <s v=""/>
    <s v=""/>
    <n v="17.16"/>
    <n v="17.16"/>
    <n v="0"/>
    <s v=""/>
    <s v="G/L Account"/>
    <s v=""/>
    <s v=" "/>
    <s v=""/>
    <s v=""/>
    <n v="8786"/>
    <s v=""/>
    <n v="34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Taxi:826.23"/>
    <s v=" "/>
    <s v=""/>
    <s v=""/>
    <n v="67.61"/>
    <n v="67.61"/>
    <n v="0"/>
    <s v=""/>
    <s v="G/L Account"/>
    <s v=""/>
    <s v=" "/>
    <s v=""/>
    <s v=""/>
    <n v="8766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Lyft:826.23"/>
    <s v=" "/>
    <s v=""/>
    <s v=""/>
    <n v="54.72"/>
    <n v="54.72"/>
    <n v="0"/>
    <s v=""/>
    <s v="G/L Account"/>
    <s v=""/>
    <s v=" "/>
    <s v=""/>
    <s v=""/>
    <n v="8763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Taxi:826.23"/>
    <s v=" "/>
    <s v=""/>
    <s v=""/>
    <n v="93.9"/>
    <n v="93.9"/>
    <n v="0"/>
    <s v=""/>
    <s v="G/L Account"/>
    <s v=""/>
    <s v=" "/>
    <s v=""/>
    <s v=""/>
    <n v="8757"/>
    <s v=""/>
    <n v="130"/>
    <s v=""/>
    <s v=""/>
  </r>
  <r>
    <x v="4"/>
    <x v="4"/>
    <d v="2021-09-30T00:00:00"/>
    <x v="8"/>
    <s v=" "/>
    <s v="G00094"/>
    <n v="66140"/>
    <x v="20"/>
    <s v="66140 Ground transportation"/>
    <x v="5"/>
    <s v="John Fitzgerald:80611643:Curb:826.23"/>
    <s v=" "/>
    <s v=""/>
    <s v=""/>
    <n v="78"/>
    <n v="78"/>
    <n v="0"/>
    <s v=""/>
    <s v="G/L Account"/>
    <s v=""/>
    <s v=" "/>
    <s v=""/>
    <s v=""/>
    <n v="8754"/>
    <s v=""/>
    <n v="130"/>
    <s v=""/>
    <s v=""/>
  </r>
  <r>
    <x v="0"/>
    <x v="2"/>
    <d v="2021-09-30T00:00:00"/>
    <x v="8"/>
    <s v=" "/>
    <s v="G00094"/>
    <n v="66140"/>
    <x v="20"/>
    <s v="66140 Ground transportation"/>
    <x v="5"/>
    <s v="allison.spivey@springfertility.com:80508938:25 mi @ $0.56 / mi:431.88"/>
    <s v=" "/>
    <s v=""/>
    <s v=""/>
    <n v="14"/>
    <n v="14"/>
    <n v="0"/>
    <s v=""/>
    <s v="G/L Account"/>
    <s v=""/>
    <s v=" "/>
    <s v=""/>
    <s v=""/>
    <n v="8751"/>
    <s v=""/>
    <n v="340"/>
    <s v=""/>
    <s v=""/>
  </r>
  <r>
    <x v="0"/>
    <x v="2"/>
    <d v="2021-09-30T00:00:00"/>
    <x v="8"/>
    <s v=" "/>
    <s v="G00094"/>
    <n v="66140"/>
    <x v="20"/>
    <s v="66140 Ground transportation"/>
    <x v="5"/>
    <s v="allison.spivey@springfertility.com:80508938:62 mi @ $0.56 / mi:431.88"/>
    <s v=" "/>
    <s v=""/>
    <s v=""/>
    <n v="34.72"/>
    <n v="34.72"/>
    <n v="0"/>
    <s v=""/>
    <s v="G/L Account"/>
    <s v=""/>
    <s v=" "/>
    <s v=""/>
    <s v=""/>
    <n v="8749"/>
    <s v=""/>
    <n v="340"/>
    <s v=""/>
    <s v=""/>
  </r>
  <r>
    <x v="0"/>
    <x v="4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71.3"/>
    <n v="71.3"/>
    <n v="0"/>
    <s v=""/>
    <s v="G/L Account"/>
    <s v=""/>
    <s v=" "/>
    <s v=""/>
    <s v=""/>
    <n v="8741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32.68"/>
    <n v="32.68"/>
    <n v="0"/>
    <s v=""/>
    <s v="G/L Account"/>
    <s v=""/>
    <s v=" "/>
    <s v=""/>
    <s v=""/>
    <n v="8740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76.900000000000006"/>
    <n v="76.900000000000006"/>
    <n v="0"/>
    <s v=""/>
    <s v="G/L Account"/>
    <s v=""/>
    <s v=" "/>
    <s v=""/>
    <s v=""/>
    <n v="8734"/>
    <s v=""/>
    <n v="320"/>
    <s v=""/>
    <s v=""/>
  </r>
  <r>
    <x v="0"/>
    <x v="4"/>
    <d v="2021-09-30T00:00:00"/>
    <x v="8"/>
    <s v=" "/>
    <s v="G00094"/>
    <n v="66140"/>
    <x v="20"/>
    <s v="66140 Ground transportation"/>
    <x v="5"/>
    <s v="Khaled Farahat:80349338:Uber:642.07"/>
    <s v=" "/>
    <s v=""/>
    <s v=""/>
    <n v="66.75"/>
    <n v="66.75"/>
    <n v="0"/>
    <s v=""/>
    <s v="G/L Account"/>
    <s v=""/>
    <s v=" "/>
    <s v=""/>
    <s v=""/>
    <n v="8733"/>
    <s v=""/>
    <n v="320"/>
    <s v=""/>
    <s v=""/>
  </r>
  <r>
    <x v="0"/>
    <x v="2"/>
    <d v="2021-09-30T00:00:00"/>
    <x v="8"/>
    <s v=" "/>
    <s v="G00094"/>
    <n v="66140"/>
    <x v="20"/>
    <s v="66140 Ground transportation"/>
    <x v="5"/>
    <s v="Derald Sue:80283229:Amtrak:6441.86"/>
    <s v=" "/>
    <s v=""/>
    <s v=""/>
    <n v="267"/>
    <n v="267"/>
    <n v="0"/>
    <s v=""/>
    <s v="G/L Account"/>
    <s v=""/>
    <s v=" "/>
    <s v=""/>
    <s v=""/>
    <n v="8694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29.01"/>
    <n v="29.01"/>
    <n v="0"/>
    <s v=""/>
    <s v="G/L Account"/>
    <s v=""/>
    <s v=" "/>
    <s v=""/>
    <s v=""/>
    <n v="8690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67.7"/>
    <n v="67.7"/>
    <n v="0"/>
    <s v=""/>
    <s v="G/L Account"/>
    <s v=""/>
    <s v=" "/>
    <s v=""/>
    <s v=""/>
    <n v="8689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23.26"/>
    <n v="23.26"/>
    <n v="0"/>
    <s v=""/>
    <s v="G/L Account"/>
    <s v=""/>
    <s v=" "/>
    <s v=""/>
    <s v=""/>
    <n v="8688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16.170000000000002"/>
    <n v="16.170000000000002"/>
    <n v="0"/>
    <s v=""/>
    <s v="G/L Account"/>
    <s v=""/>
    <s v=" "/>
    <s v=""/>
    <s v=""/>
    <n v="8683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31.05"/>
    <n v="31.05"/>
    <n v="0"/>
    <s v=""/>
    <s v="G/L Account"/>
    <s v=""/>
    <s v=" "/>
    <s v=""/>
    <s v=""/>
    <n v="8677"/>
    <s v=""/>
    <n v="310"/>
    <s v=""/>
    <s v=""/>
  </r>
  <r>
    <x v="0"/>
    <x v="10"/>
    <d v="2021-09-30T00:00:00"/>
    <x v="8"/>
    <s v=" "/>
    <s v="G00094"/>
    <n v="66140"/>
    <x v="20"/>
    <s v="66140 Ground transportation"/>
    <x v="5"/>
    <s v="Derald Sue:80283229:Uber:6441.86"/>
    <s v=" "/>
    <s v=""/>
    <s v=""/>
    <n v="62.1"/>
    <n v="62.1"/>
    <n v="0"/>
    <s v=""/>
    <s v="G/L Account"/>
    <s v=""/>
    <s v=" "/>
    <s v=""/>
    <s v=""/>
    <n v="8676"/>
    <s v=""/>
    <n v="310"/>
    <s v=""/>
    <s v=""/>
  </r>
  <r>
    <x v="0"/>
    <x v="2"/>
    <d v="2021-09-30T00:00:00"/>
    <x v="8"/>
    <s v=" "/>
    <s v="G00094"/>
    <n v="66140"/>
    <x v="20"/>
    <s v="66140 Ground transportation"/>
    <x v="5"/>
    <s v="Derald Sue:80283229:Uber:6441.86"/>
    <s v=" "/>
    <s v=""/>
    <s v=""/>
    <n v="24.99"/>
    <n v="24.99"/>
    <n v="0"/>
    <s v=""/>
    <s v="G/L Account"/>
    <s v=""/>
    <s v=" "/>
    <s v=""/>
    <s v=""/>
    <n v="8675"/>
    <s v=""/>
    <n v="31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68.06"/>
    <n v="68.06"/>
    <n v="0"/>
    <s v=""/>
    <s v="G/L Account"/>
    <s v=""/>
    <s v=" "/>
    <s v=""/>
    <s v=""/>
    <n v="8668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5.73"/>
    <n v="15.73"/>
    <n v="0"/>
    <s v=""/>
    <s v="G/L Account"/>
    <s v=""/>
    <s v=" "/>
    <s v=""/>
    <s v=""/>
    <n v="8659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2.76"/>
    <n v="12.76"/>
    <n v="0"/>
    <s v=""/>
    <s v="G/L Account"/>
    <s v=""/>
    <s v=" "/>
    <s v=""/>
    <s v=""/>
    <n v="8656"/>
    <s v=""/>
    <n v="370"/>
    <s v=""/>
    <s v=""/>
  </r>
  <r>
    <x v="5"/>
    <x v="2"/>
    <d v="2021-09-30T00:00:00"/>
    <x v="8"/>
    <s v=" "/>
    <s v="G00094"/>
    <n v="66140"/>
    <x v="20"/>
    <s v="66140 Ground transportation"/>
    <x v="5"/>
    <s v="Manny Lam:80230061:MTA NYC Transit:7287.63"/>
    <s v=" "/>
    <s v=""/>
    <s v=""/>
    <n v="5.5"/>
    <n v="5.5"/>
    <n v="0"/>
    <s v=""/>
    <s v="G/L Account"/>
    <s v=""/>
    <s v=" "/>
    <s v=""/>
    <s v=""/>
    <n v="8650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18.45"/>
    <n v="18.45"/>
    <n v="0"/>
    <s v=""/>
    <s v="G/L Account"/>
    <s v=""/>
    <s v=" "/>
    <s v=""/>
    <s v=""/>
    <n v="8638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Uber:7287.63"/>
    <s v=" "/>
    <s v=""/>
    <s v=""/>
    <n v="88.77"/>
    <n v="88.77"/>
    <n v="0"/>
    <s v=""/>
    <s v="G/L Account"/>
    <s v=""/>
    <s v=" "/>
    <s v=""/>
    <s v=""/>
    <n v="8626"/>
    <s v=""/>
    <n v="370"/>
    <s v=""/>
    <s v=""/>
  </r>
  <r>
    <x v="5"/>
    <x v="4"/>
    <d v="2021-09-30T00:00:00"/>
    <x v="8"/>
    <s v=" "/>
    <s v="G00094"/>
    <n v="66140"/>
    <x v="20"/>
    <s v="66140 Ground transportation"/>
    <x v="5"/>
    <s v="Manny Lam:80230061:87.69 mi @ $0.56 / mi:7287.63"/>
    <s v=" "/>
    <s v=""/>
    <s v=""/>
    <n v="49.11"/>
    <n v="49.11"/>
    <n v="0"/>
    <s v=""/>
    <s v="G/L Account"/>
    <s v=""/>
    <s v=" "/>
    <s v=""/>
    <s v=""/>
    <n v="8614"/>
    <s v=""/>
    <n v="370"/>
    <s v=""/>
    <s v=""/>
  </r>
  <r>
    <x v="1"/>
    <x v="1"/>
    <d v="2021-09-30T00:00:00"/>
    <x v="8"/>
    <s v=" "/>
    <s v="G00094"/>
    <n v="66140"/>
    <x v="20"/>
    <s v="66140 Ground transportation"/>
    <x v="5"/>
    <s v="Ursula Dean:80224273:Unknown Merchant:288.28"/>
    <s v=" "/>
    <s v=""/>
    <s v=""/>
    <n v="160"/>
    <n v="160"/>
    <n v="0"/>
    <s v=""/>
    <s v="G/L Account"/>
    <s v=""/>
    <s v=" "/>
    <s v=""/>
    <s v=""/>
    <n v="8608"/>
    <s v=""/>
    <n v="120"/>
    <s v=""/>
    <s v=""/>
  </r>
  <r>
    <x v="1"/>
    <x v="3"/>
    <d v="2021-09-30T00:00:00"/>
    <x v="8"/>
    <s v=" "/>
    <s v="G00094"/>
    <n v="66140"/>
    <x v="20"/>
    <s v="66140 Ground transportation"/>
    <x v="5"/>
    <s v="Ursula Dean:80224273:Abm Parking 400 Howard:288.28"/>
    <s v=" "/>
    <s v=""/>
    <s v=""/>
    <n v="12"/>
    <n v="12"/>
    <n v="0"/>
    <s v=""/>
    <s v="G/L Account"/>
    <s v=""/>
    <s v=" "/>
    <s v=""/>
    <s v=""/>
    <n v="8602"/>
    <s v=""/>
    <n v="12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80222189:Lyft:163.09"/>
    <s v=" "/>
    <s v=""/>
    <s v=""/>
    <n v="163.09"/>
    <n v="163.09"/>
    <n v="0"/>
    <s v=""/>
    <s v="G/L Account"/>
    <s v=""/>
    <s v=" "/>
    <s v=""/>
    <s v=""/>
    <n v="8601"/>
    <s v=""/>
    <n v="39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Uber:1506.55"/>
    <s v=" "/>
    <s v=""/>
    <s v=""/>
    <n v="66.61"/>
    <n v="66.61"/>
    <n v="0"/>
    <s v=""/>
    <s v="G/L Account"/>
    <s v=""/>
    <s v=" "/>
    <s v=""/>
    <s v=""/>
    <n v="8592"/>
    <s v=""/>
    <n v="13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Uber:1506.55"/>
    <s v=" "/>
    <s v=""/>
    <s v=""/>
    <n v="126.5"/>
    <n v="126.5"/>
    <n v="0"/>
    <s v=""/>
    <s v="G/L Account"/>
    <s v=""/>
    <s v=" "/>
    <s v=""/>
    <s v=""/>
    <n v="8550"/>
    <s v=""/>
    <n v="130"/>
    <s v=""/>
    <s v=""/>
  </r>
  <r>
    <x v="1"/>
    <x v="4"/>
    <d v="2021-09-30T00:00:00"/>
    <x v="8"/>
    <s v=" "/>
    <s v="G00094"/>
    <n v="66140"/>
    <x v="20"/>
    <s v="66140 Ground transportation"/>
    <x v="5"/>
    <s v="Edward Martinez:80156795:SFO Parking:1506.55"/>
    <s v=" "/>
    <s v=""/>
    <s v=""/>
    <n v="72"/>
    <n v="72"/>
    <n v="0"/>
    <s v=""/>
    <s v="G/L Account"/>
    <s v=""/>
    <s v=" "/>
    <s v=""/>
    <s v=""/>
    <n v="8547"/>
    <s v=""/>
    <n v="13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5.94 mi @ $0.56 / mi:128.03"/>
    <s v=" "/>
    <s v=""/>
    <s v=""/>
    <n v="14.53"/>
    <n v="14.53"/>
    <n v="0"/>
    <s v=""/>
    <s v="G/L Account"/>
    <s v=""/>
    <s v=" "/>
    <s v=""/>
    <s v=""/>
    <n v="8543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02.54 mi @ $0.56 / mi:128.03"/>
    <s v=" "/>
    <s v=""/>
    <s v=""/>
    <n v="57.42"/>
    <n v="57.42"/>
    <n v="0"/>
    <s v=""/>
    <s v="G/L Account"/>
    <s v=""/>
    <s v=" "/>
    <s v=""/>
    <s v=""/>
    <n v="8542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4.37 mi @ $0.56 / mi:128.03"/>
    <s v=" "/>
    <s v=""/>
    <s v=""/>
    <n v="13.65"/>
    <n v="13.65"/>
    <n v="0"/>
    <s v=""/>
    <s v="G/L Account"/>
    <s v=""/>
    <s v=" "/>
    <s v=""/>
    <s v=""/>
    <n v="8541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8.92 mi @ $0.56 / mi:128.03"/>
    <s v=" "/>
    <s v=""/>
    <s v=""/>
    <n v="16.2"/>
    <n v="16.2"/>
    <n v="0"/>
    <s v=""/>
    <s v="G/L Account"/>
    <s v=""/>
    <s v=" "/>
    <s v=""/>
    <s v=""/>
    <n v="8540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2.69 mi @ $0.56 / mi:128.03"/>
    <s v=" "/>
    <s v=""/>
    <s v=""/>
    <n v="7.11"/>
    <n v="7.11"/>
    <n v="0"/>
    <s v=""/>
    <s v="G/L Account"/>
    <s v=""/>
    <s v=" "/>
    <s v=""/>
    <s v=""/>
    <n v="8539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11.68 mi @ $0.56 / mi:128.03"/>
    <s v=" "/>
    <s v=""/>
    <s v=""/>
    <n v="6.54"/>
    <n v="6.54"/>
    <n v="0"/>
    <s v=""/>
    <s v="G/L Account"/>
    <s v=""/>
    <s v=" "/>
    <s v=""/>
    <s v=""/>
    <n v="8538"/>
    <s v=""/>
    <n v="380"/>
    <s v=""/>
    <s v=""/>
  </r>
  <r>
    <x v="0"/>
    <x v="7"/>
    <d v="2021-09-30T00:00:00"/>
    <x v="8"/>
    <s v=" "/>
    <s v="G00094"/>
    <n v="66140"/>
    <x v="20"/>
    <s v="66140 Ground transportation"/>
    <x v="5"/>
    <s v="Jason Gardner:80145002:22.46 mi @ $0.56 / mi:128.03"/>
    <s v=" "/>
    <s v=""/>
    <s v=""/>
    <n v="12.58"/>
    <n v="12.58"/>
    <n v="0"/>
    <s v=""/>
    <s v="G/L Account"/>
    <s v=""/>
    <s v=" "/>
    <s v=""/>
    <s v=""/>
    <n v="8537"/>
    <s v=""/>
    <n v="38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79873525:Yellow Cab:52"/>
    <s v=" "/>
    <s v=""/>
    <s v=""/>
    <n v="52"/>
    <n v="52"/>
    <n v="0"/>
    <s v=""/>
    <s v="G/L Account"/>
    <s v=""/>
    <s v=" "/>
    <s v=""/>
    <s v=""/>
    <n v="8481"/>
    <s v=""/>
    <n v="390"/>
    <s v=""/>
    <s v=""/>
  </r>
  <r>
    <x v="0"/>
    <x v="4"/>
    <d v="2021-09-30T00:00:00"/>
    <x v="8"/>
    <s v=" "/>
    <s v="G00094"/>
    <n v="66140"/>
    <x v="20"/>
    <s v="66140 Ground transportation"/>
    <x v="5"/>
    <s v="susanna.wu@springfertility.com:79873508:Yellow Cab:75.2"/>
    <s v=" "/>
    <s v=""/>
    <s v=""/>
    <n v="75.2"/>
    <n v="75.2"/>
    <n v="0"/>
    <s v=""/>
    <s v="G/L Account"/>
    <s v=""/>
    <s v=" "/>
    <s v=""/>
    <s v=""/>
    <n v="8480"/>
    <s v=""/>
    <n v="390"/>
    <s v=""/>
    <s v=""/>
  </r>
  <r>
    <x v="1"/>
    <x v="1"/>
    <d v="2021-09-30T00:00:00"/>
    <x v="8"/>
    <s v="Invoice"/>
    <s v="SEPT 2021-KANEOHE"/>
    <n v="66140"/>
    <x v="20"/>
    <s v="66140 Ground transportation"/>
    <x v="5"/>
    <s v="Uber + parking"/>
    <s v=" "/>
    <s v=""/>
    <s v=""/>
    <n v="121.89"/>
    <n v="121.89"/>
    <n v="0"/>
    <s v=""/>
    <s v="G/L Account"/>
    <s v=""/>
    <s v=" "/>
    <s v=""/>
    <s v="Kaneohe Advisors LLC"/>
    <n v="7449"/>
    <s v="SEPT 2021-KANEOHE"/>
    <n v="220"/>
    <s v="NULL"/>
    <s v="NULL"/>
  </r>
  <r>
    <x v="1"/>
    <x v="1"/>
    <d v="2021-09-30T00:00:00"/>
    <x v="8"/>
    <s v="Invoice"/>
    <s v="000139"/>
    <n v="66140"/>
    <x v="20"/>
    <s v="66140 Ground transportation"/>
    <x v="5"/>
    <s v="July,Aug, Sept 2021 -Q3 Car services for NT"/>
    <s v=" "/>
    <s v=""/>
    <s v=""/>
    <n v="18500"/>
    <n v="18500"/>
    <n v="0"/>
    <s v=""/>
    <s v="G/L Account"/>
    <s v=""/>
    <s v=" "/>
    <s v=""/>
    <s v="Bay Area Car Service, LLC"/>
    <n v="7075"/>
    <s v="000139"/>
    <n v="310"/>
    <s v="TRAN"/>
    <s v="NULL"/>
  </r>
  <r>
    <x v="0"/>
    <x v="10"/>
    <d v="2021-09-30T00:00:00"/>
    <x v="8"/>
    <s v=" "/>
    <s v="G00094"/>
    <n v="66130"/>
    <x v="21"/>
    <s v="66130 Meals"/>
    <x v="5"/>
    <s v="Marin Blitzer:81817281:Oddfish:1388.39"/>
    <s v=" "/>
    <s v=""/>
    <s v=""/>
    <n v="138.88"/>
    <n v="138.88"/>
    <n v="0"/>
    <s v=""/>
    <s v="G/L Account"/>
    <s v=""/>
    <s v=" "/>
    <s v=""/>
    <s v=""/>
    <n v="8898"/>
    <s v=""/>
    <n v="350"/>
    <s v=""/>
    <s v=""/>
  </r>
  <r>
    <x v="0"/>
    <x v="4"/>
    <d v="2021-09-30T00:00:00"/>
    <x v="8"/>
    <s v=" "/>
    <s v="G00094"/>
    <n v="66130"/>
    <x v="21"/>
    <s v="66130 Meals"/>
    <x v="5"/>
    <s v="Marin Blitzer:81772417:Spring Travel Policy Per Diem:1524.78"/>
    <s v=" "/>
    <s v=""/>
    <s v=""/>
    <n v="76"/>
    <n v="76"/>
    <n v="0"/>
    <s v=""/>
    <s v="G/L Account"/>
    <s v=""/>
    <s v=" "/>
    <s v=""/>
    <s v=""/>
    <n v="8887"/>
    <s v=""/>
    <n v="35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59.25"/>
    <n v="59.25"/>
    <n v="0"/>
    <s v=""/>
    <s v="G/L Account"/>
    <s v=""/>
    <s v=" "/>
    <s v=""/>
    <s v=""/>
    <n v="8876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74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71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9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8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7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6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3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79"/>
    <n v="79"/>
    <n v="0"/>
    <s v=""/>
    <s v="G/L Account"/>
    <s v=""/>
    <s v=" "/>
    <s v=""/>
    <s v=""/>
    <n v="8862"/>
    <s v=""/>
    <n v="340"/>
    <s v=""/>
    <s v=""/>
  </r>
  <r>
    <x v="0"/>
    <x v="4"/>
    <d v="2021-09-30T00:00:00"/>
    <x v="8"/>
    <s v=" "/>
    <s v="G00094"/>
    <n v="66130"/>
    <x v="21"/>
    <s v="66130 Meals"/>
    <x v="5"/>
    <s v="ella.mcmahan@springfertility.com:81549645:Per diem:1098.9"/>
    <s v=" "/>
    <s v=""/>
    <s v=""/>
    <n v="59.25"/>
    <n v="59.25"/>
    <n v="0"/>
    <s v=""/>
    <s v="G/L Account"/>
    <s v=""/>
    <s v=" "/>
    <s v=""/>
    <s v=""/>
    <n v="8860"/>
    <s v=""/>
    <n v="340"/>
    <s v=""/>
    <s v=""/>
  </r>
  <r>
    <x v="0"/>
    <x v="4"/>
    <d v="2021-09-30T00:00:00"/>
    <x v="8"/>
    <s v=" "/>
    <s v="G00094"/>
    <n v="66130"/>
    <x v="21"/>
    <s v="66130 Meals"/>
    <x v="5"/>
    <s v="Jacqueline Kirstein:81088713:Juice Generation:188.65"/>
    <s v=" "/>
    <s v=""/>
    <s v=""/>
    <n v="163.9"/>
    <n v="163.9"/>
    <n v="0"/>
    <s v=""/>
    <s v="G/L Account"/>
    <s v=""/>
    <s v=" "/>
    <s v=""/>
    <s v=""/>
    <n v="8813"/>
    <s v=""/>
    <n v="340"/>
    <s v=""/>
    <s v=""/>
  </r>
  <r>
    <x v="5"/>
    <x v="5"/>
    <d v="2021-09-30T00:00:00"/>
    <x v="8"/>
    <s v=" "/>
    <s v="G00094"/>
    <n v="66130"/>
    <x v="21"/>
    <s v="66130 Meals"/>
    <x v="5"/>
    <s v="Derald Sue:80890678:Total Wine &amp; More:611.31"/>
    <s v=" "/>
    <s v=""/>
    <s v=""/>
    <n v="331.6"/>
    <n v="331.6"/>
    <n v="0"/>
    <s v=""/>
    <s v="G/L Account"/>
    <s v=""/>
    <s v=" "/>
    <s v=""/>
    <s v=""/>
    <n v="8791"/>
    <s v=""/>
    <n v="310"/>
    <s v=""/>
    <s v=""/>
  </r>
  <r>
    <x v="4"/>
    <x v="4"/>
    <d v="2021-09-30T00:00:00"/>
    <x v="8"/>
    <s v=" "/>
    <s v="G00094"/>
    <n v="66130"/>
    <x v="21"/>
    <s v="66130 Meals"/>
    <x v="5"/>
    <s v="John Fitzgerald:80611643:Food:826.23"/>
    <s v=" "/>
    <s v=""/>
    <s v=""/>
    <n v="532"/>
    <n v="532"/>
    <n v="0"/>
    <s v=""/>
    <s v="G/L Account"/>
    <s v=""/>
    <s v=" "/>
    <s v=""/>
    <s v=""/>
    <n v="8760"/>
    <s v=""/>
    <n v="13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57"/>
    <n v="57"/>
    <n v="0"/>
    <s v=""/>
    <s v="G/L Account"/>
    <s v=""/>
    <s v=" "/>
    <s v=""/>
    <s v=""/>
    <n v="8739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Mexicue:642.07"/>
    <s v=" "/>
    <s v=""/>
    <s v=""/>
    <n v="52.44"/>
    <n v="52.44"/>
    <n v="0"/>
    <s v=""/>
    <s v="G/L Account"/>
    <s v=""/>
    <s v=" "/>
    <s v=""/>
    <s v=""/>
    <n v="8738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7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6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76"/>
    <n v="76"/>
    <n v="0"/>
    <s v=""/>
    <s v="G/L Account"/>
    <s v=""/>
    <s v=" "/>
    <s v=""/>
    <s v=""/>
    <n v="8735"/>
    <s v=""/>
    <n v="320"/>
    <s v=""/>
    <s v=""/>
  </r>
  <r>
    <x v="0"/>
    <x v="4"/>
    <d v="2021-09-30T00:00:00"/>
    <x v="8"/>
    <s v=" "/>
    <s v="G00094"/>
    <n v="66130"/>
    <x v="21"/>
    <s v="66130 Meals"/>
    <x v="5"/>
    <s v="Khaled Farahat:80349338:Per Diem:642.07"/>
    <s v=" "/>
    <s v=""/>
    <s v=""/>
    <n v="57"/>
    <n v="57"/>
    <n v="0"/>
    <s v=""/>
    <s v="G/L Account"/>
    <s v=""/>
    <s v=" "/>
    <s v=""/>
    <s v=""/>
    <n v="8732"/>
    <s v=""/>
    <n v="320"/>
    <s v=""/>
    <s v=""/>
  </r>
  <r>
    <x v="0"/>
    <x v="10"/>
    <d v="2021-09-30T00:00:00"/>
    <x v="8"/>
    <s v=" "/>
    <s v="G00094"/>
    <n v="66130"/>
    <x v="21"/>
    <s v="66130 Meals"/>
    <x v="5"/>
    <s v="Derald Sue:80283229:Vancouver Int'l Airport:6441.86"/>
    <s v=" "/>
    <s v=""/>
    <s v=""/>
    <n v="65.5"/>
    <n v="65.5"/>
    <n v="0"/>
    <s v=""/>
    <s v="G/L Account"/>
    <s v=""/>
    <s v=" "/>
    <s v=""/>
    <s v=""/>
    <n v="8687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Koffie:6441.86"/>
    <s v=" "/>
    <s v=""/>
    <s v=""/>
    <n v="9.15"/>
    <n v="9.15"/>
    <n v="0"/>
    <s v=""/>
    <s v="G/L Account"/>
    <s v=""/>
    <s v=" "/>
    <s v=""/>
    <s v=""/>
    <n v="8686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Grain Tasting Bar:6441.86"/>
    <s v=" "/>
    <s v=""/>
    <s v=""/>
    <n v="27.77"/>
    <n v="27.77"/>
    <n v="0"/>
    <s v=""/>
    <s v="G/L Account"/>
    <s v=""/>
    <s v=" "/>
    <s v=""/>
    <s v=""/>
    <n v="8682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Little Bird Dim Sum + Craft B:6441.86"/>
    <s v=" "/>
    <s v=""/>
    <s v=""/>
    <n v="79.180000000000007"/>
    <n v="79.180000000000007"/>
    <n v="0"/>
    <s v=""/>
    <s v="G/L Account"/>
    <s v=""/>
    <s v=" "/>
    <s v=""/>
    <s v=""/>
    <n v="8681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Mosaic Grille:6441.86"/>
    <s v=" "/>
    <s v=""/>
    <s v=""/>
    <n v="62.79"/>
    <n v="62.79"/>
    <n v="0"/>
    <s v=""/>
    <s v="G/L Account"/>
    <s v=""/>
    <s v=" "/>
    <s v=""/>
    <s v=""/>
    <n v="8680"/>
    <s v=""/>
    <n v="310"/>
    <s v=""/>
    <s v=""/>
  </r>
  <r>
    <x v="0"/>
    <x v="10"/>
    <d v="2021-09-30T00:00:00"/>
    <x v="8"/>
    <s v=" "/>
    <s v="G00094"/>
    <n v="66130"/>
    <x v="21"/>
    <s v="66130 Meals"/>
    <x v="5"/>
    <s v="Derald Sue:80283229:Starbucks:6441.86"/>
    <s v=" "/>
    <s v=""/>
    <s v=""/>
    <n v="3.69"/>
    <n v="3.69"/>
    <n v="0"/>
    <s v=""/>
    <s v="G/L Account"/>
    <s v=""/>
    <s v=" "/>
    <s v=""/>
    <s v=""/>
    <n v="8679"/>
    <s v=""/>
    <n v="310"/>
    <s v=""/>
    <s v=""/>
  </r>
  <r>
    <x v="0"/>
    <x v="4"/>
    <d v="2021-09-30T00:00:00"/>
    <x v="8"/>
    <s v=" "/>
    <s v="G00094"/>
    <n v="66130"/>
    <x v="21"/>
    <s v="66130 Meals"/>
    <x v="5"/>
    <s v="susanna.wu@springfertility.com:80279709:Food Stipend:608"/>
    <s v=" "/>
    <s v=""/>
    <s v=""/>
    <n v="608"/>
    <n v="608"/>
    <n v="0"/>
    <s v=""/>
    <s v="G/L Account"/>
    <s v=""/>
    <s v=" "/>
    <s v=""/>
    <s v=""/>
    <n v="8673"/>
    <s v=""/>
    <n v="390"/>
    <s v=""/>
    <s v=""/>
  </r>
  <r>
    <x v="1"/>
    <x v="4"/>
    <d v="2021-09-30T00:00:00"/>
    <x v="8"/>
    <s v=" "/>
    <s v="G00094"/>
    <n v="66130"/>
    <x v="21"/>
    <s v="66130 Meals"/>
    <x v="5"/>
    <s v="Edward Martinez:80156795:Cafe 37:1506.55"/>
    <s v=" "/>
    <s v=""/>
    <s v=""/>
    <n v="7.04"/>
    <n v="7.04"/>
    <n v="0"/>
    <s v=""/>
    <s v="G/L Account"/>
    <s v=""/>
    <s v=" "/>
    <s v=""/>
    <s v=""/>
    <n v="8589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Five Guys NY-1857:1506.55"/>
    <s v=" "/>
    <s v=""/>
    <s v=""/>
    <n v="20.88"/>
    <n v="20.88"/>
    <n v="0"/>
    <s v=""/>
    <s v="G/L Account"/>
    <s v=""/>
    <s v=" "/>
    <s v=""/>
    <s v=""/>
    <n v="8586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4.3"/>
    <n v="4.3"/>
    <n v="0"/>
    <s v=""/>
    <s v="G/L Account"/>
    <s v=""/>
    <s v=" "/>
    <s v=""/>
    <s v=""/>
    <n v="8583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Chick-Fil-A:1506.55"/>
    <s v=" "/>
    <s v=""/>
    <s v=""/>
    <n v="11.11"/>
    <n v="11.11"/>
    <n v="0"/>
    <s v=""/>
    <s v="G/L Account"/>
    <s v=""/>
    <s v=" "/>
    <s v=""/>
    <s v=""/>
    <n v="8580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15.51"/>
    <n v="15.51"/>
    <n v="0"/>
    <s v=""/>
    <s v="G/L Account"/>
    <s v=""/>
    <s v=" "/>
    <s v=""/>
    <s v=""/>
    <n v="8577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Pret A Manger (1020 Sixth Ave) - Store 22:1506.55"/>
    <s v=" "/>
    <s v=""/>
    <s v=""/>
    <n v="15.65"/>
    <n v="15.65"/>
    <n v="0"/>
    <s v=""/>
    <s v="G/L Account"/>
    <s v=""/>
    <s v=" "/>
    <s v=""/>
    <s v=""/>
    <n v="8574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22.92"/>
    <n v="22.92"/>
    <n v="0"/>
    <s v=""/>
    <s v="G/L Account"/>
    <s v=""/>
    <s v=" "/>
    <s v=""/>
    <s v=""/>
    <n v="8571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43"/>
    <n v="11.43"/>
    <n v="0"/>
    <s v=""/>
    <s v="G/L Account"/>
    <s v=""/>
    <s v=" "/>
    <s v=""/>
    <s v=""/>
    <n v="8568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Whole Foods Market:1506.55"/>
    <s v=" "/>
    <s v=""/>
    <s v=""/>
    <n v="25.02"/>
    <n v="25.02"/>
    <n v="0"/>
    <s v=""/>
    <s v="G/L Account"/>
    <s v=""/>
    <s v=" "/>
    <s v=""/>
    <s v=""/>
    <n v="8565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98"/>
    <n v="11.98"/>
    <n v="0"/>
    <s v=""/>
    <s v="G/L Account"/>
    <s v=""/>
    <s v=" "/>
    <s v=""/>
    <s v=""/>
    <n v="8562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Starbucks:1506.55"/>
    <s v=" "/>
    <s v=""/>
    <s v=""/>
    <n v="11.43"/>
    <n v="11.43"/>
    <n v="0"/>
    <s v=""/>
    <s v="G/L Account"/>
    <s v=""/>
    <s v=" "/>
    <s v=""/>
    <s v=""/>
    <n v="8559"/>
    <s v=""/>
    <n v="130"/>
    <s v=""/>
    <s v=""/>
  </r>
  <r>
    <x v="1"/>
    <x v="4"/>
    <d v="2021-09-30T00:00:00"/>
    <x v="8"/>
    <s v=" "/>
    <s v="G00094"/>
    <n v="66130"/>
    <x v="21"/>
    <s v="66130 Meals"/>
    <x v="5"/>
    <s v="Edward Martinez:80156795:Dos Toros (Bryant Park):1506.55"/>
    <s v=" "/>
    <s v=""/>
    <s v=""/>
    <n v="18.61"/>
    <n v="18.61"/>
    <n v="0"/>
    <s v=""/>
    <s v="G/L Account"/>
    <s v=""/>
    <s v=" "/>
    <s v=""/>
    <s v=""/>
    <n v="8556"/>
    <s v=""/>
    <n v="130"/>
    <s v=""/>
    <s v=""/>
  </r>
  <r>
    <x v="0"/>
    <x v="10"/>
    <d v="2021-09-30T00:00:00"/>
    <x v="8"/>
    <s v=" "/>
    <s v="G00094"/>
    <n v="66120"/>
    <x v="94"/>
    <s v="66120 Hotel"/>
    <x v="5"/>
    <s v="Marin Blitzer:81817281:Hyatt:1388.39"/>
    <s v=" "/>
    <s v=""/>
    <s v=""/>
    <n v="432.71"/>
    <n v="432.71"/>
    <n v="0"/>
    <s v=""/>
    <s v="G/L Account"/>
    <s v=""/>
    <s v=" "/>
    <s v=""/>
    <s v=""/>
    <n v="8900"/>
    <s v=""/>
    <n v="350"/>
    <s v=""/>
    <s v=""/>
  </r>
  <r>
    <x v="0"/>
    <x v="4"/>
    <d v="2021-09-30T00:00:00"/>
    <x v="8"/>
    <s v=" "/>
    <s v="G00094"/>
    <n v="66120"/>
    <x v="94"/>
    <s v="66120 Hotel"/>
    <x v="5"/>
    <s v="Marin Blitzer:81772417:Embassy Suites:1524.78"/>
    <s v=" "/>
    <s v=""/>
    <s v=""/>
    <n v="650.1"/>
    <n v="650.1"/>
    <n v="0"/>
    <s v=""/>
    <s v="G/L Account"/>
    <s v=""/>
    <s v=" "/>
    <s v=""/>
    <s v=""/>
    <n v="8889"/>
    <s v=""/>
    <n v="350"/>
    <s v=""/>
    <s v=""/>
  </r>
  <r>
    <x v="0"/>
    <x v="10"/>
    <d v="2021-09-30T00:00:00"/>
    <x v="8"/>
    <s v=" "/>
    <s v="G00094"/>
    <n v="66120"/>
    <x v="94"/>
    <s v="66120 Hotel"/>
    <x v="5"/>
    <s v="Marin Blitzer:80995861:Hyatt Regency:1906.34"/>
    <s v=" "/>
    <s v=""/>
    <s v=""/>
    <n v="912.99"/>
    <n v="912.99"/>
    <n v="0"/>
    <s v=""/>
    <s v="G/L Account"/>
    <s v=""/>
    <s v=" "/>
    <s v=""/>
    <s v=""/>
    <n v="8802"/>
    <s v=""/>
    <n v="350"/>
    <s v=""/>
    <s v=""/>
  </r>
  <r>
    <x v="0"/>
    <x v="4"/>
    <d v="2021-09-30T00:00:00"/>
    <x v="8"/>
    <s v=" "/>
    <s v="G00094"/>
    <n v="66120"/>
    <x v="94"/>
    <s v="66120 Hotel"/>
    <x v="5"/>
    <s v="ella.mcmahan@springfertility.com:80497653:Sonder Stays:2237.96"/>
    <s v=" "/>
    <s v=""/>
    <s v=""/>
    <n v="2018.16"/>
    <n v="2018.16"/>
    <n v="0"/>
    <s v=""/>
    <s v="G/L Account"/>
    <s v=""/>
    <s v=" "/>
    <s v=""/>
    <s v=""/>
    <n v="8746"/>
    <s v=""/>
    <n v="340"/>
    <s v=""/>
    <s v=""/>
  </r>
  <r>
    <x v="1"/>
    <x v="4"/>
    <d v="2021-09-30T00:00:00"/>
    <x v="8"/>
    <s v=" "/>
    <s v="G00094"/>
    <n v="66120"/>
    <x v="94"/>
    <s v="66120 Hotel"/>
    <x v="5"/>
    <s v="James Cooper:80458305:Embassy Suites:153.55"/>
    <s v=" "/>
    <s v=""/>
    <s v=""/>
    <n v="153.55000000000001"/>
    <n v="153.55000000000001"/>
    <n v="0"/>
    <s v=""/>
    <s v="G/L Account"/>
    <s v=""/>
    <s v=" "/>
    <s v=""/>
    <s v=""/>
    <n v="8742"/>
    <s v=""/>
    <n v="130"/>
    <s v=""/>
    <s v=""/>
  </r>
  <r>
    <x v="0"/>
    <x v="2"/>
    <d v="2021-09-30T00:00:00"/>
    <x v="8"/>
    <s v=" "/>
    <s v="G00094"/>
    <n v="66120"/>
    <x v="94"/>
    <s v="66120 Hotel"/>
    <x v="5"/>
    <s v="Derald Sue:80283229:Hotels.com:6441.86"/>
    <s v=" "/>
    <s v=""/>
    <s v=""/>
    <n v="573.4"/>
    <n v="573.4"/>
    <n v="0"/>
    <s v=""/>
    <s v="G/L Account"/>
    <s v=""/>
    <s v=" "/>
    <s v=""/>
    <s v=""/>
    <n v="8692"/>
    <s v=""/>
    <n v="310"/>
    <s v=""/>
    <s v=""/>
  </r>
  <r>
    <x v="0"/>
    <x v="2"/>
    <d v="2021-09-30T00:00:00"/>
    <x v="8"/>
    <s v=" "/>
    <s v="G00094"/>
    <n v="66120"/>
    <x v="94"/>
    <s v="66120 Hotel"/>
    <x v="5"/>
    <s v="Derald Sue:80283229:Hotels.com:6441.86"/>
    <s v=" "/>
    <s v=""/>
    <s v=""/>
    <n v="647.30999999999995"/>
    <n v="647.30999999999995"/>
    <n v="0"/>
    <s v=""/>
    <s v="G/L Account"/>
    <s v=""/>
    <s v=" "/>
    <s v=""/>
    <s v=""/>
    <n v="8691"/>
    <s v=""/>
    <n v="310"/>
    <s v=""/>
    <s v=""/>
  </r>
  <r>
    <x v="0"/>
    <x v="4"/>
    <d v="2021-09-30T00:00:00"/>
    <x v="8"/>
    <s v=" "/>
    <s v="G00094"/>
    <n v="66120"/>
    <x v="94"/>
    <s v="66120 Hotel"/>
    <x v="5"/>
    <s v="susanna.wu@springfertility.com:80279674:Expedia:1462.99"/>
    <s v=" "/>
    <s v=""/>
    <s v=""/>
    <n v="1462.99"/>
    <n v="1462.99"/>
    <n v="0"/>
    <s v=""/>
    <s v="G/L Account"/>
    <s v=""/>
    <s v=" "/>
    <s v=""/>
    <s v=""/>
    <n v="8672"/>
    <s v=""/>
    <n v="390"/>
    <s v=""/>
    <s v=""/>
  </r>
  <r>
    <x v="5"/>
    <x v="4"/>
    <d v="2021-09-30T00:00:00"/>
    <x v="8"/>
    <s v=" "/>
    <s v="G00094"/>
    <n v="66120"/>
    <x v="94"/>
    <s v="66120 Hotel"/>
    <x v="5"/>
    <s v="Manny Lam:80230061:AC Hotel by Marriott:7287.63"/>
    <s v=" "/>
    <s v=""/>
    <s v=""/>
    <n v="1699.86"/>
    <n v="1699.86"/>
    <n v="0"/>
    <s v=""/>
    <s v="G/L Account"/>
    <s v=""/>
    <s v=" "/>
    <s v=""/>
    <s v=""/>
    <n v="8662"/>
    <s v=""/>
    <n v="370"/>
    <s v=""/>
    <s v=""/>
  </r>
  <r>
    <x v="5"/>
    <x v="4"/>
    <d v="2021-09-30T00:00:00"/>
    <x v="8"/>
    <s v=" "/>
    <s v="G00094"/>
    <n v="66120"/>
    <x v="94"/>
    <s v="66120 Hotel"/>
    <x v="5"/>
    <s v="Manny Lam:80230061:AC Hotel by Marriott:7287.63"/>
    <s v=" "/>
    <s v=""/>
    <s v=""/>
    <n v="2566.59"/>
    <n v="2566.59"/>
    <n v="0"/>
    <s v=""/>
    <s v="G/L Account"/>
    <s v=""/>
    <s v=" "/>
    <s v=""/>
    <s v=""/>
    <n v="8623"/>
    <s v=""/>
    <n v="370"/>
    <s v=""/>
    <s v=""/>
  </r>
  <r>
    <x v="1"/>
    <x v="4"/>
    <d v="2021-09-30T00:00:00"/>
    <x v="8"/>
    <s v=" "/>
    <s v="G00094"/>
    <n v="66120"/>
    <x v="94"/>
    <s v="66120 Hotel"/>
    <x v="5"/>
    <s v="Edward Martinez:80156795:Hotel Hendricks:1506.55"/>
    <s v=" "/>
    <s v=""/>
    <s v=""/>
    <n v="206.58"/>
    <n v="206.58"/>
    <n v="0"/>
    <s v=""/>
    <s v="G/L Account"/>
    <s v=""/>
    <s v=" "/>
    <s v=""/>
    <s v=""/>
    <n v="8598"/>
    <s v=""/>
    <n v="130"/>
    <s v=""/>
    <s v=""/>
  </r>
  <r>
    <x v="4"/>
    <x v="4"/>
    <d v="2021-09-30T00:00:00"/>
    <x v="8"/>
    <s v=" "/>
    <s v="G00094"/>
    <n v="66120"/>
    <x v="94"/>
    <s v="66120 Hotel"/>
    <x v="5"/>
    <s v="Brenda Pham:79911868:Expedia Travel:"/>
    <s v=" "/>
    <s v=""/>
    <s v=""/>
    <n v="1218.24"/>
    <n v="1218.24"/>
    <n v="0"/>
    <s v=""/>
    <s v="G/L Account"/>
    <s v=""/>
    <s v=" "/>
    <s v=""/>
    <s v=""/>
    <n v="8498"/>
    <s v=""/>
    <n v="130"/>
    <s v=""/>
    <s v=""/>
  </r>
  <r>
    <x v="0"/>
    <x v="4"/>
    <d v="2021-09-30T00:00:00"/>
    <x v="8"/>
    <s v=" "/>
    <s v="G00094"/>
    <n v="66120"/>
    <x v="94"/>
    <s v="66120 Hotel"/>
    <x v="5"/>
    <s v="susanna.wu@springfertility.com:79873548:Row NYC:203.1"/>
    <s v=" "/>
    <s v=""/>
    <s v=""/>
    <n v="203.1"/>
    <n v="203.1"/>
    <n v="0"/>
    <s v=""/>
    <s v="G/L Account"/>
    <s v=""/>
    <s v=" "/>
    <s v=""/>
    <s v=""/>
    <n v="8482"/>
    <s v=""/>
    <n v="390"/>
    <s v=""/>
    <s v=""/>
  </r>
  <r>
    <x v="0"/>
    <x v="4"/>
    <d v="2021-09-30T00:00:00"/>
    <x v="8"/>
    <s v=" "/>
    <s v="G00094"/>
    <n v="66120"/>
    <x v="94"/>
    <s v="66120 Hotel"/>
    <x v="5"/>
    <s v="susanna.wu@springfertility.com:79873470:Hilton Garden Inn:402"/>
    <s v=" "/>
    <s v=""/>
    <s v=""/>
    <n v="402"/>
    <n v="402"/>
    <n v="0"/>
    <s v=""/>
    <s v="G/L Account"/>
    <s v=""/>
    <s v=" "/>
    <s v=""/>
    <s v=""/>
    <n v="8479"/>
    <s v=""/>
    <n v="390"/>
    <s v=""/>
    <s v=""/>
  </r>
  <r>
    <x v="0"/>
    <x v="4"/>
    <d v="2021-09-30T00:00:00"/>
    <x v="8"/>
    <s v=" "/>
    <s v="G00094"/>
    <n v="66120"/>
    <x v="94"/>
    <s v="66120 Hotel"/>
    <x v="5"/>
    <s v="Meghan Dwyer:79750360:Sonder:"/>
    <s v=" "/>
    <s v=""/>
    <s v=""/>
    <n v="1840.51"/>
    <n v="1840.51"/>
    <n v="0"/>
    <s v=""/>
    <s v="G/L Account"/>
    <s v=""/>
    <s v=" "/>
    <s v=""/>
    <s v=""/>
    <n v="8449"/>
    <s v=""/>
    <n v="340"/>
    <s v=""/>
    <s v=""/>
  </r>
  <r>
    <x v="0"/>
    <x v="4"/>
    <d v="2021-09-30T00:00:00"/>
    <x v="8"/>
    <s v=" "/>
    <s v="G00094"/>
    <n v="66120"/>
    <x v="94"/>
    <s v="66120 Hotel"/>
    <x v="5"/>
    <s v="susanna.wu@springfertility.com:79664343:Expedia:1394.41"/>
    <s v=" "/>
    <s v=""/>
    <s v=""/>
    <n v="773.61"/>
    <n v="773.61"/>
    <n v="0"/>
    <s v=""/>
    <s v="G/L Account"/>
    <s v=""/>
    <s v=" "/>
    <s v=""/>
    <s v=""/>
    <n v="8419"/>
    <s v=""/>
    <n v="390"/>
    <s v=""/>
    <s v=""/>
  </r>
  <r>
    <x v="4"/>
    <x v="4"/>
    <d v="2021-09-30T00:00:00"/>
    <x v="8"/>
    <s v=" "/>
    <s v="G00094"/>
    <n v="66110"/>
    <x v="22"/>
    <s v="66110 Airfare"/>
    <x v="5"/>
    <s v="Claudio Attardo Parrinello:81886372:Jetblue:382.97"/>
    <s v=" "/>
    <s v=""/>
    <s v=""/>
    <n v="247.4"/>
    <n v="247.4"/>
    <n v="0"/>
    <s v=""/>
    <s v="G/L Account"/>
    <s v=""/>
    <s v=" "/>
    <s v=""/>
    <s v=""/>
    <n v="8904"/>
    <s v=""/>
    <n v="130"/>
    <s v=""/>
    <s v=""/>
  </r>
  <r>
    <x v="0"/>
    <x v="10"/>
    <d v="2021-09-30T00:00:00"/>
    <x v="8"/>
    <s v=" "/>
    <s v="G00094"/>
    <n v="66110"/>
    <x v="22"/>
    <s v="66110 Airfare"/>
    <x v="5"/>
    <s v="Marin Blitzer:81817281:Air Canada:1388.39"/>
    <s v=" "/>
    <s v=""/>
    <s v=""/>
    <n v="591.79999999999995"/>
    <n v="591.79999999999995"/>
    <n v="0"/>
    <s v=""/>
    <s v="G/L Account"/>
    <s v=""/>
    <s v=" "/>
    <s v=""/>
    <s v=""/>
    <n v="8899"/>
    <s v=""/>
    <n v="350"/>
    <s v=""/>
    <s v=""/>
  </r>
  <r>
    <x v="0"/>
    <x v="4"/>
    <d v="2021-09-30T00:00:00"/>
    <x v="8"/>
    <s v=" "/>
    <s v="G00094"/>
    <n v="66110"/>
    <x v="22"/>
    <s v="66110 Airfare"/>
    <x v="5"/>
    <s v="Marin Blitzer:81772417:Jetblue:1524.78"/>
    <s v=" "/>
    <s v=""/>
    <s v=""/>
    <n v="294.8"/>
    <n v="294.8"/>
    <n v="0"/>
    <s v=""/>
    <s v="G/L Account"/>
    <s v=""/>
    <s v=" "/>
    <s v=""/>
    <s v=""/>
    <n v="8888"/>
    <s v=""/>
    <n v="350"/>
    <s v=""/>
    <s v=""/>
  </r>
  <r>
    <x v="0"/>
    <x v="4"/>
    <d v="2021-09-30T00:00:00"/>
    <x v="8"/>
    <s v=" "/>
    <s v="G00094"/>
    <n v="66110"/>
    <x v="22"/>
    <s v="66110 Airfare"/>
    <x v="5"/>
    <s v="ella.mcmahan@springfertility.com:81549645:Delta Airlines:1098.9"/>
    <s v=" "/>
    <s v=""/>
    <s v=""/>
    <n v="94"/>
    <n v="94"/>
    <n v="0"/>
    <s v=""/>
    <s v="G/L Account"/>
    <s v=""/>
    <s v=" "/>
    <s v=""/>
    <s v=""/>
    <n v="8870"/>
    <s v=""/>
    <n v="340"/>
    <s v=""/>
    <s v=""/>
  </r>
  <r>
    <x v="1"/>
    <x v="1"/>
    <d v="2021-09-30T00:00:00"/>
    <x v="8"/>
    <s v=" "/>
    <s v="G00094"/>
    <n v="66110"/>
    <x v="22"/>
    <s v="66110 Airfare"/>
    <x v="5"/>
    <s v="Audrey Krall:81539387:United Airlines:367.6"/>
    <s v=" "/>
    <s v=""/>
    <s v=""/>
    <n v="315.60000000000002"/>
    <n v="315.60000000000002"/>
    <n v="0"/>
    <s v=""/>
    <s v="G/L Account"/>
    <s v=""/>
    <s v=" "/>
    <s v=""/>
    <s v=""/>
    <n v="8857"/>
    <s v=""/>
    <n v="120"/>
    <s v=""/>
    <s v=""/>
  </r>
  <r>
    <x v="0"/>
    <x v="4"/>
    <d v="2021-09-30T00:00:00"/>
    <x v="8"/>
    <s v=" "/>
    <s v="G00094"/>
    <n v="66110"/>
    <x v="22"/>
    <s v="66110 Airfare"/>
    <x v="5"/>
    <s v="ella.mcmahan@springfertility.com:80497653:Delta Airlines:2237.96"/>
    <s v=" "/>
    <s v=""/>
    <s v=""/>
    <n v="219.8"/>
    <n v="219.8"/>
    <n v="0"/>
    <s v=""/>
    <s v="G/L Account"/>
    <s v=""/>
    <s v=" "/>
    <s v=""/>
    <s v=""/>
    <n v="8745"/>
    <s v=""/>
    <n v="340"/>
    <s v=""/>
    <s v=""/>
  </r>
  <r>
    <x v="1"/>
    <x v="4"/>
    <d v="2021-09-30T00:00:00"/>
    <x v="8"/>
    <s v=" "/>
    <s v="G00094"/>
    <n v="66110"/>
    <x v="22"/>
    <s v="66110 Airfare"/>
    <x v="5"/>
    <s v="James Cooper:80334603:Delta:660.44"/>
    <s v=" "/>
    <s v=""/>
    <s v=""/>
    <n v="70"/>
    <n v="70"/>
    <n v="0"/>
    <s v=""/>
    <s v="G/L Account"/>
    <s v=""/>
    <s v=" "/>
    <s v=""/>
    <s v=""/>
    <n v="8726"/>
    <s v=""/>
    <n v="130"/>
    <s v=""/>
    <s v=""/>
  </r>
  <r>
    <x v="0"/>
    <x v="2"/>
    <d v="2021-09-30T00:00:00"/>
    <x v="8"/>
    <s v=" "/>
    <s v="G00094"/>
    <n v="66110"/>
    <x v="22"/>
    <s v="66110 Airfare"/>
    <x v="5"/>
    <s v="Derald Sue:80283229:JetBlue:6441.86"/>
    <s v=" "/>
    <s v=""/>
    <s v=""/>
    <n v="1244.8"/>
    <n v="1244.8"/>
    <n v="0"/>
    <s v=""/>
    <s v="G/L Account"/>
    <s v=""/>
    <s v=" "/>
    <s v=""/>
    <s v=""/>
    <n v="8693"/>
    <s v=""/>
    <n v="310"/>
    <s v=""/>
    <s v=""/>
  </r>
  <r>
    <x v="0"/>
    <x v="4"/>
    <d v="2021-09-30T00:00:00"/>
    <x v="8"/>
    <s v=" "/>
    <s v="G00094"/>
    <n v="66110"/>
    <x v="22"/>
    <s v="66110 Airfare"/>
    <x v="5"/>
    <s v="Derald Sue:80283229:Jetblue:6441.86"/>
    <s v=" "/>
    <s v=""/>
    <s v=""/>
    <n v="1252.8"/>
    <n v="1252.8"/>
    <n v="0"/>
    <s v=""/>
    <s v="G/L Account"/>
    <s v=""/>
    <s v=" "/>
    <s v=""/>
    <s v=""/>
    <n v="8685"/>
    <s v=""/>
    <n v="310"/>
    <s v=""/>
    <s v=""/>
  </r>
  <r>
    <x v="0"/>
    <x v="10"/>
    <d v="2021-09-30T00:00:00"/>
    <x v="8"/>
    <s v=" "/>
    <s v="G00094"/>
    <n v="66110"/>
    <x v="22"/>
    <s v="66110 Airfare"/>
    <x v="5"/>
    <s v="Derald Sue:80283229:Air Canada:6441.86"/>
    <s v=" "/>
    <s v=""/>
    <s v=""/>
    <n v="329.7"/>
    <n v="329.7"/>
    <n v="0"/>
    <s v=""/>
    <s v="G/L Account"/>
    <s v=""/>
    <s v=" "/>
    <s v=""/>
    <s v=""/>
    <n v="8678"/>
    <s v=""/>
    <n v="310"/>
    <s v=""/>
    <s v=""/>
  </r>
  <r>
    <x v="0"/>
    <x v="10"/>
    <d v="2021-09-30T00:00:00"/>
    <x v="8"/>
    <s v=" "/>
    <s v="G00094"/>
    <n v="66110"/>
    <x v="22"/>
    <s v="66110 Airfare"/>
    <x v="5"/>
    <s v="Derald Sue:80283229:Air Canada:6441.86"/>
    <s v=" "/>
    <s v=""/>
    <s v=""/>
    <n v="189.93"/>
    <n v="189.93"/>
    <n v="0"/>
    <s v=""/>
    <s v="G/L Account"/>
    <s v=""/>
    <s v=" "/>
    <s v=""/>
    <s v=""/>
    <n v="8674"/>
    <s v=""/>
    <n v="310"/>
    <s v=""/>
    <s v=""/>
  </r>
  <r>
    <x v="0"/>
    <x v="4"/>
    <d v="2021-09-30T00:00:00"/>
    <x v="8"/>
    <s v=" "/>
    <s v="G00094"/>
    <n v="66110"/>
    <x v="22"/>
    <s v="66110 Airfare"/>
    <x v="5"/>
    <s v="susanna.wu@springfertility.com:80279652:Expedia:478.96"/>
    <s v=" "/>
    <s v=""/>
    <s v=""/>
    <n v="478.96"/>
    <n v="478.96"/>
    <n v="0"/>
    <s v=""/>
    <s v="G/L Account"/>
    <s v=""/>
    <s v=" "/>
    <s v=""/>
    <s v=""/>
    <n v="8671"/>
    <s v=""/>
    <n v="390"/>
    <s v=""/>
    <s v=""/>
  </r>
  <r>
    <x v="5"/>
    <x v="4"/>
    <d v="2021-09-30T00:00:00"/>
    <x v="8"/>
    <s v=" "/>
    <s v="G00094"/>
    <n v="66110"/>
    <x v="22"/>
    <s v="66110 Airfare"/>
    <x v="5"/>
    <s v="Manny Lam:80230061:Delta Airlines:7287.63"/>
    <s v=" "/>
    <s v=""/>
    <s v=""/>
    <n v="70"/>
    <n v="70"/>
    <n v="0"/>
    <s v=""/>
    <s v="G/L Account"/>
    <s v=""/>
    <s v=" "/>
    <s v=""/>
    <s v=""/>
    <n v="8665"/>
    <s v=""/>
    <n v="370"/>
    <s v=""/>
    <s v=""/>
  </r>
  <r>
    <x v="5"/>
    <x v="2"/>
    <d v="2021-09-30T00:00:00"/>
    <x v="8"/>
    <s v=" "/>
    <s v="G00094"/>
    <n v="66110"/>
    <x v="22"/>
    <s v="66110 Airfare"/>
    <x v="5"/>
    <s v="Manny Lam:80230061:Delta Airlines:7287.63"/>
    <s v=" "/>
    <s v=""/>
    <s v=""/>
    <n v="364.8"/>
    <n v="364.8"/>
    <n v="0"/>
    <s v=""/>
    <s v="G/L Account"/>
    <s v=""/>
    <s v=" "/>
    <s v=""/>
    <s v=""/>
    <n v="8620"/>
    <s v=""/>
    <n v="370"/>
    <s v=""/>
    <s v=""/>
  </r>
  <r>
    <x v="5"/>
    <x v="4"/>
    <d v="2021-09-30T00:00:00"/>
    <x v="8"/>
    <s v=" "/>
    <s v="G00094"/>
    <n v="66110"/>
    <x v="22"/>
    <s v="66110 Airfare"/>
    <x v="5"/>
    <s v="Manny Lam:80230061:Delta Airlines:7287.63"/>
    <s v=" "/>
    <s v=""/>
    <s v=""/>
    <n v="170"/>
    <n v="170"/>
    <n v="0"/>
    <s v=""/>
    <s v="G/L Account"/>
    <s v=""/>
    <s v=" "/>
    <s v=""/>
    <s v=""/>
    <n v="8617"/>
    <s v=""/>
    <n v="370"/>
    <s v=""/>
    <s v=""/>
  </r>
  <r>
    <x v="1"/>
    <x v="4"/>
    <d v="2021-09-30T00:00:00"/>
    <x v="8"/>
    <s v=" "/>
    <s v="G00094"/>
    <n v="66110"/>
    <x v="22"/>
    <s v="66110 Airfare"/>
    <x v="5"/>
    <s v="Edward Martinez:80156795:American Airlines:1506.55"/>
    <s v=" "/>
    <s v=""/>
    <s v=""/>
    <n v="837.22"/>
    <n v="837.22"/>
    <n v="0"/>
    <s v=""/>
    <s v="G/L Account"/>
    <s v=""/>
    <s v=" "/>
    <s v=""/>
    <s v=""/>
    <n v="8553"/>
    <s v=""/>
    <n v="130"/>
    <s v=""/>
    <s v=""/>
  </r>
  <r>
    <x v="4"/>
    <x v="4"/>
    <d v="2021-09-30T00:00:00"/>
    <x v="8"/>
    <s v=" "/>
    <s v="G00094"/>
    <n v="66110"/>
    <x v="22"/>
    <s v="66110 Airfare"/>
    <x v="5"/>
    <s v="Brenda Pham:79911868:JetBlue Airways:"/>
    <s v=" "/>
    <s v=""/>
    <s v=""/>
    <n v="370.8"/>
    <n v="370.8"/>
    <n v="0"/>
    <s v=""/>
    <s v="G/L Account"/>
    <s v=""/>
    <s v=" "/>
    <s v=""/>
    <s v=""/>
    <n v="8492"/>
    <s v=""/>
    <n v="130"/>
    <s v=""/>
    <s v=""/>
  </r>
  <r>
    <x v="0"/>
    <x v="4"/>
    <d v="2021-09-30T00:00:00"/>
    <x v="8"/>
    <s v=" "/>
    <s v="G00094"/>
    <n v="66110"/>
    <x v="22"/>
    <s v="66110 Airfare"/>
    <x v="5"/>
    <s v="Meghan Dwyer:79750360:United:"/>
    <s v=" "/>
    <s v=""/>
    <s v=""/>
    <n v="336.8"/>
    <n v="336.8"/>
    <n v="0"/>
    <s v=""/>
    <s v="G/L Account"/>
    <s v=""/>
    <s v=" "/>
    <s v=""/>
    <s v=""/>
    <n v="8439"/>
    <s v=""/>
    <n v="340"/>
    <s v=""/>
    <s v=""/>
  </r>
  <r>
    <x v="0"/>
    <x v="4"/>
    <d v="2021-09-30T00:00:00"/>
    <x v="8"/>
    <s v=" "/>
    <s v="G00094"/>
    <n v="66110"/>
    <x v="22"/>
    <s v="66110 Airfare"/>
    <x v="5"/>
    <s v="susanna.wu@springfertility.com:79664343:Expedia:1394.41"/>
    <s v=" "/>
    <s v=""/>
    <s v=""/>
    <n v="620.79999999999995"/>
    <n v="620.79999999999995"/>
    <n v="0"/>
    <s v=""/>
    <s v="G/L Account"/>
    <s v=""/>
    <s v=" "/>
    <s v=""/>
    <s v=""/>
    <n v="8420"/>
    <s v=""/>
    <n v="390"/>
    <s v=""/>
    <s v=""/>
  </r>
  <r>
    <x v="1"/>
    <x v="1"/>
    <d v="2021-09-30T00:00:00"/>
    <x v="8"/>
    <s v="Invoice"/>
    <s v="SEPT 2021-KANEOHE"/>
    <n v="66110"/>
    <x v="22"/>
    <s v="66110 Airfare"/>
    <x v="5"/>
    <s v="August Flight"/>
    <s v=" "/>
    <s v=""/>
    <s v=""/>
    <n v="493.96"/>
    <n v="493.96"/>
    <n v="0"/>
    <s v=""/>
    <s v="G/L Account"/>
    <s v=""/>
    <s v=" "/>
    <s v=""/>
    <s v="Kaneohe Advisors LLC"/>
    <n v="7446"/>
    <s v="SEPT 2021-KANEOHE"/>
    <n v="220"/>
    <s v="NULL"/>
    <s v="NULL"/>
  </r>
  <r>
    <x v="0"/>
    <x v="1"/>
    <d v="2021-09-30T00:00:00"/>
    <x v="8"/>
    <s v=" "/>
    <s v="G00108"/>
    <n v="65240"/>
    <x v="23"/>
    <s v="65240 Dues &amp; subscriptions"/>
    <x v="6"/>
    <s v="P09 September 2021 Prepaid Amortization"/>
    <s v=" "/>
    <s v=""/>
    <s v=""/>
    <n v="65.75"/>
    <n v="65.75"/>
    <n v="0"/>
    <s v="American Society for reproductive medicine/SART"/>
    <s v="G/L Account"/>
    <s v=""/>
    <s v=" "/>
    <s v=""/>
    <s v=""/>
    <n v="11496"/>
    <s v=""/>
    <n v="130"/>
    <s v=""/>
    <s v=""/>
  </r>
  <r>
    <x v="1"/>
    <x v="7"/>
    <d v="2021-09-30T00:00:00"/>
    <x v="8"/>
    <s v="Invoice"/>
    <s v="6.16.21-IO"/>
    <n v="65240"/>
    <x v="23"/>
    <s v="65240 Dues &amp; subscriptions"/>
    <x v="6"/>
    <s v="6.16.21 Annual due for Ijeoma Okeigwe"/>
    <s v=" "/>
    <s v=""/>
    <s v=""/>
    <n v="189.6"/>
    <n v="189.6"/>
    <n v="0"/>
    <s v=""/>
    <s v="G/L Account"/>
    <s v=""/>
    <s v=" "/>
    <s v=""/>
    <s v="Alta Bates Medical Staff Services"/>
    <n v="7375"/>
    <s v="6.16.21-IO"/>
    <n v="110"/>
    <s v="OKEIGWE"/>
    <s v="NULL"/>
  </r>
  <r>
    <x v="1"/>
    <x v="7"/>
    <d v="2021-09-30T00:00:00"/>
    <x v="8"/>
    <s v="Invoice"/>
    <s v="2.17.21 - SD"/>
    <n v="65240"/>
    <x v="23"/>
    <s v="65240 Dues &amp; subscriptions"/>
    <x v="6"/>
    <s v="2.17.21 Annual due for Serena Dovey"/>
    <s v=" "/>
    <s v=""/>
    <s v=""/>
    <n v="297.92"/>
    <n v="297.92"/>
    <n v="0"/>
    <s v=""/>
    <s v="G/L Account"/>
    <s v=""/>
    <s v=" "/>
    <s v=""/>
    <s v="Alta Bates Medical Staff Services"/>
    <n v="7099"/>
    <s v="2.17.21 - SD"/>
    <n v="110"/>
    <s v="DOVEY"/>
    <s v="NULL"/>
  </r>
  <r>
    <x v="0"/>
    <x v="1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26.79"/>
    <n v="126.79"/>
    <n v="0"/>
    <s v="De Lage Landen Financial Services"/>
    <s v="G/L Account"/>
    <s v=""/>
    <s v=" "/>
    <s v=""/>
    <s v=""/>
    <n v="11509"/>
    <s v=""/>
    <n v="370"/>
    <s v=""/>
    <s v=""/>
  </r>
  <r>
    <x v="0"/>
    <x v="1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24.59"/>
    <n v="124.59"/>
    <n v="0"/>
    <s v="De Lage Landen Financial Services"/>
    <s v="G/L Account"/>
    <s v=""/>
    <s v=" "/>
    <s v=""/>
    <s v=""/>
    <n v="11508"/>
    <s v=""/>
    <n v="370"/>
    <s v=""/>
    <s v=""/>
  </r>
  <r>
    <x v="0"/>
    <x v="7"/>
    <d v="2021-09-30T00:00:00"/>
    <x v="8"/>
    <s v=" "/>
    <s v="G00108"/>
    <n v="65230"/>
    <x v="24"/>
    <s v="65230 Equipment rentals"/>
    <x v="6"/>
    <s v="P09 September 2021 Prepaid Amortization"/>
    <s v=" "/>
    <s v=""/>
    <s v=""/>
    <n v="190.02"/>
    <n v="190.02"/>
    <n v="0"/>
    <s v="De Lage Landen Financial Services"/>
    <s v="G/L Account"/>
    <s v=""/>
    <s v=" "/>
    <s v=""/>
    <s v=""/>
    <n v="11507"/>
    <s v=""/>
    <n v="370"/>
    <s v=""/>
    <s v=""/>
  </r>
  <r>
    <x v="1"/>
    <x v="5"/>
    <d v="2021-09-30T00:00:00"/>
    <x v="8"/>
    <s v="Invoice"/>
    <s v="454398421"/>
    <n v="65230"/>
    <x v="24"/>
    <s v="65230 Equipment rentals"/>
    <x v="6"/>
    <s v="Rental Canon copier SV"/>
    <s v=" "/>
    <s v=""/>
    <s v=""/>
    <n v="484.25"/>
    <n v="484.25"/>
    <n v="0"/>
    <s v=""/>
    <s v="G/L Account"/>
    <s v=""/>
    <s v=" "/>
    <s v=""/>
    <s v="US Bank Equipment Finance"/>
    <n v="7357"/>
    <s v="454398421"/>
    <n v="370"/>
    <s v="NULL"/>
    <s v="NULL"/>
  </r>
  <r>
    <x v="0"/>
    <x v="2"/>
    <d v="2021-09-30T00:00:00"/>
    <x v="8"/>
    <s v=" "/>
    <s v="G00094"/>
    <n v="65220"/>
    <x v="25"/>
    <s v="65220 Computer hardware"/>
    <x v="6"/>
    <s v="Derald Sue:80283229:AT&amp;T:6441.86"/>
    <s v=" "/>
    <s v=""/>
    <s v=""/>
    <n v="1550.49"/>
    <n v="1550.49"/>
    <n v="0"/>
    <s v=""/>
    <s v="G/L Account"/>
    <s v=""/>
    <s v=" "/>
    <s v=""/>
    <s v=""/>
    <n v="8695"/>
    <s v=""/>
    <n v="370"/>
    <s v=""/>
    <s v=""/>
  </r>
  <r>
    <x v="0"/>
    <x v="2"/>
    <d v="2021-09-30T00:00:00"/>
    <x v="8"/>
    <s v=" "/>
    <s v="G00108"/>
    <n v="65210"/>
    <x v="26"/>
    <s v="65210 Computer software"/>
    <x v="6"/>
    <s v="P09 September 2021 Prepaid Amortization"/>
    <s v=" "/>
    <s v=""/>
    <s v=""/>
    <n v="73.88"/>
    <n v="73.88"/>
    <n v="0"/>
    <s v="Mathe"/>
    <s v="G/L Account"/>
    <s v=""/>
    <s v=" "/>
    <s v=""/>
    <s v=""/>
    <n v="11513"/>
    <s v=""/>
    <n v="370"/>
    <s v=""/>
    <s v=""/>
  </r>
  <r>
    <x v="0"/>
    <x v="2"/>
    <d v="2021-09-30T00:00:00"/>
    <x v="8"/>
    <s v=" "/>
    <s v="G00111"/>
    <n v="65210"/>
    <x v="26"/>
    <s v="65210 Computer software"/>
    <x v="6"/>
    <s v="Rerecognize Expense double reversed in QBO to BC - bills coded to accrued"/>
    <s v=" "/>
    <s v=""/>
    <s v=""/>
    <n v="208"/>
    <n v="208"/>
    <n v="0"/>
    <s v="Business Recovery Center"/>
    <s v="G/L Account"/>
    <s v=""/>
    <s v=" "/>
    <s v=""/>
    <s v=""/>
    <n v="11441"/>
    <s v=""/>
    <n v="370"/>
    <s v=""/>
    <s v=""/>
  </r>
  <r>
    <x v="0"/>
    <x v="2"/>
    <d v="2021-09-30T00:00:00"/>
    <x v="8"/>
    <s v=" "/>
    <s v="G00111"/>
    <n v="65210"/>
    <x v="26"/>
    <s v="65210 Computer software"/>
    <x v="6"/>
    <s v="Rerecognize Expense double reversed in QBO to BC - bills coded to accrued"/>
    <s v=" "/>
    <s v=""/>
    <s v=""/>
    <n v="19195"/>
    <n v="19195"/>
    <n v="0"/>
    <s v="Business Recovery Center"/>
    <s v="G/L Account"/>
    <s v=""/>
    <s v=" "/>
    <s v=""/>
    <s v=""/>
    <n v="11439"/>
    <s v=""/>
    <n v="370"/>
    <s v=""/>
    <s v=""/>
  </r>
  <r>
    <x v="0"/>
    <x v="2"/>
    <d v="2021-09-30T00:00:00"/>
    <x v="8"/>
    <s v="Invoice"/>
    <s v="537369-9"/>
    <n v="65210"/>
    <x v="26"/>
    <s v="65210 Computer software"/>
    <x v="6"/>
    <s v="Visio Online plan  Sept 2021"/>
    <s v=" "/>
    <s v=""/>
    <s v=""/>
    <n v="27.78"/>
    <n v="27.78"/>
    <n v="0"/>
    <s v=""/>
    <s v="G/L Account"/>
    <s v=""/>
    <s v=" "/>
    <s v=""/>
    <s v="ExpoIT, LLC"/>
    <n v="7369"/>
    <s v="537369-9"/>
    <n v="370"/>
    <s v="NULL"/>
    <s v="NULL"/>
  </r>
  <r>
    <x v="1"/>
    <x v="4"/>
    <d v="2021-09-30T00:00:00"/>
    <x v="8"/>
    <s v="Invoice"/>
    <s v="507240"/>
    <n v="65210"/>
    <x v="26"/>
    <s v="65210 Computer software"/>
    <x v="6"/>
    <s v="Brivo Web hosting - NYC 63readers Sept 2021"/>
    <s v=" "/>
    <s v=""/>
    <s v=""/>
    <n v="3528"/>
    <n v="3528"/>
    <n v="0"/>
    <s v=""/>
    <s v="G/L Account"/>
    <s v=""/>
    <s v=" "/>
    <s v=""/>
    <s v="Mcmillian Security Systems"/>
    <n v="7365"/>
    <s v="507240"/>
    <n v="370"/>
    <s v="NULL"/>
    <s v="NULL"/>
  </r>
  <r>
    <x v="0"/>
    <x v="2"/>
    <d v="2021-09-30T00:00:00"/>
    <x v="8"/>
    <s v="Invoice"/>
    <s v="4314"/>
    <n v="65210"/>
    <x v="26"/>
    <s v="65210 Computer software"/>
    <x v="6"/>
    <s v="Fertility  IVF ,IUI,PGT, Zika, Injections module"/>
    <s v=" "/>
    <s v=""/>
    <s v=""/>
    <n v="1250.01"/>
    <n v="1250.01"/>
    <n v="0"/>
    <s v=""/>
    <s v="G/L Account"/>
    <s v=""/>
    <s v=" "/>
    <s v=""/>
    <s v="EngagedMD"/>
    <n v="7355"/>
    <s v="4314"/>
    <n v="332"/>
    <s v="NULL"/>
    <s v="NULL"/>
  </r>
  <r>
    <x v="0"/>
    <x v="2"/>
    <d v="2021-09-30T00:00:00"/>
    <x v="8"/>
    <s v="Invoice"/>
    <s v="4313"/>
    <n v="65210"/>
    <x v="26"/>
    <s v="65210 Computer software"/>
    <x v="6"/>
    <s v="Fertility Enterprise 14X"/>
    <s v=" "/>
    <s v=""/>
    <s v=""/>
    <n v="5833.34"/>
    <n v="5833.34"/>
    <n v="0"/>
    <s v=""/>
    <s v="G/L Account"/>
    <s v=""/>
    <s v=" "/>
    <s v=""/>
    <s v="EngagedMD"/>
    <n v="7353"/>
    <s v="4313"/>
    <n v="332"/>
    <s v="NULL"/>
    <s v="NULL"/>
  </r>
  <r>
    <x v="0"/>
    <x v="2"/>
    <d v="2021-09-30T00:00:00"/>
    <x v="8"/>
    <s v="Invoice"/>
    <s v="13277"/>
    <n v="65210"/>
    <x v="26"/>
    <s v="65210 Computer software"/>
    <x v="6"/>
    <s v="Sophos Central Endpoint Advanced with Intercept X for desktops"/>
    <s v=" "/>
    <s v=""/>
    <s v=""/>
    <n v="28"/>
    <n v="28"/>
    <n v="0"/>
    <s v=""/>
    <s v="G/L Account"/>
    <s v=""/>
    <s v=" "/>
    <s v=""/>
    <s v="Business Recovery Center, Inc"/>
    <n v="7091"/>
    <s v="13277"/>
    <n v="370"/>
    <s v="NULL"/>
    <s v="NULL"/>
  </r>
  <r>
    <x v="0"/>
    <x v="2"/>
    <d v="2021-09-30T00:00:00"/>
    <x v="8"/>
    <s v="Invoice"/>
    <s v="13276"/>
    <n v="65210"/>
    <x v="26"/>
    <s v="65210 Computer software"/>
    <x v="6"/>
    <s v="Citrix VDI usage secured Hosted IT platform"/>
    <s v=" "/>
    <s v=""/>
    <s v=""/>
    <n v="19195"/>
    <n v="19195"/>
    <n v="0"/>
    <s v=""/>
    <s v="G/L Account"/>
    <s v=""/>
    <s v=" "/>
    <s v=""/>
    <s v="Business Recovery Center, Inc"/>
    <n v="7089"/>
    <s v="13276"/>
    <n v="370"/>
    <s v="NULL"/>
    <s v="NULL"/>
  </r>
  <r>
    <x v="0"/>
    <x v="2"/>
    <d v="2021-09-30T00:00:00"/>
    <x v="8"/>
    <s v="Invoice"/>
    <s v="114643"/>
    <n v="65210"/>
    <x v="26"/>
    <s v="65210 Computer software"/>
    <x v="6"/>
    <s v="Desktop support Sept 2021  pg 4-5"/>
    <s v=" "/>
    <s v=""/>
    <s v=""/>
    <n v="612.5"/>
    <n v="612.5"/>
    <n v="0"/>
    <s v=""/>
    <s v="G/L Account"/>
    <s v=""/>
    <s v=" "/>
    <s v=""/>
    <s v="Mathe, Inc"/>
    <n v="7087"/>
    <s v="114643"/>
    <n v="370"/>
    <s v="NULL"/>
    <s v="NULL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8.15"/>
    <n v="8.15"/>
    <n v="0"/>
    <s v=""/>
    <s v="G/L Account"/>
    <s v=""/>
    <s v=" "/>
    <s v=""/>
    <s v=""/>
    <n v="8653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The Home Depot:7287.63"/>
    <s v=" "/>
    <s v=""/>
    <s v=""/>
    <n v="26.9"/>
    <n v="26.9"/>
    <n v="0"/>
    <s v=""/>
    <s v="G/L Account"/>
    <s v=""/>
    <s v=" "/>
    <s v=""/>
    <s v=""/>
    <n v="8647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101.34"/>
    <n v="101.34"/>
    <n v="0"/>
    <s v=""/>
    <s v="G/L Account"/>
    <s v=""/>
    <s v=" "/>
    <s v=""/>
    <s v=""/>
    <n v="8644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est Buy:7287.63"/>
    <s v=" "/>
    <s v=""/>
    <s v=""/>
    <n v="65.3"/>
    <n v="65.3"/>
    <n v="0"/>
    <s v=""/>
    <s v="G/L Account"/>
    <s v=""/>
    <s v=" "/>
    <s v=""/>
    <s v=""/>
    <n v="8641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261.23"/>
    <n v="261.23"/>
    <n v="0"/>
    <s v=""/>
    <s v="G/L Account"/>
    <s v=""/>
    <s v=" "/>
    <s v=""/>
    <s v=""/>
    <n v="8635"/>
    <s v=""/>
    <n v="370"/>
    <s v=""/>
    <s v=""/>
  </r>
  <r>
    <x v="5"/>
    <x v="4"/>
    <d v="2021-09-30T00:00:00"/>
    <x v="8"/>
    <s v=" "/>
    <s v="G00094"/>
    <n v="65200"/>
    <x v="27"/>
    <s v="65200 IT supplies"/>
    <x v="6"/>
    <s v="Manny Lam:80230061:B&amp;H Photo Video:7287.63"/>
    <s v=" "/>
    <s v=""/>
    <s v=""/>
    <n v="98.7"/>
    <n v="98.7"/>
    <n v="0"/>
    <s v=""/>
    <s v="G/L Account"/>
    <s v=""/>
    <s v=" "/>
    <s v=""/>
    <s v=""/>
    <n v="8632"/>
    <s v=""/>
    <n v="370"/>
    <s v=""/>
    <s v=""/>
  </r>
  <r>
    <x v="4"/>
    <x v="4"/>
    <d v="2021-09-30T00:00:00"/>
    <x v="8"/>
    <s v=" "/>
    <s v="G00107"/>
    <n v="65190"/>
    <x v="28"/>
    <s v="65190 Office supplies"/>
    <x v="6"/>
    <s v="Emedco - NYC signs for the office"/>
    <s v=" "/>
    <s v=""/>
    <s v=""/>
    <n v="40.78"/>
    <n v="40.78"/>
    <n v="0"/>
    <s v=""/>
    <s v="G/L Account"/>
    <s v=""/>
    <s v=" "/>
    <s v=""/>
    <s v=""/>
    <n v="10097"/>
    <s v=""/>
    <n v="180"/>
    <s v="NULL"/>
    <s v="NULL"/>
  </r>
  <r>
    <x v="1"/>
    <x v="1"/>
    <d v="2021-09-30T00:00:00"/>
    <x v="8"/>
    <s v=" "/>
    <s v="G00094"/>
    <n v="65190"/>
    <x v="28"/>
    <s v="65190 Office supplies"/>
    <x v="6"/>
    <s v="lacy.broesder@springfertility.com:81790645:Wayfair Home Office Desk &amp; Chair:749.98"/>
    <s v=" "/>
    <s v=""/>
    <s v=""/>
    <n v="749.98"/>
    <n v="749.98"/>
    <n v="0"/>
    <s v=""/>
    <s v="G/L Account"/>
    <s v=""/>
    <s v=" "/>
    <s v=""/>
    <s v=""/>
    <n v="8892"/>
    <s v=""/>
    <n v="210"/>
    <s v=""/>
    <s v=""/>
  </r>
  <r>
    <x v="0"/>
    <x v="4"/>
    <d v="2021-09-30T00:00:00"/>
    <x v="8"/>
    <s v=" "/>
    <s v="G00094"/>
    <n v="65190"/>
    <x v="28"/>
    <s v="65190 Office supplies"/>
    <x v="6"/>
    <s v="ella.mcmahan@springfertility.com:81669368:Container Store:27.25"/>
    <s v=" "/>
    <s v=""/>
    <s v=""/>
    <n v="27.25"/>
    <n v="27.25"/>
    <n v="0"/>
    <s v=""/>
    <s v="G/L Account"/>
    <s v=""/>
    <s v=" "/>
    <s v=""/>
    <s v=""/>
    <n v="8881"/>
    <s v=""/>
    <n v="340"/>
    <s v=""/>
    <s v=""/>
  </r>
  <r>
    <x v="0"/>
    <x v="10"/>
    <d v="2021-09-30T00:00:00"/>
    <x v="8"/>
    <s v=" "/>
    <s v="G00094"/>
    <n v="65190"/>
    <x v="28"/>
    <s v="65190 Office supplies"/>
    <x v="6"/>
    <s v="Marin Blitzer:80995861:Staples:1906.34"/>
    <s v=" "/>
    <s v=""/>
    <s v=""/>
    <n v="64.930000000000007"/>
    <n v="64.930000000000007"/>
    <n v="0"/>
    <s v=""/>
    <s v="G/L Account"/>
    <s v=""/>
    <s v=" "/>
    <s v=""/>
    <s v=""/>
    <n v="8801"/>
    <s v=""/>
    <n v="350"/>
    <s v=""/>
    <s v=""/>
  </r>
  <r>
    <x v="0"/>
    <x v="10"/>
    <d v="2021-09-30T00:00:00"/>
    <x v="8"/>
    <s v=" "/>
    <s v="G00094"/>
    <n v="65190"/>
    <x v="28"/>
    <s v="65190 Office supplies"/>
    <x v="6"/>
    <s v="Marin Blitzer:80995861:Staples:1906.34"/>
    <s v=" "/>
    <s v=""/>
    <s v=""/>
    <n v="286.12"/>
    <n v="286.12"/>
    <n v="0"/>
    <s v=""/>
    <s v="G/L Account"/>
    <s v=""/>
    <s v=" "/>
    <s v=""/>
    <s v=""/>
    <n v="8800"/>
    <s v=""/>
    <n v="350"/>
    <s v=""/>
    <s v=""/>
  </r>
  <r>
    <x v="5"/>
    <x v="7"/>
    <d v="2021-09-30T00:00:00"/>
    <x v="8"/>
    <s v=" "/>
    <s v="G00094"/>
    <n v="65190"/>
    <x v="28"/>
    <s v="65190 Office supplies"/>
    <x v="6"/>
    <s v="Derald Sue:80890678:KEGWORKS:611.31"/>
    <s v=" "/>
    <s v=""/>
    <s v=""/>
    <n v="251.15"/>
    <n v="251.15"/>
    <n v="0"/>
    <s v=""/>
    <s v="G/L Account"/>
    <s v=""/>
    <s v=" "/>
    <s v=""/>
    <s v=""/>
    <n v="8794"/>
    <s v=""/>
    <n v="380"/>
    <s v=""/>
    <s v=""/>
  </r>
  <r>
    <x v="1"/>
    <x v="4"/>
    <d v="2021-09-30T00:00:00"/>
    <x v="8"/>
    <s v=" "/>
    <s v="G00094"/>
    <n v="65190"/>
    <x v="28"/>
    <s v="65190 Office supplies"/>
    <x v="6"/>
    <s v="James Cooper:80334603:Scheman and Grant hardware:660.44"/>
    <s v=" "/>
    <s v=""/>
    <s v=""/>
    <n v="13.04"/>
    <n v="13.04"/>
    <n v="0"/>
    <s v=""/>
    <s v="G/L Account"/>
    <s v=""/>
    <s v=" "/>
    <s v=""/>
    <s v=""/>
    <n v="8702"/>
    <s v=""/>
    <n v="130"/>
    <s v=""/>
    <s v=""/>
  </r>
  <r>
    <x v="4"/>
    <x v="4"/>
    <d v="2021-09-30T00:00:00"/>
    <x v="8"/>
    <s v=" "/>
    <s v="G00094"/>
    <n v="65190"/>
    <x v="28"/>
    <s v="65190 Office supplies"/>
    <x v="6"/>
    <s v="alexandra.young@springfertility.com:80093654:Staples:17.91"/>
    <s v=" "/>
    <s v=""/>
    <s v=""/>
    <n v="17.91"/>
    <n v="17.91"/>
    <n v="0"/>
    <s v=""/>
    <s v="G/L Account"/>
    <s v=""/>
    <s v=" "/>
    <s v=""/>
    <s v=""/>
    <n v="8531"/>
    <s v=""/>
    <n v="180"/>
    <s v=""/>
    <s v=""/>
  </r>
  <r>
    <x v="0"/>
    <x v="3"/>
    <d v="2021-09-30T00:00:00"/>
    <x v="8"/>
    <s v=" "/>
    <s v="G00108"/>
    <n v="65180"/>
    <x v="29"/>
    <s v="65180 Printing, delivery, &amp; postage"/>
    <x v="6"/>
    <s v="P09 September 2021 Prepaid Amortization"/>
    <s v=" "/>
    <s v=""/>
    <s v=""/>
    <n v="34.340000000000003"/>
    <n v="34.340000000000003"/>
    <n v="0"/>
    <s v="Scott Technology Group - SOMA"/>
    <s v="G/L Account"/>
    <s v=""/>
    <s v=" "/>
    <s v=""/>
    <s v=""/>
    <n v="11501"/>
    <s v=""/>
    <n v="370"/>
    <s v=""/>
    <s v=""/>
  </r>
  <r>
    <x v="0"/>
    <x v="5"/>
    <d v="2021-09-30T00:00:00"/>
    <x v="8"/>
    <s v=" "/>
    <s v="G00108"/>
    <n v="65180"/>
    <x v="29"/>
    <s v="65180 Printing, delivery, &amp; postage"/>
    <x v="6"/>
    <s v="P09 September 2021 Prepaid Amortization"/>
    <s v=" "/>
    <s v=""/>
    <s v=""/>
    <n v="20.12"/>
    <n v="20.12"/>
    <n v="0"/>
    <s v="Scott Technology Group - SV"/>
    <s v="G/L Account"/>
    <s v=""/>
    <s v=" "/>
    <s v=""/>
    <s v=""/>
    <n v="11499"/>
    <s v=""/>
    <n v="370"/>
    <s v=""/>
    <s v=""/>
  </r>
  <r>
    <x v="1"/>
    <x v="1"/>
    <d v="2021-09-30T00:00:00"/>
    <x v="8"/>
    <s v=" "/>
    <s v="G00107"/>
    <n v="65180"/>
    <x v="29"/>
    <s v="65180 Printing, delivery, &amp; postage"/>
    <x v="6"/>
    <s v="Federal Express"/>
    <s v=" "/>
    <s v=""/>
    <s v=""/>
    <n v="37.22"/>
    <n v="37.22"/>
    <n v="0"/>
    <s v=""/>
    <s v="G/L Account"/>
    <s v=""/>
    <s v=" "/>
    <s v=""/>
    <s v=""/>
    <n v="10101"/>
    <s v=""/>
    <n v="180"/>
    <s v="NULL"/>
    <s v="NULL"/>
  </r>
  <r>
    <x v="4"/>
    <x v="4"/>
    <d v="2021-09-30T00:00:00"/>
    <x v="8"/>
    <s v=" "/>
    <s v="G00094"/>
    <n v="65180"/>
    <x v="29"/>
    <s v="65180 Printing, delivery, &amp; postage"/>
    <x v="6"/>
    <s v="Claudio Attardo Parrinello:81886372:UPS:382.97"/>
    <s v=" "/>
    <s v=""/>
    <s v=""/>
    <n v="59.85"/>
    <n v="59.85"/>
    <n v="0"/>
    <s v=""/>
    <s v="G/L Account"/>
    <s v=""/>
    <s v=" "/>
    <s v=""/>
    <s v=""/>
    <n v="8901"/>
    <s v=""/>
    <n v="130"/>
    <s v=""/>
    <s v=""/>
  </r>
  <r>
    <x v="4"/>
    <x v="4"/>
    <d v="2021-09-30T00:00:00"/>
    <x v="8"/>
    <s v=" "/>
    <s v="G00094"/>
    <n v="65180"/>
    <x v="29"/>
    <s v="65180 Printing, delivery, &amp; postage"/>
    <x v="6"/>
    <s v="alexandra.young@springfertility.com:80093893:Fedex Office:81.43"/>
    <s v=" "/>
    <s v=""/>
    <s v=""/>
    <n v="81.430000000000007"/>
    <n v="81.430000000000007"/>
    <n v="0"/>
    <s v=""/>
    <s v="G/L Account"/>
    <s v=""/>
    <s v=" "/>
    <s v=""/>
    <s v=""/>
    <n v="8534"/>
    <s v=""/>
    <n v="180"/>
    <s v=""/>
    <s v=""/>
  </r>
  <r>
    <x v="0"/>
    <x v="1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818.2700000000004"/>
    <n v="4818.2700000000004"/>
    <n v="0"/>
    <s v="Daniel Burnham Holding LLC"/>
    <s v="G/L Account"/>
    <s v=""/>
    <s v=" "/>
    <s v=""/>
    <s v=""/>
    <n v="11506"/>
    <s v=""/>
    <n v="380"/>
    <s v=""/>
    <s v=""/>
  </r>
  <r>
    <x v="0"/>
    <x v="2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31"/>
    <n v="431"/>
    <n v="0"/>
    <s v="Sutter Plaza"/>
    <s v="G/L Account"/>
    <s v=""/>
    <s v=" "/>
    <s v=""/>
    <s v=""/>
    <n v="11505"/>
    <s v=""/>
    <n v="380"/>
    <s v=""/>
    <s v=""/>
  </r>
  <r>
    <x v="0"/>
    <x v="7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18676"/>
    <n v="18676"/>
    <n v="0"/>
    <s v="SPI 80 Grand Broadway"/>
    <s v="G/L Account"/>
    <s v=""/>
    <s v=" "/>
    <s v=""/>
    <s v=""/>
    <n v="11504"/>
    <s v=""/>
    <n v="380"/>
    <s v=""/>
    <s v=""/>
  </r>
  <r>
    <x v="0"/>
    <x v="5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4759.2"/>
    <n v="4759.2"/>
    <n v="0"/>
    <s v="Camino Group 2 LLC"/>
    <s v="G/L Account"/>
    <s v=""/>
    <s v=" "/>
    <s v=""/>
    <s v=""/>
    <n v="11503"/>
    <s v=""/>
    <n v="380"/>
    <s v=""/>
    <s v=""/>
  </r>
  <r>
    <x v="0"/>
    <x v="1"/>
    <d v="2021-09-30T00:00:00"/>
    <x v="8"/>
    <s v=" "/>
    <s v="G00108"/>
    <n v="65160"/>
    <x v="31"/>
    <s v="65160 Repair &amp; Maintenance"/>
    <x v="6"/>
    <s v="P09 September 2021 Prepaid Amortization"/>
    <s v=" "/>
    <s v=""/>
    <s v=""/>
    <n v="783.29"/>
    <n v="783.29"/>
    <n v="0"/>
    <s v="Eaton Corporation"/>
    <s v="G/L Account"/>
    <s v=""/>
    <s v=" "/>
    <s v=""/>
    <s v=""/>
    <n v="11500"/>
    <s v=""/>
    <n v="380"/>
    <s v=""/>
    <s v=""/>
  </r>
  <r>
    <x v="4"/>
    <x v="4"/>
    <d v="2021-09-30T00:00:00"/>
    <x v="8"/>
    <s v="Invoice"/>
    <s v="104887"/>
    <n v="65160"/>
    <x v="31"/>
    <s v="65160 Repair &amp; Maintenance"/>
    <x v="6"/>
    <s v="2nd installation for NYC"/>
    <s v=" "/>
    <s v=""/>
    <s v=""/>
    <n v="450"/>
    <n v="450"/>
    <n v="0"/>
    <s v=""/>
    <s v="G/L Account"/>
    <s v=""/>
    <s v=" "/>
    <s v=""/>
    <s v="Takeform"/>
    <n v="7083"/>
    <s v="104887"/>
    <n v="380"/>
    <s v="NULL"/>
    <s v="NULL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089.2"/>
    <n v="1089.2"/>
    <n v="0"/>
    <s v="Aon Risk Services Northeast"/>
    <s v="G/L Account"/>
    <s v=""/>
    <s v=" "/>
    <s v=""/>
    <s v=""/>
    <n v="11495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31.64"/>
    <n v="231.64"/>
    <n v="0"/>
    <s v="ProAssurance Companies"/>
    <s v="G/L Account"/>
    <s v=""/>
    <s v=" "/>
    <s v=""/>
    <s v=""/>
    <n v="11492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376.39"/>
    <n v="1376.39"/>
    <n v="0"/>
    <s v="Aon Risk Services Northeast"/>
    <s v="G/L Account"/>
    <s v=""/>
    <s v=" "/>
    <s v=""/>
    <s v=""/>
    <n v="11491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244"/>
    <n v="3244"/>
    <n v="0"/>
    <s v="Aon Risk Services Northeast"/>
    <s v="G/L Account"/>
    <s v=""/>
    <s v=" "/>
    <s v=""/>
    <s v=""/>
    <n v="11490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3.01"/>
    <n v="33.01"/>
    <n v="0"/>
    <s v="Riosca Insurance Solutions"/>
    <s v="G/L Account"/>
    <s v=""/>
    <s v=" "/>
    <s v=""/>
    <s v=""/>
    <n v="11489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06.15"/>
    <n v="206.15"/>
    <n v="0"/>
    <s v="Aon Risk Services Northeast"/>
    <s v="G/L Account"/>
    <s v=""/>
    <s v=" "/>
    <s v=""/>
    <s v=""/>
    <n v="11488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581.25"/>
    <n v="2581.25"/>
    <n v="0"/>
    <s v="Aon Risk Services Northeast"/>
    <s v="G/L Account"/>
    <s v=""/>
    <s v=" "/>
    <s v=""/>
    <s v=""/>
    <n v="11487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846.31"/>
    <n v="846.31"/>
    <n v="0"/>
    <s v="Aon Risk Services Northeast"/>
    <s v="G/L Account"/>
    <s v=""/>
    <s v=" "/>
    <s v=""/>
    <s v=""/>
    <n v="11486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569.68"/>
    <n v="1569.68"/>
    <n v="0"/>
    <s v="Aon Risk Services Northeast"/>
    <s v="G/L Account"/>
    <s v=""/>
    <s v=" "/>
    <s v=""/>
    <s v=""/>
    <n v="11485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06.52999999999997"/>
    <n v="306.52999999999997"/>
    <n v="0"/>
    <s v="Riosca Insurance Solutions"/>
    <s v="G/L Account"/>
    <s v=""/>
    <s v=" "/>
    <s v=""/>
    <s v=""/>
    <n v="11484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389.51"/>
    <n v="389.51"/>
    <n v="0"/>
    <s v="ProAssurance Companies"/>
    <s v="G/L Account"/>
    <s v=""/>
    <s v=" "/>
    <s v=""/>
    <s v=""/>
    <n v="11483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93.48"/>
    <n v="93.48"/>
    <n v="0"/>
    <s v="StateFarm"/>
    <s v="G/L Account"/>
    <s v=""/>
    <s v=" "/>
    <s v=""/>
    <s v=""/>
    <n v="11482"/>
    <s v=""/>
    <n v="31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508.03"/>
    <n v="508.03"/>
    <n v="0"/>
    <s v="ProAssurance Companies"/>
    <s v="G/L Account"/>
    <s v=""/>
    <s v=" "/>
    <s v=""/>
    <s v=""/>
    <n v="11480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642.61"/>
    <n v="1642.61"/>
    <n v="0"/>
    <s v="RMA of New Jersey"/>
    <s v="G/L Account"/>
    <s v=""/>
    <s v=" "/>
    <s v=""/>
    <s v=""/>
    <n v="11479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159.44999999999999"/>
    <n v="159.44999999999999"/>
    <n v="0"/>
    <s v="Penn Mutual Life Insurance"/>
    <s v="G/L Account"/>
    <s v=""/>
    <s v=" "/>
    <s v=""/>
    <s v=""/>
    <n v="11478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83.08"/>
    <n v="83.08"/>
    <n v="0"/>
    <s v="Principal"/>
    <s v="G/L Account"/>
    <s v=""/>
    <s v=" "/>
    <s v=""/>
    <s v=""/>
    <n v="11477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293.22000000000003"/>
    <n v="293.22000000000003"/>
    <n v="0"/>
    <s v="Principal"/>
    <s v="G/L Account"/>
    <s v=""/>
    <s v=" "/>
    <s v=""/>
    <s v=""/>
    <n v="11476"/>
    <s v=""/>
    <n v="180"/>
    <s v=""/>
    <s v=""/>
  </r>
  <r>
    <x v="0"/>
    <x v="2"/>
    <d v="2021-09-30T00:00:00"/>
    <x v="8"/>
    <s v=" "/>
    <s v="G00108"/>
    <n v="65150"/>
    <x v="32"/>
    <s v="65150 Insurance"/>
    <x v="6"/>
    <s v="P09 September 2021 Prepaid Amortization"/>
    <s v=" "/>
    <s v=""/>
    <s v=""/>
    <n v="6958.34"/>
    <n v="6958.34"/>
    <n v="0"/>
    <s v="Riosca"/>
    <s v="G/L Account"/>
    <s v=""/>
    <s v=" "/>
    <s v=""/>
    <s v=""/>
    <n v="11475"/>
    <s v=""/>
    <n v="180"/>
    <s v=""/>
    <s v=""/>
  </r>
  <r>
    <x v="1"/>
    <x v="1"/>
    <d v="2021-09-30T00:00:00"/>
    <x v="8"/>
    <s v="Invoice"/>
    <s v="20211004-87SF"/>
    <n v="65130"/>
    <x v="34"/>
    <s v="65130 Telephone &amp; internet"/>
    <x v="6"/>
    <s v="Sept  2021 -  SF Services"/>
    <s v=" "/>
    <s v=""/>
    <s v=""/>
    <n v="549.5"/>
    <n v="549.5"/>
    <n v="0"/>
    <s v=""/>
    <s v="G/L Account"/>
    <s v=""/>
    <s v=" "/>
    <s v=""/>
    <s v="Lan do and Associates, LLC"/>
    <n v="11613"/>
    <s v="20211004-87SF"/>
    <n v="370"/>
    <s v="NULL"/>
    <s v="NULL"/>
  </r>
  <r>
    <x v="1"/>
    <x v="8"/>
    <d v="2021-09-30T00:00:00"/>
    <x v="8"/>
    <s v="Invoice"/>
    <s v="20211004-87DV"/>
    <n v="65130"/>
    <x v="34"/>
    <s v="65130 Telephone &amp; internet"/>
    <x v="6"/>
    <s v="Sept  2021 -  Dan Services"/>
    <s v=" "/>
    <s v=""/>
    <s v=""/>
    <n v="125"/>
    <n v="125"/>
    <n v="0"/>
    <s v=""/>
    <s v="G/L Account"/>
    <s v=""/>
    <s v=" "/>
    <s v=""/>
    <s v="Lan do and Associates, LLC"/>
    <n v="11609"/>
    <s v="20211004-87DV"/>
    <n v="370"/>
    <s v="NULL"/>
    <s v="NULL"/>
  </r>
  <r>
    <x v="1"/>
    <x v="7"/>
    <d v="2021-09-30T00:00:00"/>
    <x v="8"/>
    <s v="Invoice"/>
    <s v="20211004-870A"/>
    <n v="65130"/>
    <x v="34"/>
    <s v="65130 Telephone &amp; internet"/>
    <x v="6"/>
    <s v="Sept  2021 -  Oak Services"/>
    <s v=" "/>
    <s v=""/>
    <s v=""/>
    <n v="263.35000000000002"/>
    <n v="263.35000000000002"/>
    <n v="0"/>
    <s v=""/>
    <s v="G/L Account"/>
    <s v=""/>
    <s v=" "/>
    <s v=""/>
    <s v="Lan do and Associates, LLC"/>
    <n v="11605"/>
    <s v="20211004-870A"/>
    <n v="370"/>
    <s v="NULL"/>
    <s v="NULL"/>
  </r>
  <r>
    <x v="1"/>
    <x v="1"/>
    <d v="2021-09-30T00:00:00"/>
    <x v="8"/>
    <s v=" "/>
    <s v="G00094"/>
    <n v="65130"/>
    <x v="34"/>
    <s v="65130 Telephone &amp; internet"/>
    <x v="6"/>
    <s v="Ursula Dean:81422086:Verizon Wireless:131.16"/>
    <s v=" "/>
    <s v=""/>
    <s v=""/>
    <n v="131.16"/>
    <n v="131.16"/>
    <n v="0"/>
    <s v=""/>
    <s v="G/L Account"/>
    <s v=""/>
    <s v=" "/>
    <s v=""/>
    <s v=""/>
    <n v="8837"/>
    <s v=""/>
    <n v="120"/>
    <s v=""/>
    <s v=""/>
  </r>
  <r>
    <x v="0"/>
    <x v="10"/>
    <d v="2021-09-30T00:00:00"/>
    <x v="8"/>
    <s v=" "/>
    <s v="G00094"/>
    <n v="65130"/>
    <x v="34"/>
    <s v="65130 Telephone &amp; internet"/>
    <x v="6"/>
    <s v="Derald Sue:80283229:Gogo:6441.86"/>
    <s v=" "/>
    <s v=""/>
    <s v=""/>
    <n v="12.34"/>
    <n v="12.34"/>
    <n v="0"/>
    <s v=""/>
    <s v="G/L Account"/>
    <s v=""/>
    <s v=" "/>
    <s v=""/>
    <s v=""/>
    <n v="8684"/>
    <s v=""/>
    <n v="310"/>
    <s v=""/>
    <s v=""/>
  </r>
  <r>
    <x v="1"/>
    <x v="1"/>
    <d v="2021-09-30T00:00:00"/>
    <x v="8"/>
    <s v=" "/>
    <s v="G00094"/>
    <n v="65130"/>
    <x v="34"/>
    <s v="65130 Telephone &amp; internet"/>
    <x v="6"/>
    <s v="Ursula Dean:80224273:Verizon:288.28"/>
    <s v=" "/>
    <s v=""/>
    <s v=""/>
    <n v="116.28"/>
    <n v="116.28"/>
    <n v="0"/>
    <s v=""/>
    <s v="G/L Account"/>
    <s v=""/>
    <s v=" "/>
    <s v=""/>
    <s v=""/>
    <n v="8605"/>
    <s v=""/>
    <n v="120"/>
    <s v=""/>
    <s v=""/>
  </r>
  <r>
    <x v="1"/>
    <x v="5"/>
    <d v="2021-09-30T00:00:00"/>
    <x v="8"/>
    <s v="Invoice"/>
    <s v="20211004-87SV"/>
    <n v="65130"/>
    <x v="34"/>
    <s v="65130 Telephone &amp; internet"/>
    <x v="6"/>
    <s v="Sept  2021 -  SV Services"/>
    <s v=" "/>
    <s v=""/>
    <s v=""/>
    <n v="207.25"/>
    <n v="207.25"/>
    <n v="0"/>
    <s v=""/>
    <s v="G/L Account"/>
    <s v=""/>
    <s v=" "/>
    <s v=""/>
    <s v="Lan do and Associates, LLC"/>
    <n v="7107"/>
    <s v="20211004-87SV"/>
    <n v="370"/>
    <s v="NULL"/>
    <s v="NULL"/>
  </r>
  <r>
    <x v="3"/>
    <x v="3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511.18"/>
    <n v="511.18"/>
    <n v="0"/>
    <s v="San Francisco Water Power Sewer"/>
    <s v="G/L Account"/>
    <s v=""/>
    <s v=" "/>
    <s v=""/>
    <s v=""/>
    <n v="11463"/>
    <s v=""/>
    <n v="380"/>
    <s v=""/>
    <s v=""/>
  </r>
  <r>
    <x v="3"/>
    <x v="3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432.2"/>
    <n v="432.2"/>
    <n v="0"/>
    <s v="San Francisco Water Power Sewer"/>
    <s v="G/L Account"/>
    <s v=""/>
    <s v=" "/>
    <s v=""/>
    <s v=""/>
    <n v="11459"/>
    <s v=""/>
    <n v="380"/>
    <s v=""/>
    <s v=""/>
  </r>
  <r>
    <x v="3"/>
    <x v="5"/>
    <d v="2021-09-30T00:00:00"/>
    <x v="8"/>
    <s v=" "/>
    <s v="G00111"/>
    <n v="65120"/>
    <x v="35"/>
    <s v="65120 Utilities"/>
    <x v="6"/>
    <s v="Rerecognize Expense double reversed in QBO to BC - bills coded to accrued"/>
    <s v=" "/>
    <s v=""/>
    <s v=""/>
    <n v="2562.11"/>
    <n v="2562.11"/>
    <n v="0"/>
    <s v="City Of SunNYCvale - Utilities"/>
    <s v="G/L Account"/>
    <s v=""/>
    <s v=" "/>
    <s v=""/>
    <s v=""/>
    <n v="11443"/>
    <s v=""/>
    <n v="380"/>
    <s v=""/>
    <s v=""/>
  </r>
  <r>
    <x v="1"/>
    <x v="3"/>
    <d v="2021-09-30T00:00:00"/>
    <x v="8"/>
    <s v=" "/>
    <s v="G00092"/>
    <n v="65110"/>
    <x v="37"/>
    <s v="65110 Base rent"/>
    <x v="6"/>
    <s v="SOMA rent true up"/>
    <s v=" "/>
    <s v=""/>
    <s v=""/>
    <n v="-1163.18"/>
    <n v="0"/>
    <n v="1163.18"/>
    <s v=""/>
    <s v="G/L Account"/>
    <s v=""/>
    <s v=" "/>
    <s v=""/>
    <s v=""/>
    <n v="8400"/>
    <s v=""/>
    <n v="380"/>
    <s v=""/>
    <s v=""/>
  </r>
  <r>
    <x v="4"/>
    <x v="4"/>
    <d v="2021-09-30T00:00:00"/>
    <x v="8"/>
    <s v=" "/>
    <s v="G00092"/>
    <n v="65110"/>
    <x v="37"/>
    <s v="65110 Base rent"/>
    <x v="6"/>
    <s v="Amortization of TI for September 2021"/>
    <s v=" "/>
    <s v=""/>
    <s v=""/>
    <n v="-14984.6"/>
    <n v="0"/>
    <n v="14984.6"/>
    <s v=""/>
    <s v="G/L Account"/>
    <s v=""/>
    <s v=" "/>
    <s v=""/>
    <s v=""/>
    <n v="8397"/>
    <s v=""/>
    <n v="380"/>
    <s v=""/>
    <s v=""/>
  </r>
  <r>
    <x v="1"/>
    <x v="7"/>
    <d v="2021-09-30T00:00:00"/>
    <x v="8"/>
    <s v=" "/>
    <s v="G00092"/>
    <n v="65110"/>
    <x v="37"/>
    <s v="65110 Base rent"/>
    <x v="6"/>
    <s v="Amortization of TI for September 2021"/>
    <s v=" "/>
    <s v=""/>
    <s v=""/>
    <n v="-2929.13"/>
    <n v="0"/>
    <n v="2929.13"/>
    <s v=""/>
    <s v="G/L Account"/>
    <s v=""/>
    <s v=" "/>
    <s v=""/>
    <s v=""/>
    <n v="8394"/>
    <s v=""/>
    <n v="380"/>
    <s v=""/>
    <s v=""/>
  </r>
  <r>
    <x v="1"/>
    <x v="1"/>
    <d v="2021-09-30T00:00:00"/>
    <x v="8"/>
    <s v=" "/>
    <s v="G00092"/>
    <n v="65110"/>
    <x v="37"/>
    <s v="65110 Base rent"/>
    <x v="6"/>
    <s v="Amortization of TI for September 2021"/>
    <s v=" "/>
    <s v=""/>
    <s v=""/>
    <n v="-3061.56"/>
    <n v="0"/>
    <n v="3061.56"/>
    <s v=""/>
    <s v="G/L Account"/>
    <s v=""/>
    <s v=" "/>
    <s v=""/>
    <s v=""/>
    <n v="8391"/>
    <s v=""/>
    <n v="380"/>
    <s v=""/>
    <s v=""/>
  </r>
  <r>
    <x v="0"/>
    <x v="2"/>
    <d v="2021-09-30T00:00:00"/>
    <x v="8"/>
    <s v=" "/>
    <s v="G00092"/>
    <n v="65110"/>
    <x v="37"/>
    <s v="65110 Base rent"/>
    <x v="6"/>
    <s v="Amortization of TI for September 2021"/>
    <s v=" "/>
    <s v=""/>
    <s v=""/>
    <n v="-483.92"/>
    <n v="0"/>
    <n v="483.92"/>
    <s v=""/>
    <s v="G/L Account"/>
    <s v=""/>
    <s v=" "/>
    <s v=""/>
    <s v=""/>
    <n v="8390"/>
    <s v=""/>
    <n v="380"/>
    <s v=""/>
    <s v=""/>
  </r>
  <r>
    <x v="1"/>
    <x v="5"/>
    <d v="2021-09-30T00:00:00"/>
    <x v="8"/>
    <s v=" "/>
    <s v="G00092"/>
    <n v="65110"/>
    <x v="37"/>
    <s v="65110 Base rent"/>
    <x v="6"/>
    <s v="Amortization of TI for September 2021"/>
    <s v=" "/>
    <s v=""/>
    <s v=""/>
    <n v="-6169.33"/>
    <n v="0"/>
    <n v="6169.33"/>
    <s v=""/>
    <s v="G/L Account"/>
    <s v=""/>
    <s v=" "/>
    <s v=""/>
    <s v=""/>
    <n v="8387"/>
    <s v=""/>
    <n v="380"/>
    <s v=""/>
    <s v=""/>
  </r>
  <r>
    <x v="1"/>
    <x v="8"/>
    <d v="2021-09-30T00:00:00"/>
    <x v="8"/>
    <s v=" "/>
    <s v="G00092"/>
    <n v="65110"/>
    <x v="37"/>
    <s v="65110 Base rent"/>
    <x v="6"/>
    <s v="Amortization of TI for September 2021"/>
    <s v=" "/>
    <s v=""/>
    <s v=""/>
    <n v="-3398.79"/>
    <n v="0"/>
    <n v="3398.79"/>
    <s v=""/>
    <s v="G/L Account"/>
    <s v=""/>
    <s v=" "/>
    <s v=""/>
    <s v=""/>
    <n v="8384"/>
    <s v=""/>
    <n v="380"/>
    <s v=""/>
    <s v=""/>
  </r>
  <r>
    <x v="1"/>
    <x v="3"/>
    <d v="2021-09-30T00:00:00"/>
    <x v="8"/>
    <s v=" "/>
    <s v="G00092"/>
    <n v="65110"/>
    <x v="37"/>
    <s v="65110 Base rent"/>
    <x v="6"/>
    <s v="Amortization of TI for September 2021"/>
    <s v=" "/>
    <s v=""/>
    <s v=""/>
    <n v="-705.83"/>
    <n v="0"/>
    <n v="705.83"/>
    <s v=""/>
    <s v="G/L Account"/>
    <s v=""/>
    <s v=" "/>
    <s v=""/>
    <s v=""/>
    <n v="8381"/>
    <s v=""/>
    <n v="380"/>
    <s v=""/>
    <s v=""/>
  </r>
  <r>
    <x v="4"/>
    <x v="4"/>
    <d v="2021-09-30T00:00:00"/>
    <x v="8"/>
    <s v=" "/>
    <s v="G00092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8337"/>
    <s v=""/>
    <n v="380"/>
    <s v=""/>
    <s v=""/>
  </r>
  <r>
    <x v="1"/>
    <x v="7"/>
    <d v="2021-09-30T00:00:00"/>
    <x v="8"/>
    <s v=" "/>
    <s v="G00092"/>
    <n v="65110"/>
    <x v="37"/>
    <s v="65110 Base rent"/>
    <x v="6"/>
    <s v="September straight-line rent"/>
    <s v=" "/>
    <s v=""/>
    <s v=""/>
    <n v="39376.769999999997"/>
    <n v="39376.769999999997"/>
    <n v="0"/>
    <s v=""/>
    <s v="G/L Account"/>
    <s v=""/>
    <s v=" "/>
    <s v=""/>
    <s v=""/>
    <n v="8334"/>
    <s v=""/>
    <n v="380"/>
    <s v=""/>
    <s v=""/>
  </r>
  <r>
    <x v="1"/>
    <x v="1"/>
    <d v="2021-09-30T00:00:00"/>
    <x v="8"/>
    <s v=" "/>
    <s v="G00092"/>
    <n v="65110"/>
    <x v="37"/>
    <s v="65110 Base rent"/>
    <x v="6"/>
    <s v="September straight-line rent - rent reduction due to damage"/>
    <s v=" "/>
    <s v=""/>
    <s v=""/>
    <n v="37358.42"/>
    <n v="37358.42"/>
    <n v="0"/>
    <s v=""/>
    <s v="G/L Account"/>
    <s v=""/>
    <s v=" "/>
    <s v=""/>
    <s v=""/>
    <n v="8331"/>
    <s v=""/>
    <n v="380"/>
    <s v=""/>
    <s v=""/>
  </r>
  <r>
    <x v="0"/>
    <x v="2"/>
    <d v="2021-09-30T00:00:00"/>
    <x v="8"/>
    <s v=" "/>
    <s v="G00092"/>
    <n v="65110"/>
    <x v="37"/>
    <s v="65110 Base rent"/>
    <x v="6"/>
    <s v="September straight-line rent"/>
    <s v=" "/>
    <s v=""/>
    <s v=""/>
    <n v="8093.73"/>
    <n v="8093.73"/>
    <n v="0"/>
    <s v=""/>
    <s v="G/L Account"/>
    <s v=""/>
    <s v=" "/>
    <s v=""/>
    <s v=""/>
    <n v="8330"/>
    <s v=""/>
    <n v="380"/>
    <s v=""/>
    <s v=""/>
  </r>
  <r>
    <x v="1"/>
    <x v="5"/>
    <d v="2021-09-30T00:00:00"/>
    <x v="8"/>
    <s v=" "/>
    <s v="G00092"/>
    <n v="65110"/>
    <x v="37"/>
    <s v="65110 Base rent"/>
    <x v="6"/>
    <s v="September straight-line rent"/>
    <s v=" "/>
    <s v=""/>
    <s v=""/>
    <n v="36372.6"/>
    <n v="36372.6"/>
    <n v="0"/>
    <s v=""/>
    <s v="G/L Account"/>
    <s v=""/>
    <s v=" "/>
    <s v=""/>
    <s v=""/>
    <n v="8327"/>
    <s v=""/>
    <n v="380"/>
    <s v=""/>
    <s v=""/>
  </r>
  <r>
    <x v="1"/>
    <x v="8"/>
    <d v="2021-09-30T00:00:00"/>
    <x v="8"/>
    <s v=" "/>
    <s v="G00092"/>
    <n v="65110"/>
    <x v="37"/>
    <s v="65110 Base rent"/>
    <x v="6"/>
    <s v="September straight-line rent"/>
    <s v=" "/>
    <s v=""/>
    <s v=""/>
    <n v="4312.6899999999996"/>
    <n v="4312.6899999999996"/>
    <n v="0"/>
    <s v=""/>
    <s v="G/L Account"/>
    <s v=""/>
    <s v=" "/>
    <s v=""/>
    <s v=""/>
    <n v="8324"/>
    <s v=""/>
    <n v="380"/>
    <s v=""/>
    <s v=""/>
  </r>
  <r>
    <x v="1"/>
    <x v="3"/>
    <d v="2021-09-30T00:00:00"/>
    <x v="8"/>
    <s v=" "/>
    <s v="G00092"/>
    <n v="65110"/>
    <x v="37"/>
    <s v="65110 Base rent"/>
    <x v="6"/>
    <s v="September straight-line rent"/>
    <s v=" "/>
    <s v=""/>
    <s v=""/>
    <n v="18005.150000000001"/>
    <n v="18005.150000000001"/>
    <n v="0"/>
    <s v=""/>
    <s v="G/L Account"/>
    <s v=""/>
    <s v=" "/>
    <s v=""/>
    <s v=""/>
    <n v="8321"/>
    <s v=""/>
    <n v="380"/>
    <s v=""/>
    <s v=""/>
  </r>
  <r>
    <x v="1"/>
    <x v="6"/>
    <d v="2021-09-30T00:00:00"/>
    <x v="8"/>
    <s v=" "/>
    <s v="G00092"/>
    <n v="65110"/>
    <x v="37"/>
    <s v="65110 Base rent"/>
    <x v="6"/>
    <s v="September straight-line rent"/>
    <s v=" "/>
    <s v=""/>
    <s v=""/>
    <n v="6228.54"/>
    <n v="6228.54"/>
    <n v="0"/>
    <s v=""/>
    <s v="G/L Account"/>
    <s v=""/>
    <s v=" "/>
    <s v=""/>
    <s v=""/>
    <n v="8318"/>
    <s v=""/>
    <n v="38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3093.75"/>
    <n v="3093.75"/>
    <n v="0"/>
    <s v="Seyfarth Shaw LLP"/>
    <s v="G/L Account"/>
    <s v=""/>
    <s v=" "/>
    <s v=""/>
    <s v=""/>
    <n v="11469"/>
    <s v=""/>
    <n v="36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16387.5"/>
    <n v="16387.5"/>
    <n v="0"/>
    <s v="Seyfarth Shaw LLP"/>
    <s v="G/L Account"/>
    <s v=""/>
    <s v=" "/>
    <s v=""/>
    <s v=""/>
    <n v="11467"/>
    <s v=""/>
    <n v="360"/>
    <s v=""/>
    <s v=""/>
  </r>
  <r>
    <x v="0"/>
    <x v="2"/>
    <d v="2021-09-30T00:00:00"/>
    <x v="8"/>
    <s v=" "/>
    <s v="G00111"/>
    <n v="64160"/>
    <x v="38"/>
    <s v="64160 Legal"/>
    <x v="7"/>
    <s v="Rerecognize Expense double reversed in QBO to BC - bills coded to accrued"/>
    <s v=" "/>
    <s v=""/>
    <s v=""/>
    <n v="19515"/>
    <n v="19515"/>
    <n v="0"/>
    <s v="Axcel Law Partners"/>
    <s v="G/L Account"/>
    <s v=""/>
    <s v=" "/>
    <s v=""/>
    <s v=""/>
    <n v="11433"/>
    <s v=""/>
    <n v="360"/>
    <s v=""/>
    <s v=""/>
  </r>
  <r>
    <x v="0"/>
    <x v="2"/>
    <d v="2021-09-30T00:00:00"/>
    <x v="8"/>
    <s v="Invoice"/>
    <s v="4QR201"/>
    <n v="64160"/>
    <x v="38"/>
    <s v="64160 Legal"/>
    <x v="7"/>
    <s v="Bonus Partner 10.1.2020-9.30.2021"/>
    <s v=" "/>
    <s v=""/>
    <s v=""/>
    <n v="100000"/>
    <n v="100000"/>
    <n v="0"/>
    <s v=""/>
    <s v="G/L Account"/>
    <s v=""/>
    <s v=" "/>
    <s v=""/>
    <s v="Axcel Law Partners"/>
    <n v="7363"/>
    <s v="4QR201"/>
    <n v="360"/>
    <s v="NULL"/>
    <s v="NULL"/>
  </r>
  <r>
    <x v="0"/>
    <x v="2"/>
    <d v="2021-09-30T00:00:00"/>
    <x v="8"/>
    <s v="Invoice"/>
    <s v="4QR200"/>
    <n v="64160"/>
    <x v="38"/>
    <s v="64160 Legal"/>
    <x v="7"/>
    <s v="Monthly rate Sept 2021 + Legal research/ docusign"/>
    <s v=" "/>
    <s v=""/>
    <s v=""/>
    <n v="20859"/>
    <n v="20859"/>
    <n v="0"/>
    <s v=""/>
    <s v="G/L Account"/>
    <s v=""/>
    <s v=" "/>
    <s v=""/>
    <s v="Axcel Law Partners"/>
    <n v="7361"/>
    <s v="4QR200"/>
    <n v="360"/>
    <s v="NULL"/>
    <s v="NULL"/>
  </r>
  <r>
    <x v="0"/>
    <x v="2"/>
    <d v="2021-09-30T00:00:00"/>
    <x v="8"/>
    <s v="Invoice"/>
    <s v="3809661"/>
    <n v="64160"/>
    <x v="38"/>
    <s v="64160 Legal"/>
    <x v="7"/>
    <s v="Legal services 9.2.21-9.27.21 review/revise Third Amendment"/>
    <s v=" "/>
    <s v=""/>
    <s v=""/>
    <n v="7237.5"/>
    <n v="7237.5"/>
    <n v="0"/>
    <s v=""/>
    <s v="G/L Account"/>
    <s v=""/>
    <s v=" "/>
    <s v=""/>
    <s v="Seyfarth Shaw LLP"/>
    <n v="7351"/>
    <s v="3809661"/>
    <n v="360"/>
    <s v="NULL"/>
    <s v="NULL"/>
  </r>
  <r>
    <x v="4"/>
    <x v="4"/>
    <d v="2021-09-30T00:00:00"/>
    <x v="8"/>
    <s v=" "/>
    <s v="G00094"/>
    <n v="64150"/>
    <x v="39"/>
    <s v="64150 Recruiting "/>
    <x v="7"/>
    <s v="mushairat.mamun@springfertility.com:80154744:Urgent Care Of Astoria:20"/>
    <s v=" "/>
    <s v=""/>
    <s v=""/>
    <n v="20"/>
    <n v="20"/>
    <n v="0"/>
    <s v=""/>
    <s v="G/L Account"/>
    <s v=""/>
    <s v=" "/>
    <s v=""/>
    <s v=""/>
    <n v="8544"/>
    <s v=""/>
    <n v="170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30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1.69"/>
    <n v="501.69"/>
    <n v="0"/>
    <s v=""/>
    <s v="G/L Account"/>
    <s v=""/>
    <s v=" "/>
    <s v=""/>
    <s v=""/>
    <n v="8527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6.19"/>
    <n v="506.19"/>
    <n v="0"/>
    <s v=""/>
    <s v="G/L Account"/>
    <s v=""/>
    <s v=" "/>
    <s v=""/>
    <s v=""/>
    <n v="8526"/>
    <s v=""/>
    <n v="331"/>
    <s v=""/>
    <s v=""/>
  </r>
  <r>
    <x v="0"/>
    <x v="1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25"/>
    <s v=""/>
    <n v="11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34.63"/>
    <n v="534.63"/>
    <n v="0"/>
    <s v=""/>
    <s v="G/L Account"/>
    <s v=""/>
    <s v=" "/>
    <s v=""/>
    <s v=""/>
    <n v="8512"/>
    <s v=""/>
    <n v="331"/>
    <s v=""/>
    <s v=""/>
  </r>
  <r>
    <x v="0"/>
    <x v="3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11"/>
    <s v=""/>
    <n v="180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-32"/>
    <n v="0"/>
    <n v="32"/>
    <s v=""/>
    <s v="G/L Account"/>
    <s v=""/>
    <s v=" "/>
    <s v=""/>
    <s v=""/>
    <n v="8510"/>
    <s v=""/>
    <n v="332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2.22"/>
    <n v="502.22"/>
    <n v="0"/>
    <s v=""/>
    <s v="G/L Account"/>
    <s v=""/>
    <s v=" "/>
    <s v=""/>
    <s v=""/>
    <n v="8509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-32"/>
    <n v="0"/>
    <n v="32"/>
    <s v=""/>
    <s v="G/L Account"/>
    <s v=""/>
    <s v=" "/>
    <s v=""/>
    <s v=""/>
    <n v="8508"/>
    <s v=""/>
    <n v="332"/>
    <s v=""/>
    <s v=""/>
  </r>
  <r>
    <x v="0"/>
    <x v="1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07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4.97"/>
    <n v="504.97"/>
    <n v="0"/>
    <s v=""/>
    <s v="G/L Account"/>
    <s v=""/>
    <s v=" "/>
    <s v=""/>
    <s v=""/>
    <n v="8506"/>
    <s v=""/>
    <n v="331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505"/>
    <s v=""/>
    <n v="12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8.45"/>
    <n v="508.45"/>
    <n v="0"/>
    <s v=""/>
    <s v="G/L Account"/>
    <s v=""/>
    <s v=" "/>
    <s v=""/>
    <s v=""/>
    <n v="8501"/>
    <s v=""/>
    <n v="331"/>
    <s v=""/>
    <s v=""/>
  </r>
  <r>
    <x v="0"/>
    <x v="4"/>
    <d v="2021-09-30T00:00:00"/>
    <x v="8"/>
    <s v=" "/>
    <s v="G00094"/>
    <n v="64150"/>
    <x v="39"/>
    <s v="64150 Recruiting "/>
    <x v="7"/>
    <s v="Brenda Pham:79911868:Inf*goodhire.com:"/>
    <s v=" "/>
    <s v=""/>
    <s v=""/>
    <n v="55"/>
    <n v="55"/>
    <n v="0"/>
    <s v=""/>
    <s v="G/L Account"/>
    <s v=""/>
    <s v=" "/>
    <s v=""/>
    <s v=""/>
    <n v="8491"/>
    <s v=""/>
    <n v="140"/>
    <s v=""/>
    <s v=""/>
  </r>
  <r>
    <x v="0"/>
    <x v="2"/>
    <d v="2021-09-30T00:00:00"/>
    <x v="8"/>
    <s v=" "/>
    <s v="G00094"/>
    <n v="64150"/>
    <x v="39"/>
    <s v="64150 Recruiting "/>
    <x v="7"/>
    <s v="Brenda Pham:79911868:Linkedin 6808145583:"/>
    <s v=" "/>
    <s v=""/>
    <s v=""/>
    <n v="139.99"/>
    <n v="139.99"/>
    <n v="0"/>
    <s v=""/>
    <s v="G/L Account"/>
    <s v=""/>
    <s v=" "/>
    <s v=""/>
    <s v=""/>
    <n v="8490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28.47"/>
    <n v="528.47"/>
    <n v="0"/>
    <s v=""/>
    <s v="G/L Account"/>
    <s v=""/>
    <s v=" "/>
    <s v=""/>
    <s v=""/>
    <n v="8489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100"/>
    <n v="100"/>
    <n v="0"/>
    <s v=""/>
    <s v="G/L Account"/>
    <s v=""/>
    <s v=" "/>
    <s v=""/>
    <s v=""/>
    <n v="8488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5.82"/>
    <n v="505.82"/>
    <n v="0"/>
    <s v=""/>
    <s v="G/L Account"/>
    <s v=""/>
    <s v=" "/>
    <s v=""/>
    <s v=""/>
    <n v="8487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f*goodhire.com:"/>
    <s v=" "/>
    <s v=""/>
    <s v=""/>
    <n v="74.989999999999995"/>
    <n v="74.989999999999995"/>
    <n v="0"/>
    <s v=""/>
    <s v="G/L Account"/>
    <s v=""/>
    <s v=" "/>
    <s v=""/>
    <s v=""/>
    <n v="8486"/>
    <s v=""/>
    <n v="350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16.66999999999996"/>
    <n v="516.66999999999996"/>
    <n v="0"/>
    <s v=""/>
    <s v="G/L Account"/>
    <s v=""/>
    <s v=" "/>
    <s v=""/>
    <s v=""/>
    <n v="8484"/>
    <s v=""/>
    <n v="331"/>
    <s v=""/>
    <s v=""/>
  </r>
  <r>
    <x v="0"/>
    <x v="2"/>
    <d v="2021-09-30T00:00:00"/>
    <x v="8"/>
    <s v=" "/>
    <s v="G00094"/>
    <n v="64150"/>
    <x v="39"/>
    <s v="64150 Recruiting "/>
    <x v="7"/>
    <s v="Brenda Pham:79911868:Indeed:"/>
    <s v=" "/>
    <s v=""/>
    <s v=""/>
    <n v="500.95"/>
    <n v="500.95"/>
    <n v="0"/>
    <s v=""/>
    <s v="G/L Account"/>
    <s v=""/>
    <s v=" "/>
    <s v=""/>
    <s v=""/>
    <n v="8483"/>
    <s v=""/>
    <n v="331"/>
    <s v=""/>
    <s v=""/>
  </r>
  <r>
    <x v="3"/>
    <x v="7"/>
    <d v="2021-09-30T00:00:00"/>
    <x v="8"/>
    <s v=" "/>
    <s v="G00111"/>
    <n v="64130"/>
    <x v="41"/>
    <s v="64130 Contract labor"/>
    <x v="7"/>
    <s v="Rerecognize Expense double reversed in QBO to BC - bills coded to accrued"/>
    <s v=" "/>
    <s v=""/>
    <s v=""/>
    <n v="1176"/>
    <n v="1176"/>
    <n v="0"/>
    <s v="ProTech Security"/>
    <s v="G/L Account"/>
    <s v=""/>
    <s v=" "/>
    <s v=""/>
    <s v=""/>
    <n v="11451"/>
    <s v=""/>
    <n v="380"/>
    <s v=""/>
    <s v=""/>
  </r>
  <r>
    <x v="3"/>
    <x v="7"/>
    <d v="2021-09-30T00:00:00"/>
    <x v="8"/>
    <s v=" "/>
    <s v="G00111"/>
    <n v="64130"/>
    <x v="41"/>
    <s v="64130 Contract labor"/>
    <x v="7"/>
    <s v="Rerecognize Expense double reversed in QBO to BC - bills coded to accrued"/>
    <s v=" "/>
    <s v=""/>
    <s v=""/>
    <n v="2400"/>
    <n v="2400"/>
    <n v="0"/>
    <s v="Benjamin Feinsilber"/>
    <s v="G/L Account"/>
    <s v=""/>
    <s v=" "/>
    <s v=""/>
    <s v=""/>
    <n v="11435"/>
    <s v=""/>
    <n v="400"/>
    <s v=""/>
    <s v=""/>
  </r>
  <r>
    <x v="1"/>
    <x v="1"/>
    <d v="2021-09-30T00:00:00"/>
    <x v="8"/>
    <s v="Invoice"/>
    <s v="SEPT 2021-KANEOHE"/>
    <n v="64130"/>
    <x v="41"/>
    <s v="64130 Contract labor"/>
    <x v="7"/>
    <s v="Sept 2021-Scoop work w/ developing MD Rev share comp program for Bay Area Physicians"/>
    <s v=" "/>
    <s v=""/>
    <s v=""/>
    <n v="16050"/>
    <n v="16050"/>
    <n v="0"/>
    <s v=""/>
    <s v="G/L Account"/>
    <s v=""/>
    <s v=" "/>
    <s v=""/>
    <s v="Kaneohe Advisors LLC"/>
    <n v="7455"/>
    <s v="SEPT 2021-KANEOHE"/>
    <n v="220"/>
    <s v="NULL"/>
    <s v="NULL"/>
  </r>
  <r>
    <x v="1"/>
    <x v="7"/>
    <d v="2021-09-30T00:00:00"/>
    <x v="8"/>
    <s v="Invoice"/>
    <s v="2883PTS"/>
    <n v="64130"/>
    <x v="41"/>
    <s v="64130 Contract labor"/>
    <x v="7"/>
    <s v="9.1.21-9.30.21 TAG Officer Oak"/>
    <s v=" "/>
    <s v=""/>
    <s v=""/>
    <n v="1512"/>
    <n v="1512"/>
    <n v="0"/>
    <s v=""/>
    <s v="G/L Account"/>
    <s v=""/>
    <s v=" "/>
    <s v=""/>
    <s v="ProTech Security"/>
    <n v="7219"/>
    <s v="2883"/>
    <n v="380"/>
    <s v="NULL"/>
    <s v="NULL"/>
  </r>
  <r>
    <x v="0"/>
    <x v="2"/>
    <d v="2021-09-30T00:00:00"/>
    <x v="8"/>
    <s v="Invoice"/>
    <s v="10.1.21-SEPT 2021 BF"/>
    <n v="64130"/>
    <x v="41"/>
    <s v="64130 Contract labor"/>
    <x v="7"/>
    <s v="Spring fertility work from 9/1/21-9/30/21"/>
    <s v=" "/>
    <s v=""/>
    <s v=""/>
    <n v="2400"/>
    <n v="2400"/>
    <n v="0"/>
    <s v=""/>
    <s v="G/L Account"/>
    <s v=""/>
    <s v=" "/>
    <s v=""/>
    <s v="Benjamin Feinsilber"/>
    <n v="7079"/>
    <s v="10.1.21-SEPT 2021 BF"/>
    <n v="340"/>
    <s v="NULL"/>
    <s v="NULL"/>
  </r>
  <r>
    <x v="0"/>
    <x v="2"/>
    <d v="2021-09-30T00:00:00"/>
    <x v="8"/>
    <s v="Invoice"/>
    <s v="CW-1590"/>
    <n v="64120"/>
    <x v="82"/>
    <s v="64120 Consulting "/>
    <x v="7"/>
    <s v="9.16.21-9.30.21 R. Villafane + J.Piazza + R.Osako"/>
    <s v=" "/>
    <s v=""/>
    <s v=""/>
    <n v="16775"/>
    <n v="16775"/>
    <n v="0"/>
    <s v=""/>
    <s v="G/L Account"/>
    <s v=""/>
    <s v=" "/>
    <s v=""/>
    <s v="Neetek Systems Integrations, Inc."/>
    <n v="11803"/>
    <s v="CW-1590"/>
    <n v="370"/>
    <s v="NULL"/>
    <s v="NULL"/>
  </r>
  <r>
    <x v="0"/>
    <x v="2"/>
    <d v="2021-09-30T00:00:00"/>
    <x v="8"/>
    <s v=" "/>
    <s v="G00111"/>
    <n v="64120"/>
    <x v="82"/>
    <s v="64120 Consulting "/>
    <x v="7"/>
    <s v="Rerecognize Expense double reversed in QBO to BC - bills coded to accrued"/>
    <s v=" "/>
    <s v=""/>
    <s v=""/>
    <n v="5376"/>
    <n v="5376"/>
    <n v="0"/>
    <s v="Allen Consulting"/>
    <s v="G/L Account"/>
    <s v=""/>
    <s v=" "/>
    <s v=""/>
    <s v=""/>
    <n v="11427"/>
    <s v=""/>
    <n v="320"/>
    <s v=""/>
    <s v=""/>
  </r>
  <r>
    <x v="0"/>
    <x v="2"/>
    <d v="2021-09-30T00:00:00"/>
    <x v="8"/>
    <s v="Invoice"/>
    <s v="799"/>
    <n v="64120"/>
    <x v="82"/>
    <s v="64120 Consulting "/>
    <x v="7"/>
    <s v="Sept 2021 Consulting"/>
    <s v=" "/>
    <s v=""/>
    <s v=""/>
    <n v="5408"/>
    <n v="5408"/>
    <n v="0"/>
    <s v=""/>
    <s v="G/L Account"/>
    <s v=""/>
    <s v=" "/>
    <s v=""/>
    <s v="Allen Consulting"/>
    <n v="7423"/>
    <s v="799"/>
    <n v="320"/>
    <s v="NULL"/>
    <s v="NULL"/>
  </r>
  <r>
    <x v="0"/>
    <x v="2"/>
    <d v="2021-09-30T00:00:00"/>
    <x v="8"/>
    <s v="Invoice"/>
    <s v="50963"/>
    <n v="64111"/>
    <x v="84"/>
    <s v="64111 Accounting - EBITDA add-back"/>
    <x v="7"/>
    <s v="check in"/>
    <s v=" "/>
    <s v=""/>
    <s v=""/>
    <n v="46.25"/>
    <n v="46.25"/>
    <n v="0"/>
    <s v=""/>
    <s v="G/L Account"/>
    <s v=""/>
    <s v=" "/>
    <s v=""/>
    <s v="Technology Management Concepts"/>
    <n v="11753"/>
    <s v="50963"/>
    <n v="320"/>
    <s v="NULL"/>
    <s v="NULL"/>
  </r>
  <r>
    <x v="0"/>
    <x v="1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484.75"/>
    <n v="484.75"/>
    <n v="0"/>
    <s v="ExpoIT"/>
    <s v="G/L Account"/>
    <s v=""/>
    <s v=" "/>
    <s v=""/>
    <s v=""/>
    <n v="11511"/>
    <s v=""/>
    <n v="37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3987.12"/>
    <n v="3987.12"/>
    <n v="0"/>
    <s v="Salesforce"/>
    <s v="G/L Account"/>
    <s v=""/>
    <s v=" "/>
    <s v=""/>
    <s v=""/>
    <n v="11510"/>
    <s v=""/>
    <n v="37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172.6"/>
    <n v="172.6"/>
    <n v="0"/>
    <s v="Survey Monkey"/>
    <s v="G/L Account"/>
    <s v=""/>
    <s v=" "/>
    <s v=""/>
    <s v=""/>
    <n v="11498"/>
    <s v=""/>
    <n v="340"/>
    <s v=""/>
    <s v=""/>
  </r>
  <r>
    <x v="0"/>
    <x v="2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14870"/>
    <n v="14870"/>
    <n v="0"/>
    <s v="Business Recovery Center"/>
    <s v="G/L Account"/>
    <s v=""/>
    <s v=" "/>
    <s v=""/>
    <s v=""/>
    <n v="11497"/>
    <s v=""/>
    <n v="370"/>
    <s v=""/>
    <s v=""/>
  </r>
  <r>
    <x v="0"/>
    <x v="1"/>
    <d v="2021-09-30T00:00:00"/>
    <x v="8"/>
    <s v=" "/>
    <s v="G00108"/>
    <n v="64111"/>
    <x v="84"/>
    <s v="64111 Accounting - EBITDA add-back"/>
    <x v="7"/>
    <s v="P09 September 2021 Prepaid Amortization"/>
    <s v=" "/>
    <s v=""/>
    <s v=""/>
    <n v="484.74"/>
    <n v="484.74"/>
    <n v="0"/>
    <s v="ExpoIT"/>
    <s v="G/L Account"/>
    <s v=""/>
    <s v=" "/>
    <s v=""/>
    <s v=""/>
    <n v="11493"/>
    <s v=""/>
    <n v="370"/>
    <s v=""/>
    <s v=""/>
  </r>
  <r>
    <x v="0"/>
    <x v="4"/>
    <d v="2021-09-30T00:00:00"/>
    <x v="8"/>
    <s v=" "/>
    <s v="G00108"/>
    <n v="63170"/>
    <x v="43"/>
    <s v="63170 Other marekting expenses"/>
    <x v="8"/>
    <s v="P09 September 2021 Prepaid Amortization"/>
    <s v=" "/>
    <s v=""/>
    <s v=""/>
    <n v="2000"/>
    <n v="2000"/>
    <n v="0"/>
    <s v="Sydney Holmes"/>
    <s v="G/L Account"/>
    <s v=""/>
    <s v=" "/>
    <s v=""/>
    <s v=""/>
    <n v="11502"/>
    <s v=""/>
    <n v="340"/>
    <s v=""/>
    <s v=""/>
  </r>
  <r>
    <x v="0"/>
    <x v="6"/>
    <d v="2021-09-30T00:00:00"/>
    <x v="8"/>
    <s v=" "/>
    <s v="G00094"/>
    <n v="63170"/>
    <x v="43"/>
    <s v="63170 Other marekting expenses"/>
    <x v="8"/>
    <s v="allison.spivey@springfertility.com:80508938:Kinkos:431.88"/>
    <s v=" "/>
    <s v=""/>
    <s v=""/>
    <n v="85.47"/>
    <n v="85.47"/>
    <n v="0"/>
    <s v=""/>
    <s v="G/L Account"/>
    <s v=""/>
    <s v=" "/>
    <s v=""/>
    <s v=""/>
    <n v="8748"/>
    <s v=""/>
    <n v="340"/>
    <s v=""/>
    <s v=""/>
  </r>
  <r>
    <x v="0"/>
    <x v="2"/>
    <d v="2021-09-30T00:00:00"/>
    <x v="8"/>
    <s v="Invoice"/>
    <s v="1584-19"/>
    <n v="63160"/>
    <x v="44"/>
    <s v="63160 Graphic design"/>
    <x v="8"/>
    <s v="Additional 8hrs for Sept 2021/ 11hrs for August 2021- Design Services"/>
    <s v=" "/>
    <s v=""/>
    <s v=""/>
    <n v="1900"/>
    <n v="1900"/>
    <n v="0"/>
    <s v=""/>
    <s v="G/L Account"/>
    <s v=""/>
    <s v=" "/>
    <s v=""/>
    <s v="Mali and Friends LTD"/>
    <n v="7093"/>
    <s v="1584-19"/>
    <n v="340"/>
    <s v="NULL"/>
    <s v="NULL"/>
  </r>
  <r>
    <x v="1"/>
    <x v="4"/>
    <d v="2021-09-30T00:00:00"/>
    <x v="8"/>
    <s v=" "/>
    <s v="G00094"/>
    <n v="63150"/>
    <x v="45"/>
    <s v="63150 Advertising, print &amp; promotion"/>
    <x v="8"/>
    <s v="Edward Martinez:80156795:Cibo Market:1506.55"/>
    <s v=" "/>
    <s v=""/>
    <s v=""/>
    <n v="21.76"/>
    <n v="21.76"/>
    <n v="0"/>
    <s v=""/>
    <s v="G/L Account"/>
    <s v=""/>
    <s v=" "/>
    <s v=""/>
    <s v=""/>
    <n v="8595"/>
    <s v=""/>
    <n v="13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-614*4936006:"/>
    <s v=" "/>
    <s v=""/>
    <s v=""/>
    <n v="150"/>
    <n v="150"/>
    <n v="0"/>
    <s v=""/>
    <s v="G/L Account"/>
    <s v=""/>
    <s v=" "/>
    <s v=""/>
    <s v=""/>
    <n v="847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77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42529846:"/>
    <s v=" "/>
    <s v=""/>
    <s v=""/>
    <n v="100.93"/>
    <n v="100.93"/>
    <n v="0"/>
    <s v=""/>
    <s v="G/L Account"/>
    <s v=""/>
    <s v=" "/>
    <s v=""/>
    <s v=""/>
    <n v="847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Cjsee87le2:"/>
    <s v=" "/>
    <s v=""/>
    <s v=""/>
    <n v="900"/>
    <n v="900"/>
    <n v="0"/>
    <s v=""/>
    <s v="G/L Account"/>
    <s v=""/>
    <s v=" "/>
    <s v=""/>
    <s v=""/>
    <n v="847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-613*9018296:"/>
    <s v=" "/>
    <s v=""/>
    <s v=""/>
    <n v="100.84"/>
    <n v="100.84"/>
    <n v="0"/>
    <s v=""/>
    <s v="G/L Account"/>
    <s v=""/>
    <s v=" "/>
    <s v=""/>
    <s v=""/>
    <n v="847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73"/>
    <s v=""/>
    <n v="340"/>
    <s v=""/>
    <s v=""/>
  </r>
  <r>
    <x v="0"/>
    <x v="2"/>
    <d v="2021-09-30T00:00:00"/>
    <x v="8"/>
    <s v=" "/>
    <s v="G00094"/>
    <n v="63150"/>
    <x v="45"/>
    <s v="63150 Advertising, print &amp; promotion"/>
    <x v="8"/>
    <s v="Meghan Dwyer:79750360:FedEx Office:"/>
    <s v=" "/>
    <s v=""/>
    <s v=""/>
    <n v="2496.5700000000002"/>
    <n v="2496.5700000000002"/>
    <n v="0"/>
    <s v=""/>
    <s v="G/L Account"/>
    <s v=""/>
    <s v=" "/>
    <s v=""/>
    <s v=""/>
    <n v="847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35009316:"/>
    <s v=" "/>
    <s v=""/>
    <s v=""/>
    <n v="101.06"/>
    <n v="101.06"/>
    <n v="0"/>
    <s v=""/>
    <s v="G/L Account"/>
    <s v=""/>
    <s v=" "/>
    <s v=""/>
    <s v=""/>
    <n v="846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6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669.33"/>
    <n v="669.33"/>
    <n v="0"/>
    <s v=""/>
    <s v="G/L Account"/>
    <s v=""/>
    <s v=" "/>
    <s v=""/>
    <s v=""/>
    <n v="846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Linkedin 6130469546:"/>
    <s v=" "/>
    <s v=""/>
    <s v=""/>
    <n v="100.51"/>
    <n v="100.51"/>
    <n v="0"/>
    <s v=""/>
    <s v="G/L Account"/>
    <s v=""/>
    <s v=" "/>
    <s v=""/>
    <s v=""/>
    <n v="846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6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6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U7nw47kke2:"/>
    <s v=" "/>
    <s v=""/>
    <s v=""/>
    <n v="1349.2"/>
    <n v="1349.2"/>
    <n v="0"/>
    <s v=""/>
    <s v="G/L Account"/>
    <s v=""/>
    <s v=" "/>
    <s v=""/>
    <s v=""/>
    <n v="8460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5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5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6lmwx6kke2:"/>
    <s v=" "/>
    <s v=""/>
    <s v=""/>
    <n v="900"/>
    <n v="900"/>
    <n v="0"/>
    <s v=""/>
    <s v="G/L Account"/>
    <s v=""/>
    <s v=" "/>
    <s v=""/>
    <s v=""/>
    <n v="8453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51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4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4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Jc8kt7xke2:"/>
    <s v=" "/>
    <s v=""/>
    <s v=""/>
    <n v="900"/>
    <n v="900"/>
    <n v="0"/>
    <s v=""/>
    <s v="G/L Account"/>
    <s v=""/>
    <s v=" "/>
    <s v=""/>
    <s v=""/>
    <n v="844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42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*ads6892978929:"/>
    <s v=" "/>
    <s v=""/>
    <s v=""/>
    <n v="500"/>
    <n v="500"/>
    <n v="0"/>
    <s v=""/>
    <s v="G/L Account"/>
    <s v=""/>
    <s v=" "/>
    <s v=""/>
    <s v=""/>
    <n v="8440"/>
    <s v=""/>
    <n v="340"/>
    <s v=""/>
    <s v=""/>
  </r>
  <r>
    <x v="6"/>
    <x v="2"/>
    <d v="2021-09-30T00:00:00"/>
    <x v="8"/>
    <s v=" "/>
    <s v="G00094"/>
    <n v="63150"/>
    <x v="45"/>
    <s v="63150 Advertising, print &amp; promotion"/>
    <x v="8"/>
    <s v="Meghan Dwyer:79750360:FedEx Office:"/>
    <s v=" "/>
    <s v=""/>
    <s v=""/>
    <n v="11.95"/>
    <n v="11.95"/>
    <n v="0"/>
    <s v=""/>
    <s v="G/L Account"/>
    <s v=""/>
    <s v=" "/>
    <s v=""/>
    <s v=""/>
    <n v="843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31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Pmx2w63le2:"/>
    <s v=" "/>
    <s v=""/>
    <s v=""/>
    <n v="900"/>
    <n v="900"/>
    <n v="0"/>
    <s v=""/>
    <s v="G/L Account"/>
    <s v=""/>
    <s v=" "/>
    <s v=""/>
    <s v=""/>
    <n v="8429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8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 Ads6892978929:"/>
    <s v=" "/>
    <s v=""/>
    <s v=""/>
    <n v="500"/>
    <n v="500"/>
    <n v="0"/>
    <s v=""/>
    <s v="G/L Account"/>
    <s v=""/>
    <s v=" "/>
    <s v=""/>
    <s v=""/>
    <n v="8426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Facebk Ucebm6kke2:"/>
    <s v=" "/>
    <s v=""/>
    <s v=""/>
    <n v="900"/>
    <n v="900"/>
    <n v="0"/>
    <s v=""/>
    <s v="G/L Account"/>
    <s v=""/>
    <s v=" "/>
    <s v=""/>
    <s v=""/>
    <n v="8425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4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3"/>
    <s v=""/>
    <n v="340"/>
    <s v=""/>
    <s v=""/>
  </r>
  <r>
    <x v="0"/>
    <x v="4"/>
    <d v="2021-09-30T00:00:00"/>
    <x v="8"/>
    <s v=" "/>
    <s v="G00094"/>
    <n v="63150"/>
    <x v="45"/>
    <s v="63150 Advertising, print &amp; promotion"/>
    <x v="8"/>
    <s v="Meghan Dwyer:79750360:Google:"/>
    <s v=" "/>
    <s v=""/>
    <s v=""/>
    <n v="500"/>
    <n v="500"/>
    <n v="0"/>
    <s v=""/>
    <s v="G/L Account"/>
    <s v=""/>
    <s v=" "/>
    <s v=""/>
    <s v=""/>
    <n v="8422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Paperless Post:"/>
    <s v=" "/>
    <s v=""/>
    <s v=""/>
    <n v="150"/>
    <n v="150"/>
    <n v="0"/>
    <s v=""/>
    <s v="G/L Account"/>
    <s v=""/>
    <s v=" "/>
    <s v=""/>
    <s v=""/>
    <n v="8461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MailChimp:"/>
    <s v=" "/>
    <s v=""/>
    <s v=""/>
    <n v="240"/>
    <n v="240"/>
    <n v="0"/>
    <s v=""/>
    <s v="G/L Account"/>
    <s v=""/>
    <s v=" "/>
    <s v=""/>
    <s v=""/>
    <n v="8443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ZOOM.US 888-799-9666:"/>
    <s v=" "/>
    <s v=""/>
    <s v=""/>
    <n v="112.86"/>
    <n v="112.86"/>
    <n v="0"/>
    <s v=""/>
    <s v="G/L Account"/>
    <s v=""/>
    <s v=" "/>
    <s v=""/>
    <s v=""/>
    <n v="8441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Zapier.com/charge:"/>
    <s v=" "/>
    <s v=""/>
    <s v=""/>
    <n v="236.25"/>
    <n v="236.25"/>
    <n v="0"/>
    <s v=""/>
    <s v="G/L Account"/>
    <s v=""/>
    <s v=" "/>
    <s v=""/>
    <s v=""/>
    <n v="8430"/>
    <s v=""/>
    <n v="340"/>
    <s v=""/>
    <s v=""/>
  </r>
  <r>
    <x v="0"/>
    <x v="2"/>
    <d v="2021-09-30T00:00:00"/>
    <x v="8"/>
    <s v=" "/>
    <s v="G00094"/>
    <n v="63140"/>
    <x v="46"/>
    <s v="63140 Website/multimedia/digital/apps"/>
    <x v="8"/>
    <s v="Meghan Dwyer:79750360:Loomly:"/>
    <s v=" "/>
    <s v=""/>
    <s v=""/>
    <n v="76"/>
    <n v="76"/>
    <n v="0"/>
    <s v=""/>
    <s v="G/L Account"/>
    <s v=""/>
    <s v=" "/>
    <s v=""/>
    <s v=""/>
    <n v="8427"/>
    <s v=""/>
    <n v="340"/>
    <s v=""/>
    <s v=""/>
  </r>
  <r>
    <x v="0"/>
    <x v="7"/>
    <d v="2021-09-30T00:00:00"/>
    <x v="8"/>
    <s v=" "/>
    <s v="G00094"/>
    <n v="63120"/>
    <x v="47"/>
    <s v="63120 Events/Swag"/>
    <x v="8"/>
    <s v="Savannah Kay:81063651:The Market:82.63"/>
    <s v=" "/>
    <s v=""/>
    <s v=""/>
    <n v="82.63"/>
    <n v="82.63"/>
    <n v="0"/>
    <s v=""/>
    <s v="G/L Account"/>
    <s v=""/>
    <s v=" "/>
    <s v=""/>
    <s v=""/>
    <n v="8812"/>
    <s v=""/>
    <n v="110"/>
    <s v=""/>
    <s v=""/>
  </r>
  <r>
    <x v="0"/>
    <x v="4"/>
    <d v="2021-09-30T00:00:00"/>
    <x v="8"/>
    <s v=" "/>
    <s v="G00094"/>
    <n v="63120"/>
    <x v="47"/>
    <s v="63120 Events/Swag"/>
    <x v="8"/>
    <s v="Brenda Pham:79911868:Amazon:"/>
    <s v=" "/>
    <s v=""/>
    <s v=""/>
    <n v="55.39"/>
    <n v="55.39"/>
    <n v="0"/>
    <s v=""/>
    <s v="G/L Account"/>
    <s v=""/>
    <s v=" "/>
    <s v=""/>
    <s v=""/>
    <n v="8485"/>
    <s v=""/>
    <n v="11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125"/>
    <n v="125"/>
    <n v="0"/>
    <s v=""/>
    <s v="G/L Account"/>
    <s v=""/>
    <s v=" "/>
    <s v=""/>
    <s v=""/>
    <n v="8471"/>
    <s v=""/>
    <n v="34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250"/>
    <n v="250"/>
    <n v="0"/>
    <s v=""/>
    <s v="G/L Account"/>
    <s v=""/>
    <s v=" "/>
    <s v=""/>
    <s v=""/>
    <n v="8470"/>
    <s v=""/>
    <n v="340"/>
    <s v=""/>
    <s v=""/>
  </r>
  <r>
    <x v="0"/>
    <x v="2"/>
    <d v="2021-09-30T00:00:00"/>
    <x v="8"/>
    <s v=" "/>
    <s v="G00094"/>
    <n v="63120"/>
    <x v="47"/>
    <s v="63120 Events/Swag"/>
    <x v="8"/>
    <s v="Meghan Dwyer:79750360:Uber:"/>
    <s v=" "/>
    <s v=""/>
    <s v=""/>
    <n v="50"/>
    <n v="50"/>
    <n v="0"/>
    <s v=""/>
    <s v="G/L Account"/>
    <s v=""/>
    <s v=" "/>
    <s v=""/>
    <s v=""/>
    <n v="8467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Milk Bar:"/>
    <s v=" "/>
    <s v=""/>
    <s v=""/>
    <n v="59"/>
    <n v="59"/>
    <n v="0"/>
    <s v=""/>
    <s v="G/L Account"/>
    <s v=""/>
    <s v=" "/>
    <s v=""/>
    <s v=""/>
    <n v="8455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Sprinkles:"/>
    <s v=" "/>
    <s v=""/>
    <s v=""/>
    <n v="205"/>
    <n v="205"/>
    <n v="0"/>
    <s v=""/>
    <s v="G/L Account"/>
    <s v=""/>
    <s v=" "/>
    <s v=""/>
    <s v=""/>
    <n v="8452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Sprinkles #216:"/>
    <s v=" "/>
    <s v=""/>
    <s v=""/>
    <n v="148"/>
    <n v="148"/>
    <n v="0"/>
    <s v=""/>
    <s v="G/L Account"/>
    <s v=""/>
    <s v=" "/>
    <s v=""/>
    <s v=""/>
    <n v="8450"/>
    <s v=""/>
    <n v="340"/>
    <s v=""/>
    <s v=""/>
  </r>
  <r>
    <x v="0"/>
    <x v="1"/>
    <d v="2021-09-30T00:00:00"/>
    <x v="8"/>
    <s v=" "/>
    <s v="G00094"/>
    <n v="63120"/>
    <x v="47"/>
    <s v="63120 Events/Swag"/>
    <x v="8"/>
    <s v="Meghan Dwyer:79750360:Loria's Cookies:"/>
    <s v=" "/>
    <s v=""/>
    <s v=""/>
    <n v="128.35"/>
    <n v="128.35"/>
    <n v="0"/>
    <s v=""/>
    <s v="G/L Account"/>
    <s v=""/>
    <s v=" "/>
    <s v=""/>
    <s v=""/>
    <n v="8444"/>
    <s v=""/>
    <n v="340"/>
    <s v=""/>
    <s v=""/>
  </r>
  <r>
    <x v="0"/>
    <x v="5"/>
    <d v="2021-09-30T00:00:00"/>
    <x v="8"/>
    <s v=" "/>
    <s v="G00094"/>
    <n v="63120"/>
    <x v="47"/>
    <s v="63120 Events/Swag"/>
    <x v="8"/>
    <s v="Meghan Dwyer:79750360:Doordash*brew City Gri:"/>
    <s v=" "/>
    <s v=""/>
    <s v=""/>
    <n v="230.88"/>
    <n v="230.88"/>
    <n v="0"/>
    <s v=""/>
    <s v="G/L Account"/>
    <s v=""/>
    <s v=" "/>
    <s v=""/>
    <s v=""/>
    <n v="8438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Amzn Mktp Us:"/>
    <s v=" "/>
    <s v=""/>
    <s v=""/>
    <n v="852.5"/>
    <n v="852.5"/>
    <n v="0"/>
    <s v=""/>
    <s v="G/L Account"/>
    <s v=""/>
    <s v=" "/>
    <s v=""/>
    <s v=""/>
    <n v="8434"/>
    <s v=""/>
    <n v="340"/>
    <s v=""/>
    <s v=""/>
  </r>
  <r>
    <x v="0"/>
    <x v="4"/>
    <d v="2021-09-30T00:00:00"/>
    <x v="8"/>
    <s v=" "/>
    <s v="G00094"/>
    <n v="63120"/>
    <x v="47"/>
    <s v="63120 Events/Swag"/>
    <x v="8"/>
    <s v="Meghan Dwyer:79750360:Etsy.com - WrldDesignsCre:"/>
    <s v=" "/>
    <s v=""/>
    <s v=""/>
    <n v="988.72"/>
    <n v="988.72"/>
    <n v="0"/>
    <s v=""/>
    <s v="G/L Account"/>
    <s v=""/>
    <s v=" "/>
    <s v=""/>
    <s v=""/>
    <n v="8421"/>
    <s v=""/>
    <n v="34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607.45"/>
    <n v="3607.45"/>
    <n v="0"/>
    <s v=""/>
    <s v="G/L Account"/>
    <s v=""/>
    <s v=" "/>
    <s v=""/>
    <s v=""/>
    <n v="3798"/>
    <s v=""/>
    <n v="22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1192"/>
    <n v="1192"/>
    <n v="0"/>
    <s v=""/>
    <s v="G/L Account"/>
    <s v=""/>
    <s v=" "/>
    <s v=""/>
    <s v=""/>
    <n v="3797"/>
    <s v=""/>
    <n v="14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2121.8000000000002"/>
    <n v="2121.8000000000002"/>
    <n v="0"/>
    <s v=""/>
    <s v="G/L Account"/>
    <s v=""/>
    <s v=" "/>
    <s v=""/>
    <s v=""/>
    <n v="3796"/>
    <s v=""/>
    <n v="14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902.72"/>
    <n v="902.72"/>
    <n v="0"/>
    <s v=""/>
    <s v="G/L Account"/>
    <s v=""/>
    <s v=" "/>
    <s v=""/>
    <s v=""/>
    <n v="3795"/>
    <s v=""/>
    <n v="14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1432.73"/>
    <n v="1432.73"/>
    <n v="0"/>
    <s v=""/>
    <s v="G/L Account"/>
    <s v=""/>
    <s v=" "/>
    <s v=""/>
    <s v=""/>
    <n v="3794"/>
    <s v=""/>
    <n v="35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400"/>
    <n v="400"/>
    <n v="0"/>
    <s v=""/>
    <s v="G/L Account"/>
    <s v=""/>
    <s v=" "/>
    <s v=""/>
    <s v=""/>
    <n v="3793"/>
    <s v=""/>
    <n v="18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1275"/>
    <n v="1275"/>
    <n v="0"/>
    <s v=""/>
    <s v="G/L Account"/>
    <s v=""/>
    <s v=" "/>
    <s v=""/>
    <s v=""/>
    <n v="3792"/>
    <s v=""/>
    <n v="18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144"/>
    <n v="144"/>
    <n v="0"/>
    <s v=""/>
    <s v="G/L Account"/>
    <s v=""/>
    <s v=" "/>
    <s v=""/>
    <s v=""/>
    <n v="3791"/>
    <s v=""/>
    <n v="18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62.44"/>
    <n v="362.44"/>
    <n v="0"/>
    <s v=""/>
    <s v="G/L Account"/>
    <s v=""/>
    <s v=" "/>
    <s v=""/>
    <s v=""/>
    <n v="3790"/>
    <s v=""/>
    <n v="150"/>
    <s v=""/>
    <s v=""/>
  </r>
  <r>
    <x v="0"/>
    <x v="5"/>
    <d v="2021-09-30T00:00:00"/>
    <x v="8"/>
    <s v=" "/>
    <s v="G00070"/>
    <n v="61190"/>
    <x v="49"/>
    <s v="61190 PTO Expense"/>
    <x v="9"/>
    <s v="SFM PPE 9/30/21 - Invoice 5544820"/>
    <s v=" "/>
    <s v=""/>
    <s v=""/>
    <n v="641"/>
    <n v="641"/>
    <n v="0"/>
    <s v=""/>
    <s v="G/L Account"/>
    <s v=""/>
    <s v=" "/>
    <s v=""/>
    <s v=""/>
    <n v="3789"/>
    <s v=""/>
    <n v="170"/>
    <s v=""/>
    <s v=""/>
  </r>
  <r>
    <x v="0"/>
    <x v="6"/>
    <d v="2021-09-30T00:00:00"/>
    <x v="8"/>
    <s v=" "/>
    <s v="G00070"/>
    <n v="61190"/>
    <x v="49"/>
    <s v="61190 PTO Expense"/>
    <x v="9"/>
    <s v="SFM PPE 9/30/21 - Invoice 5544820"/>
    <s v=" "/>
    <s v=""/>
    <s v=""/>
    <n v="368"/>
    <n v="368"/>
    <n v="0"/>
    <s v=""/>
    <s v="G/L Account"/>
    <s v=""/>
    <s v=" "/>
    <s v=""/>
    <s v=""/>
    <n v="3788"/>
    <s v=""/>
    <n v="17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1333.25"/>
    <n v="1333.25"/>
    <n v="0"/>
    <s v=""/>
    <s v="G/L Account"/>
    <s v=""/>
    <s v=" "/>
    <s v=""/>
    <s v=""/>
    <n v="3787"/>
    <s v=""/>
    <n v="17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200"/>
    <n v="200"/>
    <n v="0"/>
    <s v=""/>
    <s v="G/L Account"/>
    <s v=""/>
    <s v=" "/>
    <s v=""/>
    <s v=""/>
    <n v="3786"/>
    <s v=""/>
    <n v="170"/>
    <s v=""/>
    <s v=""/>
  </r>
  <r>
    <x v="0"/>
    <x v="8"/>
    <d v="2021-09-30T00:00:00"/>
    <x v="8"/>
    <s v=" "/>
    <s v="G00070"/>
    <n v="61190"/>
    <x v="49"/>
    <s v="61190 PTO Expense"/>
    <x v="9"/>
    <s v="SFM PPE 9/30/21 - Invoice 5544820"/>
    <s v=" "/>
    <s v=""/>
    <s v=""/>
    <n v="192"/>
    <n v="192"/>
    <n v="0"/>
    <s v=""/>
    <s v="G/L Account"/>
    <s v=""/>
    <s v=" "/>
    <s v=""/>
    <s v=""/>
    <n v="3785"/>
    <s v=""/>
    <n v="170"/>
    <s v=""/>
    <s v=""/>
  </r>
  <r>
    <x v="0"/>
    <x v="5"/>
    <d v="2021-09-30T00:00:00"/>
    <x v="8"/>
    <s v=" "/>
    <s v="G00070"/>
    <n v="61190"/>
    <x v="49"/>
    <s v="61190 PTO Expense"/>
    <x v="9"/>
    <s v="SFM PPE 9/30/21 - Invoice 5544820"/>
    <s v=" "/>
    <s v=""/>
    <s v=""/>
    <n v="615.38"/>
    <n v="615.38"/>
    <n v="0"/>
    <s v=""/>
    <s v="G/L Account"/>
    <s v=""/>
    <s v=" "/>
    <s v=""/>
    <s v=""/>
    <n v="3784"/>
    <s v=""/>
    <n v="130"/>
    <s v=""/>
    <s v=""/>
  </r>
  <r>
    <x v="0"/>
    <x v="1"/>
    <d v="2021-09-30T00:00:00"/>
    <x v="8"/>
    <s v=" "/>
    <s v="G00070"/>
    <n v="61190"/>
    <x v="49"/>
    <s v="61190 PTO Expense"/>
    <x v="9"/>
    <s v="SFM PPE 9/30/21 - Invoice 5544820"/>
    <s v=" "/>
    <s v=""/>
    <s v=""/>
    <n v="3244.44"/>
    <n v="3244.44"/>
    <n v="0"/>
    <s v=""/>
    <s v="G/L Account"/>
    <s v=""/>
    <s v=" "/>
    <s v=""/>
    <s v=""/>
    <n v="3783"/>
    <s v=""/>
    <n v="130"/>
    <s v=""/>
    <s v=""/>
  </r>
  <r>
    <x v="0"/>
    <x v="7"/>
    <d v="2021-09-30T00:00:00"/>
    <x v="8"/>
    <s v=" "/>
    <s v="G00070"/>
    <n v="61190"/>
    <x v="49"/>
    <s v="61190 PTO Expense"/>
    <x v="9"/>
    <s v="SFM PPE 9/30/21 - Invoice 5544820"/>
    <s v=" "/>
    <s v=""/>
    <s v=""/>
    <n v="809"/>
    <n v="809"/>
    <n v="0"/>
    <s v=""/>
    <s v="G/L Account"/>
    <s v=""/>
    <s v=" "/>
    <s v=""/>
    <s v=""/>
    <n v="3782"/>
    <s v=""/>
    <n v="130"/>
    <s v=""/>
    <s v=""/>
  </r>
  <r>
    <x v="0"/>
    <x v="4"/>
    <d v="2021-09-30T00:00:00"/>
    <x v="8"/>
    <s v=" "/>
    <s v="G00070"/>
    <n v="61190"/>
    <x v="49"/>
    <s v="61190 PTO Expense"/>
    <x v="9"/>
    <s v="SFM PPE 9/30/21 - Invoice 5544820"/>
    <s v=" "/>
    <s v=""/>
    <s v=""/>
    <n v="173.08"/>
    <n v="173.08"/>
    <n v="0"/>
    <s v=""/>
    <s v="G/L Account"/>
    <s v=""/>
    <s v=" "/>
    <s v=""/>
    <s v=""/>
    <n v="3781"/>
    <s v=""/>
    <n v="13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232"/>
    <n v="232"/>
    <n v="0"/>
    <s v=""/>
    <s v="G/L Account"/>
    <s v=""/>
    <s v=" "/>
    <s v=""/>
    <s v=""/>
    <n v="3780"/>
    <s v=""/>
    <n v="37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3959.01"/>
    <n v="3959.01"/>
    <n v="0"/>
    <s v=""/>
    <s v="G/L Account"/>
    <s v=""/>
    <s v=" "/>
    <s v=""/>
    <s v=""/>
    <n v="3779"/>
    <s v=""/>
    <n v="332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2115.38"/>
    <n v="2115.38"/>
    <n v="0"/>
    <s v=""/>
    <s v="G/L Account"/>
    <s v=""/>
    <s v=" "/>
    <s v=""/>
    <s v=""/>
    <n v="3778"/>
    <s v=""/>
    <n v="310"/>
    <s v=""/>
    <s v=""/>
  </r>
  <r>
    <x v="0"/>
    <x v="2"/>
    <d v="2021-09-30T00:00:00"/>
    <x v="8"/>
    <s v=" "/>
    <s v="G00070"/>
    <n v="61190"/>
    <x v="49"/>
    <s v="61190 PTO Expense"/>
    <x v="9"/>
    <s v="SFM PPE 9/30/21 - Invoice 5544820"/>
    <s v=" "/>
    <s v=""/>
    <s v=""/>
    <n v="690.88"/>
    <n v="690.88"/>
    <n v="0"/>
    <s v=""/>
    <s v="G/L Account"/>
    <s v=""/>
    <s v=" "/>
    <s v=""/>
    <s v=""/>
    <n v="3777"/>
    <s v=""/>
    <n v="210"/>
    <s v=""/>
    <s v=""/>
  </r>
  <r>
    <x v="0"/>
    <x v="2"/>
    <d v="2021-09-30T00:00:00"/>
    <x v="8"/>
    <s v=" "/>
    <s v="G00059"/>
    <n v="61190"/>
    <x v="49"/>
    <s v="61190 PTO Expense"/>
    <x v="9"/>
    <s v="SFM PPE 9/30/21 - Invoice 5546239 - off- cycle"/>
    <s v=" "/>
    <s v=""/>
    <s v=""/>
    <n v="4615.38"/>
    <n v="4615.38"/>
    <n v="0"/>
    <s v=""/>
    <s v="G/L Account"/>
    <s v=""/>
    <s v=" "/>
    <s v=""/>
    <s v=""/>
    <n v="3510"/>
    <s v=""/>
    <n v="37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- COBRA Admin"/>
    <s v=" "/>
    <s v=""/>
    <s v=""/>
    <n v="75"/>
    <n v="75"/>
    <n v="0"/>
    <s v=""/>
    <s v="G/L Account"/>
    <s v=""/>
    <s v=" "/>
    <s v=""/>
    <s v=""/>
    <n v="3957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 - Returned employee deductions"/>
    <s v=" "/>
    <s v=""/>
    <s v=""/>
    <n v="-63.58"/>
    <n v="0"/>
    <n v="63.58"/>
    <s v=""/>
    <s v="G/L Account"/>
    <s v=""/>
    <s v=" "/>
    <s v=""/>
    <s v=""/>
    <n v="3955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700.72"/>
    <n v="700.72"/>
    <n v="0"/>
    <s v=""/>
    <s v="G/L Account"/>
    <s v=""/>
    <s v=" "/>
    <s v=""/>
    <s v=""/>
    <n v="3888"/>
    <s v=""/>
    <n v="16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602.13"/>
    <n v="2602.13"/>
    <n v="0"/>
    <s v=""/>
    <s v="G/L Account"/>
    <s v=""/>
    <s v=" "/>
    <s v=""/>
    <s v=""/>
    <n v="3887"/>
    <s v=""/>
    <n v="22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1457.68"/>
    <n v="1457.68"/>
    <n v="0"/>
    <s v=""/>
    <s v="G/L Account"/>
    <s v=""/>
    <s v=" "/>
    <s v=""/>
    <s v=""/>
    <n v="3886"/>
    <s v=""/>
    <n v="14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1974.67"/>
    <n v="1974.67"/>
    <n v="0"/>
    <s v=""/>
    <s v="G/L Account"/>
    <s v=""/>
    <s v=" "/>
    <s v=""/>
    <s v=""/>
    <n v="3885"/>
    <s v=""/>
    <n v="140"/>
    <s v=""/>
    <s v=""/>
  </r>
  <r>
    <x v="0"/>
    <x v="3"/>
    <d v="2021-09-30T00:00:00"/>
    <x v="8"/>
    <s v=" "/>
    <s v="G00070"/>
    <n v="61180"/>
    <x v="50"/>
    <s v="61180 Benefits "/>
    <x v="9"/>
    <s v="SFM PPE 9/30/21 - Invoice 5544820"/>
    <s v=" "/>
    <s v=""/>
    <s v=""/>
    <n v="366"/>
    <n v="366"/>
    <n v="0"/>
    <s v=""/>
    <s v="G/L Account"/>
    <s v=""/>
    <s v=" "/>
    <s v=""/>
    <s v=""/>
    <n v="3884"/>
    <s v=""/>
    <n v="14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2464.86"/>
    <n v="2464.86"/>
    <n v="0"/>
    <s v=""/>
    <s v="G/L Account"/>
    <s v=""/>
    <s v=" "/>
    <s v=""/>
    <s v=""/>
    <n v="3883"/>
    <s v=""/>
    <n v="14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391.62"/>
    <n v="1391.62"/>
    <n v="0"/>
    <s v=""/>
    <s v="G/L Account"/>
    <s v=""/>
    <s v=" "/>
    <s v=""/>
    <s v=""/>
    <n v="3882"/>
    <s v=""/>
    <n v="14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982.16"/>
    <n v="2982.16"/>
    <n v="0"/>
    <s v=""/>
    <s v="G/L Account"/>
    <s v=""/>
    <s v=" "/>
    <s v=""/>
    <s v=""/>
    <n v="3881"/>
    <s v=""/>
    <n v="35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55.1"/>
    <n v="55.1"/>
    <n v="0"/>
    <s v=""/>
    <s v="G/L Account"/>
    <s v=""/>
    <s v=" "/>
    <s v=""/>
    <s v=""/>
    <n v="3880"/>
    <s v=""/>
    <n v="18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1744.37"/>
    <n v="1744.37"/>
    <n v="0"/>
    <s v=""/>
    <s v="G/L Account"/>
    <s v=""/>
    <s v=" "/>
    <s v=""/>
    <s v=""/>
    <n v="3879"/>
    <s v=""/>
    <n v="180"/>
    <s v=""/>
    <s v=""/>
  </r>
  <r>
    <x v="0"/>
    <x v="6"/>
    <d v="2021-09-30T00:00:00"/>
    <x v="8"/>
    <s v=" "/>
    <s v="G00070"/>
    <n v="61180"/>
    <x v="50"/>
    <s v="61180 Benefits "/>
    <x v="9"/>
    <s v="SFM PPE 9/30/21 - Invoice 5544820"/>
    <s v=" "/>
    <s v=""/>
    <s v=""/>
    <n v="323.12"/>
    <n v="323.12"/>
    <n v="0"/>
    <s v=""/>
    <s v="G/L Account"/>
    <s v=""/>
    <s v=" "/>
    <s v=""/>
    <s v=""/>
    <n v="3878"/>
    <s v=""/>
    <n v="18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632.73"/>
    <n v="632.73"/>
    <n v="0"/>
    <s v=""/>
    <s v="G/L Account"/>
    <s v=""/>
    <s v=" "/>
    <s v=""/>
    <s v=""/>
    <n v="3877"/>
    <s v=""/>
    <n v="18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049.05"/>
    <n v="1049.05"/>
    <n v="0"/>
    <s v=""/>
    <s v="G/L Account"/>
    <s v=""/>
    <s v=" "/>
    <s v=""/>
    <s v=""/>
    <n v="3876"/>
    <s v=""/>
    <n v="18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210.56"/>
    <n v="1210.56"/>
    <n v="0"/>
    <s v=""/>
    <s v="G/L Account"/>
    <s v=""/>
    <s v=" "/>
    <s v=""/>
    <s v=""/>
    <n v="3875"/>
    <s v=""/>
    <n v="15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723.05"/>
    <n v="723.05"/>
    <n v="0"/>
    <s v=""/>
    <s v="G/L Account"/>
    <s v=""/>
    <s v=" "/>
    <s v=""/>
    <s v=""/>
    <n v="3874"/>
    <s v=""/>
    <n v="34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444.44"/>
    <n v="444.44"/>
    <n v="0"/>
    <s v=""/>
    <s v="G/L Account"/>
    <s v=""/>
    <s v=" "/>
    <s v=""/>
    <s v=""/>
    <n v="3873"/>
    <s v=""/>
    <n v="17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3159.13"/>
    <n v="3159.13"/>
    <n v="0"/>
    <s v=""/>
    <s v="G/L Account"/>
    <s v=""/>
    <s v=" "/>
    <s v=""/>
    <s v=""/>
    <n v="3872"/>
    <s v=""/>
    <n v="170"/>
    <s v=""/>
    <s v=""/>
  </r>
  <r>
    <x v="0"/>
    <x v="3"/>
    <d v="2021-09-30T00:00:00"/>
    <x v="8"/>
    <s v=" "/>
    <s v="G00070"/>
    <n v="61180"/>
    <x v="50"/>
    <s v="61180 Benefits "/>
    <x v="9"/>
    <s v="SFM PPE 9/30/21 - Invoice 5544820"/>
    <s v=" "/>
    <s v=""/>
    <s v=""/>
    <n v="9.85"/>
    <n v="9.85"/>
    <n v="0"/>
    <s v=""/>
    <s v="G/L Account"/>
    <s v=""/>
    <s v=" "/>
    <s v=""/>
    <s v=""/>
    <n v="3871"/>
    <s v=""/>
    <n v="170"/>
    <s v=""/>
    <s v=""/>
  </r>
  <r>
    <x v="0"/>
    <x v="6"/>
    <d v="2021-09-30T00:00:00"/>
    <x v="8"/>
    <s v=" "/>
    <s v="G00070"/>
    <n v="61180"/>
    <x v="50"/>
    <s v="61180 Benefits "/>
    <x v="9"/>
    <s v="SFM PPE 9/30/21 - Invoice 5544820"/>
    <s v=" "/>
    <s v=""/>
    <s v=""/>
    <n v="24.51"/>
    <n v="24.51"/>
    <n v="0"/>
    <s v=""/>
    <s v="G/L Account"/>
    <s v=""/>
    <s v=" "/>
    <s v=""/>
    <s v=""/>
    <n v="3870"/>
    <s v=""/>
    <n v="17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1931.4"/>
    <n v="1931.4"/>
    <n v="0"/>
    <s v=""/>
    <s v="G/L Account"/>
    <s v=""/>
    <s v=" "/>
    <s v=""/>
    <s v=""/>
    <n v="3869"/>
    <s v=""/>
    <n v="17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738.35"/>
    <n v="1738.35"/>
    <n v="0"/>
    <s v=""/>
    <s v="G/L Account"/>
    <s v=""/>
    <s v=" "/>
    <s v=""/>
    <s v=""/>
    <n v="3868"/>
    <s v=""/>
    <n v="170"/>
    <s v=""/>
    <s v=""/>
  </r>
  <r>
    <x v="0"/>
    <x v="8"/>
    <d v="2021-09-30T00:00:00"/>
    <x v="8"/>
    <s v=" "/>
    <s v="G00070"/>
    <n v="61180"/>
    <x v="50"/>
    <s v="61180 Benefits "/>
    <x v="9"/>
    <s v="SFM PPE 9/30/21 - Invoice 5544820"/>
    <s v=" "/>
    <s v=""/>
    <s v=""/>
    <n v="256.39"/>
    <n v="256.39"/>
    <n v="0"/>
    <s v=""/>
    <s v="G/L Account"/>
    <s v=""/>
    <s v=" "/>
    <s v=""/>
    <s v=""/>
    <n v="3867"/>
    <s v=""/>
    <n v="170"/>
    <s v=""/>
    <s v=""/>
  </r>
  <r>
    <x v="0"/>
    <x v="5"/>
    <d v="2021-09-30T00:00:00"/>
    <x v="8"/>
    <s v=" "/>
    <s v="G00070"/>
    <n v="61180"/>
    <x v="50"/>
    <s v="61180 Benefits "/>
    <x v="9"/>
    <s v="SFM PPE 9/30/21 - Invoice 5544820"/>
    <s v=" "/>
    <s v=""/>
    <s v=""/>
    <n v="1603.91"/>
    <n v="1603.91"/>
    <n v="0"/>
    <s v=""/>
    <s v="G/L Account"/>
    <s v=""/>
    <s v=" "/>
    <s v=""/>
    <s v=""/>
    <n v="3866"/>
    <s v=""/>
    <n v="130"/>
    <s v=""/>
    <s v=""/>
  </r>
  <r>
    <x v="0"/>
    <x v="1"/>
    <d v="2021-09-30T00:00:00"/>
    <x v="8"/>
    <s v=" "/>
    <s v="G00070"/>
    <n v="61180"/>
    <x v="50"/>
    <s v="61180 Benefits "/>
    <x v="9"/>
    <s v="SFM PPE 9/30/21 - Invoice 5544820"/>
    <s v=" "/>
    <s v=""/>
    <s v=""/>
    <n v="4608.3599999999997"/>
    <n v="4608.3599999999997"/>
    <n v="0"/>
    <s v=""/>
    <s v="G/L Account"/>
    <s v=""/>
    <s v=" "/>
    <s v=""/>
    <s v=""/>
    <n v="3865"/>
    <s v=""/>
    <n v="130"/>
    <s v=""/>
    <s v=""/>
  </r>
  <r>
    <x v="0"/>
    <x v="7"/>
    <d v="2021-09-30T00:00:00"/>
    <x v="8"/>
    <s v=" "/>
    <s v="G00070"/>
    <n v="61180"/>
    <x v="50"/>
    <s v="61180 Benefits "/>
    <x v="9"/>
    <s v="SFM PPE 9/30/21 - Invoice 5544820"/>
    <s v=" "/>
    <s v=""/>
    <s v=""/>
    <n v="2153.9699999999998"/>
    <n v="2153.9699999999998"/>
    <n v="0"/>
    <s v=""/>
    <s v="G/L Account"/>
    <s v=""/>
    <s v=" "/>
    <s v=""/>
    <s v=""/>
    <n v="3864"/>
    <s v=""/>
    <n v="130"/>
    <s v=""/>
    <s v=""/>
  </r>
  <r>
    <x v="0"/>
    <x v="4"/>
    <d v="2021-09-30T00:00:00"/>
    <x v="8"/>
    <s v=" "/>
    <s v="G00070"/>
    <n v="61180"/>
    <x v="50"/>
    <s v="61180 Benefits "/>
    <x v="9"/>
    <s v="SFM PPE 9/30/21 - Invoice 5544820"/>
    <s v=" "/>
    <s v=""/>
    <s v=""/>
    <n v="181.45"/>
    <n v="181.45"/>
    <n v="0"/>
    <s v=""/>
    <s v="G/L Account"/>
    <s v=""/>
    <s v=" "/>
    <s v=""/>
    <s v=""/>
    <n v="3863"/>
    <s v=""/>
    <n v="13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397.53"/>
    <n v="397.53"/>
    <n v="0"/>
    <s v=""/>
    <s v="G/L Account"/>
    <s v=""/>
    <s v=" "/>
    <s v=""/>
    <s v=""/>
    <n v="3862"/>
    <s v=""/>
    <n v="13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190.23"/>
    <n v="1190.23"/>
    <n v="0"/>
    <s v=""/>
    <s v="G/L Account"/>
    <s v=""/>
    <s v=" "/>
    <s v=""/>
    <s v=""/>
    <n v="3861"/>
    <s v=""/>
    <n v="37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978.31"/>
    <n v="1978.31"/>
    <n v="0"/>
    <s v=""/>
    <s v="G/L Account"/>
    <s v=""/>
    <s v=" "/>
    <s v=""/>
    <s v=""/>
    <n v="3860"/>
    <s v=""/>
    <n v="332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2005.1"/>
    <n v="2005.1"/>
    <n v="0"/>
    <s v=""/>
    <s v="G/L Account"/>
    <s v=""/>
    <s v=" "/>
    <s v=""/>
    <s v=""/>
    <n v="3859"/>
    <s v=""/>
    <n v="32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1166.29"/>
    <n v="1166.29"/>
    <n v="0"/>
    <s v=""/>
    <s v="G/L Account"/>
    <s v=""/>
    <s v=" "/>
    <s v=""/>
    <s v=""/>
    <n v="3858"/>
    <s v=""/>
    <n v="310"/>
    <s v=""/>
    <s v=""/>
  </r>
  <r>
    <x v="0"/>
    <x v="2"/>
    <d v="2021-09-30T00:00:00"/>
    <x v="8"/>
    <s v=" "/>
    <s v="G00070"/>
    <n v="61180"/>
    <x v="50"/>
    <s v="61180 Benefits "/>
    <x v="9"/>
    <s v="SFM PPE 9/30/21 - Invoice 5544820"/>
    <s v=" "/>
    <s v=""/>
    <s v=""/>
    <n v="3704.17"/>
    <n v="3704.17"/>
    <n v="0"/>
    <s v=""/>
    <s v="G/L Account"/>
    <s v=""/>
    <s v=" "/>
    <s v=""/>
    <s v=""/>
    <n v="3857"/>
    <s v=""/>
    <n v="210"/>
    <s v=""/>
    <s v=""/>
  </r>
  <r>
    <x v="0"/>
    <x v="2"/>
    <d v="2021-09-30T00:00:00"/>
    <x v="8"/>
    <s v=" "/>
    <s v="G00059"/>
    <n v="61180"/>
    <x v="50"/>
    <s v="61180 Benefits "/>
    <x v="9"/>
    <s v="SFM PPE 9/30/21 - Invoice 5546239 - off- cycle"/>
    <s v=" "/>
    <s v=""/>
    <s v=""/>
    <n v="529.11"/>
    <n v="529.11"/>
    <n v="0"/>
    <s v=""/>
    <s v="G/L Account"/>
    <s v=""/>
    <s v=" "/>
    <s v=""/>
    <s v=""/>
    <n v="3513"/>
    <s v=""/>
    <n v="37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209.48"/>
    <n v="209.48"/>
    <n v="0"/>
    <s v=""/>
    <s v="G/L Account"/>
    <s v=""/>
    <s v=" "/>
    <s v=""/>
    <s v=""/>
    <n v="3856"/>
    <s v=""/>
    <n v="16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480.2"/>
    <n v="480.2"/>
    <n v="0"/>
    <s v=""/>
    <s v="G/L Account"/>
    <s v=""/>
    <s v=" "/>
    <s v=""/>
    <s v=""/>
    <n v="3855"/>
    <s v=""/>
    <n v="22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534.94000000000005"/>
    <n v="534.94000000000005"/>
    <n v="0"/>
    <s v=""/>
    <s v="G/L Account"/>
    <s v=""/>
    <s v=" "/>
    <s v=""/>
    <s v=""/>
    <n v="3854"/>
    <s v=""/>
    <n v="14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769.31"/>
    <n v="769.31"/>
    <n v="0"/>
    <s v=""/>
    <s v="G/L Account"/>
    <s v=""/>
    <s v=" "/>
    <s v=""/>
    <s v=""/>
    <n v="3853"/>
    <s v=""/>
    <n v="140"/>
    <s v=""/>
    <s v=""/>
  </r>
  <r>
    <x v="0"/>
    <x v="3"/>
    <d v="2021-09-30T00:00:00"/>
    <x v="8"/>
    <s v=" "/>
    <s v="G00070"/>
    <n v="61170"/>
    <x v="51"/>
    <s v="61170 401k employer match"/>
    <x v="9"/>
    <s v="SFM PPE 9/30/21 - Invoice 5544820"/>
    <s v=" "/>
    <s v=""/>
    <s v=""/>
    <n v="124.96"/>
    <n v="124.96"/>
    <n v="0"/>
    <s v=""/>
    <s v="G/L Account"/>
    <s v=""/>
    <s v=" "/>
    <s v=""/>
    <s v=""/>
    <n v="3852"/>
    <s v=""/>
    <n v="14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390.62"/>
    <n v="390.62"/>
    <n v="0"/>
    <s v=""/>
    <s v="G/L Account"/>
    <s v=""/>
    <s v=" "/>
    <s v=""/>
    <s v=""/>
    <n v="3851"/>
    <s v=""/>
    <n v="140"/>
    <s v=""/>
    <s v=""/>
  </r>
  <r>
    <x v="0"/>
    <x v="4"/>
    <d v="2021-09-30T00:00:00"/>
    <x v="8"/>
    <s v=" "/>
    <s v="G00070"/>
    <n v="61170"/>
    <x v="51"/>
    <s v="61170 401k employer match"/>
    <x v="9"/>
    <s v="SFM PPE 9/30/21 - Invoice 5544820"/>
    <s v=" "/>
    <s v=""/>
    <s v=""/>
    <n v="378.87"/>
    <n v="378.87"/>
    <n v="0"/>
    <s v=""/>
    <s v="G/L Account"/>
    <s v=""/>
    <s v=" "/>
    <s v=""/>
    <s v=""/>
    <n v="3850"/>
    <s v=""/>
    <n v="14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90.59"/>
    <n v="590.59"/>
    <n v="0"/>
    <s v=""/>
    <s v="G/L Account"/>
    <s v=""/>
    <s v=" "/>
    <s v=""/>
    <s v=""/>
    <n v="3849"/>
    <s v=""/>
    <n v="35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76.52"/>
    <n v="76.52"/>
    <n v="0"/>
    <s v=""/>
    <s v="G/L Account"/>
    <s v=""/>
    <s v=" "/>
    <s v=""/>
    <s v=""/>
    <n v="3848"/>
    <s v=""/>
    <n v="18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503.73"/>
    <n v="503.73"/>
    <n v="0"/>
    <s v=""/>
    <s v="G/L Account"/>
    <s v=""/>
    <s v=" "/>
    <s v=""/>
    <s v=""/>
    <n v="3847"/>
    <s v=""/>
    <n v="180"/>
    <s v=""/>
    <s v=""/>
  </r>
  <r>
    <x v="0"/>
    <x v="6"/>
    <d v="2021-09-30T00:00:00"/>
    <x v="8"/>
    <s v=" "/>
    <s v="G00070"/>
    <n v="61170"/>
    <x v="51"/>
    <s v="61170 401k employer match"/>
    <x v="9"/>
    <s v="SFM PPE 9/30/21 - Invoice 5544820"/>
    <s v=" "/>
    <s v=""/>
    <s v=""/>
    <n v="57.6"/>
    <n v="57.6"/>
    <n v="0"/>
    <s v=""/>
    <s v="G/L Account"/>
    <s v=""/>
    <s v=" "/>
    <s v=""/>
    <s v=""/>
    <n v="3846"/>
    <s v=""/>
    <n v="18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76.400000000000006"/>
    <n v="76.400000000000006"/>
    <n v="0"/>
    <s v=""/>
    <s v="G/L Account"/>
    <s v=""/>
    <s v=" "/>
    <s v=""/>
    <s v=""/>
    <n v="3845"/>
    <s v=""/>
    <n v="18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75.97"/>
    <n v="75.97"/>
    <n v="0"/>
    <s v=""/>
    <s v="G/L Account"/>
    <s v=""/>
    <s v=" "/>
    <s v=""/>
    <s v=""/>
    <n v="3844"/>
    <s v=""/>
    <n v="15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610"/>
    <n v="610"/>
    <n v="0"/>
    <s v=""/>
    <s v="G/L Account"/>
    <s v=""/>
    <s v=" "/>
    <s v=""/>
    <s v=""/>
    <n v="3843"/>
    <s v=""/>
    <n v="34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504.86"/>
    <n v="504.86"/>
    <n v="0"/>
    <s v=""/>
    <s v="G/L Account"/>
    <s v=""/>
    <s v=" "/>
    <s v=""/>
    <s v=""/>
    <n v="3842"/>
    <s v=""/>
    <n v="17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589.97"/>
    <n v="589.97"/>
    <n v="0"/>
    <s v=""/>
    <s v="G/L Account"/>
    <s v=""/>
    <s v=" "/>
    <s v=""/>
    <s v=""/>
    <n v="3841"/>
    <s v=""/>
    <n v="17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234.88"/>
    <n v="234.88"/>
    <n v="0"/>
    <s v=""/>
    <s v="G/L Account"/>
    <s v=""/>
    <s v=" "/>
    <s v=""/>
    <s v=""/>
    <n v="3840"/>
    <s v=""/>
    <n v="170"/>
    <s v=""/>
    <s v=""/>
  </r>
  <r>
    <x v="0"/>
    <x v="4"/>
    <d v="2021-09-30T00:00:00"/>
    <x v="8"/>
    <s v=" "/>
    <s v="G00070"/>
    <n v="61170"/>
    <x v="51"/>
    <s v="61170 401k employer match"/>
    <x v="9"/>
    <s v="SFM PPE 9/30/21 - Invoice 5544820"/>
    <s v=" "/>
    <s v=""/>
    <s v=""/>
    <n v="313.5"/>
    <n v="313.5"/>
    <n v="0"/>
    <s v=""/>
    <s v="G/L Account"/>
    <s v=""/>
    <s v=" "/>
    <s v=""/>
    <s v=""/>
    <n v="3839"/>
    <s v=""/>
    <n v="170"/>
    <s v=""/>
    <s v=""/>
  </r>
  <r>
    <x v="0"/>
    <x v="5"/>
    <d v="2021-09-30T00:00:00"/>
    <x v="8"/>
    <s v=" "/>
    <s v="G00070"/>
    <n v="61170"/>
    <x v="51"/>
    <s v="61170 401k employer match"/>
    <x v="9"/>
    <s v="SFM PPE 9/30/21 - Invoice 5544820"/>
    <s v=" "/>
    <s v=""/>
    <s v=""/>
    <n v="1341.69"/>
    <n v="1341.69"/>
    <n v="0"/>
    <s v=""/>
    <s v="G/L Account"/>
    <s v=""/>
    <s v=" "/>
    <s v=""/>
    <s v=""/>
    <n v="3838"/>
    <s v=""/>
    <n v="130"/>
    <s v=""/>
    <s v=""/>
  </r>
  <r>
    <x v="0"/>
    <x v="1"/>
    <d v="2021-09-30T00:00:00"/>
    <x v="8"/>
    <s v=" "/>
    <s v="G00070"/>
    <n v="61170"/>
    <x v="51"/>
    <s v="61170 401k employer match"/>
    <x v="9"/>
    <s v="SFM PPE 9/30/21 - Invoice 5544820"/>
    <s v=" "/>
    <s v=""/>
    <s v=""/>
    <n v="1801.16"/>
    <n v="1801.16"/>
    <n v="0"/>
    <s v=""/>
    <s v="G/L Account"/>
    <s v=""/>
    <s v=" "/>
    <s v=""/>
    <s v=""/>
    <n v="3837"/>
    <s v=""/>
    <n v="130"/>
    <s v=""/>
    <s v=""/>
  </r>
  <r>
    <x v="0"/>
    <x v="7"/>
    <d v="2021-09-30T00:00:00"/>
    <x v="8"/>
    <s v=" "/>
    <s v="G00070"/>
    <n v="61170"/>
    <x v="51"/>
    <s v="61170 401k employer match"/>
    <x v="9"/>
    <s v="SFM PPE 9/30/21 - Invoice 5544820"/>
    <s v=" "/>
    <s v=""/>
    <s v=""/>
    <n v="950.03"/>
    <n v="950.03"/>
    <n v="0"/>
    <s v=""/>
    <s v="G/L Account"/>
    <s v=""/>
    <s v=" "/>
    <s v=""/>
    <s v=""/>
    <n v="3836"/>
    <s v=""/>
    <n v="13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380.05"/>
    <n v="380.05"/>
    <n v="0"/>
    <s v=""/>
    <s v="G/L Account"/>
    <s v=""/>
    <s v=" "/>
    <s v=""/>
    <s v=""/>
    <n v="3835"/>
    <s v=""/>
    <n v="37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30.98"/>
    <n v="530.98"/>
    <n v="0"/>
    <s v=""/>
    <s v="G/L Account"/>
    <s v=""/>
    <s v=" "/>
    <s v=""/>
    <s v=""/>
    <n v="3834"/>
    <s v=""/>
    <n v="332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968.98"/>
    <n v="968.98"/>
    <n v="0"/>
    <s v=""/>
    <s v="G/L Account"/>
    <s v=""/>
    <s v=" "/>
    <s v=""/>
    <s v=""/>
    <n v="3833"/>
    <s v=""/>
    <n v="320"/>
    <s v=""/>
    <s v=""/>
  </r>
  <r>
    <x v="0"/>
    <x v="2"/>
    <d v="2021-09-30T00:00:00"/>
    <x v="8"/>
    <s v=" "/>
    <s v="G00070"/>
    <n v="61170"/>
    <x v="51"/>
    <s v="61170 401k employer match"/>
    <x v="9"/>
    <s v="SFM PPE 9/30/21 - Invoice 5544820"/>
    <s v=" "/>
    <s v=""/>
    <s v=""/>
    <n v="521.73"/>
    <n v="521.73"/>
    <n v="0"/>
    <s v=""/>
    <s v="G/L Account"/>
    <s v=""/>
    <s v=" "/>
    <s v=""/>
    <s v=""/>
    <n v="3832"/>
    <s v=""/>
    <n v="210"/>
    <s v=""/>
    <s v=""/>
  </r>
  <r>
    <x v="0"/>
    <x v="2"/>
    <d v="2021-09-30T00:00:00"/>
    <x v="8"/>
    <s v=" "/>
    <s v="G00059"/>
    <n v="61170"/>
    <x v="51"/>
    <s v="61170 401k employer match"/>
    <x v="9"/>
    <s v="SFM PPE 9/30/21 - Invoice 5546239 - off- cycle"/>
    <s v=" "/>
    <s v=""/>
    <s v=""/>
    <n v="257.33999999999997"/>
    <n v="257.33999999999997"/>
    <n v="0"/>
    <s v=""/>
    <s v="G/L Account"/>
    <s v=""/>
    <s v=" "/>
    <s v=""/>
    <s v=""/>
    <n v="3512"/>
    <s v=""/>
    <n v="37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08.18"/>
    <n v="308.18"/>
    <n v="0"/>
    <s v=""/>
    <s v="G/L Account"/>
    <s v=""/>
    <s v=" "/>
    <s v=""/>
    <s v=""/>
    <n v="3920"/>
    <s v=""/>
    <n v="16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03.36"/>
    <n v="503.36"/>
    <n v="0"/>
    <s v=""/>
    <s v="G/L Account"/>
    <s v=""/>
    <s v=" "/>
    <s v=""/>
    <s v=""/>
    <n v="3919"/>
    <s v=""/>
    <n v="22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19.14"/>
    <n v="519.14"/>
    <n v="0"/>
    <s v=""/>
    <s v="G/L Account"/>
    <s v=""/>
    <s v=" "/>
    <s v=""/>
    <s v=""/>
    <n v="3918"/>
    <s v=""/>
    <n v="14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07.48"/>
    <n v="807.48"/>
    <n v="0"/>
    <s v=""/>
    <s v="G/L Account"/>
    <s v=""/>
    <s v=" "/>
    <s v=""/>
    <s v=""/>
    <n v="3917"/>
    <s v=""/>
    <n v="140"/>
    <s v=""/>
    <s v=""/>
  </r>
  <r>
    <x v="0"/>
    <x v="3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1.22"/>
    <n v="81.22"/>
    <n v="0"/>
    <s v=""/>
    <s v="G/L Account"/>
    <s v=""/>
    <s v=" "/>
    <s v=""/>
    <s v=""/>
    <n v="3916"/>
    <s v=""/>
    <n v="14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87.13"/>
    <n v="587.13"/>
    <n v="0"/>
    <s v=""/>
    <s v="G/L Account"/>
    <s v=""/>
    <s v=" "/>
    <s v=""/>
    <s v=""/>
    <n v="3915"/>
    <s v=""/>
    <n v="14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26.6"/>
    <n v="126.6"/>
    <n v="0"/>
    <s v=""/>
    <s v="G/L Account"/>
    <s v=""/>
    <s v=" "/>
    <s v=""/>
    <s v=""/>
    <n v="3914"/>
    <s v=""/>
    <n v="14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17.76"/>
    <n v="617.76"/>
    <n v="0"/>
    <s v=""/>
    <s v="G/L Account"/>
    <s v=""/>
    <s v=" "/>
    <s v=""/>
    <s v=""/>
    <n v="3913"/>
    <s v=""/>
    <n v="35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02.63"/>
    <n v="102.63"/>
    <n v="0"/>
    <s v=""/>
    <s v="G/L Account"/>
    <s v=""/>
    <s v=" "/>
    <s v=""/>
    <s v=""/>
    <n v="3912"/>
    <s v=""/>
    <n v="18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93.73"/>
    <n v="493.73"/>
    <n v="0"/>
    <s v=""/>
    <s v="G/L Account"/>
    <s v=""/>
    <s v=" "/>
    <s v=""/>
    <s v=""/>
    <n v="3911"/>
    <s v=""/>
    <n v="180"/>
    <s v=""/>
    <s v=""/>
  </r>
  <r>
    <x v="0"/>
    <x v="6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9.92"/>
    <n v="49.92"/>
    <n v="0"/>
    <s v=""/>
    <s v="G/L Account"/>
    <s v=""/>
    <s v=" "/>
    <s v=""/>
    <s v=""/>
    <n v="3910"/>
    <s v=""/>
    <n v="18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216.59"/>
    <n v="216.59"/>
    <n v="0"/>
    <s v=""/>
    <s v="G/L Account"/>
    <s v=""/>
    <s v=" "/>
    <s v=""/>
    <s v=""/>
    <n v="3909"/>
    <s v=""/>
    <n v="18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.56"/>
    <n v="48.56"/>
    <n v="0"/>
    <s v=""/>
    <s v="G/L Account"/>
    <s v=""/>
    <s v=" "/>
    <s v=""/>
    <s v=""/>
    <n v="3908"/>
    <s v=""/>
    <n v="18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94.75"/>
    <n v="194.75"/>
    <n v="0"/>
    <s v=""/>
    <s v="G/L Account"/>
    <s v=""/>
    <s v=" "/>
    <s v=""/>
    <s v=""/>
    <n v="3907"/>
    <s v=""/>
    <n v="15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515.66999999999996"/>
    <n v="515.66999999999996"/>
    <n v="0"/>
    <s v=""/>
    <s v="G/L Account"/>
    <s v=""/>
    <s v=" "/>
    <s v=""/>
    <s v=""/>
    <n v="3906"/>
    <s v=""/>
    <n v="34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7.68"/>
    <n v="487.68"/>
    <n v="0"/>
    <s v=""/>
    <s v="G/L Account"/>
    <s v=""/>
    <s v=" "/>
    <s v=""/>
    <s v=""/>
    <n v="3905"/>
    <s v=""/>
    <n v="17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08.13"/>
    <n v="608.13"/>
    <n v="0"/>
    <s v=""/>
    <s v="G/L Account"/>
    <s v=""/>
    <s v=" "/>
    <s v=""/>
    <s v=""/>
    <n v="3904"/>
    <s v=""/>
    <n v="170"/>
    <s v=""/>
    <s v=""/>
  </r>
  <r>
    <x v="0"/>
    <x v="3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73.88"/>
    <n v="73.88"/>
    <n v="0"/>
    <s v=""/>
    <s v="G/L Account"/>
    <s v=""/>
    <s v=" "/>
    <s v=""/>
    <s v=""/>
    <n v="3903"/>
    <s v=""/>
    <n v="170"/>
    <s v=""/>
    <s v=""/>
  </r>
  <r>
    <x v="0"/>
    <x v="6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8.85"/>
    <n v="48.85"/>
    <n v="0"/>
    <s v=""/>
    <s v="G/L Account"/>
    <s v=""/>
    <s v=" "/>
    <s v=""/>
    <s v=""/>
    <n v="3902"/>
    <s v=""/>
    <n v="17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04.59"/>
    <n v="604.59"/>
    <n v="0"/>
    <s v=""/>
    <s v="G/L Account"/>
    <s v=""/>
    <s v=" "/>
    <s v=""/>
    <s v=""/>
    <n v="3901"/>
    <s v=""/>
    <n v="17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54.33000000000001"/>
    <n v="154.33000000000001"/>
    <n v="0"/>
    <s v=""/>
    <s v="G/L Account"/>
    <s v=""/>
    <s v=" "/>
    <s v=""/>
    <s v=""/>
    <n v="3900"/>
    <s v=""/>
    <n v="170"/>
    <s v=""/>
    <s v=""/>
  </r>
  <r>
    <x v="0"/>
    <x v="8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90.3"/>
    <n v="90.3"/>
    <n v="0"/>
    <s v=""/>
    <s v="G/L Account"/>
    <s v=""/>
    <s v=" "/>
    <s v=""/>
    <s v=""/>
    <n v="3899"/>
    <s v=""/>
    <n v="170"/>
    <s v=""/>
    <s v=""/>
  </r>
  <r>
    <x v="0"/>
    <x v="5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872.06"/>
    <n v="872.06"/>
    <n v="0"/>
    <s v=""/>
    <s v="G/L Account"/>
    <s v=""/>
    <s v=" "/>
    <s v=""/>
    <s v=""/>
    <n v="3898"/>
    <s v=""/>
    <n v="130"/>
    <s v=""/>
    <s v=""/>
  </r>
  <r>
    <x v="0"/>
    <x v="1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937.78"/>
    <n v="1937.78"/>
    <n v="0"/>
    <s v=""/>
    <s v="G/L Account"/>
    <s v=""/>
    <s v=" "/>
    <s v=""/>
    <s v=""/>
    <n v="3897"/>
    <s v=""/>
    <n v="130"/>
    <s v=""/>
    <s v=""/>
  </r>
  <r>
    <x v="0"/>
    <x v="7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24.26"/>
    <n v="624.26"/>
    <n v="0"/>
    <s v=""/>
    <s v="G/L Account"/>
    <s v=""/>
    <s v=" "/>
    <s v=""/>
    <s v=""/>
    <n v="3896"/>
    <s v=""/>
    <n v="13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134.72"/>
    <n v="134.72"/>
    <n v="0"/>
    <s v=""/>
    <s v="G/L Account"/>
    <s v=""/>
    <s v=" "/>
    <s v=""/>
    <s v=""/>
    <n v="3895"/>
    <s v=""/>
    <n v="13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50"/>
    <n v="650"/>
    <n v="0"/>
    <s v=""/>
    <s v="G/L Account"/>
    <s v=""/>
    <s v=" "/>
    <s v=""/>
    <s v=""/>
    <n v="3894"/>
    <s v=""/>
    <n v="13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462.7"/>
    <n v="462.7"/>
    <n v="0"/>
    <s v=""/>
    <s v="G/L Account"/>
    <s v=""/>
    <s v=" "/>
    <s v=""/>
    <s v=""/>
    <n v="3893"/>
    <s v=""/>
    <n v="37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58.27"/>
    <n v="358.27"/>
    <n v="0"/>
    <s v=""/>
    <s v="G/L Account"/>
    <s v=""/>
    <s v=" "/>
    <s v=""/>
    <s v=""/>
    <n v="3892"/>
    <s v=""/>
    <n v="332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670.32"/>
    <n v="670.32"/>
    <n v="0"/>
    <s v=""/>
    <s v="G/L Account"/>
    <s v=""/>
    <s v=" "/>
    <s v=""/>
    <s v=""/>
    <n v="3891"/>
    <s v=""/>
    <n v="320"/>
    <s v=""/>
    <s v=""/>
  </r>
  <r>
    <x v="0"/>
    <x v="4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1.35"/>
    <n v="31.35"/>
    <n v="0"/>
    <s v=""/>
    <s v="G/L Account"/>
    <s v=""/>
    <s v=" "/>
    <s v=""/>
    <s v=""/>
    <n v="3890"/>
    <s v=""/>
    <n v="120"/>
    <s v=""/>
    <s v=""/>
  </r>
  <r>
    <x v="0"/>
    <x v="2"/>
    <d v="2021-09-30T00:00:00"/>
    <x v="8"/>
    <s v=" "/>
    <s v="G00070"/>
    <n v="61160"/>
    <x v="52"/>
    <s v="61160 Workers' comp insurance"/>
    <x v="9"/>
    <s v="SFM PPE 9/30/21 - Invoice 5544820"/>
    <s v=" "/>
    <s v=""/>
    <s v=""/>
    <n v="327.99"/>
    <n v="327.99"/>
    <n v="0"/>
    <s v=""/>
    <s v="G/L Account"/>
    <s v=""/>
    <s v=" "/>
    <s v=""/>
    <s v=""/>
    <n v="3889"/>
    <s v=""/>
    <n v="210"/>
    <s v=""/>
    <s v=""/>
  </r>
  <r>
    <x v="0"/>
    <x v="2"/>
    <d v="2021-09-30T00:00:00"/>
    <x v="8"/>
    <s v=" "/>
    <s v="G00059"/>
    <n v="61160"/>
    <x v="52"/>
    <s v="61160 Workers' comp insurance"/>
    <x v="9"/>
    <s v="SFM PPE 9/30/21 - Invoice 5546239 - off- cycle"/>
    <s v=" "/>
    <s v=""/>
    <s v=""/>
    <n v="167.27"/>
    <n v="167.27"/>
    <n v="0"/>
    <s v=""/>
    <s v="G/L Account"/>
    <s v=""/>
    <s v=" "/>
    <s v=""/>
    <s v=""/>
    <n v="3514"/>
    <s v=""/>
    <n v="37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 - Credit Employer Taxes"/>
    <s v=" "/>
    <s v=""/>
    <s v=""/>
    <n v="-1250.69"/>
    <n v="0"/>
    <n v="1250.69"/>
    <s v=""/>
    <s v="G/L Account"/>
    <s v=""/>
    <s v=" "/>
    <s v=""/>
    <s v=""/>
    <n v="3954"/>
    <s v=""/>
    <n v="31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981.19"/>
    <n v="981.19"/>
    <n v="0"/>
    <s v=""/>
    <s v="G/L Account"/>
    <s v=""/>
    <s v=" "/>
    <s v=""/>
    <s v=""/>
    <n v="3831"/>
    <s v=""/>
    <n v="16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334.62"/>
    <n v="2334.62"/>
    <n v="0"/>
    <s v=""/>
    <s v="G/L Account"/>
    <s v=""/>
    <s v=" "/>
    <s v=""/>
    <s v=""/>
    <n v="3830"/>
    <s v=""/>
    <n v="22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1502.86"/>
    <n v="1502.86"/>
    <n v="0"/>
    <s v=""/>
    <s v="G/L Account"/>
    <s v=""/>
    <s v=" "/>
    <s v=""/>
    <s v=""/>
    <n v="3829"/>
    <s v=""/>
    <n v="14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2401.41"/>
    <n v="2401.41"/>
    <n v="0"/>
    <s v=""/>
    <s v="G/L Account"/>
    <s v=""/>
    <s v=" "/>
    <s v=""/>
    <s v=""/>
    <n v="3828"/>
    <s v=""/>
    <n v="140"/>
    <s v=""/>
    <s v=""/>
  </r>
  <r>
    <x v="0"/>
    <x v="3"/>
    <d v="2021-09-30T00:00:00"/>
    <x v="8"/>
    <s v=" "/>
    <s v="G00070"/>
    <n v="61140"/>
    <x v="54"/>
    <s v="61140 Payroll taxes"/>
    <x v="9"/>
    <s v="SFM PPE 9/30/21 - Invoice 5544820"/>
    <s v=" "/>
    <s v=""/>
    <s v=""/>
    <n v="229.61"/>
    <n v="229.61"/>
    <n v="0"/>
    <s v=""/>
    <s v="G/L Account"/>
    <s v=""/>
    <s v=" "/>
    <s v=""/>
    <s v=""/>
    <n v="3827"/>
    <s v=""/>
    <n v="14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664.16"/>
    <n v="1664.16"/>
    <n v="0"/>
    <s v=""/>
    <s v="G/L Account"/>
    <s v=""/>
    <s v=" "/>
    <s v=""/>
    <s v=""/>
    <n v="3826"/>
    <s v=""/>
    <n v="14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1764.05"/>
    <n v="1764.05"/>
    <n v="0"/>
    <s v=""/>
    <s v="G/L Account"/>
    <s v=""/>
    <s v=" "/>
    <s v=""/>
    <s v=""/>
    <n v="3825"/>
    <s v=""/>
    <n v="14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365.5500000000002"/>
    <n v="2365.5500000000002"/>
    <n v="0"/>
    <s v=""/>
    <s v="G/L Account"/>
    <s v=""/>
    <s v=" "/>
    <s v=""/>
    <s v=""/>
    <n v="3824"/>
    <s v=""/>
    <n v="35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301.62"/>
    <n v="301.62"/>
    <n v="0"/>
    <s v=""/>
    <s v="G/L Account"/>
    <s v=""/>
    <s v=" "/>
    <s v=""/>
    <s v=""/>
    <n v="3823"/>
    <s v=""/>
    <n v="18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1590.71"/>
    <n v="1590.71"/>
    <n v="0"/>
    <s v=""/>
    <s v="G/L Account"/>
    <s v=""/>
    <s v=" "/>
    <s v=""/>
    <s v=""/>
    <n v="3822"/>
    <s v=""/>
    <n v="180"/>
    <s v=""/>
    <s v=""/>
  </r>
  <r>
    <x v="0"/>
    <x v="6"/>
    <d v="2021-09-30T00:00:00"/>
    <x v="8"/>
    <s v=" "/>
    <s v="G00070"/>
    <n v="61140"/>
    <x v="54"/>
    <s v="61140 Payroll taxes"/>
    <x v="9"/>
    <s v="SFM PPE 9/30/21 - Invoice 5544820"/>
    <s v=" "/>
    <s v=""/>
    <s v=""/>
    <n v="141.94999999999999"/>
    <n v="141.94999999999999"/>
    <n v="0"/>
    <s v=""/>
    <s v="G/L Account"/>
    <s v=""/>
    <s v=" "/>
    <s v=""/>
    <s v=""/>
    <n v="3821"/>
    <s v=""/>
    <n v="18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646.79999999999995"/>
    <n v="646.79999999999995"/>
    <n v="0"/>
    <s v=""/>
    <s v="G/L Account"/>
    <s v=""/>
    <s v=" "/>
    <s v=""/>
    <s v=""/>
    <n v="3820"/>
    <s v=""/>
    <n v="18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860.94"/>
    <n v="860.94"/>
    <n v="0"/>
    <s v=""/>
    <s v="G/L Account"/>
    <s v=""/>
    <s v=" "/>
    <s v=""/>
    <s v=""/>
    <n v="3819"/>
    <s v=""/>
    <n v="18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818.02"/>
    <n v="818.02"/>
    <n v="0"/>
    <s v=""/>
    <s v="G/L Account"/>
    <s v=""/>
    <s v=" "/>
    <s v=""/>
    <s v=""/>
    <n v="3818"/>
    <s v=""/>
    <n v="15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187.1199999999999"/>
    <n v="1187.1199999999999"/>
    <n v="0"/>
    <s v=""/>
    <s v="G/L Account"/>
    <s v=""/>
    <s v=" "/>
    <s v=""/>
    <s v=""/>
    <n v="3817"/>
    <s v=""/>
    <n v="34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1585.52"/>
    <n v="1585.52"/>
    <n v="0"/>
    <s v=""/>
    <s v="G/L Account"/>
    <s v=""/>
    <s v=" "/>
    <s v=""/>
    <s v=""/>
    <n v="3816"/>
    <s v=""/>
    <n v="17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1797.16"/>
    <n v="1797.16"/>
    <n v="0"/>
    <s v=""/>
    <s v="G/L Account"/>
    <s v=""/>
    <s v=" "/>
    <s v=""/>
    <s v=""/>
    <n v="3815"/>
    <s v=""/>
    <n v="170"/>
    <s v=""/>
    <s v=""/>
  </r>
  <r>
    <x v="0"/>
    <x v="3"/>
    <d v="2021-09-30T00:00:00"/>
    <x v="8"/>
    <s v=" "/>
    <s v="G00070"/>
    <n v="61140"/>
    <x v="54"/>
    <s v="61140 Payroll taxes"/>
    <x v="9"/>
    <s v="SFM PPE 9/30/21 - Invoice 5544820"/>
    <s v=" "/>
    <s v=""/>
    <s v=""/>
    <n v="217.67"/>
    <n v="217.67"/>
    <n v="0"/>
    <s v=""/>
    <s v="G/L Account"/>
    <s v=""/>
    <s v=" "/>
    <s v=""/>
    <s v=""/>
    <n v="3814"/>
    <s v=""/>
    <n v="170"/>
    <s v=""/>
    <s v=""/>
  </r>
  <r>
    <x v="0"/>
    <x v="6"/>
    <d v="2021-09-30T00:00:00"/>
    <x v="8"/>
    <s v=" "/>
    <s v="G00070"/>
    <n v="61140"/>
    <x v="54"/>
    <s v="61140 Payroll taxes"/>
    <x v="9"/>
    <s v="SFM PPE 9/30/21 - Invoice 5544820"/>
    <s v=" "/>
    <s v=""/>
    <s v=""/>
    <n v="143.44999999999999"/>
    <n v="143.44999999999999"/>
    <n v="0"/>
    <s v=""/>
    <s v="G/L Account"/>
    <s v=""/>
    <s v=" "/>
    <s v=""/>
    <s v=""/>
    <n v="3813"/>
    <s v=""/>
    <n v="17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946.21"/>
    <n v="1946.21"/>
    <n v="0"/>
    <s v=""/>
    <s v="G/L Account"/>
    <s v=""/>
    <s v=" "/>
    <s v=""/>
    <s v=""/>
    <n v="3812"/>
    <s v=""/>
    <n v="17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2703.24"/>
    <n v="2703.24"/>
    <n v="0"/>
    <s v=""/>
    <s v="G/L Account"/>
    <s v=""/>
    <s v=" "/>
    <s v=""/>
    <s v=""/>
    <n v="3811"/>
    <s v=""/>
    <n v="170"/>
    <s v=""/>
    <s v=""/>
  </r>
  <r>
    <x v="0"/>
    <x v="8"/>
    <d v="2021-09-30T00:00:00"/>
    <x v="8"/>
    <s v=" "/>
    <s v="G00070"/>
    <n v="61140"/>
    <x v="54"/>
    <s v="61140 Payroll taxes"/>
    <x v="9"/>
    <s v="SFM PPE 9/30/21 - Invoice 5544820"/>
    <s v=" "/>
    <s v=""/>
    <s v=""/>
    <n v="261.94"/>
    <n v="261.94"/>
    <n v="0"/>
    <s v=""/>
    <s v="G/L Account"/>
    <s v=""/>
    <s v=" "/>
    <s v=""/>
    <s v=""/>
    <n v="3810"/>
    <s v=""/>
    <n v="170"/>
    <s v=""/>
    <s v=""/>
  </r>
  <r>
    <x v="0"/>
    <x v="5"/>
    <d v="2021-09-30T00:00:00"/>
    <x v="8"/>
    <s v=" "/>
    <s v="G00070"/>
    <n v="61140"/>
    <x v="54"/>
    <s v="61140 Payroll taxes"/>
    <x v="9"/>
    <s v="SFM PPE 9/30/21 - Invoice 5544820"/>
    <s v=" "/>
    <s v=""/>
    <s v=""/>
    <n v="2493.61"/>
    <n v="2493.61"/>
    <n v="0"/>
    <s v=""/>
    <s v="G/L Account"/>
    <s v=""/>
    <s v=" "/>
    <s v=""/>
    <s v=""/>
    <n v="3809"/>
    <s v=""/>
    <n v="130"/>
    <s v=""/>
    <s v=""/>
  </r>
  <r>
    <x v="0"/>
    <x v="1"/>
    <d v="2021-09-30T00:00:00"/>
    <x v="8"/>
    <s v=" "/>
    <s v="G00070"/>
    <n v="61140"/>
    <x v="54"/>
    <s v="61140 Payroll taxes"/>
    <x v="9"/>
    <s v="SFM PPE 9/30/21 - Invoice 5544820"/>
    <s v=" "/>
    <s v=""/>
    <s v=""/>
    <n v="4810.42"/>
    <n v="4810.42"/>
    <n v="0"/>
    <s v=""/>
    <s v="G/L Account"/>
    <s v=""/>
    <s v=" "/>
    <s v=""/>
    <s v=""/>
    <n v="3808"/>
    <s v=""/>
    <n v="130"/>
    <s v=""/>
    <s v=""/>
  </r>
  <r>
    <x v="0"/>
    <x v="7"/>
    <d v="2021-09-30T00:00:00"/>
    <x v="8"/>
    <s v=" "/>
    <s v="G00070"/>
    <n v="61140"/>
    <x v="54"/>
    <s v="61140 Payroll taxes"/>
    <x v="9"/>
    <s v="SFM PPE 9/30/21 - Invoice 5544820"/>
    <s v=" "/>
    <s v=""/>
    <s v=""/>
    <n v="1378.42"/>
    <n v="1378.42"/>
    <n v="0"/>
    <s v=""/>
    <s v="G/L Account"/>
    <s v=""/>
    <s v=" "/>
    <s v=""/>
    <s v=""/>
    <n v="3807"/>
    <s v=""/>
    <n v="13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2115.54"/>
    <n v="2115.54"/>
    <n v="0"/>
    <s v=""/>
    <s v="G/L Account"/>
    <s v=""/>
    <s v=" "/>
    <s v=""/>
    <s v=""/>
    <n v="3806"/>
    <s v=""/>
    <n v="13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360.72"/>
    <n v="360.72"/>
    <n v="0"/>
    <s v=""/>
    <s v="G/L Account"/>
    <s v=""/>
    <s v=" "/>
    <s v=""/>
    <s v=""/>
    <n v="3805"/>
    <s v=""/>
    <n v="13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734.58"/>
    <n v="1734.58"/>
    <n v="0"/>
    <s v=""/>
    <s v="G/L Account"/>
    <s v=""/>
    <s v=" "/>
    <s v=""/>
    <s v=""/>
    <n v="3804"/>
    <s v=""/>
    <n v="37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1482.53"/>
    <n v="1482.53"/>
    <n v="0"/>
    <s v=""/>
    <s v="G/L Account"/>
    <s v=""/>
    <s v=" "/>
    <s v=""/>
    <s v=""/>
    <n v="3803"/>
    <s v=""/>
    <n v="332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158.81"/>
    <n v="2158.81"/>
    <n v="0"/>
    <s v=""/>
    <s v="G/L Account"/>
    <s v=""/>
    <s v=" "/>
    <s v=""/>
    <s v=""/>
    <n v="3802"/>
    <s v=""/>
    <n v="32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352.48"/>
    <n v="352.48"/>
    <n v="0"/>
    <s v=""/>
    <s v="G/L Account"/>
    <s v=""/>
    <s v=" "/>
    <s v=""/>
    <s v=""/>
    <n v="3801"/>
    <s v=""/>
    <n v="310"/>
    <s v=""/>
    <s v=""/>
  </r>
  <r>
    <x v="0"/>
    <x v="4"/>
    <d v="2021-09-30T00:00:00"/>
    <x v="8"/>
    <s v=" "/>
    <s v="G00070"/>
    <n v="61140"/>
    <x v="54"/>
    <s v="61140 Payroll taxes"/>
    <x v="9"/>
    <s v="SFM PPE 9/30/21 - Invoice 5544820"/>
    <s v=" "/>
    <s v=""/>
    <s v=""/>
    <n v="565.33000000000004"/>
    <n v="565.33000000000004"/>
    <n v="0"/>
    <s v=""/>
    <s v="G/L Account"/>
    <s v=""/>
    <s v=" "/>
    <s v=""/>
    <s v=""/>
    <n v="3800"/>
    <s v=""/>
    <n v="120"/>
    <s v=""/>
    <s v=""/>
  </r>
  <r>
    <x v="0"/>
    <x v="2"/>
    <d v="2021-09-30T00:00:00"/>
    <x v="8"/>
    <s v=" "/>
    <s v="G00070"/>
    <n v="61140"/>
    <x v="54"/>
    <s v="61140 Payroll taxes"/>
    <x v="9"/>
    <s v="SFM PPE 9/30/21 - Invoice 5544820"/>
    <s v=" "/>
    <s v=""/>
    <s v=""/>
    <n v="2173.94"/>
    <n v="2173.94"/>
    <n v="0"/>
    <s v=""/>
    <s v="G/L Account"/>
    <s v=""/>
    <s v=" "/>
    <s v=""/>
    <s v=""/>
    <n v="3799"/>
    <s v=""/>
    <n v="210"/>
    <s v=""/>
    <s v=""/>
  </r>
  <r>
    <x v="0"/>
    <x v="2"/>
    <d v="2021-09-30T00:00:00"/>
    <x v="8"/>
    <s v=" "/>
    <s v="G00059"/>
    <n v="61140"/>
    <x v="54"/>
    <s v="61140 Payroll taxes"/>
    <x v="9"/>
    <s v="SFM PPE 9/30/21 - Invoice 5546239 - off- cycle"/>
    <s v=" "/>
    <s v=""/>
    <s v=""/>
    <n v="481.23"/>
    <n v="481.23"/>
    <n v="0"/>
    <s v=""/>
    <s v="G/L Account"/>
    <s v=""/>
    <s v=" "/>
    <s v=""/>
    <s v=""/>
    <n v="3511"/>
    <s v=""/>
    <n v="37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1.06"/>
    <n v="1.06"/>
    <n v="0"/>
    <s v=""/>
    <s v="G/L Account"/>
    <s v=""/>
    <s v=" "/>
    <s v=""/>
    <s v=""/>
    <n v="3776"/>
    <s v=""/>
    <n v="220"/>
    <s v=""/>
    <s v=""/>
  </r>
  <r>
    <x v="0"/>
    <x v="5"/>
    <d v="2021-09-30T00:00:00"/>
    <x v="8"/>
    <s v=" "/>
    <s v="G00070"/>
    <n v="61120"/>
    <x v="91"/>
    <s v="61120 Overtime"/>
    <x v="9"/>
    <s v="SFM PPE 9/30/21 - Invoice 5544820"/>
    <s v=" "/>
    <s v=""/>
    <s v=""/>
    <n v="5.66"/>
    <n v="5.66"/>
    <n v="0"/>
    <s v=""/>
    <s v="G/L Account"/>
    <s v=""/>
    <s v=" "/>
    <s v=""/>
    <s v=""/>
    <n v="3775"/>
    <s v=""/>
    <n v="14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0.67"/>
    <n v="0.67"/>
    <n v="0"/>
    <s v=""/>
    <s v="G/L Account"/>
    <s v=""/>
    <s v=" "/>
    <s v=""/>
    <s v=""/>
    <n v="3774"/>
    <s v=""/>
    <n v="35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0.7"/>
    <n v="0.7"/>
    <n v="0"/>
    <s v=""/>
    <s v="G/L Account"/>
    <s v=""/>
    <s v=" "/>
    <s v=""/>
    <s v=""/>
    <n v="3773"/>
    <s v=""/>
    <n v="18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0.17"/>
    <n v="0.17"/>
    <n v="0"/>
    <s v=""/>
    <s v="G/L Account"/>
    <s v=""/>
    <s v=" "/>
    <s v=""/>
    <s v=""/>
    <n v="3772"/>
    <s v=""/>
    <n v="15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2.59"/>
    <n v="2.59"/>
    <n v="0"/>
    <s v=""/>
    <s v="G/L Account"/>
    <s v=""/>
    <s v=" "/>
    <s v=""/>
    <s v=""/>
    <n v="3771"/>
    <s v=""/>
    <n v="170"/>
    <s v=""/>
    <s v=""/>
  </r>
  <r>
    <x v="0"/>
    <x v="4"/>
    <d v="2021-09-30T00:00:00"/>
    <x v="8"/>
    <s v=" "/>
    <s v="G00070"/>
    <n v="61120"/>
    <x v="91"/>
    <s v="61120 Overtime"/>
    <x v="9"/>
    <s v="SFM PPE 9/30/21 - Invoice 5544820"/>
    <s v=" "/>
    <s v=""/>
    <s v=""/>
    <n v="4.45"/>
    <n v="4.45"/>
    <n v="0"/>
    <s v=""/>
    <s v="G/L Account"/>
    <s v=""/>
    <s v=" "/>
    <s v=""/>
    <s v=""/>
    <n v="3770"/>
    <s v=""/>
    <n v="130"/>
    <s v=""/>
    <s v=""/>
  </r>
  <r>
    <x v="0"/>
    <x v="2"/>
    <d v="2021-09-30T00:00:00"/>
    <x v="8"/>
    <s v=" "/>
    <s v="G00070"/>
    <n v="61120"/>
    <x v="91"/>
    <s v="61120 Overtime"/>
    <x v="9"/>
    <s v="SFM PPE 9/30/21 - Invoice 5544820"/>
    <s v=" "/>
    <s v=""/>
    <s v=""/>
    <n v="-10.07"/>
    <n v="0"/>
    <n v="10.07"/>
    <s v=""/>
    <s v="G/L Account"/>
    <s v=""/>
    <s v=" "/>
    <s v=""/>
    <s v=""/>
    <n v="3769"/>
    <s v=""/>
    <n v="21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1904.79"/>
    <n v="11904.79"/>
    <n v="0"/>
    <s v=""/>
    <s v="G/L Account"/>
    <s v=""/>
    <s v=" "/>
    <s v=""/>
    <s v=""/>
    <n v="3768"/>
    <s v=""/>
    <n v="16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4172.5"/>
    <n v="24172.5"/>
    <n v="0"/>
    <s v=""/>
    <s v="G/L Account"/>
    <s v=""/>
    <s v=" "/>
    <s v=""/>
    <s v=""/>
    <n v="3767"/>
    <s v=""/>
    <n v="22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20037.41"/>
    <n v="20037.41"/>
    <n v="0"/>
    <s v=""/>
    <s v="G/L Account"/>
    <s v=""/>
    <s v=" "/>
    <s v=""/>
    <s v=""/>
    <n v="3766"/>
    <s v=""/>
    <n v="14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29867.9"/>
    <n v="29867.9"/>
    <n v="0"/>
    <s v=""/>
    <s v="G/L Account"/>
    <s v=""/>
    <s v=" "/>
    <s v=""/>
    <s v=""/>
    <n v="3765"/>
    <s v=""/>
    <n v="140"/>
    <s v=""/>
    <s v=""/>
  </r>
  <r>
    <x v="0"/>
    <x v="3"/>
    <d v="2021-09-30T00:00:00"/>
    <x v="8"/>
    <s v=" "/>
    <s v="G00070"/>
    <n v="61110"/>
    <x v="56"/>
    <s v="61110 Salaries &amp; wages"/>
    <x v="9"/>
    <s v="SFM PPE 9/30/21 - Invoice 5544820"/>
    <s v=" "/>
    <s v=""/>
    <s v=""/>
    <n v="3124"/>
    <n v="3124"/>
    <n v="0"/>
    <s v=""/>
    <s v="G/L Account"/>
    <s v=""/>
    <s v=" "/>
    <s v=""/>
    <s v=""/>
    <n v="3764"/>
    <s v=""/>
    <n v="14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0459.97"/>
    <n v="20459.97"/>
    <n v="0"/>
    <s v=""/>
    <s v="G/L Account"/>
    <s v=""/>
    <s v=" "/>
    <s v=""/>
    <s v=""/>
    <n v="3763"/>
    <s v=""/>
    <n v="14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5117.69"/>
    <n v="15117.69"/>
    <n v="0"/>
    <s v=""/>
    <s v="G/L Account"/>
    <s v=""/>
    <s v=" "/>
    <s v=""/>
    <s v=""/>
    <n v="3762"/>
    <s v=""/>
    <n v="14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32964.33"/>
    <n v="32964.33"/>
    <n v="0"/>
    <s v=""/>
    <s v="G/L Account"/>
    <s v=""/>
    <s v=" "/>
    <s v=""/>
    <s v=""/>
    <n v="3761"/>
    <s v=""/>
    <n v="35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3953.13"/>
    <n v="3953.13"/>
    <n v="0"/>
    <s v=""/>
    <s v="G/L Account"/>
    <s v=""/>
    <s v=" "/>
    <s v=""/>
    <s v=""/>
    <n v="3760"/>
    <s v=""/>
    <n v="18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18607.330000000002"/>
    <n v="18607.330000000002"/>
    <n v="0"/>
    <s v=""/>
    <s v="G/L Account"/>
    <s v=""/>
    <s v=" "/>
    <s v=""/>
    <s v=""/>
    <n v="3759"/>
    <s v=""/>
    <n v="180"/>
    <s v=""/>
    <s v=""/>
  </r>
  <r>
    <x v="0"/>
    <x v="6"/>
    <d v="2021-09-30T00:00:00"/>
    <x v="8"/>
    <s v=" "/>
    <s v="G00070"/>
    <n v="61110"/>
    <x v="56"/>
    <s v="61110 Salaries &amp; wages"/>
    <x v="9"/>
    <s v="SFM PPE 9/30/21 - Invoice 5544820"/>
    <s v=" "/>
    <s v=""/>
    <s v=""/>
    <n v="1920"/>
    <n v="1920"/>
    <n v="0"/>
    <s v=""/>
    <s v="G/L Account"/>
    <s v=""/>
    <s v=" "/>
    <s v=""/>
    <s v=""/>
    <n v="3758"/>
    <s v=""/>
    <n v="18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7082.2"/>
    <n v="7082.2"/>
    <n v="0"/>
    <s v=""/>
    <s v="G/L Account"/>
    <s v=""/>
    <s v=" "/>
    <s v=""/>
    <s v=""/>
    <n v="3757"/>
    <s v=""/>
    <n v="18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5998"/>
    <n v="5998"/>
    <n v="0"/>
    <s v=""/>
    <s v="G/L Account"/>
    <s v=""/>
    <s v=" "/>
    <s v=""/>
    <s v=""/>
    <n v="3756"/>
    <s v=""/>
    <n v="18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9473.5300000000007"/>
    <n v="9473.5300000000007"/>
    <n v="0"/>
    <s v=""/>
    <s v="G/L Account"/>
    <s v=""/>
    <s v=" "/>
    <s v=""/>
    <s v=""/>
    <n v="3755"/>
    <s v=""/>
    <n v="15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9869.330000000002"/>
    <n v="19869.330000000002"/>
    <n v="0"/>
    <s v=""/>
    <s v="G/L Account"/>
    <s v=""/>
    <s v=" "/>
    <s v=""/>
    <s v=""/>
    <n v="3754"/>
    <s v=""/>
    <n v="34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18138.88"/>
    <n v="18138.88"/>
    <n v="0"/>
    <s v=""/>
    <s v="G/L Account"/>
    <s v=""/>
    <s v=" "/>
    <s v=""/>
    <s v=""/>
    <n v="3753"/>
    <s v=""/>
    <n v="17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23407.46"/>
    <n v="23407.46"/>
    <n v="0"/>
    <s v=""/>
    <s v="G/L Account"/>
    <s v=""/>
    <s v=" "/>
    <s v=""/>
    <s v=""/>
    <n v="3752"/>
    <s v=""/>
    <n v="170"/>
    <s v=""/>
    <s v=""/>
  </r>
  <r>
    <x v="0"/>
    <x v="3"/>
    <d v="2021-09-30T00:00:00"/>
    <x v="8"/>
    <s v=" "/>
    <s v="G00070"/>
    <n v="61110"/>
    <x v="56"/>
    <s v="61110 Salaries &amp; wages"/>
    <x v="9"/>
    <s v="SFM PPE 9/30/21 - Invoice 5544820"/>
    <s v=" "/>
    <s v=""/>
    <s v=""/>
    <n v="2845.4"/>
    <n v="2845.4"/>
    <n v="0"/>
    <s v=""/>
    <s v="G/L Account"/>
    <s v=""/>
    <s v=" "/>
    <s v=""/>
    <s v=""/>
    <n v="3751"/>
    <s v=""/>
    <n v="170"/>
    <s v=""/>
    <s v=""/>
  </r>
  <r>
    <x v="0"/>
    <x v="6"/>
    <d v="2021-09-30T00:00:00"/>
    <x v="8"/>
    <s v=" "/>
    <s v="G00070"/>
    <n v="61110"/>
    <x v="56"/>
    <s v="61110 Salaries &amp; wages"/>
    <x v="9"/>
    <s v="SFM PPE 9/30/21 - Invoice 5544820"/>
    <s v=" "/>
    <s v=""/>
    <s v=""/>
    <n v="1510.75"/>
    <n v="1510.75"/>
    <n v="0"/>
    <s v=""/>
    <s v="G/L Account"/>
    <s v=""/>
    <s v=" "/>
    <s v=""/>
    <s v=""/>
    <n v="3750"/>
    <s v=""/>
    <n v="17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1963.83"/>
    <n v="21963.83"/>
    <n v="0"/>
    <s v=""/>
    <s v="G/L Account"/>
    <s v=""/>
    <s v=" "/>
    <s v=""/>
    <s v=""/>
    <n v="3749"/>
    <s v=""/>
    <n v="17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9369.63"/>
    <n v="19369.63"/>
    <n v="0"/>
    <s v=""/>
    <s v="G/L Account"/>
    <s v=""/>
    <s v=" "/>
    <s v=""/>
    <s v=""/>
    <n v="3748"/>
    <s v=""/>
    <n v="170"/>
    <s v=""/>
    <s v=""/>
  </r>
  <r>
    <x v="0"/>
    <x v="8"/>
    <d v="2021-09-30T00:00:00"/>
    <x v="8"/>
    <s v=" "/>
    <s v="G00070"/>
    <n v="61110"/>
    <x v="56"/>
    <s v="61110 Salaries &amp; wages"/>
    <x v="9"/>
    <s v="SFM PPE 9/30/21 - Invoice 5544820"/>
    <s v=" "/>
    <s v=""/>
    <s v=""/>
    <n v="3281"/>
    <n v="3281"/>
    <n v="0"/>
    <s v=""/>
    <s v="G/L Account"/>
    <s v=""/>
    <s v=" "/>
    <s v=""/>
    <s v=""/>
    <n v="3747"/>
    <s v=""/>
    <n v="170"/>
    <s v=""/>
    <s v=""/>
  </r>
  <r>
    <x v="0"/>
    <x v="5"/>
    <d v="2021-09-30T00:00:00"/>
    <x v="8"/>
    <s v=" "/>
    <s v="G00070"/>
    <n v="61110"/>
    <x v="56"/>
    <s v="61110 Salaries &amp; wages"/>
    <x v="9"/>
    <s v="SFM PPE 9/30/21 - Invoice 5544820"/>
    <s v=" "/>
    <s v=""/>
    <s v=""/>
    <n v="32926.31"/>
    <n v="32926.31"/>
    <n v="0"/>
    <s v=""/>
    <s v="G/L Account"/>
    <s v=""/>
    <s v=" "/>
    <s v=""/>
    <s v=""/>
    <n v="3746"/>
    <s v=""/>
    <n v="130"/>
    <s v=""/>
    <s v=""/>
  </r>
  <r>
    <x v="0"/>
    <x v="1"/>
    <d v="2021-09-30T00:00:00"/>
    <x v="8"/>
    <s v=" "/>
    <s v="G00070"/>
    <n v="61110"/>
    <x v="56"/>
    <s v="61110 Salaries &amp; wages"/>
    <x v="9"/>
    <s v="SFM PPE 9/30/21 - Invoice 5544820"/>
    <s v=" "/>
    <s v=""/>
    <s v=""/>
    <n v="71326.149999999994"/>
    <n v="71326.149999999994"/>
    <n v="0"/>
    <s v=""/>
    <s v="G/L Account"/>
    <s v=""/>
    <s v=" "/>
    <s v=""/>
    <s v=""/>
    <n v="3745"/>
    <s v=""/>
    <n v="130"/>
    <s v=""/>
    <s v=""/>
  </r>
  <r>
    <x v="0"/>
    <x v="7"/>
    <d v="2021-09-30T00:00:00"/>
    <x v="8"/>
    <s v=" "/>
    <s v="G00070"/>
    <n v="61110"/>
    <x v="56"/>
    <s v="61110 Salaries &amp; wages"/>
    <x v="9"/>
    <s v="SFM PPE 9/30/21 - Invoice 5544820"/>
    <s v=" "/>
    <s v=""/>
    <s v=""/>
    <n v="23204.44"/>
    <n v="23204.44"/>
    <n v="0"/>
    <s v=""/>
    <s v="G/L Account"/>
    <s v=""/>
    <s v=" "/>
    <s v=""/>
    <s v=""/>
    <n v="3744"/>
    <s v=""/>
    <n v="13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16913.12"/>
    <n v="16913.12"/>
    <n v="0"/>
    <s v=""/>
    <s v="G/L Account"/>
    <s v=""/>
    <s v=" "/>
    <s v=""/>
    <s v=""/>
    <n v="3743"/>
    <s v=""/>
    <n v="13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5000"/>
    <n v="25000"/>
    <n v="0"/>
    <s v=""/>
    <s v="G/L Account"/>
    <s v=""/>
    <s v=" "/>
    <s v=""/>
    <s v=""/>
    <n v="3742"/>
    <s v=""/>
    <n v="13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9462.86"/>
    <n v="19462.86"/>
    <n v="0"/>
    <s v=""/>
    <s v="G/L Account"/>
    <s v=""/>
    <s v=" "/>
    <s v=""/>
    <s v=""/>
    <n v="3741"/>
    <s v=""/>
    <n v="37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14945.15"/>
    <n v="14945.15"/>
    <n v="0"/>
    <s v=""/>
    <s v="G/L Account"/>
    <s v=""/>
    <s v=" "/>
    <s v=""/>
    <s v=""/>
    <n v="3740"/>
    <s v=""/>
    <n v="332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32044.01"/>
    <n v="32044.01"/>
    <n v="0"/>
    <s v=""/>
    <s v="G/L Account"/>
    <s v=""/>
    <s v=" "/>
    <s v=""/>
    <s v=""/>
    <n v="3739"/>
    <s v=""/>
    <n v="32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2090.12"/>
    <n v="22090.12"/>
    <n v="0"/>
    <s v=""/>
    <s v="G/L Account"/>
    <s v=""/>
    <s v=" "/>
    <s v=""/>
    <s v=""/>
    <n v="3738"/>
    <s v=""/>
    <n v="310"/>
    <s v=""/>
    <s v=""/>
  </r>
  <r>
    <x v="0"/>
    <x v="4"/>
    <d v="2021-09-30T00:00:00"/>
    <x v="8"/>
    <s v=" "/>
    <s v="G00070"/>
    <n v="61110"/>
    <x v="56"/>
    <s v="61110 Salaries &amp; wages"/>
    <x v="9"/>
    <s v="SFM PPE 9/30/21 - Invoice 5544820"/>
    <s v=" "/>
    <s v=""/>
    <s v=""/>
    <n v="3958.33"/>
    <n v="3958.33"/>
    <n v="0"/>
    <s v=""/>
    <s v="G/L Account"/>
    <s v=""/>
    <s v=" "/>
    <s v=""/>
    <s v=""/>
    <n v="3737"/>
    <s v=""/>
    <n v="120"/>
    <s v=""/>
    <s v=""/>
  </r>
  <r>
    <x v="0"/>
    <x v="2"/>
    <d v="2021-09-30T00:00:00"/>
    <x v="8"/>
    <s v=" "/>
    <s v="G00070"/>
    <n v="61110"/>
    <x v="56"/>
    <s v="61110 Salaries &amp; wages"/>
    <x v="9"/>
    <s v="SFM PPE 9/30/21 - Invoice 5544820"/>
    <s v=" "/>
    <s v=""/>
    <s v=""/>
    <n v="27950.51"/>
    <n v="27950.51"/>
    <n v="0"/>
    <s v=""/>
    <s v="G/L Account"/>
    <s v=""/>
    <s v=" "/>
    <s v=""/>
    <s v=""/>
    <n v="3736"/>
    <s v=""/>
    <n v="210"/>
    <s v=""/>
    <s v=""/>
  </r>
  <r>
    <x v="0"/>
    <x v="2"/>
    <d v="2021-09-30T00:00:00"/>
    <x v="8"/>
    <s v=" "/>
    <s v="G00059"/>
    <n v="61110"/>
    <x v="56"/>
    <s v="61110 Salaries &amp; wages"/>
    <x v="9"/>
    <s v="SFM PPE 9/30/21 - Invoice 5546239 - off- cycle"/>
    <s v=" "/>
    <s v=""/>
    <s v=""/>
    <n v="1836.18"/>
    <n v="1836.18"/>
    <n v="0"/>
    <s v=""/>
    <s v="G/L Account"/>
    <s v=""/>
    <s v=" "/>
    <s v=""/>
    <s v=""/>
    <n v="3509"/>
    <s v=""/>
    <n v="370"/>
    <s v=""/>
    <s v=""/>
  </r>
  <r>
    <x v="3"/>
    <x v="1"/>
    <d v="2021-09-30T00:00:00"/>
    <x v="8"/>
    <s v="Invoice"/>
    <s v="10.18.21-SF"/>
    <n v="52200"/>
    <x v="57"/>
    <s v="52200 Donor related expenses"/>
    <x v="10"/>
    <s v="Reimbursement for food"/>
    <s v=" "/>
    <s v=""/>
    <s v=""/>
    <n v="38.29"/>
    <n v="38.29"/>
    <n v="0"/>
    <s v=""/>
    <s v="G/L Account"/>
    <s v=""/>
    <s v=" "/>
    <s v=""/>
    <s v="Shaun Fernandez "/>
    <n v="12310"/>
    <s v="10.18.21-SF"/>
    <n v="400"/>
    <s v="NULL"/>
    <s v="NULL"/>
  </r>
  <r>
    <x v="3"/>
    <x v="1"/>
    <d v="2021-09-30T00:00:00"/>
    <x v="8"/>
    <s v="Invoice"/>
    <s v="JULY 2021 SF -MAC"/>
    <n v="51391"/>
    <x v="61"/>
    <s v="51391 Anesthesia"/>
    <x v="10"/>
    <s v="6.29.21 Reg 119097 Nest MAC"/>
    <s v=" "/>
    <s v=""/>
    <s v=""/>
    <n v="450"/>
    <n v="450"/>
    <n v="0"/>
    <s v=""/>
    <s v="G/L Account"/>
    <s v=""/>
    <s v=" "/>
    <s v=""/>
    <s v="Medical Anesthesia Consultants"/>
    <n v="12317"/>
    <s v="JULY 2021 SF -MAC"/>
    <n v="400"/>
    <s v="NULL"/>
    <s v="NULL"/>
  </r>
  <r>
    <x v="1"/>
    <x v="7"/>
    <d v="2021-09-30T00:00:00"/>
    <x v="8"/>
    <s v=" "/>
    <s v="G00109"/>
    <n v="51391"/>
    <x v="61"/>
    <s v="51391 Anesthesia"/>
    <x v="10"/>
    <s v="Accrued MAC inv 746"/>
    <s v=" "/>
    <s v=""/>
    <s v=""/>
    <n v="23400"/>
    <n v="23400"/>
    <n v="0"/>
    <s v="MAC"/>
    <s v="G/L Account"/>
    <s v=""/>
    <s v=" "/>
    <s v=""/>
    <s v=""/>
    <n v="11289"/>
    <s v=""/>
    <n v="110"/>
    <s v=""/>
    <s v=""/>
  </r>
  <r>
    <x v="1"/>
    <x v="5"/>
    <d v="2021-09-30T00:00:00"/>
    <x v="8"/>
    <s v=" "/>
    <s v="G00109"/>
    <n v="51391"/>
    <x v="61"/>
    <s v="51391 Anesthesia"/>
    <x v="10"/>
    <s v="Accrued MAC inv 747"/>
    <s v=" "/>
    <s v=""/>
    <s v=""/>
    <n v="28700"/>
    <n v="28700"/>
    <n v="0"/>
    <s v="MAC"/>
    <s v="G/L Account"/>
    <s v=""/>
    <s v=" "/>
    <s v=""/>
    <s v=""/>
    <n v="11283"/>
    <s v=""/>
    <n v="110"/>
    <s v=""/>
    <s v=""/>
  </r>
  <r>
    <x v="1"/>
    <x v="1"/>
    <d v="2021-09-30T00:00:00"/>
    <x v="8"/>
    <s v=" "/>
    <s v="G00109"/>
    <n v="51391"/>
    <x v="61"/>
    <s v="51391 Anesthesia"/>
    <x v="10"/>
    <s v="Accrued MAC inv 745"/>
    <s v=" "/>
    <s v=""/>
    <s v=""/>
    <n v="56250"/>
    <n v="56250"/>
    <n v="0"/>
    <s v="MAC"/>
    <s v="G/L Account"/>
    <s v=""/>
    <s v=" "/>
    <s v=""/>
    <s v=""/>
    <n v="11277"/>
    <s v=""/>
    <n v="110"/>
    <s v=""/>
    <s v=""/>
  </r>
  <r>
    <x v="1"/>
    <x v="5"/>
    <d v="2021-09-30T00:00:00"/>
    <x v="8"/>
    <s v="Invoice"/>
    <s v="JULY 2021 SV-MAC"/>
    <n v="51391"/>
    <x v="61"/>
    <s v="51391 Anesthesia"/>
    <x v="10"/>
    <s v="July 2021 MAC"/>
    <s v=" "/>
    <s v=""/>
    <s v=""/>
    <n v="31400"/>
    <n v="31400"/>
    <n v="0"/>
    <s v=""/>
    <s v="G/L Account"/>
    <s v=""/>
    <s v=" "/>
    <s v=""/>
    <s v="Medical Anesthesia Consultant"/>
    <n v="7437"/>
    <s v="JULY 2021 SV-MAC"/>
    <n v="110"/>
    <s v="NULL"/>
    <s v="NULL"/>
  </r>
  <r>
    <x v="1"/>
    <x v="1"/>
    <d v="2021-09-30T00:00:00"/>
    <x v="8"/>
    <s v="Invoice"/>
    <s v="JULY 2021 SF-MAC"/>
    <n v="51391"/>
    <x v="61"/>
    <s v="51391 Anesthesia"/>
    <x v="10"/>
    <s v="July 2021 MAC"/>
    <s v=" "/>
    <s v=""/>
    <s v=""/>
    <n v="70100"/>
    <n v="70100"/>
    <n v="0"/>
    <s v=""/>
    <s v="G/L Account"/>
    <s v=""/>
    <s v=" "/>
    <s v=""/>
    <s v="Medical Anesthesia Consultant"/>
    <n v="7433"/>
    <s v="JULY 2021 SF-MAC"/>
    <n v="110"/>
    <s v="NULL"/>
    <s v="NULL"/>
  </r>
  <r>
    <x v="1"/>
    <x v="7"/>
    <d v="2021-09-30T00:00:00"/>
    <x v="8"/>
    <s v="Invoice"/>
    <s v="JULY 2021 OAK- MAC"/>
    <n v="51391"/>
    <x v="61"/>
    <s v="51391 Anesthesia"/>
    <x v="10"/>
    <s v="July 2021 MAC"/>
    <s v=" "/>
    <s v=""/>
    <s v=""/>
    <n v="29700"/>
    <n v="29700"/>
    <n v="0"/>
    <s v=""/>
    <s v="G/L Account"/>
    <s v=""/>
    <s v=" "/>
    <s v=""/>
    <s v="Medical Anesthesia Consultant"/>
    <n v="7429"/>
    <s v="JULY 2021 OAK- MAC"/>
    <n v="110"/>
    <s v="NULL"/>
    <s v="NULL"/>
  </r>
  <r>
    <x v="1"/>
    <x v="1"/>
    <d v="2021-09-30T00:00:00"/>
    <x v="8"/>
    <s v="Invoice"/>
    <s v="NV960606488"/>
    <n v="51370"/>
    <x v="89"/>
    <s v="51370 COGS - repair &amp; maintenance "/>
    <x v="10"/>
    <s v="7.1.21 Schedule billing No 1 of 4"/>
    <s v=" "/>
    <s v=""/>
    <s v=""/>
    <n v="5157"/>
    <n v="5157"/>
    <n v="0"/>
    <s v=""/>
    <s v="G/L Account"/>
    <s v=""/>
    <s v=" "/>
    <s v=""/>
    <s v="Envise"/>
    <n v="11805"/>
    <s v="NV960606488"/>
    <n v="130"/>
    <s v="NULL"/>
    <s v="NULL"/>
  </r>
  <r>
    <x v="3"/>
    <x v="1"/>
    <d v="2021-09-30T00:00:00"/>
    <x v="8"/>
    <s v=" "/>
    <s v="G00111"/>
    <n v="51370"/>
    <x v="89"/>
    <s v="51370 COGS - repair &amp; maintenance "/>
    <x v="10"/>
    <s v="Rerecognize Expense double reversed in QBO to BC - bills coded to accrued"/>
    <s v=" "/>
    <s v=""/>
    <s v=""/>
    <n v="916.21"/>
    <n v="916.21"/>
    <n v="0"/>
    <s v="Richard Wolf Inc."/>
    <s v="G/L Account"/>
    <s v=""/>
    <s v=" "/>
    <s v=""/>
    <s v=""/>
    <n v="11455"/>
    <s v=""/>
    <n v="120"/>
    <s v=""/>
    <s v=""/>
  </r>
  <r>
    <x v="4"/>
    <x v="4"/>
    <d v="2021-09-30T00:00:00"/>
    <x v="8"/>
    <s v="Invoice"/>
    <s v="62596"/>
    <n v="51370"/>
    <x v="89"/>
    <s v="51370 COGS - repair &amp; maintenance "/>
    <x v="10"/>
    <s v="9.23.21 Technician one time service"/>
    <s v=" "/>
    <s v=""/>
    <s v=""/>
    <n v="285.8"/>
    <n v="285.8"/>
    <n v="0"/>
    <s v=""/>
    <s v="G/L Account"/>
    <s v=""/>
    <s v=" "/>
    <s v=""/>
    <s v="Building Maintenance Service LLC"/>
    <n v="7387"/>
    <s v="62596"/>
    <n v="380"/>
    <s v="NULL"/>
    <s v="NULL"/>
  </r>
  <r>
    <x v="1"/>
    <x v="5"/>
    <d v="2021-09-30T00:00:00"/>
    <x v="8"/>
    <s v="Invoice"/>
    <s v="223208"/>
    <n v="51350"/>
    <x v="90"/>
    <s v="51350 COGS - janitorial and waste management"/>
    <x v="10"/>
    <s v="Sept 2021 Waste management"/>
    <s v=" "/>
    <s v=""/>
    <s v=""/>
    <n v="680"/>
    <n v="680"/>
    <n v="0"/>
    <s v=""/>
    <s v="G/L Account"/>
    <s v=""/>
    <s v=" "/>
    <s v=""/>
    <s v="Biologic"/>
    <n v="11621"/>
    <s v="223208"/>
    <n v="380"/>
    <s v="NULL"/>
    <s v="NULL"/>
  </r>
  <r>
    <x v="1"/>
    <x v="1"/>
    <d v="2021-09-30T00:00:00"/>
    <x v="8"/>
    <s v="Invoice"/>
    <s v="223207"/>
    <n v="51350"/>
    <x v="90"/>
    <s v="51350 COGS - janitorial and waste management"/>
    <x v="10"/>
    <s v="Sept 2021 Waste management"/>
    <s v=" "/>
    <s v=""/>
    <s v=""/>
    <n v="1917.9"/>
    <n v="1917.9"/>
    <n v="0"/>
    <s v=""/>
    <s v="G/L Account"/>
    <s v=""/>
    <s v=" "/>
    <s v=""/>
    <s v="Biologic"/>
    <n v="11617"/>
    <s v="223207"/>
    <n v="380"/>
    <s v="NULL"/>
    <s v="NULL"/>
  </r>
  <r>
    <x v="3"/>
    <x v="1"/>
    <d v="2021-09-30T00:00:00"/>
    <x v="8"/>
    <s v=" "/>
    <s v="G00111"/>
    <n v="51350"/>
    <x v="90"/>
    <s v="51350 COGS - janitorial and waste management"/>
    <x v="10"/>
    <s v="Rerecognize Expense double reversed in QBO to BC - bills coded to accrued"/>
    <s v=" "/>
    <s v=""/>
    <s v=""/>
    <n v="1750"/>
    <n v="1750"/>
    <n v="0"/>
    <s v="Antonio A Dos Santos"/>
    <s v="G/L Account"/>
    <s v=""/>
    <s v=" "/>
    <s v=""/>
    <s v=""/>
    <n v="11429"/>
    <s v=""/>
    <n v="380"/>
    <s v=""/>
    <s v=""/>
  </r>
  <r>
    <x v="1"/>
    <x v="1"/>
    <d v="2021-09-30T00:00:00"/>
    <x v="8"/>
    <s v="Invoice"/>
    <s v="SEPT 2021-MPC"/>
    <n v="51350"/>
    <x v="90"/>
    <s v="51350 COGS - janitorial and waste management"/>
    <x v="10"/>
    <s v="Sept 2021 Janitorial - SF"/>
    <s v=" "/>
    <s v=""/>
    <s v=""/>
    <n v="1400"/>
    <n v="1400"/>
    <n v="0"/>
    <s v=""/>
    <s v="G/L Account"/>
    <s v=""/>
    <s v=" "/>
    <s v=""/>
    <s v="Antonio A Dos Santos"/>
    <n v="7459"/>
    <s v="SEPT 2021-MPC"/>
    <n v="380"/>
    <s v="NULL"/>
    <s v="NULL"/>
  </r>
  <r>
    <x v="4"/>
    <x v="4"/>
    <d v="2021-09-30T00:00:00"/>
    <x v="8"/>
    <s v="Invoice"/>
    <s v="62553"/>
    <n v="51350"/>
    <x v="90"/>
    <s v="51350 COGS - janitorial and waste management"/>
    <x v="10"/>
    <s v="General cleaning services - deep clean on 2nd floor 9.1-9.6.21,9.8-9.30.21"/>
    <s v=" "/>
    <s v=""/>
    <s v=""/>
    <n v="10310.459999999999"/>
    <n v="10310.459999999999"/>
    <n v="0"/>
    <s v=""/>
    <s v="G/L Account"/>
    <s v=""/>
    <s v=" "/>
    <s v=""/>
    <s v="Building Maintenance Service LLC"/>
    <n v="7383"/>
    <s v="62553"/>
    <n v="380"/>
    <s v="NULL"/>
    <s v="NULL"/>
  </r>
  <r>
    <x v="4"/>
    <x v="4"/>
    <d v="2021-09-30T00:00:00"/>
    <x v="8"/>
    <s v="Invoice"/>
    <s v="62431"/>
    <n v="51350"/>
    <x v="90"/>
    <s v="51350 COGS - janitorial and waste management"/>
    <x v="10"/>
    <s v="August 2021 prorated general cleaning services"/>
    <s v=" "/>
    <s v=""/>
    <s v=""/>
    <n v="365.14"/>
    <n v="365.14"/>
    <n v="0"/>
    <s v=""/>
    <s v="G/L Account"/>
    <s v=""/>
    <s v=" "/>
    <s v=""/>
    <s v="Building Maintenance Service LLC"/>
    <n v="7379"/>
    <s v="62431"/>
    <n v="380"/>
    <s v="NULL"/>
    <s v="NULL"/>
  </r>
  <r>
    <x v="1"/>
    <x v="5"/>
    <d v="2021-09-30T00:00:00"/>
    <x v="8"/>
    <s v="Invoice"/>
    <s v="3672"/>
    <n v="51350"/>
    <x v="90"/>
    <s v="51350 COGS - janitorial and waste management"/>
    <x v="10"/>
    <s v="Sept 2021 Janitor  services"/>
    <s v=" "/>
    <s v=""/>
    <s v=""/>
    <n v="2700"/>
    <n v="2700"/>
    <n v="0"/>
    <s v=""/>
    <s v="G/L Account"/>
    <s v=""/>
    <s v=" "/>
    <s v=""/>
    <s v="Carrillo's Cleaning Services, Inc"/>
    <n v="7347"/>
    <s v="3672"/>
    <n v="380"/>
    <s v="NULL"/>
    <s v="NULL"/>
  </r>
  <r>
    <x v="1"/>
    <x v="7"/>
    <d v="2021-09-30T00:00:00"/>
    <x v="8"/>
    <s v="Invoice"/>
    <s v="3671"/>
    <n v="51350"/>
    <x v="90"/>
    <s v="51350 COGS - janitorial and waste management"/>
    <x v="10"/>
    <s v="Sept 2021 Janitor supplies"/>
    <s v=" "/>
    <s v=""/>
    <s v=""/>
    <n v="194.84"/>
    <n v="194.84"/>
    <n v="0"/>
    <s v=""/>
    <s v="G/L Account"/>
    <s v=""/>
    <s v=" "/>
    <s v=""/>
    <s v="Carrillo's Cleaning Services, Inc"/>
    <n v="7343"/>
    <s v="3671"/>
    <n v="380"/>
    <s v="NULL"/>
    <s v="NULL"/>
  </r>
  <r>
    <x v="1"/>
    <x v="7"/>
    <d v="2021-09-30T00:00:00"/>
    <x v="8"/>
    <s v="Invoice"/>
    <s v="3670"/>
    <n v="51350"/>
    <x v="90"/>
    <s v="51350 COGS - janitorial and waste management"/>
    <x v="10"/>
    <s v="Sept 2021 Janitor  services"/>
    <s v=" "/>
    <s v=""/>
    <s v=""/>
    <n v="2273.69"/>
    <n v="2273.69"/>
    <n v="0"/>
    <s v=""/>
    <s v="G/L Account"/>
    <s v=""/>
    <s v=" "/>
    <s v=""/>
    <s v="Carrillo's Cleaning Services, Inc"/>
    <n v="7339"/>
    <s v="3670"/>
    <n v="380"/>
    <s v="NULL"/>
    <s v="NULL"/>
  </r>
  <r>
    <x v="1"/>
    <x v="7"/>
    <d v="2021-09-30T00:00:00"/>
    <x v="8"/>
    <s v="Invoice"/>
    <s v="223204"/>
    <n v="51350"/>
    <x v="90"/>
    <s v="51350 COGS - janitorial and waste management"/>
    <x v="10"/>
    <s v="Sept 2021 Waste management"/>
    <s v=" "/>
    <s v=""/>
    <s v=""/>
    <n v="755"/>
    <n v="755"/>
    <n v="0"/>
    <s v=""/>
    <s v="G/L Account"/>
    <s v=""/>
    <s v=" "/>
    <s v=""/>
    <s v="Biologic"/>
    <n v="7111"/>
    <s v="223204"/>
    <n v="380"/>
    <s v="NULL"/>
    <s v="NULL"/>
  </r>
  <r>
    <x v="1"/>
    <x v="1"/>
    <d v="2021-09-30T00:00:00"/>
    <x v="8"/>
    <s v="Invoice"/>
    <s v="9.20.21-10.15.21-KW"/>
    <n v="51340"/>
    <x v="65"/>
    <s v="51340 COGS - contract labor"/>
    <x v="10"/>
    <s v="9.20.21-9.29.21-KW Medication consultant"/>
    <s v=" "/>
    <s v=""/>
    <s v=""/>
    <n v="1680"/>
    <n v="1680"/>
    <n v="0"/>
    <s v=""/>
    <s v="G/L Account"/>
    <s v=""/>
    <s v=" "/>
    <s v=""/>
    <s v="Kristen Ann Wu"/>
    <n v="11796"/>
    <s v="9.20.21-10.15.21-KW"/>
    <n v="180"/>
    <s v="NULL"/>
    <s v="NULL"/>
  </r>
  <r>
    <x v="1"/>
    <x v="7"/>
    <d v="2021-09-30T00:00:00"/>
    <x v="8"/>
    <s v=" "/>
    <s v="G00109"/>
    <n v="51330"/>
    <x v="66"/>
    <s v="51330 Genetic testing"/>
    <x v="10"/>
    <s v="Accrued Natera Sept 2021"/>
    <s v=" "/>
    <s v=""/>
    <s v=""/>
    <n v="23200"/>
    <n v="23200"/>
    <n v="0"/>
    <s v="Natera"/>
    <s v="G/L Account"/>
    <s v=""/>
    <s v=" "/>
    <s v=""/>
    <s v=""/>
    <n v="11325"/>
    <s v=""/>
    <n v="130"/>
    <s v=""/>
    <s v=""/>
  </r>
  <r>
    <x v="1"/>
    <x v="1"/>
    <d v="2021-09-30T00:00:00"/>
    <x v="8"/>
    <s v=" "/>
    <s v="G00109"/>
    <n v="51330"/>
    <x v="66"/>
    <s v="51330 Genetic testing"/>
    <x v="10"/>
    <s v="Accrued Natera Sept 2021"/>
    <s v=" "/>
    <s v=""/>
    <s v=""/>
    <n v="27749"/>
    <n v="27749"/>
    <n v="0"/>
    <s v="Natera"/>
    <s v="G/L Account"/>
    <s v=""/>
    <s v=" "/>
    <s v=""/>
    <s v=""/>
    <n v="11319"/>
    <s v=""/>
    <n v="130"/>
    <s v=""/>
    <s v=""/>
  </r>
  <r>
    <x v="1"/>
    <x v="5"/>
    <d v="2021-09-30T00:00:00"/>
    <x v="8"/>
    <s v=" "/>
    <s v="G00109"/>
    <n v="51330"/>
    <x v="66"/>
    <s v="51330 Genetic testing"/>
    <x v="10"/>
    <s v="Accrued Natera Sept 2021"/>
    <s v=" "/>
    <s v=""/>
    <s v=""/>
    <n v="9575"/>
    <n v="9575"/>
    <n v="0"/>
    <s v="Natera"/>
    <s v="G/L Account"/>
    <s v=""/>
    <s v=" "/>
    <s v=""/>
    <s v=""/>
    <n v="11313"/>
    <s v=""/>
    <n v="130"/>
    <s v=""/>
    <s v=""/>
  </r>
  <r>
    <x v="1"/>
    <x v="1"/>
    <d v="2021-09-30T00:00:00"/>
    <x v="8"/>
    <s v=" "/>
    <s v="G00109"/>
    <n v="51330"/>
    <x v="66"/>
    <s v="51330 Genetic testing"/>
    <x v="10"/>
    <s v="Accrued Natera Aug 2021"/>
    <s v=" "/>
    <s v=""/>
    <s v=""/>
    <n v="34847"/>
    <n v="34847"/>
    <n v="0"/>
    <s v="Natera"/>
    <s v="G/L Account"/>
    <s v=""/>
    <s v=" "/>
    <s v=""/>
    <s v=""/>
    <n v="11307"/>
    <s v=""/>
    <n v="130"/>
    <s v=""/>
    <s v=""/>
  </r>
  <r>
    <x v="1"/>
    <x v="5"/>
    <d v="2021-09-30T00:00:00"/>
    <x v="8"/>
    <s v=" "/>
    <s v="G00109"/>
    <n v="51330"/>
    <x v="66"/>
    <s v="51330 Genetic testing"/>
    <x v="10"/>
    <s v="Accrued Natera Aug 2021"/>
    <s v=" "/>
    <s v=""/>
    <s v=""/>
    <n v="8425"/>
    <n v="8425"/>
    <n v="0"/>
    <s v="Natera"/>
    <s v="G/L Account"/>
    <s v=""/>
    <s v=" "/>
    <s v=""/>
    <s v=""/>
    <n v="11301"/>
    <s v=""/>
    <n v="130"/>
    <s v=""/>
    <s v=""/>
  </r>
  <r>
    <x v="1"/>
    <x v="7"/>
    <d v="2021-09-30T00:00:00"/>
    <x v="8"/>
    <s v=" "/>
    <s v="G00109"/>
    <n v="51330"/>
    <x v="66"/>
    <s v="51330 Genetic testing"/>
    <x v="10"/>
    <s v="Accrued Natera Aug 2021"/>
    <s v=" "/>
    <s v=""/>
    <s v=""/>
    <n v="20774"/>
    <n v="20774"/>
    <n v="0"/>
    <s v="Natera"/>
    <s v="G/L Account"/>
    <s v=""/>
    <s v=" "/>
    <s v=""/>
    <s v=""/>
    <n v="11295"/>
    <s v=""/>
    <n v="130"/>
    <s v=""/>
    <s v=""/>
  </r>
  <r>
    <x v="1"/>
    <x v="1"/>
    <d v="2021-09-30T00:00:00"/>
    <x v="8"/>
    <s v="Invoice"/>
    <s v="SEPT 2021-FS"/>
    <n v="51320"/>
    <x v="67"/>
    <s v="51320 Insurance billing services"/>
    <x v="10"/>
    <s v="Sept 2021 Insurance Billing services 7.5% PC"/>
    <s v=" "/>
    <s v=""/>
    <s v=""/>
    <n v="13163.13"/>
    <n v="13163.13"/>
    <n v="0"/>
    <s v=""/>
    <s v="G/L Account"/>
    <s v=""/>
    <s v=" "/>
    <s v=""/>
    <s v="Flora Sanders"/>
    <n v="7442"/>
    <s v="SEPT 2021-FS"/>
    <n v="220"/>
    <s v="NULL"/>
    <s v="NULL"/>
  </r>
  <r>
    <x v="0"/>
    <x v="2"/>
    <d v="2021-09-30T00:00:00"/>
    <x v="8"/>
    <s v="Invoice"/>
    <s v="SEPT 2021-FS"/>
    <n v="51320"/>
    <x v="67"/>
    <s v="51320 Insurance billing services"/>
    <x v="10"/>
    <s v="Sept 2021 Insurance Billing services 7.5% MSO"/>
    <s v=" "/>
    <s v=""/>
    <s v=""/>
    <n v="4319.6400000000003"/>
    <n v="4319.6400000000003"/>
    <n v="0"/>
    <s v=""/>
    <s v="G/L Account"/>
    <s v=""/>
    <s v=" "/>
    <s v=""/>
    <s v="Flora Sanders"/>
    <n v="7441"/>
    <s v="SEPT 2021-FS"/>
    <n v="220"/>
    <s v="NULL"/>
    <s v="NULL"/>
  </r>
  <r>
    <x v="3"/>
    <x v="1"/>
    <d v="2021-09-30T00:00:00"/>
    <x v="8"/>
    <s v="Invoice"/>
    <s v="70333943A"/>
    <n v="51310"/>
    <x v="68"/>
    <s v="51310 Lab transport"/>
    <x v="10"/>
    <s v="8.28.21 Nest SF"/>
    <s v=" "/>
    <s v=""/>
    <s v=""/>
    <n v="860.15"/>
    <n v="860.15"/>
    <n v="0"/>
    <s v=""/>
    <s v="G/L Account"/>
    <s v=""/>
    <s v=" "/>
    <s v=""/>
    <s v="LabCorp"/>
    <n v="12315"/>
    <s v="70333943A"/>
    <n v="400"/>
    <s v="NULL"/>
    <s v="NULL"/>
  </r>
  <r>
    <x v="3"/>
    <x v="1"/>
    <d v="2021-09-30T00:00:00"/>
    <x v="8"/>
    <s v="Invoice"/>
    <s v="69851562"/>
    <n v="51310"/>
    <x v="68"/>
    <s v="51310 Lab transport"/>
    <x v="10"/>
    <s v="Nest SF"/>
    <s v=" "/>
    <s v=""/>
    <s v=""/>
    <n v="259.31"/>
    <n v="259.31"/>
    <n v="0"/>
    <s v=""/>
    <s v="G/L Account"/>
    <s v=""/>
    <s v=" "/>
    <s v=""/>
    <s v="LabCorp"/>
    <n v="12313"/>
    <s v="69851562"/>
    <n v="400"/>
    <s v="NULL"/>
    <s v="NULL"/>
  </r>
  <r>
    <x v="1"/>
    <x v="7"/>
    <d v="2021-09-30T00:00:00"/>
    <x v="8"/>
    <s v="Invoice"/>
    <s v="70334036"/>
    <n v="51310"/>
    <x v="68"/>
    <s v="51310 Lab transport"/>
    <x v="10"/>
    <s v="8.28.21 Oak Labcorp"/>
    <s v=" "/>
    <s v=""/>
    <s v=""/>
    <n v="3106.63"/>
    <n v="3106.63"/>
    <n v="0"/>
    <s v=""/>
    <s v="G/L Account"/>
    <s v=""/>
    <s v=" "/>
    <s v=""/>
    <s v="LabCorp"/>
    <n v="11768"/>
    <s v="70334036"/>
    <n v="400"/>
    <s v="NULL"/>
    <s v="NULL"/>
  </r>
  <r>
    <x v="1"/>
    <x v="1"/>
    <d v="2021-09-30T00:00:00"/>
    <x v="8"/>
    <s v="Invoice"/>
    <s v="70333943"/>
    <n v="51310"/>
    <x v="68"/>
    <s v="51310 Lab transport"/>
    <x v="10"/>
    <s v="8.28.21 SF Labcorp"/>
    <s v=" "/>
    <s v=""/>
    <s v=""/>
    <n v="9022.59"/>
    <n v="9022.59"/>
    <n v="0"/>
    <s v=""/>
    <s v="G/L Account"/>
    <s v=""/>
    <s v=" "/>
    <s v=""/>
    <s v="LabCorp"/>
    <n v="11764"/>
    <s v="70333943"/>
    <n v="400"/>
    <s v="NULL"/>
    <s v="NULL"/>
  </r>
  <r>
    <x v="1"/>
    <x v="5"/>
    <d v="2021-09-30T00:00:00"/>
    <x v="8"/>
    <s v="Invoice"/>
    <s v="1102"/>
    <n v="51310"/>
    <x v="68"/>
    <s v="51310 Lab transport"/>
    <x v="10"/>
    <s v="9.7.21 IVF Shipping to SV"/>
    <s v=" "/>
    <s v=""/>
    <s v=""/>
    <n v="669"/>
    <n v="669"/>
    <n v="0"/>
    <s v=""/>
    <s v="G/L Account"/>
    <s v=""/>
    <s v=" "/>
    <s v=""/>
    <s v="IVFCRYO, LLC"/>
    <n v="11601"/>
    <s v="1102"/>
    <n v="160"/>
    <s v="NULL"/>
    <s v="NULL"/>
  </r>
  <r>
    <x v="1"/>
    <x v="1"/>
    <d v="2021-09-30T00:00:00"/>
    <x v="8"/>
    <s v="Invoice"/>
    <s v="10.18.21-QUEST"/>
    <n v="51310"/>
    <x v="68"/>
    <s v="51310 Lab transport"/>
    <x v="10"/>
    <s v="Quest Invoice  3.27.21"/>
    <s v=" "/>
    <s v=""/>
    <s v=""/>
    <n v="642.48"/>
    <n v="642.48"/>
    <n v="0"/>
    <s v=""/>
    <s v="G/L Account"/>
    <s v=""/>
    <s v=" "/>
    <s v=""/>
    <s v="Quest Diagnostics"/>
    <n v="11597"/>
    <s v="10.18.21-QUEST"/>
    <n v="130"/>
    <s v="NULL"/>
    <s v="NULL"/>
  </r>
  <r>
    <x v="3"/>
    <x v="1"/>
    <d v="2021-09-30T00:00:00"/>
    <x v="8"/>
    <s v=" "/>
    <s v="G00111"/>
    <n v="51310"/>
    <x v="68"/>
    <s v="51310 Lab transport"/>
    <x v="10"/>
    <s v="Rerecognize Expense double reversed in QBO to BC - bills coded to accrued"/>
    <s v=" "/>
    <s v=""/>
    <s v=""/>
    <n v="453"/>
    <n v="453"/>
    <n v="0"/>
    <s v="IVFCRYO"/>
    <s v="G/L Account"/>
    <s v=""/>
    <s v=" "/>
    <s v=""/>
    <s v=""/>
    <n v="11447"/>
    <s v=""/>
    <n v="160"/>
    <s v=""/>
    <s v=""/>
  </r>
  <r>
    <x v="1"/>
    <x v="6"/>
    <d v="2021-09-30T00:00:00"/>
    <x v="8"/>
    <s v=" "/>
    <s v="G00109"/>
    <n v="51310"/>
    <x v="68"/>
    <s v="51310 Lab transport"/>
    <x v="10"/>
    <s v="Accrued for Labcorp Stmt 70747075"/>
    <s v=" "/>
    <s v=""/>
    <s v=""/>
    <n v="2753.85"/>
    <n v="2753.85"/>
    <n v="0"/>
    <s v="Labcorp"/>
    <s v="G/L Account"/>
    <s v=""/>
    <s v=" "/>
    <s v=""/>
    <s v=""/>
    <n v="11271"/>
    <s v=""/>
    <n v="130"/>
    <s v=""/>
    <s v=""/>
  </r>
  <r>
    <x v="1"/>
    <x v="1"/>
    <d v="2021-09-30T00:00:00"/>
    <x v="8"/>
    <s v=" "/>
    <s v="G00109"/>
    <n v="51310"/>
    <x v="68"/>
    <s v="51310 Lab transport"/>
    <x v="10"/>
    <s v="Accrued for Labcorp Stmt 70667322"/>
    <s v=" "/>
    <s v=""/>
    <s v=""/>
    <n v="18932.36"/>
    <n v="18932.36"/>
    <n v="0"/>
    <s v="Labcorp"/>
    <s v="G/L Account"/>
    <s v=""/>
    <s v=" "/>
    <s v=""/>
    <s v=""/>
    <n v="11265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478424"/>
    <s v=" "/>
    <s v=""/>
    <s v=""/>
    <n v="273.08"/>
    <n v="273.08"/>
    <n v="0"/>
    <s v="Labcorp"/>
    <s v="G/L Account"/>
    <s v=""/>
    <s v=" "/>
    <s v=""/>
    <s v=""/>
    <n v="11259"/>
    <s v=""/>
    <n v="130"/>
    <s v=""/>
    <s v=""/>
  </r>
  <r>
    <x v="1"/>
    <x v="7"/>
    <d v="2021-09-30T00:00:00"/>
    <x v="8"/>
    <s v=" "/>
    <s v="G00109"/>
    <n v="51310"/>
    <x v="68"/>
    <s v="51310 Lab transport"/>
    <x v="10"/>
    <s v="Accrued for Labcorp Stmt 70625577"/>
    <s v=" "/>
    <s v=""/>
    <s v=""/>
    <n v="2425.8200000000002"/>
    <n v="2425.8200000000002"/>
    <n v="0"/>
    <s v="Labcorp"/>
    <s v="G/L Account"/>
    <s v=""/>
    <s v=" "/>
    <s v=""/>
    <s v=""/>
    <n v="11253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667479"/>
    <s v=" "/>
    <s v=""/>
    <s v=""/>
    <n v="1307.48"/>
    <n v="1307.48"/>
    <n v="0"/>
    <s v="Labcorp"/>
    <s v="G/L Account"/>
    <s v=""/>
    <s v=" "/>
    <s v=""/>
    <s v=""/>
    <n v="11247"/>
    <s v=""/>
    <n v="130"/>
    <s v=""/>
    <s v=""/>
  </r>
  <r>
    <x v="1"/>
    <x v="5"/>
    <d v="2021-09-30T00:00:00"/>
    <x v="8"/>
    <s v=" "/>
    <s v="G00109"/>
    <n v="51310"/>
    <x v="68"/>
    <s v="51310 Lab transport"/>
    <x v="10"/>
    <s v="Accrued for Labcorp Stmt 70625750"/>
    <s v=" "/>
    <s v=""/>
    <s v=""/>
    <n v="9329.4699999999993"/>
    <n v="9329.4699999999993"/>
    <n v="0"/>
    <s v="Labcorp"/>
    <s v="G/L Account"/>
    <s v=""/>
    <s v=" "/>
    <s v=""/>
    <s v=""/>
    <n v="11241"/>
    <s v=""/>
    <n v="130"/>
    <s v=""/>
    <s v=""/>
  </r>
  <r>
    <x v="1"/>
    <x v="8"/>
    <d v="2021-09-30T00:00:00"/>
    <x v="8"/>
    <s v=" "/>
    <s v="G00109"/>
    <n v="51310"/>
    <x v="68"/>
    <s v="51310 Lab transport"/>
    <x v="10"/>
    <s v="Accrued for Labcorp Stmt 70018363"/>
    <s v=" "/>
    <s v=""/>
    <s v=""/>
    <n v="1474.67"/>
    <n v="1474.67"/>
    <n v="0"/>
    <s v="Labcorp"/>
    <s v="G/L Account"/>
    <s v=""/>
    <s v=" "/>
    <s v=""/>
    <s v=""/>
    <n v="11235"/>
    <s v=""/>
    <n v="130"/>
    <s v=""/>
    <s v=""/>
  </r>
  <r>
    <x v="1"/>
    <x v="1"/>
    <d v="2021-09-30T00:00:00"/>
    <x v="8"/>
    <s v="Invoice"/>
    <s v="SEPT 2021-QUEST"/>
    <n v="51310"/>
    <x v="68"/>
    <s v="51310 Lab transport"/>
    <x v="10"/>
    <s v="Quest invoices"/>
    <s v=" "/>
    <s v=""/>
    <s v=""/>
    <n v="1188.6099999999999"/>
    <n v="1188.6099999999999"/>
    <n v="0"/>
    <s v=""/>
    <s v="G/L Account"/>
    <s v=""/>
    <s v=" "/>
    <s v=""/>
    <s v="Quest Diagnostics"/>
    <n v="7463"/>
    <s v="SEPT 2021-QUEST"/>
    <n v="130"/>
    <s v="NULL"/>
    <s v="NULL"/>
  </r>
  <r>
    <x v="1"/>
    <x v="5"/>
    <d v="2021-09-30T00:00:00"/>
    <x v="8"/>
    <s v="Invoice"/>
    <s v="70375793"/>
    <n v="51310"/>
    <x v="68"/>
    <s v="51310 Lab transport"/>
    <x v="10"/>
    <s v="August 2021 Labcorp SV"/>
    <s v=" "/>
    <s v=""/>
    <s v=""/>
    <n v="2202.6"/>
    <n v="2202.6"/>
    <n v="0"/>
    <s v=""/>
    <s v="G/L Account"/>
    <s v=""/>
    <s v=" "/>
    <s v=""/>
    <s v="LabCorp"/>
    <n v="7419"/>
    <s v="70375793"/>
    <n v="130"/>
    <s v="NULL"/>
    <s v="NULL"/>
  </r>
  <r>
    <x v="1"/>
    <x v="7"/>
    <d v="2021-09-30T00:00:00"/>
    <x v="8"/>
    <s v="Invoice"/>
    <s v="70018090"/>
    <n v="51310"/>
    <x v="68"/>
    <s v="51310 Lab transport"/>
    <x v="10"/>
    <s v="July 2021 Labcorp -Oak"/>
    <s v=" "/>
    <s v=""/>
    <s v=""/>
    <n v="2730.26"/>
    <n v="2730.26"/>
    <n v="0"/>
    <s v=""/>
    <s v="G/L Account"/>
    <s v=""/>
    <s v=" "/>
    <s v=""/>
    <s v="LabCorp"/>
    <n v="7415"/>
    <s v="70018090"/>
    <n v="130"/>
    <s v="NULL"/>
    <s v="NULL"/>
  </r>
  <r>
    <x v="1"/>
    <x v="1"/>
    <d v="2021-09-30T00:00:00"/>
    <x v="8"/>
    <s v="Invoice"/>
    <s v="70017985"/>
    <n v="51310"/>
    <x v="68"/>
    <s v="51310 Lab transport"/>
    <x v="10"/>
    <s v="July 2021 Labcorp SF"/>
    <s v=" "/>
    <s v=""/>
    <s v=""/>
    <n v="10751.1"/>
    <n v="10751.1"/>
    <n v="0"/>
    <s v=""/>
    <s v="G/L Account"/>
    <s v=""/>
    <s v=" "/>
    <s v=""/>
    <s v="LabCorp"/>
    <n v="7411"/>
    <s v="70017985"/>
    <n v="130"/>
    <s v="NULL"/>
    <s v="NULL"/>
  </r>
  <r>
    <x v="1"/>
    <x v="7"/>
    <d v="2021-09-30T00:00:00"/>
    <x v="8"/>
    <s v="Invoice"/>
    <s v="29815"/>
    <n v="51310"/>
    <x v="68"/>
    <s v="51310 Lab transport"/>
    <x v="10"/>
    <s v="Sept 2021 -Courier Service Oak"/>
    <s v=" "/>
    <s v=""/>
    <s v=""/>
    <n v="1020"/>
    <n v="1020"/>
    <n v="0"/>
    <s v=""/>
    <s v="G/L Account"/>
    <s v=""/>
    <s v=" "/>
    <s v=""/>
    <s v="Angels Courier, Inc"/>
    <n v="7307"/>
    <s v="29815"/>
    <n v="160"/>
    <s v="NULL"/>
    <s v="NULL"/>
  </r>
  <r>
    <x v="1"/>
    <x v="8"/>
    <d v="2021-09-30T00:00:00"/>
    <x v="8"/>
    <s v="Invoice"/>
    <s v="29814"/>
    <n v="51310"/>
    <x v="68"/>
    <s v="51310 Lab transport"/>
    <x v="10"/>
    <s v="Sept 2021 -Courier Service Dan"/>
    <s v=" "/>
    <s v=""/>
    <s v=""/>
    <n v="60"/>
    <n v="60"/>
    <n v="0"/>
    <s v=""/>
    <s v="G/L Account"/>
    <s v=""/>
    <s v=" "/>
    <s v=""/>
    <s v="Angels Courier, Inc"/>
    <n v="7303"/>
    <s v="29814"/>
    <n v="160"/>
    <s v="NULL"/>
    <s v="NULL"/>
  </r>
  <r>
    <x v="1"/>
    <x v="1"/>
    <d v="2021-09-30T00:00:00"/>
    <x v="8"/>
    <s v="Invoice"/>
    <s v="29813"/>
    <n v="51310"/>
    <x v="68"/>
    <s v="51310 Lab transport"/>
    <x v="10"/>
    <s v="Sept 2021 -Courier Service SF"/>
    <s v=" "/>
    <s v=""/>
    <s v=""/>
    <n v="540"/>
    <n v="540"/>
    <n v="0"/>
    <s v=""/>
    <s v="G/L Account"/>
    <s v=""/>
    <s v=" "/>
    <s v=""/>
    <s v="Angels Courier, Inc"/>
    <n v="7299"/>
    <s v="29813"/>
    <n v="160"/>
    <s v="NULL"/>
    <s v="NULL"/>
  </r>
  <r>
    <x v="1"/>
    <x v="1"/>
    <d v="2021-09-30T00:00:00"/>
    <x v="8"/>
    <s v=" "/>
    <s v="G00094"/>
    <n v="51270"/>
    <x v="69"/>
    <s v="51270 Other"/>
    <x v="11"/>
    <s v="phuong.dam@springfertility.com:80345598:Walgreens:27.8"/>
    <s v=" "/>
    <s v=""/>
    <s v=""/>
    <n v="27.8"/>
    <n v="27.8"/>
    <n v="0"/>
    <s v=""/>
    <s v="G/L Account"/>
    <s v=""/>
    <s v=" "/>
    <s v=""/>
    <s v=""/>
    <n v="8729"/>
    <s v=""/>
    <n v="130"/>
    <s v=""/>
    <s v="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6.65"/>
    <n v="46.65"/>
    <n v="0"/>
    <s v=""/>
    <s v="G/L Account"/>
    <s v=""/>
    <s v=" "/>
    <s v=""/>
    <s v=""/>
    <n v="10095"/>
    <s v=""/>
    <n v="340"/>
    <s v="NULL"/>
    <s v="NULL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7.02"/>
    <n v="47.02"/>
    <n v="0"/>
    <s v=""/>
    <s v="G/L Account"/>
    <s v=""/>
    <s v=" "/>
    <s v=""/>
    <s v=""/>
    <n v="10093"/>
    <s v=""/>
    <n v="340"/>
    <s v="NULL"/>
    <s v="NULL"/>
  </r>
  <r>
    <x v="0"/>
    <x v="2"/>
    <d v="2021-09-30T00:00:00"/>
    <x v="8"/>
    <s v=" "/>
    <s v="G00107"/>
    <n v="51260"/>
    <x v="70"/>
    <s v="51260 Patient souvenirs"/>
    <x v="11"/>
    <s v="Costco - PT flowers"/>
    <s v=" "/>
    <s v=""/>
    <s v=""/>
    <n v="47.38"/>
    <n v="47.38"/>
    <n v="0"/>
    <s v=""/>
    <s v="G/L Account"/>
    <s v=""/>
    <s v=" "/>
    <s v=""/>
    <s v=""/>
    <n v="10091"/>
    <s v=""/>
    <n v="340"/>
    <s v="NULL"/>
    <s v="NULL"/>
  </r>
  <r>
    <x v="0"/>
    <x v="7"/>
    <d v="2021-09-30T00:00:00"/>
    <x v="8"/>
    <s v=" "/>
    <s v="G00094"/>
    <n v="51260"/>
    <x v="70"/>
    <s v="51260 Patient souvenirs"/>
    <x v="11"/>
    <s v="Brenda Pham:79911868:Emoro, Inc.:"/>
    <s v=" "/>
    <s v=""/>
    <s v=""/>
    <n v="1398.16"/>
    <n v="1398.16"/>
    <n v="0"/>
    <s v=""/>
    <s v="G/L Account"/>
    <s v=""/>
    <s v=" "/>
    <s v=""/>
    <s v=""/>
    <n v="8528"/>
    <s v=""/>
    <n v="340"/>
    <s v=""/>
    <s v=""/>
  </r>
  <r>
    <x v="0"/>
    <x v="2"/>
    <d v="2021-09-30T00:00:00"/>
    <x v="8"/>
    <s v=" "/>
    <s v="G00094"/>
    <n v="51260"/>
    <x v="70"/>
    <s v="51260 Patient souvenirs"/>
    <x v="11"/>
    <s v="Meghan Dwyer:79750360:Farmgirl Flowers:"/>
    <s v=" "/>
    <s v=""/>
    <s v=""/>
    <n v="58.3"/>
    <n v="58.3"/>
    <n v="0"/>
    <s v=""/>
    <s v="G/L Account"/>
    <s v=""/>
    <s v=" "/>
    <s v=""/>
    <s v=""/>
    <n v="8463"/>
    <s v=""/>
    <n v="340"/>
    <s v=""/>
    <s v=""/>
  </r>
  <r>
    <x v="0"/>
    <x v="4"/>
    <d v="2021-09-30T00:00:00"/>
    <x v="8"/>
    <s v=" "/>
    <s v="G00094"/>
    <n v="51260"/>
    <x v="70"/>
    <s v="51260 Patient souvenirs"/>
    <x v="11"/>
    <s v="Meghan Dwyer:79750360:THEO CHOCOLATE, INC:"/>
    <s v=" "/>
    <s v=""/>
    <s v=""/>
    <n v="1051.5899999999999"/>
    <n v="1051.5899999999999"/>
    <n v="0"/>
    <s v=""/>
    <s v="G/L Account"/>
    <s v=""/>
    <s v=" "/>
    <s v=""/>
    <s v=""/>
    <n v="8447"/>
    <s v=""/>
    <n v="340"/>
    <s v=""/>
    <s v=""/>
  </r>
  <r>
    <x v="0"/>
    <x v="4"/>
    <d v="2021-09-30T00:00:00"/>
    <x v="8"/>
    <s v=" "/>
    <s v="G00094"/>
    <n v="51260"/>
    <x v="70"/>
    <s v="51260 Patient souvenirs"/>
    <x v="11"/>
    <s v="Meghan Dwyer:79750360:D'flor Flowers Boutique:"/>
    <s v=" "/>
    <s v=""/>
    <s v=""/>
    <n v="100.75"/>
    <n v="100.75"/>
    <n v="0"/>
    <s v=""/>
    <s v="G/L Account"/>
    <s v=""/>
    <s v=" "/>
    <s v=""/>
    <s v=""/>
    <n v="8432"/>
    <s v=""/>
    <n v="340"/>
    <s v=""/>
    <s v=""/>
  </r>
  <r>
    <x v="4"/>
    <x v="4"/>
    <d v="2021-09-30T00:00:00"/>
    <x v="8"/>
    <s v=" "/>
    <s v="G00106"/>
    <n v="51250"/>
    <x v="71"/>
    <s v="51250 Patient refreshments"/>
    <x v="11"/>
    <s v="Amazon Oatmeal"/>
    <s v=" "/>
    <s v=""/>
    <s v=""/>
    <n v="43.26"/>
    <n v="43.26"/>
    <n v="0"/>
    <s v=""/>
    <s v="G/L Account"/>
    <s v=""/>
    <s v=" "/>
    <s v=""/>
    <s v=""/>
    <n v="11221"/>
    <s v=""/>
    <n v="180"/>
    <s v="NULL"/>
    <s v="NULL"/>
  </r>
  <r>
    <x v="4"/>
    <x v="4"/>
    <d v="2021-09-30T00:00:00"/>
    <x v="8"/>
    <s v=" "/>
    <s v="G00106"/>
    <n v="51250"/>
    <x v="71"/>
    <s v="51250 Patient refreshments"/>
    <x v="11"/>
    <s v="Amazon snacks"/>
    <s v=" "/>
    <s v=""/>
    <s v=""/>
    <n v="145.68"/>
    <n v="145.68"/>
    <n v="0"/>
    <s v=""/>
    <s v="G/L Account"/>
    <s v=""/>
    <s v=" "/>
    <s v=""/>
    <s v=""/>
    <n v="11209"/>
    <s v=""/>
    <n v="180"/>
    <s v="NULL"/>
    <s v="NULL"/>
  </r>
  <r>
    <x v="1"/>
    <x v="1"/>
    <d v="2021-09-30T00:00:00"/>
    <x v="8"/>
    <s v=" "/>
    <s v="G00107"/>
    <n v="51250"/>
    <x v="71"/>
    <s v="51250 Patient refreshments"/>
    <x v="11"/>
    <s v="Costco SF Snacks"/>
    <s v=" "/>
    <s v=""/>
    <s v=""/>
    <n v="71.86"/>
    <n v="71.86"/>
    <n v="0"/>
    <s v=""/>
    <s v="G/L Account"/>
    <s v=""/>
    <s v=" "/>
    <s v=""/>
    <s v=""/>
    <n v="10087"/>
    <s v=""/>
    <n v="180"/>
    <s v="NULL"/>
    <s v="NULL"/>
  </r>
  <r>
    <x v="4"/>
    <x v="4"/>
    <d v="2021-09-30T00:00:00"/>
    <x v="8"/>
    <s v=" "/>
    <s v="G00107"/>
    <n v="51250"/>
    <x v="71"/>
    <s v="51250 Patient refreshments"/>
    <x v="11"/>
    <s v="Costco-NYC drinks"/>
    <s v=" "/>
    <s v=""/>
    <s v=""/>
    <n v="83.27"/>
    <n v="83.27"/>
    <n v="0"/>
    <s v=""/>
    <s v="G/L Account"/>
    <s v=""/>
    <s v=" "/>
    <s v=""/>
    <s v=""/>
    <n v="10083"/>
    <s v=""/>
    <n v="180"/>
    <s v="NULL"/>
    <s v="NULL"/>
  </r>
  <r>
    <x v="1"/>
    <x v="1"/>
    <d v="2021-09-30T00:00:00"/>
    <x v="8"/>
    <s v="Invoice"/>
    <s v="34990"/>
    <n v="51230"/>
    <x v="72"/>
    <s v="51230 IVF Lab supplies"/>
    <x v="11"/>
    <s v="8.20.21 230 L Nitrogen, Carbon Dioxide"/>
    <s v=" "/>
    <s v=""/>
    <s v=""/>
    <n v="520.25"/>
    <n v="520.25"/>
    <n v="0"/>
    <s v=""/>
    <s v="G/L Account"/>
    <s v=""/>
    <s v=" "/>
    <s v=""/>
    <s v="Rons Medical Gases, INC"/>
    <n v="11749"/>
    <s v="34990"/>
    <n v="130"/>
    <s v="NULL"/>
    <s v="NULL"/>
  </r>
  <r>
    <x v="4"/>
    <x v="4"/>
    <d v="2021-09-30T00:00:00"/>
    <x v="8"/>
    <s v=" "/>
    <s v="G00106"/>
    <n v="51230"/>
    <x v="72"/>
    <s v="51230 IVF Lab supplies"/>
    <x v="11"/>
    <s v="Amazon test tube rack, stickers, latch box"/>
    <s v=" "/>
    <s v=""/>
    <s v=""/>
    <n v="90.58"/>
    <n v="90.58"/>
    <n v="0"/>
    <s v=""/>
    <s v="G/L Account"/>
    <s v=""/>
    <s v=" "/>
    <s v=""/>
    <s v=""/>
    <n v="11217"/>
    <s v=""/>
    <n v="130"/>
    <s v="NULL"/>
    <s v="NULL"/>
  </r>
  <r>
    <x v="1"/>
    <x v="1"/>
    <d v="2021-09-30T00:00:00"/>
    <x v="8"/>
    <s v=" "/>
    <s v="G00106"/>
    <n v="51230"/>
    <x v="72"/>
    <s v="51230 IVF Lab supplies"/>
    <x v="11"/>
    <s v="Amazon Quickun Plastic Hose Barb Reducer Fitting"/>
    <s v=" "/>
    <s v=""/>
    <s v=""/>
    <n v="119.4"/>
    <n v="119.4"/>
    <n v="0"/>
    <s v=""/>
    <s v="G/L Account"/>
    <s v=""/>
    <s v=" "/>
    <s v=""/>
    <s v=""/>
    <n v="11213"/>
    <s v=""/>
    <n v="130"/>
    <s v="NULL"/>
    <s v="NULL"/>
  </r>
  <r>
    <x v="1"/>
    <x v="7"/>
    <d v="2021-09-30T00:00:00"/>
    <x v="8"/>
    <s v="Invoice"/>
    <s v="66398676"/>
    <n v="51230"/>
    <x v="72"/>
    <s v="51230 IVF Lab supplies"/>
    <x v="11"/>
    <s v="Nitrogen Liquid"/>
    <s v=" "/>
    <s v=""/>
    <s v=""/>
    <n v="411.19"/>
    <n v="411.19"/>
    <n v="0"/>
    <s v=""/>
    <s v="G/L Account"/>
    <s v=""/>
    <s v=" "/>
    <s v=""/>
    <s v="Linde Gas &amp; Equipment Inc."/>
    <n v="7407"/>
    <s v="66398676"/>
    <n v="130"/>
    <s v="NULL"/>
    <s v="NULL"/>
  </r>
  <r>
    <x v="1"/>
    <x v="5"/>
    <d v="2021-09-30T00:00:00"/>
    <x v="8"/>
    <s v="Invoice"/>
    <s v="66398469"/>
    <n v="51230"/>
    <x v="72"/>
    <s v="51230 IVF Lab supplies"/>
    <x v="11"/>
    <s v="Nitrogen Liquid"/>
    <s v=" "/>
    <s v=""/>
    <s v=""/>
    <n v="447.41"/>
    <n v="447.41"/>
    <n v="0"/>
    <s v=""/>
    <s v="G/L Account"/>
    <s v=""/>
    <s v=" "/>
    <s v=""/>
    <s v="Linde Gas &amp; Equipment Inc."/>
    <n v="7403"/>
    <s v="66398469"/>
    <n v="130"/>
    <s v="NULL"/>
    <s v="NULL"/>
  </r>
  <r>
    <x v="1"/>
    <x v="5"/>
    <d v="2021-09-30T00:00:00"/>
    <x v="8"/>
    <s v="Invoice"/>
    <s v="66398468"/>
    <n v="51230"/>
    <x v="72"/>
    <s v="51230 IVF Lab supplies"/>
    <x v="11"/>
    <s v="Nit-CO2, Cert of Analysis"/>
    <s v=" "/>
    <s v=""/>
    <s v=""/>
    <n v="317.05"/>
    <n v="317.05"/>
    <n v="0"/>
    <s v=""/>
    <s v="G/L Account"/>
    <s v=""/>
    <s v=" "/>
    <s v=""/>
    <s v="Linde Gas &amp; Equipment Inc."/>
    <n v="7399"/>
    <s v="66398468"/>
    <n v="130"/>
    <s v="NULL"/>
    <s v="NULL"/>
  </r>
  <r>
    <x v="1"/>
    <x v="7"/>
    <d v="2021-09-30T00:00:00"/>
    <x v="8"/>
    <s v="Invoice"/>
    <s v="66309311"/>
    <n v="51230"/>
    <x v="72"/>
    <s v="51230 IVF Lab supplies"/>
    <x v="11"/>
    <s v="Carbon dioxide, nitrogen liquid"/>
    <s v=" "/>
    <s v=""/>
    <s v=""/>
    <n v="225.45"/>
    <n v="225.45"/>
    <n v="0"/>
    <s v=""/>
    <s v="G/L Account"/>
    <s v=""/>
    <s v=" "/>
    <s v=""/>
    <s v="Linde Gas &amp; Equipment Inc."/>
    <n v="7395"/>
    <s v="66309311"/>
    <n v="130"/>
    <s v="NULL"/>
    <s v="NULL"/>
  </r>
  <r>
    <x v="1"/>
    <x v="5"/>
    <d v="2021-09-30T00:00:00"/>
    <x v="8"/>
    <s v="Invoice"/>
    <s v="6315"/>
    <n v="51230"/>
    <x v="72"/>
    <s v="51230 IVF Lab supplies"/>
    <x v="11"/>
    <s v="Elite Series Lab chair"/>
    <s v=" "/>
    <s v=""/>
    <s v=""/>
    <n v="1351.21"/>
    <n v="1351.21"/>
    <n v="0"/>
    <s v=""/>
    <s v="G/L Account"/>
    <s v=""/>
    <s v=" "/>
    <s v=""/>
    <s v="NextGen Life Labs"/>
    <n v="7391"/>
    <s v="6315"/>
    <n v="130"/>
    <s v="NULL"/>
    <s v="NULL"/>
  </r>
  <r>
    <x v="4"/>
    <x v="4"/>
    <d v="2021-09-30T00:00:00"/>
    <x v="8"/>
    <s v="Invoice"/>
    <s v="572137"/>
    <n v="51230"/>
    <x v="72"/>
    <s v="51230 IVF Lab supplies"/>
    <x v="11"/>
    <s v="Cell treat 50ml Centrifuge"/>
    <s v=" "/>
    <s v=""/>
    <s v=""/>
    <n v="144.68"/>
    <n v="144.68"/>
    <n v="0"/>
    <s v=""/>
    <s v="G/L Account"/>
    <s v=""/>
    <s v=" "/>
    <s v=""/>
    <s v="Pipette.com"/>
    <n v="7371"/>
    <s v="572137"/>
    <n v="130"/>
    <s v="NULL"/>
    <s v="NULL"/>
  </r>
  <r>
    <x v="1"/>
    <x v="1"/>
    <d v="2021-09-30T00:00:00"/>
    <x v="8"/>
    <s v="Invoice"/>
    <s v="34929"/>
    <n v="51230"/>
    <x v="72"/>
    <s v="51230 IVF Lab supplies"/>
    <x v="11"/>
    <s v="8.17.21 230 L/180L Nitrogen, Carbon Dioxide"/>
    <s v=" "/>
    <s v=""/>
    <s v=""/>
    <n v="1148.6400000000001"/>
    <n v="1148.6400000000001"/>
    <n v="0"/>
    <s v=""/>
    <s v="G/L Account"/>
    <s v=""/>
    <s v=" "/>
    <s v=""/>
    <s v="Rons Medical Gases, INC"/>
    <n v="7335"/>
    <s v="34929"/>
    <n v="130"/>
    <s v="NULL"/>
    <s v="NULL"/>
  </r>
  <r>
    <x v="1"/>
    <x v="1"/>
    <d v="2021-09-30T00:00:00"/>
    <x v="8"/>
    <s v="Invoice"/>
    <s v="30741126"/>
    <n v="51230"/>
    <x v="72"/>
    <s v="51230 IVF Lab supplies"/>
    <x v="11"/>
    <s v="Drape sheet"/>
    <s v=" "/>
    <s v=""/>
    <s v=""/>
    <n v="62.87"/>
    <n v="62.87"/>
    <n v="0"/>
    <s v=""/>
    <s v="G/L Account"/>
    <s v=""/>
    <s v=" "/>
    <s v=""/>
    <s v="McKesson"/>
    <n v="7315"/>
    <s v="30741126"/>
    <n v="130"/>
    <s v="NULL"/>
    <s v="NULL"/>
  </r>
  <r>
    <x v="1"/>
    <x v="5"/>
    <d v="2021-09-30T00:00:00"/>
    <x v="8"/>
    <s v="Invoice"/>
    <s v="30734231"/>
    <n v="51230"/>
    <x v="72"/>
    <s v="51230 IVF Lab supplies"/>
    <x v="11"/>
    <s v="Kimwipe"/>
    <s v=" "/>
    <s v=""/>
    <s v=""/>
    <n v="95.49"/>
    <n v="95.49"/>
    <n v="0"/>
    <s v=""/>
    <s v="G/L Account"/>
    <s v=""/>
    <s v=" "/>
    <s v=""/>
    <s v="McKesson"/>
    <n v="7311"/>
    <s v="30734231"/>
    <n v="130"/>
    <s v="NULL"/>
    <s v="NULL"/>
  </r>
  <r>
    <x v="4"/>
    <x v="4"/>
    <d v="2021-09-30T00:00:00"/>
    <x v="8"/>
    <s v="Invoice"/>
    <s v="17729"/>
    <n v="51230"/>
    <x v="72"/>
    <s v="51230 IVF Lab supplies"/>
    <x v="11"/>
    <s v="8.24.21 Cryopreserved 1 Cell mouse embryos 20 per straw"/>
    <s v=" "/>
    <s v=""/>
    <s v=""/>
    <n v="3591"/>
    <n v="3591"/>
    <n v="0"/>
    <s v=""/>
    <s v="G/L Account"/>
    <s v=""/>
    <s v=" "/>
    <s v=""/>
    <s v="Embryotech"/>
    <n v="7095"/>
    <s v="17729"/>
    <n v="130"/>
    <s v="NULL"/>
    <s v="NULL"/>
  </r>
  <r>
    <x v="0"/>
    <x v="5"/>
    <d v="2021-09-30T00:00:00"/>
    <x v="8"/>
    <s v=" "/>
    <s v="G00108"/>
    <n v="51220"/>
    <x v="73"/>
    <s v="51220 Clinical supplies"/>
    <x v="11"/>
    <s v="P09 September 2021 Prepaid Amortization"/>
    <s v=" "/>
    <s v=""/>
    <s v=""/>
    <n v="187.01"/>
    <n v="187.01"/>
    <n v="0"/>
    <s v="Mirion Technologies"/>
    <s v="G/L Account"/>
    <s v=""/>
    <s v=" "/>
    <s v=""/>
    <s v=""/>
    <n v="11481"/>
    <s v=""/>
    <n v="370"/>
    <s v=""/>
    <s v=""/>
  </r>
  <r>
    <x v="4"/>
    <x v="4"/>
    <d v="2021-09-30T00:00:00"/>
    <x v="8"/>
    <s v=" "/>
    <s v="G00071"/>
    <n v="51190"/>
    <x v="49"/>
    <s v="51190 PTO Expense"/>
    <x v="12"/>
    <s v="Acrrued PTO for September 2021"/>
    <s v=" "/>
    <s v=""/>
    <s v=""/>
    <n v="-69198.27"/>
    <n v="0"/>
    <n v="69198.27"/>
    <s v=""/>
    <s v="G/L Account"/>
    <s v=""/>
    <s v=" "/>
    <s v=""/>
    <s v=""/>
    <n v="4060"/>
    <s v=""/>
    <n v="110"/>
    <s v=""/>
    <s v=""/>
  </r>
  <r>
    <x v="4"/>
    <x v="4"/>
    <d v="2021-09-30T00:00:00"/>
    <x v="8"/>
    <s v=" "/>
    <s v="G00071"/>
    <n v="51190"/>
    <x v="49"/>
    <s v="51190 PTO Expense"/>
    <x v="12"/>
    <s v="Acrrued PTO for September 2021"/>
    <s v=" "/>
    <s v=""/>
    <s v=""/>
    <n v="5231.41"/>
    <n v="5231.41"/>
    <n v="0"/>
    <s v=""/>
    <s v="G/L Account"/>
    <s v=""/>
    <s v=" "/>
    <s v=""/>
    <s v=""/>
    <n v="4059"/>
    <s v=""/>
    <n v="120"/>
    <s v=""/>
    <s v=""/>
  </r>
  <r>
    <x v="1"/>
    <x v="5"/>
    <d v="2021-09-30T00:00:00"/>
    <x v="8"/>
    <s v=" "/>
    <s v="G00072"/>
    <n v="51190"/>
    <x v="49"/>
    <s v="51190 PTO Expense"/>
    <x v="12"/>
    <s v="Acrrued PTO for September 2021"/>
    <s v=" "/>
    <s v=""/>
    <s v=""/>
    <n v="1554.63"/>
    <n v="1554.63"/>
    <n v="0"/>
    <s v=""/>
    <s v="G/L Account"/>
    <s v=""/>
    <s v=" "/>
    <s v=""/>
    <s v=""/>
    <n v="4056"/>
    <s v=""/>
    <n v="120"/>
    <s v=""/>
    <s v=""/>
  </r>
  <r>
    <x v="1"/>
    <x v="1"/>
    <d v="2021-09-30T00:00:00"/>
    <x v="8"/>
    <s v=" "/>
    <s v="G00072"/>
    <n v="51190"/>
    <x v="49"/>
    <s v="51190 PTO Expense"/>
    <x v="12"/>
    <s v="Acrrued PTO for September 2021"/>
    <s v=" "/>
    <s v=""/>
    <s v=""/>
    <n v="-21685.09"/>
    <n v="0"/>
    <n v="21685.09"/>
    <s v=""/>
    <s v="G/L Account"/>
    <s v=""/>
    <s v=" "/>
    <s v=""/>
    <s v=""/>
    <n v="4055"/>
    <s v=""/>
    <n v="120"/>
    <s v=""/>
    <s v=""/>
  </r>
  <r>
    <x v="1"/>
    <x v="3"/>
    <d v="2021-09-30T00:00:00"/>
    <x v="8"/>
    <s v=" "/>
    <s v="G00072"/>
    <n v="51190"/>
    <x v="49"/>
    <s v="51190 PTO Expense"/>
    <x v="12"/>
    <s v="Acrrued PTO for September 2021"/>
    <s v=" "/>
    <s v=""/>
    <s v=""/>
    <n v="-4261.25"/>
    <n v="0"/>
    <n v="4261.25"/>
    <s v=""/>
    <s v="G/L Account"/>
    <s v=""/>
    <s v=" "/>
    <s v=""/>
    <s v=""/>
    <n v="4054"/>
    <s v=""/>
    <n v="120"/>
    <s v=""/>
    <s v=""/>
  </r>
  <r>
    <x v="1"/>
    <x v="9"/>
    <d v="2021-09-30T00:00:00"/>
    <x v="8"/>
    <s v=" "/>
    <s v="G00072"/>
    <n v="51190"/>
    <x v="49"/>
    <s v="51190 PTO Expense"/>
    <x v="12"/>
    <s v="Acrrued PTO for September 2021"/>
    <s v=" "/>
    <s v=""/>
    <s v=""/>
    <n v="-1081.8"/>
    <n v="0"/>
    <n v="1081.8"/>
    <s v=""/>
    <s v="G/L Account"/>
    <s v=""/>
    <s v=" "/>
    <s v=""/>
    <s v=""/>
    <n v="4053"/>
    <s v=""/>
    <n v="120"/>
    <s v=""/>
    <s v=""/>
  </r>
  <r>
    <x v="1"/>
    <x v="9"/>
    <d v="2021-09-30T00:00:00"/>
    <x v="8"/>
    <s v=" "/>
    <s v="G00072"/>
    <n v="51190"/>
    <x v="49"/>
    <s v="51190 PTO Expense"/>
    <x v="12"/>
    <s v="Acrrued PTO for September 2021"/>
    <s v=" "/>
    <s v=""/>
    <s v=""/>
    <n v="712.5"/>
    <n v="712.5"/>
    <n v="0"/>
    <s v=""/>
    <s v="G/L Account"/>
    <s v=""/>
    <s v=" "/>
    <s v=""/>
    <s v=""/>
    <n v="4052"/>
    <s v=""/>
    <n v="120"/>
    <s v=""/>
    <s v=""/>
  </r>
  <r>
    <x v="1"/>
    <x v="7"/>
    <d v="2021-09-30T00:00:00"/>
    <x v="8"/>
    <s v=" "/>
    <s v="G00072"/>
    <n v="51190"/>
    <x v="49"/>
    <s v="51190 PTO Expense"/>
    <x v="12"/>
    <s v="Acrrued PTO for September 2021"/>
    <s v=" "/>
    <s v=""/>
    <s v=""/>
    <n v="5106.08"/>
    <n v="5106.08"/>
    <n v="0"/>
    <s v=""/>
    <s v="G/L Account"/>
    <s v=""/>
    <s v=" "/>
    <s v=""/>
    <s v=""/>
    <n v="4051"/>
    <s v=""/>
    <n v="120"/>
    <s v=""/>
    <s v=""/>
  </r>
  <r>
    <x v="1"/>
    <x v="4"/>
    <d v="2021-09-30T00:00:00"/>
    <x v="8"/>
    <s v=" "/>
    <s v="G00072"/>
    <n v="51190"/>
    <x v="49"/>
    <s v="51190 PTO Expense"/>
    <x v="12"/>
    <s v="Acrrued PTO for September 2021"/>
    <s v=" "/>
    <s v=""/>
    <s v=""/>
    <n v="1022.72"/>
    <n v="1022.72"/>
    <n v="0"/>
    <s v=""/>
    <s v="G/L Account"/>
    <s v=""/>
    <s v=" "/>
    <s v=""/>
    <s v=""/>
    <n v="4050"/>
    <s v=""/>
    <n v="120"/>
    <s v=""/>
    <s v=""/>
  </r>
  <r>
    <x v="1"/>
    <x v="5"/>
    <d v="2021-09-30T00:00:00"/>
    <x v="8"/>
    <s v=" "/>
    <s v="G00072"/>
    <n v="51190"/>
    <x v="49"/>
    <s v="51190 PTO Expense"/>
    <x v="12"/>
    <s v="Acrrued PTO for September 2021"/>
    <s v=" "/>
    <s v=""/>
    <s v=""/>
    <n v="5745"/>
    <n v="5745"/>
    <n v="0"/>
    <s v=""/>
    <s v="G/L Account"/>
    <s v=""/>
    <s v=" "/>
    <s v=""/>
    <s v=""/>
    <n v="4049"/>
    <s v=""/>
    <n v="110"/>
    <s v=""/>
    <s v=""/>
  </r>
  <r>
    <x v="1"/>
    <x v="1"/>
    <d v="2021-09-30T00:00:00"/>
    <x v="8"/>
    <s v=" "/>
    <s v="G00072"/>
    <n v="51190"/>
    <x v="49"/>
    <s v="51190 PTO Expense"/>
    <x v="12"/>
    <s v="Acrrued PTO for September 2021"/>
    <s v=" "/>
    <s v=""/>
    <s v=""/>
    <n v="18097.240000000002"/>
    <n v="18097.240000000002"/>
    <n v="0"/>
    <s v=""/>
    <s v="G/L Account"/>
    <s v=""/>
    <s v=" "/>
    <s v=""/>
    <s v=""/>
    <n v="4048"/>
    <s v=""/>
    <n v="110"/>
    <s v=""/>
    <s v=""/>
  </r>
  <r>
    <x v="1"/>
    <x v="7"/>
    <d v="2021-09-30T00:00:00"/>
    <x v="8"/>
    <s v=" "/>
    <s v="G00072"/>
    <n v="51190"/>
    <x v="49"/>
    <s v="51190 PTO Expense"/>
    <x v="12"/>
    <s v="Acrrued PTO for September 2021"/>
    <s v=" "/>
    <s v=""/>
    <s v=""/>
    <n v="11218"/>
    <n v="11218"/>
    <n v="0"/>
    <s v=""/>
    <s v="G/L Account"/>
    <s v=""/>
    <s v=" "/>
    <s v=""/>
    <s v=""/>
    <n v="4047"/>
    <s v=""/>
    <n v="11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1641"/>
    <n v="1641"/>
    <n v="0"/>
    <s v=""/>
    <s v="G/L Account"/>
    <s v=""/>
    <s v=" "/>
    <s v=""/>
    <s v=""/>
    <n v="4036"/>
    <s v=""/>
    <n v="16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525.42999999999995"/>
    <n v="0"/>
    <n v="525.42999999999995"/>
    <s v=""/>
    <s v="G/L Account"/>
    <s v=""/>
    <s v=" "/>
    <s v=""/>
    <s v=""/>
    <n v="4035"/>
    <s v=""/>
    <n v="22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2364.77"/>
    <n v="2364.77"/>
    <n v="0"/>
    <s v=""/>
    <s v="G/L Account"/>
    <s v=""/>
    <s v=" "/>
    <s v=""/>
    <s v=""/>
    <n v="4034"/>
    <s v=""/>
    <n v="14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821.39"/>
    <n v="2821.39"/>
    <n v="0"/>
    <s v=""/>
    <s v="G/L Account"/>
    <s v=""/>
    <s v=" "/>
    <s v=""/>
    <s v=""/>
    <n v="4033"/>
    <s v=""/>
    <n v="14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728.23"/>
    <n v="728.23"/>
    <n v="0"/>
    <s v=""/>
    <s v="G/L Account"/>
    <s v=""/>
    <s v=" "/>
    <s v=""/>
    <s v=""/>
    <n v="4032"/>
    <s v=""/>
    <n v="14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1992.14"/>
    <n v="0"/>
    <n v="1992.14"/>
    <s v=""/>
    <s v="G/L Account"/>
    <s v=""/>
    <s v=" "/>
    <s v=""/>
    <s v=""/>
    <n v="4031"/>
    <s v=""/>
    <n v="14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3060.92"/>
    <n v="3060.92"/>
    <n v="0"/>
    <s v=""/>
    <s v="G/L Account"/>
    <s v=""/>
    <s v=" "/>
    <s v=""/>
    <s v=""/>
    <n v="4030"/>
    <s v=""/>
    <n v="14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4652.91"/>
    <n v="4652.91"/>
    <n v="0"/>
    <s v=""/>
    <s v="G/L Account"/>
    <s v=""/>
    <s v=" "/>
    <s v=""/>
    <s v=""/>
    <n v="4029"/>
    <s v=""/>
    <n v="35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-2512.92"/>
    <n v="0"/>
    <n v="2512.92"/>
    <s v=""/>
    <s v="G/L Account"/>
    <s v=""/>
    <s v=" "/>
    <s v=""/>
    <s v=""/>
    <n v="4028"/>
    <s v=""/>
    <n v="18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774.96"/>
    <n v="2774.96"/>
    <n v="0"/>
    <s v=""/>
    <s v="G/L Account"/>
    <s v=""/>
    <s v=" "/>
    <s v=""/>
    <s v=""/>
    <n v="4027"/>
    <s v=""/>
    <n v="18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-1368"/>
    <n v="0"/>
    <n v="1368"/>
    <s v=""/>
    <s v="G/L Account"/>
    <s v=""/>
    <s v=" "/>
    <s v=""/>
    <s v=""/>
    <n v="4026"/>
    <s v=""/>
    <n v="180"/>
    <s v=""/>
    <s v=""/>
  </r>
  <r>
    <x v="0"/>
    <x v="6"/>
    <d v="2021-09-30T00:00:00"/>
    <x v="8"/>
    <s v=" "/>
    <s v="G00073"/>
    <n v="51190"/>
    <x v="49"/>
    <s v="51190 PTO Expense"/>
    <x v="12"/>
    <s v="Acrrued PTO for September 2021"/>
    <s v=" "/>
    <s v=""/>
    <s v=""/>
    <n v="-432"/>
    <n v="0"/>
    <n v="432"/>
    <s v=""/>
    <s v="G/L Account"/>
    <s v=""/>
    <s v=" "/>
    <s v=""/>
    <s v=""/>
    <n v="4025"/>
    <s v=""/>
    <n v="18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2135.5"/>
    <n v="0"/>
    <n v="2135.5"/>
    <s v=""/>
    <s v="G/L Account"/>
    <s v=""/>
    <s v=" "/>
    <s v=""/>
    <s v=""/>
    <n v="4024"/>
    <s v=""/>
    <n v="180"/>
    <s v=""/>
    <s v=""/>
  </r>
  <r>
    <x v="0"/>
    <x v="8"/>
    <d v="2021-09-30T00:00:00"/>
    <x v="8"/>
    <s v=" "/>
    <s v="G00073"/>
    <n v="51190"/>
    <x v="49"/>
    <s v="51190 PTO Expense"/>
    <x v="12"/>
    <s v="Acrrued PTO for September 2021"/>
    <s v=" "/>
    <s v=""/>
    <s v=""/>
    <n v="-696"/>
    <n v="0"/>
    <n v="696"/>
    <s v=""/>
    <s v="G/L Account"/>
    <s v=""/>
    <s v=" "/>
    <s v=""/>
    <s v=""/>
    <n v="4023"/>
    <s v=""/>
    <n v="18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1106"/>
    <n v="1106"/>
    <n v="0"/>
    <s v=""/>
    <s v="G/L Account"/>
    <s v=""/>
    <s v=" "/>
    <s v=""/>
    <s v=""/>
    <n v="4022"/>
    <s v=""/>
    <n v="18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674.03"/>
    <n v="0"/>
    <n v="674.03"/>
    <s v=""/>
    <s v="G/L Account"/>
    <s v=""/>
    <s v=" "/>
    <s v=""/>
    <s v=""/>
    <n v="4021"/>
    <s v=""/>
    <n v="15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2355.6"/>
    <n v="2355.6"/>
    <n v="0"/>
    <s v=""/>
    <s v="G/L Account"/>
    <s v=""/>
    <s v=" "/>
    <s v=""/>
    <s v=""/>
    <n v="4020"/>
    <s v=""/>
    <n v="34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-101.88"/>
    <n v="0"/>
    <n v="101.88"/>
    <s v=""/>
    <s v="G/L Account"/>
    <s v=""/>
    <s v=" "/>
    <s v=""/>
    <s v=""/>
    <n v="4019"/>
    <s v=""/>
    <n v="17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628.63"/>
    <n v="628.63"/>
    <n v="0"/>
    <s v=""/>
    <s v="G/L Account"/>
    <s v=""/>
    <s v=" "/>
    <s v=""/>
    <s v=""/>
    <n v="4018"/>
    <s v=""/>
    <n v="170"/>
    <s v=""/>
    <s v=""/>
  </r>
  <r>
    <x v="0"/>
    <x v="3"/>
    <d v="2021-09-30T00:00:00"/>
    <x v="8"/>
    <s v=" "/>
    <s v="G00073"/>
    <n v="51190"/>
    <x v="49"/>
    <s v="51190 PTO Expense"/>
    <x v="12"/>
    <s v="Acrrued PTO for September 2021"/>
    <s v=" "/>
    <s v=""/>
    <s v=""/>
    <n v="-1288.5"/>
    <n v="0"/>
    <n v="1288.5"/>
    <s v=""/>
    <s v="G/L Account"/>
    <s v=""/>
    <s v=" "/>
    <s v=""/>
    <s v=""/>
    <n v="4017"/>
    <s v=""/>
    <n v="170"/>
    <s v=""/>
    <s v=""/>
  </r>
  <r>
    <x v="0"/>
    <x v="6"/>
    <d v="2021-09-30T00:00:00"/>
    <x v="8"/>
    <s v=" "/>
    <s v="G00073"/>
    <n v="51190"/>
    <x v="49"/>
    <s v="51190 PTO Expense"/>
    <x v="12"/>
    <s v="Acrrued PTO for September 2021"/>
    <s v=" "/>
    <s v=""/>
    <s v=""/>
    <n v="378"/>
    <n v="378"/>
    <n v="0"/>
    <s v=""/>
    <s v="G/L Account"/>
    <s v=""/>
    <s v=" "/>
    <s v=""/>
    <s v=""/>
    <n v="4016"/>
    <s v=""/>
    <n v="17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399.65"/>
    <n v="0"/>
    <n v="399.65"/>
    <s v=""/>
    <s v="G/L Account"/>
    <s v=""/>
    <s v=" "/>
    <s v=""/>
    <s v=""/>
    <n v="4015"/>
    <s v=""/>
    <n v="17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2919"/>
    <n v="2919"/>
    <n v="0"/>
    <s v=""/>
    <s v="G/L Account"/>
    <s v=""/>
    <s v=" "/>
    <s v=""/>
    <s v=""/>
    <n v="4014"/>
    <s v=""/>
    <n v="170"/>
    <s v=""/>
    <s v=""/>
  </r>
  <r>
    <x v="0"/>
    <x v="8"/>
    <d v="2021-09-30T00:00:00"/>
    <x v="8"/>
    <s v=" "/>
    <s v="G00073"/>
    <n v="51190"/>
    <x v="49"/>
    <s v="51190 PTO Expense"/>
    <x v="12"/>
    <s v="Acrrued PTO for September 2021"/>
    <s v=" "/>
    <s v=""/>
    <s v=""/>
    <n v="144"/>
    <n v="144"/>
    <n v="0"/>
    <s v=""/>
    <s v="G/L Account"/>
    <s v=""/>
    <s v=" "/>
    <s v=""/>
    <s v=""/>
    <n v="4013"/>
    <s v=""/>
    <n v="17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27388.959999999999"/>
    <n v="27388.959999999999"/>
    <n v="0"/>
    <s v=""/>
    <s v="G/L Account"/>
    <s v=""/>
    <s v=" "/>
    <s v=""/>
    <s v=""/>
    <n v="4012"/>
    <s v=""/>
    <n v="130"/>
    <s v=""/>
    <s v=""/>
  </r>
  <r>
    <x v="0"/>
    <x v="5"/>
    <d v="2021-09-30T00:00:00"/>
    <x v="8"/>
    <s v=" "/>
    <s v="G00073"/>
    <n v="51190"/>
    <x v="49"/>
    <s v="51190 PTO Expense"/>
    <x v="12"/>
    <s v="Acrrued PTO for September 2021"/>
    <s v=" "/>
    <s v=""/>
    <s v=""/>
    <n v="4572.96"/>
    <n v="4572.96"/>
    <n v="0"/>
    <s v=""/>
    <s v="G/L Account"/>
    <s v=""/>
    <s v=" "/>
    <s v=""/>
    <s v=""/>
    <n v="4011"/>
    <s v=""/>
    <n v="13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562.08"/>
    <n v="2562.08"/>
    <n v="0"/>
    <s v=""/>
    <s v="G/L Account"/>
    <s v=""/>
    <s v=" "/>
    <s v=""/>
    <s v=""/>
    <n v="4010"/>
    <s v=""/>
    <n v="130"/>
    <s v=""/>
    <s v=""/>
  </r>
  <r>
    <x v="0"/>
    <x v="7"/>
    <d v="2021-09-30T00:00:00"/>
    <x v="8"/>
    <s v=" "/>
    <s v="G00073"/>
    <n v="51190"/>
    <x v="49"/>
    <s v="51190 PTO Expense"/>
    <x v="12"/>
    <s v="Acrrued PTO for September 2021"/>
    <s v=" "/>
    <s v=""/>
    <s v=""/>
    <n v="-4708.2299999999996"/>
    <n v="0"/>
    <n v="4708.2299999999996"/>
    <s v=""/>
    <s v="G/L Account"/>
    <s v=""/>
    <s v=" "/>
    <s v=""/>
    <s v=""/>
    <n v="4009"/>
    <s v=""/>
    <n v="13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6009.75"/>
    <n v="6009.75"/>
    <n v="0"/>
    <s v=""/>
    <s v="G/L Account"/>
    <s v=""/>
    <s v=" "/>
    <s v=""/>
    <s v=""/>
    <n v="4008"/>
    <s v=""/>
    <n v="13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3286.19"/>
    <n v="0"/>
    <n v="3286.19"/>
    <s v=""/>
    <s v="G/L Account"/>
    <s v=""/>
    <s v=" "/>
    <s v=""/>
    <s v=""/>
    <n v="4007"/>
    <s v=""/>
    <n v="37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7129.71"/>
    <n v="0"/>
    <n v="7129.71"/>
    <s v=""/>
    <s v="G/L Account"/>
    <s v=""/>
    <s v=" "/>
    <s v=""/>
    <s v=""/>
    <n v="4006"/>
    <s v=""/>
    <n v="332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-1160.6600000000001"/>
    <n v="0"/>
    <n v="1160.6600000000001"/>
    <s v=""/>
    <s v="G/L Account"/>
    <s v=""/>
    <s v=" "/>
    <s v=""/>
    <s v=""/>
    <n v="4005"/>
    <s v=""/>
    <n v="32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1057.68"/>
    <n v="1057.68"/>
    <n v="0"/>
    <s v=""/>
    <s v="G/L Account"/>
    <s v=""/>
    <s v=" "/>
    <s v=""/>
    <s v=""/>
    <n v="4004"/>
    <s v=""/>
    <n v="31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-21240"/>
    <n v="0"/>
    <n v="21240"/>
    <s v=""/>
    <s v="G/L Account"/>
    <s v=""/>
    <s v=" "/>
    <s v=""/>
    <s v=""/>
    <n v="4003"/>
    <s v=""/>
    <n v="11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6531.84"/>
    <n v="6531.84"/>
    <n v="0"/>
    <s v=""/>
    <s v="G/L Account"/>
    <s v=""/>
    <s v=" "/>
    <s v=""/>
    <s v=""/>
    <n v="4002"/>
    <s v=""/>
    <n v="120"/>
    <s v=""/>
    <s v=""/>
  </r>
  <r>
    <x v="0"/>
    <x v="4"/>
    <d v="2021-09-30T00:00:00"/>
    <x v="8"/>
    <s v=" "/>
    <s v="G00073"/>
    <n v="51190"/>
    <x v="49"/>
    <s v="51190 PTO Expense"/>
    <x v="12"/>
    <s v="Acrrued PTO for September 2021"/>
    <s v=" "/>
    <s v=""/>
    <s v=""/>
    <n v="243.57"/>
    <n v="243.57"/>
    <n v="0"/>
    <s v=""/>
    <s v="G/L Account"/>
    <s v=""/>
    <s v=" "/>
    <s v=""/>
    <s v=""/>
    <n v="4001"/>
    <s v=""/>
    <n v="120"/>
    <s v=""/>
    <s v=""/>
  </r>
  <r>
    <x v="0"/>
    <x v="2"/>
    <d v="2021-09-30T00:00:00"/>
    <x v="8"/>
    <s v=" "/>
    <s v="G00073"/>
    <n v="51190"/>
    <x v="49"/>
    <s v="51190 PTO Expense"/>
    <x v="12"/>
    <s v="Acrrued PTO for September 2021"/>
    <s v=" "/>
    <s v=""/>
    <s v=""/>
    <n v="364.71"/>
    <n v="364.71"/>
    <n v="0"/>
    <s v=""/>
    <s v="G/L Account"/>
    <s v=""/>
    <s v=" "/>
    <s v=""/>
    <s v=""/>
    <n v="4000"/>
    <s v=""/>
    <n v="210"/>
    <s v=""/>
    <s v=""/>
  </r>
  <r>
    <x v="0"/>
    <x v="1"/>
    <d v="2021-09-30T00:00:00"/>
    <x v="8"/>
    <s v=" "/>
    <s v="G00073"/>
    <n v="51190"/>
    <x v="49"/>
    <s v="51190 PTO Expense"/>
    <x v="12"/>
    <s v="Acrrued PTO for September 2021"/>
    <s v=" "/>
    <s v=""/>
    <s v=""/>
    <n v="240"/>
    <n v="240"/>
    <n v="0"/>
    <s v=""/>
    <s v="G/L Account"/>
    <s v=""/>
    <s v=" "/>
    <s v=""/>
    <s v=""/>
    <n v="3999"/>
    <s v=""/>
    <n v="180"/>
    <s v=""/>
    <s v=""/>
  </r>
  <r>
    <x v="1"/>
    <x v="5"/>
    <d v="2021-09-30T00:00:00"/>
    <x v="8"/>
    <s v=" "/>
    <s v="G00057"/>
    <n v="51190"/>
    <x v="49"/>
    <s v="51190 PTO Expense"/>
    <x v="12"/>
    <s v="CA PC PPE 9/30/21 - Invoice 5544807"/>
    <s v=" "/>
    <s v=""/>
    <s v=""/>
    <n v="3528"/>
    <n v="3528"/>
    <n v="0"/>
    <s v=""/>
    <s v="G/L Account"/>
    <s v=""/>
    <s v=" "/>
    <s v=""/>
    <s v=""/>
    <n v="3364"/>
    <s v=""/>
    <n v="120"/>
    <s v=""/>
    <s v=""/>
  </r>
  <r>
    <x v="1"/>
    <x v="1"/>
    <d v="2021-09-30T00:00:00"/>
    <x v="8"/>
    <s v=" "/>
    <s v="G00057"/>
    <n v="51190"/>
    <x v="49"/>
    <s v="51190 PTO Expense"/>
    <x v="12"/>
    <s v="CA PC PPE 9/30/21 - Invoice 5544807"/>
    <s v=" "/>
    <s v=""/>
    <s v=""/>
    <n v="3978.1"/>
    <n v="3978.1"/>
    <n v="0"/>
    <s v=""/>
    <s v="G/L Account"/>
    <s v=""/>
    <s v=" "/>
    <s v=""/>
    <s v=""/>
    <n v="3363"/>
    <s v=""/>
    <n v="120"/>
    <s v=""/>
    <s v=""/>
  </r>
  <r>
    <x v="1"/>
    <x v="7"/>
    <d v="2021-09-30T00:00:00"/>
    <x v="8"/>
    <s v=" "/>
    <s v="G00057"/>
    <n v="51190"/>
    <x v="49"/>
    <s v="51190 PTO Expense"/>
    <x v="12"/>
    <s v="CA PC PPE 9/30/21 - Invoice 5544807"/>
    <s v=" "/>
    <s v=""/>
    <s v=""/>
    <n v="2764.4"/>
    <n v="2764.4"/>
    <n v="0"/>
    <s v=""/>
    <s v="G/L Account"/>
    <s v=""/>
    <s v=" "/>
    <s v=""/>
    <s v=""/>
    <n v="3362"/>
    <s v=""/>
    <n v="120"/>
    <s v=""/>
    <s v=""/>
  </r>
  <r>
    <x v="1"/>
    <x v="5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0"/>
    <n v="530"/>
    <n v="0"/>
    <s v=""/>
    <s v="G/L Account"/>
    <s v=""/>
    <s v=" "/>
    <s v=""/>
    <s v=""/>
    <n v="3392"/>
    <s v=""/>
    <n v="12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689"/>
    <n v="689"/>
    <n v="0"/>
    <s v=""/>
    <s v="G/L Account"/>
    <s v=""/>
    <s v=" "/>
    <s v=""/>
    <s v=""/>
    <n v="3391"/>
    <s v=""/>
    <n v="120"/>
    <s v=""/>
    <s v=""/>
  </r>
  <r>
    <x v="1"/>
    <x v="3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90"/>
    <s v=""/>
    <n v="120"/>
    <s v=""/>
    <s v=""/>
  </r>
  <r>
    <x v="1"/>
    <x v="9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89"/>
    <s v=""/>
    <n v="120"/>
    <s v=""/>
    <s v=""/>
  </r>
  <r>
    <x v="1"/>
    <x v="9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88"/>
    <s v=""/>
    <n v="120"/>
    <s v=""/>
    <s v=""/>
  </r>
  <r>
    <x v="1"/>
    <x v="7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83"/>
    <n v="583"/>
    <n v="0"/>
    <s v=""/>
    <s v="G/L Account"/>
    <s v=""/>
    <s v=" "/>
    <s v=""/>
    <s v=""/>
    <n v="3387"/>
    <s v=""/>
    <n v="120"/>
    <s v=""/>
    <s v=""/>
  </r>
  <r>
    <x v="1"/>
    <x v="5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51"/>
    <s v=""/>
    <n v="11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50"/>
    <s v=""/>
    <n v="110"/>
    <s v=""/>
    <s v=""/>
  </r>
  <r>
    <x v="1"/>
    <x v="7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159"/>
    <n v="159"/>
    <n v="0"/>
    <s v=""/>
    <s v="G/L Account"/>
    <s v=""/>
    <s v=" "/>
    <s v=""/>
    <s v=""/>
    <n v="3349"/>
    <s v=""/>
    <n v="110"/>
    <s v=""/>
    <s v=""/>
  </r>
  <r>
    <x v="1"/>
    <x v="1"/>
    <d v="2021-09-30T00:00:00"/>
    <x v="8"/>
    <s v=" "/>
    <s v="G00057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48"/>
    <s v=""/>
    <n v="110"/>
    <s v=""/>
    <s v=""/>
  </r>
  <r>
    <x v="4"/>
    <x v="4"/>
    <d v="2021-09-30T00:00:00"/>
    <x v="8"/>
    <s v=" "/>
    <s v="G00056"/>
    <n v="51180"/>
    <x v="83"/>
    <s v="51180 Benefits Admin/Payroll Admin fee"/>
    <x v="12"/>
    <s v="CA PC PPE 9/30/21 - Invoice 5544807"/>
    <s v=" "/>
    <s v=""/>
    <s v=""/>
    <n v="106"/>
    <n v="106"/>
    <n v="0"/>
    <s v=""/>
    <s v="G/L Account"/>
    <s v=""/>
    <s v=" "/>
    <s v=""/>
    <s v=""/>
    <n v="3328"/>
    <s v=""/>
    <n v="120"/>
    <s v=""/>
    <s v=""/>
  </r>
  <r>
    <x v="4"/>
    <x v="4"/>
    <d v="2021-09-30T00:00:00"/>
    <x v="8"/>
    <s v=" "/>
    <s v="G00056"/>
    <n v="51180"/>
    <x v="83"/>
    <s v="51180 Benefits Admin/Payroll Admin fee"/>
    <x v="12"/>
    <s v="CA PC PPE 9/30/21 - Invoice 5544807"/>
    <s v=" "/>
    <s v=""/>
    <s v=""/>
    <n v="53"/>
    <n v="53"/>
    <n v="0"/>
    <s v=""/>
    <s v="G/L Account"/>
    <s v=""/>
    <s v=" "/>
    <s v=""/>
    <s v=""/>
    <n v="3321"/>
    <s v=""/>
    <n v="110"/>
    <s v=""/>
    <s v=""/>
  </r>
  <r>
    <x v="4"/>
    <x v="4"/>
    <d v="2021-09-30T00:00:00"/>
    <x v="8"/>
    <s v=" "/>
    <s v="G00054"/>
    <n v="51180"/>
    <x v="83"/>
    <s v="51180 Benefits Admin/Payroll Admin fee"/>
    <x v="12"/>
    <s v="NY PC PPE 9/30/21 - Invoice 5544728"/>
    <s v=" "/>
    <s v=""/>
    <s v=""/>
    <n v="371"/>
    <n v="371"/>
    <n v="0"/>
    <s v=""/>
    <s v="G/L Account"/>
    <s v=""/>
    <s v=" "/>
    <s v=""/>
    <s v=""/>
    <n v="3316"/>
    <s v=""/>
    <n v="120"/>
    <s v=""/>
    <s v=""/>
  </r>
  <r>
    <x v="4"/>
    <x v="4"/>
    <d v="2021-09-30T00:00:00"/>
    <x v="8"/>
    <s v=" "/>
    <s v="G00054"/>
    <n v="51180"/>
    <x v="83"/>
    <s v="51180 Benefits Admin/Payroll Admin fee"/>
    <x v="12"/>
    <s v="NY PC PPE 9/30/21 - Invoice 5544728"/>
    <s v=" "/>
    <s v=""/>
    <s v=""/>
    <n v="212"/>
    <n v="212"/>
    <n v="0"/>
    <s v=""/>
    <s v="G/L Account"/>
    <s v=""/>
    <s v=" "/>
    <s v=""/>
    <s v=""/>
    <n v="3310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 - COBRA Admin"/>
    <s v=" "/>
    <s v=""/>
    <s v=""/>
    <n v="75"/>
    <n v="75"/>
    <n v="0"/>
    <s v=""/>
    <s v="G/L Account"/>
    <s v=""/>
    <s v=" "/>
    <s v=""/>
    <s v=""/>
    <n v="3394"/>
    <s v=""/>
    <n v="120"/>
    <s v=""/>
    <s v=""/>
  </r>
  <r>
    <x v="1"/>
    <x v="5"/>
    <d v="2021-09-30T00:00:00"/>
    <x v="8"/>
    <s v=" "/>
    <s v="G00057"/>
    <n v="51170"/>
    <x v="50"/>
    <s v="51170 Benefits "/>
    <x v="12"/>
    <s v="CA PC PPE 9/30/21 - Invoice 5544807"/>
    <s v=" "/>
    <s v=""/>
    <s v=""/>
    <n v="2449.37"/>
    <n v="2449.37"/>
    <n v="0"/>
    <s v=""/>
    <s v="G/L Account"/>
    <s v=""/>
    <s v=" "/>
    <s v=""/>
    <s v=""/>
    <n v="3380"/>
    <s v=""/>
    <n v="12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5070.91"/>
    <n v="5070.91"/>
    <n v="0"/>
    <s v=""/>
    <s v="G/L Account"/>
    <s v=""/>
    <s v=" "/>
    <s v=""/>
    <s v=""/>
    <n v="3379"/>
    <s v=""/>
    <n v="120"/>
    <s v=""/>
    <s v=""/>
  </r>
  <r>
    <x v="1"/>
    <x v="3"/>
    <d v="2021-09-30T00:00:00"/>
    <x v="8"/>
    <s v=" "/>
    <s v="G00057"/>
    <n v="51170"/>
    <x v="50"/>
    <s v="51170 Benefits "/>
    <x v="12"/>
    <s v="CA PC PPE 9/30/21 - Invoice 5544807"/>
    <s v=" "/>
    <s v=""/>
    <s v=""/>
    <n v="269.35000000000002"/>
    <n v="269.35000000000002"/>
    <n v="0"/>
    <s v=""/>
    <s v="G/L Account"/>
    <s v=""/>
    <s v=" "/>
    <s v=""/>
    <s v=""/>
    <n v="3378"/>
    <s v=""/>
    <n v="120"/>
    <s v=""/>
    <s v=""/>
  </r>
  <r>
    <x v="1"/>
    <x v="9"/>
    <d v="2021-09-30T00:00:00"/>
    <x v="8"/>
    <s v=" "/>
    <s v="G00057"/>
    <n v="51170"/>
    <x v="50"/>
    <s v="51170 Benefits "/>
    <x v="12"/>
    <s v="CA PC PPE 9/30/21 - Invoice 5544807"/>
    <s v=" "/>
    <s v=""/>
    <s v=""/>
    <n v="39.270000000000003"/>
    <n v="39.270000000000003"/>
    <n v="0"/>
    <s v=""/>
    <s v="G/L Account"/>
    <s v=""/>
    <s v=" "/>
    <s v=""/>
    <s v=""/>
    <n v="3377"/>
    <s v=""/>
    <n v="120"/>
    <s v=""/>
    <s v=""/>
  </r>
  <r>
    <x v="1"/>
    <x v="9"/>
    <d v="2021-09-30T00:00:00"/>
    <x v="8"/>
    <s v=" "/>
    <s v="G00057"/>
    <n v="51170"/>
    <x v="50"/>
    <s v="51170 Benefits "/>
    <x v="12"/>
    <s v="CA PC PPE 9/30/21 - Invoice 5544807"/>
    <s v=" "/>
    <s v=""/>
    <s v=""/>
    <n v="43.46"/>
    <n v="43.46"/>
    <n v="0"/>
    <s v=""/>
    <s v="G/L Account"/>
    <s v=""/>
    <s v=" "/>
    <s v=""/>
    <s v=""/>
    <n v="3376"/>
    <s v=""/>
    <n v="120"/>
    <s v=""/>
    <s v=""/>
  </r>
  <r>
    <x v="1"/>
    <x v="7"/>
    <d v="2021-09-30T00:00:00"/>
    <x v="8"/>
    <s v=" "/>
    <s v="G00057"/>
    <n v="51170"/>
    <x v="50"/>
    <s v="51170 Benefits "/>
    <x v="12"/>
    <s v="CA PC PPE 9/30/21 - Invoice 5544807"/>
    <s v=" "/>
    <s v=""/>
    <s v=""/>
    <n v="2860.11"/>
    <n v="2860.11"/>
    <n v="0"/>
    <s v=""/>
    <s v="G/L Account"/>
    <s v=""/>
    <s v=" "/>
    <s v=""/>
    <s v=""/>
    <n v="3375"/>
    <s v=""/>
    <n v="120"/>
    <s v=""/>
    <s v=""/>
  </r>
  <r>
    <x v="1"/>
    <x v="5"/>
    <d v="2021-09-30T00:00:00"/>
    <x v="8"/>
    <s v=" "/>
    <s v="G00057"/>
    <n v="51170"/>
    <x v="50"/>
    <s v="51170 Benefits "/>
    <x v="12"/>
    <s v="CA PC PPE 9/30/21 - Invoice 5544807"/>
    <s v=" "/>
    <s v=""/>
    <s v=""/>
    <n v="2613.0300000000002"/>
    <n v="2613.0300000000002"/>
    <n v="0"/>
    <s v=""/>
    <s v="G/L Account"/>
    <s v=""/>
    <s v=" "/>
    <s v=""/>
    <s v=""/>
    <n v="3344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2685.56"/>
    <n v="2685.56"/>
    <n v="0"/>
    <s v=""/>
    <s v="G/L Account"/>
    <s v=""/>
    <s v=" "/>
    <s v=""/>
    <s v=""/>
    <n v="3343"/>
    <s v=""/>
    <n v="110"/>
    <s v=""/>
    <s v=""/>
  </r>
  <r>
    <x v="1"/>
    <x v="7"/>
    <d v="2021-09-30T00:00:00"/>
    <x v="8"/>
    <s v=" "/>
    <s v="G00057"/>
    <n v="51170"/>
    <x v="50"/>
    <s v="51170 Benefits "/>
    <x v="12"/>
    <s v="CA PC PPE 9/30/21 - Invoice 5544807"/>
    <s v=" "/>
    <s v=""/>
    <s v=""/>
    <n v="2689.35"/>
    <n v="2689.35"/>
    <n v="0"/>
    <s v=""/>
    <s v="G/L Account"/>
    <s v=""/>
    <s v=" "/>
    <s v=""/>
    <s v=""/>
    <n v="3342"/>
    <s v=""/>
    <n v="110"/>
    <s v=""/>
    <s v=""/>
  </r>
  <r>
    <x v="1"/>
    <x v="1"/>
    <d v="2021-09-30T00:00:00"/>
    <x v="8"/>
    <s v=" "/>
    <s v="G00057"/>
    <n v="51170"/>
    <x v="50"/>
    <s v="51170 Benefits "/>
    <x v="12"/>
    <s v="CA PC PPE 9/30/21 - Invoice 5544807"/>
    <s v=" "/>
    <s v=""/>
    <s v=""/>
    <n v="1560.74"/>
    <n v="1560.74"/>
    <n v="0"/>
    <s v=""/>
    <s v="G/L Account"/>
    <s v=""/>
    <s v=" "/>
    <s v=""/>
    <s v=""/>
    <n v="3341"/>
    <s v=""/>
    <n v="110"/>
    <s v=""/>
    <s v=""/>
  </r>
  <r>
    <x v="4"/>
    <x v="4"/>
    <d v="2021-09-30T00:00:00"/>
    <x v="8"/>
    <s v=" "/>
    <s v="G00056"/>
    <n v="51170"/>
    <x v="50"/>
    <s v="51170 Benefits "/>
    <x v="12"/>
    <s v="CA PC PPE 9/30/21 - Invoice 5544807"/>
    <s v=" "/>
    <s v=""/>
    <s v=""/>
    <n v="729.9"/>
    <n v="729.9"/>
    <n v="0"/>
    <s v=""/>
    <s v="G/L Account"/>
    <s v=""/>
    <s v=" "/>
    <s v=""/>
    <s v=""/>
    <n v="3326"/>
    <s v=""/>
    <n v="120"/>
    <s v=""/>
    <s v=""/>
  </r>
  <r>
    <x v="4"/>
    <x v="4"/>
    <d v="2021-09-30T00:00:00"/>
    <x v="8"/>
    <s v=" "/>
    <s v="G00056"/>
    <n v="51170"/>
    <x v="50"/>
    <s v="51170 Benefits "/>
    <x v="12"/>
    <s v="CA PC PPE 9/30/21 - Invoice 5544807"/>
    <s v=" "/>
    <s v=""/>
    <s v=""/>
    <n v="1546.09"/>
    <n v="1546.09"/>
    <n v="0"/>
    <s v=""/>
    <s v="G/L Account"/>
    <s v=""/>
    <s v=" "/>
    <s v=""/>
    <s v=""/>
    <n v="3320"/>
    <s v=""/>
    <n v="110"/>
    <s v=""/>
    <s v=""/>
  </r>
  <r>
    <x v="4"/>
    <x v="4"/>
    <d v="2021-09-30T00:00:00"/>
    <x v="8"/>
    <s v=" "/>
    <s v="G00054"/>
    <n v="51170"/>
    <x v="50"/>
    <s v="51170 Benefits "/>
    <x v="12"/>
    <s v="NY PC PPE 9/30/21 - Invoice 5544728"/>
    <s v=" "/>
    <s v=""/>
    <s v=""/>
    <n v="1268.78"/>
    <n v="1268.78"/>
    <n v="0"/>
    <s v=""/>
    <s v="G/L Account"/>
    <s v=""/>
    <s v=" "/>
    <s v=""/>
    <s v=""/>
    <n v="3314"/>
    <s v=""/>
    <n v="120"/>
    <s v=""/>
    <s v=""/>
  </r>
  <r>
    <x v="4"/>
    <x v="4"/>
    <d v="2021-09-30T00:00:00"/>
    <x v="8"/>
    <s v=" "/>
    <s v="G00054"/>
    <n v="51170"/>
    <x v="50"/>
    <s v="51170 Benefits "/>
    <x v="12"/>
    <s v="NY PC PPE 9/30/21 - Invoice 5544728"/>
    <s v=" "/>
    <s v=""/>
    <s v=""/>
    <n v="1812.57"/>
    <n v="1812.57"/>
    <n v="0"/>
    <s v=""/>
    <s v="G/L Account"/>
    <s v=""/>
    <s v=" "/>
    <s v=""/>
    <s v=""/>
    <n v="3308"/>
    <s v=""/>
    <n v="110"/>
    <s v=""/>
    <s v=""/>
  </r>
  <r>
    <x v="1"/>
    <x v="5"/>
    <d v="2021-09-30T00:00:00"/>
    <x v="8"/>
    <s v=" "/>
    <s v="G00057"/>
    <n v="51160"/>
    <x v="51"/>
    <s v="51160 401k employer match"/>
    <x v="12"/>
    <s v="CA PC PPE 9/30/21 - Invoice 5544807"/>
    <s v=" "/>
    <s v=""/>
    <s v=""/>
    <n v="1162.8399999999999"/>
    <n v="1162.8399999999999"/>
    <n v="0"/>
    <s v=""/>
    <s v="G/L Account"/>
    <s v=""/>
    <s v=" "/>
    <s v=""/>
    <s v=""/>
    <n v="3374"/>
    <s v=""/>
    <n v="120"/>
    <s v=""/>
    <s v=""/>
  </r>
  <r>
    <x v="1"/>
    <x v="1"/>
    <d v="2021-09-30T00:00:00"/>
    <x v="8"/>
    <s v=" "/>
    <s v="G00057"/>
    <n v="51160"/>
    <x v="51"/>
    <s v="51160 401k employer match"/>
    <x v="12"/>
    <s v="CA PC PPE 9/30/21 - Invoice 5544807"/>
    <s v=" "/>
    <s v=""/>
    <s v=""/>
    <n v="2149.92"/>
    <n v="2149.92"/>
    <n v="0"/>
    <s v=""/>
    <s v="G/L Account"/>
    <s v=""/>
    <s v=" "/>
    <s v=""/>
    <s v=""/>
    <n v="3373"/>
    <s v=""/>
    <n v="120"/>
    <s v=""/>
    <s v=""/>
  </r>
  <r>
    <x v="1"/>
    <x v="9"/>
    <d v="2021-09-30T00:00:00"/>
    <x v="8"/>
    <s v=" "/>
    <s v="G00057"/>
    <n v="51160"/>
    <x v="51"/>
    <s v="51160 401k employer match"/>
    <x v="12"/>
    <s v="CA PC PPE 9/30/21 - Invoice 5544807"/>
    <s v=" "/>
    <s v=""/>
    <s v=""/>
    <n v="215.33"/>
    <n v="215.33"/>
    <n v="0"/>
    <s v=""/>
    <s v="G/L Account"/>
    <s v=""/>
    <s v=" "/>
    <s v=""/>
    <s v=""/>
    <n v="3372"/>
    <s v=""/>
    <n v="120"/>
    <s v=""/>
    <s v=""/>
  </r>
  <r>
    <x v="1"/>
    <x v="7"/>
    <d v="2021-09-30T00:00:00"/>
    <x v="8"/>
    <s v=" "/>
    <s v="G00057"/>
    <n v="51160"/>
    <x v="51"/>
    <s v="51160 401k employer match"/>
    <x v="12"/>
    <s v="CA PC PPE 9/30/21 - Invoice 5544807"/>
    <s v=" "/>
    <s v=""/>
    <s v=""/>
    <n v="1803.49"/>
    <n v="1803.49"/>
    <n v="0"/>
    <s v=""/>
    <s v="G/L Account"/>
    <s v=""/>
    <s v=" "/>
    <s v=""/>
    <s v=""/>
    <n v="3371"/>
    <s v=""/>
    <n v="120"/>
    <s v=""/>
    <s v=""/>
  </r>
  <r>
    <x v="1"/>
    <x v="5"/>
    <d v="2021-09-30T00:00:00"/>
    <x v="8"/>
    <s v=" "/>
    <s v="G00057"/>
    <n v="51160"/>
    <x v="51"/>
    <s v="51160 401k employer match"/>
    <x v="12"/>
    <s v="CA PC PPE 9/30/21 - Invoice 5544807"/>
    <s v=" "/>
    <s v=""/>
    <s v=""/>
    <n v="586.53"/>
    <n v="586.53"/>
    <n v="0"/>
    <s v=""/>
    <s v="G/L Account"/>
    <s v=""/>
    <s v=" "/>
    <s v=""/>
    <s v=""/>
    <n v="3340"/>
    <s v=""/>
    <n v="110"/>
    <s v=""/>
    <s v=""/>
  </r>
  <r>
    <x v="1"/>
    <x v="1"/>
    <d v="2021-09-30T00:00:00"/>
    <x v="8"/>
    <s v=" "/>
    <s v="G00057"/>
    <n v="51160"/>
    <x v="51"/>
    <s v="51160 401k employer match"/>
    <x v="12"/>
    <s v="CA PC PPE 9/30/21 - Invoice 5544807"/>
    <s v=" "/>
    <s v=""/>
    <s v=""/>
    <n v="706.71"/>
    <n v="706.71"/>
    <n v="0"/>
    <s v=""/>
    <s v="G/L Account"/>
    <s v=""/>
    <s v=" "/>
    <s v=""/>
    <s v=""/>
    <n v="3339"/>
    <s v=""/>
    <n v="110"/>
    <s v=""/>
    <s v=""/>
  </r>
  <r>
    <x v="1"/>
    <x v="7"/>
    <d v="2021-09-30T00:00:00"/>
    <x v="8"/>
    <s v=" "/>
    <s v="G00057"/>
    <n v="51160"/>
    <x v="51"/>
    <s v="51160 401k employer match"/>
    <x v="12"/>
    <s v="CA PC PPE 9/30/21 - Invoice 5544807"/>
    <s v=" "/>
    <s v=""/>
    <s v=""/>
    <n v="665.04"/>
    <n v="665.04"/>
    <n v="0"/>
    <s v=""/>
    <s v="G/L Account"/>
    <s v=""/>
    <s v=" "/>
    <s v=""/>
    <s v=""/>
    <n v="3338"/>
    <s v=""/>
    <n v="110"/>
    <s v=""/>
    <s v=""/>
  </r>
  <r>
    <x v="4"/>
    <x v="4"/>
    <d v="2021-09-30T00:00:00"/>
    <x v="8"/>
    <s v=" "/>
    <s v="G00056"/>
    <n v="51160"/>
    <x v="51"/>
    <s v="51160 401k employer match"/>
    <x v="12"/>
    <s v="CA PC PPE 9/30/21 - Invoice 5544807"/>
    <s v=" "/>
    <s v=""/>
    <s v=""/>
    <n v="260.52"/>
    <n v="260.52"/>
    <n v="0"/>
    <s v=""/>
    <s v="G/L Account"/>
    <s v=""/>
    <s v=" "/>
    <s v=""/>
    <s v=""/>
    <n v="3325"/>
    <s v=""/>
    <n v="120"/>
    <s v=""/>
    <s v=""/>
  </r>
  <r>
    <x v="4"/>
    <x v="4"/>
    <d v="2021-09-30T00:00:00"/>
    <x v="8"/>
    <s v=" "/>
    <s v="G00054"/>
    <n v="51160"/>
    <x v="51"/>
    <s v="51160 401k employer match"/>
    <x v="12"/>
    <s v="NY PC PPE 9/30/21 - Invoice 5544728"/>
    <s v=" "/>
    <s v=""/>
    <s v=""/>
    <n v="793.33"/>
    <n v="793.33"/>
    <n v="0"/>
    <s v=""/>
    <s v="G/L Account"/>
    <s v=""/>
    <s v=" "/>
    <s v=""/>
    <s v=""/>
    <n v="3313"/>
    <s v=""/>
    <n v="120"/>
    <s v=""/>
    <s v=""/>
  </r>
  <r>
    <x v="4"/>
    <x v="4"/>
    <d v="2021-09-30T00:00:00"/>
    <x v="8"/>
    <s v=" "/>
    <s v="G00054"/>
    <n v="51160"/>
    <x v="51"/>
    <s v="51160 401k employer match"/>
    <x v="12"/>
    <s v="NY PC PPE 9/30/21 - Invoice 5544728"/>
    <s v=" "/>
    <s v=""/>
    <s v=""/>
    <n v="410.62"/>
    <n v="410.62"/>
    <n v="0"/>
    <s v=""/>
    <s v="G/L Account"/>
    <s v=""/>
    <s v=" "/>
    <s v=""/>
    <s v=""/>
    <n v="3307"/>
    <s v=""/>
    <n v="110"/>
    <s v=""/>
    <s v=""/>
  </r>
  <r>
    <x v="1"/>
    <x v="5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223.79"/>
    <n v="1223.79"/>
    <n v="0"/>
    <s v=""/>
    <s v="G/L Account"/>
    <s v=""/>
    <s v=" "/>
    <s v=""/>
    <s v=""/>
    <n v="3386"/>
    <s v=""/>
    <n v="120"/>
    <s v=""/>
    <s v=""/>
  </r>
  <r>
    <x v="1"/>
    <x v="1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753.02"/>
    <n v="1753.02"/>
    <n v="0"/>
    <s v=""/>
    <s v="G/L Account"/>
    <s v=""/>
    <s v=" "/>
    <s v=""/>
    <s v=""/>
    <n v="3385"/>
    <s v=""/>
    <n v="120"/>
    <s v=""/>
    <s v=""/>
  </r>
  <r>
    <x v="1"/>
    <x v="3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62.66"/>
    <n v="162.66"/>
    <n v="0"/>
    <s v=""/>
    <s v="G/L Account"/>
    <s v=""/>
    <s v=" "/>
    <s v=""/>
    <s v=""/>
    <n v="3384"/>
    <s v=""/>
    <n v="120"/>
    <s v=""/>
    <s v=""/>
  </r>
  <r>
    <x v="1"/>
    <x v="9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31.65"/>
    <n v="31.65"/>
    <n v="0"/>
    <s v=""/>
    <s v="G/L Account"/>
    <s v=""/>
    <s v=" "/>
    <s v=""/>
    <s v=""/>
    <n v="3383"/>
    <s v=""/>
    <n v="120"/>
    <s v=""/>
    <s v=""/>
  </r>
  <r>
    <x v="1"/>
    <x v="9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23.16"/>
    <n v="23.16"/>
    <n v="0"/>
    <s v=""/>
    <s v="G/L Account"/>
    <s v=""/>
    <s v=" "/>
    <s v=""/>
    <s v=""/>
    <n v="3382"/>
    <s v=""/>
    <n v="120"/>
    <s v=""/>
    <s v=""/>
  </r>
  <r>
    <x v="1"/>
    <x v="7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423.74"/>
    <n v="1423.74"/>
    <n v="0"/>
    <s v=""/>
    <s v="G/L Account"/>
    <s v=""/>
    <s v=" "/>
    <s v=""/>
    <s v=""/>
    <n v="3381"/>
    <s v=""/>
    <n v="120"/>
    <s v=""/>
    <s v=""/>
  </r>
  <r>
    <x v="1"/>
    <x v="5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326"/>
    <n v="1326"/>
    <n v="0"/>
    <s v=""/>
    <s v="G/L Account"/>
    <s v=""/>
    <s v=" "/>
    <s v=""/>
    <s v=""/>
    <n v="3347"/>
    <s v=""/>
    <n v="110"/>
    <s v=""/>
    <s v=""/>
  </r>
  <r>
    <x v="1"/>
    <x v="1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162.42"/>
    <n v="1162.42"/>
    <n v="0"/>
    <s v=""/>
    <s v="G/L Account"/>
    <s v=""/>
    <s v=" "/>
    <s v=""/>
    <s v=""/>
    <n v="3346"/>
    <s v=""/>
    <n v="110"/>
    <s v=""/>
    <s v=""/>
  </r>
  <r>
    <x v="1"/>
    <x v="7"/>
    <d v="2021-09-30T00:00:00"/>
    <x v="8"/>
    <s v=" "/>
    <s v="G00057"/>
    <n v="51150"/>
    <x v="52"/>
    <s v="51150 Workers' comp insurance"/>
    <x v="12"/>
    <s v="CA PC PPE 9/30/21 - Invoice 5544807"/>
    <s v=" "/>
    <s v=""/>
    <s v=""/>
    <n v="1275.4100000000001"/>
    <n v="1275.4100000000001"/>
    <n v="0"/>
    <s v=""/>
    <s v="G/L Account"/>
    <s v=""/>
    <s v=" "/>
    <s v=""/>
    <s v=""/>
    <n v="3345"/>
    <s v=""/>
    <n v="110"/>
    <s v=""/>
    <s v=""/>
  </r>
  <r>
    <x v="4"/>
    <x v="4"/>
    <d v="2021-09-30T00:00:00"/>
    <x v="8"/>
    <s v=" "/>
    <s v="G00056"/>
    <n v="51150"/>
    <x v="52"/>
    <s v="51150 Workers' comp insurance"/>
    <x v="12"/>
    <s v="CA PC PPE 9/30/21 - Invoice 5544807"/>
    <s v=" "/>
    <s v=""/>
    <s v=""/>
    <n v="36.65"/>
    <n v="36.65"/>
    <n v="0"/>
    <s v=""/>
    <s v="G/L Account"/>
    <s v=""/>
    <s v=" "/>
    <s v=""/>
    <s v=""/>
    <n v="3327"/>
    <s v=""/>
    <n v="120"/>
    <s v=""/>
    <s v=""/>
  </r>
  <r>
    <x v="4"/>
    <x v="4"/>
    <d v="2021-09-30T00:00:00"/>
    <x v="8"/>
    <s v=" "/>
    <s v="G00054"/>
    <n v="51150"/>
    <x v="52"/>
    <s v="51150 Workers' comp insurance"/>
    <x v="12"/>
    <s v="NY PC PPE 9/30/21 - Invoice 5544728"/>
    <s v=" "/>
    <s v=""/>
    <s v=""/>
    <n v="251.55"/>
    <n v="251.55"/>
    <n v="0"/>
    <s v=""/>
    <s v="G/L Account"/>
    <s v=""/>
    <s v=" "/>
    <s v=""/>
    <s v=""/>
    <n v="3315"/>
    <s v=""/>
    <n v="120"/>
    <s v=""/>
    <s v=""/>
  </r>
  <r>
    <x v="4"/>
    <x v="4"/>
    <d v="2021-09-30T00:00:00"/>
    <x v="8"/>
    <s v=" "/>
    <s v="G00054"/>
    <n v="51150"/>
    <x v="52"/>
    <s v="51150 Workers' comp insurance"/>
    <x v="12"/>
    <s v="NY PC PPE 9/30/21 - Invoice 5544728"/>
    <s v=" "/>
    <s v=""/>
    <s v=""/>
    <n v="917.49"/>
    <n v="917.49"/>
    <n v="0"/>
    <s v=""/>
    <s v="G/L Account"/>
    <s v=""/>
    <s v=" "/>
    <s v=""/>
    <s v=""/>
    <n v="3309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 - Credt for Employer Taxes"/>
    <s v=" "/>
    <s v=""/>
    <s v=""/>
    <n v="-394.17"/>
    <n v="0"/>
    <n v="394.17"/>
    <s v=""/>
    <s v="G/L Account"/>
    <s v=""/>
    <s v=" "/>
    <s v=""/>
    <s v=""/>
    <n v="3393"/>
    <s v=""/>
    <n v="120"/>
    <s v=""/>
    <s v=""/>
  </r>
  <r>
    <x v="1"/>
    <x v="5"/>
    <d v="2021-09-30T00:00:00"/>
    <x v="8"/>
    <s v=" "/>
    <s v="G00057"/>
    <n v="51140"/>
    <x v="54"/>
    <s v="51140 Payroll taxes"/>
    <x v="12"/>
    <s v="CA PC PPE 9/30/21 - Invoice 5544807"/>
    <s v=" "/>
    <s v=""/>
    <s v=""/>
    <n v="3556.56"/>
    <n v="3556.56"/>
    <n v="0"/>
    <s v=""/>
    <s v="G/L Account"/>
    <s v=""/>
    <s v=" "/>
    <s v=""/>
    <s v=""/>
    <n v="3370"/>
    <s v=""/>
    <n v="12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5137.5"/>
    <n v="5137.5"/>
    <n v="0"/>
    <s v=""/>
    <s v="G/L Account"/>
    <s v=""/>
    <s v=" "/>
    <s v=""/>
    <s v=""/>
    <n v="3369"/>
    <s v=""/>
    <n v="120"/>
    <s v=""/>
    <s v=""/>
  </r>
  <r>
    <x v="1"/>
    <x v="3"/>
    <d v="2021-09-30T00:00:00"/>
    <x v="8"/>
    <s v=" "/>
    <s v="G00057"/>
    <n v="51140"/>
    <x v="54"/>
    <s v="51140 Payroll taxes"/>
    <x v="12"/>
    <s v="CA PC PPE 9/30/21 - Invoice 5544807"/>
    <s v=" "/>
    <s v=""/>
    <s v=""/>
    <n v="494.15"/>
    <n v="494.15"/>
    <n v="0"/>
    <s v=""/>
    <s v="G/L Account"/>
    <s v=""/>
    <s v=" "/>
    <s v=""/>
    <s v=""/>
    <n v="3368"/>
    <s v=""/>
    <n v="120"/>
    <s v=""/>
    <s v=""/>
  </r>
  <r>
    <x v="1"/>
    <x v="9"/>
    <d v="2021-09-30T00:00:00"/>
    <x v="8"/>
    <s v=" "/>
    <s v="G00057"/>
    <n v="51140"/>
    <x v="54"/>
    <s v="51140 Payroll taxes"/>
    <x v="12"/>
    <s v="CA PC PPE 9/30/21 - Invoice 5544807"/>
    <s v=" "/>
    <s v=""/>
    <s v=""/>
    <n v="454.99"/>
    <n v="454.99"/>
    <n v="0"/>
    <s v=""/>
    <s v="G/L Account"/>
    <s v=""/>
    <s v=" "/>
    <s v=""/>
    <s v=""/>
    <n v="3367"/>
    <s v=""/>
    <n v="120"/>
    <s v=""/>
    <s v=""/>
  </r>
  <r>
    <x v="1"/>
    <x v="9"/>
    <d v="2021-09-30T00:00:00"/>
    <x v="8"/>
    <s v=" "/>
    <s v="G00057"/>
    <n v="51140"/>
    <x v="54"/>
    <s v="51140 Payroll taxes"/>
    <x v="12"/>
    <s v="CA PC PPE 9/30/21 - Invoice 5544807"/>
    <s v=" "/>
    <s v=""/>
    <s v=""/>
    <n v="429.69"/>
    <n v="429.69"/>
    <n v="0"/>
    <s v=""/>
    <s v="G/L Account"/>
    <s v=""/>
    <s v=" "/>
    <s v=""/>
    <s v=""/>
    <n v="3366"/>
    <s v=""/>
    <n v="120"/>
    <s v=""/>
    <s v=""/>
  </r>
  <r>
    <x v="1"/>
    <x v="7"/>
    <d v="2021-09-30T00:00:00"/>
    <x v="8"/>
    <s v=" "/>
    <s v="G00057"/>
    <n v="51140"/>
    <x v="54"/>
    <s v="51140 Payroll taxes"/>
    <x v="12"/>
    <s v="CA PC PPE 9/30/21 - Invoice 5544807"/>
    <s v=" "/>
    <s v=""/>
    <s v=""/>
    <n v="4350.8999999999996"/>
    <n v="4350.8999999999996"/>
    <n v="0"/>
    <s v=""/>
    <s v="G/L Account"/>
    <s v=""/>
    <s v=" "/>
    <s v=""/>
    <s v=""/>
    <n v="3365"/>
    <s v=""/>
    <n v="120"/>
    <s v=""/>
    <s v=""/>
  </r>
  <r>
    <x v="1"/>
    <x v="5"/>
    <d v="2021-09-30T00:00:00"/>
    <x v="8"/>
    <s v=" "/>
    <s v="G00057"/>
    <n v="51140"/>
    <x v="54"/>
    <s v="51140 Payroll taxes"/>
    <x v="12"/>
    <s v="CA PC PPE 9/30/21 - Invoice 5544807"/>
    <s v=" "/>
    <s v=""/>
    <s v=""/>
    <n v="735.2"/>
    <n v="735.2"/>
    <n v="0"/>
    <s v=""/>
    <s v="G/L Account"/>
    <s v=""/>
    <s v=" "/>
    <s v=""/>
    <s v=""/>
    <n v="3337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1556.18"/>
    <n v="1556.18"/>
    <n v="0"/>
    <s v=""/>
    <s v="G/L Account"/>
    <s v=""/>
    <s v=" "/>
    <s v=""/>
    <s v=""/>
    <n v="3336"/>
    <s v=""/>
    <n v="110"/>
    <s v=""/>
    <s v=""/>
  </r>
  <r>
    <x v="1"/>
    <x v="7"/>
    <d v="2021-09-30T00:00:00"/>
    <x v="8"/>
    <s v=" "/>
    <s v="G00057"/>
    <n v="51140"/>
    <x v="54"/>
    <s v="51140 Payroll taxes"/>
    <x v="12"/>
    <s v="CA PC PPE 9/30/21 - Invoice 5544807"/>
    <s v=" "/>
    <s v=""/>
    <s v=""/>
    <n v="712.67"/>
    <n v="712.67"/>
    <n v="0"/>
    <s v=""/>
    <s v="G/L Account"/>
    <s v=""/>
    <s v=" "/>
    <s v=""/>
    <s v=""/>
    <n v="3335"/>
    <s v=""/>
    <n v="110"/>
    <s v=""/>
    <s v=""/>
  </r>
  <r>
    <x v="1"/>
    <x v="1"/>
    <d v="2021-09-30T00:00:00"/>
    <x v="8"/>
    <s v=" "/>
    <s v="G00057"/>
    <n v="51140"/>
    <x v="54"/>
    <s v="51140 Payroll taxes"/>
    <x v="12"/>
    <s v="CA PC PPE 9/30/21 - Invoice 5544807"/>
    <s v=" "/>
    <s v=""/>
    <s v=""/>
    <n v="832.52"/>
    <n v="832.52"/>
    <n v="0"/>
    <s v=""/>
    <s v="G/L Account"/>
    <s v=""/>
    <s v=" "/>
    <s v=""/>
    <s v=""/>
    <n v="3334"/>
    <s v=""/>
    <n v="110"/>
    <s v=""/>
    <s v=""/>
  </r>
  <r>
    <x v="4"/>
    <x v="4"/>
    <d v="2021-09-30T00:00:00"/>
    <x v="8"/>
    <s v=" "/>
    <s v="G00056"/>
    <n v="51140"/>
    <x v="54"/>
    <s v="51140 Payroll taxes"/>
    <x v="12"/>
    <s v="CA PC PPE 9/30/21 - Invoice 5544807"/>
    <s v=" "/>
    <s v=""/>
    <s v=""/>
    <n v="963.24"/>
    <n v="963.24"/>
    <n v="0"/>
    <s v=""/>
    <s v="G/L Account"/>
    <s v=""/>
    <s v=" "/>
    <s v=""/>
    <s v=""/>
    <n v="3324"/>
    <s v=""/>
    <n v="120"/>
    <s v=""/>
    <s v=""/>
  </r>
  <r>
    <x v="4"/>
    <x v="4"/>
    <d v="2021-09-30T00:00:00"/>
    <x v="8"/>
    <s v=" "/>
    <s v="G00056"/>
    <n v="51140"/>
    <x v="54"/>
    <s v="51140 Payroll taxes"/>
    <x v="12"/>
    <s v="CA PC PPE 9/30/21 - Invoice 5544807"/>
    <s v=" "/>
    <s v=""/>
    <s v=""/>
    <n v="901.68"/>
    <n v="901.68"/>
    <n v="0"/>
    <s v=""/>
    <s v="G/L Account"/>
    <s v=""/>
    <s v=" "/>
    <s v=""/>
    <s v=""/>
    <n v="3319"/>
    <s v=""/>
    <n v="110"/>
    <s v=""/>
    <s v=""/>
  </r>
  <r>
    <x v="4"/>
    <x v="4"/>
    <d v="2021-09-30T00:00:00"/>
    <x v="8"/>
    <s v=" "/>
    <s v="G00054"/>
    <n v="51140"/>
    <x v="54"/>
    <s v="51140 Payroll taxes"/>
    <x v="12"/>
    <s v="NY PC PPE 9/30/21 - Invoice 5544728"/>
    <s v=" "/>
    <s v=""/>
    <s v=""/>
    <n v="2722.46"/>
    <n v="2722.46"/>
    <n v="0"/>
    <s v=""/>
    <s v="G/L Account"/>
    <s v=""/>
    <s v=" "/>
    <s v=""/>
    <s v=""/>
    <n v="3312"/>
    <s v=""/>
    <n v="120"/>
    <s v=""/>
    <s v=""/>
  </r>
  <r>
    <x v="4"/>
    <x v="4"/>
    <d v="2021-09-30T00:00:00"/>
    <x v="8"/>
    <s v=" "/>
    <s v="G00054"/>
    <n v="51140"/>
    <x v="54"/>
    <s v="51140 Payroll taxes"/>
    <x v="12"/>
    <s v="NY PC PPE 9/30/21 - Invoice 5544728"/>
    <s v=" "/>
    <s v=""/>
    <s v=""/>
    <n v="3676.24"/>
    <n v="3676.24"/>
    <n v="0"/>
    <s v=""/>
    <s v="G/L Account"/>
    <s v=""/>
    <s v=" "/>
    <s v=""/>
    <s v=""/>
    <n v="3306"/>
    <s v=""/>
    <n v="110"/>
    <s v=""/>
    <s v=""/>
  </r>
  <r>
    <x v="4"/>
    <x v="4"/>
    <d v="2021-09-30T00:00:00"/>
    <x v="8"/>
    <s v=" "/>
    <s v="G00091"/>
    <n v="51130"/>
    <x v="55"/>
    <s v="51130 Bonuses"/>
    <x v="12"/>
    <s v="Q3 2021 Accrued bonuses (excluding RN and PN)"/>
    <s v=" "/>
    <s v=""/>
    <s v=""/>
    <n v="69208"/>
    <n v="69208"/>
    <n v="0"/>
    <s v=""/>
    <s v="G/L Account"/>
    <s v=""/>
    <s v=" "/>
    <s v=""/>
    <s v=""/>
    <n v="8298"/>
    <s v=""/>
    <n v="110"/>
    <s v=""/>
    <s v=""/>
  </r>
  <r>
    <x v="1"/>
    <x v="7"/>
    <d v="2021-09-30T00:00:00"/>
    <x v="8"/>
    <s v=" "/>
    <s v="G00090"/>
    <n v="51130"/>
    <x v="55"/>
    <s v="51130 Bonuses"/>
    <x v="12"/>
    <s v="Q3 2021 Accrued bonuses (excluding RN and PN)"/>
    <s v=" "/>
    <s v=""/>
    <s v=""/>
    <n v="66761"/>
    <n v="66761"/>
    <n v="0"/>
    <s v=""/>
    <s v="G/L Account"/>
    <s v=""/>
    <s v=" "/>
    <s v=""/>
    <s v=""/>
    <n v="8296"/>
    <s v=""/>
    <n v="110"/>
    <s v=""/>
    <s v=""/>
  </r>
  <r>
    <x v="1"/>
    <x v="5"/>
    <d v="2021-09-30T00:00:00"/>
    <x v="8"/>
    <s v=" "/>
    <s v="G00090"/>
    <n v="51130"/>
    <x v="55"/>
    <s v="51130 Bonuses"/>
    <x v="12"/>
    <s v="Q3 2021 Accrued bonuses (excluding RN and PN)"/>
    <s v=" "/>
    <s v=""/>
    <s v=""/>
    <n v="72947"/>
    <n v="72947"/>
    <n v="0"/>
    <s v=""/>
    <s v="G/L Account"/>
    <s v=""/>
    <s v=" "/>
    <s v=""/>
    <s v=""/>
    <n v="8295"/>
    <s v=""/>
    <n v="110"/>
    <s v=""/>
    <s v=""/>
  </r>
  <r>
    <x v="1"/>
    <x v="1"/>
    <d v="2021-09-30T00:00:00"/>
    <x v="8"/>
    <s v=" "/>
    <s v="G00090"/>
    <n v="51130"/>
    <x v="55"/>
    <s v="51130 Bonuses"/>
    <x v="12"/>
    <s v="Q3 2021 Accrued bonuses (excluding RN and PN)"/>
    <s v=" "/>
    <s v=""/>
    <s v=""/>
    <n v="174580"/>
    <n v="174580"/>
    <n v="0"/>
    <s v=""/>
    <s v="G/L Account"/>
    <s v=""/>
    <s v=" "/>
    <s v=""/>
    <s v=""/>
    <n v="8294"/>
    <s v=""/>
    <n v="110"/>
    <s v=""/>
    <s v=""/>
  </r>
  <r>
    <x v="1"/>
    <x v="7"/>
    <d v="2021-09-30T00:00:00"/>
    <x v="8"/>
    <s v=" "/>
    <s v="G00090"/>
    <n v="51130"/>
    <x v="55"/>
    <s v="51130 Bonuses"/>
    <x v="12"/>
    <s v="Q3 2021 Accrued bonuses (excluding RN and PN)"/>
    <s v=" "/>
    <s v=""/>
    <s v=""/>
    <n v="22474"/>
    <n v="22474"/>
    <n v="0"/>
    <s v=""/>
    <s v="G/L Account"/>
    <s v=""/>
    <s v=" "/>
    <s v=""/>
    <s v=""/>
    <n v="8290"/>
    <s v=""/>
    <s v=""/>
    <s v=""/>
    <s v=""/>
  </r>
  <r>
    <x v="1"/>
    <x v="5"/>
    <d v="2021-09-30T00:00:00"/>
    <x v="8"/>
    <s v=" "/>
    <s v="G00090"/>
    <n v="51130"/>
    <x v="55"/>
    <s v="51130 Bonuses"/>
    <x v="12"/>
    <s v="Q3 2021 Accrued bonuses (excluding RN and PN)"/>
    <s v=" "/>
    <s v=""/>
    <s v=""/>
    <n v="19048"/>
    <n v="19048"/>
    <n v="0"/>
    <s v=""/>
    <s v="G/L Account"/>
    <s v=""/>
    <s v=" "/>
    <s v=""/>
    <s v=""/>
    <n v="8289"/>
    <s v=""/>
    <s v=""/>
    <s v=""/>
    <s v=""/>
  </r>
  <r>
    <x v="1"/>
    <x v="1"/>
    <d v="2021-09-30T00:00:00"/>
    <x v="8"/>
    <s v=" "/>
    <s v="G00090"/>
    <n v="51130"/>
    <x v="55"/>
    <s v="51130 Bonuses"/>
    <x v="12"/>
    <s v="Q3 2021 Accrued bonuses (excluding RN and PN)"/>
    <s v=" "/>
    <s v=""/>
    <s v=""/>
    <n v="53583"/>
    <n v="53583"/>
    <n v="0"/>
    <s v=""/>
    <s v="G/L Account"/>
    <s v=""/>
    <s v=" "/>
    <s v=""/>
    <s v=""/>
    <n v="8288"/>
    <s v=""/>
    <s v=""/>
    <s v=""/>
    <s v=""/>
  </r>
  <r>
    <x v="0"/>
    <x v="2"/>
    <d v="2021-09-30T00:00:00"/>
    <x v="8"/>
    <s v=" "/>
    <s v="G00088"/>
    <n v="51130"/>
    <x v="55"/>
    <s v="51130 Bonuses"/>
    <x v="12"/>
    <s v="Q3 2021 Accrued bonuses (excluding RN and PN)"/>
    <s v=" "/>
    <s v=""/>
    <s v=""/>
    <n v="154143"/>
    <n v="154143"/>
    <n v="0"/>
    <s v=""/>
    <s v="G/L Account"/>
    <s v=""/>
    <s v=" "/>
    <s v=""/>
    <s v=""/>
    <n v="8284"/>
    <s v=""/>
    <s v=""/>
    <s v=""/>
    <s v=""/>
  </r>
  <r>
    <x v="0"/>
    <x v="6"/>
    <d v="2021-09-30T00:00:00"/>
    <x v="8"/>
    <s v=" "/>
    <s v="G00088"/>
    <n v="51130"/>
    <x v="55"/>
    <s v="51130 Bonuses"/>
    <x v="12"/>
    <s v="Q3 2021 Accrued bonuses (excluding RN and PN)"/>
    <s v=" "/>
    <s v=""/>
    <s v=""/>
    <n v="4386"/>
    <n v="4386"/>
    <n v="0"/>
    <s v=""/>
    <s v="G/L Account"/>
    <s v=""/>
    <s v=" "/>
    <s v=""/>
    <s v=""/>
    <n v="8283"/>
    <s v=""/>
    <s v=""/>
    <s v=""/>
    <s v=""/>
  </r>
  <r>
    <x v="0"/>
    <x v="4"/>
    <d v="2021-09-30T00:00:00"/>
    <x v="8"/>
    <s v=" "/>
    <s v="G00088"/>
    <n v="51130"/>
    <x v="55"/>
    <s v="51130 Bonuses"/>
    <x v="12"/>
    <s v="Q3 2021 Accrued bonuses (excluding RN and PN)"/>
    <s v=" "/>
    <s v=""/>
    <s v=""/>
    <n v="35250"/>
    <n v="35250"/>
    <n v="0"/>
    <s v=""/>
    <s v="G/L Account"/>
    <s v=""/>
    <s v=" "/>
    <s v=""/>
    <s v=""/>
    <n v="8282"/>
    <s v=""/>
    <s v=""/>
    <s v=""/>
    <s v=""/>
  </r>
  <r>
    <x v="0"/>
    <x v="7"/>
    <d v="2021-09-30T00:00:00"/>
    <x v="8"/>
    <s v=" "/>
    <s v="G00088"/>
    <n v="51130"/>
    <x v="55"/>
    <s v="51130 Bonuses"/>
    <x v="12"/>
    <s v="Q3 2021 Accrued bonuses (excluding RN and PN)"/>
    <s v=" "/>
    <s v=""/>
    <s v=""/>
    <n v="9496"/>
    <n v="9496"/>
    <n v="0"/>
    <s v=""/>
    <s v="G/L Account"/>
    <s v=""/>
    <s v=" "/>
    <s v=""/>
    <s v=""/>
    <n v="8281"/>
    <s v=""/>
    <s v=""/>
    <s v=""/>
    <s v=""/>
  </r>
  <r>
    <x v="0"/>
    <x v="5"/>
    <d v="2021-09-30T00:00:00"/>
    <x v="8"/>
    <s v=" "/>
    <s v="G00088"/>
    <n v="51130"/>
    <x v="55"/>
    <s v="51130 Bonuses"/>
    <x v="12"/>
    <s v="Q3 2021 Accrued bonuses (excluding RN and PN)"/>
    <s v=" "/>
    <s v=""/>
    <s v=""/>
    <n v="8910"/>
    <n v="8910"/>
    <n v="0"/>
    <s v=""/>
    <s v="G/L Account"/>
    <s v=""/>
    <s v=" "/>
    <s v=""/>
    <s v=""/>
    <n v="8280"/>
    <s v=""/>
    <s v=""/>
    <s v=""/>
    <s v=""/>
  </r>
  <r>
    <x v="0"/>
    <x v="1"/>
    <d v="2021-09-30T00:00:00"/>
    <x v="8"/>
    <s v=" "/>
    <s v="G00088"/>
    <n v="51130"/>
    <x v="55"/>
    <s v="51130 Bonuses"/>
    <x v="12"/>
    <s v="Q3 2021 Accrued bonuses (excluding RN and PN)"/>
    <s v=" "/>
    <s v=""/>
    <s v=""/>
    <n v="27326"/>
    <n v="27326"/>
    <n v="0"/>
    <s v=""/>
    <s v="G/L Account"/>
    <s v=""/>
    <s v=" "/>
    <s v=""/>
    <s v=""/>
    <n v="8279"/>
    <s v=""/>
    <s v=""/>
    <s v=""/>
    <s v=""/>
  </r>
  <r>
    <x v="1"/>
    <x v="5"/>
    <d v="2021-09-30T00:00:00"/>
    <x v="8"/>
    <s v=" "/>
    <s v="G00057"/>
    <n v="51120"/>
    <x v="91"/>
    <s v="51120 Overtime"/>
    <x v="12"/>
    <s v="CA PC PPE 9/30/21 - Invoice 5544807"/>
    <s v=" "/>
    <s v=""/>
    <s v=""/>
    <n v="771.76"/>
    <n v="771.76"/>
    <n v="0"/>
    <s v=""/>
    <s v="G/L Account"/>
    <s v=""/>
    <s v=" "/>
    <s v=""/>
    <s v=""/>
    <n v="3361"/>
    <s v=""/>
    <n v="120"/>
    <s v=""/>
    <s v=""/>
  </r>
  <r>
    <x v="1"/>
    <x v="1"/>
    <d v="2021-09-30T00:00:00"/>
    <x v="8"/>
    <s v=" "/>
    <s v="G00057"/>
    <n v="51120"/>
    <x v="91"/>
    <s v="51120 Overtime"/>
    <x v="12"/>
    <s v="CA PC PPE 9/30/21 - Invoice 5544807"/>
    <s v=" "/>
    <s v=""/>
    <s v=""/>
    <n v="2536.5300000000002"/>
    <n v="2536.5300000000002"/>
    <n v="0"/>
    <s v=""/>
    <s v="G/L Account"/>
    <s v=""/>
    <s v=" "/>
    <s v=""/>
    <s v=""/>
    <n v="3360"/>
    <s v=""/>
    <n v="120"/>
    <s v=""/>
    <s v=""/>
  </r>
  <r>
    <x v="1"/>
    <x v="3"/>
    <d v="2021-09-30T00:00:00"/>
    <x v="8"/>
    <s v=" "/>
    <s v="G00057"/>
    <n v="51120"/>
    <x v="91"/>
    <s v="51120 Overtime"/>
    <x v="12"/>
    <s v="CA PC PPE 9/30/21 - Invoice 5544807"/>
    <s v=" "/>
    <s v=""/>
    <s v=""/>
    <n v="917.28"/>
    <n v="917.28"/>
    <n v="0"/>
    <s v=""/>
    <s v="G/L Account"/>
    <s v=""/>
    <s v=" "/>
    <s v=""/>
    <s v=""/>
    <n v="3359"/>
    <s v=""/>
    <n v="120"/>
    <s v=""/>
    <s v=""/>
  </r>
  <r>
    <x v="1"/>
    <x v="7"/>
    <d v="2021-09-30T00:00:00"/>
    <x v="8"/>
    <s v=" "/>
    <s v="G00057"/>
    <n v="51120"/>
    <x v="91"/>
    <s v="51120 Overtime"/>
    <x v="12"/>
    <s v="CA PC PPE 9/30/21 - Invoice 5544807"/>
    <s v=" "/>
    <s v=""/>
    <s v=""/>
    <n v="1449.73"/>
    <n v="1449.73"/>
    <n v="0"/>
    <s v=""/>
    <s v="G/L Account"/>
    <s v=""/>
    <s v=" "/>
    <s v=""/>
    <s v=""/>
    <n v="3358"/>
    <s v=""/>
    <n v="120"/>
    <s v=""/>
    <s v=""/>
  </r>
  <r>
    <x v="4"/>
    <x v="4"/>
    <d v="2021-09-30T00:00:00"/>
    <x v="8"/>
    <s v=" "/>
    <s v="G00056"/>
    <n v="51120"/>
    <x v="91"/>
    <s v="51120 Overtime"/>
    <x v="12"/>
    <s v="CA PC PPE 9/30/21 - Invoice 5544807"/>
    <s v=" "/>
    <s v=""/>
    <s v=""/>
    <n v="119.85"/>
    <n v="119.85"/>
    <n v="0"/>
    <s v=""/>
    <s v="G/L Account"/>
    <s v=""/>
    <s v=" "/>
    <s v=""/>
    <s v=""/>
    <n v="3323"/>
    <s v=""/>
    <n v="120"/>
    <s v=""/>
    <s v=""/>
  </r>
  <r>
    <x v="1"/>
    <x v="5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3025.86"/>
    <n v="43025.86"/>
    <n v="0"/>
    <s v=""/>
    <s v="G/L Account"/>
    <s v=""/>
    <s v=" "/>
    <s v=""/>
    <s v=""/>
    <n v="3357"/>
    <s v=""/>
    <n v="12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61754.97"/>
    <n v="61754.97"/>
    <n v="0"/>
    <s v=""/>
    <s v="G/L Account"/>
    <s v=""/>
    <s v=" "/>
    <s v=""/>
    <s v=""/>
    <n v="3356"/>
    <s v=""/>
    <n v="120"/>
    <s v=""/>
    <s v=""/>
  </r>
  <r>
    <x v="1"/>
    <x v="3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644.8"/>
    <n v="5644.8"/>
    <n v="0"/>
    <s v=""/>
    <s v="G/L Account"/>
    <s v=""/>
    <s v=" "/>
    <s v=""/>
    <s v=""/>
    <n v="3355"/>
    <s v=""/>
    <n v="120"/>
    <s v=""/>
    <s v=""/>
  </r>
  <r>
    <x v="1"/>
    <x v="9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383.33"/>
    <n v="5383.33"/>
    <n v="0"/>
    <s v=""/>
    <s v="G/L Account"/>
    <s v=""/>
    <s v=" "/>
    <s v=""/>
    <s v=""/>
    <n v="3354"/>
    <s v=""/>
    <n v="120"/>
    <s v=""/>
    <s v=""/>
  </r>
  <r>
    <x v="1"/>
    <x v="9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3939.38"/>
    <n v="3939.38"/>
    <n v="0"/>
    <s v=""/>
    <s v="G/L Account"/>
    <s v=""/>
    <s v=" "/>
    <s v=""/>
    <s v=""/>
    <n v="3353"/>
    <s v=""/>
    <n v="120"/>
    <s v=""/>
    <s v=""/>
  </r>
  <r>
    <x v="1"/>
    <x v="7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1027.8"/>
    <n v="51027.8"/>
    <n v="0"/>
    <s v=""/>
    <s v="G/L Account"/>
    <s v=""/>
    <s v=" "/>
    <s v=""/>
    <s v=""/>
    <n v="3352"/>
    <s v=""/>
    <n v="120"/>
    <s v=""/>
    <s v=""/>
  </r>
  <r>
    <x v="1"/>
    <x v="5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1074.99"/>
    <n v="51074.99"/>
    <n v="0"/>
    <s v=""/>
    <s v="G/L Account"/>
    <s v=""/>
    <s v=" "/>
    <s v=""/>
    <s v=""/>
    <n v="3333"/>
    <s v=""/>
    <n v="11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4758.32"/>
    <n v="44758.32"/>
    <n v="0"/>
    <s v=""/>
    <s v="G/L Account"/>
    <s v=""/>
    <s v=" "/>
    <s v=""/>
    <s v=""/>
    <n v="3332"/>
    <s v=""/>
    <n v="110"/>
    <s v=""/>
    <s v=""/>
  </r>
  <r>
    <x v="1"/>
    <x v="7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49129.15"/>
    <n v="49129.15"/>
    <n v="0"/>
    <s v=""/>
    <s v="G/L Account"/>
    <s v=""/>
    <s v=" "/>
    <s v=""/>
    <s v=""/>
    <n v="3331"/>
    <s v=""/>
    <n v="110"/>
    <s v=""/>
    <s v=""/>
  </r>
  <r>
    <x v="1"/>
    <x v="1"/>
    <d v="2021-09-30T00:00:00"/>
    <x v="8"/>
    <s v=" "/>
    <s v="G00057"/>
    <n v="51110"/>
    <x v="56"/>
    <s v="51110 Salaries &amp; wages"/>
    <x v="12"/>
    <s v="CA PC PPE 9/30/21 - Invoice 5544807"/>
    <s v=" "/>
    <s v=""/>
    <s v=""/>
    <n v="57458.33"/>
    <n v="57458.33"/>
    <n v="0"/>
    <s v=""/>
    <s v="G/L Account"/>
    <s v=""/>
    <s v=" "/>
    <s v=""/>
    <s v=""/>
    <n v="3330"/>
    <s v=""/>
    <n v="110"/>
    <s v=""/>
    <s v=""/>
  </r>
  <r>
    <x v="4"/>
    <x v="4"/>
    <d v="2021-09-30T00:00:00"/>
    <x v="8"/>
    <s v=" "/>
    <s v="G00056"/>
    <n v="51110"/>
    <x v="56"/>
    <s v="51110 Salaries &amp; wages"/>
    <x v="12"/>
    <s v="CA PC PPE 9/30/21 - Invoice 5544807"/>
    <s v=" "/>
    <s v=""/>
    <s v=""/>
    <n v="12155.88"/>
    <n v="12155.88"/>
    <n v="0"/>
    <s v=""/>
    <s v="G/L Account"/>
    <s v=""/>
    <s v=" "/>
    <s v=""/>
    <s v=""/>
    <n v="3322"/>
    <s v=""/>
    <n v="120"/>
    <s v=""/>
    <s v=""/>
  </r>
  <r>
    <x v="4"/>
    <x v="4"/>
    <d v="2021-09-30T00:00:00"/>
    <x v="8"/>
    <s v=" "/>
    <s v="G00056"/>
    <n v="51110"/>
    <x v="56"/>
    <s v="51110 Salaries &amp; wages"/>
    <x v="12"/>
    <s v="CA PC PPE 9/30/21 - Invoice 5544807"/>
    <s v=" "/>
    <s v=""/>
    <s v=""/>
    <n v="50416.67"/>
    <n v="50416.67"/>
    <n v="0"/>
    <s v=""/>
    <s v="G/L Account"/>
    <s v=""/>
    <s v=" "/>
    <s v=""/>
    <s v=""/>
    <n v="3318"/>
    <s v=""/>
    <n v="110"/>
    <s v=""/>
    <s v=""/>
  </r>
  <r>
    <x v="4"/>
    <x v="4"/>
    <d v="2021-09-30T00:00:00"/>
    <x v="8"/>
    <s v=" "/>
    <s v="G00054"/>
    <n v="51110"/>
    <x v="56"/>
    <s v="51110 Salaries &amp; wages"/>
    <x v="12"/>
    <s v="NY PC PPE 9/30/21 - Invoice 5544728"/>
    <s v=" "/>
    <s v=""/>
    <s v=""/>
    <n v="28454.54"/>
    <n v="28454.54"/>
    <n v="0"/>
    <s v=""/>
    <s v="G/L Account"/>
    <s v=""/>
    <s v=" "/>
    <s v=""/>
    <s v=""/>
    <n v="3311"/>
    <s v=""/>
    <n v="120"/>
    <s v=""/>
    <s v=""/>
  </r>
  <r>
    <x v="4"/>
    <x v="4"/>
    <d v="2021-09-30T00:00:00"/>
    <x v="8"/>
    <s v=" "/>
    <s v="G00054"/>
    <n v="51110"/>
    <x v="56"/>
    <s v="51110 Salaries &amp; wages"/>
    <x v="12"/>
    <s v="NY PC PPE 9/30/21 - Invoice 5544728"/>
    <s v=" "/>
    <s v=""/>
    <s v=""/>
    <n v="103837.86"/>
    <n v="103837.86"/>
    <n v="0"/>
    <s v=""/>
    <s v="G/L Account"/>
    <s v=""/>
    <s v=" "/>
    <s v=""/>
    <s v=""/>
    <n v="3305"/>
    <s v=""/>
    <n v="110"/>
    <s v=""/>
    <s v="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32571.83"/>
    <n v="0"/>
    <n v="32571.83"/>
    <s v="2019-Jan2021 Storage Rev Re"/>
    <s v="G/L Account"/>
    <s v=""/>
    <s v=" "/>
    <s v=""/>
    <s v=""/>
    <n v="8418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4060.42"/>
    <n v="0"/>
    <n v="4060.42"/>
    <s v="Feb-April 2021 Storage Rev Rec"/>
    <s v="G/L Account"/>
    <s v=""/>
    <s v=" "/>
    <s v=""/>
    <s v=""/>
    <n v="8417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62066.67"/>
    <n v="0"/>
    <n v="62066.67"/>
    <s v="May-Aug 2021 Storage Rev Rec"/>
    <s v="G/L Account"/>
    <s v=""/>
    <s v=" "/>
    <s v=""/>
    <s v=""/>
    <n v="8416"/>
    <s v=""/>
    <n v="220"/>
    <s v=""/>
    <s v="STORAGE"/>
  </r>
  <r>
    <x v="0"/>
    <x v="0"/>
    <d v="2021-09-30T00:00:00"/>
    <x v="8"/>
    <s v=" "/>
    <s v="G00099"/>
    <n v="41500"/>
    <x v="75"/>
    <s v="41500 Storage revenue"/>
    <x v="13"/>
    <s v="Storage revenue"/>
    <s v=" "/>
    <s v=""/>
    <s v=""/>
    <n v="-7295.5"/>
    <n v="0"/>
    <n v="7295.5"/>
    <s v="Sept 2021 Rev Rec (2019-Sept 2021)"/>
    <s v="G/L Account"/>
    <s v=""/>
    <s v=" "/>
    <s v=""/>
    <s v=""/>
    <n v="8415"/>
    <s v=""/>
    <n v="220"/>
    <s v=""/>
    <s v="STORAGE"/>
  </r>
  <r>
    <x v="0"/>
    <x v="0"/>
    <d v="2021-09-30T00:00:00"/>
    <x v="8"/>
    <s v=" "/>
    <s v="G00098"/>
    <n v="41500"/>
    <x v="75"/>
    <s v="41500 Storage revenue"/>
    <x v="13"/>
    <s v="Storage revenue"/>
    <s v=" "/>
    <s v=""/>
    <s v=""/>
    <n v="15788"/>
    <n v="15788"/>
    <n v="0"/>
    <s v="Reclass Sept 2021 Storage Revenue cash to BS - deferred"/>
    <s v="G/L Account"/>
    <s v=""/>
    <s v=" "/>
    <s v=""/>
    <s v=""/>
    <n v="8409"/>
    <s v=""/>
    <n v="220"/>
    <s v=""/>
    <s v="STORAGE"/>
  </r>
  <r>
    <x v="1"/>
    <x v="0"/>
    <d v="2021-09-30T00:00:00"/>
    <x v="8"/>
    <s v=" "/>
    <s v="G00113"/>
    <n v="41320"/>
    <x v="95"/>
    <s v="41320 Fertility benefits - Stork Club"/>
    <x v="18"/>
    <s v="Fertility benefits - Stork Club"/>
    <s v=" "/>
    <s v=""/>
    <s v=""/>
    <n v="-15741"/>
    <n v="0"/>
    <n v="15741"/>
    <s v="Reclass Stork Revenue to new GL"/>
    <s v="G/L Account"/>
    <s v=""/>
    <s v=" "/>
    <s v=""/>
    <s v=""/>
    <n v="12326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44103"/>
    <n v="44103"/>
    <n v="0"/>
    <s v="Record Closed Auths - Sept 2021"/>
    <s v="G/L Account"/>
    <s v=""/>
    <s v=" "/>
    <s v=""/>
    <s v=""/>
    <n v="12327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15741"/>
    <n v="15741"/>
    <n v="0"/>
    <s v="Reclass Stork Revenue to new GL"/>
    <s v="G/L Account"/>
    <s v=""/>
    <s v=" "/>
    <s v=""/>
    <s v=""/>
    <n v="12325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-1295042.8799999999"/>
    <n v="0"/>
    <n v="1295042.8799999999"/>
    <s v="Record 9.30.21 REv- Progyny"/>
    <s v="G/L Account"/>
    <s v=""/>
    <s v=" "/>
    <s v=""/>
    <s v=""/>
    <n v="12323"/>
    <s v=""/>
    <s v=""/>
    <s v=""/>
    <s v=""/>
  </r>
  <r>
    <x v="1"/>
    <x v="0"/>
    <d v="2021-09-30T00:00:00"/>
    <x v="8"/>
    <s v=" "/>
    <s v="G00113"/>
    <n v="41310"/>
    <x v="77"/>
    <s v="41310 Fertility benefits revenue - Progyny"/>
    <x v="15"/>
    <s v="Fertility benefits revenue - Progyny"/>
    <s v=" "/>
    <s v=""/>
    <s v=""/>
    <n v="-2726320.16"/>
    <n v="0"/>
    <n v="2726320.16"/>
    <s v="Record 2021 8.31.21 AR/REv/Defer Rev-- Progyny"/>
    <s v="G/L Account"/>
    <s v=""/>
    <s v=" "/>
    <s v=""/>
    <s v=""/>
    <n v="12320"/>
    <s v=""/>
    <s v=""/>
    <s v=""/>
    <s v=""/>
  </r>
  <r>
    <x v="1"/>
    <x v="1"/>
    <d v="2021-09-30T00:00:00"/>
    <x v="8"/>
    <s v=" "/>
    <s v="G00112"/>
    <n v="41220"/>
    <x v="78"/>
    <s v="41220 Insurance revenue - professional fees"/>
    <x v="16"/>
    <s v="Insurance revenue - professional fees"/>
    <s v=" "/>
    <s v=""/>
    <s v=""/>
    <n v="-174376.94"/>
    <n v="0"/>
    <n v="174376.94"/>
    <s v="Reclass Insurance AR to Rev Sept 2021"/>
    <s v="G/L Account"/>
    <s v=""/>
    <s v=" "/>
    <s v=""/>
    <s v=""/>
    <n v="11842"/>
    <s v=""/>
    <s v=""/>
    <s v=""/>
    <s v=""/>
  </r>
  <r>
    <x v="0"/>
    <x v="1"/>
    <d v="2021-09-30T00:00:00"/>
    <x v="8"/>
    <s v=" "/>
    <s v="G00112"/>
    <n v="41220"/>
    <x v="78"/>
    <s v="41220 Insurance revenue - professional fees"/>
    <x v="16"/>
    <s v="Insurance revenue - professional fees"/>
    <s v=" "/>
    <s v=""/>
    <s v=""/>
    <n v="-65361.22"/>
    <n v="0"/>
    <n v="65361.22"/>
    <s v="Reclass Insurance AR to Rev - Sept 2021"/>
    <s v="G/L Account"/>
    <s v=""/>
    <s v=" "/>
    <s v=""/>
    <s v=""/>
    <n v="11834"/>
    <s v=""/>
    <s v=""/>
    <s v=""/>
    <s v=""/>
  </r>
  <r>
    <x v="4"/>
    <x v="4"/>
    <d v="2021-09-30T00:00:00"/>
    <x v="8"/>
    <s v=" "/>
    <s v="G00112"/>
    <n v="41110"/>
    <x v="81"/>
    <s v="41110 Self-pay revenue"/>
    <x v="17"/>
    <s v="Self-pay revenue"/>
    <s v=" "/>
    <s v=""/>
    <s v=""/>
    <n v="-69083.95"/>
    <n v="0"/>
    <n v="69083.95"/>
    <s v="Reclass September 2021 Self Pay AR to Rev"/>
    <s v="G/L Account"/>
    <s v=""/>
    <s v=" "/>
    <s v=""/>
    <s v=""/>
    <n v="11844"/>
    <s v=""/>
    <s v=""/>
    <s v=""/>
    <s v=""/>
  </r>
  <r>
    <x v="1"/>
    <x v="7"/>
    <d v="2021-09-30T00:00:00"/>
    <x v="8"/>
    <s v=" "/>
    <s v="G00112"/>
    <n v="41110"/>
    <x v="81"/>
    <s v="41110 Self-pay revenue"/>
    <x v="17"/>
    <s v="Self-pay revenue"/>
    <s v=" "/>
    <s v=""/>
    <s v=""/>
    <n v="-55805"/>
    <n v="0"/>
    <n v="55805"/>
    <s v="Reclass September 2021 Self Pay AR to Rev"/>
    <s v="G/L Account"/>
    <s v=""/>
    <s v=" "/>
    <s v=""/>
    <s v=""/>
    <n v="11840"/>
    <s v=""/>
    <s v=""/>
    <s v=""/>
    <s v=""/>
  </r>
  <r>
    <x v="1"/>
    <x v="5"/>
    <d v="2021-09-30T00:00:00"/>
    <x v="8"/>
    <s v=" "/>
    <s v="G00112"/>
    <n v="41110"/>
    <x v="81"/>
    <s v="41110 Self-pay revenue"/>
    <x v="17"/>
    <s v="Self-pay revenue"/>
    <s v=" "/>
    <s v=""/>
    <s v=""/>
    <n v="-44835"/>
    <n v="0"/>
    <n v="44835"/>
    <s v="Reclass September 2021 Self Pay AR to Rev"/>
    <s v="G/L Account"/>
    <s v=""/>
    <s v=" "/>
    <s v=""/>
    <s v=""/>
    <n v="11838"/>
    <s v=""/>
    <s v=""/>
    <s v=""/>
    <s v=""/>
  </r>
  <r>
    <x v="1"/>
    <x v="1"/>
    <d v="2021-09-30T00:00:00"/>
    <x v="8"/>
    <s v=" "/>
    <s v="G00112"/>
    <n v="41110"/>
    <x v="81"/>
    <s v="41110 Self-pay revenue"/>
    <x v="17"/>
    <s v="Self-pay revenue"/>
    <s v=" "/>
    <s v=""/>
    <s v=""/>
    <n v="-2661221.1"/>
    <n v="0"/>
    <n v="2661221.1"/>
    <s v="Reclass September 2021 Self Pay AR to Rev"/>
    <s v="G/L Account"/>
    <s v=""/>
    <s v=" "/>
    <s v=""/>
    <s v=""/>
    <n v="11836"/>
    <s v=""/>
    <s v=""/>
    <s v=""/>
    <s v=""/>
  </r>
  <r>
    <x v="0"/>
    <x v="0"/>
    <d v="2021-10-01T00:00:00"/>
    <x v="9"/>
    <s v=" "/>
    <s v="G00138"/>
    <n v="71130"/>
    <x v="7"/>
    <s v="71130 Interest expense"/>
    <x v="1"/>
    <s v="LETTER OF CREDIT (DEBIT) STAL Funds Adust,TRN 9901524732LC"/>
    <s v=" "/>
    <s v=""/>
    <s v=""/>
    <n v="7513.33"/>
    <n v="7513.33"/>
    <n v="0"/>
    <s v=""/>
    <s v="G/L Account"/>
    <s v=""/>
    <s v=" "/>
    <s v=""/>
    <s v=""/>
    <n v="16183"/>
    <s v=""/>
    <s v=""/>
    <s v=""/>
    <s v=""/>
  </r>
  <r>
    <x v="1"/>
    <x v="2"/>
    <d v="2021-10-01T00:00:00"/>
    <x v="9"/>
    <s v=" "/>
    <s v="G00125"/>
    <n v="69120"/>
    <x v="88"/>
    <s v="69120 Merchant fees"/>
    <x v="2"/>
    <s v="ACH DEBITHRTLAND PMT SYS/TXNSEES -650000010379249"/>
    <s v=" "/>
    <s v=""/>
    <s v=""/>
    <n v="74.95"/>
    <n v="74.95"/>
    <n v="0"/>
    <s v=""/>
    <s v="G/L Account"/>
    <s v=""/>
    <s v=" "/>
    <s v=""/>
    <s v=""/>
    <n v="13442"/>
    <s v=""/>
    <n v="320"/>
    <s v="NULL"/>
    <s v="NULL"/>
  </r>
  <r>
    <x v="1"/>
    <x v="2"/>
    <d v="2021-10-01T00:00:00"/>
    <x v="9"/>
    <s v=" "/>
    <s v="G00125"/>
    <n v="69120"/>
    <x v="88"/>
    <s v="69120 Merchant fees"/>
    <x v="2"/>
    <s v="ACH DEBITHRTLAND PMT SYS/TXNSEES -650000009876130"/>
    <s v=" "/>
    <s v=""/>
    <s v=""/>
    <n v="74.95"/>
    <n v="74.95"/>
    <n v="0"/>
    <s v=""/>
    <s v="G/L Account"/>
    <s v=""/>
    <s v=" "/>
    <s v=""/>
    <s v=""/>
    <n v="13440"/>
    <s v=""/>
    <n v="320"/>
    <s v="NULL"/>
    <s v="NULL"/>
  </r>
  <r>
    <x v="1"/>
    <x v="2"/>
    <d v="2021-10-01T00:00:00"/>
    <x v="9"/>
    <s v=" "/>
    <s v="G00125"/>
    <n v="69120"/>
    <x v="88"/>
    <s v="69120 Merchant fees"/>
    <x v="2"/>
    <s v="ACH DEBITHRTLAND PMT SYS/TXNSEES -650000008966817"/>
    <s v=" "/>
    <s v=""/>
    <s v=""/>
    <n v="77.12"/>
    <n v="77.12"/>
    <n v="0"/>
    <s v=""/>
    <s v="G/L Account"/>
    <s v=""/>
    <s v=" "/>
    <s v=""/>
    <s v=""/>
    <n v="13438"/>
    <s v=""/>
    <n v="320"/>
    <s v="NULL"/>
    <s v="NULL"/>
  </r>
  <r>
    <x v="1"/>
    <x v="1"/>
    <d v="2021-10-01T00:00:00"/>
    <x v="9"/>
    <s v=" "/>
    <s v="G00134"/>
    <n v="67160"/>
    <x v="15"/>
    <s v="67160 In-house meals"/>
    <x v="4"/>
    <s v="In n Out- NT"/>
    <s v=" "/>
    <s v=""/>
    <s v=""/>
    <n v="9.17"/>
    <n v="9.17"/>
    <n v="0"/>
    <s v=""/>
    <s v="G/L Account"/>
    <s v=""/>
    <s v=" "/>
    <s v=""/>
    <s v=""/>
    <n v="14853"/>
    <s v=""/>
    <n v="110"/>
    <s v="NULL"/>
    <s v="NULL"/>
  </r>
  <r>
    <x v="1"/>
    <x v="1"/>
    <d v="2021-10-01T00:00:00"/>
    <x v="9"/>
    <s v=" "/>
    <s v="G00136"/>
    <n v="67160"/>
    <x v="15"/>
    <s v="67160 In-house meals"/>
    <x v="4"/>
    <s v="Potbelly sandwich - no receipts"/>
    <s v=" "/>
    <s v=""/>
    <s v=""/>
    <n v="69.81"/>
    <n v="69.81"/>
    <n v="0"/>
    <s v=""/>
    <s v="G/L Account"/>
    <s v=""/>
    <s v=" "/>
    <s v=""/>
    <s v=""/>
    <n v="14153"/>
    <s v=""/>
    <n v="180"/>
    <s v="NULL"/>
    <s v="NULL"/>
  </r>
  <r>
    <x v="1"/>
    <x v="3"/>
    <d v="2021-10-01T00:00:00"/>
    <x v="9"/>
    <s v="Invoice"/>
    <s v="454552670"/>
    <n v="65230"/>
    <x v="24"/>
    <s v="65230 Equipment rentals"/>
    <x v="6"/>
    <s v="Rental Canon copier SOMA"/>
    <s v=" "/>
    <s v=""/>
    <s v=""/>
    <n v="147.66"/>
    <n v="147.66"/>
    <n v="0"/>
    <s v=""/>
    <s v="G/L Account"/>
    <s v=""/>
    <s v=" "/>
    <s v=""/>
    <s v="US Bank Equipment Finance"/>
    <n v="17542"/>
    <s v="454552670"/>
    <n v="370"/>
    <s v="NULL"/>
    <s v="NULL"/>
  </r>
  <r>
    <x v="0"/>
    <x v="2"/>
    <d v="2021-10-01T00:00:00"/>
    <x v="9"/>
    <s v="Invoice"/>
    <s v="539995"/>
    <n v="65220"/>
    <x v="25"/>
    <s v="65220 Computer hardware"/>
    <x v="6"/>
    <s v="Monitors"/>
    <s v=" "/>
    <s v=""/>
    <s v=""/>
    <n v="494.84"/>
    <n v="494.84"/>
    <n v="0"/>
    <s v=""/>
    <s v="G/L Account"/>
    <s v=""/>
    <s v=" "/>
    <s v=""/>
    <s v="ExpoIT, LLC"/>
    <n v="7491"/>
    <s v="539995"/>
    <n v="370"/>
    <s v="NULL"/>
    <s v="NULL"/>
  </r>
  <r>
    <x v="1"/>
    <x v="1"/>
    <d v="2021-10-01T00:00:00"/>
    <x v="9"/>
    <s v=" "/>
    <s v="G00134"/>
    <n v="65210"/>
    <x v="26"/>
    <s v="65210 Computer software"/>
    <x v="6"/>
    <s v="Apple - no receipt"/>
    <s v=" "/>
    <s v=""/>
    <s v=""/>
    <n v="29.95"/>
    <n v="29.95"/>
    <n v="0"/>
    <s v=""/>
    <s v="G/L Account"/>
    <s v=""/>
    <s v=" "/>
    <s v=""/>
    <s v=""/>
    <n v="14847"/>
    <s v=""/>
    <n v="370"/>
    <s v="NULL"/>
    <s v="NULL"/>
  </r>
  <r>
    <x v="0"/>
    <x v="2"/>
    <d v="2021-10-01T00:00:00"/>
    <x v="9"/>
    <s v=" "/>
    <s v="G00136"/>
    <n v="65210"/>
    <x v="26"/>
    <s v="65210 Computer software"/>
    <x v="6"/>
    <s v="Microsoft"/>
    <s v=" "/>
    <s v=""/>
    <s v=""/>
    <n v="20"/>
    <n v="20"/>
    <n v="0"/>
    <s v=""/>
    <s v="G/L Account"/>
    <s v=""/>
    <s v=" "/>
    <s v=""/>
    <s v=""/>
    <n v="14177"/>
    <s v=""/>
    <n v="370"/>
    <s v="NULL"/>
    <s v="NULL"/>
  </r>
  <r>
    <x v="0"/>
    <x v="1"/>
    <d v="2021-10-01T00:00:00"/>
    <x v="9"/>
    <s v=" "/>
    <s v="G00136"/>
    <n v="65210"/>
    <x v="26"/>
    <s v="65210 Computer software"/>
    <x v="6"/>
    <s v="Expensify.com"/>
    <s v=" "/>
    <s v=""/>
    <s v=""/>
    <n v="531"/>
    <n v="531"/>
    <n v="0"/>
    <s v=""/>
    <s v="G/L Account"/>
    <s v=""/>
    <s v=" "/>
    <s v=""/>
    <s v=""/>
    <n v="14151"/>
    <s v=""/>
    <n v="320"/>
    <s v="NULL"/>
    <s v="NULL"/>
  </r>
  <r>
    <x v="0"/>
    <x v="2"/>
    <d v="2021-10-01T00:00:00"/>
    <x v="9"/>
    <s v="Invoice"/>
    <s v="58334"/>
    <n v="65210"/>
    <x v="26"/>
    <s v="65210 Computer software"/>
    <x v="6"/>
    <s v="Oct 2021 NY-  AZ"/>
    <s v=" "/>
    <s v=""/>
    <s v=""/>
    <n v="1167.3"/>
    <n v="1167.3"/>
    <n v="0"/>
    <s v=""/>
    <s v="G/L Account"/>
    <s v=""/>
    <s v=" "/>
    <s v=""/>
    <s v="Azalea Health"/>
    <n v="7496"/>
    <s v="58334"/>
    <n v="220"/>
    <s v="NULL"/>
    <s v="NULL"/>
  </r>
  <r>
    <x v="0"/>
    <x v="2"/>
    <d v="2021-10-01T00:00:00"/>
    <x v="9"/>
    <s v="Invoice"/>
    <s v="58222"/>
    <n v="65210"/>
    <x v="26"/>
    <s v="65210 Computer software"/>
    <x v="6"/>
    <s v="Oct 2021  AZ"/>
    <s v=" "/>
    <s v=""/>
    <s v=""/>
    <n v="5434.1"/>
    <n v="5434.1"/>
    <n v="0"/>
    <s v=""/>
    <s v="G/L Account"/>
    <s v=""/>
    <s v=" "/>
    <s v=""/>
    <s v="Azalea Health"/>
    <n v="7494"/>
    <s v="58222"/>
    <n v="220"/>
    <s v="NULL"/>
    <s v="NULL"/>
  </r>
  <r>
    <x v="0"/>
    <x v="2"/>
    <d v="2021-10-01T00:00:00"/>
    <x v="9"/>
    <s v="Invoice"/>
    <s v="539995"/>
    <n v="65200"/>
    <x v="27"/>
    <s v="65200 IT supplies"/>
    <x v="6"/>
    <s v="headset, dock station, keyboard/mouse"/>
    <s v=" "/>
    <s v=""/>
    <s v=""/>
    <n v="411.39"/>
    <n v="411.39"/>
    <n v="0"/>
    <s v=""/>
    <s v="G/L Account"/>
    <s v=""/>
    <s v=" "/>
    <s v=""/>
    <s v="ExpoIT, LLC"/>
    <n v="7492"/>
    <s v="539995"/>
    <n v="370"/>
    <s v="NULL"/>
    <s v="NULL"/>
  </r>
  <r>
    <x v="1"/>
    <x v="7"/>
    <d v="2021-10-01T00:00:00"/>
    <x v="9"/>
    <s v=" "/>
    <s v="G00134"/>
    <n v="65190"/>
    <x v="28"/>
    <s v="65190 Office supplies"/>
    <x v="6"/>
    <s v="refund for trash can"/>
    <s v=" "/>
    <s v=""/>
    <s v=""/>
    <n v="-75.64"/>
    <n v="0"/>
    <n v="75.64"/>
    <s v=""/>
    <s v="G/L Account"/>
    <s v=""/>
    <s v=" "/>
    <s v=""/>
    <s v=""/>
    <n v="14871"/>
    <s v=""/>
    <n v="180"/>
    <s v="NULL"/>
    <s v="NULL"/>
  </r>
  <r>
    <x v="4"/>
    <x v="4"/>
    <d v="2021-10-01T00:00:00"/>
    <x v="9"/>
    <s v=" "/>
    <s v="G00134"/>
    <n v="65190"/>
    <x v="28"/>
    <s v="65190 Office supplies"/>
    <x v="6"/>
    <s v="Storage Crate"/>
    <s v=" "/>
    <s v=""/>
    <s v=""/>
    <n v="48.98"/>
    <n v="48.98"/>
    <n v="0"/>
    <s v=""/>
    <s v="G/L Account"/>
    <s v=""/>
    <s v=" "/>
    <s v=""/>
    <s v=""/>
    <n v="14841"/>
    <s v=""/>
    <n v="180"/>
    <s v="NULL"/>
    <s v="NULL"/>
  </r>
  <r>
    <x v="4"/>
    <x v="4"/>
    <d v="2021-10-01T00:00:00"/>
    <x v="9"/>
    <s v=" "/>
    <s v="G00134"/>
    <n v="65190"/>
    <x v="28"/>
    <s v="65190 Office supplies"/>
    <x v="6"/>
    <s v="Foldable Platform Truck Push Dolly"/>
    <s v=" "/>
    <s v=""/>
    <s v=""/>
    <n v="59.87"/>
    <n v="59.87"/>
    <n v="0"/>
    <s v=""/>
    <s v="G/L Account"/>
    <s v=""/>
    <s v=" "/>
    <s v=""/>
    <s v=""/>
    <n v="14835"/>
    <s v=""/>
    <n v="180"/>
    <s v="NULL"/>
    <s v="NULL"/>
  </r>
  <r>
    <x v="1"/>
    <x v="1"/>
    <d v="2021-10-01T00:00:00"/>
    <x v="9"/>
    <s v=" "/>
    <s v="G00134"/>
    <n v="65190"/>
    <x v="28"/>
    <s v="65190 Office supplies"/>
    <x v="6"/>
    <s v="Amazon - no receipt/ not on Oct 2021 Amazon Order report"/>
    <s v=" "/>
    <s v=""/>
    <s v=""/>
    <n v="68.28"/>
    <n v="68.28"/>
    <n v="0"/>
    <s v=""/>
    <s v="G/L Account"/>
    <s v=""/>
    <s v=" "/>
    <s v=""/>
    <s v=""/>
    <n v="14829"/>
    <s v=""/>
    <n v="180"/>
    <s v="NULL"/>
    <s v="NULL"/>
  </r>
  <r>
    <x v="1"/>
    <x v="1"/>
    <d v="2021-10-01T00:00:00"/>
    <x v="9"/>
    <s v=" "/>
    <s v="G00134"/>
    <n v="65190"/>
    <x v="28"/>
    <s v="65190 Office supplies"/>
    <x v="6"/>
    <s v="Amazon - no receipt/ not on Oct 2021 Amazon Order report"/>
    <s v=" "/>
    <s v=""/>
    <s v=""/>
    <n v="229.05"/>
    <n v="229.05"/>
    <n v="0"/>
    <s v=""/>
    <s v="G/L Account"/>
    <s v=""/>
    <s v=" "/>
    <s v=""/>
    <s v=""/>
    <n v="14817"/>
    <s v=""/>
    <n v="180"/>
    <s v="NULL"/>
    <s v="NULL"/>
  </r>
  <r>
    <x v="4"/>
    <x v="4"/>
    <d v="2021-10-01T00:00:00"/>
    <x v="9"/>
    <s v=" "/>
    <s v="G00135"/>
    <n v="65190"/>
    <x v="28"/>
    <s v="65190 Office supplies"/>
    <x v="6"/>
    <s v="Aplpay Jtl Managemen - no receipt"/>
    <s v=" "/>
    <s v=""/>
    <s v=""/>
    <n v="16.559999999999999"/>
    <n v="16.559999999999999"/>
    <n v="0"/>
    <s v=""/>
    <s v="G/L Account"/>
    <s v=""/>
    <s v=" "/>
    <s v=""/>
    <s v=""/>
    <n v="14683"/>
    <s v=""/>
    <n v="110"/>
    <s v="NULL"/>
    <s v="NULL"/>
  </r>
  <r>
    <x v="1"/>
    <x v="1"/>
    <d v="2021-10-01T00:00:00"/>
    <x v="9"/>
    <s v=" "/>
    <s v="G00136"/>
    <n v="65190"/>
    <x v="28"/>
    <s v="65190 Office supplies"/>
    <x v="6"/>
    <s v="COSTCO- no receipt"/>
    <s v=" "/>
    <s v=""/>
    <s v=""/>
    <n v="27.01"/>
    <n v="27.01"/>
    <n v="0"/>
    <s v=""/>
    <s v="G/L Account"/>
    <s v=""/>
    <s v=" "/>
    <s v=""/>
    <s v=""/>
    <n v="14171"/>
    <s v=""/>
    <n v="180"/>
    <s v="NULL"/>
    <s v="NULL"/>
  </r>
  <r>
    <x v="1"/>
    <x v="1"/>
    <d v="2021-10-01T00:00:00"/>
    <x v="9"/>
    <s v=" "/>
    <s v="G00136"/>
    <n v="65190"/>
    <x v="28"/>
    <s v="65190 Office supplies"/>
    <x v="6"/>
    <s v="COSTCO- no receipt"/>
    <s v=" "/>
    <s v=""/>
    <s v=""/>
    <n v="60"/>
    <n v="60"/>
    <n v="0"/>
    <s v=""/>
    <s v="G/L Account"/>
    <s v=""/>
    <s v=" "/>
    <s v=""/>
    <s v=""/>
    <n v="14159"/>
    <s v=""/>
    <n v="180"/>
    <s v="NULL"/>
    <s v="NULL"/>
  </r>
  <r>
    <x v="4"/>
    <x v="4"/>
    <d v="2021-10-01T00:00:00"/>
    <x v="9"/>
    <s v="Invoice"/>
    <s v="10/1/21-COGENT"/>
    <n v="65130"/>
    <x v="34"/>
    <s v="65130 Telephone &amp; internet"/>
    <x v="6"/>
    <s v="10.1.21-10.31.21 - 1000 MBPS Order:3-001013046 - NY"/>
    <s v=" "/>
    <s v=""/>
    <s v=""/>
    <n v="1600"/>
    <n v="1600"/>
    <n v="0"/>
    <s v=""/>
    <s v="G/L Account"/>
    <s v=""/>
    <s v=" "/>
    <s v=""/>
    <s v="Cogent Communications, Inc. "/>
    <n v="7469"/>
    <s v="10/1/21-COGENT"/>
    <n v="370"/>
    <s v="NULL"/>
    <s v="NULL"/>
  </r>
  <r>
    <x v="1"/>
    <x v="1"/>
    <d v="2021-10-01T00:00:00"/>
    <x v="9"/>
    <s v=" "/>
    <s v="G00136"/>
    <n v="65120"/>
    <x v="35"/>
    <s v="65120 Utilities"/>
    <x v="6"/>
    <s v="Surgicare Software Llc"/>
    <s v=" "/>
    <s v=""/>
    <s v=""/>
    <n v="599.20000000000005"/>
    <n v="599.20000000000005"/>
    <n v="0"/>
    <s v=""/>
    <s v="G/L Account"/>
    <s v=""/>
    <s v=" "/>
    <s v=""/>
    <s v=""/>
    <n v="14145"/>
    <s v=""/>
    <n v="180"/>
    <s v="NULL"/>
    <s v="NULL"/>
  </r>
  <r>
    <x v="0"/>
    <x v="2"/>
    <d v="2021-10-01T00:00:00"/>
    <x v="9"/>
    <s v="Invoice"/>
    <s v="01-OCTOBER 2021"/>
    <n v="64120"/>
    <x v="82"/>
    <s v="64120 Consulting "/>
    <x v="7"/>
    <s v="Advisory work - month of Sept 2021"/>
    <s v=" "/>
    <s v=""/>
    <s v=""/>
    <n v="10000"/>
    <n v="10000"/>
    <n v="0"/>
    <s v=""/>
    <s v="G/L Account"/>
    <s v=""/>
    <s v=" "/>
    <s v=""/>
    <s v="Archibald Ventures"/>
    <n v="7467"/>
    <s v="01-OCTOBER 2021"/>
    <n v="400"/>
    <s v="NULL"/>
    <s v="NULL"/>
  </r>
  <r>
    <x v="0"/>
    <x v="2"/>
    <d v="2021-10-01T00:00:00"/>
    <x v="9"/>
    <s v="Invoice"/>
    <s v="1584-8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7473"/>
    <s v="1584-8"/>
    <n v="340"/>
    <s v="NULL"/>
    <s v="NULL"/>
  </r>
  <r>
    <x v="1"/>
    <x v="7"/>
    <d v="2021-10-01T00:00:00"/>
    <x v="9"/>
    <s v=" "/>
    <s v="G00110"/>
    <n v="51391"/>
    <x v="61"/>
    <s v="51391 Anesthesia"/>
    <x v="10"/>
    <s v="reserval Accrued MAC inv 746"/>
    <s v=" "/>
    <s v=""/>
    <s v=""/>
    <n v="-23400"/>
    <n v="0"/>
    <n v="23400"/>
    <s v="MAC"/>
    <s v="G/L Account"/>
    <s v=""/>
    <s v=" "/>
    <s v=""/>
    <s v=""/>
    <n v="11388"/>
    <s v=""/>
    <n v="110"/>
    <s v=""/>
    <s v=""/>
  </r>
  <r>
    <x v="1"/>
    <x v="5"/>
    <d v="2021-10-01T00:00:00"/>
    <x v="9"/>
    <s v=" "/>
    <s v="G00110"/>
    <n v="51391"/>
    <x v="61"/>
    <s v="51391 Anesthesia"/>
    <x v="10"/>
    <s v="reserval Accrued MAC inv 747"/>
    <s v=" "/>
    <s v=""/>
    <s v=""/>
    <n v="-28700"/>
    <n v="0"/>
    <n v="28700"/>
    <s v="MAC"/>
    <s v="G/L Account"/>
    <s v=""/>
    <s v=" "/>
    <s v=""/>
    <s v=""/>
    <n v="11382"/>
    <s v=""/>
    <n v="110"/>
    <s v=""/>
    <s v=""/>
  </r>
  <r>
    <x v="1"/>
    <x v="1"/>
    <d v="2021-10-01T00:00:00"/>
    <x v="9"/>
    <s v=" "/>
    <s v="G00110"/>
    <n v="51391"/>
    <x v="61"/>
    <s v="51391 Anesthesia"/>
    <x v="10"/>
    <s v="reserval Accrued MAC inv 745"/>
    <s v=" "/>
    <s v=""/>
    <s v=""/>
    <n v="-56250"/>
    <n v="0"/>
    <n v="56250"/>
    <s v="MAC"/>
    <s v="G/L Account"/>
    <s v=""/>
    <s v=" "/>
    <s v=""/>
    <s v=""/>
    <n v="11376"/>
    <s v=""/>
    <n v="110"/>
    <s v=""/>
    <s v=""/>
  </r>
  <r>
    <x v="1"/>
    <x v="1"/>
    <d v="2021-10-01T00:00:00"/>
    <x v="9"/>
    <s v="Invoice"/>
    <s v="960606778"/>
    <n v="51370"/>
    <x v="89"/>
    <s v="51370 COGS - repair &amp; maintenance "/>
    <x v="10"/>
    <s v="10.1.21 Schedule Billing  2 of 4"/>
    <s v=" "/>
    <s v=""/>
    <s v=""/>
    <n v="5157"/>
    <n v="5157"/>
    <n v="0"/>
    <s v=""/>
    <s v="G/L Account"/>
    <s v=""/>
    <s v=" "/>
    <s v=""/>
    <s v="Envise"/>
    <n v="17550"/>
    <s v="960606778"/>
    <n v="130"/>
    <s v="NULL"/>
    <s v="NULL"/>
  </r>
  <r>
    <x v="4"/>
    <x v="4"/>
    <d v="2021-10-01T00:00:00"/>
    <x v="9"/>
    <s v="Invoice"/>
    <s v="61607"/>
    <n v="51350"/>
    <x v="90"/>
    <s v="51350 COGS - janitorial and waste management"/>
    <x v="10"/>
    <s v="October Cleaning services sunday - friday"/>
    <s v=" "/>
    <s v=""/>
    <s v=""/>
    <n v="10493.03"/>
    <n v="10493.03"/>
    <n v="0"/>
    <s v=""/>
    <s v="G/L Account"/>
    <s v=""/>
    <s v=" "/>
    <s v=""/>
    <s v="Building Maintenance Service LLC"/>
    <n v="7502"/>
    <s v="61607"/>
    <n v="380"/>
    <s v="NULL"/>
    <s v="NULL"/>
  </r>
  <r>
    <x v="1"/>
    <x v="3"/>
    <d v="2021-10-01T00:00:00"/>
    <x v="9"/>
    <s v="Invoice"/>
    <s v="16497303"/>
    <n v="51350"/>
    <x v="90"/>
    <s v="51350 COGS - janitorial and waste management"/>
    <x v="10"/>
    <s v="October 2021 Services - Night Janitor"/>
    <s v=" "/>
    <s v=""/>
    <s v=""/>
    <n v="778.31"/>
    <n v="778.31"/>
    <n v="0"/>
    <s v=""/>
    <s v="G/L Account"/>
    <s v=""/>
    <s v=" "/>
    <s v=""/>
    <s v="ABM"/>
    <n v="7475"/>
    <s v="16497303"/>
    <n v="380"/>
    <s v="NULL"/>
    <s v="NULL"/>
  </r>
  <r>
    <x v="1"/>
    <x v="7"/>
    <d v="2021-10-01T00:00:00"/>
    <x v="9"/>
    <s v=" "/>
    <s v="G00110"/>
    <n v="51330"/>
    <x v="66"/>
    <s v="51330 Genetic testing"/>
    <x v="10"/>
    <s v="reserval Accrued Natera Sept 2021"/>
    <s v=" "/>
    <s v=""/>
    <s v=""/>
    <n v="-23200"/>
    <n v="0"/>
    <n v="23200"/>
    <s v="Natera"/>
    <s v="G/L Account"/>
    <s v=""/>
    <s v=" "/>
    <s v=""/>
    <s v=""/>
    <n v="11424"/>
    <s v=""/>
    <n v="130"/>
    <s v=""/>
    <s v=""/>
  </r>
  <r>
    <x v="1"/>
    <x v="1"/>
    <d v="2021-10-01T00:00:00"/>
    <x v="9"/>
    <s v=" "/>
    <s v="G00110"/>
    <n v="51330"/>
    <x v="66"/>
    <s v="51330 Genetic testing"/>
    <x v="10"/>
    <s v="reserval Accrued Natera Sept 2021"/>
    <s v=" "/>
    <s v=""/>
    <s v=""/>
    <n v="-27749"/>
    <n v="0"/>
    <n v="27749"/>
    <s v="Natera"/>
    <s v="G/L Account"/>
    <s v=""/>
    <s v=" "/>
    <s v=""/>
    <s v=""/>
    <n v="11418"/>
    <s v=""/>
    <n v="130"/>
    <s v=""/>
    <s v=""/>
  </r>
  <r>
    <x v="1"/>
    <x v="5"/>
    <d v="2021-10-01T00:00:00"/>
    <x v="9"/>
    <s v=" "/>
    <s v="G00110"/>
    <n v="51330"/>
    <x v="66"/>
    <s v="51330 Genetic testing"/>
    <x v="10"/>
    <s v="reserval Accrued Natera Sept 2021"/>
    <s v=" "/>
    <s v=""/>
    <s v=""/>
    <n v="-9575"/>
    <n v="0"/>
    <n v="9575"/>
    <s v="Natera"/>
    <s v="G/L Account"/>
    <s v=""/>
    <s v=" "/>
    <s v=""/>
    <s v=""/>
    <n v="11412"/>
    <s v=""/>
    <n v="130"/>
    <s v=""/>
    <s v=""/>
  </r>
  <r>
    <x v="1"/>
    <x v="1"/>
    <d v="2021-10-01T00:00:00"/>
    <x v="9"/>
    <s v=" "/>
    <s v="G00110"/>
    <n v="51330"/>
    <x v="66"/>
    <s v="51330 Genetic testing"/>
    <x v="10"/>
    <s v="reserval Accrued Natera Aug 2021"/>
    <s v=" "/>
    <s v=""/>
    <s v=""/>
    <n v="-34847"/>
    <n v="0"/>
    <n v="34847"/>
    <s v="Natera"/>
    <s v="G/L Account"/>
    <s v=""/>
    <s v=" "/>
    <s v=""/>
    <s v=""/>
    <n v="11406"/>
    <s v=""/>
    <n v="130"/>
    <s v=""/>
    <s v=""/>
  </r>
  <r>
    <x v="1"/>
    <x v="5"/>
    <d v="2021-10-01T00:00:00"/>
    <x v="9"/>
    <s v=" "/>
    <s v="G00110"/>
    <n v="51330"/>
    <x v="66"/>
    <s v="51330 Genetic testing"/>
    <x v="10"/>
    <s v="reserval Accrued Natera Aug 2021"/>
    <s v=" "/>
    <s v=""/>
    <s v=""/>
    <n v="-8425"/>
    <n v="0"/>
    <n v="8425"/>
    <s v="Natera"/>
    <s v="G/L Account"/>
    <s v=""/>
    <s v=" "/>
    <s v=""/>
    <s v=""/>
    <n v="11400"/>
    <s v=""/>
    <n v="130"/>
    <s v=""/>
    <s v=""/>
  </r>
  <r>
    <x v="1"/>
    <x v="7"/>
    <d v="2021-10-01T00:00:00"/>
    <x v="9"/>
    <s v=" "/>
    <s v="G00110"/>
    <n v="51330"/>
    <x v="66"/>
    <s v="51330 Genetic testing"/>
    <x v="10"/>
    <s v="reserval Accrued Natera Aug 2021"/>
    <s v=" "/>
    <s v=""/>
    <s v=""/>
    <n v="-20774"/>
    <n v="0"/>
    <n v="20774"/>
    <s v="Natera"/>
    <s v="G/L Account"/>
    <s v=""/>
    <s v=" "/>
    <s v=""/>
    <s v=""/>
    <n v="11394"/>
    <s v=""/>
    <n v="130"/>
    <s v=""/>
    <s v=""/>
  </r>
  <r>
    <x v="1"/>
    <x v="6"/>
    <d v="2021-10-01T00:00:00"/>
    <x v="9"/>
    <s v=" "/>
    <s v="G00110"/>
    <n v="51310"/>
    <x v="68"/>
    <s v="51310 Lab transport"/>
    <x v="10"/>
    <s v="reserval Accrued for Labcorp Stmt 70747075"/>
    <s v=" "/>
    <s v=""/>
    <s v=""/>
    <n v="-2753.85"/>
    <n v="0"/>
    <n v="2753.85"/>
    <s v="Labcorp"/>
    <s v="G/L Account"/>
    <s v=""/>
    <s v=" "/>
    <s v=""/>
    <s v=""/>
    <n v="11370"/>
    <s v=""/>
    <n v="130"/>
    <s v=""/>
    <s v=""/>
  </r>
  <r>
    <x v="1"/>
    <x v="1"/>
    <d v="2021-10-01T00:00:00"/>
    <x v="9"/>
    <s v=" "/>
    <s v="G00110"/>
    <n v="51310"/>
    <x v="68"/>
    <s v="51310 Lab transport"/>
    <x v="10"/>
    <s v="reserval Accrued for Labcorp Stmt 70667322"/>
    <s v=" "/>
    <s v=""/>
    <s v=""/>
    <n v="-18932.36"/>
    <n v="0"/>
    <n v="18932.36"/>
    <s v="Labcorp"/>
    <s v="G/L Account"/>
    <s v=""/>
    <s v=" "/>
    <s v=""/>
    <s v=""/>
    <n v="11364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478424"/>
    <s v=" "/>
    <s v=""/>
    <s v=""/>
    <n v="-273.08"/>
    <n v="0"/>
    <n v="273.08"/>
    <s v="Labcorp"/>
    <s v="G/L Account"/>
    <s v=""/>
    <s v=" "/>
    <s v=""/>
    <s v=""/>
    <n v="11358"/>
    <s v=""/>
    <n v="130"/>
    <s v=""/>
    <s v=""/>
  </r>
  <r>
    <x v="1"/>
    <x v="7"/>
    <d v="2021-10-01T00:00:00"/>
    <x v="9"/>
    <s v=" "/>
    <s v="G00110"/>
    <n v="51310"/>
    <x v="68"/>
    <s v="51310 Lab transport"/>
    <x v="10"/>
    <s v="reserval Accrued for Labcorp Stmt 70625577"/>
    <s v=" "/>
    <s v=""/>
    <s v=""/>
    <n v="-2425.8200000000002"/>
    <n v="0"/>
    <n v="2425.8200000000002"/>
    <s v="Labcorp"/>
    <s v="G/L Account"/>
    <s v=""/>
    <s v=" "/>
    <s v=""/>
    <s v=""/>
    <n v="11352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667479"/>
    <s v=" "/>
    <s v=""/>
    <s v=""/>
    <n v="-1307.48"/>
    <n v="0"/>
    <n v="1307.48"/>
    <s v="Labcorp"/>
    <s v="G/L Account"/>
    <s v=""/>
    <s v=" "/>
    <s v=""/>
    <s v=""/>
    <n v="11346"/>
    <s v=""/>
    <n v="130"/>
    <s v=""/>
    <s v=""/>
  </r>
  <r>
    <x v="1"/>
    <x v="5"/>
    <d v="2021-10-01T00:00:00"/>
    <x v="9"/>
    <s v=" "/>
    <s v="G00110"/>
    <n v="51310"/>
    <x v="68"/>
    <s v="51310 Lab transport"/>
    <x v="10"/>
    <s v="reserval Accrued for Labcorp Stmt 70625750"/>
    <s v=" "/>
    <s v=""/>
    <s v=""/>
    <n v="-9329.4699999999993"/>
    <n v="0"/>
    <n v="9329.4699999999993"/>
    <s v="Labcorp"/>
    <s v="G/L Account"/>
    <s v=""/>
    <s v=" "/>
    <s v=""/>
    <s v=""/>
    <n v="11340"/>
    <s v=""/>
    <n v="130"/>
    <s v=""/>
    <s v=""/>
  </r>
  <r>
    <x v="1"/>
    <x v="8"/>
    <d v="2021-10-01T00:00:00"/>
    <x v="9"/>
    <s v=" "/>
    <s v="G00110"/>
    <n v="51310"/>
    <x v="68"/>
    <s v="51310 Lab transport"/>
    <x v="10"/>
    <s v="reserval Accrued for Labcorp Stmt 70018363"/>
    <s v=" "/>
    <s v=""/>
    <s v=""/>
    <n v="-1474.67"/>
    <n v="0"/>
    <n v="1474.67"/>
    <s v="Labcorp"/>
    <s v="G/L Account"/>
    <s v=""/>
    <s v=" "/>
    <s v=""/>
    <s v=""/>
    <n v="11334"/>
    <s v=""/>
    <n v="130"/>
    <s v=""/>
    <s v=""/>
  </r>
  <r>
    <x v="1"/>
    <x v="1"/>
    <d v="2021-10-01T00:00:00"/>
    <x v="9"/>
    <s v=" "/>
    <s v="G00136"/>
    <n v="51260"/>
    <x v="70"/>
    <s v="51260 Patient souvenirs"/>
    <x v="11"/>
    <s v="Costco Patient flowers"/>
    <s v=" "/>
    <s v=""/>
    <s v=""/>
    <n v="46.97"/>
    <n v="46.97"/>
    <n v="0"/>
    <s v=""/>
    <s v="G/L Account"/>
    <s v=""/>
    <s v=" "/>
    <s v=""/>
    <s v=""/>
    <n v="14165"/>
    <s v=""/>
    <n v="340"/>
    <s v="NULL"/>
    <s v="NULL"/>
  </r>
  <r>
    <x v="1"/>
    <x v="5"/>
    <d v="2021-10-01T00:00:00"/>
    <x v="9"/>
    <s v="Invoice"/>
    <s v="5987048"/>
    <n v="51230"/>
    <x v="72"/>
    <s v="51230 IVF Lab supplies"/>
    <x v="11"/>
    <s v="Petri Dish"/>
    <s v=" "/>
    <s v=""/>
    <s v=""/>
    <n v="776.33"/>
    <n v="776.33"/>
    <n v="0"/>
    <s v=""/>
    <s v="G/L Account"/>
    <s v=""/>
    <s v=" "/>
    <s v=""/>
    <s v="Origio"/>
    <n v="17546"/>
    <s v="5987048"/>
    <n v="130"/>
    <s v="NULL"/>
    <s v="NULL"/>
  </r>
  <r>
    <x v="4"/>
    <x v="4"/>
    <d v="2021-10-01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865"/>
    <s v=""/>
    <n v="130"/>
    <s v="NULL"/>
    <s v="NULL"/>
  </r>
  <r>
    <x v="4"/>
    <x v="4"/>
    <d v="2021-10-01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859"/>
    <s v=""/>
    <n v="130"/>
    <s v="NULL"/>
    <s v="NULL"/>
  </r>
  <r>
    <x v="1"/>
    <x v="1"/>
    <d v="2021-10-01T00:00:00"/>
    <x v="9"/>
    <s v=" "/>
    <s v="G00134"/>
    <n v="51230"/>
    <x v="72"/>
    <s v="51230 IVF Lab supplies"/>
    <x v="11"/>
    <s v="Fisher Sci Pittsburg - no receipt"/>
    <s v=" "/>
    <s v=""/>
    <s v=""/>
    <n v="1880.49"/>
    <n v="1880.49"/>
    <n v="0"/>
    <s v=""/>
    <s v="G/L Account"/>
    <s v=""/>
    <s v=" "/>
    <s v=""/>
    <s v=""/>
    <n v="14811"/>
    <s v=""/>
    <n v="110"/>
    <s v="NULL"/>
    <s v="NULL"/>
  </r>
  <r>
    <x v="4"/>
    <x v="4"/>
    <d v="2021-10-01T00:00:00"/>
    <x v="9"/>
    <s v=" "/>
    <s v="G00135"/>
    <n v="51230"/>
    <x v="72"/>
    <s v="51230 IVF Lab supplies"/>
    <x v="11"/>
    <s v="In Reproduction Pro - no receipt"/>
    <s v=" "/>
    <s v=""/>
    <s v=""/>
    <n v="141.34"/>
    <n v="141.34"/>
    <n v="0"/>
    <s v=""/>
    <s v="G/L Account"/>
    <s v=""/>
    <s v=" "/>
    <s v=""/>
    <s v=""/>
    <n v="14679"/>
    <s v=""/>
    <n v="110"/>
    <s v="NULL"/>
    <s v="NULL"/>
  </r>
  <r>
    <x v="1"/>
    <x v="7"/>
    <d v="2021-10-01T00:00:00"/>
    <x v="9"/>
    <s v="Invoice"/>
    <s v="5987047"/>
    <n v="51230"/>
    <x v="72"/>
    <s v="51230 IVF Lab supplies"/>
    <x v="11"/>
    <s v="Petri Dish"/>
    <s v=" "/>
    <s v=""/>
    <s v=""/>
    <n v="263.18"/>
    <n v="263.18"/>
    <n v="0"/>
    <s v=""/>
    <s v="G/L Account"/>
    <s v=""/>
    <s v=" "/>
    <s v=""/>
    <s v="Origio"/>
    <n v="7498"/>
    <s v="5987047"/>
    <n v="130"/>
    <s v="NULL"/>
    <s v="NULL"/>
  </r>
  <r>
    <x v="1"/>
    <x v="1"/>
    <d v="2021-10-01T00:00:00"/>
    <x v="9"/>
    <s v="Invoice"/>
    <s v="35682"/>
    <n v="51230"/>
    <x v="72"/>
    <s v="51230 IVF Lab supplies"/>
    <x v="11"/>
    <s v="230L/180 L Nitrogen, Carbon Dioxide"/>
    <s v=" "/>
    <s v=""/>
    <s v=""/>
    <n v="1241.1400000000001"/>
    <n v="1241.1400000000001"/>
    <n v="0"/>
    <s v=""/>
    <s v="G/L Account"/>
    <s v=""/>
    <s v=" "/>
    <s v=""/>
    <s v="Rons Medical Gases, INC"/>
    <n v="7487"/>
    <s v="35682"/>
    <n v="130"/>
    <s v="NULL"/>
    <s v="NULL"/>
  </r>
  <r>
    <x v="1"/>
    <x v="1"/>
    <d v="2021-10-01T00:00:00"/>
    <x v="9"/>
    <s v="Invoice"/>
    <s v="20031784"/>
    <n v="51230"/>
    <x v="72"/>
    <s v="51230 IVF Lab supplies"/>
    <x v="11"/>
    <s v="BB Pipettes"/>
    <s v=" "/>
    <s v=""/>
    <s v=""/>
    <n v="5419.49"/>
    <n v="5419.49"/>
    <n v="0"/>
    <s v=""/>
    <s v="G/L Account"/>
    <s v=""/>
    <s v=" "/>
    <s v=""/>
    <s v="Vitrolife"/>
    <n v="7479"/>
    <s v="20031784"/>
    <n v="130"/>
    <s v="NULL"/>
    <s v="NULL"/>
  </r>
  <r>
    <x v="0"/>
    <x v="1"/>
    <d v="2021-10-01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277"/>
    <s v=""/>
    <n v="220"/>
    <s v="NULL"/>
    <s v="STORAGE"/>
  </r>
  <r>
    <x v="1"/>
    <x v="5"/>
    <d v="2021-10-02T00:00:00"/>
    <x v="9"/>
    <s v="Invoice"/>
    <s v="T131400"/>
    <n v="68130"/>
    <x v="12"/>
    <s v="68130 Licensing &amp; permitting"/>
    <x v="3"/>
    <s v="Annual permit renewal invoice 12.1.21-12.1.22"/>
    <s v=" "/>
    <s v=""/>
    <s v=""/>
    <n v="485"/>
    <n v="485"/>
    <n v="0"/>
    <s v=""/>
    <s v="G/L Account"/>
    <s v=""/>
    <s v=" "/>
    <s v=""/>
    <s v="Bay Area Air Quality Management District "/>
    <n v="17554"/>
    <s v="T131400"/>
    <n v="380"/>
    <s v="NULL"/>
    <s v="NULL"/>
  </r>
  <r>
    <x v="1"/>
    <x v="1"/>
    <d v="2021-10-02T00:00:00"/>
    <x v="9"/>
    <s v=" "/>
    <s v="G00134"/>
    <n v="66140"/>
    <x v="20"/>
    <s v="66140 Ground transportation"/>
    <x v="5"/>
    <s v="Uber NT"/>
    <s v=" "/>
    <s v=""/>
    <s v=""/>
    <n v="28.97"/>
    <n v="28.97"/>
    <n v="0"/>
    <s v=""/>
    <s v="G/L Account"/>
    <s v=""/>
    <s v=" "/>
    <s v=""/>
    <s v=""/>
    <n v="14919"/>
    <s v=""/>
    <n v="110"/>
    <s v="NULL"/>
    <s v="NULL"/>
  </r>
  <r>
    <x v="1"/>
    <x v="1"/>
    <d v="2021-10-02T00:00:00"/>
    <x v="9"/>
    <s v=" "/>
    <s v="G00134"/>
    <n v="66140"/>
    <x v="20"/>
    <s v="66140 Ground transportation"/>
    <x v="5"/>
    <s v="Uber NT"/>
    <s v=" "/>
    <s v=""/>
    <s v=""/>
    <n v="43.66"/>
    <n v="43.66"/>
    <n v="0"/>
    <s v=""/>
    <s v="G/L Account"/>
    <s v=""/>
    <s v=" "/>
    <s v=""/>
    <s v=""/>
    <n v="14901"/>
    <s v=""/>
    <n v="110"/>
    <s v="NULL"/>
    <s v="NULL"/>
  </r>
  <r>
    <x v="1"/>
    <x v="1"/>
    <d v="2021-10-02T00:00:00"/>
    <x v="9"/>
    <s v=" "/>
    <s v="G00135"/>
    <n v="66140"/>
    <x v="20"/>
    <s v="66140 Ground transportation"/>
    <x v="5"/>
    <s v="Impark parking - no receipt"/>
    <s v=" "/>
    <s v=""/>
    <s v=""/>
    <n v="1420"/>
    <n v="1420"/>
    <n v="0"/>
    <s v=""/>
    <s v="G/L Account"/>
    <s v=""/>
    <s v=" "/>
    <s v=""/>
    <s v=""/>
    <n v="14687"/>
    <s v=""/>
    <n v="110"/>
    <s v="NULL"/>
    <s v="NULL"/>
  </r>
  <r>
    <x v="1"/>
    <x v="3"/>
    <d v="2021-10-02T00:00:00"/>
    <x v="9"/>
    <s v=" "/>
    <s v="G00136"/>
    <n v="66140"/>
    <x v="20"/>
    <s v="66140 Ground transportation"/>
    <x v="5"/>
    <s v="Impark - no receipt"/>
    <s v=" "/>
    <s v=""/>
    <s v=""/>
    <n v="452.94"/>
    <n v="452.94"/>
    <n v="0"/>
    <s v=""/>
    <s v="G/L Account"/>
    <s v=""/>
    <s v=" "/>
    <s v=""/>
    <s v=""/>
    <n v="14185"/>
    <s v=""/>
    <n v="110"/>
    <s v="NULL"/>
    <s v="NULL"/>
  </r>
  <r>
    <x v="1"/>
    <x v="7"/>
    <d v="2021-10-02T00:00:00"/>
    <x v="9"/>
    <s v=" "/>
    <s v="G00136"/>
    <n v="66140"/>
    <x v="20"/>
    <s v="66140 Ground transportation"/>
    <x v="5"/>
    <s v="Oak Parking"/>
    <s v=" "/>
    <s v=""/>
    <s v=""/>
    <n v="825"/>
    <n v="825"/>
    <n v="0"/>
    <s v=""/>
    <s v="G/L Account"/>
    <s v=""/>
    <s v=" "/>
    <s v=""/>
    <s v=""/>
    <n v="14179"/>
    <s v=""/>
    <n v="180"/>
    <s v="NULL"/>
    <s v="NULL"/>
  </r>
  <r>
    <x v="1"/>
    <x v="1"/>
    <d v="2021-10-02T00:00:00"/>
    <x v="9"/>
    <s v=" "/>
    <s v="G00134"/>
    <n v="65240"/>
    <x v="23"/>
    <s v="65240 Dues &amp; subscriptions"/>
    <x v="6"/>
    <s v="ASRM NT"/>
    <s v=" "/>
    <s v=""/>
    <s v=""/>
    <n v="350"/>
    <n v="350"/>
    <n v="0"/>
    <s v=""/>
    <s v="G/L Account"/>
    <s v=""/>
    <s v=" "/>
    <s v=""/>
    <s v=""/>
    <n v="14877"/>
    <s v=""/>
    <n v="110"/>
    <s v="NULL"/>
    <s v="NULL"/>
  </r>
  <r>
    <x v="4"/>
    <x v="4"/>
    <d v="2021-10-02T00:00:00"/>
    <x v="9"/>
    <s v=" "/>
    <s v="G00135"/>
    <n v="65210"/>
    <x v="26"/>
    <s v="65210 Computer software"/>
    <x v="6"/>
    <s v="Google - no receipt"/>
    <s v=" "/>
    <s v=""/>
    <s v=""/>
    <n v="24"/>
    <n v="24"/>
    <n v="0"/>
    <s v=""/>
    <s v="G/L Account"/>
    <s v=""/>
    <s v=" "/>
    <s v=""/>
    <s v=""/>
    <n v="14691"/>
    <s v=""/>
    <n v="110"/>
    <s v="NULL"/>
    <s v="NULL"/>
  </r>
  <r>
    <x v="4"/>
    <x v="4"/>
    <d v="2021-10-02T00:00:00"/>
    <x v="9"/>
    <s v=" "/>
    <s v="G00134"/>
    <n v="65190"/>
    <x v="28"/>
    <s v="65190 Office supplies"/>
    <x v="6"/>
    <s v="Rec Trash can, Cable Zip Ties"/>
    <s v=" "/>
    <s v=""/>
    <s v=""/>
    <n v="6.52"/>
    <n v="6.52"/>
    <n v="0"/>
    <s v=""/>
    <s v="G/L Account"/>
    <s v=""/>
    <s v=" "/>
    <s v=""/>
    <s v=""/>
    <n v="14937"/>
    <s v=""/>
    <n v="180"/>
    <s v="NULL"/>
    <s v="NULL"/>
  </r>
  <r>
    <x v="4"/>
    <x v="4"/>
    <d v="2021-10-02T00:00:00"/>
    <x v="9"/>
    <s v=" "/>
    <s v="G00134"/>
    <n v="65190"/>
    <x v="28"/>
    <s v="65190 Office supplies"/>
    <x v="6"/>
    <s v="Stackable Office Desk Supplies Organizer"/>
    <s v=" "/>
    <s v=""/>
    <s v=""/>
    <n v="26.1"/>
    <n v="26.1"/>
    <n v="0"/>
    <s v=""/>
    <s v="G/L Account"/>
    <s v=""/>
    <s v=" "/>
    <s v=""/>
    <s v=""/>
    <n v="14925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32.619999999999997"/>
    <n v="32.619999999999997"/>
    <n v="0"/>
    <s v=""/>
    <s v="G/L Account"/>
    <s v=""/>
    <s v=" "/>
    <s v=""/>
    <s v=""/>
    <n v="14913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93.38"/>
    <n v="93.38"/>
    <n v="0"/>
    <s v=""/>
    <s v="G/L Account"/>
    <s v=""/>
    <s v=" "/>
    <s v=""/>
    <s v=""/>
    <n v="14895"/>
    <s v=""/>
    <n v="180"/>
    <s v="NULL"/>
    <s v="NULL"/>
  </r>
  <r>
    <x v="4"/>
    <x v="4"/>
    <d v="2021-10-02T00:00:00"/>
    <x v="9"/>
    <s v=" "/>
    <s v="G00134"/>
    <n v="65190"/>
    <x v="28"/>
    <s v="65190 Office supplies"/>
    <x v="6"/>
    <s v="Wall Bracket"/>
    <s v=" "/>
    <s v=""/>
    <s v=""/>
    <n v="136.6"/>
    <n v="136.6"/>
    <n v="0"/>
    <s v=""/>
    <s v="G/L Account"/>
    <s v=""/>
    <s v=" "/>
    <s v=""/>
    <s v=""/>
    <n v="14889"/>
    <s v=""/>
    <n v="180"/>
    <s v="NULL"/>
    <s v="NULL"/>
  </r>
  <r>
    <x v="1"/>
    <x v="1"/>
    <d v="2021-10-02T00:00:00"/>
    <x v="9"/>
    <s v=" "/>
    <s v="G00134"/>
    <n v="65190"/>
    <x v="28"/>
    <s v="65190 Office supplies"/>
    <x v="6"/>
    <s v="Amazon - no receipt/ not on Oct 2021 Amazon Order report"/>
    <s v=" "/>
    <s v=""/>
    <s v=""/>
    <n v="281.04000000000002"/>
    <n v="281.04000000000002"/>
    <n v="0"/>
    <s v=""/>
    <s v="G/L Account"/>
    <s v=""/>
    <s v=" "/>
    <s v=""/>
    <s v=""/>
    <n v="14883"/>
    <s v=""/>
    <n v="180"/>
    <s v="NULL"/>
    <s v="NULL"/>
  </r>
  <r>
    <x v="4"/>
    <x v="4"/>
    <d v="2021-10-02T00:00:00"/>
    <x v="9"/>
    <s v=" "/>
    <s v="G00134"/>
    <n v="51250"/>
    <x v="71"/>
    <s v="51250 Patient refreshments"/>
    <x v="11"/>
    <s v="Quaker Chewy Granola Bar"/>
    <s v=" "/>
    <s v=""/>
    <s v=""/>
    <n v="41.86"/>
    <n v="41.86"/>
    <n v="0"/>
    <s v=""/>
    <s v="G/L Account"/>
    <s v=""/>
    <s v=" "/>
    <s v=""/>
    <s v=""/>
    <n v="14907"/>
    <s v=""/>
    <n v="180"/>
    <s v="NULL"/>
    <s v="NULL"/>
  </r>
  <r>
    <x v="1"/>
    <x v="1"/>
    <d v="2021-10-03T00:00:00"/>
    <x v="9"/>
    <s v=" "/>
    <s v="G00134"/>
    <n v="67160"/>
    <x v="15"/>
    <s v="67160 In-house meals"/>
    <x v="4"/>
    <s v="Uber eats - NT"/>
    <s v=" "/>
    <s v=""/>
    <s v=""/>
    <n v="30.49"/>
    <n v="30.49"/>
    <n v="0"/>
    <s v=""/>
    <s v="G/L Account"/>
    <s v=""/>
    <s v=" "/>
    <s v=""/>
    <s v=""/>
    <n v="14961"/>
    <s v=""/>
    <n v="110"/>
    <s v="NULL"/>
    <s v="NULL"/>
  </r>
  <r>
    <x v="1"/>
    <x v="1"/>
    <d v="2021-10-03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4955"/>
    <s v=""/>
    <n v="110"/>
    <s v="NULL"/>
    <s v="NULL"/>
  </r>
  <r>
    <x v="1"/>
    <x v="1"/>
    <d v="2021-10-03T00:00:00"/>
    <x v="9"/>
    <s v=" "/>
    <s v="G00134"/>
    <n v="65190"/>
    <x v="28"/>
    <s v="65190 Office supplies"/>
    <x v="6"/>
    <s v="Amazon - no receipt/ not on Oct 2021 Amazon Order report"/>
    <s v=" "/>
    <s v=""/>
    <s v=""/>
    <n v="70.41"/>
    <n v="70.41"/>
    <n v="0"/>
    <s v=""/>
    <s v="G/L Account"/>
    <s v=""/>
    <s v=" "/>
    <s v=""/>
    <s v=""/>
    <n v="14949"/>
    <s v=""/>
    <n v="180"/>
    <s v="NULL"/>
    <s v="NULL"/>
  </r>
  <r>
    <x v="1"/>
    <x v="1"/>
    <d v="2021-10-03T00:00:00"/>
    <x v="9"/>
    <s v=" "/>
    <s v="G00134"/>
    <n v="65130"/>
    <x v="34"/>
    <s v="65130 Telephone &amp; internet"/>
    <x v="6"/>
    <s v="Ring central service"/>
    <s v=" "/>
    <s v=""/>
    <s v=""/>
    <n v="332.63"/>
    <n v="332.63"/>
    <n v="0"/>
    <s v=""/>
    <s v="G/L Account"/>
    <s v=""/>
    <s v=" "/>
    <s v=""/>
    <s v=""/>
    <n v="14943"/>
    <s v=""/>
    <n v="180"/>
    <s v="NULL"/>
    <s v="NULL"/>
  </r>
  <r>
    <x v="4"/>
    <x v="4"/>
    <d v="2021-10-03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973"/>
    <s v=""/>
    <n v="130"/>
    <s v="NULL"/>
    <s v="NULL"/>
  </r>
  <r>
    <x v="4"/>
    <x v="4"/>
    <d v="2021-10-03T00:00:00"/>
    <x v="9"/>
    <s v=" "/>
    <s v="G00134"/>
    <n v="51230"/>
    <x v="72"/>
    <s v="51230 IVF Lab supplies"/>
    <x v="11"/>
    <s v="Refund for clipboard"/>
    <s v=" "/>
    <s v=""/>
    <s v=""/>
    <n v="-17.41"/>
    <n v="0"/>
    <n v="17.41"/>
    <s v=""/>
    <s v="G/L Account"/>
    <s v=""/>
    <s v=" "/>
    <s v=""/>
    <s v=""/>
    <n v="14967"/>
    <s v=""/>
    <n v="130"/>
    <s v="NULL"/>
    <s v="NULL"/>
  </r>
  <r>
    <x v="0"/>
    <x v="1"/>
    <d v="2021-10-04T00:00:00"/>
    <x v="9"/>
    <s v=" "/>
    <s v="G00124"/>
    <n v="66110"/>
    <x v="22"/>
    <s v="66110 Airfare"/>
    <x v="5"/>
    <s v="ACH DEBITStripe ZG Rental/Pymt-Zillo IDST-N5W8Z0C2B6Y3"/>
    <s v=" "/>
    <s v=""/>
    <s v=""/>
    <n v="5350"/>
    <n v="5350"/>
    <n v="0"/>
    <s v=""/>
    <s v="G/L Account"/>
    <s v=""/>
    <s v=" "/>
    <s v=""/>
    <s v=""/>
    <n v="13290"/>
    <s v=""/>
    <n v="110"/>
    <s v="NULL"/>
    <s v="NULL"/>
  </r>
  <r>
    <x v="4"/>
    <x v="4"/>
    <d v="2021-10-04T00:00:00"/>
    <x v="9"/>
    <s v=" "/>
    <s v="G00135"/>
    <n v="65240"/>
    <x v="23"/>
    <s v="65240 Dues &amp; subscriptions"/>
    <x v="6"/>
    <s v="Acog Membership Peter -PK"/>
    <s v=" "/>
    <s v=""/>
    <s v=""/>
    <n v="390"/>
    <n v="390"/>
    <n v="0"/>
    <s v=""/>
    <s v="G/L Account"/>
    <s v=""/>
    <s v=" "/>
    <s v=""/>
    <s v=""/>
    <n v="14695"/>
    <s v=""/>
    <n v="110"/>
    <s v="NULL"/>
    <s v="NULL"/>
  </r>
  <r>
    <x v="1"/>
    <x v="1"/>
    <d v="2021-10-04T00:00:00"/>
    <x v="9"/>
    <s v=" "/>
    <s v="G00134"/>
    <n v="65210"/>
    <x v="26"/>
    <s v="65210 Computer software"/>
    <x v="6"/>
    <s v="NYTIMES - no receipt"/>
    <s v=" "/>
    <s v=""/>
    <s v=""/>
    <n v="28.09"/>
    <n v="28.09"/>
    <n v="0"/>
    <s v=""/>
    <s v="G/L Account"/>
    <s v=""/>
    <s v=" "/>
    <s v=""/>
    <s v=""/>
    <n v="15021"/>
    <s v=""/>
    <n v="180"/>
    <s v="NULL"/>
    <s v="NULL"/>
  </r>
  <r>
    <x v="1"/>
    <x v="1"/>
    <d v="2021-10-04T00:00:00"/>
    <x v="9"/>
    <s v=" "/>
    <s v="G00136"/>
    <n v="65210"/>
    <x v="26"/>
    <s v="65210 Computer software"/>
    <x v="6"/>
    <s v="Netflix"/>
    <s v=" "/>
    <s v=""/>
    <s v=""/>
    <n v="17.989999999999998"/>
    <n v="17.989999999999998"/>
    <n v="0"/>
    <s v=""/>
    <s v="G/L Account"/>
    <s v=""/>
    <s v=" "/>
    <s v=""/>
    <s v=""/>
    <n v="14203"/>
    <s v=""/>
    <n v="180"/>
    <s v="NULL"/>
    <s v="NULL"/>
  </r>
  <r>
    <x v="1"/>
    <x v="5"/>
    <d v="2021-10-04T00:00:00"/>
    <x v="9"/>
    <s v=" "/>
    <s v="G00134"/>
    <n v="65190"/>
    <x v="28"/>
    <s v="65190 Office supplies"/>
    <x v="6"/>
    <s v="Inteplast Group 33 gallon Capacity"/>
    <s v=" "/>
    <s v=""/>
    <s v=""/>
    <n v="47.26"/>
    <n v="47.26"/>
    <n v="0"/>
    <s v=""/>
    <s v="G/L Account"/>
    <s v=""/>
    <s v=" "/>
    <s v=""/>
    <s v=""/>
    <n v="15009"/>
    <s v=""/>
    <n v="180"/>
    <s v="NULL"/>
    <s v="NULL"/>
  </r>
  <r>
    <x v="1"/>
    <x v="7"/>
    <d v="2021-10-04T00:00:00"/>
    <x v="9"/>
    <s v=" "/>
    <s v="G00134"/>
    <n v="65190"/>
    <x v="28"/>
    <s v="65190 Office supplies"/>
    <x v="6"/>
    <s v="cups"/>
    <s v=" "/>
    <s v=""/>
    <s v=""/>
    <n v="74.209999999999994"/>
    <n v="74.209999999999994"/>
    <n v="0"/>
    <s v=""/>
    <s v="G/L Account"/>
    <s v=""/>
    <s v=" "/>
    <s v=""/>
    <s v=""/>
    <n v="14997"/>
    <s v=""/>
    <n v="180"/>
    <s v="NULL"/>
    <s v="NULL"/>
  </r>
  <r>
    <x v="4"/>
    <x v="4"/>
    <d v="2021-10-04T00:00:00"/>
    <x v="9"/>
    <s v=" "/>
    <s v="G00134"/>
    <n v="65190"/>
    <x v="28"/>
    <s v="65190 Office supplies"/>
    <x v="6"/>
    <s v="Coffee Mugs"/>
    <s v=" "/>
    <s v=""/>
    <s v=""/>
    <n v="130.44"/>
    <n v="130.44"/>
    <n v="0"/>
    <s v=""/>
    <s v="G/L Account"/>
    <s v=""/>
    <s v=" "/>
    <s v=""/>
    <s v=""/>
    <n v="14991"/>
    <s v=""/>
    <n v="180"/>
    <s v="NULL"/>
    <s v="NULL"/>
  </r>
  <r>
    <x v="1"/>
    <x v="1"/>
    <d v="2021-10-04T00:00:00"/>
    <x v="9"/>
    <s v=" "/>
    <s v="G00136"/>
    <n v="65190"/>
    <x v="28"/>
    <s v="65190 Office supplies"/>
    <x v="6"/>
    <s v="Tissue, coffee, juice"/>
    <s v=" "/>
    <s v=""/>
    <s v=""/>
    <n v="110.52"/>
    <n v="110.52"/>
    <n v="0"/>
    <s v=""/>
    <s v="G/L Account"/>
    <s v=""/>
    <s v=" "/>
    <s v=""/>
    <s v=""/>
    <n v="14197"/>
    <s v=""/>
    <n v="180"/>
    <s v="NULL"/>
    <s v="NULL"/>
  </r>
  <r>
    <x v="1"/>
    <x v="1"/>
    <d v="2021-10-04T00:00:00"/>
    <x v="9"/>
    <s v=" "/>
    <s v="G00136"/>
    <n v="65180"/>
    <x v="29"/>
    <s v="65180 Printing, delivery, &amp; postage"/>
    <x v="6"/>
    <s v="Fedex SF"/>
    <s v=" "/>
    <s v=""/>
    <s v=""/>
    <n v="724.19"/>
    <n v="724.19"/>
    <n v="0"/>
    <s v=""/>
    <s v="G/L Account"/>
    <s v=""/>
    <s v=" "/>
    <s v=""/>
    <s v=""/>
    <n v="14191"/>
    <s v=""/>
    <n v="180"/>
    <s v="NULL"/>
    <s v="NULL"/>
  </r>
  <r>
    <x v="1"/>
    <x v="5"/>
    <d v="2021-10-04T00:00:00"/>
    <x v="9"/>
    <s v="Invoice"/>
    <s v="13017"/>
    <n v="64130"/>
    <x v="41"/>
    <s v="64130 Contract labor"/>
    <x v="7"/>
    <s v="Fire alarm yearly monitoring"/>
    <s v=" "/>
    <s v=""/>
    <s v=""/>
    <n v="720"/>
    <n v="720"/>
    <n v="0"/>
    <s v=""/>
    <s v="G/L Account"/>
    <s v=""/>
    <s v=" "/>
    <s v=""/>
    <s v="United Systems Fire and Security, LLC"/>
    <n v="7506"/>
    <s v="13017"/>
    <n v="380"/>
    <s v="NULL"/>
    <s v="NULL"/>
  </r>
  <r>
    <x v="4"/>
    <x v="4"/>
    <d v="2021-10-04T00:00:00"/>
    <x v="9"/>
    <s v="Invoice"/>
    <s v="2413-6261"/>
    <n v="63150"/>
    <x v="45"/>
    <s v="63150 Advertising, print &amp; promotion"/>
    <x v="8"/>
    <s v="Oct 2021 Marketing retainer"/>
    <s v=" "/>
    <s v=""/>
    <s v=""/>
    <n v="10000"/>
    <n v="10000"/>
    <n v="0"/>
    <s v=""/>
    <s v="G/L Account"/>
    <s v=""/>
    <s v=" "/>
    <s v=""/>
    <s v="Wilyfoxx Collective Inc"/>
    <n v="7510"/>
    <s v="2413-6261"/>
    <n v="340"/>
    <s v="NULL"/>
    <s v="NULL"/>
  </r>
  <r>
    <x v="3"/>
    <x v="1"/>
    <d v="2021-10-04T00:00:00"/>
    <x v="9"/>
    <s v="Invoice"/>
    <s v="10.4.21 D1255"/>
    <n v="52200"/>
    <x v="57"/>
    <s v="52200 Donor related expenses"/>
    <x v="10"/>
    <s v="Per diem"/>
    <s v=" "/>
    <s v=""/>
    <s v=""/>
    <n v="1064"/>
    <n v="1064"/>
    <n v="0"/>
    <s v=""/>
    <s v="G/L Account"/>
    <s v=""/>
    <s v=" "/>
    <s v=""/>
    <s v="The Egg Asiancy "/>
    <n v="18705"/>
    <s v="10.4.21 D1255"/>
    <n v="400"/>
    <s v="NULL"/>
    <s v="NULL"/>
  </r>
  <r>
    <x v="3"/>
    <x v="1"/>
    <d v="2021-10-04T00:00:00"/>
    <x v="9"/>
    <s v="Invoice"/>
    <s v="10.4.21 D1255"/>
    <n v="52100"/>
    <x v="58"/>
    <s v="52100 Donor compensation"/>
    <x v="10"/>
    <s v="Donor Compensation"/>
    <s v=" "/>
    <s v=""/>
    <s v=""/>
    <n v="7500"/>
    <n v="7500"/>
    <n v="0"/>
    <s v=""/>
    <s v="G/L Account"/>
    <s v=""/>
    <s v=" "/>
    <s v=""/>
    <s v="The Egg Asiancy "/>
    <n v="18706"/>
    <s v="10.4.21 D1255"/>
    <n v="400"/>
    <s v="NULL"/>
    <s v="NULL"/>
  </r>
  <r>
    <x v="3"/>
    <x v="1"/>
    <d v="2021-10-04T00:00:00"/>
    <x v="9"/>
    <s v="Invoice"/>
    <s v="745-NEST"/>
    <n v="51391"/>
    <x v="61"/>
    <s v="51391 Anesthesia"/>
    <x v="10"/>
    <s v="Sept 2021 Reg 121146"/>
    <s v=" "/>
    <s v=""/>
    <s v=""/>
    <n v="450"/>
    <n v="450"/>
    <n v="0"/>
    <s v=""/>
    <s v="G/L Account"/>
    <s v=""/>
    <s v=" "/>
    <s v=""/>
    <s v="Medical Anesthesia Consultants"/>
    <n v="18708"/>
    <s v="745-NEST"/>
    <n v="400"/>
    <s v="NULL"/>
    <s v="NULL"/>
  </r>
  <r>
    <x v="1"/>
    <x v="5"/>
    <d v="2021-10-04T00:00:00"/>
    <x v="9"/>
    <s v="Invoice"/>
    <s v="747"/>
    <n v="51391"/>
    <x v="61"/>
    <s v="51391 Anesthesia"/>
    <x v="10"/>
    <s v="Aug- Sept 2021 MAC"/>
    <s v=" "/>
    <s v=""/>
    <s v=""/>
    <n v="28600"/>
    <n v="28600"/>
    <n v="0"/>
    <s v=""/>
    <s v="G/L Account"/>
    <s v=""/>
    <s v=" "/>
    <s v=""/>
    <s v="Medical Anesthesia Consultant"/>
    <n v="17650"/>
    <s v="747"/>
    <n v="110"/>
    <s v="NULL"/>
    <s v="NULL"/>
  </r>
  <r>
    <x v="1"/>
    <x v="7"/>
    <d v="2021-10-04T00:00:00"/>
    <x v="9"/>
    <s v="Invoice"/>
    <s v="746"/>
    <n v="51391"/>
    <x v="61"/>
    <s v="51391 Anesthesia"/>
    <x v="10"/>
    <s v="Aug- Sept 2021 MAC"/>
    <s v=" "/>
    <s v=""/>
    <s v=""/>
    <n v="22950"/>
    <n v="22950"/>
    <n v="0"/>
    <s v=""/>
    <s v="G/L Account"/>
    <s v=""/>
    <s v=" "/>
    <s v=""/>
    <s v="Medical Anesthesia Consultant"/>
    <n v="17646"/>
    <s v="746"/>
    <n v="110"/>
    <s v="NULL"/>
    <s v="NULL"/>
  </r>
  <r>
    <x v="1"/>
    <x v="1"/>
    <d v="2021-10-04T00:00:00"/>
    <x v="9"/>
    <s v="Invoice"/>
    <s v="745"/>
    <n v="51391"/>
    <x v="61"/>
    <s v="51391 Anesthesia"/>
    <x v="10"/>
    <s v="Aug- Sept 2021 MAC"/>
    <s v=" "/>
    <s v=""/>
    <s v=""/>
    <n v="55700"/>
    <n v="55700"/>
    <n v="0"/>
    <s v=""/>
    <s v="G/L Account"/>
    <s v=""/>
    <s v=" "/>
    <s v=""/>
    <s v="Medical Anesthesia Consultant"/>
    <n v="17642"/>
    <s v="745"/>
    <n v="110"/>
    <s v="NULL"/>
    <s v="NULL"/>
  </r>
  <r>
    <x v="1"/>
    <x v="5"/>
    <d v="2021-10-04T00:00:00"/>
    <x v="9"/>
    <s v="Invoice"/>
    <s v="511000138546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17591"/>
    <s v="511000138546"/>
    <n v="110"/>
    <s v="NULL"/>
    <s v="NULL"/>
  </r>
  <r>
    <x v="1"/>
    <x v="5"/>
    <d v="2021-10-04T00:00:00"/>
    <x v="9"/>
    <s v="Invoice"/>
    <s v="511000138546"/>
    <n v="51380"/>
    <x v="63"/>
    <s v="51380 Laundry"/>
    <x v="10"/>
    <s v="Laundry SV Nurses"/>
    <s v=" "/>
    <s v=""/>
    <s v=""/>
    <n v="94.06"/>
    <n v="94.06"/>
    <n v="0"/>
    <s v=""/>
    <s v="G/L Account"/>
    <s v=""/>
    <s v=" "/>
    <s v=""/>
    <s v="Aramark"/>
    <n v="17588"/>
    <s v="511000138546"/>
    <n v="120"/>
    <s v="NULL"/>
    <s v="NULL"/>
  </r>
  <r>
    <x v="1"/>
    <x v="5"/>
    <d v="2021-10-04T00:00:00"/>
    <x v="9"/>
    <s v="Invoice"/>
    <s v="511000138546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17585"/>
    <s v="511000138546"/>
    <n v="130"/>
    <s v="NULL"/>
    <s v="NULL"/>
  </r>
  <r>
    <x v="1"/>
    <x v="5"/>
    <d v="2021-10-04T00:00:00"/>
    <x v="9"/>
    <s v="Invoice"/>
    <s v="511000138546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17582"/>
    <s v="511000138546"/>
    <n v="170"/>
    <s v="NULL"/>
    <s v="NULL"/>
  </r>
  <r>
    <x v="1"/>
    <x v="7"/>
    <d v="2021-10-04T00:00:00"/>
    <x v="9"/>
    <s v="Invoice"/>
    <s v="518000123785"/>
    <n v="51380"/>
    <x v="63"/>
    <s v="51380 Laundry"/>
    <x v="10"/>
    <s v="Laundry SF Nurses"/>
    <s v=" "/>
    <s v=""/>
    <s v=""/>
    <n v="89.09"/>
    <n v="89.09"/>
    <n v="0"/>
    <s v=""/>
    <s v="G/L Account"/>
    <s v=""/>
    <s v=" "/>
    <s v=""/>
    <s v="Aramark"/>
    <n v="7547"/>
    <s v="518000123785"/>
    <n v="120"/>
    <s v="NULL"/>
    <s v="NULL"/>
  </r>
  <r>
    <x v="1"/>
    <x v="7"/>
    <d v="2021-10-04T00:00:00"/>
    <x v="9"/>
    <s v="Invoice"/>
    <s v="518000123785"/>
    <n v="51380"/>
    <x v="63"/>
    <s v="51380 Laundry"/>
    <x v="10"/>
    <s v="Laundry SF MA"/>
    <s v=" "/>
    <s v=""/>
    <s v=""/>
    <n v="326.64999999999998"/>
    <n v="326.64999999999998"/>
    <n v="0"/>
    <s v=""/>
    <s v="G/L Account"/>
    <s v=""/>
    <s v=" "/>
    <s v=""/>
    <s v="Aramark"/>
    <n v="7544"/>
    <s v="518000123785"/>
    <n v="170"/>
    <s v="NULL"/>
    <s v="NULL"/>
  </r>
  <r>
    <x v="1"/>
    <x v="7"/>
    <d v="2021-10-04T00:00:00"/>
    <x v="9"/>
    <s v="Invoice"/>
    <s v="518000123785"/>
    <n v="51380"/>
    <x v="63"/>
    <s v="51380 Laundry"/>
    <x v="10"/>
    <s v="Laundry SF Lab"/>
    <s v=" "/>
    <s v=""/>
    <s v=""/>
    <n v="237.56"/>
    <n v="237.56"/>
    <n v="0"/>
    <s v=""/>
    <s v="G/L Account"/>
    <s v=""/>
    <s v=" "/>
    <s v=""/>
    <s v="Aramark"/>
    <n v="7541"/>
    <s v="518000123785"/>
    <n v="130"/>
    <s v="NULL"/>
    <s v="NULL"/>
  </r>
  <r>
    <x v="1"/>
    <x v="7"/>
    <d v="2021-10-04T00:00:00"/>
    <x v="9"/>
    <s v="Invoice"/>
    <s v="518000123785"/>
    <n v="51380"/>
    <x v="63"/>
    <s v="51380 Laundry"/>
    <x v="10"/>
    <s v="Laundry SF MD"/>
    <s v=" "/>
    <s v=""/>
    <s v=""/>
    <n v="89.08"/>
    <n v="89.08"/>
    <n v="0"/>
    <s v=""/>
    <s v="G/L Account"/>
    <s v=""/>
    <s v=" "/>
    <s v=""/>
    <s v="Aramark"/>
    <n v="7538"/>
    <s v="518000123785"/>
    <n v="110"/>
    <s v="NULL"/>
    <s v="NULL"/>
  </r>
  <r>
    <x v="4"/>
    <x v="4"/>
    <d v="2021-10-04T00:00:00"/>
    <x v="9"/>
    <s v="Invoice"/>
    <s v="590341698"/>
    <n v="51370"/>
    <x v="89"/>
    <s v="51370 COGS - repair &amp; maintenance "/>
    <x v="10"/>
    <s v="NYC Oct 2021 Service"/>
    <s v=" "/>
    <s v=""/>
    <s v=""/>
    <n v="598.82000000000005"/>
    <n v="598.82000000000005"/>
    <n v="0"/>
    <s v=""/>
    <s v="G/L Account"/>
    <s v=""/>
    <s v=" "/>
    <s v=""/>
    <s v="Richard Wolf Inc."/>
    <n v="17607"/>
    <s v="590341698"/>
    <n v="120"/>
    <s v="NULL"/>
    <s v="NULL"/>
  </r>
  <r>
    <x v="1"/>
    <x v="7"/>
    <d v="2021-10-04T00:00:00"/>
    <x v="9"/>
    <s v="Invoice"/>
    <s v="590341694"/>
    <n v="51370"/>
    <x v="89"/>
    <s v="51370 COGS - repair &amp; maintenance "/>
    <x v="10"/>
    <s v="Oak Oct 2021 Service"/>
    <s v=" "/>
    <s v=""/>
    <s v=""/>
    <n v="550"/>
    <n v="550"/>
    <n v="0"/>
    <s v=""/>
    <s v="G/L Account"/>
    <s v=""/>
    <s v=" "/>
    <s v=""/>
    <s v="Richard Wolf Inc."/>
    <n v="17603"/>
    <s v="590341694"/>
    <n v="120"/>
    <s v="NULL"/>
    <s v="NULL"/>
  </r>
  <r>
    <x v="1"/>
    <x v="5"/>
    <d v="2021-10-04T00:00:00"/>
    <x v="9"/>
    <s v="Invoice"/>
    <s v="590341693"/>
    <n v="51370"/>
    <x v="89"/>
    <s v="51370 COGS - repair &amp; maintenance "/>
    <x v="10"/>
    <s v="SV Oct 2021 Service"/>
    <s v=" "/>
    <s v=""/>
    <s v=""/>
    <n v="550"/>
    <n v="550"/>
    <n v="0"/>
    <s v=""/>
    <s v="G/L Account"/>
    <s v=""/>
    <s v=" "/>
    <s v=""/>
    <s v="Richard Wolf Inc."/>
    <n v="17599"/>
    <s v="590341693"/>
    <n v="120"/>
    <s v="NULL"/>
    <s v="NULL"/>
  </r>
  <r>
    <x v="1"/>
    <x v="1"/>
    <d v="2021-10-04T00:00:00"/>
    <x v="9"/>
    <s v="Invoice"/>
    <s v="590341664"/>
    <n v="51370"/>
    <x v="89"/>
    <s v="51370 COGS - repair &amp; maintenance "/>
    <x v="10"/>
    <s v="SF Oct 2021 Service"/>
    <s v=" "/>
    <s v=""/>
    <s v=""/>
    <n v="916.21"/>
    <n v="916.21"/>
    <n v="0"/>
    <s v=""/>
    <s v="G/L Account"/>
    <s v=""/>
    <s v=" "/>
    <s v=""/>
    <s v="Richard Wolf Inc."/>
    <n v="17595"/>
    <s v="590341664"/>
    <n v="120"/>
    <s v="NULL"/>
    <s v="NULL"/>
  </r>
  <r>
    <x v="1"/>
    <x v="7"/>
    <d v="2021-10-04T00:00:00"/>
    <x v="9"/>
    <s v=" "/>
    <s v="G00134"/>
    <n v="51250"/>
    <x v="71"/>
    <s v="51250 Patient refreshments"/>
    <x v="11"/>
    <s v="Coffee cream"/>
    <s v=" "/>
    <s v=""/>
    <s v=""/>
    <n v="60.8"/>
    <n v="60.8"/>
    <n v="0"/>
    <s v=""/>
    <s v="G/L Account"/>
    <s v=""/>
    <s v=" "/>
    <s v=""/>
    <s v=""/>
    <n v="15003"/>
    <s v=""/>
    <n v="180"/>
    <s v="NULL"/>
    <s v="NULL"/>
  </r>
  <r>
    <x v="4"/>
    <x v="4"/>
    <d v="2021-10-04T00:00:00"/>
    <x v="9"/>
    <s v="Invoice"/>
    <s v="5989516"/>
    <n v="51230"/>
    <x v="72"/>
    <s v="51230 IVF Lab supplies"/>
    <x v="11"/>
    <s v="Vit warming kit"/>
    <s v=" "/>
    <s v=""/>
    <s v=""/>
    <n v="1673.78"/>
    <n v="1673.78"/>
    <n v="0"/>
    <s v=""/>
    <s v="G/L Account"/>
    <s v=""/>
    <s v=" "/>
    <s v=""/>
    <s v="Origio"/>
    <n v="17638"/>
    <s v="5989516"/>
    <n v="130"/>
    <s v="NULL"/>
    <s v="NULL"/>
  </r>
  <r>
    <x v="4"/>
    <x v="4"/>
    <d v="2021-10-04T00:00:00"/>
    <x v="9"/>
    <s v="Invoice"/>
    <s v="5989424"/>
    <n v="51230"/>
    <x v="72"/>
    <s v="51230 IVF Lab supplies"/>
    <x v="11"/>
    <s v="Serum protein"/>
    <s v=" "/>
    <s v=""/>
    <s v=""/>
    <n v="557.63"/>
    <n v="557.63"/>
    <n v="0"/>
    <s v=""/>
    <s v="G/L Account"/>
    <s v=""/>
    <s v=" "/>
    <s v=""/>
    <s v="Origio"/>
    <n v="17634"/>
    <s v="5989424"/>
    <n v="130"/>
    <s v="NULL"/>
    <s v="NULL"/>
  </r>
  <r>
    <x v="1"/>
    <x v="5"/>
    <d v="2021-10-04T00:00:00"/>
    <x v="9"/>
    <s v="Invoice"/>
    <s v="5989363"/>
    <n v="51230"/>
    <x v="72"/>
    <s v="51230 IVF Lab supplies"/>
    <x v="11"/>
    <s v="Serum protein"/>
    <s v=" "/>
    <s v=""/>
    <s v=""/>
    <n v="553.76"/>
    <n v="553.76"/>
    <n v="0"/>
    <s v=""/>
    <s v="G/L Account"/>
    <s v=""/>
    <s v=" "/>
    <s v=""/>
    <s v="Origio"/>
    <n v="17630"/>
    <s v="5989363"/>
    <n v="130"/>
    <s v="NULL"/>
    <s v="NULL"/>
  </r>
  <r>
    <x v="4"/>
    <x v="4"/>
    <d v="2021-10-04T00:00:00"/>
    <x v="9"/>
    <s v="Invoice"/>
    <s v="5989052"/>
    <n v="51230"/>
    <x v="72"/>
    <s v="51230 IVF Lab supplies"/>
    <x v="11"/>
    <s v="ICSI/holding Micropipets,  stripper tips"/>
    <s v=" "/>
    <s v=""/>
    <s v=""/>
    <n v="8492.52"/>
    <n v="8492.52"/>
    <n v="0"/>
    <s v=""/>
    <s v="G/L Account"/>
    <s v=""/>
    <s v=" "/>
    <s v=""/>
    <s v="Origio"/>
    <n v="17626"/>
    <s v="5989052"/>
    <n v="130"/>
    <s v="NULL"/>
    <s v="NULL"/>
  </r>
  <r>
    <x v="4"/>
    <x v="4"/>
    <d v="2021-10-04T00:00:00"/>
    <x v="9"/>
    <s v="Invoice"/>
    <s v="5989051"/>
    <n v="51230"/>
    <x v="72"/>
    <s v="51230 IVF Lab supplies"/>
    <x v="11"/>
    <s v="Oil for TC"/>
    <s v=" "/>
    <s v=""/>
    <s v=""/>
    <n v="87.94"/>
    <n v="87.94"/>
    <n v="0"/>
    <s v=""/>
    <s v="G/L Account"/>
    <s v=""/>
    <s v=" "/>
    <s v=""/>
    <s v="Origio"/>
    <n v="17622"/>
    <s v="5989051"/>
    <n v="130"/>
    <s v="NULL"/>
    <s v="NULL"/>
  </r>
  <r>
    <x v="4"/>
    <x v="4"/>
    <d v="2021-10-04T00:00:00"/>
    <x v="9"/>
    <s v="Invoice"/>
    <s v="5989050"/>
    <n v="51230"/>
    <x v="72"/>
    <s v="51230 IVF Lab supplies"/>
    <x v="11"/>
    <s v="QA Med/Sperm Freeze/Clea/blast, Vit Kit, sperm wash. pure 40/80, hyaluronidase, liquid para,PVP 7"/>
    <s v=" "/>
    <s v=""/>
    <s v=""/>
    <n v="4456.2700000000004"/>
    <n v="4456.2700000000004"/>
    <n v="0"/>
    <s v=""/>
    <s v="G/L Account"/>
    <s v=""/>
    <s v=" "/>
    <s v=""/>
    <s v="Origio"/>
    <n v="17618"/>
    <s v="5989050"/>
    <n v="130"/>
    <s v="NULL"/>
    <s v="NULL"/>
  </r>
  <r>
    <x v="4"/>
    <x v="4"/>
    <d v="2021-10-04T00:00:00"/>
    <x v="9"/>
    <s v="Invoice"/>
    <s v="30851426"/>
    <n v="51230"/>
    <x v="72"/>
    <s v="51230 IVF Lab supplies"/>
    <x v="11"/>
    <s v="Pipette Tip"/>
    <s v=" "/>
    <s v=""/>
    <s v=""/>
    <n v="126.23"/>
    <n v="126.23"/>
    <n v="0"/>
    <s v=""/>
    <s v="G/L Account"/>
    <s v=""/>
    <s v=" "/>
    <s v=""/>
    <s v="McKesson"/>
    <n v="17578"/>
    <s v="30851426"/>
    <n v="130"/>
    <s v="NULL"/>
    <s v="NULL"/>
  </r>
  <r>
    <x v="4"/>
    <x v="4"/>
    <d v="2021-10-04T00:00:00"/>
    <x v="9"/>
    <s v="Invoice"/>
    <s v="30851425"/>
    <n v="51230"/>
    <x v="72"/>
    <s v="51230 IVF Lab supplies"/>
    <x v="11"/>
    <s v="Pipette Electronic E1 clip"/>
    <s v=" "/>
    <s v=""/>
    <s v=""/>
    <n v="2106.5100000000002"/>
    <n v="2106.5100000000002"/>
    <n v="0"/>
    <s v=""/>
    <s v="G/L Account"/>
    <s v=""/>
    <s v=" "/>
    <s v=""/>
    <s v="McKesson"/>
    <n v="17574"/>
    <s v="30851425"/>
    <n v="130"/>
    <s v="NULL"/>
    <s v="NULL"/>
  </r>
  <r>
    <x v="4"/>
    <x v="4"/>
    <d v="2021-10-04T00:00:00"/>
    <x v="9"/>
    <s v="Invoice"/>
    <s v="2838114"/>
    <n v="51230"/>
    <x v="72"/>
    <s v="51230 IVF Lab supplies"/>
    <x v="11"/>
    <s v="DS Glass Therm, Nist cert glass therm"/>
    <s v=" "/>
    <s v=""/>
    <s v=""/>
    <n v="505.35"/>
    <n v="505.35"/>
    <n v="0"/>
    <s v=""/>
    <s v="G/L Account"/>
    <s v=""/>
    <s v=" "/>
    <s v=""/>
    <s v="Cole-Parmer Instrument Company "/>
    <n v="17570"/>
    <s v="2838114"/>
    <n v="130"/>
    <s v="NULL"/>
    <s v="NULL"/>
  </r>
  <r>
    <x v="1"/>
    <x v="1"/>
    <d v="2021-10-04T00:00:00"/>
    <x v="9"/>
    <s v="Invoice"/>
    <s v="11385"/>
    <n v="51230"/>
    <x v="72"/>
    <s v="51230 IVF Lab supplies"/>
    <x v="11"/>
    <s v="b Sensor/Sensor notification cloud"/>
    <s v=" "/>
    <s v=""/>
    <s v=""/>
    <n v="1021"/>
    <n v="1021"/>
    <n v="0"/>
    <s v=""/>
    <s v="G/L Account"/>
    <s v=""/>
    <s v=" "/>
    <s v=""/>
    <s v="Digital Instruments, Inc"/>
    <n v="17566"/>
    <s v="11385"/>
    <n v="130"/>
    <s v="NULL"/>
    <s v="NULL"/>
  </r>
  <r>
    <x v="1"/>
    <x v="1"/>
    <d v="2021-10-04T00:00:00"/>
    <x v="9"/>
    <s v="Invoice"/>
    <s v="11384"/>
    <n v="51230"/>
    <x v="72"/>
    <s v="51230 IVF Lab supplies"/>
    <x v="11"/>
    <s v="Sensor notification cloud"/>
    <s v=" "/>
    <s v=""/>
    <s v=""/>
    <n v="1021"/>
    <n v="1021"/>
    <n v="0"/>
    <s v=""/>
    <s v="G/L Account"/>
    <s v=""/>
    <s v=" "/>
    <s v=""/>
    <s v="Digital Instruments, Inc"/>
    <n v="17562"/>
    <s v="11384"/>
    <n v="130"/>
    <s v="NULL"/>
    <s v="NULL"/>
  </r>
  <r>
    <x v="4"/>
    <x v="4"/>
    <d v="2021-10-04T00:00:00"/>
    <x v="9"/>
    <s v=" "/>
    <s v="G00134"/>
    <n v="51230"/>
    <x v="72"/>
    <s v="51230 IVF Lab supplies"/>
    <x v="11"/>
    <s v="Metal Ruler, scissors, Double Sided Tape"/>
    <s v=" "/>
    <s v=""/>
    <s v=""/>
    <n v="29.33"/>
    <n v="29.33"/>
    <n v="0"/>
    <s v=""/>
    <s v="G/L Account"/>
    <s v=""/>
    <s v=" "/>
    <s v=""/>
    <s v=""/>
    <n v="15015"/>
    <s v=""/>
    <n v="130"/>
    <s v="NULL"/>
    <s v="NULL"/>
  </r>
  <r>
    <x v="4"/>
    <x v="4"/>
    <d v="2021-10-04T00:00:00"/>
    <x v="9"/>
    <s v=" "/>
    <s v="G00134"/>
    <n v="51230"/>
    <x v="72"/>
    <s v="51230 IVF Lab supplies"/>
    <x v="11"/>
    <s v="Digital Hygrometer, trash bags,Vaccine Thermometer,Steel Tweezers"/>
    <s v=" "/>
    <s v=""/>
    <s v=""/>
    <n v="143.96"/>
    <n v="143.96"/>
    <n v="0"/>
    <s v=""/>
    <s v="G/L Account"/>
    <s v=""/>
    <s v=" "/>
    <s v=""/>
    <s v=""/>
    <n v="14985"/>
    <s v=""/>
    <n v="130"/>
    <s v="NULL"/>
    <s v="NULL"/>
  </r>
  <r>
    <x v="1"/>
    <x v="1"/>
    <d v="2021-10-04T00:00:00"/>
    <x v="9"/>
    <s v=" "/>
    <s v="G00134"/>
    <n v="51230"/>
    <x v="72"/>
    <s v="51230 IVF Lab supplies"/>
    <x v="11"/>
    <s v="R &amp; D Systems - no receipts"/>
    <s v=" "/>
    <s v=""/>
    <s v=""/>
    <n v="342.97"/>
    <n v="342.97"/>
    <n v="0"/>
    <s v=""/>
    <s v="G/L Account"/>
    <s v=""/>
    <s v=" "/>
    <s v=""/>
    <s v=""/>
    <n v="14979"/>
    <s v=""/>
    <n v="110"/>
    <s v="NULL"/>
    <s v="NULL"/>
  </r>
  <r>
    <x v="1"/>
    <x v="1"/>
    <d v="2021-10-04T00:00:00"/>
    <x v="9"/>
    <s v="Invoice"/>
    <s v="5989519"/>
    <n v="51230"/>
    <x v="72"/>
    <s v="51230 IVF Lab supplies"/>
    <x v="11"/>
    <s v="Vit warming kit"/>
    <s v=" "/>
    <s v=""/>
    <s v=""/>
    <n v="6606.27"/>
    <n v="6606.27"/>
    <n v="0"/>
    <s v=""/>
    <s v="G/L Account"/>
    <s v=""/>
    <s v=" "/>
    <s v=""/>
    <s v="Origio"/>
    <n v="7591"/>
    <s v="5989519"/>
    <n v="130"/>
    <s v="NULL"/>
    <s v="NULL"/>
  </r>
  <r>
    <x v="1"/>
    <x v="5"/>
    <d v="2021-10-04T00:00:00"/>
    <x v="9"/>
    <s v="Invoice"/>
    <s v="5989518"/>
    <n v="51230"/>
    <x v="72"/>
    <s v="51230 IVF Lab supplies"/>
    <x v="11"/>
    <s v="Vit warming kit"/>
    <s v=" "/>
    <s v=""/>
    <s v=""/>
    <n v="1660.58"/>
    <n v="1660.58"/>
    <n v="0"/>
    <s v=""/>
    <s v="G/L Account"/>
    <s v=""/>
    <s v=" "/>
    <s v=""/>
    <s v="Origio"/>
    <n v="7587"/>
    <s v="5989518"/>
    <n v="130"/>
    <s v="NULL"/>
    <s v="NULL"/>
  </r>
  <r>
    <x v="1"/>
    <x v="5"/>
    <d v="2021-10-04T00:00:00"/>
    <x v="9"/>
    <s v="Invoice"/>
    <s v="5989300"/>
    <n v="51230"/>
    <x v="72"/>
    <s v="51230 IVF Lab supplies"/>
    <x v="11"/>
    <s v="QA Med/Sperm Freeze/Clea/blast, Vit Kit, sperm wash. pure 40/80, hyaluronidase, liquid para,PVP 7"/>
    <s v=" "/>
    <s v=""/>
    <s v=""/>
    <n v="4540.51"/>
    <n v="4540.51"/>
    <n v="0"/>
    <s v=""/>
    <s v="G/L Account"/>
    <s v=""/>
    <s v=" "/>
    <s v=""/>
    <s v="Origio"/>
    <n v="7583"/>
    <s v="5989300"/>
    <n v="130"/>
    <s v="NULL"/>
    <s v="NULL"/>
  </r>
  <r>
    <x v="1"/>
    <x v="7"/>
    <d v="2021-10-04T00:00:00"/>
    <x v="9"/>
    <s v="Invoice"/>
    <s v="5989065"/>
    <n v="51230"/>
    <x v="72"/>
    <s v="51230 IVF Lab supplies"/>
    <x v="11"/>
    <s v="Oil for TC"/>
    <s v=" "/>
    <s v=""/>
    <s v=""/>
    <n v="251.54"/>
    <n v="251.54"/>
    <n v="0"/>
    <s v=""/>
    <s v="G/L Account"/>
    <s v=""/>
    <s v=" "/>
    <s v=""/>
    <s v="Origio"/>
    <n v="7579"/>
    <s v="5989065"/>
    <n v="130"/>
    <s v="NULL"/>
    <s v="NULL"/>
  </r>
  <r>
    <x v="1"/>
    <x v="7"/>
    <d v="2021-10-04T00:00:00"/>
    <x v="9"/>
    <s v="Invoice"/>
    <s v="5989064"/>
    <n v="51230"/>
    <x v="72"/>
    <s v="51230 IVF Lab supplies"/>
    <x v="11"/>
    <s v="QA Med/Sperm Freeze/Clea/blast, Vit Kit, sperm wash. pure 40/80, hyaluronidase, liquid para,PVP 7"/>
    <s v=" "/>
    <s v=""/>
    <s v=""/>
    <n v="6534.96"/>
    <n v="6534.96"/>
    <n v="0"/>
    <s v=""/>
    <s v="G/L Account"/>
    <s v=""/>
    <s v=" "/>
    <s v=""/>
    <s v="Origio"/>
    <n v="7575"/>
    <s v="5989064"/>
    <n v="130"/>
    <s v="NULL"/>
    <s v="NULL"/>
  </r>
  <r>
    <x v="1"/>
    <x v="1"/>
    <d v="2021-10-04T00:00:00"/>
    <x v="9"/>
    <s v="Invoice"/>
    <s v="5989062"/>
    <n v="51230"/>
    <x v="72"/>
    <s v="51230 IVF Lab supplies"/>
    <x v="11"/>
    <s v="Oil for TC"/>
    <s v=" "/>
    <s v=""/>
    <s v=""/>
    <n v="331.88"/>
    <n v="331.88"/>
    <n v="0"/>
    <s v=""/>
    <s v="G/L Account"/>
    <s v=""/>
    <s v=" "/>
    <s v=""/>
    <s v="Origio"/>
    <n v="7571"/>
    <s v="5989062"/>
    <n v="130"/>
    <s v="NULL"/>
    <s v="NULL"/>
  </r>
  <r>
    <x v="1"/>
    <x v="1"/>
    <d v="2021-10-04T00:00:00"/>
    <x v="9"/>
    <s v="Invoice"/>
    <s v="5989061"/>
    <n v="51230"/>
    <x v="72"/>
    <s v="51230 IVF Lab supplies"/>
    <x v="11"/>
    <s v="QA Med/S Freeze/Clea/blast, Vit Kit, sperm wash. serum protein,pure 40/80, hyalur, liq para,PVP 7"/>
    <s v=" "/>
    <s v=""/>
    <s v=""/>
    <n v="15881.75"/>
    <n v="15881.75"/>
    <n v="0"/>
    <s v=""/>
    <s v="G/L Account"/>
    <s v=""/>
    <s v=" "/>
    <s v=""/>
    <s v="Origio"/>
    <n v="7567"/>
    <s v="5989061"/>
    <n v="130"/>
    <s v="NULL"/>
    <s v="NULL"/>
  </r>
  <r>
    <x v="1"/>
    <x v="5"/>
    <d v="2021-10-04T00:00:00"/>
    <x v="9"/>
    <s v="Invoice"/>
    <s v="5989058"/>
    <n v="51230"/>
    <x v="72"/>
    <s v="51230 IVF Lab supplies"/>
    <x v="11"/>
    <s v="oil for TC"/>
    <s v=" "/>
    <s v=""/>
    <s v=""/>
    <n v="83.72"/>
    <n v="83.72"/>
    <n v="0"/>
    <s v=""/>
    <s v="G/L Account"/>
    <s v=""/>
    <s v=" "/>
    <s v=""/>
    <s v="Origio"/>
    <n v="7563"/>
    <s v="5989058"/>
    <n v="130"/>
    <s v="NULL"/>
    <s v="NULL"/>
  </r>
  <r>
    <x v="1"/>
    <x v="7"/>
    <d v="2021-10-04T00:00:00"/>
    <x v="9"/>
    <s v="Invoice"/>
    <s v="5988920"/>
    <n v="51230"/>
    <x v="72"/>
    <s v="51230 IVF Lab supplies"/>
    <x v="11"/>
    <s v="ICSI Micropipets, holding micropipets, stripper tips"/>
    <s v=" "/>
    <s v=""/>
    <s v=""/>
    <n v="1895.87"/>
    <n v="1895.87"/>
    <n v="0"/>
    <s v=""/>
    <s v="G/L Account"/>
    <s v=""/>
    <s v=" "/>
    <s v=""/>
    <s v="Origio"/>
    <n v="7559"/>
    <s v="5988920"/>
    <n v="130"/>
    <s v="NULL"/>
    <s v="NULL"/>
  </r>
  <r>
    <x v="1"/>
    <x v="1"/>
    <d v="2021-10-04T00:00:00"/>
    <x v="9"/>
    <s v="Invoice"/>
    <s v="5988919"/>
    <n v="51230"/>
    <x v="72"/>
    <s v="51230 IVF Lab supplies"/>
    <x v="11"/>
    <s v="ICSI Micropipets, holding micropipets, stripper tips"/>
    <s v=" "/>
    <s v=""/>
    <s v=""/>
    <n v="1884.87"/>
    <n v="1884.87"/>
    <n v="0"/>
    <s v=""/>
    <s v="G/L Account"/>
    <s v=""/>
    <s v=" "/>
    <s v=""/>
    <s v="Origio"/>
    <n v="7555"/>
    <s v="5988919"/>
    <n v="130"/>
    <s v="NULL"/>
    <s v="NULL"/>
  </r>
  <r>
    <x v="1"/>
    <x v="1"/>
    <d v="2021-10-04T00:00:00"/>
    <x v="9"/>
    <s v="Invoice"/>
    <s v="5988918"/>
    <n v="51230"/>
    <x v="72"/>
    <s v="51230 IVF Lab supplies"/>
    <x v="11"/>
    <s v="ICSI Micropipets, holding micropipets, stripper tips"/>
    <s v=" "/>
    <s v=""/>
    <s v=""/>
    <n v="7507.95"/>
    <n v="7507.95"/>
    <n v="0"/>
    <s v=""/>
    <s v="G/L Account"/>
    <s v=""/>
    <s v=" "/>
    <s v=""/>
    <s v="Origio"/>
    <n v="7551"/>
    <s v="5988918"/>
    <n v="130"/>
    <s v="NULL"/>
    <s v="NULL"/>
  </r>
  <r>
    <x v="1"/>
    <x v="5"/>
    <d v="2021-10-04T00:00:00"/>
    <x v="9"/>
    <s v="Invoice"/>
    <s v="30885794"/>
    <n v="51230"/>
    <x v="72"/>
    <s v="51230 IVF Lab supplies"/>
    <x v="11"/>
    <s v="Cartridge test"/>
    <s v=" "/>
    <s v=""/>
    <s v=""/>
    <n v="406.7"/>
    <n v="406.7"/>
    <n v="0"/>
    <s v=""/>
    <s v="G/L Account"/>
    <s v=""/>
    <s v=" "/>
    <s v=""/>
    <s v="McKesson"/>
    <n v="7526"/>
    <s v="30885794"/>
    <n v="130"/>
    <s v="NULL"/>
    <s v="NULL"/>
  </r>
  <r>
    <x v="0"/>
    <x v="1"/>
    <d v="2021-10-04T00:00:00"/>
    <x v="9"/>
    <s v=" "/>
    <s v="G00124"/>
    <n v="41500"/>
    <x v="75"/>
    <s v="41500 Storage revenue"/>
    <x v="13"/>
    <s v="ACH CREDITSPRING FERTILITHEALTH PMT ID-SETT-ACH ORIG"/>
    <s v=" "/>
    <s v=""/>
    <s v=""/>
    <n v="-206"/>
    <n v="0"/>
    <n v="206"/>
    <s v=""/>
    <s v="G/L Account"/>
    <s v=""/>
    <s v=" "/>
    <s v=""/>
    <s v=""/>
    <n v="13283"/>
    <s v=""/>
    <n v="220"/>
    <s v="NULL"/>
    <s v="STORAGE"/>
  </r>
  <r>
    <x v="1"/>
    <x v="1"/>
    <d v="2021-10-05T00:00:00"/>
    <x v="9"/>
    <s v=" "/>
    <s v="G00134"/>
    <n v="67160"/>
    <x v="15"/>
    <s v="67160 In-house meals"/>
    <x v="4"/>
    <s v="Uber eats - NT"/>
    <s v=" "/>
    <s v=""/>
    <s v=""/>
    <n v="23.21"/>
    <n v="23.21"/>
    <n v="0"/>
    <s v=""/>
    <s v="G/L Account"/>
    <s v=""/>
    <s v=" "/>
    <s v=""/>
    <s v=""/>
    <n v="15063"/>
    <s v=""/>
    <n v="110"/>
    <s v="NULL"/>
    <s v="NULL"/>
  </r>
  <r>
    <x v="1"/>
    <x v="1"/>
    <d v="2021-10-05T00:00:00"/>
    <x v="9"/>
    <s v=" "/>
    <s v="G00134"/>
    <n v="66140"/>
    <x v="20"/>
    <s v="66140 Ground transportation"/>
    <x v="5"/>
    <s v="Uber NT"/>
    <s v=" "/>
    <s v=""/>
    <s v=""/>
    <n v="28.92"/>
    <n v="28.92"/>
    <n v="0"/>
    <s v=""/>
    <s v="G/L Account"/>
    <s v=""/>
    <s v=" "/>
    <s v=""/>
    <s v=""/>
    <n v="15057"/>
    <s v=""/>
    <n v="110"/>
    <s v="NULL"/>
    <s v="NULL"/>
  </r>
  <r>
    <x v="1"/>
    <x v="1"/>
    <d v="2021-10-05T00:00:00"/>
    <x v="9"/>
    <s v=" "/>
    <s v="G00134"/>
    <n v="66140"/>
    <x v="20"/>
    <s v="66140 Ground transportation"/>
    <x v="5"/>
    <s v="Uber NT"/>
    <s v=" "/>
    <s v=""/>
    <s v=""/>
    <n v="30.18"/>
    <n v="30.18"/>
    <n v="0"/>
    <s v=""/>
    <s v="G/L Account"/>
    <s v=""/>
    <s v=" "/>
    <s v=""/>
    <s v=""/>
    <n v="15051"/>
    <s v=""/>
    <n v="110"/>
    <s v="NULL"/>
    <s v="NULL"/>
  </r>
  <r>
    <x v="1"/>
    <x v="4"/>
    <d v="2021-10-05T00:00:00"/>
    <x v="9"/>
    <s v=" "/>
    <s v="G00125"/>
    <n v="65210"/>
    <x v="26"/>
    <s v="65210 Computer software"/>
    <x v="6"/>
    <s v="ACH CREDITEventbrite, INC./EDI PYMNTS ID3-18970049RMR*IV*165049911729**10*10\"/>
    <s v=" "/>
    <s v=""/>
    <s v=""/>
    <n v="-10"/>
    <n v="0"/>
    <n v="10"/>
    <s v=""/>
    <s v="G/L Account"/>
    <s v=""/>
    <s v=" "/>
    <s v=""/>
    <s v=""/>
    <n v="13459"/>
    <s v=""/>
    <n v="340"/>
    <s v="NULL"/>
    <s v="NULL"/>
  </r>
  <r>
    <x v="1"/>
    <x v="5"/>
    <d v="2021-10-05T00:00:00"/>
    <x v="9"/>
    <s v=" "/>
    <s v="G00134"/>
    <n v="65190"/>
    <x v="28"/>
    <s v="65190 Office supplies"/>
    <x v="6"/>
    <s v="Sharpie Tank Highlighters"/>
    <s v=" "/>
    <s v=""/>
    <s v=""/>
    <n v="5.97"/>
    <n v="5.97"/>
    <n v="0"/>
    <s v=""/>
    <s v="G/L Account"/>
    <s v=""/>
    <s v=" "/>
    <s v=""/>
    <s v=""/>
    <n v="15087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Wite out tape"/>
    <s v=" "/>
    <s v=""/>
    <s v=""/>
    <n v="8.7100000000000009"/>
    <n v="8.7100000000000009"/>
    <n v="0"/>
    <s v=""/>
    <s v="G/L Account"/>
    <s v=""/>
    <s v=" "/>
    <s v=""/>
    <s v=""/>
    <n v="15081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plastic spoons"/>
    <s v=" "/>
    <s v=""/>
    <s v=""/>
    <n v="15.27"/>
    <n v="15.27"/>
    <n v="0"/>
    <s v=""/>
    <s v="G/L Account"/>
    <s v=""/>
    <s v=" "/>
    <s v=""/>
    <s v=""/>
    <n v="15075"/>
    <s v=""/>
    <n v="180"/>
    <s v="NULL"/>
    <s v="NULL"/>
  </r>
  <r>
    <x v="1"/>
    <x v="8"/>
    <d v="2021-10-05T00:00:00"/>
    <x v="9"/>
    <s v=" "/>
    <s v="G00134"/>
    <n v="65190"/>
    <x v="28"/>
    <s v="65190 Office supplies"/>
    <x v="6"/>
    <s v="White Take Out Bags"/>
    <s v=" "/>
    <s v=""/>
    <s v=""/>
    <n v="16.3"/>
    <n v="16.3"/>
    <n v="0"/>
    <s v=""/>
    <s v="G/L Account"/>
    <s v=""/>
    <s v=" "/>
    <s v=""/>
    <s v=""/>
    <n v="15069"/>
    <s v=""/>
    <n v="180"/>
    <s v="NULL"/>
    <s v="NULL"/>
  </r>
  <r>
    <x v="1"/>
    <x v="5"/>
    <d v="2021-10-05T00:00:00"/>
    <x v="9"/>
    <s v=" "/>
    <s v="G00134"/>
    <n v="65190"/>
    <x v="28"/>
    <s v="65190 Office supplies"/>
    <x v="6"/>
    <s v="cups"/>
    <s v=" "/>
    <s v=""/>
    <s v=""/>
    <n v="64.150000000000006"/>
    <n v="64.150000000000006"/>
    <n v="0"/>
    <s v=""/>
    <s v="G/L Account"/>
    <s v=""/>
    <s v=" "/>
    <s v=""/>
    <s v=""/>
    <n v="15045"/>
    <s v=""/>
    <n v="180"/>
    <s v="NULL"/>
    <s v="NULL"/>
  </r>
  <r>
    <x v="1"/>
    <x v="1"/>
    <d v="2021-10-05T00:00:00"/>
    <x v="9"/>
    <s v=" "/>
    <s v="G00136"/>
    <n v="65190"/>
    <x v="28"/>
    <s v="65190 Office supplies"/>
    <x v="6"/>
    <s v="COSTCO- no receipt"/>
    <s v=" "/>
    <s v=""/>
    <s v=""/>
    <n v="32.229999999999997"/>
    <n v="32.229999999999997"/>
    <n v="0"/>
    <s v=""/>
    <s v="G/L Account"/>
    <s v=""/>
    <s v=" "/>
    <s v=""/>
    <s v=""/>
    <n v="14227"/>
    <s v=""/>
    <n v="180"/>
    <s v="NULL"/>
    <s v="NULL"/>
  </r>
  <r>
    <x v="1"/>
    <x v="1"/>
    <d v="2021-10-05T00:00:00"/>
    <x v="9"/>
    <s v=" "/>
    <s v="G00136"/>
    <n v="65190"/>
    <x v="28"/>
    <s v="65190 Office supplies"/>
    <x v="6"/>
    <s v="COSTCO- no receipt"/>
    <s v=" "/>
    <s v=""/>
    <s v=""/>
    <n v="225"/>
    <n v="225"/>
    <n v="0"/>
    <s v=""/>
    <s v="G/L Account"/>
    <s v=""/>
    <s v=" "/>
    <s v=""/>
    <s v=""/>
    <n v="14215"/>
    <s v=""/>
    <n v="180"/>
    <s v="NULL"/>
    <s v="NULL"/>
  </r>
  <r>
    <x v="4"/>
    <x v="4"/>
    <d v="2021-10-05T00:00:00"/>
    <x v="9"/>
    <s v="Invoice"/>
    <s v="6611"/>
    <n v="63120"/>
    <x v="47"/>
    <s v="63120 Events/Swag"/>
    <x v="8"/>
    <s v="NYC Catering event"/>
    <s v=" "/>
    <s v=""/>
    <s v=""/>
    <n v="9036.6299999999992"/>
    <n v="9036.6299999999992"/>
    <n v="0"/>
    <s v=""/>
    <s v="G/L Account"/>
    <s v=""/>
    <s v=" "/>
    <s v=""/>
    <s v="Mary Giuliani Catering &amp; Events Inc "/>
    <n v="7614"/>
    <s v="6611"/>
    <n v="340"/>
    <s v="NULL"/>
    <s v="NULL"/>
  </r>
  <r>
    <x v="1"/>
    <x v="8"/>
    <d v="2021-10-05T00:00:00"/>
    <x v="9"/>
    <s v="Invoice"/>
    <s v="517000087079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7602"/>
    <s v="517000087079"/>
    <n v="110"/>
    <s v="NULL"/>
    <s v="NULL"/>
  </r>
  <r>
    <x v="1"/>
    <x v="8"/>
    <d v="2021-10-05T00:00:00"/>
    <x v="9"/>
    <s v="Invoice"/>
    <s v="517000087079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7599"/>
    <s v="517000087079"/>
    <n v="170"/>
    <s v="NULL"/>
    <s v="NULL"/>
  </r>
  <r>
    <x v="1"/>
    <x v="8"/>
    <d v="2021-10-05T00:00:00"/>
    <x v="9"/>
    <s v=" "/>
    <s v="G00134"/>
    <n v="51250"/>
    <x v="71"/>
    <s v="51250 Patient refreshments"/>
    <x v="11"/>
    <s v="Coffee pods"/>
    <s v=" "/>
    <s v=""/>
    <s v=""/>
    <n v="66.739999999999995"/>
    <n v="66.739999999999995"/>
    <n v="0"/>
    <s v=""/>
    <s v="G/L Account"/>
    <s v=""/>
    <s v=" "/>
    <s v=""/>
    <s v=""/>
    <n v="15039"/>
    <s v=""/>
    <n v="180"/>
    <s v="NULL"/>
    <s v="NULL"/>
  </r>
  <r>
    <x v="4"/>
    <x v="4"/>
    <d v="2021-10-05T00:00:00"/>
    <x v="9"/>
    <s v=" "/>
    <s v="G00134"/>
    <n v="51250"/>
    <x v="71"/>
    <s v="51250 Patient refreshments"/>
    <x v="11"/>
    <s v="coffee, tea, crackers, sugar, juice"/>
    <s v=" "/>
    <s v=""/>
    <s v=""/>
    <n v="191.35"/>
    <n v="191.35"/>
    <n v="0"/>
    <s v=""/>
    <s v="G/L Account"/>
    <s v=""/>
    <s v=" "/>
    <s v=""/>
    <s v=""/>
    <n v="15033"/>
    <s v=""/>
    <n v="180"/>
    <s v="NULL"/>
    <s v="NULL"/>
  </r>
  <r>
    <x v="1"/>
    <x v="1"/>
    <d v="2021-10-05T00:00:00"/>
    <x v="9"/>
    <s v=" "/>
    <s v="G00136"/>
    <n v="51250"/>
    <x v="71"/>
    <s v="51250 Patient refreshments"/>
    <x v="11"/>
    <s v="apples, bananas, eggs"/>
    <s v=" "/>
    <s v=""/>
    <s v=""/>
    <n v="35.340000000000003"/>
    <n v="35.340000000000003"/>
    <n v="0"/>
    <s v=""/>
    <s v="G/L Account"/>
    <s v=""/>
    <s v=" "/>
    <s v=""/>
    <s v=""/>
    <n v="14221"/>
    <s v=""/>
    <n v="180"/>
    <s v="NULL"/>
    <s v="NULL"/>
  </r>
  <r>
    <x v="1"/>
    <x v="7"/>
    <d v="2021-10-05T00:00:00"/>
    <x v="9"/>
    <s v=" "/>
    <s v="G00136"/>
    <n v="51250"/>
    <x v="71"/>
    <s v="51250 Patient refreshments"/>
    <x v="11"/>
    <s v="eggs, izzie, fig bar, la croix,"/>
    <s v=" "/>
    <s v=""/>
    <s v=""/>
    <n v="261.95999999999998"/>
    <n v="261.95999999999998"/>
    <n v="0"/>
    <s v=""/>
    <s v="G/L Account"/>
    <s v=""/>
    <s v=" "/>
    <s v=""/>
    <s v=""/>
    <n v="14209"/>
    <s v=""/>
    <n v="180"/>
    <s v="NULL"/>
    <s v="NULL"/>
  </r>
  <r>
    <x v="1"/>
    <x v="5"/>
    <d v="2021-10-05T00:00:00"/>
    <x v="9"/>
    <s v="Credit Memo"/>
    <s v="5988108"/>
    <n v="51230"/>
    <x v="72"/>
    <s v="51230 IVF Lab supplies"/>
    <x v="11"/>
    <s v="Vit Kit, Vit kit warming, QA fert"/>
    <s v=" "/>
    <s v=""/>
    <s v=""/>
    <n v="-8266.36"/>
    <n v="0"/>
    <n v="8266.36"/>
    <s v=""/>
    <s v="G/L Account"/>
    <s v=""/>
    <s v=" "/>
    <s v=""/>
    <s v="Origio"/>
    <n v="25490"/>
    <s v="5988108"/>
    <n v="130"/>
    <s v="NULL"/>
    <s v="NULL"/>
  </r>
  <r>
    <x v="4"/>
    <x v="4"/>
    <d v="2021-10-05T00:00:00"/>
    <x v="9"/>
    <s v="Invoice"/>
    <s v="5990098"/>
    <n v="51230"/>
    <x v="72"/>
    <s v="51230 IVF Lab supplies"/>
    <x v="11"/>
    <s v="Embryo rplc 180MM/230MM"/>
    <s v=" "/>
    <s v=""/>
    <s v=""/>
    <n v="1345.25"/>
    <n v="1345.25"/>
    <n v="0"/>
    <s v=""/>
    <s v="G/L Account"/>
    <s v=""/>
    <s v=" "/>
    <s v=""/>
    <s v="Origio"/>
    <n v="17658"/>
    <s v="5990098"/>
    <n v="130"/>
    <s v="NULL"/>
    <s v="NULL"/>
  </r>
  <r>
    <x v="4"/>
    <x v="4"/>
    <d v="2021-10-05T00:00:00"/>
    <x v="9"/>
    <s v="Invoice"/>
    <s v="554800038"/>
    <n v="51230"/>
    <x v="72"/>
    <s v="51230 IVF Lab supplies"/>
    <x v="11"/>
    <s v="PENTOXIFYLLINE"/>
    <s v=" "/>
    <s v=""/>
    <s v=""/>
    <n v="77.7"/>
    <n v="77.7"/>
    <n v="0"/>
    <s v=""/>
    <s v="G/L Account"/>
    <s v=""/>
    <s v=" "/>
    <s v=""/>
    <s v="Sigma-Aldrich"/>
    <n v="17654"/>
    <s v="554800038"/>
    <n v="130"/>
    <s v="NULL"/>
    <s v="NULL"/>
  </r>
  <r>
    <x v="1"/>
    <x v="1"/>
    <d v="2021-10-05T00:00:00"/>
    <x v="9"/>
    <s v=" "/>
    <s v="G00134"/>
    <n v="51230"/>
    <x v="72"/>
    <s v="51230 IVF Lab supplies"/>
    <x v="11"/>
    <s v="Cryostar Industries Inc. - no receipt"/>
    <s v=" "/>
    <s v=""/>
    <s v=""/>
    <n v="1102.6099999999999"/>
    <n v="1102.6099999999999"/>
    <n v="0"/>
    <s v=""/>
    <s v="G/L Account"/>
    <s v=""/>
    <s v=" "/>
    <s v=""/>
    <s v=""/>
    <n v="15027"/>
    <s v=""/>
    <n v="110"/>
    <s v="NULL"/>
    <s v="NULL"/>
  </r>
  <r>
    <x v="1"/>
    <x v="7"/>
    <d v="2021-10-05T00:00:00"/>
    <x v="9"/>
    <s v="Invoice"/>
    <s v="5990759"/>
    <n v="51230"/>
    <x v="72"/>
    <s v="51230 IVF Lab supplies"/>
    <x v="11"/>
    <s v="Vit warming kit"/>
    <s v=" "/>
    <s v=""/>
    <s v=""/>
    <n v="1674.87"/>
    <n v="1674.87"/>
    <n v="0"/>
    <s v=""/>
    <s v="G/L Account"/>
    <s v=""/>
    <s v=" "/>
    <s v=""/>
    <s v="Origio"/>
    <n v="7610"/>
    <s v="5990759"/>
    <n v="130"/>
    <s v="NULL"/>
    <s v="NULL"/>
  </r>
  <r>
    <x v="1"/>
    <x v="1"/>
    <d v="2021-10-05T00:00:00"/>
    <x v="9"/>
    <s v="Invoice"/>
    <s v="5989722"/>
    <n v="51230"/>
    <x v="72"/>
    <s v="51230 IVF Lab supplies"/>
    <x v="11"/>
    <s v="Embryo rplc cath16Gx18cm / 180MM"/>
    <s v=" "/>
    <s v=""/>
    <s v=""/>
    <n v="3740.94"/>
    <n v="3740.94"/>
    <n v="0"/>
    <s v=""/>
    <s v="G/L Account"/>
    <s v=""/>
    <s v=" "/>
    <s v=""/>
    <s v="Origio"/>
    <n v="7606"/>
    <s v="5989722"/>
    <n v="130"/>
    <s v="NULL"/>
    <s v="NULL"/>
  </r>
  <r>
    <x v="0"/>
    <x v="2"/>
    <d v="2021-10-06T00:00:00"/>
    <x v="9"/>
    <s v=" "/>
    <s v="G00126"/>
    <n v="68110"/>
    <x v="14"/>
    <s v="68110 State and local taxes"/>
    <x v="3"/>
    <s v="REMOTE DEPOSIT CAPTURE DEPOSIT"/>
    <s v=" "/>
    <s v=""/>
    <s v=""/>
    <n v="-58585.01"/>
    <n v="0"/>
    <n v="58585.01"/>
    <s v=""/>
    <s v="G/L Account"/>
    <s v=""/>
    <s v=" "/>
    <s v=""/>
    <s v=""/>
    <n v="13549"/>
    <s v=""/>
    <n v="320"/>
    <s v="NULL"/>
    <s v="NULL"/>
  </r>
  <r>
    <x v="4"/>
    <x v="4"/>
    <d v="2021-10-06T00:00:00"/>
    <x v="9"/>
    <s v=" "/>
    <s v="G00135"/>
    <n v="67160"/>
    <x v="15"/>
    <s v="67160 In-house meals"/>
    <x v="4"/>
    <s v="whole foods"/>
    <s v=" "/>
    <s v=""/>
    <s v=""/>
    <n v="54.43"/>
    <n v="54.43"/>
    <n v="0"/>
    <s v=""/>
    <s v="G/L Account"/>
    <s v=""/>
    <s v=" "/>
    <s v=""/>
    <s v=""/>
    <n v="14699"/>
    <s v=""/>
    <n v="110"/>
    <s v="NULL"/>
    <s v="NULL"/>
  </r>
  <r>
    <x v="1"/>
    <x v="4"/>
    <d v="2021-10-06T00:00:00"/>
    <x v="9"/>
    <s v=" "/>
    <s v="G00134"/>
    <n v="66160"/>
    <x v="18"/>
    <s v="66160 Other travel expenses"/>
    <x v="5"/>
    <s v="United NT 10.29.21-10.30.21"/>
    <s v=" "/>
    <s v=""/>
    <s v=""/>
    <n v="1684.8"/>
    <n v="1684.8"/>
    <n v="0"/>
    <s v=""/>
    <s v="G/L Account"/>
    <s v=""/>
    <s v=" "/>
    <s v=""/>
    <s v=""/>
    <n v="15147"/>
    <s v=""/>
    <n v="110"/>
    <s v="NULL"/>
    <s v="NULL"/>
  </r>
  <r>
    <x v="1"/>
    <x v="1"/>
    <d v="2021-10-06T00:00:00"/>
    <x v="9"/>
    <s v=" "/>
    <s v="G00134"/>
    <n v="66140"/>
    <x v="20"/>
    <s v="66140 Ground transportation"/>
    <x v="5"/>
    <s v="GAS NT"/>
    <s v=" "/>
    <s v=""/>
    <s v=""/>
    <n v="65.069999999999993"/>
    <n v="65.069999999999993"/>
    <n v="0"/>
    <s v=""/>
    <s v="G/L Account"/>
    <s v=""/>
    <s v=" "/>
    <s v=""/>
    <s v=""/>
    <n v="15177"/>
    <s v=""/>
    <n v="110"/>
    <s v="NULL"/>
    <s v="NULL"/>
  </r>
  <r>
    <x v="1"/>
    <x v="1"/>
    <d v="2021-10-06T00:00:00"/>
    <x v="9"/>
    <s v=" "/>
    <s v="G00134"/>
    <n v="65240"/>
    <x v="23"/>
    <s v="65240 Dues &amp; subscriptions"/>
    <x v="6"/>
    <s v="ACOG NT"/>
    <s v=" "/>
    <s v=""/>
    <s v=""/>
    <n v="795"/>
    <n v="795"/>
    <n v="0"/>
    <s v=""/>
    <s v="G/L Account"/>
    <s v=""/>
    <s v=" "/>
    <s v=""/>
    <s v=""/>
    <n v="15153"/>
    <s v=""/>
    <n v="110"/>
    <s v="NULL"/>
    <s v="NULL"/>
  </r>
  <r>
    <x v="0"/>
    <x v="2"/>
    <d v="2021-10-06T00:00:00"/>
    <x v="9"/>
    <s v="Invoice"/>
    <s v="540077"/>
    <n v="65220"/>
    <x v="25"/>
    <s v="65220 Computer hardware"/>
    <x v="6"/>
    <s v="Monitor"/>
    <s v=" "/>
    <s v=""/>
    <s v=""/>
    <n v="414.28"/>
    <n v="414.28"/>
    <n v="0"/>
    <s v=""/>
    <s v="G/L Account"/>
    <s v=""/>
    <s v=" "/>
    <s v=""/>
    <s v="ExpoIT, LLC"/>
    <n v="7668"/>
    <s v="540077"/>
    <n v="370"/>
    <s v="NULL"/>
    <s v="NULL"/>
  </r>
  <r>
    <x v="0"/>
    <x v="2"/>
    <d v="2021-10-06T00:00:00"/>
    <x v="9"/>
    <s v=" "/>
    <s v="G00126"/>
    <n v="65210"/>
    <x v="26"/>
    <s v="65210 Computer software"/>
    <x v="6"/>
    <s v="BILLING BILL.COM LLC CCD 01B4DJVXMWP8VTA"/>
    <s v=" "/>
    <s v=""/>
    <s v=""/>
    <n v="1141.6500000000001"/>
    <n v="1141.6500000000001"/>
    <n v="0"/>
    <s v=""/>
    <s v="G/L Account"/>
    <s v=""/>
    <s v=" "/>
    <s v=""/>
    <s v=""/>
    <n v="13546"/>
    <s v=""/>
    <n v="320"/>
    <s v="NULL"/>
    <s v="NULL"/>
  </r>
  <r>
    <x v="0"/>
    <x v="2"/>
    <d v="2021-10-06T00:00:00"/>
    <x v="9"/>
    <s v="Invoice"/>
    <s v="L821717"/>
    <n v="65200"/>
    <x v="27"/>
    <s v="65200 IT supplies"/>
    <x v="6"/>
    <s v="HO Toner blk, cyan, ylw, mgnta"/>
    <s v=" "/>
    <s v=""/>
    <s v=""/>
    <n v="553.76"/>
    <n v="553.76"/>
    <n v="0"/>
    <s v=""/>
    <s v="G/L Account"/>
    <s v=""/>
    <s v=" "/>
    <s v=""/>
    <s v="CDW"/>
    <n v="7670"/>
    <s v="L821717"/>
    <n v="370"/>
    <s v="NULL"/>
    <s v="NULL"/>
  </r>
  <r>
    <x v="0"/>
    <x v="2"/>
    <d v="2021-10-06T00:00:00"/>
    <x v="9"/>
    <s v="Invoice"/>
    <s v="540077"/>
    <n v="65200"/>
    <x v="27"/>
    <s v="65200 IT supplies"/>
    <x v="6"/>
    <s v="headset, dock station, keyboard/mouse"/>
    <s v=" "/>
    <s v=""/>
    <s v=""/>
    <n v="421.94"/>
    <n v="421.94"/>
    <n v="0"/>
    <s v=""/>
    <s v="G/L Account"/>
    <s v=""/>
    <s v=" "/>
    <s v=""/>
    <s v="ExpoIT, LLC"/>
    <n v="7667"/>
    <s v="540077"/>
    <n v="370"/>
    <s v="NULL"/>
    <s v="NULL"/>
  </r>
  <r>
    <x v="1"/>
    <x v="1"/>
    <d v="2021-10-06T00:00:00"/>
    <x v="9"/>
    <s v=" "/>
    <s v="G00134"/>
    <n v="65190"/>
    <x v="28"/>
    <s v="65190 Office supplies"/>
    <x v="6"/>
    <s v="Ketchup"/>
    <s v=" "/>
    <s v=""/>
    <s v=""/>
    <n v="11.37"/>
    <n v="11.37"/>
    <n v="0"/>
    <s v=""/>
    <s v="G/L Account"/>
    <s v=""/>
    <s v=" "/>
    <s v=""/>
    <s v=""/>
    <n v="15237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Spin Mop Microfiber Refill"/>
    <s v=" "/>
    <s v=""/>
    <s v=""/>
    <n v="18.63"/>
    <n v="18.63"/>
    <n v="0"/>
    <s v=""/>
    <s v="G/L Account"/>
    <s v=""/>
    <s v=" "/>
    <s v=""/>
    <s v=""/>
    <n v="15225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Amazon - no receipt/ not on Oct 2021 Amazon Order report"/>
    <s v=" "/>
    <s v=""/>
    <s v=""/>
    <n v="22.19"/>
    <n v="22.19"/>
    <n v="0"/>
    <s v=""/>
    <s v="G/L Account"/>
    <s v=""/>
    <s v=" "/>
    <s v=""/>
    <s v=""/>
    <n v="15213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Trohestar Wireless Barcode Scanner Support Bluetooth"/>
    <s v=" "/>
    <s v=""/>
    <s v=""/>
    <n v="47.88"/>
    <n v="47.88"/>
    <n v="0"/>
    <s v=""/>
    <s v="G/L Account"/>
    <s v=""/>
    <s v=" "/>
    <s v=""/>
    <s v=""/>
    <n v="15195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Amazon - no receipt/ not on Oct 2021 Amazon Order report"/>
    <s v=" "/>
    <s v=""/>
    <s v=""/>
    <n v="52.58"/>
    <n v="52.58"/>
    <n v="0"/>
    <s v=""/>
    <s v="G/L Account"/>
    <s v=""/>
    <s v=" "/>
    <s v=""/>
    <s v=""/>
    <n v="15189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Knives, cups, peanut butter"/>
    <s v=" "/>
    <s v=""/>
    <s v=""/>
    <n v="56.89"/>
    <n v="56.89"/>
    <n v="0"/>
    <s v=""/>
    <s v="G/L Account"/>
    <s v=""/>
    <s v=" "/>
    <s v=""/>
    <s v=""/>
    <n v="15183"/>
    <s v=""/>
    <n v="180"/>
    <s v="NULL"/>
    <s v="NULL"/>
  </r>
  <r>
    <x v="1"/>
    <x v="1"/>
    <d v="2021-10-06T00:00:00"/>
    <x v="9"/>
    <s v=" "/>
    <s v="G00134"/>
    <n v="65190"/>
    <x v="28"/>
    <s v="65190 Office supplies"/>
    <x v="6"/>
    <s v="cups, wipes,coffee cream, crackers, syrup"/>
    <s v=" "/>
    <s v=""/>
    <s v=""/>
    <n v="99.54"/>
    <n v="99.54"/>
    <n v="0"/>
    <s v=""/>
    <s v="G/L Account"/>
    <s v=""/>
    <s v=" "/>
    <s v=""/>
    <s v=""/>
    <n v="15171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cups"/>
    <s v=" "/>
    <s v=""/>
    <s v=""/>
    <n v="133.12"/>
    <n v="133.12"/>
    <n v="0"/>
    <s v=""/>
    <s v="G/L Account"/>
    <s v=""/>
    <s v=" "/>
    <s v=""/>
    <s v=""/>
    <n v="15165"/>
    <s v=""/>
    <n v="180"/>
    <s v="NULL"/>
    <s v="NULL"/>
  </r>
  <r>
    <x v="4"/>
    <x v="4"/>
    <d v="2021-10-06T00:00:00"/>
    <x v="9"/>
    <s v=" "/>
    <s v="G00134"/>
    <n v="65190"/>
    <x v="28"/>
    <s v="65190 Office supplies"/>
    <x v="6"/>
    <s v="Espresso &amp; Coffee Machine"/>
    <s v=" "/>
    <s v=""/>
    <s v=""/>
    <n v="762.07"/>
    <n v="762.07"/>
    <n v="0"/>
    <s v=""/>
    <s v="G/L Account"/>
    <s v=""/>
    <s v=" "/>
    <s v=""/>
    <s v=""/>
    <n v="15159"/>
    <s v=""/>
    <n v="180"/>
    <s v="NULL"/>
    <s v="NULL"/>
  </r>
  <r>
    <x v="4"/>
    <x v="4"/>
    <d v="2021-10-06T00:00:00"/>
    <x v="9"/>
    <s v=" "/>
    <s v="G00136"/>
    <n v="65190"/>
    <x v="28"/>
    <s v="65190 Office supplies"/>
    <x v="6"/>
    <s v="round trash can"/>
    <s v=" "/>
    <s v=""/>
    <s v=""/>
    <n v="348.38"/>
    <n v="348.38"/>
    <n v="0"/>
    <s v=""/>
    <s v="G/L Account"/>
    <s v=""/>
    <s v=" "/>
    <s v=""/>
    <s v=""/>
    <n v="14233"/>
    <s v=""/>
    <n v="180"/>
    <s v="NULL"/>
    <s v="NULL"/>
  </r>
  <r>
    <x v="1"/>
    <x v="1"/>
    <d v="2021-10-06T00:00:00"/>
    <x v="9"/>
    <s v=" "/>
    <s v="G00136"/>
    <n v="65180"/>
    <x v="29"/>
    <s v="65180 Printing, delivery, &amp; postage"/>
    <x v="6"/>
    <s v="Fedex SF"/>
    <s v=" "/>
    <s v=""/>
    <s v=""/>
    <n v="19.5"/>
    <n v="19.5"/>
    <n v="0"/>
    <s v=""/>
    <s v="G/L Account"/>
    <s v=""/>
    <s v=" "/>
    <s v=""/>
    <s v=""/>
    <n v="14245"/>
    <s v=""/>
    <n v="180"/>
    <s v="NULL"/>
    <s v="NULL"/>
  </r>
  <r>
    <x v="1"/>
    <x v="1"/>
    <d v="2021-10-06T00:00:00"/>
    <x v="9"/>
    <s v=" "/>
    <s v="G00136"/>
    <n v="63150"/>
    <x v="45"/>
    <s v="63150 Advertising, print &amp; promotion"/>
    <x v="8"/>
    <s v="Fedex- SF"/>
    <s v=" "/>
    <s v=""/>
    <s v=""/>
    <n v="102.64"/>
    <n v="102.64"/>
    <n v="0"/>
    <s v=""/>
    <s v="G/L Account"/>
    <s v=""/>
    <s v=" "/>
    <s v=""/>
    <s v=""/>
    <n v="14239"/>
    <s v=""/>
    <n v="180"/>
    <s v="NULL"/>
    <s v="NULL"/>
  </r>
  <r>
    <x v="1"/>
    <x v="3"/>
    <d v="2021-10-06T00:00:00"/>
    <x v="9"/>
    <s v="Invoice"/>
    <s v="508000141479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663"/>
    <s v="508000141479"/>
    <n v="110"/>
    <s v="NULL"/>
    <s v="NULL"/>
  </r>
  <r>
    <x v="1"/>
    <x v="3"/>
    <d v="2021-10-06T00:00:00"/>
    <x v="9"/>
    <s v="Invoice"/>
    <s v="508000141479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660"/>
    <s v="508000141479"/>
    <n v="170"/>
    <s v="NULL"/>
    <s v="NULL"/>
  </r>
  <r>
    <x v="1"/>
    <x v="1"/>
    <d v="2021-10-06T00:00:00"/>
    <x v="9"/>
    <s v="Invoice"/>
    <s v="508000141438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7656"/>
    <s v="508000141438"/>
    <n v="130"/>
    <s v="NULL"/>
    <s v="NULL"/>
  </r>
  <r>
    <x v="1"/>
    <x v="1"/>
    <d v="2021-10-06T00:00:00"/>
    <x v="9"/>
    <s v="Invoice"/>
    <s v="508000141438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7653"/>
    <s v="508000141438"/>
    <n v="120"/>
    <s v="NULL"/>
    <s v="NULL"/>
  </r>
  <r>
    <x v="1"/>
    <x v="1"/>
    <d v="2021-10-06T00:00:00"/>
    <x v="9"/>
    <s v="Invoice"/>
    <s v="508000141438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650"/>
    <s v="508000141438"/>
    <n v="170"/>
    <s v="NULL"/>
    <s v="NULL"/>
  </r>
  <r>
    <x v="1"/>
    <x v="1"/>
    <d v="2021-10-06T00:00:00"/>
    <x v="9"/>
    <s v="Invoice"/>
    <s v="508000141438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647"/>
    <s v="508000141438"/>
    <n v="110"/>
    <s v="NULL"/>
    <s v="NULL"/>
  </r>
  <r>
    <x v="1"/>
    <x v="1"/>
    <d v="2021-10-06T00:00:00"/>
    <x v="9"/>
    <s v="Invoice"/>
    <s v="508000141429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643"/>
    <s v="508000141429"/>
    <n v="120"/>
    <s v="NULL"/>
    <s v="NULL"/>
  </r>
  <r>
    <x v="1"/>
    <x v="1"/>
    <d v="2021-10-06T00:00:00"/>
    <x v="9"/>
    <s v="Invoice"/>
    <s v="508000141429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640"/>
    <s v="508000141429"/>
    <n v="170"/>
    <s v="NULL"/>
    <s v="NULL"/>
  </r>
  <r>
    <x v="1"/>
    <x v="1"/>
    <d v="2021-10-06T00:00:00"/>
    <x v="9"/>
    <s v="Invoice"/>
    <s v="508000141429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637"/>
    <s v="508000141429"/>
    <n v="130"/>
    <s v="NULL"/>
    <s v="NULL"/>
  </r>
  <r>
    <x v="1"/>
    <x v="1"/>
    <d v="2021-10-06T00:00:00"/>
    <x v="9"/>
    <s v="Invoice"/>
    <s v="508000141429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634"/>
    <s v="508000141429"/>
    <n v="110"/>
    <s v="NULL"/>
    <s v="NULL"/>
  </r>
  <r>
    <x v="4"/>
    <x v="4"/>
    <d v="2021-10-06T00:00:00"/>
    <x v="9"/>
    <s v=" "/>
    <s v="G00134"/>
    <n v="51250"/>
    <x v="71"/>
    <s v="51250 Patient refreshments"/>
    <x v="11"/>
    <s v="coffee bean, crackers"/>
    <s v=" "/>
    <s v=""/>
    <s v=""/>
    <n v="35.979999999999997"/>
    <n v="35.979999999999997"/>
    <n v="0"/>
    <s v=""/>
    <s v="G/L Account"/>
    <s v=""/>
    <s v=" "/>
    <s v=""/>
    <s v=""/>
    <n v="15207"/>
    <s v=""/>
    <n v="180"/>
    <s v="NULL"/>
    <s v="NULL"/>
  </r>
  <r>
    <x v="4"/>
    <x v="4"/>
    <d v="2021-10-06T00:00:00"/>
    <x v="9"/>
    <s v=" "/>
    <s v="G00134"/>
    <n v="51250"/>
    <x v="71"/>
    <s v="51250 Patient refreshments"/>
    <x v="11"/>
    <s v="Apple juice"/>
    <s v=" "/>
    <s v=""/>
    <s v=""/>
    <n v="38.5"/>
    <n v="38.5"/>
    <n v="0"/>
    <s v=""/>
    <s v="G/L Account"/>
    <s v=""/>
    <s v=" "/>
    <s v=""/>
    <s v=""/>
    <n v="15201"/>
    <s v=""/>
    <n v="180"/>
    <s v="NULL"/>
    <s v="NULL"/>
  </r>
  <r>
    <x v="1"/>
    <x v="1"/>
    <d v="2021-10-06T00:00:00"/>
    <x v="9"/>
    <s v=" "/>
    <s v="G00134"/>
    <n v="51240"/>
    <x v="96"/>
    <s v="51240 Medication"/>
    <x v="11"/>
    <s v="Krall - Alto"/>
    <s v=" "/>
    <s v=""/>
    <s v=""/>
    <n v="16.02"/>
    <n v="16.02"/>
    <n v="0"/>
    <s v=""/>
    <s v="G/L Account"/>
    <s v=""/>
    <s v=" "/>
    <s v=""/>
    <s v=""/>
    <n v="15231"/>
    <s v=""/>
    <n v="120"/>
    <s v="NULL"/>
    <s v="NULL"/>
  </r>
  <r>
    <x v="1"/>
    <x v="1"/>
    <d v="2021-10-06T00:00:00"/>
    <x v="9"/>
    <s v=" "/>
    <s v="G00134"/>
    <n v="51240"/>
    <x v="96"/>
    <s v="51240 Medication"/>
    <x v="11"/>
    <s v="Dr Kim- Alto"/>
    <s v=" "/>
    <s v=""/>
    <s v=""/>
    <n v="3193.2"/>
    <n v="3193.2"/>
    <n v="0"/>
    <s v=""/>
    <s v="G/L Account"/>
    <s v=""/>
    <s v=" "/>
    <s v=""/>
    <s v=""/>
    <n v="15141"/>
    <s v=""/>
    <n v="110"/>
    <s v="NULL"/>
    <s v="NULL"/>
  </r>
  <r>
    <x v="1"/>
    <x v="5"/>
    <d v="2021-10-06T00:00:00"/>
    <x v="9"/>
    <s v=" "/>
    <s v="G00134"/>
    <n v="51240"/>
    <x v="96"/>
    <s v="51240 Medication"/>
    <x v="11"/>
    <s v="Dr Lee - Alto"/>
    <s v=" "/>
    <s v=""/>
    <s v=""/>
    <n v="7082.88"/>
    <n v="7082.88"/>
    <n v="0"/>
    <s v=""/>
    <s v="G/L Account"/>
    <s v=""/>
    <s v=" "/>
    <s v=""/>
    <s v=""/>
    <n v="15135"/>
    <s v=""/>
    <n v="110"/>
    <s v="NULL"/>
    <s v="NULL"/>
  </r>
  <r>
    <x v="1"/>
    <x v="1"/>
    <d v="2021-10-06T00:00:00"/>
    <x v="9"/>
    <s v=" "/>
    <s v="G00134"/>
    <n v="51240"/>
    <x v="96"/>
    <s v="51240 Medication"/>
    <x v="11"/>
    <s v="Dr Pasternak - Alto"/>
    <s v=" "/>
    <s v=""/>
    <s v=""/>
    <n v="7675.96"/>
    <n v="7675.96"/>
    <n v="0"/>
    <s v=""/>
    <s v="G/L Account"/>
    <s v=""/>
    <s v=" "/>
    <s v=""/>
    <s v=""/>
    <n v="15129"/>
    <s v=""/>
    <n v="110"/>
    <s v="NULL"/>
    <s v="NULL"/>
  </r>
  <r>
    <x v="1"/>
    <x v="3"/>
    <d v="2021-10-06T00:00:00"/>
    <x v="9"/>
    <s v=" "/>
    <s v="G00134"/>
    <n v="51240"/>
    <x v="96"/>
    <s v="51240 Medication"/>
    <x v="11"/>
    <s v="Dr Zore - Alto"/>
    <s v=" "/>
    <s v=""/>
    <s v=""/>
    <n v="9929.24"/>
    <n v="9929.24"/>
    <n v="0"/>
    <s v=""/>
    <s v="G/L Account"/>
    <s v=""/>
    <s v=" "/>
    <s v=""/>
    <s v=""/>
    <n v="15123"/>
    <s v=""/>
    <n v="110"/>
    <s v="NULL"/>
    <s v="NULL"/>
  </r>
  <r>
    <x v="1"/>
    <x v="5"/>
    <d v="2021-10-06T00:00:00"/>
    <x v="9"/>
    <s v=" "/>
    <s v="G00134"/>
    <n v="51240"/>
    <x v="96"/>
    <s v="51240 Medication"/>
    <x v="11"/>
    <s v="Dr Harris - Alto"/>
    <s v=" "/>
    <s v=""/>
    <s v=""/>
    <n v="20991.4"/>
    <n v="20991.4"/>
    <n v="0"/>
    <s v=""/>
    <s v="G/L Account"/>
    <s v=""/>
    <s v=" "/>
    <s v=""/>
    <s v=""/>
    <n v="15117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Dovey - Alto"/>
    <s v=" "/>
    <s v=""/>
    <s v=""/>
    <n v="24867.040000000001"/>
    <n v="24867.040000000001"/>
    <n v="0"/>
    <s v=""/>
    <s v="G/L Account"/>
    <s v=""/>
    <s v=" "/>
    <s v=""/>
    <s v=""/>
    <n v="15111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Okeigwe - Alto"/>
    <s v=" "/>
    <s v=""/>
    <s v=""/>
    <n v="27849.24"/>
    <n v="27849.24"/>
    <n v="0"/>
    <s v=""/>
    <s v="G/L Account"/>
    <s v=""/>
    <s v=" "/>
    <s v=""/>
    <s v=""/>
    <n v="15105"/>
    <s v=""/>
    <n v="110"/>
    <s v="NULL"/>
    <s v="NULL"/>
  </r>
  <r>
    <x v="1"/>
    <x v="7"/>
    <d v="2021-10-06T00:00:00"/>
    <x v="9"/>
    <s v=" "/>
    <s v="G00134"/>
    <n v="51240"/>
    <x v="96"/>
    <s v="51240 Medication"/>
    <x v="11"/>
    <s v="Dr Fisher - Alto"/>
    <s v=" "/>
    <s v=""/>
    <s v=""/>
    <n v="32104.68"/>
    <n v="32104.68"/>
    <n v="0"/>
    <s v=""/>
    <s v="G/L Account"/>
    <s v=""/>
    <s v=" "/>
    <s v=""/>
    <s v=""/>
    <n v="15099"/>
    <s v=""/>
    <n v="110"/>
    <s v="NULL"/>
    <s v="NULL"/>
  </r>
  <r>
    <x v="1"/>
    <x v="1"/>
    <d v="2021-10-06T00:00:00"/>
    <x v="9"/>
    <s v=" "/>
    <s v="G00134"/>
    <n v="51240"/>
    <x v="96"/>
    <s v="51240 Medication"/>
    <x v="11"/>
    <s v="Dr Tran"/>
    <s v=" "/>
    <s v=""/>
    <s v=""/>
    <n v="51911.83"/>
    <n v="51911.83"/>
    <n v="0"/>
    <s v=""/>
    <s v="G/L Account"/>
    <s v=""/>
    <s v=" "/>
    <s v=""/>
    <s v=""/>
    <n v="15093"/>
    <s v=""/>
    <n v="110"/>
    <s v="NULL"/>
    <s v="NULL"/>
  </r>
  <r>
    <x v="4"/>
    <x v="4"/>
    <d v="2021-10-06T00:00:00"/>
    <x v="9"/>
    <s v="Invoice"/>
    <s v="5993053"/>
    <n v="51230"/>
    <x v="72"/>
    <s v="51230 IVF Lab supplies"/>
    <x v="11"/>
    <s v="ICSI Micropipets"/>
    <s v=" "/>
    <s v=""/>
    <s v=""/>
    <n v="721.67"/>
    <n v="721.67"/>
    <n v="0"/>
    <s v=""/>
    <s v="G/L Account"/>
    <s v=""/>
    <s v=" "/>
    <s v=""/>
    <s v="Origio"/>
    <n v="17686"/>
    <s v="5993053"/>
    <n v="130"/>
    <s v="NULL"/>
    <s v="NULL"/>
  </r>
  <r>
    <x v="4"/>
    <x v="4"/>
    <d v="2021-10-06T00:00:00"/>
    <x v="9"/>
    <s v="Invoice"/>
    <s v="565427"/>
    <n v="51230"/>
    <x v="72"/>
    <s v="51230 IVF Lab supplies"/>
    <x v="11"/>
    <s v="Simport Scientific Petri Dish, accupet accuhelp, celltreat, serological pipet"/>
    <s v=" "/>
    <s v=""/>
    <s v=""/>
    <n v="1191.5899999999999"/>
    <n v="1191.5899999999999"/>
    <n v="0"/>
    <s v=""/>
    <s v="G/L Account"/>
    <s v=""/>
    <s v=" "/>
    <s v=""/>
    <s v="Pipette.com"/>
    <n v="17682"/>
    <s v="565427"/>
    <n v="130"/>
    <s v="NULL"/>
    <s v="NULL"/>
  </r>
  <r>
    <x v="1"/>
    <x v="1"/>
    <d v="2021-10-06T00:00:00"/>
    <x v="9"/>
    <s v="Invoice"/>
    <s v="35761"/>
    <n v="51230"/>
    <x v="72"/>
    <s v="51230 IVF Lab supplies"/>
    <x v="11"/>
    <s v="230 L/180L Nitrogen, Carbon Dioxide, Oxygen"/>
    <s v=" "/>
    <s v=""/>
    <s v=""/>
    <n v="664.34"/>
    <n v="664.34"/>
    <n v="0"/>
    <s v=""/>
    <s v="G/L Account"/>
    <s v=""/>
    <s v=" "/>
    <s v=""/>
    <s v="Rons Medical Gases, INC"/>
    <n v="17678"/>
    <s v="35761"/>
    <n v="130"/>
    <s v="NULL"/>
    <s v="NULL"/>
  </r>
  <r>
    <x v="1"/>
    <x v="5"/>
    <d v="2021-10-06T00:00:00"/>
    <x v="9"/>
    <s v="Invoice"/>
    <s v="31041746"/>
    <n v="51230"/>
    <x v="72"/>
    <s v="51230 IVF Lab supplies"/>
    <x v="11"/>
    <s v="Sample Diluting"/>
    <s v=" "/>
    <s v=""/>
    <s v=""/>
    <n v="369.69"/>
    <n v="369.69"/>
    <n v="0"/>
    <s v=""/>
    <s v="G/L Account"/>
    <s v=""/>
    <s v=" "/>
    <s v=""/>
    <s v="McKesson"/>
    <n v="17674"/>
    <s v="31041746"/>
    <n v="130"/>
    <s v="NULL"/>
    <s v="NULL"/>
  </r>
  <r>
    <x v="1"/>
    <x v="7"/>
    <d v="2021-10-06T00:00:00"/>
    <x v="9"/>
    <s v=" "/>
    <s v="G00134"/>
    <n v="51230"/>
    <x v="72"/>
    <s v="51230 IVF Lab supplies"/>
    <x v="11"/>
    <s v="Greenco Mesh 3, post it"/>
    <s v=" "/>
    <s v=""/>
    <s v=""/>
    <n v="22.11"/>
    <n v="22.11"/>
    <n v="0"/>
    <s v=""/>
    <s v="G/L Account"/>
    <s v=""/>
    <s v=" "/>
    <s v=""/>
    <s v=""/>
    <n v="15219"/>
    <s v=""/>
    <n v="130"/>
    <s v="NULL"/>
    <s v="NULL"/>
  </r>
  <r>
    <x v="1"/>
    <x v="7"/>
    <d v="2021-10-06T00:00:00"/>
    <x v="9"/>
    <s v="Invoice"/>
    <s v="31001647"/>
    <n v="51230"/>
    <x v="72"/>
    <s v="51230 IVF Lab supplies"/>
    <x v="11"/>
    <s v="Ziplock"/>
    <s v=" "/>
    <s v=""/>
    <s v=""/>
    <n v="31.76"/>
    <n v="31.76"/>
    <n v="0"/>
    <s v=""/>
    <s v="G/L Account"/>
    <s v=""/>
    <s v=" "/>
    <s v=""/>
    <s v="McKesson"/>
    <n v="7618"/>
    <s v="31001647"/>
    <n v="130"/>
    <s v="NULL"/>
    <s v="NULL"/>
  </r>
  <r>
    <x v="0"/>
    <x v="1"/>
    <d v="2021-10-06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301"/>
    <s v=""/>
    <n v="220"/>
    <s v="NULL"/>
    <s v="STORAGE"/>
  </r>
  <r>
    <x v="1"/>
    <x v="1"/>
    <d v="2021-10-07T00:00:00"/>
    <x v="9"/>
    <s v=" "/>
    <s v="G00134"/>
    <n v="65240"/>
    <x v="23"/>
    <s v="65240 Dues &amp; subscriptions"/>
    <x v="6"/>
    <s v="AMER SOC REPROD MED - no receipt"/>
    <s v=" "/>
    <s v=""/>
    <s v=""/>
    <n v="650"/>
    <n v="650"/>
    <n v="0"/>
    <s v=""/>
    <s v="G/L Account"/>
    <s v=""/>
    <s v=" "/>
    <s v=""/>
    <s v=""/>
    <n v="15249"/>
    <s v=""/>
    <n v="110"/>
    <s v="NULL"/>
    <s v="NULL"/>
  </r>
  <r>
    <x v="4"/>
    <x v="4"/>
    <d v="2021-10-07T00:00:00"/>
    <x v="9"/>
    <s v=" "/>
    <s v="G00135"/>
    <n v="65240"/>
    <x v="23"/>
    <s v="65240 Dues &amp; subscriptions"/>
    <x v="6"/>
    <s v="IDENTOGO - NJ FINGERBILLERICA - no receipt"/>
    <s v=" "/>
    <s v=""/>
    <s v=""/>
    <n v="59.5"/>
    <n v="59.5"/>
    <n v="0"/>
    <s v=""/>
    <s v="G/L Account"/>
    <s v=""/>
    <s v=" "/>
    <s v=""/>
    <s v=""/>
    <n v="14711"/>
    <s v=""/>
    <n v="110"/>
    <s v="NULL"/>
    <s v="NULL"/>
  </r>
  <r>
    <x v="1"/>
    <x v="1"/>
    <d v="2021-10-07T00:00:00"/>
    <x v="9"/>
    <s v=" "/>
    <s v="G00136"/>
    <n v="65210"/>
    <x v="26"/>
    <s v="65210 Computer software"/>
    <x v="6"/>
    <s v="medtrainer- no receipt"/>
    <s v=" "/>
    <s v=""/>
    <s v=""/>
    <n v="566.08000000000004"/>
    <n v="566.08000000000004"/>
    <n v="0"/>
    <s v=""/>
    <s v="G/L Account"/>
    <s v=""/>
    <s v=" "/>
    <s v=""/>
    <s v=""/>
    <n v="14251"/>
    <s v=""/>
    <n v="180"/>
    <s v="NULL"/>
    <s v="NULL"/>
  </r>
  <r>
    <x v="4"/>
    <x v="4"/>
    <d v="2021-10-07T00:00:00"/>
    <x v="9"/>
    <s v=" "/>
    <s v="G00134"/>
    <n v="65190"/>
    <x v="28"/>
    <s v="65190 Office supplies"/>
    <x v="6"/>
    <s v="Medline Ultrasoft Dry Baby Wipes"/>
    <s v=" "/>
    <s v=""/>
    <s v=""/>
    <n v="32.65"/>
    <n v="32.65"/>
    <n v="0"/>
    <s v=""/>
    <s v="G/L Account"/>
    <s v=""/>
    <s v=" "/>
    <s v=""/>
    <s v=""/>
    <n v="15279"/>
    <s v=""/>
    <n v="180"/>
    <s v="NULL"/>
    <s v="NULL"/>
  </r>
  <r>
    <x v="1"/>
    <x v="5"/>
    <d v="2021-10-07T00:00:00"/>
    <x v="9"/>
    <s v=" "/>
    <s v="G00134"/>
    <n v="65190"/>
    <x v="28"/>
    <s v="65190 Office supplies"/>
    <x v="6"/>
    <s v="Medline Ultrasoft Dry Baby Wipes"/>
    <s v=" "/>
    <s v=""/>
    <s v=""/>
    <n v="32.729999999999997"/>
    <n v="32.729999999999997"/>
    <n v="0"/>
    <s v=""/>
    <s v="G/L Account"/>
    <s v=""/>
    <s v=" "/>
    <s v=""/>
    <s v=""/>
    <n v="15273"/>
    <s v=""/>
    <n v="110"/>
    <s v="NULL"/>
    <s v="NULL"/>
  </r>
  <r>
    <x v="4"/>
    <x v="4"/>
    <d v="2021-10-07T00:00:00"/>
    <x v="9"/>
    <s v=" "/>
    <s v="G00134"/>
    <n v="65190"/>
    <x v="28"/>
    <s v="65190 Office supplies"/>
    <x v="6"/>
    <s v="storage bins"/>
    <s v=" "/>
    <s v=""/>
    <s v=""/>
    <n v="53.85"/>
    <n v="53.85"/>
    <n v="0"/>
    <s v=""/>
    <s v="G/L Account"/>
    <s v=""/>
    <s v=" "/>
    <s v=""/>
    <s v=""/>
    <n v="15267"/>
    <s v=""/>
    <n v="180"/>
    <s v="NULL"/>
    <s v="NULL"/>
  </r>
  <r>
    <x v="1"/>
    <x v="1"/>
    <d v="2021-10-07T00:00:00"/>
    <x v="9"/>
    <s v=" "/>
    <s v="G00134"/>
    <n v="65190"/>
    <x v="28"/>
    <s v="65190 Office supplies"/>
    <x v="6"/>
    <s v="cups"/>
    <s v=" "/>
    <s v=""/>
    <s v=""/>
    <n v="68.17"/>
    <n v="68.17"/>
    <n v="0"/>
    <s v=""/>
    <s v="G/L Account"/>
    <s v=""/>
    <s v=" "/>
    <s v=""/>
    <s v=""/>
    <n v="15261"/>
    <s v=""/>
    <n v="180"/>
    <s v="NULL"/>
    <s v="NULL"/>
  </r>
  <r>
    <x v="4"/>
    <x v="4"/>
    <d v="2021-10-07T00:00:00"/>
    <x v="9"/>
    <s v=" "/>
    <s v="G00134"/>
    <n v="65190"/>
    <x v="28"/>
    <s v="65190 Office supplies"/>
    <x v="6"/>
    <s v="food storage, wipes,Water, milk, figs"/>
    <s v=" "/>
    <s v=""/>
    <s v=""/>
    <n v="135.22999999999999"/>
    <n v="135.22999999999999"/>
    <n v="0"/>
    <s v=""/>
    <s v="G/L Account"/>
    <s v=""/>
    <s v=" "/>
    <s v=""/>
    <s v=""/>
    <n v="15255"/>
    <s v=""/>
    <n v="180"/>
    <s v="NULL"/>
    <s v="NULL"/>
  </r>
  <r>
    <x v="1"/>
    <x v="1"/>
    <d v="2021-10-07T00:00:00"/>
    <x v="9"/>
    <s v=" "/>
    <s v="G00134"/>
    <n v="65190"/>
    <x v="28"/>
    <s v="65190 Office supplies"/>
    <x v="6"/>
    <s v="Hook and albert, dopp kit NT"/>
    <s v=" "/>
    <s v=""/>
    <s v=""/>
    <n v="852.71"/>
    <n v="852.71"/>
    <n v="0"/>
    <s v=""/>
    <s v="G/L Account"/>
    <s v=""/>
    <s v=" "/>
    <s v=""/>
    <s v=""/>
    <n v="15243"/>
    <s v=""/>
    <n v="110"/>
    <s v="NULL"/>
    <s v="NULL"/>
  </r>
  <r>
    <x v="4"/>
    <x v="4"/>
    <d v="2021-10-07T00:00:00"/>
    <x v="9"/>
    <s v=" "/>
    <s v="G00136"/>
    <n v="65190"/>
    <x v="28"/>
    <s v="65190 Office supplies"/>
    <x v="6"/>
    <s v="Returned sign for NYC office supplies"/>
    <s v=" "/>
    <s v=""/>
    <s v=""/>
    <n v="-23.82"/>
    <n v="0"/>
    <n v="23.82"/>
    <s v=""/>
    <s v="G/L Account"/>
    <s v=""/>
    <s v=" "/>
    <s v=""/>
    <s v=""/>
    <n v="14281"/>
    <s v=""/>
    <n v="180"/>
    <s v="NULL"/>
    <s v="NULL"/>
  </r>
  <r>
    <x v="1"/>
    <x v="7"/>
    <d v="2021-10-07T00:00:00"/>
    <x v="9"/>
    <s v=" "/>
    <s v="G00136"/>
    <n v="63150"/>
    <x v="45"/>
    <s v="63150 Advertising, print &amp; promotion"/>
    <x v="8"/>
    <s v="Fedex- Oak"/>
    <s v=" "/>
    <s v=""/>
    <s v=""/>
    <n v="28.52"/>
    <n v="28.52"/>
    <n v="0"/>
    <s v=""/>
    <s v="G/L Account"/>
    <s v=""/>
    <s v=" "/>
    <s v=""/>
    <s v=""/>
    <n v="14275"/>
    <s v=""/>
    <n v="180"/>
    <s v="NULL"/>
    <s v="NULL"/>
  </r>
  <r>
    <x v="1"/>
    <x v="1"/>
    <d v="2021-10-07T00:00:00"/>
    <x v="9"/>
    <s v=" "/>
    <s v="G00136"/>
    <n v="51260"/>
    <x v="70"/>
    <s v="51260 Patient souvenirs"/>
    <x v="11"/>
    <s v="Costco Patient flowers"/>
    <s v=" "/>
    <s v=""/>
    <s v=""/>
    <n v="46.54"/>
    <n v="46.54"/>
    <n v="0"/>
    <s v=""/>
    <s v="G/L Account"/>
    <s v=""/>
    <s v=" "/>
    <s v=""/>
    <s v=""/>
    <n v="14269"/>
    <s v=""/>
    <n v="340"/>
    <s v="NULL"/>
    <s v="NULL"/>
  </r>
  <r>
    <x v="1"/>
    <x v="1"/>
    <d v="2021-10-07T00:00:00"/>
    <x v="9"/>
    <s v=" "/>
    <s v="G00136"/>
    <n v="51260"/>
    <x v="70"/>
    <s v="51260 Patient souvenirs"/>
    <x v="11"/>
    <s v="Costco Patient flowers"/>
    <s v=" "/>
    <s v=""/>
    <s v=""/>
    <n v="47.08"/>
    <n v="47.08"/>
    <n v="0"/>
    <s v=""/>
    <s v="G/L Account"/>
    <s v=""/>
    <s v=" "/>
    <s v=""/>
    <s v=""/>
    <n v="14263"/>
    <s v=""/>
    <n v="340"/>
    <s v="NULL"/>
    <s v="NULL"/>
  </r>
  <r>
    <x v="1"/>
    <x v="5"/>
    <d v="2021-10-07T00:00:00"/>
    <x v="9"/>
    <s v=" "/>
    <s v="G00134"/>
    <n v="51250"/>
    <x v="71"/>
    <s v="51250 Patient refreshments"/>
    <x v="11"/>
    <s v="juice"/>
    <s v=" "/>
    <s v=""/>
    <s v=""/>
    <n v="19.25"/>
    <n v="19.25"/>
    <n v="0"/>
    <s v=""/>
    <s v="G/L Account"/>
    <s v=""/>
    <s v=" "/>
    <s v=""/>
    <s v=""/>
    <n v="15291"/>
    <s v=""/>
    <n v="180"/>
    <s v="NULL"/>
    <s v="NULL"/>
  </r>
  <r>
    <x v="1"/>
    <x v="5"/>
    <d v="2021-10-07T00:00:00"/>
    <x v="9"/>
    <s v=" "/>
    <s v="G00134"/>
    <n v="51250"/>
    <x v="71"/>
    <s v="51250 Patient refreshments"/>
    <x v="11"/>
    <s v="Coffee, juice"/>
    <s v=" "/>
    <s v=""/>
    <s v=""/>
    <n v="23.77"/>
    <n v="23.77"/>
    <n v="0"/>
    <s v=""/>
    <s v="G/L Account"/>
    <s v=""/>
    <s v=" "/>
    <s v=""/>
    <s v=""/>
    <n v="15285"/>
    <s v=""/>
    <n v="180"/>
    <s v="NULL"/>
    <s v="NULL"/>
  </r>
  <r>
    <x v="1"/>
    <x v="7"/>
    <d v="2021-10-07T00:00:00"/>
    <x v="9"/>
    <s v=" "/>
    <s v="G00136"/>
    <n v="51250"/>
    <x v="71"/>
    <s v="51250 Patient refreshments"/>
    <x v="11"/>
    <s v="snacks"/>
    <s v=" "/>
    <s v=""/>
    <s v=""/>
    <n v="240.72"/>
    <n v="240.72"/>
    <n v="0"/>
    <s v=""/>
    <s v="G/L Account"/>
    <s v=""/>
    <s v=" "/>
    <s v=""/>
    <s v=""/>
    <n v="14257"/>
    <s v=""/>
    <n v="180"/>
    <s v="NULL"/>
    <s v="NULL"/>
  </r>
  <r>
    <x v="1"/>
    <x v="4"/>
    <d v="2021-10-07T00:00:00"/>
    <x v="9"/>
    <s v=" "/>
    <s v="G00135"/>
    <n v="51240"/>
    <x v="96"/>
    <s v="51240 Medication"/>
    <x v="11"/>
    <s v="Dr Klatsky -Alto - Noted SF on alto stmt"/>
    <s v=" "/>
    <s v=""/>
    <s v=""/>
    <n v="3451.04"/>
    <n v="3451.04"/>
    <n v="0"/>
    <s v=""/>
    <s v="G/L Account"/>
    <s v=""/>
    <s v=" "/>
    <s v=""/>
    <s v=""/>
    <n v="14707"/>
    <s v=""/>
    <n v="110"/>
    <s v="NULL"/>
    <s v="NULL"/>
  </r>
  <r>
    <x v="4"/>
    <x v="4"/>
    <d v="2021-10-07T00:00:00"/>
    <x v="9"/>
    <s v=" "/>
    <s v="G00135"/>
    <n v="51240"/>
    <x v="96"/>
    <s v="51240 Medication"/>
    <x v="11"/>
    <s v="Dr Fischer - Alto"/>
    <s v=" "/>
    <s v=""/>
    <s v=""/>
    <n v="4019.36"/>
    <n v="4019.36"/>
    <n v="0"/>
    <s v=""/>
    <s v="G/L Account"/>
    <s v=""/>
    <s v=" "/>
    <s v=""/>
    <s v=""/>
    <n v="14703"/>
    <s v=""/>
    <n v="110"/>
    <s v="NULL"/>
    <s v="NULL"/>
  </r>
  <r>
    <x v="1"/>
    <x v="1"/>
    <d v="2021-10-07T00:00:00"/>
    <x v="9"/>
    <s v="Invoice"/>
    <s v="5993459"/>
    <n v="51230"/>
    <x v="72"/>
    <s v="51230 IVF Lab supplies"/>
    <x v="11"/>
    <s v="Organ Culture dish"/>
    <s v=" "/>
    <s v=""/>
    <s v=""/>
    <n v="524.82000000000005"/>
    <n v="524.82000000000005"/>
    <n v="0"/>
    <s v=""/>
    <s v="G/L Account"/>
    <s v=""/>
    <s v=" "/>
    <s v=""/>
    <s v="Origio"/>
    <n v="17706"/>
    <s v="5993459"/>
    <n v="130"/>
    <s v="NULL"/>
    <s v="NULL"/>
  </r>
  <r>
    <x v="4"/>
    <x v="4"/>
    <d v="2021-10-07T00:00:00"/>
    <x v="9"/>
    <s v="Invoice"/>
    <s v="31109167"/>
    <n v="51230"/>
    <x v="72"/>
    <s v="51230 IVF Lab supplies"/>
    <x v="11"/>
    <s v="SEROLOGICAL PIPETTE"/>
    <s v=" "/>
    <s v=""/>
    <s v=""/>
    <n v="243.92"/>
    <n v="243.92"/>
    <n v="0"/>
    <s v=""/>
    <s v="G/L Account"/>
    <s v=""/>
    <s v=" "/>
    <s v=""/>
    <s v="McKesson"/>
    <n v="17702"/>
    <s v="31109167"/>
    <n v="130"/>
    <s v="NULL"/>
    <s v="NULL"/>
  </r>
  <r>
    <x v="1"/>
    <x v="7"/>
    <d v="2021-10-07T00:00:00"/>
    <x v="9"/>
    <s v="Invoice"/>
    <s v="31061740"/>
    <n v="51230"/>
    <x v="72"/>
    <s v="51230 IVF Lab supplies"/>
    <x v="11"/>
    <s v="Vial Cryo"/>
    <s v=" "/>
    <s v=""/>
    <s v=""/>
    <n v="521.80999999999995"/>
    <n v="521.80999999999995"/>
    <n v="0"/>
    <s v=""/>
    <s v="G/L Account"/>
    <s v=""/>
    <s v=" "/>
    <s v=""/>
    <s v="McKesson"/>
    <n v="17698"/>
    <s v="31061740"/>
    <n v="130"/>
    <s v="NULL"/>
    <s v="NULL"/>
  </r>
  <r>
    <x v="4"/>
    <x v="4"/>
    <d v="2021-10-07T00:00:00"/>
    <x v="9"/>
    <s v="Invoice"/>
    <s v="31051264"/>
    <n v="51230"/>
    <x v="72"/>
    <s v="51230 IVF Lab supplies"/>
    <x v="11"/>
    <s v="BOROSILICATE TUBE"/>
    <s v=" "/>
    <s v=""/>
    <s v=""/>
    <n v="449.22"/>
    <n v="449.22"/>
    <n v="0"/>
    <s v=""/>
    <s v="G/L Account"/>
    <s v=""/>
    <s v=" "/>
    <s v=""/>
    <s v="McKesson"/>
    <n v="17694"/>
    <s v="31051264"/>
    <n v="130"/>
    <s v="NULL"/>
    <s v="NULL"/>
  </r>
  <r>
    <x v="4"/>
    <x v="4"/>
    <d v="2021-10-07T00:00:00"/>
    <x v="9"/>
    <s v="Invoice"/>
    <s v="31051248"/>
    <n v="51230"/>
    <x v="72"/>
    <s v="51230 IVF Lab supplies"/>
    <x v="11"/>
    <s v="BOROSILICATE TUBE"/>
    <s v=" "/>
    <s v=""/>
    <s v=""/>
    <n v="179.69"/>
    <n v="179.69"/>
    <n v="0"/>
    <s v=""/>
    <s v="G/L Account"/>
    <s v=""/>
    <s v=" "/>
    <s v=""/>
    <s v="McKesson"/>
    <n v="17690"/>
    <s v="31051248"/>
    <n v="130"/>
    <s v="NULL"/>
    <s v="NULL"/>
  </r>
  <r>
    <x v="1"/>
    <x v="7"/>
    <d v="2021-10-07T00:00:00"/>
    <x v="9"/>
    <s v="Invoice"/>
    <s v="7885418"/>
    <n v="51230"/>
    <x v="72"/>
    <s v="51230 IVF Lab supplies"/>
    <x v="11"/>
    <s v="Cryosleeve"/>
    <s v=" "/>
    <s v=""/>
    <s v=""/>
    <n v="177.27"/>
    <n v="177.27"/>
    <n v="0"/>
    <s v=""/>
    <s v="G/L Account"/>
    <s v=""/>
    <s v=" "/>
    <s v=""/>
    <s v="Fisher HealthCare"/>
    <n v="7692"/>
    <s v="7885418"/>
    <n v="130"/>
    <s v="NULL"/>
    <s v="NULL"/>
  </r>
  <r>
    <x v="1"/>
    <x v="5"/>
    <d v="2021-10-07T00:00:00"/>
    <x v="9"/>
    <s v="Invoice"/>
    <s v="66478872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7688"/>
    <s v="66478872"/>
    <n v="130"/>
    <s v="NULL"/>
    <s v="NULL"/>
  </r>
  <r>
    <x v="0"/>
    <x v="1"/>
    <d v="2021-10-07T00:00:00"/>
    <x v="9"/>
    <s v=" "/>
    <s v="G00124"/>
    <n v="41500"/>
    <x v="75"/>
    <s v="41500 Storage revenue"/>
    <x v="13"/>
    <s v="ACH CREDITSPRING FERTILITHEALTH PMT ID-SETT-ACH ORIG"/>
    <s v=" "/>
    <s v=""/>
    <s v=""/>
    <n v="-950"/>
    <n v="0"/>
    <n v="950"/>
    <s v=""/>
    <s v="G/L Account"/>
    <s v=""/>
    <s v=" "/>
    <s v=""/>
    <s v=""/>
    <n v="13305"/>
    <s v=""/>
    <n v="220"/>
    <s v="NULL"/>
    <s v="STORAGE"/>
  </r>
  <r>
    <x v="4"/>
    <x v="4"/>
    <d v="2021-10-08T00:00:00"/>
    <x v="9"/>
    <s v=" "/>
    <s v="G00135"/>
    <n v="69120"/>
    <x v="88"/>
    <s v="69120 Merchant fees"/>
    <x v="2"/>
    <s v="Late Payment Fee"/>
    <s v=" "/>
    <s v=""/>
    <s v=""/>
    <n v="39"/>
    <n v="39"/>
    <n v="0"/>
    <s v=""/>
    <s v="G/L Account"/>
    <s v=""/>
    <s v=" "/>
    <s v=""/>
    <s v=""/>
    <n v="14719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339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5327"/>
    <s v=""/>
    <n v="110"/>
    <s v="NULL"/>
    <s v="NULL"/>
  </r>
  <r>
    <x v="1"/>
    <x v="1"/>
    <d v="2021-10-08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309"/>
    <s v=""/>
    <n v="110"/>
    <s v="NULL"/>
    <s v="NULL"/>
  </r>
  <r>
    <x v="1"/>
    <x v="1"/>
    <d v="2021-10-08T00:00:00"/>
    <x v="9"/>
    <s v=" "/>
    <s v="G00134"/>
    <n v="66140"/>
    <x v="20"/>
    <s v="66140 Ground transportation"/>
    <x v="5"/>
    <s v="Uber NT"/>
    <s v=" "/>
    <s v=""/>
    <s v=""/>
    <n v="34.159999999999997"/>
    <n v="34.159999999999997"/>
    <n v="0"/>
    <s v=""/>
    <s v="G/L Account"/>
    <s v=""/>
    <s v=" "/>
    <s v=""/>
    <s v=""/>
    <n v="15321"/>
    <s v=""/>
    <n v="110"/>
    <s v="NULL"/>
    <s v="NULL"/>
  </r>
  <r>
    <x v="4"/>
    <x v="4"/>
    <d v="2021-10-08T00:00:00"/>
    <x v="9"/>
    <s v=" "/>
    <s v="G00134"/>
    <n v="65190"/>
    <x v="28"/>
    <s v="65190 Office supplies"/>
    <x v="6"/>
    <s v="napkins, plastic stir"/>
    <s v=" "/>
    <s v=""/>
    <s v=""/>
    <n v="48.42"/>
    <n v="48.42"/>
    <n v="0"/>
    <s v=""/>
    <s v="G/L Account"/>
    <s v=""/>
    <s v=" "/>
    <s v=""/>
    <s v=""/>
    <n v="15315"/>
    <s v=""/>
    <n v="180"/>
    <s v="NULL"/>
    <s v="NULL"/>
  </r>
  <r>
    <x v="4"/>
    <x v="4"/>
    <d v="2021-10-08T00:00:00"/>
    <x v="9"/>
    <s v=" "/>
    <s v="G00135"/>
    <n v="65190"/>
    <x v="28"/>
    <s v="65190 Office supplies"/>
    <x v="6"/>
    <s v="San Francisco Ca. - no receipt"/>
    <s v=" "/>
    <s v=""/>
    <s v=""/>
    <n v="250"/>
    <n v="250"/>
    <n v="0"/>
    <s v=""/>
    <s v="G/L Account"/>
    <s v=""/>
    <s v=" "/>
    <s v=""/>
    <s v=""/>
    <n v="14715"/>
    <s v=""/>
    <n v="110"/>
    <s v="NULL"/>
    <s v="NULL"/>
  </r>
  <r>
    <x v="4"/>
    <x v="4"/>
    <d v="2021-10-08T00:00:00"/>
    <x v="9"/>
    <s v=" "/>
    <s v="G00136"/>
    <n v="65190"/>
    <x v="28"/>
    <s v="65190 Office supplies"/>
    <x v="6"/>
    <s v="round trash can"/>
    <s v=" "/>
    <s v=""/>
    <s v=""/>
    <n v="348.38"/>
    <n v="348.38"/>
    <n v="0"/>
    <s v=""/>
    <s v="G/L Account"/>
    <s v=""/>
    <s v=" "/>
    <s v=""/>
    <s v=""/>
    <n v="14287"/>
    <s v=""/>
    <n v="180"/>
    <s v="NULL"/>
    <s v="NULL"/>
  </r>
  <r>
    <x v="0"/>
    <x v="2"/>
    <d v="2021-10-08T00:00:00"/>
    <x v="9"/>
    <s v=" "/>
    <s v="G00126"/>
    <n v="65190"/>
    <x v="28"/>
    <s v="65190 Office supplies"/>
    <x v="6"/>
    <s v="INCLEARING CHECK"/>
    <s v=" "/>
    <s v=""/>
    <s v=""/>
    <n v="20"/>
    <n v="20"/>
    <n v="0"/>
    <s v=""/>
    <s v="G/L Account"/>
    <s v=""/>
    <s v=" "/>
    <s v=""/>
    <s v=""/>
    <n v="13562"/>
    <s v=""/>
    <n v="180"/>
    <s v="NULL"/>
    <s v="NULL"/>
  </r>
  <r>
    <x v="4"/>
    <x v="4"/>
    <d v="2021-10-08T00:00:00"/>
    <x v="9"/>
    <s v="Invoice"/>
    <s v="Z7832595"/>
    <n v="65130"/>
    <x v="34"/>
    <s v="65130 Telephone &amp; internet"/>
    <x v="6"/>
    <s v="NYC internet 9.15.21-9.30.21 + 10.1.21-10.30.21"/>
    <s v=" "/>
    <s v=""/>
    <s v=""/>
    <n v="2015.7"/>
    <n v="2015.7"/>
    <n v="0"/>
    <s v=""/>
    <s v="G/L Account"/>
    <s v=""/>
    <s v=" "/>
    <s v=""/>
    <s v="Verizon Business Network Services LLC"/>
    <n v="17725"/>
    <s v="Z7832595"/>
    <n v="370"/>
    <s v="NULL"/>
    <s v="NULL"/>
  </r>
  <r>
    <x v="1"/>
    <x v="1"/>
    <d v="2021-10-08T00:00:00"/>
    <x v="9"/>
    <s v=" "/>
    <s v="G00136"/>
    <n v="63150"/>
    <x v="45"/>
    <s v="63150 Advertising, print &amp; promotion"/>
    <x v="8"/>
    <s v="Fedex- SF"/>
    <s v=" "/>
    <s v=""/>
    <s v=""/>
    <n v="20.16"/>
    <n v="20.16"/>
    <n v="0"/>
    <s v=""/>
    <s v="G/L Account"/>
    <s v=""/>
    <s v=" "/>
    <s v=""/>
    <s v=""/>
    <n v="14299"/>
    <s v=""/>
    <n v="180"/>
    <s v="NULL"/>
    <s v="NULL"/>
  </r>
  <r>
    <x v="4"/>
    <x v="4"/>
    <d v="2021-10-08T00:00:00"/>
    <x v="9"/>
    <s v="Invoice"/>
    <s v="02.17.2034"/>
    <n v="63120"/>
    <x v="47"/>
    <s v="63120 Events/Swag"/>
    <x v="8"/>
    <s v="HQ Panel Event"/>
    <s v=" "/>
    <s v=""/>
    <s v=""/>
    <n v="533"/>
    <n v="533"/>
    <n v="0"/>
    <s v=""/>
    <s v="G/L Account"/>
    <s v=""/>
    <s v=" "/>
    <s v=""/>
    <s v="WTHN LLC"/>
    <n v="17710"/>
    <s v="02.17.2034"/>
    <n v="340"/>
    <s v="NULL"/>
    <s v="NULL"/>
  </r>
  <r>
    <x v="1"/>
    <x v="5"/>
    <d v="2021-10-08T00:00:00"/>
    <x v="9"/>
    <s v=" "/>
    <s v="G00136"/>
    <n v="51250"/>
    <x v="71"/>
    <s v="51250 Patient refreshments"/>
    <x v="11"/>
    <s v="hummus,chips,yogurt, bars,carrots,chicken"/>
    <s v=" "/>
    <s v=""/>
    <s v=""/>
    <n v="119.98"/>
    <n v="119.98"/>
    <n v="0"/>
    <s v=""/>
    <s v="G/L Account"/>
    <s v=""/>
    <s v=" "/>
    <s v=""/>
    <s v=""/>
    <n v="14293"/>
    <s v=""/>
    <n v="180"/>
    <s v="NULL"/>
    <s v="NULL"/>
  </r>
  <r>
    <x v="1"/>
    <x v="1"/>
    <d v="2021-10-08T00:00:00"/>
    <x v="9"/>
    <s v=" "/>
    <s v="G00134"/>
    <n v="51240"/>
    <x v="96"/>
    <s v="51240 Medication"/>
    <x v="11"/>
    <s v="Spring Pay- Alto - No receipt"/>
    <s v=" "/>
    <s v=""/>
    <s v=""/>
    <n v="5438.7"/>
    <n v="5438.7"/>
    <n v="0"/>
    <s v=""/>
    <s v="G/L Account"/>
    <s v=""/>
    <s v=" "/>
    <s v=""/>
    <s v=""/>
    <n v="15297"/>
    <s v=""/>
    <n v="110"/>
    <s v="NULL"/>
    <s v="NULL"/>
  </r>
  <r>
    <x v="1"/>
    <x v="1"/>
    <d v="2021-10-08T00:00:00"/>
    <x v="9"/>
    <s v="Invoice"/>
    <s v="35798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17714"/>
    <s v="35798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refund for lotion/ stainless steel thermal"/>
    <s v=" "/>
    <s v=""/>
    <s v=""/>
    <n v="-50.04"/>
    <n v="0"/>
    <n v="50.04"/>
    <s v=""/>
    <s v="G/L Account"/>
    <s v=""/>
    <s v=" "/>
    <s v=""/>
    <s v=""/>
    <n v="15345"/>
    <s v="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binder tabs"/>
    <s v=" "/>
    <s v=""/>
    <s v=""/>
    <n v="8.68"/>
    <n v="8.68"/>
    <n v="0"/>
    <s v=""/>
    <s v="G/L Account"/>
    <s v=""/>
    <s v=" "/>
    <s v=""/>
    <s v=""/>
    <n v="15333"/>
    <s v=""/>
    <n v="130"/>
    <s v="NULL"/>
    <s v="NULL"/>
  </r>
  <r>
    <x v="4"/>
    <x v="4"/>
    <d v="2021-10-08T00:00:00"/>
    <x v="9"/>
    <s v=" "/>
    <s v="G00134"/>
    <n v="51230"/>
    <x v="72"/>
    <s v="51230 IVF Lab supplies"/>
    <x v="11"/>
    <s v="Test tube, binders, clorox wipe, highlighter"/>
    <s v=" "/>
    <s v=""/>
    <s v=""/>
    <n v="129.47"/>
    <n v="129.47"/>
    <n v="0"/>
    <s v=""/>
    <s v="G/L Account"/>
    <s v=""/>
    <s v=" "/>
    <s v=""/>
    <s v=""/>
    <n v="15303"/>
    <s v=""/>
    <n v="130"/>
    <s v="NULL"/>
    <s v="NULL"/>
  </r>
  <r>
    <x v="1"/>
    <x v="7"/>
    <d v="2021-10-08T00:00:00"/>
    <x v="9"/>
    <s v="Invoice"/>
    <s v="565309"/>
    <n v="51230"/>
    <x v="72"/>
    <s v="51230 IVF Lab supplies"/>
    <x v="11"/>
    <s v="Cell treat"/>
    <s v=" "/>
    <s v=""/>
    <s v=""/>
    <n v="64.81"/>
    <n v="64.81"/>
    <n v="0"/>
    <s v=""/>
    <s v="G/L Account"/>
    <s v=""/>
    <s v=" "/>
    <s v=""/>
    <s v="Pipette.com"/>
    <n v="7696"/>
    <s v="565309"/>
    <n v="130"/>
    <s v="NULL"/>
    <s v="NULL"/>
  </r>
  <r>
    <x v="3"/>
    <x v="1"/>
    <d v="2021-10-09T00:00:00"/>
    <x v="9"/>
    <s v="Invoice"/>
    <s v="80557958"/>
    <n v="68130"/>
    <x v="12"/>
    <s v="68130 Licensing &amp; permitting"/>
    <x v="3"/>
    <s v="Delaware Statutory Nest"/>
    <s v=" "/>
    <s v=""/>
    <s v=""/>
    <n v="179.55"/>
    <n v="179.55"/>
    <n v="0"/>
    <s v=""/>
    <s v="G/L Account"/>
    <s v=""/>
    <s v=" "/>
    <s v=""/>
    <s v="CSC"/>
    <n v="18714"/>
    <s v="80557958"/>
    <n v="400"/>
    <s v="NULL"/>
    <s v="NULL"/>
  </r>
  <r>
    <x v="3"/>
    <x v="1"/>
    <d v="2021-10-09T00:00:00"/>
    <x v="9"/>
    <s v="Invoice"/>
    <s v="80552974"/>
    <n v="68130"/>
    <x v="12"/>
    <s v="68130 Licensing &amp; permitting"/>
    <x v="3"/>
    <s v="CA/ Delaware Statutory Nest"/>
    <s v=" "/>
    <s v=""/>
    <s v=""/>
    <n v="359.1"/>
    <n v="359.1"/>
    <n v="0"/>
    <s v=""/>
    <s v="G/L Account"/>
    <s v=""/>
    <s v=" "/>
    <s v=""/>
    <s v="CSC"/>
    <n v="18712"/>
    <s v="80552974"/>
    <n v="400"/>
    <s v="NULL"/>
    <s v="NULL"/>
  </r>
  <r>
    <x v="2"/>
    <x v="2"/>
    <d v="2021-10-09T00:00:00"/>
    <x v="9"/>
    <s v="Invoice"/>
    <s v="80558851"/>
    <n v="68130"/>
    <x v="12"/>
    <s v="68130 Licensing &amp; permitting"/>
    <x v="3"/>
    <s v="CA Delaware Statutory SF holding"/>
    <s v=" "/>
    <s v=""/>
    <s v=""/>
    <n v="359.1"/>
    <n v="359.1"/>
    <n v="0"/>
    <s v=""/>
    <s v="G/L Account"/>
    <s v=""/>
    <s v=" "/>
    <s v=""/>
    <s v="CSC"/>
    <n v="17763"/>
    <s v="80558851"/>
    <n v="400"/>
    <s v="NULL"/>
    <s v="NULL"/>
  </r>
  <r>
    <x v="1"/>
    <x v="1"/>
    <d v="2021-10-09T00:00:00"/>
    <x v="9"/>
    <s v="Invoice"/>
    <s v="80557833"/>
    <n v="68130"/>
    <x v="12"/>
    <s v="68130 Licensing &amp; permitting"/>
    <x v="3"/>
    <s v="CA Statutory PC CA"/>
    <s v=" "/>
    <s v=""/>
    <s v=""/>
    <n v="179.55"/>
    <n v="179.55"/>
    <n v="0"/>
    <s v=""/>
    <s v="G/L Account"/>
    <s v=""/>
    <s v=" "/>
    <s v=""/>
    <s v="CSC"/>
    <n v="17757"/>
    <s v="80557833"/>
    <n v="400"/>
    <s v="NULL"/>
    <s v="NULL"/>
  </r>
  <r>
    <x v="1"/>
    <x v="5"/>
    <d v="2021-10-09T00:00:00"/>
    <x v="9"/>
    <s v="Invoice"/>
    <s v="80557491"/>
    <n v="68130"/>
    <x v="12"/>
    <s v="68130 Licensing &amp; permitting"/>
    <x v="3"/>
    <s v="CA/ Delaware Statutory SFM SV"/>
    <s v=" "/>
    <s v=""/>
    <s v=""/>
    <n v="359.1"/>
    <n v="359.1"/>
    <n v="0"/>
    <s v=""/>
    <s v="G/L Account"/>
    <s v=""/>
    <s v=" "/>
    <s v=""/>
    <s v="CSC"/>
    <n v="17753"/>
    <s v="80557491"/>
    <n v="400"/>
    <s v="NULL"/>
    <s v="NULL"/>
  </r>
  <r>
    <x v="1"/>
    <x v="1"/>
    <d v="2021-10-09T00:00:00"/>
    <x v="9"/>
    <s v="Invoice"/>
    <s v="80556757"/>
    <n v="68130"/>
    <x v="12"/>
    <s v="68130 Licensing &amp; permitting"/>
    <x v="3"/>
    <s v="CA/ Delaware Statutory SFM"/>
    <s v=" "/>
    <s v=""/>
    <s v=""/>
    <n v="359.1"/>
    <n v="359.1"/>
    <n v="0"/>
    <s v=""/>
    <s v="G/L Account"/>
    <s v=""/>
    <s v=" "/>
    <s v=""/>
    <s v="CSC"/>
    <n v="17749"/>
    <s v="80556757"/>
    <n v="400"/>
    <s v="NULL"/>
    <s v="NULL"/>
  </r>
  <r>
    <x v="4"/>
    <x v="4"/>
    <d v="2021-10-09T00:00:00"/>
    <x v="9"/>
    <s v="Invoice"/>
    <s v="80556079"/>
    <n v="68130"/>
    <x v="12"/>
    <s v="68130 Licensing &amp; permitting"/>
    <x v="3"/>
    <s v="Delaware Statutory NYC"/>
    <s v=" "/>
    <s v=""/>
    <s v=""/>
    <n v="179.55"/>
    <n v="179.55"/>
    <n v="0"/>
    <s v=""/>
    <s v="G/L Account"/>
    <s v=""/>
    <s v=" "/>
    <s v=""/>
    <s v="CSC"/>
    <n v="17745"/>
    <s v="80556079"/>
    <n v="400"/>
    <s v="NULL"/>
    <s v="NULL"/>
  </r>
  <r>
    <x v="2"/>
    <x v="2"/>
    <d v="2021-10-09T00:00:00"/>
    <x v="9"/>
    <s v="Invoice"/>
    <s v="80554804"/>
    <n v="68130"/>
    <x v="12"/>
    <s v="68130 Licensing &amp; permitting"/>
    <x v="3"/>
    <s v="Delaware Statutory SF holding"/>
    <s v=" "/>
    <s v=""/>
    <s v=""/>
    <n v="179.55"/>
    <n v="179.55"/>
    <n v="0"/>
    <s v=""/>
    <s v="G/L Account"/>
    <s v=""/>
    <s v=" "/>
    <s v=""/>
    <s v="CSC"/>
    <n v="17741"/>
    <s v="80554804"/>
    <n v="400"/>
    <s v="NULL"/>
    <s v="NULL"/>
  </r>
  <r>
    <x v="1"/>
    <x v="7"/>
    <d v="2021-10-09T00:00:00"/>
    <x v="9"/>
    <s v="Invoice"/>
    <s v="80553386"/>
    <n v="68130"/>
    <x v="12"/>
    <s v="68130 Licensing &amp; permitting"/>
    <x v="3"/>
    <s v="CA/ Delaware Statutory"/>
    <s v=" "/>
    <s v=""/>
    <s v=""/>
    <n v="359.1"/>
    <n v="359.1"/>
    <n v="0"/>
    <s v=""/>
    <s v="G/L Account"/>
    <s v=""/>
    <s v=" "/>
    <s v=""/>
    <s v="CSC"/>
    <n v="17737"/>
    <s v="80553386"/>
    <n v="400"/>
    <s v="NULL"/>
    <s v="NULL"/>
  </r>
  <r>
    <x v="5"/>
    <x v="2"/>
    <d v="2021-10-09T00:00:00"/>
    <x v="9"/>
    <s v="Invoice"/>
    <s v="80553189"/>
    <n v="68130"/>
    <x v="12"/>
    <s v="68130 Licensing &amp; permitting"/>
    <x v="3"/>
    <s v="CA/ Delaware Statutory SFM MSO"/>
    <s v=" "/>
    <s v=""/>
    <s v=""/>
    <n v="359.1"/>
    <n v="359.1"/>
    <n v="0"/>
    <s v=""/>
    <s v="G/L Account"/>
    <s v=""/>
    <s v=" "/>
    <s v=""/>
    <s v="CSC"/>
    <n v="17733"/>
    <s v="80553189"/>
    <n v="400"/>
    <s v="NULL"/>
    <s v="NULL"/>
  </r>
  <r>
    <x v="1"/>
    <x v="1"/>
    <d v="2021-10-09T00:00:00"/>
    <x v="9"/>
    <s v=" "/>
    <s v="G00134"/>
    <n v="67160"/>
    <x v="15"/>
    <s v="67160 In-house meals"/>
    <x v="4"/>
    <s v="Backhaus NT"/>
    <s v=" "/>
    <s v=""/>
    <s v=""/>
    <n v="62.5"/>
    <n v="62.5"/>
    <n v="0"/>
    <s v=""/>
    <s v="G/L Account"/>
    <s v=""/>
    <s v=" "/>
    <s v=""/>
    <s v=""/>
    <n v="15357"/>
    <s v=""/>
    <n v="110"/>
    <s v="NULL"/>
    <s v="NULL"/>
  </r>
  <r>
    <x v="4"/>
    <x v="4"/>
    <d v="2021-10-09T00:00:00"/>
    <x v="9"/>
    <s v=" "/>
    <s v="G00135"/>
    <n v="65210"/>
    <x v="26"/>
    <s v="65210 Computer software"/>
    <x v="6"/>
    <s v="Zapier"/>
    <s v=" "/>
    <s v=""/>
    <s v=""/>
    <n v="20"/>
    <n v="20"/>
    <n v="0"/>
    <s v=""/>
    <s v="G/L Account"/>
    <s v=""/>
    <s v=" "/>
    <s v=""/>
    <s v=""/>
    <n v="14723"/>
    <s v=""/>
    <n v="110"/>
    <s v="NULL"/>
    <s v="NULL"/>
  </r>
  <r>
    <x v="0"/>
    <x v="1"/>
    <d v="2021-10-09T00:00:00"/>
    <x v="9"/>
    <s v=" "/>
    <s v="G00136"/>
    <n v="65210"/>
    <x v="26"/>
    <s v="65210 Computer software"/>
    <x v="6"/>
    <s v="Dropbox - no receipt"/>
    <s v=" "/>
    <s v=""/>
    <s v=""/>
    <n v="69.7"/>
    <n v="69.7"/>
    <n v="0"/>
    <s v=""/>
    <s v="G/L Account"/>
    <s v=""/>
    <s v=" "/>
    <s v=""/>
    <s v=""/>
    <n v="14313"/>
    <s v=""/>
    <n v="370"/>
    <s v="NULL"/>
    <s v="NULL"/>
  </r>
  <r>
    <x v="1"/>
    <x v="1"/>
    <d v="2021-10-09T00:00:00"/>
    <x v="9"/>
    <s v=" "/>
    <s v="G00136"/>
    <n v="63150"/>
    <x v="45"/>
    <s v="63150 Advertising, print &amp; promotion"/>
    <x v="8"/>
    <s v="Fedex- SF"/>
    <s v=" "/>
    <s v=""/>
    <s v=""/>
    <n v="19.5"/>
    <n v="19.5"/>
    <n v="0"/>
    <s v=""/>
    <s v="G/L Account"/>
    <s v=""/>
    <s v=" "/>
    <s v=""/>
    <s v=""/>
    <n v="14315"/>
    <s v=""/>
    <n v="180"/>
    <s v="NULL"/>
    <s v="NULL"/>
  </r>
  <r>
    <x v="1"/>
    <x v="1"/>
    <d v="2021-10-09T00:00:00"/>
    <x v="9"/>
    <s v=" "/>
    <s v="G00136"/>
    <n v="63150"/>
    <x v="45"/>
    <s v="63150 Advertising, print &amp; promotion"/>
    <x v="8"/>
    <s v="Fedex- SF"/>
    <s v=" "/>
    <s v=""/>
    <s v=""/>
    <n v="208.82"/>
    <n v="208.82"/>
    <n v="0"/>
    <s v=""/>
    <s v="G/L Account"/>
    <s v=""/>
    <s v=" "/>
    <s v=""/>
    <s v=""/>
    <n v="14305"/>
    <s v=""/>
    <n v="180"/>
    <s v="NULL"/>
    <s v="NULL"/>
  </r>
  <r>
    <x v="4"/>
    <x v="4"/>
    <d v="2021-10-09T00:00:00"/>
    <x v="9"/>
    <s v=" "/>
    <s v="G00134"/>
    <n v="51250"/>
    <x v="71"/>
    <s v="51250 Patient refreshments"/>
    <x v="11"/>
    <s v="ritz"/>
    <s v=" "/>
    <s v=""/>
    <s v=""/>
    <n v="32.28"/>
    <n v="32.28"/>
    <n v="0"/>
    <s v=""/>
    <s v="G/L Account"/>
    <s v=""/>
    <s v=" "/>
    <s v=""/>
    <s v=""/>
    <n v="15363"/>
    <s v=""/>
    <n v="180"/>
    <s v="NULL"/>
    <s v="NULL"/>
  </r>
  <r>
    <x v="1"/>
    <x v="7"/>
    <d v="2021-10-09T00:00:00"/>
    <x v="9"/>
    <s v="Invoice"/>
    <s v="66515122"/>
    <n v="51230"/>
    <x v="72"/>
    <s v="51230 IVF Lab supplies"/>
    <x v="11"/>
    <s v="Nitrogen Liquid NF"/>
    <s v=" "/>
    <s v=""/>
    <s v=""/>
    <n v="177.51"/>
    <n v="177.51"/>
    <n v="0"/>
    <s v=""/>
    <s v="G/L Account"/>
    <s v=""/>
    <s v=" "/>
    <s v=""/>
    <s v="Linde Gas &amp; Equipment Inc."/>
    <n v="17729"/>
    <s v="66515122"/>
    <n v="130"/>
    <s v="NULL"/>
    <s v="NULL"/>
  </r>
  <r>
    <x v="1"/>
    <x v="1"/>
    <d v="2021-10-09T00:00:00"/>
    <x v="9"/>
    <s v=" "/>
    <s v="G00134"/>
    <n v="51230"/>
    <x v="72"/>
    <s v="51230 IVF Lab supplies"/>
    <x v="11"/>
    <s v="Fine Point Marker Set"/>
    <s v=" "/>
    <s v=""/>
    <s v=""/>
    <n v="188.52"/>
    <n v="188.52"/>
    <n v="0"/>
    <s v=""/>
    <s v="G/L Account"/>
    <s v=""/>
    <s v=" "/>
    <s v=""/>
    <s v=""/>
    <n v="15351"/>
    <s v=""/>
    <n v="130"/>
    <s v="NULL"/>
    <s v="NULL"/>
  </r>
  <r>
    <x v="1"/>
    <x v="1"/>
    <d v="2021-10-10T00:00:00"/>
    <x v="9"/>
    <s v=" "/>
    <s v="G00134"/>
    <n v="66140"/>
    <x v="20"/>
    <s v="66140 Ground transportation"/>
    <x v="5"/>
    <s v="Fastrak"/>
    <s v=" "/>
    <s v=""/>
    <s v=""/>
    <n v="25"/>
    <n v="25"/>
    <n v="0"/>
    <s v=""/>
    <s v="G/L Account"/>
    <s v=""/>
    <s v=" "/>
    <s v=""/>
    <s v=""/>
    <n v="15375"/>
    <s v=""/>
    <n v="110"/>
    <s v="NULL"/>
    <s v="NULL"/>
  </r>
  <r>
    <x v="1"/>
    <x v="1"/>
    <d v="2021-10-10T00:00:00"/>
    <x v="9"/>
    <s v=" "/>
    <s v="G00134"/>
    <n v="65130"/>
    <x v="34"/>
    <s v="65130 Telephone &amp; internet"/>
    <x v="6"/>
    <s v="NT phone"/>
    <s v=" "/>
    <s v=""/>
    <s v=""/>
    <n v="117.04"/>
    <n v="117.04"/>
    <n v="0"/>
    <s v=""/>
    <s v="G/L Account"/>
    <s v=""/>
    <s v=" "/>
    <s v=""/>
    <s v=""/>
    <n v="15369"/>
    <s v=""/>
    <n v="110"/>
    <s v="NULL"/>
    <s v="NULL"/>
  </r>
  <r>
    <x v="1"/>
    <x v="5"/>
    <d v="2021-10-10T00:00:00"/>
    <x v="9"/>
    <s v="Invoice"/>
    <s v="31167268"/>
    <n v="51230"/>
    <x v="72"/>
    <s v="51230 IVF Lab supplies"/>
    <x v="11"/>
    <s v="A1A Assay"/>
    <s v=" "/>
    <s v=""/>
    <s v=""/>
    <n v="248.24"/>
    <n v="248.24"/>
    <n v="0"/>
    <s v=""/>
    <s v="G/L Account"/>
    <s v=""/>
    <s v=" "/>
    <s v=""/>
    <s v="McKesson"/>
    <n v="17767"/>
    <s v="31167268"/>
    <n v="130"/>
    <s v="NULL"/>
    <s v="NULL"/>
  </r>
  <r>
    <x v="1"/>
    <x v="1"/>
    <d v="2021-10-11T00:00:00"/>
    <x v="9"/>
    <s v=" "/>
    <s v="G00134"/>
    <n v="67160"/>
    <x v="15"/>
    <s v="67160 In-house meals"/>
    <x v="4"/>
    <s v="Uber eats - NT"/>
    <s v=" "/>
    <s v=""/>
    <s v=""/>
    <n v="35.89"/>
    <n v="35.89"/>
    <n v="0"/>
    <s v=""/>
    <s v="G/L Account"/>
    <s v=""/>
    <s v=" "/>
    <s v=""/>
    <s v=""/>
    <n v="15393"/>
    <s v=""/>
    <n v="110"/>
    <s v="NULL"/>
    <s v="NULL"/>
  </r>
  <r>
    <x v="4"/>
    <x v="4"/>
    <d v="2021-10-11T00:00:00"/>
    <x v="9"/>
    <s v=" "/>
    <s v="G00135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14727"/>
    <s v=""/>
    <n v="370"/>
    <s v="NULL"/>
    <s v="NULL"/>
  </r>
  <r>
    <x v="1"/>
    <x v="1"/>
    <d v="2021-10-11T00:00:00"/>
    <x v="9"/>
    <s v=" "/>
    <s v="G00136"/>
    <n v="65210"/>
    <x v="26"/>
    <s v="65210 Computer software"/>
    <x v="6"/>
    <s v="QBO pc ca - mso paid for"/>
    <s v=" "/>
    <s v=""/>
    <s v=""/>
    <n v="180"/>
    <n v="180"/>
    <n v="0"/>
    <s v=""/>
    <s v="G/L Account"/>
    <s v=""/>
    <s v=" "/>
    <s v=""/>
    <s v=""/>
    <n v="14321"/>
    <s v=""/>
    <n v="320"/>
    <s v="NULL"/>
    <s v="NULL"/>
  </r>
  <r>
    <x v="0"/>
    <x v="2"/>
    <d v="2021-10-11T00:00:00"/>
    <x v="9"/>
    <s v="Invoice"/>
    <s v="M022158"/>
    <n v="65200"/>
    <x v="27"/>
    <s v="65200 IT supplies"/>
    <x v="6"/>
    <s v="TP Link 5PT"/>
    <s v=" "/>
    <s v=""/>
    <s v=""/>
    <n v="42.77"/>
    <n v="42.77"/>
    <n v="0"/>
    <s v=""/>
    <s v="G/L Account"/>
    <s v=""/>
    <s v=" "/>
    <s v=""/>
    <s v="CDW"/>
    <n v="7739"/>
    <s v="M022158"/>
    <n v="370"/>
    <s v="NULL"/>
    <s v="NULL"/>
  </r>
  <r>
    <x v="4"/>
    <x v="4"/>
    <d v="2021-10-11T00:00:00"/>
    <x v="9"/>
    <s v=" "/>
    <s v="G00134"/>
    <n v="65190"/>
    <x v="28"/>
    <s v="65190 Office supplies"/>
    <x v="6"/>
    <s v="trash cans"/>
    <s v=" "/>
    <s v=""/>
    <s v=""/>
    <n v="235.12"/>
    <n v="235.12"/>
    <n v="0"/>
    <s v=""/>
    <s v="G/L Account"/>
    <s v=""/>
    <s v=" "/>
    <s v=""/>
    <s v=""/>
    <n v="15381"/>
    <s v=""/>
    <n v="180"/>
    <s v="NULL"/>
    <s v="NULL"/>
  </r>
  <r>
    <x v="1"/>
    <x v="5"/>
    <d v="2021-10-11T00:00:00"/>
    <x v="9"/>
    <s v="Invoice"/>
    <s v="305234"/>
    <n v="65180"/>
    <x v="29"/>
    <s v="65180 Printing, delivery, &amp; postage"/>
    <x v="6"/>
    <s v="10.14.21-10.31.21 period"/>
    <s v=" "/>
    <s v=""/>
    <s v=""/>
    <n v="26.29"/>
    <n v="26.29"/>
    <n v="0"/>
    <s v=""/>
    <s v="G/L Account"/>
    <s v=""/>
    <s v=" "/>
    <s v=""/>
    <s v="Scott Technology Group"/>
    <n v="7703"/>
    <s v="305234"/>
    <n v="370"/>
    <s v="NULL"/>
    <s v="NULL"/>
  </r>
  <r>
    <x v="1"/>
    <x v="1"/>
    <d v="2021-10-11T00:00:00"/>
    <x v="9"/>
    <s v=" "/>
    <s v="G00136"/>
    <n v="63150"/>
    <x v="45"/>
    <s v="63150 Advertising, print &amp; promotion"/>
    <x v="8"/>
    <s v="Fedex- SF"/>
    <s v=" "/>
    <s v=""/>
    <s v=""/>
    <n v="26.66"/>
    <n v="26.66"/>
    <n v="0"/>
    <s v=""/>
    <s v="G/L Account"/>
    <s v=""/>
    <s v=" "/>
    <s v=""/>
    <s v=""/>
    <n v="14327"/>
    <s v=""/>
    <n v="180"/>
    <s v="NULL"/>
    <s v="NULL"/>
  </r>
  <r>
    <x v="1"/>
    <x v="7"/>
    <d v="2021-10-11T00:00:00"/>
    <x v="9"/>
    <s v="Invoice"/>
    <s v="518000127051"/>
    <n v="51380"/>
    <x v="63"/>
    <s v="51380 Laundry"/>
    <x v="10"/>
    <s v="Laundry Oak MA"/>
    <s v=" "/>
    <s v=""/>
    <s v=""/>
    <n v="326.64999999999998"/>
    <n v="326.64999999999998"/>
    <n v="0"/>
    <s v=""/>
    <s v="G/L Account"/>
    <s v=""/>
    <s v=" "/>
    <s v=""/>
    <s v="Aramark"/>
    <n v="17805"/>
    <s v="518000127051"/>
    <n v="170"/>
    <s v="NULL"/>
    <s v="NULL"/>
  </r>
  <r>
    <x v="1"/>
    <x v="7"/>
    <d v="2021-10-11T00:00:00"/>
    <x v="9"/>
    <s v="Invoice"/>
    <s v="518000127051"/>
    <n v="51380"/>
    <x v="63"/>
    <s v="51380 Laundry"/>
    <x v="10"/>
    <s v="Laundry Oak MD"/>
    <s v=" "/>
    <s v=""/>
    <s v=""/>
    <n v="89.08"/>
    <n v="89.08"/>
    <n v="0"/>
    <s v=""/>
    <s v="G/L Account"/>
    <s v=""/>
    <s v=" "/>
    <s v=""/>
    <s v="Aramark"/>
    <n v="17802"/>
    <s v="518000127051"/>
    <n v="110"/>
    <s v="NULL"/>
    <s v="NULL"/>
  </r>
  <r>
    <x v="1"/>
    <x v="7"/>
    <d v="2021-10-11T00:00:00"/>
    <x v="9"/>
    <s v="Invoice"/>
    <s v="518000127051"/>
    <n v="51380"/>
    <x v="63"/>
    <s v="51380 Laundry"/>
    <x v="10"/>
    <s v="Laundry Oak Lab"/>
    <s v=" "/>
    <s v=""/>
    <s v=""/>
    <n v="237.56"/>
    <n v="237.56"/>
    <n v="0"/>
    <s v=""/>
    <s v="G/L Account"/>
    <s v=""/>
    <s v=" "/>
    <s v=""/>
    <s v="Aramark"/>
    <n v="17799"/>
    <s v="518000127051"/>
    <n v="130"/>
    <s v="NULL"/>
    <s v="NULL"/>
  </r>
  <r>
    <x v="1"/>
    <x v="7"/>
    <d v="2021-10-11T00:00:00"/>
    <x v="9"/>
    <s v="Invoice"/>
    <s v="518000127051"/>
    <n v="51380"/>
    <x v="63"/>
    <s v="51380 Laundry"/>
    <x v="10"/>
    <s v="Laundry Oak Nurse"/>
    <s v=" "/>
    <s v=""/>
    <s v=""/>
    <n v="89.09"/>
    <n v="89.09"/>
    <n v="0"/>
    <s v=""/>
    <s v="G/L Account"/>
    <s v=""/>
    <s v=" "/>
    <s v=""/>
    <s v="Aramark"/>
    <n v="17796"/>
    <s v="518000127051"/>
    <n v="120"/>
    <s v="NULL"/>
    <s v="NULL"/>
  </r>
  <r>
    <x v="1"/>
    <x v="5"/>
    <d v="2021-10-11T00:00:00"/>
    <x v="9"/>
    <s v="Invoice"/>
    <s v="511000142947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17792"/>
    <s v="511000142947"/>
    <n v="130"/>
    <s v="NULL"/>
    <s v="NULL"/>
  </r>
  <r>
    <x v="1"/>
    <x v="5"/>
    <d v="2021-10-11T00:00:00"/>
    <x v="9"/>
    <s v="Invoice"/>
    <s v="511000142947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17789"/>
    <s v="511000142947"/>
    <n v="110"/>
    <s v="NULL"/>
    <s v="NULL"/>
  </r>
  <r>
    <x v="1"/>
    <x v="5"/>
    <d v="2021-10-11T00:00:00"/>
    <x v="9"/>
    <s v="Invoice"/>
    <s v="511000142947"/>
    <n v="51380"/>
    <x v="63"/>
    <s v="51380 Laundry"/>
    <x v="10"/>
    <s v="Laundry SV Nurse"/>
    <s v=" "/>
    <s v=""/>
    <s v=""/>
    <n v="94.06"/>
    <n v="94.06"/>
    <n v="0"/>
    <s v=""/>
    <s v="G/L Account"/>
    <s v=""/>
    <s v=" "/>
    <s v=""/>
    <s v="Aramark"/>
    <n v="17786"/>
    <s v="511000142947"/>
    <n v="120"/>
    <s v="NULL"/>
    <s v="NULL"/>
  </r>
  <r>
    <x v="1"/>
    <x v="5"/>
    <d v="2021-10-11T00:00:00"/>
    <x v="9"/>
    <s v="Invoice"/>
    <s v="511000142947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17783"/>
    <s v="511000142947"/>
    <n v="170"/>
    <s v="NULL"/>
    <s v="NULL"/>
  </r>
  <r>
    <x v="1"/>
    <x v="5"/>
    <d v="2021-10-11T00:00:00"/>
    <x v="9"/>
    <s v=" "/>
    <s v="G00134"/>
    <n v="51250"/>
    <x v="71"/>
    <s v="51250 Patient refreshments"/>
    <x v="11"/>
    <s v="crackers"/>
    <s v=" "/>
    <s v=""/>
    <s v=""/>
    <n v="64.56"/>
    <n v="64.56"/>
    <n v="0"/>
    <s v=""/>
    <s v="G/L Account"/>
    <s v=""/>
    <s v=" "/>
    <s v=""/>
    <s v=""/>
    <n v="15387"/>
    <s v=""/>
    <n v="180"/>
    <s v="NULL"/>
    <s v="NULL"/>
  </r>
  <r>
    <x v="1"/>
    <x v="1"/>
    <d v="2021-10-11T00:00:00"/>
    <x v="9"/>
    <s v="Invoice"/>
    <s v="35825"/>
    <n v="51230"/>
    <x v="72"/>
    <s v="51230 IVF Lab supplies"/>
    <x v="11"/>
    <s v="230 L/180L Nitrogen, Carbon Dioxide"/>
    <s v=" "/>
    <s v=""/>
    <s v=""/>
    <n v="590.64"/>
    <n v="590.64"/>
    <n v="0"/>
    <s v=""/>
    <s v="G/L Account"/>
    <s v=""/>
    <s v=" "/>
    <s v=""/>
    <s v="Rons Medical Gases, INC"/>
    <n v="17779"/>
    <s v="35825"/>
    <n v="130"/>
    <s v="NULL"/>
    <s v="NULL"/>
  </r>
  <r>
    <x v="4"/>
    <x v="4"/>
    <d v="2021-10-11T00:00:00"/>
    <x v="9"/>
    <s v="Invoice"/>
    <s v="31216901"/>
    <n v="51230"/>
    <x v="72"/>
    <s v="51230 IVF Lab supplies"/>
    <x v="11"/>
    <s v="Underpad"/>
    <s v=" "/>
    <s v=""/>
    <s v=""/>
    <n v="13.55"/>
    <n v="13.55"/>
    <n v="0"/>
    <s v=""/>
    <s v="G/L Account"/>
    <s v=""/>
    <s v=" "/>
    <s v=""/>
    <s v="McKesson"/>
    <n v="17771"/>
    <s v="31216901"/>
    <n v="130"/>
    <s v="NULL"/>
    <s v="NULL"/>
  </r>
  <r>
    <x v="1"/>
    <x v="7"/>
    <d v="2021-10-11T00:00:00"/>
    <x v="9"/>
    <s v="Invoice"/>
    <s v="905094132"/>
    <n v="51230"/>
    <x v="72"/>
    <s v="51230 IVF Lab supplies"/>
    <x v="11"/>
    <s v="IA PLUS LIQ 1 12X15ML / IA PLUS LIQ 3 12X5ML"/>
    <s v=" "/>
    <s v=""/>
    <s v=""/>
    <n v="481.69"/>
    <n v="481.69"/>
    <n v="0"/>
    <s v=""/>
    <s v="G/L Account"/>
    <s v=""/>
    <s v=" "/>
    <s v=""/>
    <s v="Bio Rad"/>
    <n v="7735"/>
    <s v="905094132"/>
    <n v="130"/>
    <s v="NULL"/>
    <s v="NULL"/>
  </r>
  <r>
    <x v="1"/>
    <x v="5"/>
    <d v="2021-10-11T00:00:00"/>
    <x v="9"/>
    <s v="Invoice"/>
    <s v="905094131"/>
    <n v="51230"/>
    <x v="72"/>
    <s v="51230 IVF Lab supplies"/>
    <x v="11"/>
    <s v="IA PLUS LIQ 1 12X15ML / IA PLUS LIQ 3 12X5ML"/>
    <s v=" "/>
    <s v=""/>
    <s v=""/>
    <n v="476.49"/>
    <n v="476.49"/>
    <n v="0"/>
    <s v=""/>
    <s v="G/L Account"/>
    <s v=""/>
    <s v=" "/>
    <s v=""/>
    <s v="Bio Rad"/>
    <n v="7731"/>
    <s v="905094131"/>
    <n v="130"/>
    <s v="NULL"/>
    <s v="NULL"/>
  </r>
  <r>
    <x v="1"/>
    <x v="1"/>
    <d v="2021-10-11T00:00:00"/>
    <x v="9"/>
    <s v="Invoice"/>
    <s v="905094130"/>
    <n v="51230"/>
    <x v="72"/>
    <s v="51230 IVF Lab supplies"/>
    <x v="11"/>
    <s v="IA PLUS LIQ 1 12X15ML / IA PLUS LIQ 3 12X5ML"/>
    <s v=" "/>
    <s v=""/>
    <s v=""/>
    <n v="480.11"/>
    <n v="480.11"/>
    <n v="0"/>
    <s v=""/>
    <s v="G/L Account"/>
    <s v=""/>
    <s v=" "/>
    <s v=""/>
    <s v="Bio Rad"/>
    <n v="7727"/>
    <s v="905094130"/>
    <n v="130"/>
    <s v="NULL"/>
    <s v="NULL"/>
  </r>
  <r>
    <x v="1"/>
    <x v="1"/>
    <d v="2021-10-12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441"/>
    <s v=""/>
    <n v="110"/>
    <s v="NULL"/>
    <s v="NULL"/>
  </r>
  <r>
    <x v="1"/>
    <x v="1"/>
    <d v="2021-10-12T00:00:00"/>
    <x v="9"/>
    <s v=" "/>
    <s v="G00134"/>
    <n v="67160"/>
    <x v="15"/>
    <s v="67160 In-house meals"/>
    <x v="4"/>
    <s v="Uber eats - NT"/>
    <s v=" "/>
    <s v=""/>
    <s v=""/>
    <n v="21.03"/>
    <n v="21.03"/>
    <n v="0"/>
    <s v=""/>
    <s v="G/L Account"/>
    <s v=""/>
    <s v=" "/>
    <s v=""/>
    <s v=""/>
    <n v="15429"/>
    <s v=""/>
    <n v="110"/>
    <s v="NULL"/>
    <s v="NULL"/>
  </r>
  <r>
    <x v="1"/>
    <x v="1"/>
    <d v="2021-10-12T00:00:00"/>
    <x v="9"/>
    <s v=" "/>
    <s v="G00134"/>
    <n v="66140"/>
    <x v="20"/>
    <s v="66140 Ground transportation"/>
    <x v="5"/>
    <s v="Uber NT"/>
    <s v=" "/>
    <s v=""/>
    <s v=""/>
    <n v="28.96"/>
    <n v="28.96"/>
    <n v="0"/>
    <s v=""/>
    <s v="G/L Account"/>
    <s v=""/>
    <s v=" "/>
    <s v=""/>
    <s v=""/>
    <n v="15423"/>
    <s v=""/>
    <n v="110"/>
    <s v="NULL"/>
    <s v="NULL"/>
  </r>
  <r>
    <x v="1"/>
    <x v="1"/>
    <d v="2021-10-12T00:00:00"/>
    <x v="9"/>
    <s v=" "/>
    <s v="G00134"/>
    <n v="66140"/>
    <x v="20"/>
    <s v="66140 Ground transportation"/>
    <x v="5"/>
    <s v="Uber NT"/>
    <s v=" "/>
    <s v=""/>
    <s v=""/>
    <n v="29.79"/>
    <n v="29.79"/>
    <n v="0"/>
    <s v=""/>
    <s v="G/L Account"/>
    <s v=""/>
    <s v=" "/>
    <s v=""/>
    <s v=""/>
    <n v="15417"/>
    <s v=""/>
    <n v="110"/>
    <s v="NULL"/>
    <s v="NULL"/>
  </r>
  <r>
    <x v="1"/>
    <x v="1"/>
    <d v="2021-10-12T00:00:00"/>
    <x v="9"/>
    <s v=" "/>
    <s v="G00134"/>
    <n v="65190"/>
    <x v="28"/>
    <s v="65190 Office supplies"/>
    <x v="6"/>
    <s v="Shoe covers, hair nets, water"/>
    <s v=" "/>
    <s v=""/>
    <s v=""/>
    <n v="319.27999999999997"/>
    <n v="319.27999999999997"/>
    <n v="0"/>
    <s v=""/>
    <s v="G/L Account"/>
    <s v=""/>
    <s v=" "/>
    <s v=""/>
    <s v=""/>
    <n v="15405"/>
    <s v=""/>
    <n v="180"/>
    <s v="NULL"/>
    <s v="NULL"/>
  </r>
  <r>
    <x v="1"/>
    <x v="1"/>
    <d v="2021-10-12T00:00:00"/>
    <x v="9"/>
    <s v="Invoice"/>
    <s v="11222"/>
    <n v="64110"/>
    <x v="42"/>
    <s v="64110 Accounting"/>
    <x v="7"/>
    <s v="7.2021-9.2021 Block and Block - income tax prep for NT"/>
    <s v=" "/>
    <s v=""/>
    <s v=""/>
    <n v="1950"/>
    <n v="1950"/>
    <n v="0"/>
    <s v=""/>
    <s v="G/L Account"/>
    <s v=""/>
    <s v=" "/>
    <s v=""/>
    <s v="Block and Block"/>
    <n v="17816"/>
    <s v="11222"/>
    <n v="110"/>
    <s v="NULL"/>
    <s v="NULL"/>
  </r>
  <r>
    <x v="4"/>
    <x v="4"/>
    <d v="2021-10-12T00:00:00"/>
    <x v="9"/>
    <s v="Invoice"/>
    <s v="11222"/>
    <n v="64110"/>
    <x v="42"/>
    <s v="64110 Accounting"/>
    <x v="7"/>
    <s v="7.2021-9.2021 Block and Block - income tax prep for PK and PK kids"/>
    <s v=" "/>
    <s v=""/>
    <s v=""/>
    <n v="2975"/>
    <n v="2975"/>
    <n v="0"/>
    <s v=""/>
    <s v="G/L Account"/>
    <s v=""/>
    <s v=" "/>
    <s v=""/>
    <s v="Block and Block"/>
    <n v="17813"/>
    <s v="11222"/>
    <n v="110"/>
    <s v="NULL"/>
    <s v="NULL"/>
  </r>
  <r>
    <x v="1"/>
    <x v="8"/>
    <d v="2021-10-12T00:00:00"/>
    <x v="9"/>
    <s v="Invoice"/>
    <s v="517000089873"/>
    <n v="51380"/>
    <x v="63"/>
    <s v="51380 Laundry"/>
    <x v="10"/>
    <s v="Laundry Dan MD"/>
    <s v=" "/>
    <s v=""/>
    <s v=""/>
    <n v="20.75"/>
    <n v="20.75"/>
    <n v="0"/>
    <s v=""/>
    <s v="G/L Account"/>
    <s v=""/>
    <s v=" "/>
    <s v=""/>
    <s v="Aramark"/>
    <n v="17839"/>
    <s v="517000089873"/>
    <n v="110"/>
    <s v="NULL"/>
    <s v="NULL"/>
  </r>
  <r>
    <x v="1"/>
    <x v="8"/>
    <d v="2021-10-12T00:00:00"/>
    <x v="9"/>
    <s v="Invoice"/>
    <s v="517000089873"/>
    <n v="51380"/>
    <x v="63"/>
    <s v="51380 Laundry"/>
    <x v="10"/>
    <s v="Laundry Dan MA"/>
    <s v=" "/>
    <s v=""/>
    <s v=""/>
    <n v="42.13"/>
    <n v="42.13"/>
    <n v="0"/>
    <s v=""/>
    <s v="G/L Account"/>
    <s v=""/>
    <s v=" "/>
    <s v=""/>
    <s v="Aramark"/>
    <n v="17836"/>
    <s v="517000089873"/>
    <n v="170"/>
    <s v="NULL"/>
    <s v="NULL"/>
  </r>
  <r>
    <x v="1"/>
    <x v="1"/>
    <d v="2021-10-12T00:00:00"/>
    <x v="9"/>
    <s v=" "/>
    <s v="G00136"/>
    <n v="51260"/>
    <x v="70"/>
    <s v="51260 Patient souvenirs"/>
    <x v="11"/>
    <s v="Costco Patient flowers"/>
    <s v=" "/>
    <s v=""/>
    <s v=""/>
    <n v="46.81"/>
    <n v="46.81"/>
    <n v="0"/>
    <s v=""/>
    <s v="G/L Account"/>
    <s v=""/>
    <s v=" "/>
    <s v=""/>
    <s v=""/>
    <n v="14333"/>
    <s v=""/>
    <n v="340"/>
    <s v="NULL"/>
    <s v="NULL"/>
  </r>
  <r>
    <x v="1"/>
    <x v="5"/>
    <d v="2021-10-12T00:00:00"/>
    <x v="9"/>
    <s v="Credit Memo"/>
    <s v="29915227"/>
    <n v="51230"/>
    <x v="72"/>
    <s v="51230 IVF Lab supplies"/>
    <x v="11"/>
    <s v="Tri controls level 2"/>
    <s v=" "/>
    <s v=""/>
    <s v=""/>
    <n v="-51.08"/>
    <n v="0"/>
    <n v="51.08"/>
    <s v=""/>
    <s v="G/L Account"/>
    <s v=""/>
    <s v=" "/>
    <s v=""/>
    <s v="McKesson"/>
    <n v="25442"/>
    <s v="29915227"/>
    <n v="130"/>
    <s v="NULL"/>
    <s v="NULL"/>
  </r>
  <r>
    <x v="1"/>
    <x v="7"/>
    <d v="2021-10-12T00:00:00"/>
    <x v="9"/>
    <s v="Invoice"/>
    <s v="66529542"/>
    <n v="51230"/>
    <x v="72"/>
    <s v="51230 IVF Lab supplies"/>
    <x v="11"/>
    <s v="Nitrogen NF"/>
    <s v=" "/>
    <s v=""/>
    <s v=""/>
    <n v="315.32"/>
    <n v="315.32"/>
    <n v="0"/>
    <s v=""/>
    <s v="G/L Account"/>
    <s v=""/>
    <s v=" "/>
    <s v=""/>
    <s v="Linde Gas &amp; Equipment Inc."/>
    <n v="17851"/>
    <s v="66529542"/>
    <n v="130"/>
    <s v="NULL"/>
    <s v="NULL"/>
  </r>
  <r>
    <x v="1"/>
    <x v="5"/>
    <d v="2021-10-12T00:00:00"/>
    <x v="9"/>
    <s v="Invoice"/>
    <s v="5998919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17847"/>
    <s v="5998919"/>
    <n v="130"/>
    <s v="NULL"/>
    <s v="NULL"/>
  </r>
  <r>
    <x v="1"/>
    <x v="1"/>
    <d v="2021-10-12T00:00:00"/>
    <x v="9"/>
    <s v="Invoice"/>
    <s v="554861699"/>
    <n v="51230"/>
    <x v="72"/>
    <s v="51230 IVF Lab supplies"/>
    <x v="11"/>
    <s v="Water ASTM type II Deionize 20 L"/>
    <s v=" "/>
    <s v=""/>
    <s v=""/>
    <n v="131.33000000000001"/>
    <n v="131.33000000000001"/>
    <n v="0"/>
    <s v=""/>
    <s v="G/L Account"/>
    <s v=""/>
    <s v=" "/>
    <s v=""/>
    <s v="Sigma-Aldrich"/>
    <n v="17843"/>
    <s v="554861699"/>
    <n v="130"/>
    <s v="NULL"/>
    <s v="NULL"/>
  </r>
  <r>
    <x v="1"/>
    <x v="7"/>
    <d v="2021-10-12T00:00:00"/>
    <x v="9"/>
    <s v="Invoice"/>
    <s v="31278413"/>
    <n v="51230"/>
    <x v="72"/>
    <s v="51230 IVF Lab supplies"/>
    <x v="11"/>
    <s v="Spec container"/>
    <s v=" "/>
    <s v=""/>
    <s v=""/>
    <n v="102.79"/>
    <n v="102.79"/>
    <n v="0"/>
    <s v=""/>
    <s v="G/L Account"/>
    <s v=""/>
    <s v=" "/>
    <s v=""/>
    <s v="McKesson"/>
    <n v="17824"/>
    <s v="31278413"/>
    <n v="130"/>
    <s v="NULL"/>
    <s v="NULL"/>
  </r>
  <r>
    <x v="1"/>
    <x v="1"/>
    <d v="2021-10-12T00:00:00"/>
    <x v="9"/>
    <s v="Invoice"/>
    <s v="31255242"/>
    <n v="51230"/>
    <x v="72"/>
    <s v="51230 IVF Lab supplies"/>
    <x v="11"/>
    <s v="Borosilicate Tube"/>
    <s v=" "/>
    <s v=""/>
    <s v=""/>
    <n v="448.19"/>
    <n v="448.19"/>
    <n v="0"/>
    <s v=""/>
    <s v="G/L Account"/>
    <s v=""/>
    <s v=" "/>
    <s v=""/>
    <s v="McKesson"/>
    <n v="17820"/>
    <s v="31255242"/>
    <n v="130"/>
    <s v="NULL"/>
    <s v="NULL"/>
  </r>
  <r>
    <x v="4"/>
    <x v="4"/>
    <d v="2021-10-12T00:00:00"/>
    <x v="9"/>
    <s v=" "/>
    <s v="G00134"/>
    <n v="51230"/>
    <x v="72"/>
    <s v="51230 IVF Lab supplies"/>
    <x v="11"/>
    <s v="tape, mop refill"/>
    <s v=" "/>
    <s v=""/>
    <s v=""/>
    <n v="14.73"/>
    <n v="14.73"/>
    <n v="0"/>
    <s v=""/>
    <s v="G/L Account"/>
    <s v=""/>
    <s v=" "/>
    <s v=""/>
    <s v=""/>
    <n v="15435"/>
    <s v=""/>
    <n v="130"/>
    <s v="NULL"/>
    <s v="NULL"/>
  </r>
  <r>
    <x v="1"/>
    <x v="1"/>
    <d v="2021-10-12T00:00:00"/>
    <x v="9"/>
    <s v=" "/>
    <s v="G00134"/>
    <n v="51230"/>
    <x v="72"/>
    <s v="51230 IVF Lab supplies"/>
    <x v="11"/>
    <s v="Straight Tubing Connectors"/>
    <s v=" "/>
    <s v=""/>
    <s v=""/>
    <n v="43.5"/>
    <n v="43.5"/>
    <n v="0"/>
    <s v=""/>
    <s v="G/L Account"/>
    <s v=""/>
    <s v=" "/>
    <s v=""/>
    <s v=""/>
    <n v="15411"/>
    <s v=""/>
    <n v="130"/>
    <s v="NULL"/>
    <s v="NULL"/>
  </r>
  <r>
    <x v="1"/>
    <x v="1"/>
    <d v="2021-10-12T00:00:00"/>
    <x v="9"/>
    <s v="Invoice"/>
    <s v="5998918"/>
    <n v="51230"/>
    <x v="72"/>
    <s v="51230 IVF Lab supplies"/>
    <x v="11"/>
    <s v="ICSI Micropipets"/>
    <s v=" "/>
    <s v=""/>
    <s v=""/>
    <n v="287.27999999999997"/>
    <n v="287.27999999999997"/>
    <n v="0"/>
    <s v=""/>
    <s v="G/L Account"/>
    <s v=""/>
    <s v=" "/>
    <s v=""/>
    <s v="Origio"/>
    <n v="7757"/>
    <s v="5998918"/>
    <n v="130"/>
    <s v="NULL"/>
    <s v="NULL"/>
  </r>
  <r>
    <x v="1"/>
    <x v="7"/>
    <d v="2021-10-12T00:00:00"/>
    <x v="9"/>
    <s v="Invoice"/>
    <s v="20032195"/>
    <n v="51230"/>
    <x v="72"/>
    <s v="51230 IVF Lab supplies"/>
    <x v="11"/>
    <s v="Embryo Glue"/>
    <s v=" "/>
    <s v=""/>
    <s v=""/>
    <n v="2501.7800000000002"/>
    <n v="2501.7800000000002"/>
    <n v="0"/>
    <s v=""/>
    <s v="G/L Account"/>
    <s v=""/>
    <s v=" "/>
    <s v=""/>
    <s v="Vitrolife"/>
    <n v="7741"/>
    <s v="20032195"/>
    <n v="130"/>
    <s v="NULL"/>
    <s v="NULL"/>
  </r>
  <r>
    <x v="1"/>
    <x v="2"/>
    <d v="2021-10-13T00:00:00"/>
    <x v="9"/>
    <s v=" "/>
    <s v="G00125"/>
    <n v="71170"/>
    <x v="5"/>
    <s v="71170 Other misc expense"/>
    <x v="1"/>
    <s v="DEBIT - MISCELLANEOUS"/>
    <s v=" "/>
    <s v=""/>
    <s v=""/>
    <n v="2000"/>
    <n v="2000"/>
    <n v="0"/>
    <s v=""/>
    <s v="G/L Account"/>
    <s v=""/>
    <s v=" "/>
    <s v=""/>
    <s v=""/>
    <n v="13485"/>
    <s v=""/>
    <n v="400"/>
    <s v="NULL"/>
    <s v="NULL"/>
  </r>
  <r>
    <x v="1"/>
    <x v="1"/>
    <d v="2021-10-13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339"/>
    <s v=""/>
    <n v="400"/>
    <s v="NULL"/>
    <s v="NULL"/>
  </r>
  <r>
    <x v="1"/>
    <x v="1"/>
    <d v="2021-10-13T00:00:00"/>
    <x v="9"/>
    <s v=" "/>
    <s v="G00134"/>
    <n v="66140"/>
    <x v="20"/>
    <s v="66140 Ground transportation"/>
    <x v="5"/>
    <s v="GAS NT"/>
    <s v=" "/>
    <s v=""/>
    <s v=""/>
    <n v="68.66"/>
    <n v="68.66"/>
    <n v="0"/>
    <s v=""/>
    <s v="G/L Account"/>
    <s v=""/>
    <s v=" "/>
    <s v=""/>
    <s v=""/>
    <n v="15453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plpay First City cab queens - no receipt"/>
    <s v=" "/>
    <s v=""/>
    <s v=""/>
    <n v="17.16"/>
    <n v="17.16"/>
    <n v="0"/>
    <s v=""/>
    <s v="G/L Account"/>
    <s v=""/>
    <s v=" "/>
    <s v=""/>
    <s v=""/>
    <n v="14739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mtrak - no receipt"/>
    <s v=" "/>
    <s v=""/>
    <s v=""/>
    <n v="156"/>
    <n v="156"/>
    <n v="0"/>
    <s v=""/>
    <s v="G/L Account"/>
    <s v=""/>
    <s v=" "/>
    <s v=""/>
    <s v=""/>
    <n v="14735"/>
    <s v=""/>
    <n v="110"/>
    <s v="NULL"/>
    <s v="NULL"/>
  </r>
  <r>
    <x v="4"/>
    <x v="4"/>
    <d v="2021-10-13T00:00:00"/>
    <x v="9"/>
    <s v=" "/>
    <s v="G00135"/>
    <n v="66140"/>
    <x v="20"/>
    <s v="66140 Ground transportation"/>
    <x v="5"/>
    <s v="Amtrak - no receipt"/>
    <s v=" "/>
    <s v=""/>
    <s v=""/>
    <n v="176"/>
    <n v="176"/>
    <n v="0"/>
    <s v=""/>
    <s v="G/L Account"/>
    <s v=""/>
    <s v=" "/>
    <s v=""/>
    <s v=""/>
    <n v="14731"/>
    <s v=""/>
    <n v="110"/>
    <s v="NULL"/>
    <s v="NULL"/>
  </r>
  <r>
    <x v="1"/>
    <x v="4"/>
    <d v="2021-10-13T00:00:00"/>
    <x v="9"/>
    <s v=" "/>
    <s v="G00125"/>
    <n v="65210"/>
    <x v="26"/>
    <s v="65210 Computer software"/>
    <x v="6"/>
    <s v="ACH CREDITEventbrite, INC./EDI PYMNTS ID3-19366459RMR*IV*173655858347**60*60\"/>
    <s v=" "/>
    <s v=""/>
    <s v=""/>
    <n v="-60"/>
    <n v="0"/>
    <n v="60"/>
    <s v=""/>
    <s v="G/L Account"/>
    <s v=""/>
    <s v=" "/>
    <s v=""/>
    <s v=""/>
    <n v="13479"/>
    <s v=""/>
    <n v="340"/>
    <s v="NULL"/>
    <s v="NULL"/>
  </r>
  <r>
    <x v="1"/>
    <x v="7"/>
    <d v="2021-10-13T00:00:00"/>
    <x v="9"/>
    <s v=" "/>
    <s v="G00134"/>
    <n v="65190"/>
    <x v="28"/>
    <s v="65190 Office supplies"/>
    <x v="6"/>
    <s v="Storage container"/>
    <s v=" "/>
    <s v=""/>
    <s v=""/>
    <n v="-55.11"/>
    <n v="0"/>
    <n v="55.11"/>
    <s v=""/>
    <s v="G/L Account"/>
    <s v=""/>
    <s v=" "/>
    <s v=""/>
    <s v=""/>
    <n v="15501"/>
    <s v=""/>
    <n v="180"/>
    <s v="NULL"/>
    <s v="NULL"/>
  </r>
  <r>
    <x v="1"/>
    <x v="1"/>
    <d v="2021-10-13T00:00:00"/>
    <x v="9"/>
    <s v=" "/>
    <s v="G00134"/>
    <n v="65190"/>
    <x v="28"/>
    <s v="65190 Office supplies"/>
    <x v="6"/>
    <s v="Bt Tenergy Power - no receipt"/>
    <s v=" "/>
    <s v=""/>
    <s v=""/>
    <n v="9"/>
    <n v="9"/>
    <n v="0"/>
    <s v=""/>
    <s v="G/L Account"/>
    <s v=""/>
    <s v=" "/>
    <s v=""/>
    <s v=""/>
    <n v="15495"/>
    <s v=""/>
    <n v="110"/>
    <s v="NULL"/>
    <s v="NULL"/>
  </r>
  <r>
    <x v="4"/>
    <x v="4"/>
    <d v="2021-10-13T00:00:00"/>
    <x v="9"/>
    <s v=" "/>
    <s v="G00134"/>
    <n v="65190"/>
    <x v="28"/>
    <s v="65190 Office supplies"/>
    <x v="6"/>
    <s v="cup, tray"/>
    <s v=" "/>
    <s v=""/>
    <s v=""/>
    <n v="23.61"/>
    <n v="23.61"/>
    <n v="0"/>
    <s v=""/>
    <s v="G/L Account"/>
    <s v=""/>
    <s v=" "/>
    <s v=""/>
    <s v=""/>
    <n v="15477"/>
    <s v=""/>
    <n v="180"/>
    <s v="NULL"/>
    <s v="NULL"/>
  </r>
  <r>
    <x v="1"/>
    <x v="3"/>
    <d v="2021-10-13T00:00:00"/>
    <x v="9"/>
    <s v="Invoice"/>
    <s v="508000145617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7801"/>
    <s v="508000145617"/>
    <n v="110"/>
    <s v="NULL"/>
    <s v="NULL"/>
  </r>
  <r>
    <x v="1"/>
    <x v="3"/>
    <d v="2021-10-13T00:00:00"/>
    <x v="9"/>
    <s v="Invoice"/>
    <s v="508000145617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7798"/>
    <s v="508000145617"/>
    <n v="170"/>
    <s v="NULL"/>
    <s v="NULL"/>
  </r>
  <r>
    <x v="1"/>
    <x v="1"/>
    <d v="2021-10-13T00:00:00"/>
    <x v="9"/>
    <s v="Invoice"/>
    <s v="508000145563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7794"/>
    <s v="508000145563"/>
    <n v="110"/>
    <s v="NULL"/>
    <s v="NULL"/>
  </r>
  <r>
    <x v="1"/>
    <x v="1"/>
    <d v="2021-10-13T00:00:00"/>
    <x v="9"/>
    <s v="Invoice"/>
    <s v="508000145563"/>
    <n v="51380"/>
    <x v="63"/>
    <s v="51380 Laundry"/>
    <x v="10"/>
    <s v="Laundry SF Nurses"/>
    <s v=" "/>
    <s v=""/>
    <s v=""/>
    <n v="39.67"/>
    <n v="39.67"/>
    <n v="0"/>
    <s v=""/>
    <s v="G/L Account"/>
    <s v=""/>
    <s v=" "/>
    <s v=""/>
    <s v="Aramark"/>
    <n v="7791"/>
    <s v="508000145563"/>
    <n v="120"/>
    <s v="NULL"/>
    <s v="NULL"/>
  </r>
  <r>
    <x v="1"/>
    <x v="1"/>
    <d v="2021-10-13T00:00:00"/>
    <x v="9"/>
    <s v="Invoice"/>
    <s v="50800014556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7788"/>
    <s v="508000145563"/>
    <n v="170"/>
    <s v="NULL"/>
    <s v="NULL"/>
  </r>
  <r>
    <x v="1"/>
    <x v="1"/>
    <d v="2021-10-13T00:00:00"/>
    <x v="9"/>
    <s v="Invoice"/>
    <s v="508000145563"/>
    <n v="51380"/>
    <x v="63"/>
    <s v="51380 Laundry"/>
    <x v="10"/>
    <s v="Laundry SF Lab"/>
    <s v=" "/>
    <s v=""/>
    <s v=""/>
    <n v="207.23"/>
    <n v="207.23"/>
    <n v="0"/>
    <s v=""/>
    <s v="G/L Account"/>
    <s v=""/>
    <s v=" "/>
    <s v=""/>
    <s v="Aramark"/>
    <n v="7785"/>
    <s v="508000145563"/>
    <n v="130"/>
    <s v="NULL"/>
    <s v="NULL"/>
  </r>
  <r>
    <x v="1"/>
    <x v="1"/>
    <d v="2021-10-13T00:00:00"/>
    <x v="9"/>
    <s v="Invoice"/>
    <s v="508000145553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7781"/>
    <s v="508000145553"/>
    <n v="120"/>
    <s v="NULL"/>
    <s v="NULL"/>
  </r>
  <r>
    <x v="1"/>
    <x v="1"/>
    <d v="2021-10-13T00:00:00"/>
    <x v="9"/>
    <s v="Invoice"/>
    <s v="508000145553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7778"/>
    <s v="508000145553"/>
    <n v="170"/>
    <s v="NULL"/>
    <s v="NULL"/>
  </r>
  <r>
    <x v="1"/>
    <x v="1"/>
    <d v="2021-10-13T00:00:00"/>
    <x v="9"/>
    <s v="Invoice"/>
    <s v="508000145553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7775"/>
    <s v="508000145553"/>
    <n v="130"/>
    <s v="NULL"/>
    <s v="NULL"/>
  </r>
  <r>
    <x v="1"/>
    <x v="1"/>
    <d v="2021-10-13T00:00:00"/>
    <x v="9"/>
    <s v="Invoice"/>
    <s v="508000145553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7772"/>
    <s v="508000145553"/>
    <n v="110"/>
    <s v="NULL"/>
    <s v="NULL"/>
  </r>
  <r>
    <x v="1"/>
    <x v="7"/>
    <d v="2021-10-13T00:00:00"/>
    <x v="9"/>
    <s v=" "/>
    <s v="G00134"/>
    <n v="51250"/>
    <x v="71"/>
    <s v="51250 Patient refreshments"/>
    <x v="11"/>
    <s v="coffee cream"/>
    <s v=" "/>
    <s v=""/>
    <s v=""/>
    <n v="28.36"/>
    <n v="28.36"/>
    <n v="0"/>
    <s v=""/>
    <s v="G/L Account"/>
    <s v=""/>
    <s v=" "/>
    <s v=""/>
    <s v=""/>
    <n v="15471"/>
    <s v=""/>
    <n v="180"/>
    <s v="NULL"/>
    <s v="NULL"/>
  </r>
  <r>
    <x v="4"/>
    <x v="4"/>
    <d v="2021-10-13T00:00:00"/>
    <x v="9"/>
    <s v=" "/>
    <s v="G00134"/>
    <n v="51250"/>
    <x v="71"/>
    <s v="51250 Patient refreshments"/>
    <x v="11"/>
    <s v="sparking water"/>
    <s v=" "/>
    <s v=""/>
    <s v=""/>
    <n v="37.200000000000003"/>
    <n v="37.200000000000003"/>
    <n v="0"/>
    <s v=""/>
    <s v="G/L Account"/>
    <s v=""/>
    <s v=" "/>
    <s v=""/>
    <s v=""/>
    <n v="15465"/>
    <s v=""/>
    <n v="180"/>
    <s v="NULL"/>
    <s v="NULL"/>
  </r>
  <r>
    <x v="1"/>
    <x v="7"/>
    <d v="2021-10-13T00:00:00"/>
    <x v="9"/>
    <s v=" "/>
    <s v="G00134"/>
    <n v="51250"/>
    <x v="71"/>
    <s v="51250 Patient refreshments"/>
    <x v="11"/>
    <s v="Coffee cream"/>
    <s v=" "/>
    <s v=""/>
    <s v=""/>
    <n v="51.8"/>
    <n v="51.8"/>
    <n v="0"/>
    <s v=""/>
    <s v="G/L Account"/>
    <s v=""/>
    <s v=" "/>
    <s v=""/>
    <s v=""/>
    <n v="15459"/>
    <s v=""/>
    <n v="180"/>
    <s v="NULL"/>
    <s v="NULL"/>
  </r>
  <r>
    <x v="1"/>
    <x v="1"/>
    <d v="2021-10-13T00:00:00"/>
    <x v="9"/>
    <s v=" "/>
    <s v="G00136"/>
    <n v="51250"/>
    <x v="71"/>
    <s v="51250 Patient refreshments"/>
    <x v="11"/>
    <s v="la croiz, fig bar"/>
    <s v=" "/>
    <s v=""/>
    <s v=""/>
    <n v="53.79"/>
    <n v="53.79"/>
    <n v="0"/>
    <s v=""/>
    <s v="G/L Account"/>
    <s v=""/>
    <s v=" "/>
    <s v=""/>
    <s v=""/>
    <n v="14345"/>
    <s v=""/>
    <n v="180"/>
    <s v="NULL"/>
    <s v="NULL"/>
  </r>
  <r>
    <x v="1"/>
    <x v="1"/>
    <d v="2021-10-13T00:00:00"/>
    <x v="9"/>
    <s v="Invoice"/>
    <s v="554874918"/>
    <n v="51230"/>
    <x v="72"/>
    <s v="51230 IVF Lab supplies"/>
    <x v="11"/>
    <s v="Water ASTM type II Deionize 20 L"/>
    <s v=" "/>
    <s v=""/>
    <s v=""/>
    <n v="314.68"/>
    <n v="314.68"/>
    <n v="0"/>
    <s v=""/>
    <s v="G/L Account"/>
    <s v=""/>
    <s v=" "/>
    <s v=""/>
    <s v="Sigma-Aldrich"/>
    <n v="17867"/>
    <s v="554874918"/>
    <n v="130"/>
    <s v="NULL"/>
    <s v="NULL"/>
  </r>
  <r>
    <x v="1"/>
    <x v="1"/>
    <d v="2021-10-13T00:00:00"/>
    <x v="9"/>
    <s v="Invoice"/>
    <s v="31359637"/>
    <n v="51230"/>
    <x v="72"/>
    <s v="51230 IVF Lab supplies"/>
    <x v="11"/>
    <s v="Sample cup, Assay A1A and printer paper"/>
    <s v=" "/>
    <s v=""/>
    <s v=""/>
    <n v="1581.33"/>
    <n v="1581.33"/>
    <n v="0"/>
    <s v=""/>
    <s v="G/L Account"/>
    <s v=""/>
    <s v=" "/>
    <s v=""/>
    <s v="McKesson"/>
    <n v="17863"/>
    <s v="31359637"/>
    <n v="130"/>
    <s v="NULL"/>
    <s v="NULL"/>
  </r>
  <r>
    <x v="1"/>
    <x v="7"/>
    <d v="2021-10-13T00:00:00"/>
    <x v="9"/>
    <s v="Invoice"/>
    <s v="31359528"/>
    <n v="51230"/>
    <x v="72"/>
    <s v="51230 IVF Lab supplies"/>
    <x v="11"/>
    <s v="Assay E2 ,FSH, BHCG, pack subLH II, hormone, conc diluent, conc set, diluting sample"/>
    <s v=" "/>
    <s v=""/>
    <s v=""/>
    <n v="5362.72"/>
    <n v="5362.72"/>
    <n v="0"/>
    <s v=""/>
    <s v="G/L Account"/>
    <s v=""/>
    <s v=" "/>
    <s v=""/>
    <s v="McKesson"/>
    <n v="17859"/>
    <s v="31359528"/>
    <n v="130"/>
    <s v="NULL"/>
    <s v="NULL"/>
  </r>
  <r>
    <x v="4"/>
    <x v="4"/>
    <d v="2021-10-13T00:00:00"/>
    <x v="9"/>
    <s v=" "/>
    <s v="G00134"/>
    <n v="51230"/>
    <x v="72"/>
    <s v="51230 IVF Lab supplies"/>
    <x v="11"/>
    <s v="Swiffer Unscented Duster Kit"/>
    <s v=" "/>
    <s v=""/>
    <s v=""/>
    <n v="13.03"/>
    <n v="13.03"/>
    <n v="0"/>
    <s v=""/>
    <s v="G/L Account"/>
    <s v=""/>
    <s v=" "/>
    <s v=""/>
    <s v=""/>
    <n v="15489"/>
    <s v=""/>
    <n v="130"/>
    <s v="NULL"/>
    <s v="NULL"/>
  </r>
  <r>
    <x v="4"/>
    <x v="4"/>
    <d v="2021-10-13T00:00:00"/>
    <x v="9"/>
    <s v=" "/>
    <s v="G00134"/>
    <n v="51230"/>
    <x v="72"/>
    <s v="51230 IVF Lab supplies"/>
    <x v="11"/>
    <s v="Swiffer sweeper"/>
    <s v=" "/>
    <s v=""/>
    <s v=""/>
    <n v="18.329999999999998"/>
    <n v="18.329999999999998"/>
    <n v="0"/>
    <s v=""/>
    <s v="G/L Account"/>
    <s v=""/>
    <s v=" "/>
    <s v=""/>
    <s v=""/>
    <n v="15483"/>
    <s v=""/>
    <n v="130"/>
    <s v="NULL"/>
    <s v="NULL"/>
  </r>
  <r>
    <x v="1"/>
    <x v="1"/>
    <d v="2021-10-13T00:00:00"/>
    <x v="9"/>
    <s v="Invoice"/>
    <s v="6000106"/>
    <n v="51230"/>
    <x v="72"/>
    <s v="51230 IVF Lab supplies"/>
    <x v="11"/>
    <s v="IVF 4-Well Multidish"/>
    <s v=" "/>
    <s v=""/>
    <s v=""/>
    <n v="1155.6500000000001"/>
    <n v="1155.6500000000001"/>
    <n v="0"/>
    <s v=""/>
    <s v="G/L Account"/>
    <s v=""/>
    <s v=" "/>
    <s v=""/>
    <s v="Origio"/>
    <n v="7805"/>
    <s v="6000106"/>
    <n v="130"/>
    <s v="NULL"/>
    <s v="NULL"/>
  </r>
  <r>
    <x v="0"/>
    <x v="1"/>
    <d v="2021-10-13T00:00:00"/>
    <x v="9"/>
    <s v=" "/>
    <s v="G00124"/>
    <n v="41500"/>
    <x v="75"/>
    <s v="41500 Storage revenue"/>
    <x v="13"/>
    <s v="ACH CREDITSPRING FERTILITHEALTH PMT ID-SETT-ACH ORIG"/>
    <s v=" "/>
    <s v=""/>
    <s v=""/>
    <n v="-950"/>
    <n v="0"/>
    <n v="950"/>
    <s v=""/>
    <s v="G/L Account"/>
    <s v=""/>
    <s v=" "/>
    <s v=""/>
    <s v=""/>
    <n v="13341"/>
    <s v=""/>
    <n v="220"/>
    <s v="NULL"/>
    <s v="STORAGE"/>
  </r>
  <r>
    <x v="0"/>
    <x v="0"/>
    <d v="2021-10-14T00:00:00"/>
    <x v="9"/>
    <s v=" "/>
    <s v="G00137"/>
    <n v="81100"/>
    <x v="3"/>
    <s v="81100 Interest income"/>
    <x v="0"/>
    <s v="Credit-Interest"/>
    <s v=" "/>
    <s v=""/>
    <s v=""/>
    <n v="-311.74"/>
    <n v="0"/>
    <n v="311.74"/>
    <s v=""/>
    <s v="G/L Account"/>
    <s v=""/>
    <s v=" "/>
    <s v=""/>
    <s v=""/>
    <n v="16186"/>
    <s v=""/>
    <n v="320"/>
    <s v=""/>
    <s v=""/>
  </r>
  <r>
    <x v="4"/>
    <x v="4"/>
    <d v="2021-10-14T00:00:00"/>
    <x v="9"/>
    <s v=" "/>
    <s v="G00135"/>
    <n v="69120"/>
    <x v="88"/>
    <s v="69120 Merchant fees"/>
    <x v="2"/>
    <s v="Interest Charge Pay"/>
    <s v=" "/>
    <s v=""/>
    <s v=""/>
    <n v="1129.1400000000001"/>
    <n v="1129.1400000000001"/>
    <n v="0"/>
    <s v=""/>
    <s v="G/L Account"/>
    <s v=""/>
    <s v=" "/>
    <s v=""/>
    <s v=""/>
    <n v="14743"/>
    <s v=""/>
    <n v="110"/>
    <s v="NULL"/>
    <s v="NULL"/>
  </r>
  <r>
    <x v="0"/>
    <x v="2"/>
    <d v="2021-10-14T00:00:00"/>
    <x v="9"/>
    <s v="Invoice"/>
    <s v="81111626921"/>
    <n v="68130"/>
    <x v="12"/>
    <s v="68130 Licensing &amp; permitting"/>
    <x v="3"/>
    <s v="Oct 2021 Renewals SFM annual report/tax return/prepare and file fee"/>
    <s v=" "/>
    <s v=""/>
    <s v=""/>
    <n v="150"/>
    <n v="150"/>
    <n v="0"/>
    <s v=""/>
    <s v="G/L Account"/>
    <s v=""/>
    <s v=" "/>
    <s v=""/>
    <s v="CSC"/>
    <n v="17901"/>
    <s v="81111626921"/>
    <n v="400"/>
    <s v="NULL"/>
    <s v="NULL"/>
  </r>
  <r>
    <x v="0"/>
    <x v="2"/>
    <d v="2021-10-14T00:00:00"/>
    <x v="9"/>
    <s v="Invoice"/>
    <s v="81111623478"/>
    <n v="68130"/>
    <x v="12"/>
    <s v="68130 Licensing &amp; permitting"/>
    <x v="3"/>
    <s v="Aug 2021 Renewals SFM annual report/tax return/prepare and file fee"/>
    <s v=" "/>
    <s v=""/>
    <s v=""/>
    <n v="150"/>
    <n v="150"/>
    <n v="0"/>
    <s v=""/>
    <s v="G/L Account"/>
    <s v=""/>
    <s v=" "/>
    <s v=""/>
    <s v="CSC"/>
    <n v="17899"/>
    <s v="81111623478"/>
    <n v="400"/>
    <s v="NULL"/>
    <s v="NULL"/>
  </r>
  <r>
    <x v="1"/>
    <x v="1"/>
    <d v="2021-10-14T00:00:00"/>
    <x v="9"/>
    <s v=" "/>
    <s v="G00134"/>
    <n v="65240"/>
    <x v="23"/>
    <s v="65240 Dues &amp; subscriptions"/>
    <x v="6"/>
    <s v="NT- journal of clinical online membership"/>
    <s v=" "/>
    <s v=""/>
    <s v=""/>
    <n v="349"/>
    <n v="349"/>
    <n v="0"/>
    <s v=""/>
    <s v="G/L Account"/>
    <s v=""/>
    <s v=" "/>
    <s v=""/>
    <s v=""/>
    <n v="15507"/>
    <s v=""/>
    <n v="110"/>
    <s v="NULL"/>
    <s v="NULL"/>
  </r>
  <r>
    <x v="4"/>
    <x v="4"/>
    <d v="2021-10-14T00:00:00"/>
    <x v="9"/>
    <s v=" "/>
    <s v="G00135"/>
    <n v="65210"/>
    <x v="26"/>
    <s v="65210 Computer software"/>
    <x v="6"/>
    <s v="Microsoft"/>
    <s v=" "/>
    <s v=""/>
    <s v=""/>
    <n v="46.62"/>
    <n v="46.62"/>
    <n v="0"/>
    <s v=""/>
    <s v="G/L Account"/>
    <s v=""/>
    <s v=" "/>
    <s v=""/>
    <s v=""/>
    <n v="14747"/>
    <s v=""/>
    <n v="370"/>
    <s v="NULL"/>
    <s v="NULL"/>
  </r>
  <r>
    <x v="4"/>
    <x v="4"/>
    <d v="2021-10-14T00:00:00"/>
    <x v="9"/>
    <s v=" "/>
    <s v="G00134"/>
    <n v="65190"/>
    <x v="28"/>
    <s v="65190 Office supplies"/>
    <x v="6"/>
    <s v="Refund for tray"/>
    <s v=" "/>
    <s v=""/>
    <s v=""/>
    <n v="-35.9"/>
    <n v="0"/>
    <n v="35.9"/>
    <s v=""/>
    <s v="G/L Account"/>
    <s v=""/>
    <s v=" "/>
    <s v=""/>
    <s v=""/>
    <n v="15555"/>
    <s v=""/>
    <n v="180"/>
    <s v="NULL"/>
    <s v="NULL"/>
  </r>
  <r>
    <x v="4"/>
    <x v="4"/>
    <d v="2021-10-14T00:00:00"/>
    <x v="9"/>
    <s v=" "/>
    <s v="G00134"/>
    <n v="65190"/>
    <x v="28"/>
    <s v="65190 Office supplies"/>
    <x v="6"/>
    <s v="Food Storage Root Carving Natural Wood Crafts Serving Tray"/>
    <s v=" "/>
    <s v=""/>
    <s v=""/>
    <n v="17.95"/>
    <n v="17.95"/>
    <n v="0"/>
    <s v=""/>
    <s v="G/L Account"/>
    <s v=""/>
    <s v=" "/>
    <s v=""/>
    <s v=""/>
    <n v="15543"/>
    <s v=""/>
    <n v="180"/>
    <s v="NULL"/>
    <s v="NULL"/>
  </r>
  <r>
    <x v="1"/>
    <x v="7"/>
    <d v="2021-10-14T00:00:00"/>
    <x v="9"/>
    <s v=" "/>
    <s v="G00134"/>
    <n v="65190"/>
    <x v="28"/>
    <s v="65190 Office supplies"/>
    <x v="6"/>
    <s v="Mouse pad, broom and mop"/>
    <s v=" "/>
    <s v=""/>
    <s v=""/>
    <n v="24.79"/>
    <n v="24.79"/>
    <n v="0"/>
    <s v=""/>
    <s v="G/L Account"/>
    <s v=""/>
    <s v=" "/>
    <s v=""/>
    <s v=""/>
    <n v="15531"/>
    <s v=""/>
    <n v="180"/>
    <s v="NULL"/>
    <s v="NULL"/>
  </r>
  <r>
    <x v="1"/>
    <x v="1"/>
    <d v="2021-10-14T00:00:00"/>
    <x v="9"/>
    <s v=" "/>
    <s v="G00134"/>
    <n v="65190"/>
    <x v="28"/>
    <s v="65190 Office supplies"/>
    <x v="6"/>
    <s v="Govee WiFi Water Sensor"/>
    <s v=" "/>
    <s v=""/>
    <s v=""/>
    <n v="58.64"/>
    <n v="58.64"/>
    <n v="0"/>
    <s v=""/>
    <s v="G/L Account"/>
    <s v=""/>
    <s v=" "/>
    <s v=""/>
    <s v=""/>
    <n v="15519"/>
    <s v=""/>
    <n v="180"/>
    <s v="NULL"/>
    <s v="NULL"/>
  </r>
  <r>
    <x v="1"/>
    <x v="1"/>
    <d v="2021-10-14T00:00:00"/>
    <x v="9"/>
    <s v=" "/>
    <s v="G00134"/>
    <n v="65190"/>
    <x v="28"/>
    <s v="65190 Office supplies"/>
    <x v="6"/>
    <s v="Heating Pad"/>
    <s v=" "/>
    <s v=""/>
    <s v=""/>
    <n v="129.26"/>
    <n v="129.26"/>
    <n v="0"/>
    <s v=""/>
    <s v="G/L Account"/>
    <s v=""/>
    <s v=" "/>
    <s v=""/>
    <s v=""/>
    <n v="15513"/>
    <s v=""/>
    <n v="180"/>
    <s v="NULL"/>
    <s v="NULL"/>
  </r>
  <r>
    <x v="3"/>
    <x v="1"/>
    <d v="2021-10-14T00:00:00"/>
    <x v="9"/>
    <s v="Invoice"/>
    <s v="10.14.21-D1255"/>
    <n v="52200"/>
    <x v="57"/>
    <s v="52200 Donor related expenses"/>
    <x v="10"/>
    <s v="Donor reimbursement + Per diem"/>
    <s v=" "/>
    <s v=""/>
    <s v=""/>
    <n v="401.28"/>
    <n v="401.28"/>
    <n v="0"/>
    <s v=""/>
    <s v="G/L Account"/>
    <s v=""/>
    <s v=" "/>
    <s v=""/>
    <s v="The Egg Asiancy "/>
    <n v="18716"/>
    <s v="10.14.21-D1255"/>
    <n v="400"/>
    <s v="NULL"/>
    <s v="NULL"/>
  </r>
  <r>
    <x v="1"/>
    <x v="1"/>
    <d v="2021-10-14T00:00:00"/>
    <x v="9"/>
    <s v=" "/>
    <s v="G00136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14351"/>
    <s v=""/>
    <n v="340"/>
    <s v="NULL"/>
    <s v="NULL"/>
  </r>
  <r>
    <x v="1"/>
    <x v="4"/>
    <d v="2021-10-14T00:00:00"/>
    <x v="9"/>
    <s v=" "/>
    <s v="G00134"/>
    <n v="51250"/>
    <x v="71"/>
    <s v="51250 Patient refreshments"/>
    <x v="11"/>
    <s v="coffee cream"/>
    <s v=" "/>
    <s v=""/>
    <s v=""/>
    <n v="11.99"/>
    <n v="11.99"/>
    <n v="0"/>
    <s v=""/>
    <s v="G/L Account"/>
    <s v=""/>
    <s v=" "/>
    <s v=""/>
    <s v=""/>
    <n v="15549"/>
    <s v=""/>
    <n v="180"/>
    <s v="NULL"/>
    <s v="NULL"/>
  </r>
  <r>
    <x v="4"/>
    <x v="4"/>
    <d v="2021-10-14T00:00:00"/>
    <x v="9"/>
    <s v=" "/>
    <s v="G00134"/>
    <n v="51250"/>
    <x v="71"/>
    <s v="51250 Patient refreshments"/>
    <x v="11"/>
    <s v="Chewy bars"/>
    <s v=" "/>
    <s v=""/>
    <s v=""/>
    <n v="31.29"/>
    <n v="31.29"/>
    <n v="0"/>
    <s v=""/>
    <s v="G/L Account"/>
    <s v=""/>
    <s v=" "/>
    <s v=""/>
    <s v=""/>
    <n v="15525"/>
    <s v=""/>
    <n v="180"/>
    <s v="NULL"/>
    <s v="NULL"/>
  </r>
  <r>
    <x v="1"/>
    <x v="5"/>
    <d v="2021-10-14T00:00:00"/>
    <x v="9"/>
    <s v="Invoice"/>
    <s v="66563238"/>
    <n v="51230"/>
    <x v="72"/>
    <s v="51230 IVF Lab supplies"/>
    <x v="11"/>
    <s v="Nitrogen NF"/>
    <s v=" "/>
    <s v=""/>
    <s v=""/>
    <n v="311"/>
    <n v="311"/>
    <n v="0"/>
    <s v=""/>
    <s v="G/L Account"/>
    <s v=""/>
    <s v=" "/>
    <s v=""/>
    <s v="Linde Gas &amp; Equipment Inc."/>
    <n v="17895"/>
    <s v="66563238"/>
    <n v="130"/>
    <s v="NULL"/>
    <s v="NULL"/>
  </r>
  <r>
    <x v="1"/>
    <x v="5"/>
    <d v="2021-10-14T00:00:00"/>
    <x v="9"/>
    <s v="Invoice"/>
    <s v="66563237"/>
    <n v="51230"/>
    <x v="72"/>
    <s v="51230 IVF Lab supplies"/>
    <x v="11"/>
    <s v="oxygen"/>
    <s v=" "/>
    <s v=""/>
    <s v=""/>
    <n v="45.72"/>
    <n v="45.72"/>
    <n v="0"/>
    <s v=""/>
    <s v="G/L Account"/>
    <s v=""/>
    <s v=" "/>
    <s v=""/>
    <s v="Linde Gas &amp; Equipment Inc."/>
    <n v="17891"/>
    <s v="66563237"/>
    <n v="130"/>
    <s v="NULL"/>
    <s v="NULL"/>
  </r>
  <r>
    <x v="1"/>
    <x v="7"/>
    <d v="2021-10-14T00:00:00"/>
    <x v="9"/>
    <s v="Invoice"/>
    <s v="6002064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17887"/>
    <s v="6002064"/>
    <n v="130"/>
    <s v="NULL"/>
    <s v="NULL"/>
  </r>
  <r>
    <x v="1"/>
    <x v="5"/>
    <d v="2021-10-14T00:00:00"/>
    <x v="9"/>
    <s v="Invoice"/>
    <s v="31379435"/>
    <n v="51230"/>
    <x v="72"/>
    <s v="51230 IVF Lab supplies"/>
    <x v="11"/>
    <s v="Conical Tube"/>
    <s v=" "/>
    <s v=""/>
    <s v=""/>
    <n v="688.12"/>
    <n v="688.12"/>
    <n v="0"/>
    <s v=""/>
    <s v="G/L Account"/>
    <s v=""/>
    <s v=" "/>
    <s v=""/>
    <s v="McKesson"/>
    <n v="17883"/>
    <s v="31379435"/>
    <n v="130"/>
    <s v="NULL"/>
    <s v="NULL"/>
  </r>
  <r>
    <x v="1"/>
    <x v="7"/>
    <d v="2021-10-14T00:00:00"/>
    <x v="9"/>
    <s v="Invoice"/>
    <s v="31377218"/>
    <n v="51230"/>
    <x v="72"/>
    <s v="51230 IVF Lab supplies"/>
    <x v="11"/>
    <s v="Pipette tip"/>
    <s v=" "/>
    <s v=""/>
    <s v=""/>
    <n v="350.63"/>
    <n v="350.63"/>
    <n v="0"/>
    <s v=""/>
    <s v="G/L Account"/>
    <s v=""/>
    <s v=" "/>
    <s v=""/>
    <s v="McKesson"/>
    <n v="17875"/>
    <s v="31377218"/>
    <n v="130"/>
    <s v="NULL"/>
    <s v="NULL"/>
  </r>
  <r>
    <x v="4"/>
    <x v="4"/>
    <d v="2021-10-14T00:00:00"/>
    <x v="9"/>
    <s v=" "/>
    <s v="G00134"/>
    <n v="51230"/>
    <x v="72"/>
    <s v="51230 IVF Lab supplies"/>
    <x v="11"/>
    <s v="stripping tool, hanging folders, echo dot"/>
    <s v=" "/>
    <s v=""/>
    <s v=""/>
    <n v="23.64"/>
    <n v="23.64"/>
    <n v="0"/>
    <s v=""/>
    <s v="G/L Account"/>
    <s v=""/>
    <s v=" "/>
    <s v=""/>
    <s v=""/>
    <n v="15537"/>
    <s v=""/>
    <n v="130"/>
    <s v="NULL"/>
    <s v="NULL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424"/>
    <n v="424"/>
    <n v="0"/>
    <s v=""/>
    <s v="G/L Account"/>
    <s v=""/>
    <s v=" "/>
    <s v=""/>
    <s v=""/>
    <n v="12533"/>
    <s v=""/>
    <n v="35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12"/>
    <n v="212"/>
    <n v="0"/>
    <s v=""/>
    <s v="G/L Account"/>
    <s v=""/>
    <s v=" "/>
    <s v=""/>
    <s v=""/>
    <n v="12476"/>
    <s v=""/>
    <n v="34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53"/>
    <n v="53"/>
    <n v="0"/>
    <s v=""/>
    <s v="G/L Account"/>
    <s v=""/>
    <s v=" "/>
    <s v=""/>
    <s v=""/>
    <n v="12421"/>
    <s v=""/>
    <n v="36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12"/>
    <n v="212"/>
    <n v="0"/>
    <s v=""/>
    <s v="G/L Account"/>
    <s v=""/>
    <s v=" "/>
    <s v=""/>
    <s v=""/>
    <n v="12383"/>
    <s v=""/>
    <n v="37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318"/>
    <n v="318"/>
    <n v="0"/>
    <s v=""/>
    <s v="G/L Account"/>
    <s v=""/>
    <s v=" "/>
    <s v=""/>
    <s v=""/>
    <n v="12375"/>
    <s v=""/>
    <n v="332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276.7"/>
    <n v="276.7"/>
    <n v="0"/>
    <s v=""/>
    <s v="G/L Account"/>
    <s v=""/>
    <s v=" "/>
    <s v=""/>
    <s v=""/>
    <n v="12367"/>
    <s v=""/>
    <n v="32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159"/>
    <n v="159"/>
    <n v="0"/>
    <s v=""/>
    <s v="G/L Account"/>
    <s v=""/>
    <s v=" "/>
    <s v=""/>
    <s v=""/>
    <n v="12360"/>
    <s v=""/>
    <n v="310"/>
    <s v=""/>
    <s v=""/>
  </r>
  <r>
    <x v="0"/>
    <x v="2"/>
    <d v="2021-10-15T00:00:00"/>
    <x v="9"/>
    <s v=" "/>
    <s v="G00123"/>
    <n v="69130"/>
    <x v="9"/>
    <s v="69130 Payroll processing fee"/>
    <x v="2"/>
    <s v="SFM - Invoice 5563847"/>
    <s v=" "/>
    <s v=""/>
    <s v=""/>
    <n v="636"/>
    <n v="636"/>
    <n v="0"/>
    <s v=""/>
    <s v="G/L Account"/>
    <s v=""/>
    <s v=" "/>
    <s v=""/>
    <s v=""/>
    <n v="12348"/>
    <s v=""/>
    <n v="210"/>
    <s v=""/>
    <s v=""/>
  </r>
  <r>
    <x v="0"/>
    <x v="0"/>
    <d v="2021-10-15T00:00:00"/>
    <x v="9"/>
    <s v=" "/>
    <s v="G00139"/>
    <n v="69110"/>
    <x v="10"/>
    <s v="69110 Bank fees"/>
    <x v="2"/>
    <s v="Account Analysis Settlement Charge"/>
    <s v=" "/>
    <s v=""/>
    <s v=""/>
    <n v="298.25"/>
    <n v="298.25"/>
    <n v="0"/>
    <s v=""/>
    <s v="G/L Account"/>
    <s v=""/>
    <s v=" "/>
    <s v=""/>
    <s v=""/>
    <n v="16187"/>
    <s v=""/>
    <s v=""/>
    <s v=""/>
    <s v=""/>
  </r>
  <r>
    <x v="0"/>
    <x v="1"/>
    <d v="2021-10-15T00:00:00"/>
    <x v="9"/>
    <s v=" "/>
    <s v="G00124"/>
    <n v="69110"/>
    <x v="10"/>
    <s v="69110 Bank fees"/>
    <x v="2"/>
    <s v="ANALYSIS CHARGE"/>
    <s v=" "/>
    <s v=""/>
    <s v=""/>
    <n v="991.88"/>
    <n v="991.88"/>
    <n v="0"/>
    <s v=""/>
    <s v="G/L Account"/>
    <s v=""/>
    <s v=" "/>
    <s v=""/>
    <s v=""/>
    <n v="13370"/>
    <s v=""/>
    <n v="320"/>
    <s v="NULL"/>
    <s v="NULL"/>
  </r>
  <r>
    <x v="1"/>
    <x v="1"/>
    <d v="2021-10-15T00:00:00"/>
    <x v="9"/>
    <s v="Invoice"/>
    <s v="81111632924"/>
    <n v="68130"/>
    <x v="12"/>
    <s v="68130 Licensing &amp; permitting"/>
    <x v="3"/>
    <s v="Sept 2021 Renewals PC CA annual report/tax return/prepare and file fee"/>
    <s v=" "/>
    <s v=""/>
    <s v=""/>
    <n v="155"/>
    <n v="155"/>
    <n v="0"/>
    <s v=""/>
    <s v="G/L Account"/>
    <s v=""/>
    <s v=" "/>
    <s v=""/>
    <s v="CSC"/>
    <n v="17947"/>
    <s v="81111632924"/>
    <n v="400"/>
    <s v="NULL"/>
    <s v="NULL"/>
  </r>
  <r>
    <x v="0"/>
    <x v="2"/>
    <d v="2021-10-15T00:00:00"/>
    <x v="9"/>
    <s v=" "/>
    <s v="G00126"/>
    <n v="68120"/>
    <x v="13"/>
    <s v="68120 Federal taxes"/>
    <x v="3"/>
    <s v="WIRE TRANSFER DEBIT TREASURY US TREAS SINGLE TX"/>
    <s v=" "/>
    <s v=""/>
    <s v=""/>
    <n v="2390058"/>
    <n v="2390058"/>
    <n v="0"/>
    <s v=""/>
    <s v="G/L Account"/>
    <s v=""/>
    <s v=" "/>
    <s v=""/>
    <s v=""/>
    <n v="13602"/>
    <s v=""/>
    <n v="320"/>
    <s v="NULL"/>
    <s v="NULL"/>
  </r>
  <r>
    <x v="1"/>
    <x v="1"/>
    <d v="2021-10-15T00:00:00"/>
    <x v="9"/>
    <s v=" "/>
    <s v="G00134"/>
    <n v="67160"/>
    <x v="15"/>
    <s v="67160 In-house meals"/>
    <x v="4"/>
    <s v="Limcello - NT"/>
    <s v=" "/>
    <s v=""/>
    <s v=""/>
    <n v="21.66"/>
    <n v="21.66"/>
    <n v="0"/>
    <s v=""/>
    <s v="G/L Account"/>
    <s v=""/>
    <s v=" "/>
    <s v=""/>
    <s v=""/>
    <n v="15585"/>
    <s v=""/>
    <n v="110"/>
    <s v="NULL"/>
    <s v="NULL"/>
  </r>
  <r>
    <x v="1"/>
    <x v="1"/>
    <d v="2021-10-15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567"/>
    <s v=""/>
    <n v="110"/>
    <s v="NULL"/>
    <s v="NULL"/>
  </r>
  <r>
    <x v="1"/>
    <x v="1"/>
    <d v="2021-10-15T00:00:00"/>
    <x v="9"/>
    <s v="Invoice"/>
    <s v="88006"/>
    <n v="65240"/>
    <x v="23"/>
    <s v="65240 Dues &amp; subscriptions"/>
    <x v="6"/>
    <s v="NT, MP, TZ,JK"/>
    <s v=" "/>
    <s v=""/>
    <s v=""/>
    <n v="196"/>
    <n v="196"/>
    <n v="0"/>
    <s v=""/>
    <s v="G/L Account"/>
    <s v=""/>
    <s v=" "/>
    <s v=""/>
    <s v="Doctors Management"/>
    <n v="17960"/>
    <s v="88006"/>
    <n v="110"/>
    <s v="NULL"/>
    <s v="NULL"/>
  </r>
  <r>
    <x v="4"/>
    <x v="4"/>
    <d v="2021-10-15T00:00:00"/>
    <x v="9"/>
    <s v="Invoice"/>
    <s v="88006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17957"/>
    <s v="88006"/>
    <n v="110"/>
    <s v="NULL"/>
    <s v="NULL"/>
  </r>
  <r>
    <x v="1"/>
    <x v="5"/>
    <d v="2021-10-15T00:00:00"/>
    <x v="9"/>
    <s v="Invoice"/>
    <s v="88006"/>
    <n v="65240"/>
    <x v="23"/>
    <s v="65240 Dues &amp; subscriptions"/>
    <x v="6"/>
    <s v="NT,IH,SV,ML"/>
    <s v=" "/>
    <s v=""/>
    <s v=""/>
    <n v="196"/>
    <n v="196"/>
    <n v="0"/>
    <s v=""/>
    <s v="G/L Account"/>
    <s v=""/>
    <s v=" "/>
    <s v=""/>
    <s v="Doctors Management"/>
    <n v="17954"/>
    <s v="88006"/>
    <n v="110"/>
    <s v="NULL"/>
    <s v="NULL"/>
  </r>
  <r>
    <x v="1"/>
    <x v="7"/>
    <d v="2021-10-15T00:00:00"/>
    <x v="9"/>
    <s v="Invoice"/>
    <s v="88006"/>
    <n v="65240"/>
    <x v="23"/>
    <s v="65240 Dues &amp; subscriptions"/>
    <x v="6"/>
    <s v="TF,SD,IO"/>
    <s v=" "/>
    <s v=""/>
    <s v=""/>
    <n v="168"/>
    <n v="168"/>
    <n v="0"/>
    <s v=""/>
    <s v="G/L Account"/>
    <s v=""/>
    <s v=" "/>
    <s v=""/>
    <s v="Doctors Management"/>
    <n v="17951"/>
    <s v="88006"/>
    <n v="110"/>
    <s v="NULL"/>
    <s v="NULL"/>
  </r>
  <r>
    <x v="4"/>
    <x v="4"/>
    <d v="2021-10-15T00:00:00"/>
    <x v="9"/>
    <s v="Invoice"/>
    <s v="455643759"/>
    <n v="65230"/>
    <x v="24"/>
    <s v="65230 Equipment rentals"/>
    <x v="6"/>
    <s v="Rental Canon copier NYC"/>
    <s v=" "/>
    <s v=""/>
    <s v=""/>
    <n v="488.79"/>
    <n v="488.79"/>
    <n v="0"/>
    <s v=""/>
    <s v="G/L Account"/>
    <s v=""/>
    <s v=" "/>
    <s v=""/>
    <s v="US Bank Equipment Finance"/>
    <n v="17939"/>
    <s v="455643759"/>
    <n v="370"/>
    <s v="NULL"/>
    <s v="NULL"/>
  </r>
  <r>
    <x v="1"/>
    <x v="1"/>
    <d v="2021-10-15T00:00:00"/>
    <x v="9"/>
    <s v=" "/>
    <s v="G00136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4375"/>
    <s v=""/>
    <n v="180"/>
    <s v="NULL"/>
    <s v="NULL"/>
  </r>
  <r>
    <x v="4"/>
    <x v="4"/>
    <d v="2021-10-15T00:00:00"/>
    <x v="9"/>
    <s v=" "/>
    <s v="G00134"/>
    <n v="65190"/>
    <x v="28"/>
    <s v="65190 Office supplies"/>
    <x v="6"/>
    <s v="ValBox A4 Photo Envelopes"/>
    <s v=" "/>
    <s v=""/>
    <s v=""/>
    <n v="14.1"/>
    <n v="14.1"/>
    <n v="0"/>
    <s v=""/>
    <s v="G/L Account"/>
    <s v=""/>
    <s v=" "/>
    <s v=""/>
    <s v=""/>
    <n v="15597"/>
    <s v=""/>
    <n v="180"/>
    <s v="NULL"/>
    <s v="NULL"/>
  </r>
  <r>
    <x v="1"/>
    <x v="7"/>
    <d v="2021-10-15T00:00:00"/>
    <x v="9"/>
    <s v=" "/>
    <s v="G00134"/>
    <n v="65190"/>
    <x v="28"/>
    <s v="65190 Office supplies"/>
    <x v="6"/>
    <s v="Towel Hook Single Robe"/>
    <s v=" "/>
    <s v=""/>
    <s v=""/>
    <n v="15.7"/>
    <n v="15.7"/>
    <n v="0"/>
    <s v=""/>
    <s v="G/L Account"/>
    <s v=""/>
    <s v=" "/>
    <s v=""/>
    <s v=""/>
    <n v="15591"/>
    <s v=""/>
    <n v="180"/>
    <s v="NULL"/>
    <s v="NULL"/>
  </r>
  <r>
    <x v="4"/>
    <x v="4"/>
    <d v="2021-10-15T00:00:00"/>
    <x v="9"/>
    <s v=" "/>
    <s v="G00134"/>
    <n v="65190"/>
    <x v="28"/>
    <s v="65190 Office supplies"/>
    <x v="6"/>
    <s v="Water"/>
    <s v=" "/>
    <s v=""/>
    <s v=""/>
    <n v="25.59"/>
    <n v="25.59"/>
    <n v="0"/>
    <s v=""/>
    <s v="G/L Account"/>
    <s v=""/>
    <s v=" "/>
    <s v=""/>
    <s v=""/>
    <n v="15579"/>
    <s v=""/>
    <n v="180"/>
    <s v="NULL"/>
    <s v="NULL"/>
  </r>
  <r>
    <x v="1"/>
    <x v="7"/>
    <d v="2021-10-15T00:00:00"/>
    <x v="9"/>
    <s v=" "/>
    <s v="G00134"/>
    <n v="65190"/>
    <x v="28"/>
    <s v="65190 Office supplies"/>
    <x v="6"/>
    <s v="Medline Ultrasoft Dry Baby Wipes"/>
    <s v=" "/>
    <s v=""/>
    <s v=""/>
    <n v="33.06"/>
    <n v="33.06"/>
    <n v="0"/>
    <s v=""/>
    <s v="G/L Account"/>
    <s v=""/>
    <s v=" "/>
    <s v=""/>
    <s v=""/>
    <n v="15573"/>
    <s v=""/>
    <n v="110"/>
    <s v="NULL"/>
    <s v="NULL"/>
  </r>
  <r>
    <x v="1"/>
    <x v="1"/>
    <d v="2021-10-15T00:00:00"/>
    <x v="9"/>
    <s v=" "/>
    <s v="G00134"/>
    <n v="65190"/>
    <x v="28"/>
    <s v="65190 Office supplies"/>
    <x v="6"/>
    <s v="Human reproduction online access - embryo and human reproduction"/>
    <s v=" "/>
    <s v=""/>
    <s v=""/>
    <n v="295"/>
    <n v="295"/>
    <n v="0"/>
    <s v=""/>
    <s v="G/L Account"/>
    <s v=""/>
    <s v=" "/>
    <s v=""/>
    <s v=""/>
    <n v="15561"/>
    <s v=""/>
    <n v="110"/>
    <s v="NULL"/>
    <s v="NULL"/>
  </r>
  <r>
    <x v="1"/>
    <x v="7"/>
    <d v="2021-10-15T00:00:00"/>
    <x v="9"/>
    <s v=" "/>
    <s v="G00136"/>
    <n v="65180"/>
    <x v="29"/>
    <s v="65180 Printing, delivery, &amp; postage"/>
    <x v="6"/>
    <s v="Fedex Oak"/>
    <s v=" "/>
    <s v=""/>
    <s v=""/>
    <n v="16.97"/>
    <n v="16.97"/>
    <n v="0"/>
    <s v=""/>
    <s v="G/L Account"/>
    <s v=""/>
    <s v=" "/>
    <s v=""/>
    <s v=""/>
    <n v="14369"/>
    <s v=""/>
    <n v="180"/>
    <s v="NULL"/>
    <s v="NULL"/>
  </r>
  <r>
    <x v="1"/>
    <x v="2"/>
    <d v="2021-10-15T00:00:00"/>
    <x v="9"/>
    <s v="Invoice"/>
    <s v="10.1.21-10.15.21RD"/>
    <n v="64130"/>
    <x v="41"/>
    <s v="64130 Contract labor"/>
    <x v="7"/>
    <s v="timecard 10.1.21-10.15.21"/>
    <s v=" "/>
    <s v=""/>
    <s v=""/>
    <n v="2835"/>
    <n v="2835"/>
    <n v="0"/>
    <s v=""/>
    <s v="G/L Account"/>
    <s v=""/>
    <s v=" "/>
    <s v=""/>
    <s v="Railynne Danzot"/>
    <n v="17903"/>
    <s v="10.1.21-10.15.21RD"/>
    <n v="220"/>
    <s v="NULL"/>
    <s v="NULL"/>
  </r>
  <r>
    <x v="0"/>
    <x v="2"/>
    <d v="2021-10-15T00:00:00"/>
    <x v="9"/>
    <s v="Invoice"/>
    <s v="CW-1635"/>
    <n v="64120"/>
    <x v="82"/>
    <s v="64120 Consulting "/>
    <x v="7"/>
    <s v="10.1.21-10.15.21 -R. Villafane + J.Piazza + R.Osako + J.Piazza"/>
    <s v=" "/>
    <s v=""/>
    <s v=""/>
    <n v="30487.5"/>
    <n v="30487.5"/>
    <n v="0"/>
    <s v=""/>
    <s v="G/L Account"/>
    <s v=""/>
    <s v=" "/>
    <s v=""/>
    <s v="Neetek Systems Integrations, Inc."/>
    <n v="17964"/>
    <s v="CW-1635"/>
    <n v="370"/>
    <s v="NULL"/>
    <s v="NULL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200"/>
    <n v="200"/>
    <n v="0"/>
    <s v=""/>
    <s v="G/L Account"/>
    <s v=""/>
    <s v=" "/>
    <s v=""/>
    <s v=""/>
    <n v="12528"/>
    <s v=""/>
    <n v="350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2466.86"/>
    <n v="2466.86"/>
    <n v="0"/>
    <s v=""/>
    <s v="G/L Account"/>
    <s v=""/>
    <s v=" "/>
    <s v=""/>
    <s v=""/>
    <n v="12378"/>
    <s v=""/>
    <n v="370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1490.4"/>
    <n v="1490.4"/>
    <n v="0"/>
    <s v=""/>
    <s v="G/L Account"/>
    <s v=""/>
    <s v=" "/>
    <s v=""/>
    <s v=""/>
    <n v="12370"/>
    <s v=""/>
    <n v="332"/>
    <s v=""/>
    <s v=""/>
  </r>
  <r>
    <x v="0"/>
    <x v="2"/>
    <d v="2021-10-15T00:00:00"/>
    <x v="9"/>
    <s v=" "/>
    <s v="G00123"/>
    <n v="61190"/>
    <x v="49"/>
    <s v="61190 PTO Expense"/>
    <x v="9"/>
    <s v="SFM - Invoice 5563847"/>
    <s v=" "/>
    <s v=""/>
    <s v=""/>
    <n v="1542.64"/>
    <n v="1542.64"/>
    <n v="0"/>
    <s v=""/>
    <s v="G/L Account"/>
    <s v=""/>
    <s v=" "/>
    <s v=""/>
    <s v=""/>
    <n v="12343"/>
    <s v=""/>
    <n v="21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2207.63"/>
    <n v="2207.63"/>
    <n v="0"/>
    <s v=""/>
    <s v="G/L Account"/>
    <s v=""/>
    <s v=" "/>
    <s v=""/>
    <s v=""/>
    <n v="12531"/>
    <s v=""/>
    <n v="35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723.05"/>
    <n v="723.05"/>
    <n v="0"/>
    <s v=""/>
    <s v="G/L Account"/>
    <s v=""/>
    <s v=" "/>
    <s v=""/>
    <s v=""/>
    <n v="12474"/>
    <s v=""/>
    <n v="34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569.48"/>
    <n v="569.48"/>
    <n v="0"/>
    <s v=""/>
    <s v="G/L Account"/>
    <s v=""/>
    <s v=" "/>
    <s v=""/>
    <s v=""/>
    <n v="12419"/>
    <s v=""/>
    <n v="36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664.66"/>
    <n v="664.66"/>
    <n v="0"/>
    <s v=""/>
    <s v="G/L Account"/>
    <s v=""/>
    <s v=" "/>
    <s v=""/>
    <s v=""/>
    <n v="12381"/>
    <s v=""/>
    <n v="37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649.84"/>
    <n v="1649.84"/>
    <n v="0"/>
    <s v=""/>
    <s v="G/L Account"/>
    <s v=""/>
    <s v=" "/>
    <s v=""/>
    <s v=""/>
    <n v="12373"/>
    <s v=""/>
    <n v="332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720.86"/>
    <n v="1720.86"/>
    <n v="0"/>
    <s v=""/>
    <s v="G/L Account"/>
    <s v=""/>
    <s v=" "/>
    <s v=""/>
    <s v=""/>
    <n v="12365"/>
    <s v=""/>
    <n v="32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1965.28"/>
    <n v="1965.28"/>
    <n v="0"/>
    <s v=""/>
    <s v="G/L Account"/>
    <s v=""/>
    <s v=" "/>
    <s v=""/>
    <s v=""/>
    <n v="12358"/>
    <s v=""/>
    <n v="310"/>
    <s v=""/>
    <s v=""/>
  </r>
  <r>
    <x v="0"/>
    <x v="2"/>
    <d v="2021-10-15T00:00:00"/>
    <x v="9"/>
    <s v=" "/>
    <s v="G00123"/>
    <n v="61180"/>
    <x v="50"/>
    <s v="61180 Benefits "/>
    <x v="9"/>
    <s v="SFM - Invoice 5563847"/>
    <s v=" "/>
    <s v=""/>
    <s v=""/>
    <n v="815.2"/>
    <n v="815.2"/>
    <n v="0"/>
    <s v=""/>
    <s v="G/L Account"/>
    <s v=""/>
    <s v=" "/>
    <s v=""/>
    <s v=""/>
    <n v="12346"/>
    <s v=""/>
    <n v="21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513.34"/>
    <n v="513.34"/>
    <n v="0"/>
    <s v=""/>
    <s v="G/L Account"/>
    <s v=""/>
    <s v=" "/>
    <s v=""/>
    <s v=""/>
    <n v="12530"/>
    <s v=""/>
    <n v="35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610"/>
    <n v="610"/>
    <n v="0"/>
    <s v=""/>
    <s v="G/L Account"/>
    <s v=""/>
    <s v=" "/>
    <s v=""/>
    <s v=""/>
    <n v="12473"/>
    <s v=""/>
    <n v="34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132.04"/>
    <n v="132.04"/>
    <n v="0"/>
    <s v=""/>
    <s v="G/L Account"/>
    <s v=""/>
    <s v=" "/>
    <s v=""/>
    <s v=""/>
    <n v="12380"/>
    <s v=""/>
    <n v="37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530.30999999999995"/>
    <n v="530.30999999999995"/>
    <n v="0"/>
    <s v=""/>
    <s v="G/L Account"/>
    <s v=""/>
    <s v=" "/>
    <s v=""/>
    <s v=""/>
    <n v="12372"/>
    <s v=""/>
    <n v="332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821.95"/>
    <n v="821.95"/>
    <n v="0"/>
    <s v=""/>
    <s v="G/L Account"/>
    <s v=""/>
    <s v=" "/>
    <s v=""/>
    <s v=""/>
    <n v="12364"/>
    <s v=""/>
    <n v="320"/>
    <s v=""/>
    <s v=""/>
  </r>
  <r>
    <x v="0"/>
    <x v="2"/>
    <d v="2021-10-15T00:00:00"/>
    <x v="9"/>
    <s v=" "/>
    <s v="G00123"/>
    <n v="61170"/>
    <x v="51"/>
    <s v="61170 401k employer match"/>
    <x v="9"/>
    <s v="SFM - Invoice 5563847"/>
    <s v=" "/>
    <s v=""/>
    <s v=""/>
    <n v="298.44"/>
    <n v="298.44"/>
    <n v="0"/>
    <s v=""/>
    <s v="G/L Account"/>
    <s v=""/>
    <s v=" "/>
    <s v=""/>
    <s v=""/>
    <n v="12345"/>
    <s v=""/>
    <n v="21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554.99"/>
    <n v="554.99"/>
    <n v="0"/>
    <s v=""/>
    <s v="G/L Account"/>
    <s v=""/>
    <s v=" "/>
    <s v=""/>
    <s v=""/>
    <n v="12532"/>
    <s v=""/>
    <n v="35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471.67"/>
    <n v="471.67"/>
    <n v="0"/>
    <s v=""/>
    <s v="G/L Account"/>
    <s v=""/>
    <s v=" "/>
    <s v=""/>
    <s v=""/>
    <n v="12475"/>
    <s v=""/>
    <n v="34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270.83"/>
    <n v="270.83"/>
    <n v="0"/>
    <s v=""/>
    <s v="G/L Account"/>
    <s v=""/>
    <s v=" "/>
    <s v=""/>
    <s v=""/>
    <n v="12420"/>
    <s v=""/>
    <n v="36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418.35"/>
    <n v="418.35"/>
    <n v="0"/>
    <s v=""/>
    <s v="G/L Account"/>
    <s v=""/>
    <s v=" "/>
    <s v=""/>
    <s v=""/>
    <n v="12382"/>
    <s v=""/>
    <n v="37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357.69"/>
    <n v="357.69"/>
    <n v="0"/>
    <s v=""/>
    <s v="G/L Account"/>
    <s v=""/>
    <s v=" "/>
    <s v=""/>
    <s v=""/>
    <n v="12374"/>
    <s v=""/>
    <n v="332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645.17999999999995"/>
    <n v="645.17999999999995"/>
    <n v="0"/>
    <s v=""/>
    <s v="G/L Account"/>
    <s v=""/>
    <s v=" "/>
    <s v=""/>
    <s v=""/>
    <n v="12366"/>
    <s v=""/>
    <n v="32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135.41999999999999"/>
    <n v="135.41999999999999"/>
    <n v="0"/>
    <s v=""/>
    <s v="G/L Account"/>
    <s v=""/>
    <s v=" "/>
    <s v=""/>
    <s v=""/>
    <n v="12359"/>
    <s v=""/>
    <n v="310"/>
    <s v=""/>
    <s v=""/>
  </r>
  <r>
    <x v="0"/>
    <x v="2"/>
    <d v="2021-10-15T00:00:00"/>
    <x v="9"/>
    <s v=" "/>
    <s v="G00123"/>
    <n v="61160"/>
    <x v="52"/>
    <s v="61160 Workers' comp insurance"/>
    <x v="9"/>
    <s v="SFM - Invoice 5563847"/>
    <s v=" "/>
    <s v=""/>
    <s v=""/>
    <n v="343.08"/>
    <n v="343.08"/>
    <n v="0"/>
    <s v=""/>
    <s v="G/L Account"/>
    <s v=""/>
    <s v=" "/>
    <s v=""/>
    <s v=""/>
    <n v="12347"/>
    <s v=""/>
    <n v="21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2214.96"/>
    <n v="2214.96"/>
    <n v="0"/>
    <s v=""/>
    <s v="G/L Account"/>
    <s v=""/>
    <s v=" "/>
    <s v=""/>
    <s v=""/>
    <n v="12529"/>
    <s v=""/>
    <n v="35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984.82"/>
    <n v="984.82"/>
    <n v="0"/>
    <s v=""/>
    <s v="G/L Account"/>
    <s v=""/>
    <s v=" "/>
    <s v=""/>
    <s v=""/>
    <n v="12472"/>
    <s v=""/>
    <n v="34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113.26"/>
    <n v="1113.26"/>
    <n v="0"/>
    <s v=""/>
    <s v="G/L Account"/>
    <s v=""/>
    <s v=" "/>
    <s v=""/>
    <s v=""/>
    <n v="12418"/>
    <s v=""/>
    <n v="36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540.98"/>
    <n v="1540.98"/>
    <n v="0"/>
    <s v=""/>
    <s v="G/L Account"/>
    <s v=""/>
    <s v=" "/>
    <s v=""/>
    <s v=""/>
    <n v="12379"/>
    <s v=""/>
    <n v="37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485.66"/>
    <n v="1485.66"/>
    <n v="0"/>
    <s v=""/>
    <s v="G/L Account"/>
    <s v=""/>
    <s v=" "/>
    <s v=""/>
    <s v=""/>
    <n v="12371"/>
    <s v=""/>
    <n v="332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1842.75"/>
    <n v="1842.75"/>
    <n v="0"/>
    <s v=""/>
    <s v="G/L Account"/>
    <s v=""/>
    <s v=" "/>
    <s v=""/>
    <s v=""/>
    <n v="12363"/>
    <s v=""/>
    <n v="32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977.57"/>
    <n v="977.57"/>
    <n v="0"/>
    <s v=""/>
    <s v="G/L Account"/>
    <s v=""/>
    <s v=" "/>
    <s v=""/>
    <s v=""/>
    <n v="12357"/>
    <s v=""/>
    <n v="310"/>
    <s v=""/>
    <s v=""/>
  </r>
  <r>
    <x v="0"/>
    <x v="2"/>
    <d v="2021-10-15T00:00:00"/>
    <x v="9"/>
    <s v=" "/>
    <s v="G00123"/>
    <n v="61140"/>
    <x v="54"/>
    <s v="61140 Payroll taxes"/>
    <x v="9"/>
    <s v="SFM - Invoice 5563847"/>
    <s v=" "/>
    <s v=""/>
    <s v=""/>
    <n v="2161.27"/>
    <n v="2161.27"/>
    <n v="0"/>
    <s v=""/>
    <s v="G/L Account"/>
    <s v=""/>
    <s v=" "/>
    <s v=""/>
    <s v=""/>
    <n v="12344"/>
    <s v=""/>
    <n v="21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319.79000000000002"/>
    <n v="319.79000000000002"/>
    <n v="0"/>
    <s v=""/>
    <s v="G/L Account"/>
    <s v=""/>
    <s v=" "/>
    <s v=""/>
    <s v=""/>
    <n v="12527"/>
    <s v=""/>
    <n v="35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058.7"/>
    <n v="1058.7"/>
    <n v="0"/>
    <s v=""/>
    <s v="G/L Account"/>
    <s v=""/>
    <s v=" "/>
    <s v=""/>
    <s v=""/>
    <n v="12377"/>
    <s v=""/>
    <n v="37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43.27000000000001"/>
    <n v="143.27000000000001"/>
    <n v="0"/>
    <s v=""/>
    <s v="G/L Account"/>
    <s v=""/>
    <s v=" "/>
    <s v=""/>
    <s v=""/>
    <n v="12369"/>
    <s v=""/>
    <n v="332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410.16"/>
    <n v="410.16"/>
    <n v="0"/>
    <s v=""/>
    <s v="G/L Account"/>
    <s v=""/>
    <s v=" "/>
    <s v=""/>
    <s v=""/>
    <n v="12362"/>
    <s v=""/>
    <n v="320"/>
    <s v=""/>
    <s v=""/>
  </r>
  <r>
    <x v="0"/>
    <x v="2"/>
    <d v="2021-10-15T00:00:00"/>
    <x v="9"/>
    <s v=" "/>
    <s v="G00123"/>
    <n v="61120"/>
    <x v="91"/>
    <s v="61120 Overtime"/>
    <x v="9"/>
    <s v="SFM - Invoice 5563847"/>
    <s v=" "/>
    <s v=""/>
    <s v=""/>
    <n v="1825.74"/>
    <n v="1825.74"/>
    <n v="0"/>
    <s v=""/>
    <s v="G/L Account"/>
    <s v=""/>
    <s v=" "/>
    <s v=""/>
    <s v=""/>
    <n v="12342"/>
    <s v=""/>
    <n v="21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31725.18"/>
    <n v="31725.18"/>
    <n v="0"/>
    <s v=""/>
    <s v="G/L Account"/>
    <s v=""/>
    <s v=" "/>
    <s v=""/>
    <s v=""/>
    <n v="12526"/>
    <s v=""/>
    <n v="35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8177.02"/>
    <n v="18177.02"/>
    <n v="0"/>
    <s v=""/>
    <s v="G/L Account"/>
    <s v=""/>
    <s v=" "/>
    <s v=""/>
    <s v=""/>
    <n v="12471"/>
    <s v=""/>
    <n v="34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0416.67"/>
    <n v="10416.67"/>
    <n v="0"/>
    <s v=""/>
    <s v="G/L Account"/>
    <s v=""/>
    <s v=" "/>
    <s v=""/>
    <s v=""/>
    <n v="12417"/>
    <s v=""/>
    <n v="36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4808.25"/>
    <n v="14808.25"/>
    <n v="0"/>
    <s v=""/>
    <s v="G/L Account"/>
    <s v=""/>
    <s v=" "/>
    <s v=""/>
    <s v=""/>
    <n v="12376"/>
    <s v=""/>
    <n v="37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17230.330000000002"/>
    <n v="17230.330000000002"/>
    <n v="0"/>
    <s v=""/>
    <s v="G/L Account"/>
    <s v=""/>
    <s v=" "/>
    <s v=""/>
    <s v=""/>
    <n v="12368"/>
    <s v=""/>
    <n v="332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9072.78"/>
    <n v="29072.78"/>
    <n v="0"/>
    <s v=""/>
    <s v="G/L Account"/>
    <s v=""/>
    <s v=" "/>
    <s v=""/>
    <s v=""/>
    <n v="12361"/>
    <s v=""/>
    <n v="32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9413.83"/>
    <n v="29413.83"/>
    <n v="0"/>
    <s v=""/>
    <s v="G/L Account"/>
    <s v=""/>
    <s v=" "/>
    <s v=""/>
    <s v=""/>
    <n v="12356"/>
    <s v=""/>
    <n v="310"/>
    <s v=""/>
    <s v=""/>
  </r>
  <r>
    <x v="0"/>
    <x v="2"/>
    <d v="2021-10-15T00:00:00"/>
    <x v="9"/>
    <s v=" "/>
    <s v="G00123"/>
    <n v="61110"/>
    <x v="56"/>
    <s v="61110 Salaries &amp; wages"/>
    <x v="9"/>
    <s v="SFM - Invoice 5563847"/>
    <s v=" "/>
    <s v=""/>
    <s v=""/>
    <n v="23868.58"/>
    <n v="23868.58"/>
    <n v="0"/>
    <s v=""/>
    <s v="G/L Account"/>
    <s v=""/>
    <s v=" "/>
    <s v=""/>
    <s v=""/>
    <n v="12341"/>
    <s v=""/>
    <n v="210"/>
    <s v=""/>
    <s v=""/>
  </r>
  <r>
    <x v="4"/>
    <x v="4"/>
    <d v="2021-10-15T00:00:00"/>
    <x v="9"/>
    <s v="Invoice"/>
    <s v="2853"/>
    <n v="51250"/>
    <x v="71"/>
    <s v="51250 Patient refreshments"/>
    <x v="11"/>
    <s v="Buttermints for patients"/>
    <s v=" "/>
    <s v=""/>
    <s v=""/>
    <n v="180.71"/>
    <n v="180.71"/>
    <n v="0"/>
    <s v=""/>
    <s v="G/L Account"/>
    <s v=""/>
    <s v=" "/>
    <s v=""/>
    <s v="The Waldorf Company, LLC"/>
    <n v="17911"/>
    <s v="2853"/>
    <n v="340"/>
    <s v="NULL"/>
    <s v="NULL"/>
  </r>
  <r>
    <x v="1"/>
    <x v="5"/>
    <d v="2021-10-15T00:00:00"/>
    <x v="9"/>
    <s v=" "/>
    <s v="G00136"/>
    <n v="51250"/>
    <x v="71"/>
    <s v="51250 Patient refreshments"/>
    <x v="11"/>
    <s v="eggs,la croix, coffee cream"/>
    <s v=" "/>
    <s v=""/>
    <s v=""/>
    <n v="46.09"/>
    <n v="46.09"/>
    <n v="0"/>
    <s v=""/>
    <s v="G/L Account"/>
    <s v=""/>
    <s v=" "/>
    <s v=""/>
    <s v=""/>
    <n v="14363"/>
    <s v=""/>
    <n v="180"/>
    <s v="NULL"/>
    <s v="NULL"/>
  </r>
  <r>
    <x v="4"/>
    <x v="4"/>
    <d v="2021-10-15T00:00:00"/>
    <x v="9"/>
    <s v=" "/>
    <s v="G00136"/>
    <n v="51250"/>
    <x v="71"/>
    <s v="51250 Patient refreshments"/>
    <x v="11"/>
    <s v="fig bar, la croix"/>
    <s v=" "/>
    <s v=""/>
    <s v=""/>
    <n v="112.51"/>
    <n v="112.51"/>
    <n v="0"/>
    <s v=""/>
    <s v="G/L Account"/>
    <s v=""/>
    <s v=" "/>
    <s v=""/>
    <s v=""/>
    <n v="14357"/>
    <s v=""/>
    <n v="180"/>
    <s v="NULL"/>
    <s v="NULL"/>
  </r>
  <r>
    <x v="1"/>
    <x v="7"/>
    <d v="2021-10-15T00:00:00"/>
    <x v="9"/>
    <s v="Invoice"/>
    <s v="6002934"/>
    <n v="51230"/>
    <x v="72"/>
    <s v="51230 IVF Lab supplies"/>
    <x v="11"/>
    <s v="Origio gas line/ filter start up"/>
    <s v=" "/>
    <s v=""/>
    <s v=""/>
    <n v="953.34"/>
    <n v="953.34"/>
    <n v="0"/>
    <s v=""/>
    <s v="G/L Account"/>
    <s v=""/>
    <s v=" "/>
    <s v=""/>
    <s v="Origio"/>
    <n v="17943"/>
    <s v="6002934"/>
    <n v="130"/>
    <s v="NULL"/>
    <s v="NULL"/>
  </r>
  <r>
    <x v="1"/>
    <x v="1"/>
    <d v="2021-10-15T00:00:00"/>
    <x v="9"/>
    <s v="Invoice"/>
    <s v="35908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17935"/>
    <s v="35908"/>
    <n v="130"/>
    <s v="NULL"/>
    <s v="NULL"/>
  </r>
  <r>
    <x v="1"/>
    <x v="1"/>
    <d v="2021-10-15T00:00:00"/>
    <x v="9"/>
    <s v="Invoice"/>
    <s v="21-0927"/>
    <n v="51230"/>
    <x v="72"/>
    <s v="51230 IVF Lab supplies"/>
    <x v="11"/>
    <s v="Zymot Product Catalog - Zymot Multi 850 - SF"/>
    <s v=" "/>
    <s v=""/>
    <s v=""/>
    <n v="1636.15"/>
    <n v="1636.15"/>
    <n v="0"/>
    <s v=""/>
    <s v="G/L Account"/>
    <s v=""/>
    <s v=" "/>
    <s v=""/>
    <s v="DxNow, Inc"/>
    <n v="17907"/>
    <s v="21-0927"/>
    <n v="130"/>
    <s v="NULL"/>
    <s v="NULL"/>
  </r>
  <r>
    <x v="1"/>
    <x v="5"/>
    <d v="2021-10-15T00:00:00"/>
    <x v="9"/>
    <s v=" "/>
    <s v="G00122"/>
    <n v="51190"/>
    <x v="49"/>
    <s v="51190 PTO Expense"/>
    <x v="12"/>
    <s v="CA PC - Invoice 5562834 - PPE 10.15.21"/>
    <s v=" "/>
    <s v=""/>
    <s v=""/>
    <n v="807.52"/>
    <n v="807.52"/>
    <n v="0"/>
    <s v=""/>
    <s v="G/L Account"/>
    <s v=""/>
    <s v=" "/>
    <s v=""/>
    <s v=""/>
    <n v="13152"/>
    <s v=""/>
    <n v="120"/>
    <s v=""/>
    <s v=""/>
  </r>
  <r>
    <x v="1"/>
    <x v="1"/>
    <d v="2021-10-15T00:00:00"/>
    <x v="9"/>
    <s v=" "/>
    <s v="G00122"/>
    <n v="51190"/>
    <x v="49"/>
    <s v="51190 PTO Expense"/>
    <x v="12"/>
    <s v="CA PC - Invoice 5562834 - PPE 10.15.21"/>
    <s v=" "/>
    <s v=""/>
    <s v=""/>
    <n v="5024.62"/>
    <n v="5024.62"/>
    <n v="0"/>
    <s v=""/>
    <s v="G/L Account"/>
    <s v=""/>
    <s v=" "/>
    <s v=""/>
    <s v=""/>
    <n v="13144"/>
    <s v=""/>
    <n v="120"/>
    <s v=""/>
    <s v=""/>
  </r>
  <r>
    <x v="1"/>
    <x v="3"/>
    <d v="2021-10-15T00:00:00"/>
    <x v="9"/>
    <s v=" "/>
    <s v="G00122"/>
    <n v="51190"/>
    <x v="49"/>
    <s v="51190 PTO Expense"/>
    <x v="12"/>
    <s v="CA PC - Invoice 5562834 - PPE 10.15.21"/>
    <s v=" "/>
    <s v=""/>
    <s v=""/>
    <n v="2508.8000000000002"/>
    <n v="2508.8000000000002"/>
    <n v="0"/>
    <s v=""/>
    <s v="G/L Account"/>
    <s v=""/>
    <s v=" "/>
    <s v=""/>
    <s v=""/>
    <n v="13137"/>
    <s v=""/>
    <n v="120"/>
    <s v=""/>
    <s v=""/>
  </r>
  <r>
    <x v="1"/>
    <x v="9"/>
    <d v="2021-10-15T00:00:00"/>
    <x v="9"/>
    <s v=" "/>
    <s v="G00122"/>
    <n v="51190"/>
    <x v="49"/>
    <s v="51190 PTO Expense"/>
    <x v="12"/>
    <s v="CA PC - Invoice 5562834 - PPE 10.15.21"/>
    <s v=" "/>
    <s v=""/>
    <s v=""/>
    <n v="480.77"/>
    <n v="480.77"/>
    <n v="0"/>
    <s v=""/>
    <s v="G/L Account"/>
    <s v=""/>
    <s v=" "/>
    <s v=""/>
    <s v=""/>
    <n v="13129"/>
    <s v=""/>
    <n v="120"/>
    <s v=""/>
    <s v=""/>
  </r>
  <r>
    <x v="1"/>
    <x v="7"/>
    <d v="2021-10-15T00:00:00"/>
    <x v="9"/>
    <s v=" "/>
    <s v="G00122"/>
    <n v="51190"/>
    <x v="49"/>
    <s v="51190 PTO Expense"/>
    <x v="12"/>
    <s v="CA PC - Invoice 5562834 - PPE 10.15.21"/>
    <s v=" "/>
    <s v=""/>
    <s v=""/>
    <n v="4064.16"/>
    <n v="4064.16"/>
    <n v="0"/>
    <s v=""/>
    <s v="G/L Account"/>
    <s v=""/>
    <s v=" "/>
    <s v=""/>
    <s v=""/>
    <n v="13116"/>
    <s v=""/>
    <n v="120"/>
    <s v=""/>
    <s v=""/>
  </r>
  <r>
    <x v="1"/>
    <x v="4"/>
    <d v="2021-10-15T00:00:00"/>
    <x v="9"/>
    <s v=" "/>
    <s v="G00122"/>
    <n v="51190"/>
    <x v="49"/>
    <s v="51190 PTO Expense"/>
    <x v="12"/>
    <s v="CA PC - Invoice 5562834 - PPE 10.15.21"/>
    <s v=" "/>
    <s v=""/>
    <s v=""/>
    <n v="2556.8000000000002"/>
    <n v="2556.8000000000002"/>
    <n v="0"/>
    <s v=""/>
    <s v="G/L Account"/>
    <s v=""/>
    <s v=" "/>
    <s v=""/>
    <s v=""/>
    <n v="13108"/>
    <s v=""/>
    <n v="120"/>
    <s v=""/>
    <s v=""/>
  </r>
  <r>
    <x v="1"/>
    <x v="5"/>
    <d v="2021-10-15T00:00:00"/>
    <x v="9"/>
    <s v=" "/>
    <s v="G00122"/>
    <n v="51190"/>
    <x v="49"/>
    <s v="51190 PTO Expense"/>
    <x v="12"/>
    <s v="CA PC - Invoice 5558811 - off-cycle"/>
    <s v=" "/>
    <s v=""/>
    <s v=""/>
    <n v="2964.5"/>
    <n v="2964.5"/>
    <n v="0"/>
    <s v=""/>
    <s v="G/L Account"/>
    <s v=""/>
    <s v=" "/>
    <s v=""/>
    <s v=""/>
    <n v="13069"/>
    <s v=""/>
    <n v="120"/>
    <s v=""/>
    <s v=""/>
  </r>
  <r>
    <x v="4"/>
    <x v="4"/>
    <d v="2021-10-15T00:00:00"/>
    <x v="9"/>
    <s v=" "/>
    <s v="G00121"/>
    <n v="51190"/>
    <x v="49"/>
    <s v="51190 PTO Expense"/>
    <x v="12"/>
    <s v="NY PC - Invoice 5562237 - PPE 10.15.21"/>
    <s v=" "/>
    <s v=""/>
    <s v=""/>
    <n v="730.77"/>
    <n v="730.77"/>
    <n v="0"/>
    <s v=""/>
    <s v="G/L Account"/>
    <s v=""/>
    <s v=" "/>
    <s v=""/>
    <s v=""/>
    <n v="13039"/>
    <s v=""/>
    <n v="12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584"/>
    <s v=""/>
    <n v="16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928.08"/>
    <n v="928.08"/>
    <n v="0"/>
    <s v=""/>
    <s v="G/L Account"/>
    <s v=""/>
    <s v=" "/>
    <s v=""/>
    <s v=""/>
    <n v="12576"/>
    <s v=""/>
    <n v="22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1000"/>
    <n v="1000"/>
    <n v="0"/>
    <s v=""/>
    <s v="G/L Account"/>
    <s v=""/>
    <s v=" "/>
    <s v=""/>
    <s v=""/>
    <n v="12568"/>
    <s v=""/>
    <n v="14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1365.52"/>
    <n v="1365.52"/>
    <n v="0"/>
    <s v=""/>
    <s v="G/L Account"/>
    <s v=""/>
    <s v=" "/>
    <s v=""/>
    <s v=""/>
    <n v="12560"/>
    <s v=""/>
    <n v="140"/>
    <s v=""/>
    <s v=""/>
  </r>
  <r>
    <x v="0"/>
    <x v="3"/>
    <d v="2021-10-15T00:00:00"/>
    <x v="9"/>
    <s v=" "/>
    <s v="G00123"/>
    <n v="51190"/>
    <x v="49"/>
    <s v="51190 PTO Expense"/>
    <x v="12"/>
    <s v="SFM - Invoice 5563847"/>
    <s v=" "/>
    <s v=""/>
    <s v=""/>
    <n v="284"/>
    <n v="284"/>
    <n v="0"/>
    <s v=""/>
    <s v="G/L Account"/>
    <s v=""/>
    <s v=" "/>
    <s v=""/>
    <s v=""/>
    <n v="12552"/>
    <s v=""/>
    <n v="14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1372.21"/>
    <n v="1372.21"/>
    <n v="0"/>
    <s v=""/>
    <s v="G/L Account"/>
    <s v=""/>
    <s v=" "/>
    <s v=""/>
    <s v=""/>
    <n v="12544"/>
    <s v=""/>
    <n v="14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488"/>
    <n v="488"/>
    <n v="0"/>
    <s v=""/>
    <s v="G/L Account"/>
    <s v=""/>
    <s v=" "/>
    <s v=""/>
    <s v=""/>
    <n v="12536"/>
    <s v=""/>
    <n v="14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653.85"/>
    <n v="653.85"/>
    <n v="0"/>
    <s v=""/>
    <s v="G/L Account"/>
    <s v=""/>
    <s v=" "/>
    <s v=""/>
    <s v=""/>
    <n v="12513"/>
    <s v=""/>
    <n v="180"/>
    <s v=""/>
    <s v=""/>
  </r>
  <r>
    <x v="0"/>
    <x v="6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501"/>
    <s v=""/>
    <n v="18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432"/>
    <n v="432"/>
    <n v="0"/>
    <s v=""/>
    <s v="G/L Account"/>
    <s v=""/>
    <s v=" "/>
    <s v=""/>
    <s v=""/>
    <n v="12494"/>
    <s v=""/>
    <n v="18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242"/>
    <n v="242"/>
    <n v="0"/>
    <s v=""/>
    <s v="G/L Account"/>
    <s v=""/>
    <s v=" "/>
    <s v=""/>
    <s v=""/>
    <n v="12486"/>
    <s v=""/>
    <n v="180"/>
    <s v=""/>
    <s v=""/>
  </r>
  <r>
    <x v="0"/>
    <x v="2"/>
    <d v="2021-10-15T00:00:00"/>
    <x v="9"/>
    <s v=" "/>
    <s v="G00123"/>
    <n v="51190"/>
    <x v="49"/>
    <s v="51190 PTO Expense"/>
    <x v="12"/>
    <s v="SFM - Invoice 5563847"/>
    <s v=" "/>
    <s v=""/>
    <s v=""/>
    <n v="1221.1099999999999"/>
    <n v="1221.1099999999999"/>
    <n v="0"/>
    <s v=""/>
    <s v="G/L Account"/>
    <s v=""/>
    <s v=" "/>
    <s v=""/>
    <s v=""/>
    <n v="12479"/>
    <s v=""/>
    <n v="15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504"/>
    <n v="504"/>
    <n v="0"/>
    <s v=""/>
    <s v="G/L Account"/>
    <s v=""/>
    <s v=" "/>
    <s v=""/>
    <s v=""/>
    <n v="12465"/>
    <s v=""/>
    <n v="17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457"/>
    <s v=""/>
    <n v="170"/>
    <s v=""/>
    <s v=""/>
  </r>
  <r>
    <x v="0"/>
    <x v="7"/>
    <d v="2021-10-15T00:00:00"/>
    <x v="9"/>
    <s v=" "/>
    <s v="G00123"/>
    <n v="51190"/>
    <x v="49"/>
    <s v="51190 PTO Expense"/>
    <x v="12"/>
    <s v="SFM - Invoice 5563847"/>
    <s v=" "/>
    <s v=""/>
    <s v=""/>
    <n v="1799.75"/>
    <n v="1799.75"/>
    <n v="0"/>
    <s v=""/>
    <s v="G/L Account"/>
    <s v=""/>
    <s v=" "/>
    <s v=""/>
    <s v=""/>
    <n v="12438"/>
    <s v=""/>
    <n v="17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695"/>
    <n v="695"/>
    <n v="0"/>
    <s v=""/>
    <s v="G/L Account"/>
    <s v=""/>
    <s v=" "/>
    <s v=""/>
    <s v=""/>
    <n v="12430"/>
    <s v=""/>
    <n v="170"/>
    <s v=""/>
    <s v=""/>
  </r>
  <r>
    <x v="0"/>
    <x v="8"/>
    <d v="2021-10-15T00:00:00"/>
    <x v="9"/>
    <s v=" "/>
    <s v="G00123"/>
    <n v="51190"/>
    <x v="49"/>
    <s v="51190 PTO Expense"/>
    <x v="12"/>
    <s v="SFM - Invoice 5563847"/>
    <s v=" "/>
    <s v=""/>
    <s v=""/>
    <n v="192"/>
    <n v="192"/>
    <n v="0"/>
    <s v=""/>
    <s v="G/L Account"/>
    <s v=""/>
    <s v=" "/>
    <s v=""/>
    <s v=""/>
    <n v="12423"/>
    <s v=""/>
    <n v="170"/>
    <s v=""/>
    <s v=""/>
  </r>
  <r>
    <x v="0"/>
    <x v="5"/>
    <d v="2021-10-15T00:00:00"/>
    <x v="9"/>
    <s v=" "/>
    <s v="G00123"/>
    <n v="51190"/>
    <x v="49"/>
    <s v="51190 PTO Expense"/>
    <x v="12"/>
    <s v="SFM - Invoice 5563847"/>
    <s v=" "/>
    <s v=""/>
    <s v=""/>
    <n v="615.38"/>
    <n v="615.38"/>
    <n v="0"/>
    <s v=""/>
    <s v="G/L Account"/>
    <s v=""/>
    <s v=" "/>
    <s v=""/>
    <s v=""/>
    <n v="12411"/>
    <s v=""/>
    <n v="130"/>
    <s v=""/>
    <s v=""/>
  </r>
  <r>
    <x v="0"/>
    <x v="1"/>
    <d v="2021-10-15T00:00:00"/>
    <x v="9"/>
    <s v=" "/>
    <s v="G00123"/>
    <n v="51190"/>
    <x v="49"/>
    <s v="51190 PTO Expense"/>
    <x v="12"/>
    <s v="SFM - Invoice 5563847"/>
    <s v=" "/>
    <s v=""/>
    <s v=""/>
    <n v="4807.93"/>
    <n v="4807.93"/>
    <n v="0"/>
    <s v=""/>
    <s v="G/L Account"/>
    <s v=""/>
    <s v=" "/>
    <s v=""/>
    <s v=""/>
    <n v="12404"/>
    <s v=""/>
    <n v="130"/>
    <s v=""/>
    <s v=""/>
  </r>
  <r>
    <x v="0"/>
    <x v="4"/>
    <d v="2021-10-15T00:00:00"/>
    <x v="9"/>
    <s v=" "/>
    <s v="G00123"/>
    <n v="51190"/>
    <x v="49"/>
    <s v="51190 PTO Expense"/>
    <x v="12"/>
    <s v="SFM - Invoice 5563847"/>
    <s v=" "/>
    <s v=""/>
    <s v=""/>
    <n v="288.75"/>
    <n v="288.75"/>
    <n v="0"/>
    <s v=""/>
    <s v="G/L Account"/>
    <s v=""/>
    <s v=" "/>
    <s v=""/>
    <s v=""/>
    <n v="12391"/>
    <s v=""/>
    <n v="13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83"/>
    <n v="583"/>
    <n v="0"/>
    <s v=""/>
    <s v="G/L Account"/>
    <s v=""/>
    <s v=" "/>
    <s v=""/>
    <s v=""/>
    <n v="13157"/>
    <s v=""/>
    <n v="12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689"/>
    <n v="689"/>
    <n v="0"/>
    <s v=""/>
    <s v="G/L Account"/>
    <s v=""/>
    <s v=" "/>
    <s v=""/>
    <s v=""/>
    <n v="13149"/>
    <s v=""/>
    <n v="120"/>
    <s v=""/>
    <s v=""/>
  </r>
  <r>
    <x v="1"/>
    <x v="3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41"/>
    <s v=""/>
    <n v="120"/>
    <s v=""/>
    <s v=""/>
  </r>
  <r>
    <x v="1"/>
    <x v="9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34"/>
    <s v=""/>
    <n v="120"/>
    <s v=""/>
    <s v=""/>
  </r>
  <r>
    <x v="1"/>
    <x v="9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127"/>
    <s v=""/>
    <n v="120"/>
    <s v=""/>
    <s v=""/>
  </r>
  <r>
    <x v="1"/>
    <x v="7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83"/>
    <n v="583"/>
    <n v="0"/>
    <s v=""/>
    <s v="G/L Account"/>
    <s v=""/>
    <s v=" "/>
    <s v=""/>
    <s v=""/>
    <n v="13121"/>
    <s v=""/>
    <n v="120"/>
    <s v=""/>
    <s v=""/>
  </r>
  <r>
    <x v="1"/>
    <x v="4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06"/>
    <n v="106"/>
    <n v="0"/>
    <s v=""/>
    <s v="G/L Account"/>
    <s v=""/>
    <s v=" "/>
    <s v=""/>
    <s v=""/>
    <n v="13113"/>
    <s v=""/>
    <n v="12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105"/>
    <s v=""/>
    <n v="11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099"/>
    <s v=""/>
    <n v="110"/>
    <s v=""/>
    <s v=""/>
  </r>
  <r>
    <x v="1"/>
    <x v="7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159"/>
    <n v="159"/>
    <n v="0"/>
    <s v=""/>
    <s v="G/L Account"/>
    <s v=""/>
    <s v=" "/>
    <s v=""/>
    <s v=""/>
    <n v="13093"/>
    <s v=""/>
    <n v="110"/>
    <s v=""/>
    <s v=""/>
  </r>
  <r>
    <x v="1"/>
    <x v="1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087"/>
    <s v=""/>
    <n v="110"/>
    <s v=""/>
    <s v=""/>
  </r>
  <r>
    <x v="1"/>
    <x v="4"/>
    <d v="2021-10-15T00:00:00"/>
    <x v="9"/>
    <s v=" "/>
    <s v="G00122"/>
    <n v="51180"/>
    <x v="83"/>
    <s v="51180 Benefits Admin/Payroll Admin fee"/>
    <x v="12"/>
    <s v="CA PC - Invoice 5562834 - PPE 10.15.21"/>
    <s v=" "/>
    <s v=""/>
    <s v=""/>
    <n v="53"/>
    <n v="53"/>
    <n v="0"/>
    <s v=""/>
    <s v="G/L Account"/>
    <s v=""/>
    <s v=" "/>
    <s v=""/>
    <s v=""/>
    <n v="13083"/>
    <s v=""/>
    <n v="11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58811 - off-cycle - shipping"/>
    <s v=" "/>
    <s v=""/>
    <s v=""/>
    <n v="15"/>
    <n v="15"/>
    <n v="0"/>
    <s v=""/>
    <s v="G/L Account"/>
    <s v=""/>
    <s v=" "/>
    <s v=""/>
    <s v=""/>
    <n v="13074"/>
    <s v=""/>
    <n v="120"/>
    <s v=""/>
    <s v=""/>
  </r>
  <r>
    <x v="1"/>
    <x v="5"/>
    <d v="2021-10-15T00:00:00"/>
    <x v="9"/>
    <s v=" "/>
    <s v="G00122"/>
    <n v="51180"/>
    <x v="83"/>
    <s v="51180 Benefits Admin/Payroll Admin fee"/>
    <x v="12"/>
    <s v="CA PC - Invoice 5558811 - off-cycle"/>
    <s v=" "/>
    <s v=""/>
    <s v=""/>
    <n v="53"/>
    <n v="53"/>
    <n v="0"/>
    <s v=""/>
    <s v="G/L Account"/>
    <s v=""/>
    <s v=" "/>
    <s v=""/>
    <s v=""/>
    <n v="13073"/>
    <s v=""/>
    <n v="120"/>
    <s v=""/>
    <s v=""/>
  </r>
  <r>
    <x v="4"/>
    <x v="4"/>
    <d v="2021-10-15T00:00:00"/>
    <x v="9"/>
    <s v=" "/>
    <s v="G00121"/>
    <n v="51180"/>
    <x v="83"/>
    <s v="51180 Benefits Admin/Payroll Admin fee"/>
    <x v="12"/>
    <s v="NY PC - Invoice 5562237 - PPE 10.15.21"/>
    <s v=" "/>
    <s v=""/>
    <s v=""/>
    <n v="318"/>
    <n v="318"/>
    <n v="0"/>
    <s v=""/>
    <s v="G/L Account"/>
    <s v=""/>
    <s v=" "/>
    <s v=""/>
    <s v=""/>
    <n v="13044"/>
    <s v=""/>
    <n v="120"/>
    <s v=""/>
    <s v=""/>
  </r>
  <r>
    <x v="4"/>
    <x v="4"/>
    <d v="2021-10-15T00:00:00"/>
    <x v="9"/>
    <s v=" "/>
    <s v="G00121"/>
    <n v="51180"/>
    <x v="83"/>
    <s v="51180 Benefits Admin/Payroll Admin fee"/>
    <x v="12"/>
    <s v="NY PC - Invoice 5562237 - PPE 10.15.21"/>
    <s v=" "/>
    <s v=""/>
    <s v=""/>
    <n v="212"/>
    <n v="212"/>
    <n v="0"/>
    <s v=""/>
    <s v="G/L Account"/>
    <s v=""/>
    <s v=" "/>
    <s v=""/>
    <s v=""/>
    <n v="13037"/>
    <s v=""/>
    <n v="11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265"/>
    <n v="265"/>
    <n v="0"/>
    <s v=""/>
    <s v="G/L Account"/>
    <s v=""/>
    <s v=" "/>
    <s v=""/>
    <s v=""/>
    <n v="12589"/>
    <s v=""/>
    <n v="16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624.29999999999995"/>
    <n v="624.29999999999995"/>
    <n v="0"/>
    <s v=""/>
    <s v="G/L Account"/>
    <s v=""/>
    <s v=" "/>
    <s v=""/>
    <s v=""/>
    <n v="12581"/>
    <s v=""/>
    <n v="22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573"/>
    <s v=""/>
    <n v="14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636"/>
    <n v="636"/>
    <n v="0"/>
    <s v=""/>
    <s v="G/L Account"/>
    <s v=""/>
    <s v=" "/>
    <s v=""/>
    <s v=""/>
    <n v="12565"/>
    <s v=""/>
    <n v="14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57"/>
    <s v=""/>
    <n v="14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477"/>
    <n v="477"/>
    <n v="0"/>
    <s v=""/>
    <s v="G/L Account"/>
    <s v=""/>
    <s v=" "/>
    <s v=""/>
    <s v=""/>
    <n v="12549"/>
    <s v=""/>
    <n v="14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541"/>
    <s v=""/>
    <n v="14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106"/>
    <n v="106"/>
    <n v="0"/>
    <s v=""/>
    <s v="G/L Account"/>
    <s v=""/>
    <s v=" "/>
    <s v=""/>
    <s v=""/>
    <n v="12525"/>
    <s v=""/>
    <n v="18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265"/>
    <n v="265"/>
    <n v="0"/>
    <s v=""/>
    <s v="G/L Account"/>
    <s v=""/>
    <s v=" "/>
    <s v=""/>
    <s v=""/>
    <n v="12518"/>
    <s v=""/>
    <n v="18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10"/>
    <s v=""/>
    <n v="180"/>
    <s v=""/>
    <s v=""/>
  </r>
  <r>
    <x v="0"/>
    <x v="6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506"/>
    <s v=""/>
    <n v="18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212"/>
    <n v="212"/>
    <n v="0"/>
    <s v=""/>
    <s v="G/L Account"/>
    <s v=""/>
    <s v=" "/>
    <s v=""/>
    <s v=""/>
    <n v="12499"/>
    <s v=""/>
    <n v="18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159"/>
    <n v="159"/>
    <n v="0"/>
    <s v=""/>
    <s v="G/L Account"/>
    <s v=""/>
    <s v=" "/>
    <s v=""/>
    <s v=""/>
    <n v="12491"/>
    <s v=""/>
    <n v="18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318"/>
    <n v="318"/>
    <n v="0"/>
    <s v=""/>
    <s v="G/L Account"/>
    <s v=""/>
    <s v=" "/>
    <s v=""/>
    <s v=""/>
    <n v="12483"/>
    <s v=""/>
    <n v="18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0"/>
    <n v="530"/>
    <n v="0"/>
    <s v=""/>
    <s v="G/L Account"/>
    <s v=""/>
    <s v=" "/>
    <s v=""/>
    <s v=""/>
    <n v="12470"/>
    <s v=""/>
    <n v="17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689"/>
    <n v="689"/>
    <n v="0"/>
    <s v=""/>
    <s v="G/L Account"/>
    <s v=""/>
    <s v=" "/>
    <s v=""/>
    <s v=""/>
    <n v="12462"/>
    <s v=""/>
    <n v="170"/>
    <s v=""/>
    <s v=""/>
  </r>
  <r>
    <x v="0"/>
    <x v="3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454"/>
    <s v=""/>
    <n v="170"/>
    <s v=""/>
    <s v=""/>
  </r>
  <r>
    <x v="0"/>
    <x v="6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448"/>
    <s v=""/>
    <n v="17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636"/>
    <n v="636"/>
    <n v="0"/>
    <s v=""/>
    <s v="G/L Account"/>
    <s v=""/>
    <s v=" "/>
    <s v=""/>
    <s v=""/>
    <n v="12443"/>
    <s v=""/>
    <n v="17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477"/>
    <n v="477"/>
    <n v="0"/>
    <s v=""/>
    <s v="G/L Account"/>
    <s v=""/>
    <s v=" "/>
    <s v=""/>
    <s v=""/>
    <n v="12435"/>
    <s v=""/>
    <n v="170"/>
    <s v=""/>
    <s v=""/>
  </r>
  <r>
    <x v="0"/>
    <x v="8"/>
    <d v="2021-10-15T00:00:00"/>
    <x v="9"/>
    <s v=" "/>
    <s v="G00123"/>
    <n v="51180"/>
    <x v="83"/>
    <s v="51180 Benefits Admin/Payroll Admin fee"/>
    <x v="12"/>
    <s v="SFM - Invoice 5563847"/>
    <s v=" "/>
    <s v=""/>
    <s v=""/>
    <n v="106"/>
    <n v="106"/>
    <n v="0"/>
    <s v=""/>
    <s v="G/L Account"/>
    <s v=""/>
    <s v=" "/>
    <s v=""/>
    <s v=""/>
    <n v="12427"/>
    <s v=""/>
    <n v="170"/>
    <s v=""/>
    <s v=""/>
  </r>
  <r>
    <x v="0"/>
    <x v="5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416"/>
    <s v=""/>
    <n v="13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901"/>
    <n v="901"/>
    <n v="0"/>
    <s v=""/>
    <s v="G/L Account"/>
    <s v=""/>
    <s v=" "/>
    <s v=""/>
    <s v=""/>
    <n v="12409"/>
    <s v=""/>
    <n v="130"/>
    <s v=""/>
    <s v=""/>
  </r>
  <r>
    <x v="0"/>
    <x v="7"/>
    <d v="2021-10-15T00:00:00"/>
    <x v="9"/>
    <s v=" "/>
    <s v="G00123"/>
    <n v="51180"/>
    <x v="83"/>
    <s v="51180 Benefits Admin/Payroll Admin fee"/>
    <x v="12"/>
    <s v="SFM - Invoice 5563847"/>
    <s v=" "/>
    <s v=""/>
    <s v=""/>
    <n v="371"/>
    <n v="371"/>
    <n v="0"/>
    <s v=""/>
    <s v="G/L Account"/>
    <s v=""/>
    <s v=" "/>
    <s v=""/>
    <s v=""/>
    <n v="12402"/>
    <s v=""/>
    <n v="13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318"/>
    <n v="318"/>
    <n v="0"/>
    <s v=""/>
    <s v="G/L Account"/>
    <s v=""/>
    <s v=" "/>
    <s v=""/>
    <s v=""/>
    <n v="12396"/>
    <s v=""/>
    <n v="130"/>
    <s v=""/>
    <s v=""/>
  </r>
  <r>
    <x v="0"/>
    <x v="2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88"/>
    <s v=""/>
    <n v="130"/>
    <s v=""/>
    <s v=""/>
  </r>
  <r>
    <x v="0"/>
    <x v="1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55"/>
    <s v=""/>
    <n v="120"/>
    <s v=""/>
    <s v=""/>
  </r>
  <r>
    <x v="0"/>
    <x v="4"/>
    <d v="2021-10-15T00:00:00"/>
    <x v="9"/>
    <s v=" "/>
    <s v="G00123"/>
    <n v="51180"/>
    <x v="83"/>
    <s v="51180 Benefits Admin/Payroll Admin fee"/>
    <x v="12"/>
    <s v="SFM - Invoice 5563847"/>
    <s v=" "/>
    <s v=""/>
    <s v=""/>
    <n v="53"/>
    <n v="53"/>
    <n v="0"/>
    <s v=""/>
    <s v="G/L Account"/>
    <s v=""/>
    <s v=" "/>
    <s v=""/>
    <s v=""/>
    <n v="12351"/>
    <s v=""/>
    <n v="120"/>
    <s v=""/>
    <s v=""/>
  </r>
  <r>
    <x v="1"/>
    <x v="5"/>
    <d v="2021-10-15T00:00:00"/>
    <x v="9"/>
    <s v=" "/>
    <s v="G00122"/>
    <n v="51170"/>
    <x v="50"/>
    <s v="51170 Benefits "/>
    <x v="12"/>
    <s v="CA PC - Invoice 5562834 - PPE 10.15.21"/>
    <s v=" "/>
    <s v=""/>
    <s v=""/>
    <n v="2449.37"/>
    <n v="2449.37"/>
    <n v="0"/>
    <s v=""/>
    <s v="G/L Account"/>
    <s v=""/>
    <s v=" "/>
    <s v=""/>
    <s v=""/>
    <n v="13155"/>
    <s v=""/>
    <n v="12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4736.8"/>
    <n v="4736.8"/>
    <n v="0"/>
    <s v=""/>
    <s v="G/L Account"/>
    <s v=""/>
    <s v=" "/>
    <s v=""/>
    <s v=""/>
    <n v="13147"/>
    <s v=""/>
    <n v="120"/>
    <s v=""/>
    <s v=""/>
  </r>
  <r>
    <x v="1"/>
    <x v="3"/>
    <d v="2021-10-15T00:00:00"/>
    <x v="9"/>
    <s v=" "/>
    <s v="G00122"/>
    <n v="51170"/>
    <x v="50"/>
    <s v="51170 Benefits "/>
    <x v="12"/>
    <s v="CA PC - Invoice 5562834 - PPE 10.15.21"/>
    <s v=" "/>
    <s v=""/>
    <s v=""/>
    <n v="269.35000000000002"/>
    <n v="269.35000000000002"/>
    <n v="0"/>
    <s v=""/>
    <s v="G/L Account"/>
    <s v=""/>
    <s v=" "/>
    <s v=""/>
    <s v=""/>
    <n v="13139"/>
    <s v=""/>
    <n v="120"/>
    <s v=""/>
    <s v=""/>
  </r>
  <r>
    <x v="1"/>
    <x v="9"/>
    <d v="2021-10-15T00:00:00"/>
    <x v="9"/>
    <s v=" "/>
    <s v="G00122"/>
    <n v="51170"/>
    <x v="50"/>
    <s v="51170 Benefits "/>
    <x v="12"/>
    <s v="CA PC - Invoice 5562834 - PPE 10.15.21"/>
    <s v=" "/>
    <s v=""/>
    <s v=""/>
    <n v="39.270000000000003"/>
    <n v="39.270000000000003"/>
    <n v="0"/>
    <s v=""/>
    <s v="G/L Account"/>
    <s v=""/>
    <s v=" "/>
    <s v=""/>
    <s v=""/>
    <n v="13132"/>
    <s v=""/>
    <n v="120"/>
    <s v=""/>
    <s v=""/>
  </r>
  <r>
    <x v="1"/>
    <x v="9"/>
    <d v="2021-10-15T00:00:00"/>
    <x v="9"/>
    <s v=" "/>
    <s v="G00122"/>
    <n v="51170"/>
    <x v="50"/>
    <s v="51170 Benefits "/>
    <x v="12"/>
    <s v="CA PC - Invoice 5562834 - PPE 10.15.21"/>
    <s v=" "/>
    <s v=""/>
    <s v=""/>
    <n v="43.46"/>
    <n v="43.46"/>
    <n v="0"/>
    <s v=""/>
    <s v="G/L Account"/>
    <s v=""/>
    <s v=" "/>
    <s v=""/>
    <s v=""/>
    <n v="13125"/>
    <s v=""/>
    <n v="120"/>
    <s v=""/>
    <s v=""/>
  </r>
  <r>
    <x v="1"/>
    <x v="7"/>
    <d v="2021-10-15T00:00:00"/>
    <x v="9"/>
    <s v=" "/>
    <s v="G00122"/>
    <n v="51170"/>
    <x v="50"/>
    <s v="51170 Benefits "/>
    <x v="12"/>
    <s v="CA PC - Invoice 5562834 - PPE 10.15.21"/>
    <s v=" "/>
    <s v=""/>
    <s v=""/>
    <n v="2860.11"/>
    <n v="2860.11"/>
    <n v="0"/>
    <s v=""/>
    <s v="G/L Account"/>
    <s v=""/>
    <s v=" "/>
    <s v=""/>
    <s v=""/>
    <n v="13119"/>
    <s v=""/>
    <n v="120"/>
    <s v=""/>
    <s v=""/>
  </r>
  <r>
    <x v="1"/>
    <x v="4"/>
    <d v="2021-10-15T00:00:00"/>
    <x v="9"/>
    <s v=" "/>
    <s v="G00122"/>
    <n v="51170"/>
    <x v="50"/>
    <s v="51170 Benefits "/>
    <x v="12"/>
    <s v="CA PC - Invoice 5562834 - PPE 10.15.21"/>
    <s v=" "/>
    <s v=""/>
    <s v=""/>
    <n v="729.9"/>
    <n v="729.9"/>
    <n v="0"/>
    <s v=""/>
    <s v="G/L Account"/>
    <s v=""/>
    <s v=" "/>
    <s v=""/>
    <s v=""/>
    <n v="13111"/>
    <s v=""/>
    <n v="120"/>
    <s v=""/>
    <s v=""/>
  </r>
  <r>
    <x v="1"/>
    <x v="5"/>
    <d v="2021-10-15T00:00:00"/>
    <x v="9"/>
    <s v=" "/>
    <s v="G00122"/>
    <n v="51170"/>
    <x v="50"/>
    <s v="51170 Benefits "/>
    <x v="12"/>
    <s v="CA PC - Invoice 5562834 - PPE 10.15.21"/>
    <s v=" "/>
    <s v=""/>
    <s v=""/>
    <n v="2613.0300000000002"/>
    <n v="2613.0300000000002"/>
    <n v="0"/>
    <s v=""/>
    <s v="G/L Account"/>
    <s v=""/>
    <s v=" "/>
    <s v=""/>
    <s v=""/>
    <n v="13103"/>
    <s v=""/>
    <n v="11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2685.56"/>
    <n v="2685.56"/>
    <n v="0"/>
    <s v=""/>
    <s v="G/L Account"/>
    <s v=""/>
    <s v=" "/>
    <s v=""/>
    <s v=""/>
    <n v="13097"/>
    <s v=""/>
    <n v="110"/>
    <s v=""/>
    <s v=""/>
  </r>
  <r>
    <x v="1"/>
    <x v="7"/>
    <d v="2021-10-15T00:00:00"/>
    <x v="9"/>
    <s v=" "/>
    <s v="G00122"/>
    <n v="51170"/>
    <x v="50"/>
    <s v="51170 Benefits "/>
    <x v="12"/>
    <s v="CA PC - Invoice 5562834 - PPE 10.15.21"/>
    <s v=" "/>
    <s v=""/>
    <s v=""/>
    <n v="2689.35"/>
    <n v="2689.35"/>
    <n v="0"/>
    <s v=""/>
    <s v="G/L Account"/>
    <s v=""/>
    <s v=" "/>
    <s v=""/>
    <s v=""/>
    <n v="13091"/>
    <s v=""/>
    <n v="110"/>
    <s v=""/>
    <s v=""/>
  </r>
  <r>
    <x v="1"/>
    <x v="1"/>
    <d v="2021-10-15T00:00:00"/>
    <x v="9"/>
    <s v=" "/>
    <s v="G00122"/>
    <n v="51170"/>
    <x v="50"/>
    <s v="51170 Benefits "/>
    <x v="12"/>
    <s v="CA PC - Invoice 5562834 - PPE 10.15.21"/>
    <s v=" "/>
    <s v=""/>
    <s v=""/>
    <n v="1560.74"/>
    <n v="1560.74"/>
    <n v="0"/>
    <s v=""/>
    <s v="G/L Account"/>
    <s v=""/>
    <s v=" "/>
    <s v=""/>
    <s v=""/>
    <n v="13086"/>
    <s v=""/>
    <n v="110"/>
    <s v=""/>
    <s v=""/>
  </r>
  <r>
    <x v="1"/>
    <x v="4"/>
    <d v="2021-10-15T00:00:00"/>
    <x v="9"/>
    <s v=" "/>
    <s v="G00122"/>
    <n v="51170"/>
    <x v="50"/>
    <s v="51170 Benefits "/>
    <x v="12"/>
    <s v="CA PC - Invoice 5562834 - PPE 10.15.21"/>
    <s v=" "/>
    <s v=""/>
    <s v=""/>
    <n v="1546.09"/>
    <n v="1546.09"/>
    <n v="0"/>
    <s v=""/>
    <s v="G/L Account"/>
    <s v=""/>
    <s v=" "/>
    <s v=""/>
    <s v=""/>
    <n v="13082"/>
    <s v=""/>
    <n v="110"/>
    <s v=""/>
    <s v=""/>
  </r>
  <r>
    <x v="4"/>
    <x v="4"/>
    <d v="2021-10-15T00:00:00"/>
    <x v="9"/>
    <s v=" "/>
    <s v="G00121"/>
    <n v="51170"/>
    <x v="50"/>
    <s v="51170 Benefits "/>
    <x v="12"/>
    <s v="NY PC - Invoice 5562237 - PPE 10.15.21"/>
    <s v=" "/>
    <s v=""/>
    <s v=""/>
    <n v="1259.68"/>
    <n v="1259.68"/>
    <n v="0"/>
    <s v=""/>
    <s v="G/L Account"/>
    <s v=""/>
    <s v=" "/>
    <s v=""/>
    <s v=""/>
    <n v="13042"/>
    <s v=""/>
    <n v="120"/>
    <s v=""/>
    <s v=""/>
  </r>
  <r>
    <x v="4"/>
    <x v="4"/>
    <d v="2021-10-15T00:00:00"/>
    <x v="9"/>
    <s v=" "/>
    <s v="G00121"/>
    <n v="51170"/>
    <x v="50"/>
    <s v="51170 Benefits "/>
    <x v="12"/>
    <s v="NY PC - Invoice 5562237 - PPE 10.15.21"/>
    <s v=" "/>
    <s v=""/>
    <s v=""/>
    <n v="3346.94"/>
    <n v="3346.94"/>
    <n v="0"/>
    <s v=""/>
    <s v="G/L Account"/>
    <s v=""/>
    <s v=" "/>
    <s v=""/>
    <s v=""/>
    <n v="13035"/>
    <s v=""/>
    <n v="11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537.03"/>
    <n v="537.03"/>
    <n v="0"/>
    <s v=""/>
    <s v="G/L Account"/>
    <s v=""/>
    <s v=" "/>
    <s v=""/>
    <s v=""/>
    <n v="12587"/>
    <s v=""/>
    <n v="16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1303.73"/>
    <n v="1303.73"/>
    <n v="0"/>
    <s v=""/>
    <s v="G/L Account"/>
    <s v=""/>
    <s v=" "/>
    <s v=""/>
    <s v=""/>
    <n v="12579"/>
    <s v=""/>
    <n v="22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1457.68"/>
    <n v="1457.68"/>
    <n v="0"/>
    <s v=""/>
    <s v="G/L Account"/>
    <s v=""/>
    <s v=" "/>
    <s v=""/>
    <s v=""/>
    <n v="12571"/>
    <s v=""/>
    <n v="14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2219.66"/>
    <n v="2219.66"/>
    <n v="0"/>
    <s v=""/>
    <s v="G/L Account"/>
    <s v=""/>
    <s v=" "/>
    <s v=""/>
    <s v=""/>
    <n v="12563"/>
    <s v=""/>
    <n v="140"/>
    <s v=""/>
    <s v=""/>
  </r>
  <r>
    <x v="0"/>
    <x v="3"/>
    <d v="2021-10-15T00:00:00"/>
    <x v="9"/>
    <s v=" "/>
    <s v="G00123"/>
    <n v="51170"/>
    <x v="50"/>
    <s v="51170 Benefits "/>
    <x v="12"/>
    <s v="SFM - Invoice 5563847"/>
    <s v=" "/>
    <s v=""/>
    <s v=""/>
    <n v="366"/>
    <n v="366"/>
    <n v="0"/>
    <s v=""/>
    <s v="G/L Account"/>
    <s v=""/>
    <s v=" "/>
    <s v=""/>
    <s v=""/>
    <n v="12555"/>
    <s v=""/>
    <n v="14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2464.86"/>
    <n v="2464.86"/>
    <n v="0"/>
    <s v=""/>
    <s v="G/L Account"/>
    <s v=""/>
    <s v=" "/>
    <s v=""/>
    <s v=""/>
    <n v="12547"/>
    <s v=""/>
    <n v="14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1391.62"/>
    <n v="1391.62"/>
    <n v="0"/>
    <s v=""/>
    <s v="G/L Account"/>
    <s v=""/>
    <s v=" "/>
    <s v=""/>
    <s v=""/>
    <n v="12539"/>
    <s v=""/>
    <n v="14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55.1"/>
    <n v="55.1"/>
    <n v="0"/>
    <s v=""/>
    <s v="G/L Account"/>
    <s v=""/>
    <s v=" "/>
    <s v=""/>
    <s v=""/>
    <n v="12523"/>
    <s v=""/>
    <n v="18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1375.65"/>
    <n v="1375.65"/>
    <n v="0"/>
    <s v=""/>
    <s v="G/L Account"/>
    <s v=""/>
    <s v=" "/>
    <s v=""/>
    <s v=""/>
    <n v="12516"/>
    <s v=""/>
    <n v="180"/>
    <s v=""/>
    <s v=""/>
  </r>
  <r>
    <x v="0"/>
    <x v="6"/>
    <d v="2021-10-15T00:00:00"/>
    <x v="9"/>
    <s v=" "/>
    <s v="G00123"/>
    <n v="51170"/>
    <x v="50"/>
    <s v="51170 Benefits "/>
    <x v="12"/>
    <s v="SFM - Invoice 5563847"/>
    <s v=" "/>
    <s v=""/>
    <s v=""/>
    <n v="323.12"/>
    <n v="323.12"/>
    <n v="0"/>
    <s v=""/>
    <s v="G/L Account"/>
    <s v=""/>
    <s v=" "/>
    <s v=""/>
    <s v=""/>
    <n v="12504"/>
    <s v=""/>
    <n v="18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632.73"/>
    <n v="632.73"/>
    <n v="0"/>
    <s v=""/>
    <s v="G/L Account"/>
    <s v=""/>
    <s v=" "/>
    <s v=""/>
    <s v=""/>
    <n v="12497"/>
    <s v=""/>
    <n v="18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704.16"/>
    <n v="704.16"/>
    <n v="0"/>
    <s v=""/>
    <s v="G/L Account"/>
    <s v=""/>
    <s v=" "/>
    <s v=""/>
    <s v=""/>
    <n v="12489"/>
    <s v=""/>
    <n v="18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353.74"/>
    <n v="353.74"/>
    <n v="0"/>
    <s v=""/>
    <s v="G/L Account"/>
    <s v=""/>
    <s v=" "/>
    <s v=""/>
    <s v=""/>
    <n v="12481"/>
    <s v=""/>
    <n v="15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444.44"/>
    <n v="444.44"/>
    <n v="0"/>
    <s v=""/>
    <s v="G/L Account"/>
    <s v=""/>
    <s v=" "/>
    <s v=""/>
    <s v=""/>
    <n v="12468"/>
    <s v=""/>
    <n v="17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3159.13"/>
    <n v="3159.13"/>
    <n v="0"/>
    <s v=""/>
    <s v="G/L Account"/>
    <s v=""/>
    <s v=" "/>
    <s v=""/>
    <s v=""/>
    <n v="12460"/>
    <s v=""/>
    <n v="170"/>
    <s v=""/>
    <s v=""/>
  </r>
  <r>
    <x v="0"/>
    <x v="3"/>
    <d v="2021-10-15T00:00:00"/>
    <x v="9"/>
    <s v=" "/>
    <s v="G00123"/>
    <n v="51170"/>
    <x v="50"/>
    <s v="51170 Benefits "/>
    <x v="12"/>
    <s v="SFM - Invoice 5563847"/>
    <s v=" "/>
    <s v=""/>
    <s v=""/>
    <n v="9.85"/>
    <n v="9.85"/>
    <n v="0"/>
    <s v=""/>
    <s v="G/L Account"/>
    <s v=""/>
    <s v=" "/>
    <s v=""/>
    <s v=""/>
    <n v="12452"/>
    <s v=""/>
    <n v="170"/>
    <s v=""/>
    <s v=""/>
  </r>
  <r>
    <x v="0"/>
    <x v="6"/>
    <d v="2021-10-15T00:00:00"/>
    <x v="9"/>
    <s v=" "/>
    <s v="G00123"/>
    <n v="51170"/>
    <x v="50"/>
    <s v="51170 Benefits "/>
    <x v="12"/>
    <s v="SFM - Invoice 5563847"/>
    <s v=" "/>
    <s v=""/>
    <s v=""/>
    <n v="24.51"/>
    <n v="24.51"/>
    <n v="0"/>
    <s v=""/>
    <s v="G/L Account"/>
    <s v=""/>
    <s v=" "/>
    <s v=""/>
    <s v=""/>
    <n v="12446"/>
    <s v=""/>
    <n v="17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1952.35"/>
    <n v="1952.35"/>
    <n v="0"/>
    <s v=""/>
    <s v="G/L Account"/>
    <s v=""/>
    <s v=" "/>
    <s v=""/>
    <s v=""/>
    <n v="12441"/>
    <s v=""/>
    <n v="17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1706.83"/>
    <n v="1706.83"/>
    <n v="0"/>
    <s v=""/>
    <s v="G/L Account"/>
    <s v=""/>
    <s v=" "/>
    <s v=""/>
    <s v=""/>
    <n v="12433"/>
    <s v=""/>
    <n v="170"/>
    <s v=""/>
    <s v=""/>
  </r>
  <r>
    <x v="0"/>
    <x v="8"/>
    <d v="2021-10-15T00:00:00"/>
    <x v="9"/>
    <s v=" "/>
    <s v="G00123"/>
    <n v="51170"/>
    <x v="50"/>
    <s v="51170 Benefits "/>
    <x v="12"/>
    <s v="SFM - Invoice 5563847"/>
    <s v=" "/>
    <s v=""/>
    <s v=""/>
    <n v="256.39"/>
    <n v="256.39"/>
    <n v="0"/>
    <s v=""/>
    <s v="G/L Account"/>
    <s v=""/>
    <s v=" "/>
    <s v=""/>
    <s v=""/>
    <n v="12425"/>
    <s v=""/>
    <n v="170"/>
    <s v=""/>
    <s v=""/>
  </r>
  <r>
    <x v="0"/>
    <x v="5"/>
    <d v="2021-10-15T00:00:00"/>
    <x v="9"/>
    <s v=" "/>
    <s v="G00123"/>
    <n v="51170"/>
    <x v="50"/>
    <s v="51170 Benefits "/>
    <x v="12"/>
    <s v="SFM - Invoice 5563847"/>
    <s v=" "/>
    <s v=""/>
    <s v=""/>
    <n v="1603.91"/>
    <n v="1603.91"/>
    <n v="0"/>
    <s v=""/>
    <s v="G/L Account"/>
    <s v=""/>
    <s v=" "/>
    <s v=""/>
    <s v=""/>
    <n v="12414"/>
    <s v=""/>
    <n v="130"/>
    <s v=""/>
    <s v=""/>
  </r>
  <r>
    <x v="0"/>
    <x v="1"/>
    <d v="2021-10-15T00:00:00"/>
    <x v="9"/>
    <s v=" "/>
    <s v="G00123"/>
    <n v="51170"/>
    <x v="50"/>
    <s v="51170 Benefits "/>
    <x v="12"/>
    <s v="SFM - Invoice 5563847"/>
    <s v=" "/>
    <s v=""/>
    <s v=""/>
    <n v="4608.71"/>
    <n v="4608.71"/>
    <n v="0"/>
    <s v=""/>
    <s v="G/L Account"/>
    <s v=""/>
    <s v=" "/>
    <s v=""/>
    <s v=""/>
    <n v="12407"/>
    <s v=""/>
    <n v="130"/>
    <s v=""/>
    <s v=""/>
  </r>
  <r>
    <x v="0"/>
    <x v="7"/>
    <d v="2021-10-15T00:00:00"/>
    <x v="9"/>
    <s v=" "/>
    <s v="G00123"/>
    <n v="51170"/>
    <x v="50"/>
    <s v="51170 Benefits "/>
    <x v="12"/>
    <s v="SFM - Invoice 5563847"/>
    <s v=" "/>
    <s v=""/>
    <s v=""/>
    <n v="2268.5700000000002"/>
    <n v="2268.5700000000002"/>
    <n v="0"/>
    <s v=""/>
    <s v="G/L Account"/>
    <s v=""/>
    <s v=" "/>
    <s v=""/>
    <s v=""/>
    <n v="12400"/>
    <s v=""/>
    <n v="13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253.42"/>
    <n v="253.42"/>
    <n v="0"/>
    <s v=""/>
    <s v="G/L Account"/>
    <s v=""/>
    <s v=" "/>
    <s v=""/>
    <s v=""/>
    <n v="12394"/>
    <s v=""/>
    <n v="130"/>
    <s v=""/>
    <s v=""/>
  </r>
  <r>
    <x v="0"/>
    <x v="2"/>
    <d v="2021-10-15T00:00:00"/>
    <x v="9"/>
    <s v=" "/>
    <s v="G00123"/>
    <n v="51170"/>
    <x v="50"/>
    <s v="51170 Benefits "/>
    <x v="12"/>
    <s v="SFM - Invoice 5563847"/>
    <s v=" "/>
    <s v=""/>
    <s v=""/>
    <n v="397.53"/>
    <n v="397.53"/>
    <n v="0"/>
    <s v=""/>
    <s v="G/L Account"/>
    <s v=""/>
    <s v=" "/>
    <s v=""/>
    <s v=""/>
    <n v="12386"/>
    <s v=""/>
    <n v="130"/>
    <s v=""/>
    <s v=""/>
  </r>
  <r>
    <x v="0"/>
    <x v="4"/>
    <d v="2021-10-15T00:00:00"/>
    <x v="9"/>
    <s v=" "/>
    <s v="G00123"/>
    <n v="51170"/>
    <x v="50"/>
    <s v="51170 Benefits "/>
    <x v="12"/>
    <s v="SFM - Invoice 5563847"/>
    <s v=" "/>
    <s v=""/>
    <s v=""/>
    <n v="762.67"/>
    <n v="762.67"/>
    <n v="0"/>
    <s v=""/>
    <s v="G/L Account"/>
    <s v=""/>
    <s v=" "/>
    <s v=""/>
    <s v=""/>
    <n v="12350"/>
    <s v=""/>
    <n v="120"/>
    <s v=""/>
    <s v=""/>
  </r>
  <r>
    <x v="1"/>
    <x v="5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196.1500000000001"/>
    <n v="1196.1500000000001"/>
    <n v="0"/>
    <s v=""/>
    <s v="G/L Account"/>
    <s v=""/>
    <s v=" "/>
    <s v=""/>
    <s v=""/>
    <n v="13154"/>
    <s v=""/>
    <n v="120"/>
    <s v=""/>
    <s v=""/>
  </r>
  <r>
    <x v="1"/>
    <x v="1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264.66"/>
    <n v="2264.66"/>
    <n v="0"/>
    <s v=""/>
    <s v="G/L Account"/>
    <s v=""/>
    <s v=" "/>
    <s v=""/>
    <s v=""/>
    <n v="13146"/>
    <s v=""/>
    <n v="120"/>
    <s v=""/>
    <s v=""/>
  </r>
  <r>
    <x v="1"/>
    <x v="9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15.33"/>
    <n v="215.33"/>
    <n v="0"/>
    <s v=""/>
    <s v="G/L Account"/>
    <s v=""/>
    <s v=" "/>
    <s v=""/>
    <s v=""/>
    <n v="13131"/>
    <s v=""/>
    <n v="120"/>
    <s v=""/>
    <s v=""/>
  </r>
  <r>
    <x v="1"/>
    <x v="7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736.15"/>
    <n v="1736.15"/>
    <n v="0"/>
    <s v=""/>
    <s v="G/L Account"/>
    <s v=""/>
    <s v=" "/>
    <s v=""/>
    <s v=""/>
    <n v="13118"/>
    <s v=""/>
    <n v="120"/>
    <s v=""/>
    <s v=""/>
  </r>
  <r>
    <x v="1"/>
    <x v="4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60.52"/>
    <n v="260.52"/>
    <n v="0"/>
    <s v=""/>
    <s v="G/L Account"/>
    <s v=""/>
    <s v=" "/>
    <s v=""/>
    <s v=""/>
    <n v="13110"/>
    <s v=""/>
    <n v="120"/>
    <s v=""/>
    <s v=""/>
  </r>
  <r>
    <x v="1"/>
    <x v="5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145.93"/>
    <n v="145.93"/>
    <n v="0"/>
    <s v=""/>
    <s v="G/L Account"/>
    <s v=""/>
    <s v=" "/>
    <s v=""/>
    <s v=""/>
    <n v="13102"/>
    <s v=""/>
    <n v="110"/>
    <s v=""/>
    <s v=""/>
  </r>
  <r>
    <x v="1"/>
    <x v="1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706.71"/>
    <n v="706.71"/>
    <n v="0"/>
    <s v=""/>
    <s v="G/L Account"/>
    <s v=""/>
    <s v=" "/>
    <s v=""/>
    <s v=""/>
    <n v="13096"/>
    <s v=""/>
    <n v="110"/>
    <s v=""/>
    <s v=""/>
  </r>
  <r>
    <x v="1"/>
    <x v="7"/>
    <d v="2021-10-15T00:00:00"/>
    <x v="9"/>
    <s v=" "/>
    <s v="G00122"/>
    <n v="51160"/>
    <x v="51"/>
    <s v="51160 401k employer match"/>
    <x v="12"/>
    <s v="CA PC - Invoice 5562834 - PPE 10.15.21"/>
    <s v=" "/>
    <s v=""/>
    <s v=""/>
    <n v="204.4"/>
    <n v="204.4"/>
    <n v="0"/>
    <s v=""/>
    <s v="G/L Account"/>
    <s v=""/>
    <s v=" "/>
    <s v=""/>
    <s v=""/>
    <n v="13090"/>
    <s v=""/>
    <n v="110"/>
    <s v=""/>
    <s v=""/>
  </r>
  <r>
    <x v="1"/>
    <x v="5"/>
    <d v="2021-10-15T00:00:00"/>
    <x v="9"/>
    <s v=" "/>
    <s v="G00122"/>
    <n v="51160"/>
    <x v="51"/>
    <s v="51160 401k employer match"/>
    <x v="12"/>
    <s v="CA PC - Invoice 5558811 - off-cycle"/>
    <s v=" "/>
    <s v=""/>
    <s v=""/>
    <n v="118.58"/>
    <n v="118.58"/>
    <n v="0"/>
    <s v=""/>
    <s v="G/L Account"/>
    <s v=""/>
    <s v=" "/>
    <s v=""/>
    <s v=""/>
    <n v="13071"/>
    <s v=""/>
    <n v="120"/>
    <s v=""/>
    <s v=""/>
  </r>
  <r>
    <x v="4"/>
    <x v="4"/>
    <d v="2021-10-15T00:00:00"/>
    <x v="9"/>
    <s v=" "/>
    <s v="G00121"/>
    <n v="51160"/>
    <x v="51"/>
    <s v="51160 401k employer match"/>
    <x v="12"/>
    <s v="NY PC - Invoice 5562237 - PPE 10.15.21"/>
    <s v=" "/>
    <s v=""/>
    <s v=""/>
    <n v="793.33"/>
    <n v="793.33"/>
    <n v="0"/>
    <s v=""/>
    <s v="G/L Account"/>
    <s v=""/>
    <s v=" "/>
    <s v=""/>
    <s v=""/>
    <n v="13041"/>
    <s v=""/>
    <n v="120"/>
    <s v=""/>
    <s v=""/>
  </r>
  <r>
    <x v="4"/>
    <x v="4"/>
    <d v="2021-10-15T00:00:00"/>
    <x v="9"/>
    <s v=" "/>
    <s v="G00121"/>
    <n v="51160"/>
    <x v="51"/>
    <s v="51160 401k employer match"/>
    <x v="12"/>
    <s v="NY PC - Invoice 5562237 - PPE 10.15.21"/>
    <s v=" "/>
    <s v=""/>
    <s v=""/>
    <n v="1003.06"/>
    <n v="1003.06"/>
    <n v="0"/>
    <s v=""/>
    <s v="G/L Account"/>
    <s v=""/>
    <s v=" "/>
    <s v=""/>
    <s v=""/>
    <n v="13034"/>
    <s v=""/>
    <n v="110"/>
    <s v=""/>
    <s v=""/>
  </r>
  <r>
    <x v="0"/>
    <x v="2"/>
    <d v="2021-10-15T00:00:00"/>
    <x v="9"/>
    <s v=" "/>
    <s v="G00123"/>
    <n v="51160"/>
    <x v="51"/>
    <s v="51160 401k employer match"/>
    <x v="12"/>
    <s v="SFM - Invoice 5563847"/>
    <s v=" "/>
    <s v=""/>
    <s v=""/>
    <n v="209.48"/>
    <n v="209.48"/>
    <n v="0"/>
    <s v=""/>
    <s v="G/L Account"/>
    <s v=""/>
    <s v=" "/>
    <s v=""/>
    <s v=""/>
    <n v="12586"/>
    <s v=""/>
    <n v="160"/>
    <s v=""/>
    <s v=""/>
  </r>
  <r>
    <x v="0"/>
    <x v="2"/>
    <d v="2021-10-15T00:00:00"/>
    <x v="9"/>
    <s v=" "/>
    <s v="G00123"/>
    <n v="51160"/>
    <x v="51"/>
    <s v="51160 401k employer match"/>
    <x v="12"/>
    <s v="SFM - Invoice 5563847"/>
    <s v=" "/>
    <s v=""/>
    <s v=""/>
    <n v="480.2"/>
    <n v="480.2"/>
    <n v="0"/>
    <s v=""/>
    <s v="G/L Account"/>
    <s v=""/>
    <s v=" "/>
    <s v=""/>
    <s v=""/>
    <n v="12578"/>
    <s v=""/>
    <n v="22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516.9"/>
    <n v="516.9"/>
    <n v="0"/>
    <s v=""/>
    <s v="G/L Account"/>
    <s v=""/>
    <s v=" "/>
    <s v=""/>
    <s v=""/>
    <n v="12570"/>
    <s v=""/>
    <n v="14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774.75"/>
    <n v="774.75"/>
    <n v="0"/>
    <s v=""/>
    <s v="G/L Account"/>
    <s v=""/>
    <s v=" "/>
    <s v=""/>
    <s v=""/>
    <n v="12562"/>
    <s v=""/>
    <n v="140"/>
    <s v=""/>
    <s v=""/>
  </r>
  <r>
    <x v="0"/>
    <x v="3"/>
    <d v="2021-10-15T00:00:00"/>
    <x v="9"/>
    <s v=" "/>
    <s v="G00123"/>
    <n v="51160"/>
    <x v="51"/>
    <s v="51160 401k employer match"/>
    <x v="12"/>
    <s v="SFM - Invoice 5563847"/>
    <s v=" "/>
    <s v=""/>
    <s v=""/>
    <n v="149.99"/>
    <n v="149.99"/>
    <n v="0"/>
    <s v=""/>
    <s v="G/L Account"/>
    <s v=""/>
    <s v=" "/>
    <s v=""/>
    <s v=""/>
    <n v="12554"/>
    <s v=""/>
    <n v="14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399.75"/>
    <n v="399.75"/>
    <n v="0"/>
    <s v=""/>
    <s v="G/L Account"/>
    <s v=""/>
    <s v=" "/>
    <s v=""/>
    <s v=""/>
    <n v="12546"/>
    <s v=""/>
    <n v="14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85.96"/>
    <n v="385.96"/>
    <n v="0"/>
    <s v=""/>
    <s v="G/L Account"/>
    <s v=""/>
    <s v=" "/>
    <s v=""/>
    <s v=""/>
    <n v="12538"/>
    <s v=""/>
    <n v="14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74.97"/>
    <n v="74.97"/>
    <n v="0"/>
    <s v=""/>
    <s v="G/L Account"/>
    <s v=""/>
    <s v=" "/>
    <s v=""/>
    <s v=""/>
    <n v="12522"/>
    <s v=""/>
    <n v="18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503.73"/>
    <n v="503.73"/>
    <n v="0"/>
    <s v=""/>
    <s v="G/L Account"/>
    <s v=""/>
    <s v=" "/>
    <s v=""/>
    <s v=""/>
    <n v="12515"/>
    <s v=""/>
    <n v="180"/>
    <s v=""/>
    <s v=""/>
  </r>
  <r>
    <x v="0"/>
    <x v="6"/>
    <d v="2021-10-15T00:00:00"/>
    <x v="9"/>
    <s v=" "/>
    <s v="G00123"/>
    <n v="51160"/>
    <x v="51"/>
    <s v="51160 401k employer match"/>
    <x v="12"/>
    <s v="SFM - Invoice 5563847"/>
    <s v=" "/>
    <s v=""/>
    <s v=""/>
    <n v="63.36"/>
    <n v="63.36"/>
    <n v="0"/>
    <s v=""/>
    <s v="G/L Account"/>
    <s v=""/>
    <s v=" "/>
    <s v=""/>
    <s v=""/>
    <n v="12503"/>
    <s v=""/>
    <n v="18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102.18"/>
    <n v="102.18"/>
    <n v="0"/>
    <s v=""/>
    <s v="G/L Account"/>
    <s v=""/>
    <s v=" "/>
    <s v=""/>
    <s v=""/>
    <n v="12496"/>
    <s v=""/>
    <n v="18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82.44"/>
    <n v="82.44"/>
    <n v="0"/>
    <s v=""/>
    <s v="G/L Account"/>
    <s v=""/>
    <s v=" "/>
    <s v=""/>
    <s v=""/>
    <n v="12488"/>
    <s v=""/>
    <n v="18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544.11"/>
    <n v="544.11"/>
    <n v="0"/>
    <s v=""/>
    <s v="G/L Account"/>
    <s v=""/>
    <s v=" "/>
    <s v=""/>
    <s v=""/>
    <n v="12467"/>
    <s v=""/>
    <n v="17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621.66"/>
    <n v="621.66"/>
    <n v="0"/>
    <s v=""/>
    <s v="G/L Account"/>
    <s v=""/>
    <s v=" "/>
    <s v=""/>
    <s v=""/>
    <n v="12459"/>
    <s v=""/>
    <n v="170"/>
    <s v=""/>
    <s v=""/>
  </r>
  <r>
    <x v="0"/>
    <x v="3"/>
    <d v="2021-10-15T00:00:00"/>
    <x v="9"/>
    <s v=" "/>
    <s v="G00123"/>
    <n v="51160"/>
    <x v="51"/>
    <s v="51160 401k employer match"/>
    <x v="12"/>
    <s v="SFM - Invoice 5563847"/>
    <s v=" "/>
    <s v=""/>
    <s v=""/>
    <n v="85"/>
    <n v="85"/>
    <n v="0"/>
    <s v=""/>
    <s v="G/L Account"/>
    <s v=""/>
    <s v=" "/>
    <s v=""/>
    <s v=""/>
    <n v="12451"/>
    <s v=""/>
    <n v="17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215.56"/>
    <n v="215.56"/>
    <n v="0"/>
    <s v=""/>
    <s v="G/L Account"/>
    <s v=""/>
    <s v=" "/>
    <s v=""/>
    <s v=""/>
    <n v="12440"/>
    <s v=""/>
    <n v="17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13.18"/>
    <n v="313.18"/>
    <n v="0"/>
    <s v=""/>
    <s v="G/L Account"/>
    <s v=""/>
    <s v=" "/>
    <s v=""/>
    <s v=""/>
    <n v="12432"/>
    <s v=""/>
    <n v="170"/>
    <s v=""/>
    <s v=""/>
  </r>
  <r>
    <x v="0"/>
    <x v="5"/>
    <d v="2021-10-15T00:00:00"/>
    <x v="9"/>
    <s v=" "/>
    <s v="G00123"/>
    <n v="51160"/>
    <x v="51"/>
    <s v="51160 401k employer match"/>
    <x v="12"/>
    <s v="SFM - Invoice 5563847"/>
    <s v=" "/>
    <s v=""/>
    <s v=""/>
    <n v="1341.69"/>
    <n v="1341.69"/>
    <n v="0"/>
    <s v=""/>
    <s v="G/L Account"/>
    <s v=""/>
    <s v=" "/>
    <s v=""/>
    <s v=""/>
    <n v="12413"/>
    <s v=""/>
    <n v="130"/>
    <s v=""/>
    <s v=""/>
  </r>
  <r>
    <x v="0"/>
    <x v="1"/>
    <d v="2021-10-15T00:00:00"/>
    <x v="9"/>
    <s v=" "/>
    <s v="G00123"/>
    <n v="51160"/>
    <x v="51"/>
    <s v="51160 401k employer match"/>
    <x v="12"/>
    <s v="SFM - Invoice 5563847"/>
    <s v=" "/>
    <s v=""/>
    <s v=""/>
    <n v="1887.96"/>
    <n v="1887.96"/>
    <n v="0"/>
    <s v=""/>
    <s v="G/L Account"/>
    <s v=""/>
    <s v=" "/>
    <s v=""/>
    <s v=""/>
    <n v="12406"/>
    <s v=""/>
    <n v="130"/>
    <s v=""/>
    <s v=""/>
  </r>
  <r>
    <x v="0"/>
    <x v="7"/>
    <d v="2021-10-15T00:00:00"/>
    <x v="9"/>
    <s v=" "/>
    <s v="G00123"/>
    <n v="51160"/>
    <x v="51"/>
    <s v="51160 401k employer match"/>
    <x v="12"/>
    <s v="SFM - Invoice 5563847"/>
    <s v=" "/>
    <s v=""/>
    <s v=""/>
    <n v="989.64"/>
    <n v="989.64"/>
    <n v="0"/>
    <s v=""/>
    <s v="G/L Account"/>
    <s v=""/>
    <s v=" "/>
    <s v=""/>
    <s v=""/>
    <n v="12399"/>
    <s v=""/>
    <n v="130"/>
    <s v=""/>
    <s v=""/>
  </r>
  <r>
    <x v="0"/>
    <x v="4"/>
    <d v="2021-10-15T00:00:00"/>
    <x v="9"/>
    <s v=" "/>
    <s v="G00123"/>
    <n v="51160"/>
    <x v="51"/>
    <s v="51160 401k employer match"/>
    <x v="12"/>
    <s v="SFM - Invoice 5563847"/>
    <s v=" "/>
    <s v=""/>
    <s v=""/>
    <n v="353.48"/>
    <n v="353.48"/>
    <n v="0"/>
    <s v=""/>
    <s v="G/L Account"/>
    <s v=""/>
    <s v=" "/>
    <s v=""/>
    <s v=""/>
    <n v="12393"/>
    <s v=""/>
    <n v="13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322.63"/>
    <n v="1322.63"/>
    <n v="0"/>
    <s v=""/>
    <s v="G/L Account"/>
    <s v=""/>
    <s v=" "/>
    <s v=""/>
    <s v=""/>
    <n v="13156"/>
    <s v=""/>
    <n v="120"/>
    <s v=""/>
    <s v=""/>
  </r>
  <r>
    <x v="1"/>
    <x v="1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820.43"/>
    <n v="1820.43"/>
    <n v="0"/>
    <s v=""/>
    <s v="G/L Account"/>
    <s v=""/>
    <s v=" "/>
    <s v=""/>
    <s v=""/>
    <n v="13148"/>
    <s v=""/>
    <n v="120"/>
    <s v=""/>
    <s v=""/>
  </r>
  <r>
    <x v="1"/>
    <x v="3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63.89"/>
    <n v="163.89"/>
    <n v="0"/>
    <s v=""/>
    <s v="G/L Account"/>
    <s v=""/>
    <s v=" "/>
    <s v=""/>
    <s v=""/>
    <n v="13140"/>
    <s v=""/>
    <n v="120"/>
    <s v=""/>
    <s v=""/>
  </r>
  <r>
    <x v="1"/>
    <x v="9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31.65"/>
    <n v="31.65"/>
    <n v="0"/>
    <s v=""/>
    <s v="G/L Account"/>
    <s v=""/>
    <s v=" "/>
    <s v=""/>
    <s v=""/>
    <n v="13133"/>
    <s v=""/>
    <n v="120"/>
    <s v=""/>
    <s v=""/>
  </r>
  <r>
    <x v="1"/>
    <x v="9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22.96"/>
    <n v="22.96"/>
    <n v="0"/>
    <s v=""/>
    <s v="G/L Account"/>
    <s v=""/>
    <s v=" "/>
    <s v=""/>
    <s v=""/>
    <n v="13126"/>
    <s v=""/>
    <n v="120"/>
    <s v=""/>
    <s v=""/>
  </r>
  <r>
    <x v="1"/>
    <x v="7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411.63"/>
    <n v="1411.63"/>
    <n v="0"/>
    <s v=""/>
    <s v="G/L Account"/>
    <s v=""/>
    <s v=" "/>
    <s v=""/>
    <s v=""/>
    <n v="13120"/>
    <s v=""/>
    <n v="120"/>
    <s v=""/>
    <s v=""/>
  </r>
  <r>
    <x v="1"/>
    <x v="4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36.61"/>
    <n v="36.61"/>
    <n v="0"/>
    <s v=""/>
    <s v="G/L Account"/>
    <s v=""/>
    <s v=" "/>
    <s v=""/>
    <s v=""/>
    <n v="13112"/>
    <s v=""/>
    <n v="12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326"/>
    <n v="1326"/>
    <n v="0"/>
    <s v=""/>
    <s v="G/L Account"/>
    <s v=""/>
    <s v=" "/>
    <s v=""/>
    <s v=""/>
    <n v="13104"/>
    <s v=""/>
    <n v="110"/>
    <s v=""/>
    <s v=""/>
  </r>
  <r>
    <x v="1"/>
    <x v="1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162.42"/>
    <n v="1162.42"/>
    <n v="0"/>
    <s v=""/>
    <s v="G/L Account"/>
    <s v=""/>
    <s v=" "/>
    <s v=""/>
    <s v=""/>
    <n v="13098"/>
    <s v=""/>
    <n v="110"/>
    <s v=""/>
    <s v=""/>
  </r>
  <r>
    <x v="1"/>
    <x v="7"/>
    <d v="2021-10-15T00:00:00"/>
    <x v="9"/>
    <s v=" "/>
    <s v="G00122"/>
    <n v="51150"/>
    <x v="52"/>
    <s v="51150 Workers' comp insurance"/>
    <x v="12"/>
    <s v="CA PC - Invoice 5562834 - PPE 10.15.21"/>
    <s v=" "/>
    <s v=""/>
    <s v=""/>
    <n v="1275.4100000000001"/>
    <n v="1275.4100000000001"/>
    <n v="0"/>
    <s v=""/>
    <s v="G/L Account"/>
    <s v=""/>
    <s v=" "/>
    <s v=""/>
    <s v=""/>
    <n v="13092"/>
    <s v=""/>
    <n v="110"/>
    <s v=""/>
    <s v=""/>
  </r>
  <r>
    <x v="1"/>
    <x v="5"/>
    <d v="2021-10-15T00:00:00"/>
    <x v="9"/>
    <s v=" "/>
    <s v="G00122"/>
    <n v="51150"/>
    <x v="52"/>
    <s v="51150 Workers' comp insurance"/>
    <x v="12"/>
    <s v="CA PC - Invoice 5558811 - off-cycle"/>
    <s v=" "/>
    <s v=""/>
    <s v=""/>
    <n v="77.08"/>
    <n v="77.08"/>
    <n v="0"/>
    <s v=""/>
    <s v="G/L Account"/>
    <s v=""/>
    <s v=" "/>
    <s v=""/>
    <s v=""/>
    <n v="13072"/>
    <s v=""/>
    <n v="120"/>
    <s v=""/>
    <s v=""/>
  </r>
  <r>
    <x v="4"/>
    <x v="4"/>
    <d v="2021-10-15T00:00:00"/>
    <x v="9"/>
    <s v=" "/>
    <s v="G00121"/>
    <n v="51150"/>
    <x v="52"/>
    <s v="51150 Workers' comp insurance"/>
    <x v="12"/>
    <s v="NY PC - Invoice 5562237 - PPE 10.15.21"/>
    <s v=" "/>
    <s v=""/>
    <s v=""/>
    <n v="245.32"/>
    <n v="245.32"/>
    <n v="0"/>
    <s v=""/>
    <s v="G/L Account"/>
    <s v=""/>
    <s v=" "/>
    <s v=""/>
    <s v=""/>
    <n v="13043"/>
    <s v=""/>
    <n v="120"/>
    <s v=""/>
    <s v=""/>
  </r>
  <r>
    <x v="4"/>
    <x v="4"/>
    <d v="2021-10-15T00:00:00"/>
    <x v="9"/>
    <s v=" "/>
    <s v="G00121"/>
    <n v="51150"/>
    <x v="52"/>
    <s v="51150 Workers' comp insurance"/>
    <x v="12"/>
    <s v="NY PC - Invoice 5562237 - PPE 10.15.21"/>
    <s v=" "/>
    <s v=""/>
    <s v=""/>
    <n v="847.17"/>
    <n v="847.17"/>
    <n v="0"/>
    <s v=""/>
    <s v="G/L Account"/>
    <s v=""/>
    <s v=" "/>
    <s v=""/>
    <s v=""/>
    <n v="13036"/>
    <s v=""/>
    <n v="11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313.08999999999997"/>
    <n v="313.08999999999997"/>
    <n v="0"/>
    <s v=""/>
    <s v="G/L Account"/>
    <s v=""/>
    <s v=" "/>
    <s v=""/>
    <s v=""/>
    <n v="12588"/>
    <s v=""/>
    <n v="16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458.48"/>
    <n v="458.48"/>
    <n v="0"/>
    <s v=""/>
    <s v="G/L Account"/>
    <s v=""/>
    <s v=" "/>
    <s v=""/>
    <s v=""/>
    <n v="12580"/>
    <s v=""/>
    <n v="22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509.11"/>
    <n v="509.11"/>
    <n v="0"/>
    <s v=""/>
    <s v="G/L Account"/>
    <s v=""/>
    <s v=" "/>
    <s v=""/>
    <s v=""/>
    <n v="12572"/>
    <s v=""/>
    <n v="14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812.81"/>
    <n v="812.81"/>
    <n v="0"/>
    <s v=""/>
    <s v="G/L Account"/>
    <s v=""/>
    <s v=" "/>
    <s v=""/>
    <s v=""/>
    <n v="12564"/>
    <s v=""/>
    <n v="14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92.07"/>
    <n v="92.07"/>
    <n v="0"/>
    <s v=""/>
    <s v="G/L Account"/>
    <s v=""/>
    <s v=" "/>
    <s v=""/>
    <s v=""/>
    <n v="12556"/>
    <s v=""/>
    <n v="14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590.07000000000005"/>
    <n v="590.07000000000005"/>
    <n v="0"/>
    <s v=""/>
    <s v="G/L Account"/>
    <s v=""/>
    <s v=" "/>
    <s v=""/>
    <s v=""/>
    <n v="12548"/>
    <s v=""/>
    <n v="14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137.41999999999999"/>
    <n v="137.41999999999999"/>
    <n v="0"/>
    <s v=""/>
    <s v="G/L Account"/>
    <s v=""/>
    <s v=" "/>
    <s v=""/>
    <s v=""/>
    <n v="12540"/>
    <s v=""/>
    <n v="14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100.79"/>
    <n v="100.79"/>
    <n v="0"/>
    <s v=""/>
    <s v="G/L Account"/>
    <s v=""/>
    <s v=" "/>
    <s v=""/>
    <s v=""/>
    <n v="12524"/>
    <s v=""/>
    <n v="18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433.17"/>
    <n v="433.17"/>
    <n v="0"/>
    <s v=""/>
    <s v="G/L Account"/>
    <s v=""/>
    <s v=" "/>
    <s v=""/>
    <s v=""/>
    <n v="12517"/>
    <s v=""/>
    <n v="18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23.92"/>
    <n v="23.92"/>
    <n v="0"/>
    <s v=""/>
    <s v="G/L Account"/>
    <s v=""/>
    <s v=" "/>
    <s v=""/>
    <s v=""/>
    <n v="12509"/>
    <s v=""/>
    <n v="180"/>
    <s v=""/>
    <s v=""/>
  </r>
  <r>
    <x v="0"/>
    <x v="6"/>
    <d v="2021-10-15T00:00:00"/>
    <x v="9"/>
    <s v=" "/>
    <s v="G00123"/>
    <n v="51150"/>
    <x v="52"/>
    <s v="51150 Workers' comp insurance"/>
    <x v="12"/>
    <s v="SFM - Invoice 5563847"/>
    <s v=" "/>
    <s v=""/>
    <s v=""/>
    <n v="54.91"/>
    <n v="54.91"/>
    <n v="0"/>
    <s v=""/>
    <s v="G/L Account"/>
    <s v=""/>
    <s v=" "/>
    <s v=""/>
    <s v=""/>
    <n v="12505"/>
    <s v=""/>
    <n v="18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224.19"/>
    <n v="224.19"/>
    <n v="0"/>
    <s v=""/>
    <s v="G/L Account"/>
    <s v=""/>
    <s v=" "/>
    <s v=""/>
    <s v=""/>
    <n v="12498"/>
    <s v=""/>
    <n v="18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48.73"/>
    <n v="48.73"/>
    <n v="0"/>
    <s v=""/>
    <s v="G/L Account"/>
    <s v=""/>
    <s v=" "/>
    <s v=""/>
    <s v=""/>
    <n v="12490"/>
    <s v=""/>
    <n v="18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196.24"/>
    <n v="196.24"/>
    <n v="0"/>
    <s v=""/>
    <s v="G/L Account"/>
    <s v=""/>
    <s v=" "/>
    <s v=""/>
    <s v=""/>
    <n v="12482"/>
    <s v=""/>
    <n v="15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502.15"/>
    <n v="502.15"/>
    <n v="0"/>
    <s v=""/>
    <s v="G/L Account"/>
    <s v=""/>
    <s v=" "/>
    <s v=""/>
    <s v=""/>
    <n v="12469"/>
    <s v=""/>
    <n v="17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628.22"/>
    <n v="628.22"/>
    <n v="0"/>
    <s v=""/>
    <s v="G/L Account"/>
    <s v=""/>
    <s v=" "/>
    <s v=""/>
    <s v=""/>
    <n v="12461"/>
    <s v=""/>
    <n v="170"/>
    <s v=""/>
    <s v=""/>
  </r>
  <r>
    <x v="0"/>
    <x v="3"/>
    <d v="2021-10-15T00:00:00"/>
    <x v="9"/>
    <s v=" "/>
    <s v="G00123"/>
    <n v="51150"/>
    <x v="52"/>
    <s v="51150 Workers' comp insurance"/>
    <x v="12"/>
    <s v="SFM - Invoice 5563847"/>
    <s v=" "/>
    <s v=""/>
    <s v=""/>
    <n v="73.67"/>
    <n v="73.67"/>
    <n v="0"/>
    <s v=""/>
    <s v="G/L Account"/>
    <s v=""/>
    <s v=" "/>
    <s v=""/>
    <s v=""/>
    <n v="12453"/>
    <s v=""/>
    <n v="170"/>
    <s v=""/>
    <s v=""/>
  </r>
  <r>
    <x v="0"/>
    <x v="6"/>
    <d v="2021-10-15T00:00:00"/>
    <x v="9"/>
    <s v=" "/>
    <s v="G00123"/>
    <n v="51150"/>
    <x v="52"/>
    <s v="51150 Workers' comp insurance"/>
    <x v="12"/>
    <s v="SFM - Invoice 5563847"/>
    <s v=" "/>
    <s v=""/>
    <s v=""/>
    <n v="55.87"/>
    <n v="55.87"/>
    <n v="0"/>
    <s v=""/>
    <s v="G/L Account"/>
    <s v=""/>
    <s v=" "/>
    <s v=""/>
    <s v=""/>
    <n v="12447"/>
    <s v=""/>
    <n v="17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603.97"/>
    <n v="603.97"/>
    <n v="0"/>
    <s v=""/>
    <s v="G/L Account"/>
    <s v=""/>
    <s v=" "/>
    <s v=""/>
    <s v=""/>
    <n v="12442"/>
    <s v=""/>
    <n v="17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152"/>
    <n v="152"/>
    <n v="0"/>
    <s v=""/>
    <s v="G/L Account"/>
    <s v=""/>
    <s v=" "/>
    <s v=""/>
    <s v=""/>
    <n v="12434"/>
    <s v=""/>
    <n v="170"/>
    <s v=""/>
    <s v=""/>
  </r>
  <r>
    <x v="0"/>
    <x v="8"/>
    <d v="2021-10-15T00:00:00"/>
    <x v="9"/>
    <s v=" "/>
    <s v="G00123"/>
    <n v="51150"/>
    <x v="52"/>
    <s v="51150 Workers' comp insurance"/>
    <x v="12"/>
    <s v="SFM - Invoice 5563847"/>
    <s v=" "/>
    <s v=""/>
    <s v=""/>
    <n v="68.14"/>
    <n v="68.14"/>
    <n v="0"/>
    <s v=""/>
    <s v="G/L Account"/>
    <s v=""/>
    <s v=" "/>
    <s v=""/>
    <s v=""/>
    <n v="12426"/>
    <s v=""/>
    <n v="170"/>
    <s v=""/>
    <s v=""/>
  </r>
  <r>
    <x v="0"/>
    <x v="5"/>
    <d v="2021-10-15T00:00:00"/>
    <x v="9"/>
    <s v=" "/>
    <s v="G00123"/>
    <n v="51150"/>
    <x v="52"/>
    <s v="51150 Workers' comp insurance"/>
    <x v="12"/>
    <s v="SFM - Invoice 5563847"/>
    <s v=" "/>
    <s v=""/>
    <s v=""/>
    <n v="872.06"/>
    <n v="872.06"/>
    <n v="0"/>
    <s v=""/>
    <s v="G/L Account"/>
    <s v=""/>
    <s v=" "/>
    <s v=""/>
    <s v=""/>
    <n v="12415"/>
    <s v=""/>
    <n v="13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1935.66"/>
    <n v="1935.66"/>
    <n v="0"/>
    <s v=""/>
    <s v="G/L Account"/>
    <s v=""/>
    <s v=" "/>
    <s v=""/>
    <s v=""/>
    <n v="12408"/>
    <s v=""/>
    <n v="130"/>
    <s v=""/>
    <s v=""/>
  </r>
  <r>
    <x v="0"/>
    <x v="7"/>
    <d v="2021-10-15T00:00:00"/>
    <x v="9"/>
    <s v=" "/>
    <s v="G00123"/>
    <n v="51150"/>
    <x v="52"/>
    <s v="51150 Workers' comp insurance"/>
    <x v="12"/>
    <s v="SFM - Invoice 5563847"/>
    <s v=" "/>
    <s v=""/>
    <s v=""/>
    <n v="653.16999999999996"/>
    <n v="653.16999999999996"/>
    <n v="0"/>
    <s v=""/>
    <s v="G/L Account"/>
    <s v=""/>
    <s v=" "/>
    <s v=""/>
    <s v=""/>
    <n v="12401"/>
    <s v=""/>
    <n v="130"/>
    <s v=""/>
    <s v=""/>
  </r>
  <r>
    <x v="0"/>
    <x v="4"/>
    <d v="2021-10-15T00:00:00"/>
    <x v="9"/>
    <s v=" "/>
    <s v="G00123"/>
    <n v="51150"/>
    <x v="52"/>
    <s v="51150 Workers' comp insurance"/>
    <x v="12"/>
    <s v="SFM - Invoice 5563847"/>
    <s v=" "/>
    <s v=""/>
    <s v=""/>
    <n v="205.53"/>
    <n v="205.53"/>
    <n v="0"/>
    <s v=""/>
    <s v="G/L Account"/>
    <s v=""/>
    <s v=" "/>
    <s v=""/>
    <s v=""/>
    <n v="12395"/>
    <s v=""/>
    <n v="130"/>
    <s v=""/>
    <s v=""/>
  </r>
  <r>
    <x v="0"/>
    <x v="2"/>
    <d v="2021-10-15T00:00:00"/>
    <x v="9"/>
    <s v=" "/>
    <s v="G00123"/>
    <n v="51150"/>
    <x v="52"/>
    <s v="51150 Workers' comp insurance"/>
    <x v="12"/>
    <s v="SFM - Invoice 5563847"/>
    <s v=" "/>
    <s v=""/>
    <s v=""/>
    <n v="650"/>
    <n v="650"/>
    <n v="0"/>
    <s v=""/>
    <s v="G/L Account"/>
    <s v=""/>
    <s v=" "/>
    <s v=""/>
    <s v=""/>
    <n v="12387"/>
    <s v=""/>
    <n v="130"/>
    <s v=""/>
    <s v=""/>
  </r>
  <r>
    <x v="0"/>
    <x v="1"/>
    <d v="2021-10-15T00:00:00"/>
    <x v="9"/>
    <s v=" "/>
    <s v="G00123"/>
    <n v="51150"/>
    <x v="52"/>
    <s v="51150 Workers' comp insurance"/>
    <x v="12"/>
    <s v="SFM - Invoice 5563847"/>
    <s v=" "/>
    <s v=""/>
    <s v=""/>
    <n v="37.049999999999997"/>
    <n v="37.049999999999997"/>
    <n v="0"/>
    <s v=""/>
    <s v="G/L Account"/>
    <s v=""/>
    <s v=" "/>
    <s v=""/>
    <s v=""/>
    <n v="12354"/>
    <s v=""/>
    <n v="120"/>
    <s v=""/>
    <s v=""/>
  </r>
  <r>
    <x v="1"/>
    <x v="5"/>
    <d v="2021-10-15T00:00:00"/>
    <x v="9"/>
    <s v=" "/>
    <s v="G00122"/>
    <n v="51140"/>
    <x v="54"/>
    <s v="51140 Payroll taxes"/>
    <x v="12"/>
    <s v="CA PC - Invoice 5562834 - PPE 10.15.21"/>
    <s v=" "/>
    <s v=""/>
    <s v=""/>
    <n v="3955.61"/>
    <n v="3955.61"/>
    <n v="0"/>
    <s v=""/>
    <s v="G/L Account"/>
    <s v=""/>
    <s v=" "/>
    <s v=""/>
    <s v=""/>
    <n v="13153"/>
    <s v=""/>
    <n v="12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5219.58"/>
    <n v="5219.58"/>
    <n v="0"/>
    <s v=""/>
    <s v="G/L Account"/>
    <s v=""/>
    <s v=" "/>
    <s v=""/>
    <s v=""/>
    <n v="13145"/>
    <s v=""/>
    <n v="120"/>
    <s v=""/>
    <s v=""/>
  </r>
  <r>
    <x v="1"/>
    <x v="3"/>
    <d v="2021-10-15T00:00:00"/>
    <x v="9"/>
    <s v=" "/>
    <s v="G00122"/>
    <n v="51140"/>
    <x v="54"/>
    <s v="51140 Payroll taxes"/>
    <x v="12"/>
    <s v="CA PC - Invoice 5562834 - PPE 10.15.21"/>
    <s v=" "/>
    <s v=""/>
    <s v=""/>
    <n v="499.55"/>
    <n v="499.55"/>
    <n v="0"/>
    <s v=""/>
    <s v="G/L Account"/>
    <s v=""/>
    <s v=" "/>
    <s v=""/>
    <s v=""/>
    <n v="13138"/>
    <s v=""/>
    <n v="120"/>
    <s v=""/>
    <s v=""/>
  </r>
  <r>
    <x v="1"/>
    <x v="9"/>
    <d v="2021-10-15T00:00:00"/>
    <x v="9"/>
    <s v=" "/>
    <s v="G00122"/>
    <n v="51140"/>
    <x v="54"/>
    <s v="51140 Payroll taxes"/>
    <x v="12"/>
    <s v="CA PC - Invoice 5562834 - PPE 10.15.21"/>
    <s v=" "/>
    <s v=""/>
    <s v=""/>
    <n v="454.89"/>
    <n v="454.89"/>
    <n v="0"/>
    <s v=""/>
    <s v="G/L Account"/>
    <s v=""/>
    <s v=" "/>
    <s v=""/>
    <s v=""/>
    <n v="13130"/>
    <s v=""/>
    <n v="120"/>
    <s v=""/>
    <s v=""/>
  </r>
  <r>
    <x v="1"/>
    <x v="9"/>
    <d v="2021-10-15T00:00:00"/>
    <x v="9"/>
    <s v=" "/>
    <s v="G00122"/>
    <n v="51140"/>
    <x v="54"/>
    <s v="51140 Payroll taxes"/>
    <x v="12"/>
    <s v="CA PC - Invoice 5562834 - PPE 10.15.21"/>
    <s v=" "/>
    <s v=""/>
    <s v=""/>
    <n v="426.88"/>
    <n v="426.88"/>
    <n v="0"/>
    <s v=""/>
    <s v="G/L Account"/>
    <s v=""/>
    <s v=" "/>
    <s v=""/>
    <s v=""/>
    <n v="13124"/>
    <s v=""/>
    <n v="120"/>
    <s v=""/>
    <s v=""/>
  </r>
  <r>
    <x v="1"/>
    <x v="7"/>
    <d v="2021-10-15T00:00:00"/>
    <x v="9"/>
    <s v=" "/>
    <s v="G00122"/>
    <n v="51140"/>
    <x v="54"/>
    <s v="51140 Payroll taxes"/>
    <x v="12"/>
    <s v="CA PC - Invoice 5562834 - PPE 10.15.21"/>
    <s v=" "/>
    <s v=""/>
    <s v=""/>
    <n v="4113.3599999999997"/>
    <n v="4113.3599999999997"/>
    <n v="0"/>
    <s v=""/>
    <s v="G/L Account"/>
    <s v=""/>
    <s v=" "/>
    <s v=""/>
    <s v=""/>
    <n v="13117"/>
    <s v=""/>
    <n v="120"/>
    <s v=""/>
    <s v=""/>
  </r>
  <r>
    <x v="1"/>
    <x v="4"/>
    <d v="2021-10-15T00:00:00"/>
    <x v="9"/>
    <s v=" "/>
    <s v="G00122"/>
    <n v="51140"/>
    <x v="54"/>
    <s v="51140 Payroll taxes"/>
    <x v="12"/>
    <s v="CA PC - Invoice 5562834 - PPE 10.15.21"/>
    <s v=" "/>
    <s v=""/>
    <s v=""/>
    <n v="955.27"/>
    <n v="955.27"/>
    <n v="0"/>
    <s v=""/>
    <s v="G/L Account"/>
    <s v=""/>
    <s v=" "/>
    <s v=""/>
    <s v=""/>
    <n v="13109"/>
    <s v=""/>
    <n v="120"/>
    <s v=""/>
    <s v=""/>
  </r>
  <r>
    <x v="1"/>
    <x v="5"/>
    <d v="2021-10-15T00:00:00"/>
    <x v="9"/>
    <s v=" "/>
    <s v="G00122"/>
    <n v="51140"/>
    <x v="54"/>
    <s v="51140 Payroll taxes"/>
    <x v="12"/>
    <s v="CA PC - Invoice 5562834 - PPE 10.15.21"/>
    <s v=" "/>
    <s v=""/>
    <s v=""/>
    <n v="735.19"/>
    <n v="735.19"/>
    <n v="0"/>
    <s v=""/>
    <s v="G/L Account"/>
    <s v=""/>
    <s v=" "/>
    <s v=""/>
    <s v=""/>
    <n v="13101"/>
    <s v=""/>
    <n v="11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1556.17"/>
    <n v="1556.17"/>
    <n v="0"/>
    <s v=""/>
    <s v="G/L Account"/>
    <s v=""/>
    <s v=" "/>
    <s v=""/>
    <s v=""/>
    <n v="13095"/>
    <s v=""/>
    <n v="110"/>
    <s v=""/>
    <s v=""/>
  </r>
  <r>
    <x v="1"/>
    <x v="7"/>
    <d v="2021-10-15T00:00:00"/>
    <x v="9"/>
    <s v=" "/>
    <s v="G00122"/>
    <n v="51140"/>
    <x v="54"/>
    <s v="51140 Payroll taxes"/>
    <x v="12"/>
    <s v="CA PC - Invoice 5562834 - PPE 10.15.21"/>
    <s v=" "/>
    <s v=""/>
    <s v=""/>
    <n v="712.69"/>
    <n v="712.69"/>
    <n v="0"/>
    <s v=""/>
    <s v="G/L Account"/>
    <s v=""/>
    <s v=" "/>
    <s v=""/>
    <s v=""/>
    <n v="13089"/>
    <s v=""/>
    <n v="110"/>
    <s v=""/>
    <s v=""/>
  </r>
  <r>
    <x v="1"/>
    <x v="1"/>
    <d v="2021-10-15T00:00:00"/>
    <x v="9"/>
    <s v=" "/>
    <s v="G00122"/>
    <n v="51140"/>
    <x v="54"/>
    <s v="51140 Payroll taxes"/>
    <x v="12"/>
    <s v="CA PC - Invoice 5562834 - PPE 10.15.21"/>
    <s v=" "/>
    <s v=""/>
    <s v=""/>
    <n v="832.52"/>
    <n v="832.52"/>
    <n v="0"/>
    <s v=""/>
    <s v="G/L Account"/>
    <s v=""/>
    <s v=" "/>
    <s v=""/>
    <s v=""/>
    <n v="13085"/>
    <s v=""/>
    <n v="110"/>
    <s v=""/>
    <s v=""/>
  </r>
  <r>
    <x v="1"/>
    <x v="4"/>
    <d v="2021-10-15T00:00:00"/>
    <x v="9"/>
    <s v=" "/>
    <s v="G00122"/>
    <n v="51140"/>
    <x v="54"/>
    <s v="51140 Payroll taxes"/>
    <x v="12"/>
    <s v="CA PC - Invoice 5562834 - PPE 10.15.21"/>
    <s v=" "/>
    <s v=""/>
    <s v=""/>
    <n v="901.69"/>
    <n v="901.69"/>
    <n v="0"/>
    <s v=""/>
    <s v="G/L Account"/>
    <s v=""/>
    <s v=" "/>
    <s v=""/>
    <s v=""/>
    <n v="13081"/>
    <s v=""/>
    <n v="110"/>
    <s v=""/>
    <s v=""/>
  </r>
  <r>
    <x v="1"/>
    <x v="5"/>
    <d v="2021-10-15T00:00:00"/>
    <x v="9"/>
    <s v=" "/>
    <s v="G00122"/>
    <n v="51140"/>
    <x v="54"/>
    <s v="51140 Payroll taxes"/>
    <x v="12"/>
    <s v="CA PC - Invoice 5558811 - off-cycle"/>
    <s v=" "/>
    <s v=""/>
    <s v=""/>
    <n v="226.79"/>
    <n v="226.79"/>
    <n v="0"/>
    <s v=""/>
    <s v="G/L Account"/>
    <s v=""/>
    <s v=" "/>
    <s v=""/>
    <s v=""/>
    <n v="13070"/>
    <s v=""/>
    <n v="120"/>
    <s v=""/>
    <s v=""/>
  </r>
  <r>
    <x v="4"/>
    <x v="4"/>
    <d v="2021-10-15T00:00:00"/>
    <x v="9"/>
    <s v=" "/>
    <s v="G00121"/>
    <n v="51140"/>
    <x v="54"/>
    <s v="51140 Payroll taxes"/>
    <x v="12"/>
    <s v="NY PC - Invoice 5562237 - PPE 10.15.21"/>
    <s v=" "/>
    <s v=""/>
    <s v=""/>
    <n v="2587.16"/>
    <n v="2587.16"/>
    <n v="0"/>
    <s v=""/>
    <s v="G/L Account"/>
    <s v=""/>
    <s v=" "/>
    <s v=""/>
    <s v=""/>
    <n v="13040"/>
    <s v=""/>
    <n v="120"/>
    <s v=""/>
    <s v=""/>
  </r>
  <r>
    <x v="4"/>
    <x v="4"/>
    <d v="2021-10-15T00:00:00"/>
    <x v="9"/>
    <s v=" "/>
    <s v="G00121"/>
    <n v="51140"/>
    <x v="54"/>
    <s v="51140 Payroll taxes"/>
    <x v="12"/>
    <s v="NY PC - Invoice 5562237 - PPE 10.15.21"/>
    <s v=" "/>
    <s v=""/>
    <s v=""/>
    <n v="3306.32"/>
    <n v="3306.32"/>
    <n v="0"/>
    <s v=""/>
    <s v="G/L Account"/>
    <s v=""/>
    <s v=" "/>
    <s v=""/>
    <s v=""/>
    <n v="13033"/>
    <s v=""/>
    <n v="11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1003.71"/>
    <n v="1003.71"/>
    <n v="0"/>
    <s v=""/>
    <s v="G/L Account"/>
    <s v=""/>
    <s v=" "/>
    <s v=""/>
    <s v=""/>
    <n v="12585"/>
    <s v=""/>
    <n v="16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2300.94"/>
    <n v="2300.94"/>
    <n v="0"/>
    <s v=""/>
    <s v="G/L Account"/>
    <s v=""/>
    <s v=" "/>
    <s v=""/>
    <s v=""/>
    <n v="12577"/>
    <s v=""/>
    <n v="22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1471.41"/>
    <n v="1471.41"/>
    <n v="0"/>
    <s v=""/>
    <s v="G/L Account"/>
    <s v=""/>
    <s v=" "/>
    <s v=""/>
    <s v=""/>
    <n v="12569"/>
    <s v=""/>
    <n v="14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2341.67"/>
    <n v="2341.67"/>
    <n v="0"/>
    <s v=""/>
    <s v="G/L Account"/>
    <s v=""/>
    <s v=" "/>
    <s v=""/>
    <s v=""/>
    <n v="12561"/>
    <s v=""/>
    <n v="14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277.48"/>
    <n v="277.48"/>
    <n v="0"/>
    <s v=""/>
    <s v="G/L Account"/>
    <s v=""/>
    <s v=" "/>
    <s v=""/>
    <s v=""/>
    <n v="12553"/>
    <s v=""/>
    <n v="14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661.29"/>
    <n v="1661.29"/>
    <n v="0"/>
    <s v=""/>
    <s v="G/L Account"/>
    <s v=""/>
    <s v=" "/>
    <s v=""/>
    <s v=""/>
    <n v="12545"/>
    <s v=""/>
    <n v="14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1584.46"/>
    <n v="1584.46"/>
    <n v="0"/>
    <s v=""/>
    <s v="G/L Account"/>
    <s v=""/>
    <s v=" "/>
    <s v=""/>
    <s v=""/>
    <n v="12537"/>
    <s v=""/>
    <n v="14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295.99"/>
    <n v="295.99"/>
    <n v="0"/>
    <s v=""/>
    <s v="G/L Account"/>
    <s v=""/>
    <s v=" "/>
    <s v=""/>
    <s v=""/>
    <n v="12521"/>
    <s v=""/>
    <n v="18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346.6"/>
    <n v="1346.6"/>
    <n v="0"/>
    <s v=""/>
    <s v="G/L Account"/>
    <s v=""/>
    <s v=" "/>
    <s v=""/>
    <s v=""/>
    <n v="12514"/>
    <s v=""/>
    <n v="18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111.78"/>
    <n v="111.78"/>
    <n v="0"/>
    <s v=""/>
    <s v="G/L Account"/>
    <s v=""/>
    <s v=" "/>
    <s v=""/>
    <s v=""/>
    <n v="12508"/>
    <s v=""/>
    <n v="180"/>
    <s v=""/>
    <s v=""/>
  </r>
  <r>
    <x v="0"/>
    <x v="6"/>
    <d v="2021-10-15T00:00:00"/>
    <x v="9"/>
    <s v=" "/>
    <s v="G00123"/>
    <n v="51140"/>
    <x v="54"/>
    <s v="51140 Payroll taxes"/>
    <x v="12"/>
    <s v="SFM - Invoice 5563847"/>
    <s v=" "/>
    <s v=""/>
    <s v=""/>
    <n v="156.63"/>
    <n v="156.63"/>
    <n v="0"/>
    <s v=""/>
    <s v="G/L Account"/>
    <s v=""/>
    <s v=" "/>
    <s v=""/>
    <s v=""/>
    <n v="12502"/>
    <s v=""/>
    <n v="18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659.53"/>
    <n v="659.53"/>
    <n v="0"/>
    <s v=""/>
    <s v="G/L Account"/>
    <s v=""/>
    <s v=" "/>
    <s v=""/>
    <s v=""/>
    <n v="12495"/>
    <s v=""/>
    <n v="18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847.71"/>
    <n v="847.71"/>
    <n v="0"/>
    <s v=""/>
    <s v="G/L Account"/>
    <s v=""/>
    <s v=" "/>
    <s v=""/>
    <s v=""/>
    <n v="12487"/>
    <s v=""/>
    <n v="18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836.71"/>
    <n v="836.71"/>
    <n v="0"/>
    <s v=""/>
    <s v="G/L Account"/>
    <s v=""/>
    <s v=" "/>
    <s v=""/>
    <s v=""/>
    <n v="12480"/>
    <s v=""/>
    <n v="15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1549.5"/>
    <n v="1549.5"/>
    <n v="0"/>
    <s v=""/>
    <s v="G/L Account"/>
    <s v=""/>
    <s v=" "/>
    <s v=""/>
    <s v=""/>
    <n v="12466"/>
    <s v=""/>
    <n v="17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833.98"/>
    <n v="1833.98"/>
    <n v="0"/>
    <s v=""/>
    <s v="G/L Account"/>
    <s v=""/>
    <s v=" "/>
    <s v=""/>
    <s v=""/>
    <n v="12458"/>
    <s v=""/>
    <n v="170"/>
    <s v=""/>
    <s v=""/>
  </r>
  <r>
    <x v="0"/>
    <x v="3"/>
    <d v="2021-10-15T00:00:00"/>
    <x v="9"/>
    <s v=" "/>
    <s v="G00123"/>
    <n v="51140"/>
    <x v="54"/>
    <s v="51140 Payroll taxes"/>
    <x v="12"/>
    <s v="SFM - Invoice 5563847"/>
    <s v=" "/>
    <s v=""/>
    <s v=""/>
    <n v="216.76"/>
    <n v="216.76"/>
    <n v="0"/>
    <s v=""/>
    <s v="G/L Account"/>
    <s v=""/>
    <s v=" "/>
    <s v=""/>
    <s v=""/>
    <n v="12450"/>
    <s v=""/>
    <n v="170"/>
    <s v=""/>
    <s v=""/>
  </r>
  <r>
    <x v="0"/>
    <x v="6"/>
    <d v="2021-10-15T00:00:00"/>
    <x v="9"/>
    <s v=" "/>
    <s v="G00123"/>
    <n v="51140"/>
    <x v="54"/>
    <s v="51140 Payroll taxes"/>
    <x v="12"/>
    <s v="SFM - Invoice 5563847"/>
    <s v=" "/>
    <s v=""/>
    <s v=""/>
    <n v="164.13"/>
    <n v="164.13"/>
    <n v="0"/>
    <s v=""/>
    <s v="G/L Account"/>
    <s v=""/>
    <s v=" "/>
    <s v=""/>
    <s v=""/>
    <n v="12445"/>
    <s v=""/>
    <n v="17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952.1"/>
    <n v="1952.1"/>
    <n v="0"/>
    <s v=""/>
    <s v="G/L Account"/>
    <s v=""/>
    <s v=" "/>
    <s v=""/>
    <s v=""/>
    <n v="12439"/>
    <s v=""/>
    <n v="17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2455.3200000000002"/>
    <n v="2455.3200000000002"/>
    <n v="0"/>
    <s v=""/>
    <s v="G/L Account"/>
    <s v=""/>
    <s v=" "/>
    <s v=""/>
    <s v=""/>
    <n v="12431"/>
    <s v=""/>
    <n v="170"/>
    <s v=""/>
    <s v=""/>
  </r>
  <r>
    <x v="0"/>
    <x v="8"/>
    <d v="2021-10-15T00:00:00"/>
    <x v="9"/>
    <s v=" "/>
    <s v="G00123"/>
    <n v="51140"/>
    <x v="54"/>
    <s v="51140 Payroll taxes"/>
    <x v="12"/>
    <s v="SFM - Invoice 5563847"/>
    <s v=" "/>
    <s v=""/>
    <s v=""/>
    <n v="196.76"/>
    <n v="196.76"/>
    <n v="0"/>
    <s v=""/>
    <s v="G/L Account"/>
    <s v=""/>
    <s v=" "/>
    <s v=""/>
    <s v=""/>
    <n v="12424"/>
    <s v=""/>
    <n v="170"/>
    <s v=""/>
    <s v=""/>
  </r>
  <r>
    <x v="0"/>
    <x v="5"/>
    <d v="2021-10-15T00:00:00"/>
    <x v="9"/>
    <s v=" "/>
    <s v="G00123"/>
    <n v="51140"/>
    <x v="54"/>
    <s v="51140 Payroll taxes"/>
    <x v="12"/>
    <s v="SFM - Invoice 5563847"/>
    <s v=" "/>
    <s v=""/>
    <s v=""/>
    <n v="2253.27"/>
    <n v="2253.27"/>
    <n v="0"/>
    <s v=""/>
    <s v="G/L Account"/>
    <s v=""/>
    <s v=" "/>
    <s v=""/>
    <s v=""/>
    <n v="12412"/>
    <s v=""/>
    <n v="13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4727.91"/>
    <n v="4727.91"/>
    <n v="0"/>
    <s v=""/>
    <s v="G/L Account"/>
    <s v=""/>
    <s v=" "/>
    <s v=""/>
    <s v=""/>
    <n v="12405"/>
    <s v=""/>
    <n v="130"/>
    <s v=""/>
    <s v=""/>
  </r>
  <r>
    <x v="0"/>
    <x v="7"/>
    <d v="2021-10-15T00:00:00"/>
    <x v="9"/>
    <s v=" "/>
    <s v="G00123"/>
    <n v="51140"/>
    <x v="54"/>
    <s v="51140 Payroll taxes"/>
    <x v="12"/>
    <s v="SFM - Invoice 5563847"/>
    <s v=" "/>
    <s v=""/>
    <s v=""/>
    <n v="1392.17"/>
    <n v="1392.17"/>
    <n v="0"/>
    <s v=""/>
    <s v="G/L Account"/>
    <s v=""/>
    <s v=" "/>
    <s v=""/>
    <s v=""/>
    <n v="12398"/>
    <s v=""/>
    <n v="13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2220.31"/>
    <n v="2220.31"/>
    <n v="0"/>
    <s v=""/>
    <s v="G/L Account"/>
    <s v=""/>
    <s v=" "/>
    <s v=""/>
    <s v=""/>
    <n v="12392"/>
    <s v=""/>
    <n v="130"/>
    <s v=""/>
    <s v=""/>
  </r>
  <r>
    <x v="0"/>
    <x v="2"/>
    <d v="2021-10-15T00:00:00"/>
    <x v="9"/>
    <s v=" "/>
    <s v="G00123"/>
    <n v="51140"/>
    <x v="54"/>
    <s v="51140 Payroll taxes"/>
    <x v="12"/>
    <s v="SFM - Invoice 5563847"/>
    <s v=" "/>
    <s v=""/>
    <s v=""/>
    <n v="357.23"/>
    <n v="357.23"/>
    <n v="0"/>
    <s v=""/>
    <s v="G/L Account"/>
    <s v=""/>
    <s v=" "/>
    <s v=""/>
    <s v=""/>
    <n v="12385"/>
    <s v=""/>
    <n v="130"/>
    <s v=""/>
    <s v=""/>
  </r>
  <r>
    <x v="0"/>
    <x v="1"/>
    <d v="2021-10-15T00:00:00"/>
    <x v="9"/>
    <s v=" "/>
    <s v="G00123"/>
    <n v="51140"/>
    <x v="54"/>
    <s v="51140 Payroll taxes"/>
    <x v="12"/>
    <s v="SFM - Invoice 5563847"/>
    <s v=" "/>
    <s v=""/>
    <s v=""/>
    <n v="173.14"/>
    <n v="173.14"/>
    <n v="0"/>
    <s v=""/>
    <s v="G/L Account"/>
    <s v=""/>
    <s v=" "/>
    <s v=""/>
    <s v=""/>
    <n v="12353"/>
    <s v=""/>
    <n v="120"/>
    <s v=""/>
    <s v=""/>
  </r>
  <r>
    <x v="0"/>
    <x v="4"/>
    <d v="2021-10-15T00:00:00"/>
    <x v="9"/>
    <s v=" "/>
    <s v="G00123"/>
    <n v="51140"/>
    <x v="54"/>
    <s v="51140 Payroll taxes"/>
    <x v="12"/>
    <s v="SFM - Invoice 5563847"/>
    <s v=" "/>
    <s v=""/>
    <s v=""/>
    <n v="-0.01"/>
    <n v="0"/>
    <n v="0.01"/>
    <s v=""/>
    <s v="G/L Account"/>
    <s v=""/>
    <s v=" "/>
    <s v=""/>
    <s v=""/>
    <n v="12349"/>
    <s v=""/>
    <n v="120"/>
    <s v=""/>
    <s v=""/>
  </r>
  <r>
    <x v="1"/>
    <x v="5"/>
    <d v="2021-10-15T00:00:00"/>
    <x v="9"/>
    <s v=" "/>
    <s v="G00122"/>
    <n v="51120"/>
    <x v="91"/>
    <s v="51120 Overtime"/>
    <x v="12"/>
    <s v="CA PC - Invoice 5562834 - PPE 10.15.21"/>
    <s v=" "/>
    <s v=""/>
    <s v=""/>
    <n v="1864.73"/>
    <n v="1864.73"/>
    <n v="0"/>
    <s v=""/>
    <s v="G/L Account"/>
    <s v=""/>
    <s v=" "/>
    <s v=""/>
    <s v=""/>
    <n v="13151"/>
    <s v=""/>
    <n v="120"/>
    <s v=""/>
    <s v=""/>
  </r>
  <r>
    <x v="1"/>
    <x v="1"/>
    <d v="2021-10-15T00:00:00"/>
    <x v="9"/>
    <s v=" "/>
    <s v="G00122"/>
    <n v="51120"/>
    <x v="91"/>
    <s v="51120 Overtime"/>
    <x v="12"/>
    <s v="CA PC - Invoice 5562834 - PPE 10.15.21"/>
    <s v=" "/>
    <s v=""/>
    <s v=""/>
    <n v="1642.58"/>
    <n v="1642.58"/>
    <n v="0"/>
    <s v=""/>
    <s v="G/L Account"/>
    <s v=""/>
    <s v=" "/>
    <s v=""/>
    <s v=""/>
    <n v="13143"/>
    <s v=""/>
    <n v="120"/>
    <s v=""/>
    <s v=""/>
  </r>
  <r>
    <x v="1"/>
    <x v="3"/>
    <d v="2021-10-15T00:00:00"/>
    <x v="9"/>
    <s v=" "/>
    <s v="G00122"/>
    <n v="51120"/>
    <x v="91"/>
    <s v="51120 Overtime"/>
    <x v="12"/>
    <s v="CA PC - Invoice 5562834 - PPE 10.15.21"/>
    <s v=" "/>
    <s v=""/>
    <s v=""/>
    <n v="987.84"/>
    <n v="987.84"/>
    <n v="0"/>
    <s v=""/>
    <s v="G/L Account"/>
    <s v=""/>
    <s v=" "/>
    <s v=""/>
    <s v=""/>
    <n v="13136"/>
    <s v=""/>
    <n v="120"/>
    <s v=""/>
    <s v=""/>
  </r>
  <r>
    <x v="1"/>
    <x v="9"/>
    <d v="2021-10-15T00:00:00"/>
    <x v="9"/>
    <s v=" "/>
    <s v="G00122"/>
    <n v="51120"/>
    <x v="91"/>
    <s v="51120 Overtime"/>
    <x v="12"/>
    <s v="CA PC - Invoice 5562834 - PPE 10.15.21"/>
    <s v=" "/>
    <s v=""/>
    <s v=""/>
    <n v="36.020000000000003"/>
    <n v="36.020000000000003"/>
    <n v="0"/>
    <s v=""/>
    <s v="G/L Account"/>
    <s v=""/>
    <s v=" "/>
    <s v=""/>
    <s v=""/>
    <n v="13123"/>
    <s v=""/>
    <n v="120"/>
    <s v=""/>
    <s v=""/>
  </r>
  <r>
    <x v="1"/>
    <x v="7"/>
    <d v="2021-10-15T00:00:00"/>
    <x v="9"/>
    <s v=" "/>
    <s v="G00122"/>
    <n v="51120"/>
    <x v="91"/>
    <s v="51120 Overtime"/>
    <x v="12"/>
    <s v="CA PC - Invoice 5562834 - PPE 10.15.21"/>
    <s v=" "/>
    <s v=""/>
    <s v=""/>
    <n v="503.68"/>
    <n v="503.68"/>
    <n v="0"/>
    <s v=""/>
    <s v="G/L Account"/>
    <s v=""/>
    <s v=" "/>
    <s v=""/>
    <s v=""/>
    <n v="13115"/>
    <s v=""/>
    <n v="120"/>
    <s v=""/>
    <s v=""/>
  </r>
  <r>
    <x v="1"/>
    <x v="4"/>
    <d v="2021-10-15T00:00:00"/>
    <x v="9"/>
    <s v=" "/>
    <s v="G00122"/>
    <n v="51120"/>
    <x v="91"/>
    <s v="51120 Overtime"/>
    <x v="12"/>
    <s v="CA PC - Invoice 5562834 - PPE 10.15.21"/>
    <s v=" "/>
    <s v=""/>
    <s v=""/>
    <n v="95.88"/>
    <n v="95.88"/>
    <n v="0"/>
    <s v=""/>
    <s v="G/L Account"/>
    <s v=""/>
    <s v=" "/>
    <s v=""/>
    <s v=""/>
    <n v="13107"/>
    <s v=""/>
    <n v="12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130.38999999999999"/>
    <n v="130.38999999999999"/>
    <n v="0"/>
    <s v=""/>
    <s v="G/L Account"/>
    <s v=""/>
    <s v=" "/>
    <s v=""/>
    <s v=""/>
    <n v="12583"/>
    <s v=""/>
    <n v="16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101.8"/>
    <n v="101.8"/>
    <n v="0"/>
    <s v=""/>
    <s v="G/L Account"/>
    <s v=""/>
    <s v=" "/>
    <s v=""/>
    <s v=""/>
    <n v="12575"/>
    <s v=""/>
    <n v="22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151.65"/>
    <n v="151.65"/>
    <n v="0"/>
    <s v=""/>
    <s v="G/L Account"/>
    <s v=""/>
    <s v=" "/>
    <s v=""/>
    <s v=""/>
    <n v="12567"/>
    <s v=""/>
    <n v="14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201.96"/>
    <n v="201.96"/>
    <n v="0"/>
    <s v=""/>
    <s v="G/L Account"/>
    <s v=""/>
    <s v=" "/>
    <s v=""/>
    <s v=""/>
    <n v="12559"/>
    <s v=""/>
    <n v="140"/>
    <s v=""/>
    <s v=""/>
  </r>
  <r>
    <x v="0"/>
    <x v="3"/>
    <d v="2021-10-15T00:00:00"/>
    <x v="9"/>
    <s v=" "/>
    <s v="G00123"/>
    <n v="51120"/>
    <x v="91"/>
    <s v="51120 Overtime"/>
    <x v="12"/>
    <s v="SFM - Invoice 5563847"/>
    <s v=" "/>
    <s v=""/>
    <s v=""/>
    <n v="625.69000000000005"/>
    <n v="625.69000000000005"/>
    <n v="0"/>
    <s v=""/>
    <s v="G/L Account"/>
    <s v=""/>
    <s v=" "/>
    <s v=""/>
    <s v=""/>
    <n v="12551"/>
    <s v=""/>
    <n v="14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28.13"/>
    <n v="28.13"/>
    <n v="0"/>
    <s v=""/>
    <s v="G/L Account"/>
    <s v=""/>
    <s v=" "/>
    <s v=""/>
    <s v=""/>
    <n v="12543"/>
    <s v=""/>
    <n v="14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314.83999999999997"/>
    <n v="314.83999999999997"/>
    <n v="0"/>
    <s v=""/>
    <s v="G/L Account"/>
    <s v=""/>
    <s v=" "/>
    <s v=""/>
    <s v=""/>
    <n v="12535"/>
    <s v=""/>
    <n v="14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9.2100000000000009"/>
    <n v="9.2100000000000009"/>
    <n v="0"/>
    <s v=""/>
    <s v="G/L Account"/>
    <s v=""/>
    <s v=" "/>
    <s v=""/>
    <s v=""/>
    <n v="12520"/>
    <s v=""/>
    <n v="18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152.97999999999999"/>
    <n v="152.97999999999999"/>
    <n v="0"/>
    <s v=""/>
    <s v="G/L Account"/>
    <s v=""/>
    <s v=" "/>
    <s v=""/>
    <s v=""/>
    <n v="12512"/>
    <s v=""/>
    <n v="18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423.94"/>
    <n v="423.94"/>
    <n v="0"/>
    <s v=""/>
    <s v="G/L Account"/>
    <s v=""/>
    <s v=" "/>
    <s v=""/>
    <s v=""/>
    <n v="12493"/>
    <s v=""/>
    <n v="18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66"/>
    <n v="66"/>
    <n v="0"/>
    <s v=""/>
    <s v="G/L Account"/>
    <s v=""/>
    <s v=" "/>
    <s v=""/>
    <s v=""/>
    <n v="12485"/>
    <s v=""/>
    <n v="180"/>
    <s v=""/>
    <s v=""/>
  </r>
  <r>
    <x v="0"/>
    <x v="2"/>
    <d v="2021-10-15T00:00:00"/>
    <x v="9"/>
    <s v=" "/>
    <s v="G00123"/>
    <n v="51120"/>
    <x v="91"/>
    <s v="51120 Overtime"/>
    <x v="12"/>
    <s v="SFM - Invoice 5563847"/>
    <s v=" "/>
    <s v=""/>
    <s v=""/>
    <n v="258.52999999999997"/>
    <n v="258.52999999999997"/>
    <n v="0"/>
    <s v=""/>
    <s v="G/L Account"/>
    <s v=""/>
    <s v=" "/>
    <s v=""/>
    <s v=""/>
    <n v="12478"/>
    <s v=""/>
    <n v="150"/>
    <s v=""/>
    <s v=""/>
  </r>
  <r>
    <x v="0"/>
    <x v="5"/>
    <d v="2021-10-15T00:00:00"/>
    <x v="9"/>
    <s v=" "/>
    <s v="G00123"/>
    <n v="51120"/>
    <x v="91"/>
    <s v="51120 Overtime"/>
    <x v="12"/>
    <s v="SFM - Invoice 5563847"/>
    <s v=" "/>
    <s v=""/>
    <s v=""/>
    <n v="237.33"/>
    <n v="237.33"/>
    <n v="0"/>
    <s v=""/>
    <s v="G/L Account"/>
    <s v=""/>
    <s v=" "/>
    <s v=""/>
    <s v=""/>
    <n v="12464"/>
    <s v=""/>
    <n v="170"/>
    <s v=""/>
    <s v=""/>
  </r>
  <r>
    <x v="0"/>
    <x v="1"/>
    <d v="2021-10-15T00:00:00"/>
    <x v="9"/>
    <s v=" "/>
    <s v="G00123"/>
    <n v="51120"/>
    <x v="91"/>
    <s v="51120 Overtime"/>
    <x v="12"/>
    <s v="SFM - Invoice 5563847"/>
    <s v=" "/>
    <s v=""/>
    <s v=""/>
    <n v="33.56"/>
    <n v="33.56"/>
    <n v="0"/>
    <s v=""/>
    <s v="G/L Account"/>
    <s v=""/>
    <s v=" "/>
    <s v=""/>
    <s v=""/>
    <n v="12456"/>
    <s v=""/>
    <n v="170"/>
    <s v=""/>
    <s v=""/>
  </r>
  <r>
    <x v="0"/>
    <x v="7"/>
    <d v="2021-10-15T00:00:00"/>
    <x v="9"/>
    <s v=" "/>
    <s v="G00123"/>
    <n v="51120"/>
    <x v="91"/>
    <s v="51120 Overtime"/>
    <x v="12"/>
    <s v="SFM - Invoice 5563847"/>
    <s v=" "/>
    <s v=""/>
    <s v=""/>
    <n v="99.87"/>
    <n v="99.87"/>
    <n v="0"/>
    <s v=""/>
    <s v="G/L Account"/>
    <s v=""/>
    <s v=" "/>
    <s v=""/>
    <s v=""/>
    <n v="12437"/>
    <s v=""/>
    <n v="17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204.38"/>
    <n v="204.38"/>
    <n v="0"/>
    <s v=""/>
    <s v="G/L Account"/>
    <s v=""/>
    <s v=" "/>
    <s v=""/>
    <s v=""/>
    <n v="12429"/>
    <s v=""/>
    <n v="170"/>
    <s v=""/>
    <s v=""/>
  </r>
  <r>
    <x v="0"/>
    <x v="4"/>
    <d v="2021-10-15T00:00:00"/>
    <x v="9"/>
    <s v=" "/>
    <s v="G00123"/>
    <n v="51120"/>
    <x v="91"/>
    <s v="51120 Overtime"/>
    <x v="12"/>
    <s v="SFM - Invoice 5563847"/>
    <s v=" "/>
    <s v=""/>
    <s v=""/>
    <n v="55.13"/>
    <n v="55.13"/>
    <n v="0"/>
    <s v=""/>
    <s v="G/L Account"/>
    <s v=""/>
    <s v=" "/>
    <s v=""/>
    <s v=""/>
    <n v="12390"/>
    <s v=""/>
    <n v="130"/>
    <s v=""/>
    <s v=""/>
  </r>
  <r>
    <x v="1"/>
    <x v="5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8819.51"/>
    <n v="48819.51"/>
    <n v="0"/>
    <s v=""/>
    <s v="G/L Account"/>
    <s v=""/>
    <s v=" "/>
    <s v=""/>
    <s v=""/>
    <n v="13150"/>
    <s v=""/>
    <n v="12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63946.98"/>
    <n v="63946.98"/>
    <n v="0"/>
    <s v=""/>
    <s v="G/L Account"/>
    <s v=""/>
    <s v=" "/>
    <s v=""/>
    <s v=""/>
    <n v="13142"/>
    <s v=""/>
    <n v="120"/>
    <s v=""/>
    <s v=""/>
  </r>
  <r>
    <x v="1"/>
    <x v="3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3136"/>
    <n v="3136"/>
    <n v="0"/>
    <s v=""/>
    <s v="G/L Account"/>
    <s v=""/>
    <s v=" "/>
    <s v=""/>
    <s v=""/>
    <n v="13135"/>
    <s v=""/>
    <n v="120"/>
    <s v=""/>
    <s v=""/>
  </r>
  <r>
    <x v="1"/>
    <x v="9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02.5600000000004"/>
    <n v="4902.5600000000004"/>
    <n v="0"/>
    <s v=""/>
    <s v="G/L Account"/>
    <s v=""/>
    <s v=" "/>
    <s v=""/>
    <s v=""/>
    <n v="13128"/>
    <s v=""/>
    <n v="120"/>
    <s v=""/>
    <s v=""/>
  </r>
  <r>
    <x v="1"/>
    <x v="9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3880"/>
    <n v="3880"/>
    <n v="0"/>
    <s v=""/>
    <s v="G/L Account"/>
    <s v=""/>
    <s v=" "/>
    <s v=""/>
    <s v=""/>
    <n v="13122"/>
    <s v=""/>
    <n v="120"/>
    <s v=""/>
    <s v=""/>
  </r>
  <r>
    <x v="1"/>
    <x v="7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893.9"/>
    <n v="49893.9"/>
    <n v="0"/>
    <s v=""/>
    <s v="G/L Account"/>
    <s v=""/>
    <s v=" "/>
    <s v=""/>
    <s v=""/>
    <n v="13114"/>
    <s v=""/>
    <n v="120"/>
    <s v=""/>
    <s v=""/>
  </r>
  <r>
    <x v="1"/>
    <x v="4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9599.08"/>
    <n v="9599.08"/>
    <n v="0"/>
    <s v=""/>
    <s v="G/L Account"/>
    <s v=""/>
    <s v=" "/>
    <s v=""/>
    <s v=""/>
    <n v="13106"/>
    <s v=""/>
    <n v="120"/>
    <s v=""/>
    <s v=""/>
  </r>
  <r>
    <x v="1"/>
    <x v="5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1074.99"/>
    <n v="51074.99"/>
    <n v="0"/>
    <s v=""/>
    <s v="G/L Account"/>
    <s v=""/>
    <s v=" "/>
    <s v=""/>
    <s v=""/>
    <n v="13100"/>
    <s v=""/>
    <n v="11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4758.32"/>
    <n v="44758.32"/>
    <n v="0"/>
    <s v=""/>
    <s v="G/L Account"/>
    <s v=""/>
    <s v=" "/>
    <s v=""/>
    <s v=""/>
    <n v="13094"/>
    <s v=""/>
    <n v="110"/>
    <s v=""/>
    <s v=""/>
  </r>
  <r>
    <x v="1"/>
    <x v="7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49129.15"/>
    <n v="49129.15"/>
    <n v="0"/>
    <s v=""/>
    <s v="G/L Account"/>
    <s v=""/>
    <s v=" "/>
    <s v=""/>
    <s v=""/>
    <n v="13088"/>
    <s v=""/>
    <n v="110"/>
    <s v=""/>
    <s v=""/>
  </r>
  <r>
    <x v="1"/>
    <x v="1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7458.33"/>
    <n v="57458.33"/>
    <n v="0"/>
    <s v=""/>
    <s v="G/L Account"/>
    <s v=""/>
    <s v=" "/>
    <s v=""/>
    <s v=""/>
    <n v="13084"/>
    <s v=""/>
    <n v="110"/>
    <s v=""/>
    <s v=""/>
  </r>
  <r>
    <x v="1"/>
    <x v="4"/>
    <d v="2021-10-15T00:00:00"/>
    <x v="9"/>
    <s v=" "/>
    <s v="G00122"/>
    <n v="51110"/>
    <x v="56"/>
    <s v="51110 Salaries &amp; wages"/>
    <x v="12"/>
    <s v="CA PC - Invoice 5562834 - PPE 10.15.21"/>
    <s v=" "/>
    <s v=""/>
    <s v=""/>
    <n v="50416.67"/>
    <n v="50416.67"/>
    <n v="0"/>
    <s v=""/>
    <s v="G/L Account"/>
    <s v=""/>
    <s v=" "/>
    <s v=""/>
    <s v=""/>
    <n v="13080"/>
    <s v=""/>
    <n v="110"/>
    <s v=""/>
    <s v=""/>
  </r>
  <r>
    <x v="4"/>
    <x v="4"/>
    <d v="2021-10-15T00:00:00"/>
    <x v="9"/>
    <s v=" "/>
    <s v="G00121"/>
    <n v="51110"/>
    <x v="56"/>
    <s v="51110 Salaries &amp; wages"/>
    <x v="12"/>
    <s v="NY PC - Invoice 5562237 - PPE 10.15.21"/>
    <s v=" "/>
    <s v=""/>
    <s v=""/>
    <n v="27019.22"/>
    <n v="27019.22"/>
    <n v="0"/>
    <s v=""/>
    <s v="G/L Account"/>
    <s v=""/>
    <s v=" "/>
    <s v=""/>
    <s v=""/>
    <n v="13038"/>
    <s v=""/>
    <n v="120"/>
    <s v=""/>
    <s v=""/>
  </r>
  <r>
    <x v="4"/>
    <x v="4"/>
    <d v="2021-10-15T00:00:00"/>
    <x v="9"/>
    <s v=" "/>
    <s v="G00121"/>
    <n v="51110"/>
    <x v="56"/>
    <s v="51110 Salaries &amp; wages"/>
    <x v="12"/>
    <s v="NY PC - Invoice 5562237 - PPE 10.15.21"/>
    <s v=" "/>
    <s v=""/>
    <s v=""/>
    <n v="95933.34"/>
    <n v="95933.34"/>
    <n v="0"/>
    <s v=""/>
    <s v="G/L Account"/>
    <s v=""/>
    <s v=" "/>
    <s v=""/>
    <s v=""/>
    <n v="13032"/>
    <s v=""/>
    <n v="11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11781"/>
    <n v="11781"/>
    <n v="0"/>
    <s v=""/>
    <s v="G/L Account"/>
    <s v=""/>
    <s v=" "/>
    <s v=""/>
    <s v=""/>
    <n v="12582"/>
    <s v=""/>
    <n v="16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26890.01"/>
    <n v="26890.01"/>
    <n v="0"/>
    <s v=""/>
    <s v="G/L Account"/>
    <s v=""/>
    <s v=" "/>
    <s v=""/>
    <s v=""/>
    <n v="12574"/>
    <s v=""/>
    <n v="22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18479.89"/>
    <n v="18479.89"/>
    <n v="0"/>
    <s v=""/>
    <s v="G/L Account"/>
    <s v=""/>
    <s v=" "/>
    <s v=""/>
    <s v=""/>
    <n v="12566"/>
    <s v=""/>
    <n v="14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29761.68"/>
    <n v="29761.68"/>
    <n v="0"/>
    <s v=""/>
    <s v="G/L Account"/>
    <s v=""/>
    <s v=" "/>
    <s v=""/>
    <s v=""/>
    <n v="12558"/>
    <s v=""/>
    <n v="14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2840"/>
    <n v="2840"/>
    <n v="0"/>
    <s v=""/>
    <s v="G/L Account"/>
    <s v=""/>
    <s v=" "/>
    <s v=""/>
    <s v=""/>
    <n v="12550"/>
    <s v=""/>
    <n v="14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1304.23"/>
    <n v="21304.23"/>
    <n v="0"/>
    <s v=""/>
    <s v="G/L Account"/>
    <s v=""/>
    <s v=" "/>
    <s v=""/>
    <s v=""/>
    <n v="12542"/>
    <s v=""/>
    <n v="14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16640.14"/>
    <n v="16640.14"/>
    <n v="0"/>
    <s v=""/>
    <s v="G/L Account"/>
    <s v=""/>
    <s v=" "/>
    <s v=""/>
    <s v=""/>
    <n v="12534"/>
    <s v=""/>
    <n v="14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3870.25"/>
    <n v="3870.25"/>
    <n v="0"/>
    <s v=""/>
    <s v="G/L Account"/>
    <s v=""/>
    <s v=" "/>
    <s v=""/>
    <s v=""/>
    <n v="12519"/>
    <s v=""/>
    <n v="18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15922.48"/>
    <n v="15922.48"/>
    <n v="0"/>
    <s v=""/>
    <s v="G/L Account"/>
    <s v=""/>
    <s v=" "/>
    <s v=""/>
    <s v=""/>
    <n v="12511"/>
    <s v=""/>
    <n v="18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920"/>
    <n v="920"/>
    <n v="0"/>
    <s v=""/>
    <s v="G/L Account"/>
    <s v=""/>
    <s v=" "/>
    <s v=""/>
    <s v=""/>
    <n v="12507"/>
    <s v=""/>
    <n v="180"/>
    <s v=""/>
    <s v=""/>
  </r>
  <r>
    <x v="0"/>
    <x v="6"/>
    <d v="2021-10-15T00:00:00"/>
    <x v="9"/>
    <s v=" "/>
    <s v="G00123"/>
    <n v="51110"/>
    <x v="56"/>
    <s v="51110 Salaries &amp; wages"/>
    <x v="12"/>
    <s v="SFM - Invoice 5563847"/>
    <s v=" "/>
    <s v=""/>
    <s v=""/>
    <n v="1920"/>
    <n v="1920"/>
    <n v="0"/>
    <s v=""/>
    <s v="G/L Account"/>
    <s v=""/>
    <s v=" "/>
    <s v=""/>
    <s v=""/>
    <n v="12500"/>
    <s v=""/>
    <n v="18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7908.25"/>
    <n v="7908.25"/>
    <n v="0"/>
    <s v=""/>
    <s v="G/L Account"/>
    <s v=""/>
    <s v=" "/>
    <s v=""/>
    <s v=""/>
    <n v="12492"/>
    <s v=""/>
    <n v="18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5867"/>
    <n v="5867"/>
    <n v="0"/>
    <s v=""/>
    <s v="G/L Account"/>
    <s v=""/>
    <s v=" "/>
    <s v=""/>
    <s v=""/>
    <n v="12484"/>
    <s v=""/>
    <n v="18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8496.8799999999992"/>
    <n v="8496.8799999999992"/>
    <n v="0"/>
    <s v=""/>
    <s v="G/L Account"/>
    <s v=""/>
    <s v=" "/>
    <s v=""/>
    <s v=""/>
    <n v="12477"/>
    <s v=""/>
    <n v="15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18651.5"/>
    <n v="18651.5"/>
    <n v="0"/>
    <s v=""/>
    <s v="G/L Account"/>
    <s v=""/>
    <s v=" "/>
    <s v=""/>
    <s v=""/>
    <n v="12463"/>
    <s v=""/>
    <n v="17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23947.74"/>
    <n v="23947.74"/>
    <n v="0"/>
    <s v=""/>
    <s v="G/L Account"/>
    <s v=""/>
    <s v=" "/>
    <s v=""/>
    <s v=""/>
    <n v="12455"/>
    <s v=""/>
    <n v="170"/>
    <s v=""/>
    <s v=""/>
  </r>
  <r>
    <x v="0"/>
    <x v="3"/>
    <d v="2021-10-15T00:00:00"/>
    <x v="9"/>
    <s v=" "/>
    <s v="G00123"/>
    <n v="51110"/>
    <x v="56"/>
    <s v="51110 Salaries &amp; wages"/>
    <x v="12"/>
    <s v="SFM - Invoice 5563847"/>
    <s v=" "/>
    <s v=""/>
    <s v=""/>
    <n v="2833.33"/>
    <n v="2833.33"/>
    <n v="0"/>
    <s v=""/>
    <s v="G/L Account"/>
    <s v=""/>
    <s v=" "/>
    <s v=""/>
    <s v=""/>
    <n v="12449"/>
    <s v=""/>
    <n v="170"/>
    <s v=""/>
    <s v=""/>
  </r>
  <r>
    <x v="0"/>
    <x v="6"/>
    <d v="2021-10-15T00:00:00"/>
    <x v="9"/>
    <s v=" "/>
    <s v="G00123"/>
    <n v="51110"/>
    <x v="56"/>
    <s v="51110 Salaries &amp; wages"/>
    <x v="12"/>
    <s v="SFM - Invoice 5563847"/>
    <s v=" "/>
    <s v=""/>
    <s v=""/>
    <n v="2149"/>
    <n v="2149"/>
    <n v="0"/>
    <s v=""/>
    <s v="G/L Account"/>
    <s v=""/>
    <s v=" "/>
    <s v=""/>
    <s v=""/>
    <n v="12444"/>
    <s v=""/>
    <n v="17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1362.5"/>
    <n v="21362.5"/>
    <n v="0"/>
    <s v=""/>
    <s v="G/L Account"/>
    <s v=""/>
    <s v=" "/>
    <s v=""/>
    <s v=""/>
    <n v="12436"/>
    <s v=""/>
    <n v="17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18362"/>
    <n v="18362"/>
    <n v="0"/>
    <s v=""/>
    <s v="G/L Account"/>
    <s v=""/>
    <s v=" "/>
    <s v=""/>
    <s v=""/>
    <n v="12428"/>
    <s v=""/>
    <n v="170"/>
    <s v=""/>
    <s v=""/>
  </r>
  <r>
    <x v="0"/>
    <x v="8"/>
    <d v="2021-10-15T00:00:00"/>
    <x v="9"/>
    <s v=" "/>
    <s v="G00123"/>
    <n v="51110"/>
    <x v="56"/>
    <s v="51110 Salaries &amp; wages"/>
    <x v="12"/>
    <s v="SFM - Invoice 5563847"/>
    <s v=" "/>
    <s v=""/>
    <s v=""/>
    <n v="2429"/>
    <n v="2429"/>
    <n v="0"/>
    <s v=""/>
    <s v="G/L Account"/>
    <s v=""/>
    <s v=" "/>
    <s v=""/>
    <s v=""/>
    <n v="12422"/>
    <s v=""/>
    <n v="170"/>
    <s v=""/>
    <s v=""/>
  </r>
  <r>
    <x v="0"/>
    <x v="5"/>
    <d v="2021-10-15T00:00:00"/>
    <x v="9"/>
    <s v=" "/>
    <s v="G00123"/>
    <n v="51110"/>
    <x v="56"/>
    <s v="51110 Salaries &amp; wages"/>
    <x v="12"/>
    <s v="SFM - Invoice 5563847"/>
    <s v=" "/>
    <s v=""/>
    <s v=""/>
    <n v="32926.31"/>
    <n v="32926.31"/>
    <n v="0"/>
    <s v=""/>
    <s v="G/L Account"/>
    <s v=""/>
    <s v=" "/>
    <s v=""/>
    <s v=""/>
    <n v="12410"/>
    <s v=""/>
    <n v="13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69640.78"/>
    <n v="69640.78"/>
    <n v="0"/>
    <s v=""/>
    <s v="G/L Account"/>
    <s v=""/>
    <s v=" "/>
    <s v=""/>
    <s v=""/>
    <n v="12403"/>
    <s v=""/>
    <n v="130"/>
    <s v=""/>
    <s v=""/>
  </r>
  <r>
    <x v="0"/>
    <x v="7"/>
    <d v="2021-10-15T00:00:00"/>
    <x v="9"/>
    <s v=" "/>
    <s v="G00123"/>
    <n v="51110"/>
    <x v="56"/>
    <s v="51110 Salaries &amp; wages"/>
    <x v="12"/>
    <s v="SFM - Invoice 5563847"/>
    <s v=" "/>
    <s v=""/>
    <s v=""/>
    <n v="25121.95"/>
    <n v="25121.95"/>
    <n v="0"/>
    <s v=""/>
    <s v="G/L Account"/>
    <s v=""/>
    <s v=" "/>
    <s v=""/>
    <s v=""/>
    <n v="12397"/>
    <s v=""/>
    <n v="130"/>
    <s v=""/>
    <s v=""/>
  </r>
  <r>
    <x v="0"/>
    <x v="4"/>
    <d v="2021-10-15T00:00:00"/>
    <x v="9"/>
    <s v=" "/>
    <s v="G00123"/>
    <n v="51110"/>
    <x v="56"/>
    <s v="51110 Salaries &amp; wages"/>
    <x v="12"/>
    <s v="SFM - Invoice 5563847"/>
    <s v=" "/>
    <s v=""/>
    <s v=""/>
    <n v="25615.49"/>
    <n v="25615.49"/>
    <n v="0"/>
    <s v=""/>
    <s v="G/L Account"/>
    <s v=""/>
    <s v=" "/>
    <s v=""/>
    <s v=""/>
    <n v="12389"/>
    <s v=""/>
    <n v="130"/>
    <s v=""/>
    <s v=""/>
  </r>
  <r>
    <x v="0"/>
    <x v="2"/>
    <d v="2021-10-15T00:00:00"/>
    <x v="9"/>
    <s v=" "/>
    <s v="G00123"/>
    <n v="51110"/>
    <x v="56"/>
    <s v="51110 Salaries &amp; wages"/>
    <x v="12"/>
    <s v="SFM - Invoice 5563847"/>
    <s v=" "/>
    <s v=""/>
    <s v=""/>
    <n v="25000"/>
    <n v="25000"/>
    <n v="0"/>
    <s v=""/>
    <s v="G/L Account"/>
    <s v=""/>
    <s v=" "/>
    <s v=""/>
    <s v=""/>
    <n v="12384"/>
    <s v=""/>
    <n v="130"/>
    <s v=""/>
    <s v=""/>
  </r>
  <r>
    <x v="0"/>
    <x v="1"/>
    <d v="2021-10-15T00:00:00"/>
    <x v="9"/>
    <s v=" "/>
    <s v="G00123"/>
    <n v="51110"/>
    <x v="56"/>
    <s v="51110 Salaries &amp; wages"/>
    <x v="12"/>
    <s v="SFM - Invoice 5563847"/>
    <s v=" "/>
    <s v=""/>
    <s v=""/>
    <n v="1425"/>
    <n v="1425"/>
    <n v="0"/>
    <s v=""/>
    <s v="G/L Account"/>
    <s v=""/>
    <s v=" "/>
    <s v=""/>
    <s v=""/>
    <n v="12352"/>
    <s v=""/>
    <n v="120"/>
    <s v=""/>
    <s v=""/>
  </r>
  <r>
    <x v="1"/>
    <x v="1"/>
    <d v="2021-10-16T00:00:00"/>
    <x v="9"/>
    <s v=" "/>
    <s v="G00134"/>
    <n v="67160"/>
    <x v="15"/>
    <s v="67160 In-house meals"/>
    <x v="4"/>
    <s v="Backhaus NT"/>
    <s v=" "/>
    <s v=""/>
    <s v=""/>
    <n v="60.5"/>
    <n v="60.5"/>
    <n v="0"/>
    <s v=""/>
    <s v="G/L Account"/>
    <s v=""/>
    <s v=" "/>
    <s v=""/>
    <s v=""/>
    <n v="15611"/>
    <s v=""/>
    <n v="110"/>
    <s v="NULL"/>
    <s v="NULL"/>
  </r>
  <r>
    <x v="0"/>
    <x v="2"/>
    <d v="2021-10-16T00:00:00"/>
    <x v="9"/>
    <s v=" "/>
    <s v="G00134"/>
    <n v="66160"/>
    <x v="18"/>
    <s v="66160 Other travel expenses"/>
    <x v="5"/>
    <s v="United My Lee 10.16.21-10.17.21"/>
    <s v=" "/>
    <s v=""/>
    <s v=""/>
    <n v="229"/>
    <n v="229"/>
    <n v="0"/>
    <s v=""/>
    <s v="G/L Account"/>
    <s v=""/>
    <s v=" "/>
    <s v=""/>
    <s v=""/>
    <n v="15603"/>
    <s v=""/>
    <n v="390"/>
    <s v="NULL"/>
    <s v="NULL"/>
  </r>
  <r>
    <x v="1"/>
    <x v="1"/>
    <d v="2021-10-16T00:00:00"/>
    <x v="9"/>
    <s v=" "/>
    <s v="G00134"/>
    <n v="66110"/>
    <x v="22"/>
    <s v="66110 Airfare"/>
    <x v="5"/>
    <s v="United - My"/>
    <s v=" "/>
    <s v=""/>
    <s v=""/>
    <n v="-124"/>
    <n v="0"/>
    <n v="124"/>
    <s v=""/>
    <s v="G/L Account"/>
    <s v=""/>
    <s v=" "/>
    <s v=""/>
    <s v=""/>
    <n v="15629"/>
    <s v=""/>
    <n v="390"/>
    <s v="NULL"/>
    <s v="NULL"/>
  </r>
  <r>
    <x v="1"/>
    <x v="1"/>
    <d v="2021-10-16T00:00:00"/>
    <x v="9"/>
    <s v=" "/>
    <s v="G00134"/>
    <n v="65190"/>
    <x v="28"/>
    <s v="65190 Office supplies"/>
    <x v="6"/>
    <s v="Notebook"/>
    <s v=" "/>
    <s v=""/>
    <s v=""/>
    <n v="32.549999999999997"/>
    <n v="32.549999999999997"/>
    <n v="0"/>
    <s v=""/>
    <s v="G/L Account"/>
    <s v=""/>
    <s v=" "/>
    <s v=""/>
    <s v=""/>
    <n v="15623"/>
    <s v=""/>
    <n v="180"/>
    <s v="NULL"/>
    <s v="NULL"/>
  </r>
  <r>
    <x v="4"/>
    <x v="4"/>
    <d v="2021-10-16T00:00:00"/>
    <x v="9"/>
    <s v=" "/>
    <s v="G00134"/>
    <n v="65190"/>
    <x v="28"/>
    <s v="65190 Office supplies"/>
    <x v="6"/>
    <s v="Bathroom Storage Holder"/>
    <s v=" "/>
    <s v=""/>
    <s v=""/>
    <n v="37"/>
    <n v="37"/>
    <n v="0"/>
    <s v=""/>
    <s v="G/L Account"/>
    <s v=""/>
    <s v=" "/>
    <s v=""/>
    <s v=""/>
    <n v="15617"/>
    <s v=""/>
    <n v="180"/>
    <s v="NULL"/>
    <s v="NULL"/>
  </r>
  <r>
    <x v="1"/>
    <x v="1"/>
    <d v="2021-10-16T00:00:00"/>
    <x v="9"/>
    <s v=" "/>
    <s v="G00134"/>
    <n v="65190"/>
    <x v="28"/>
    <s v="65190 Office supplies"/>
    <x v="6"/>
    <s v="Hand soap,thin pads, tampons, baby wipes,"/>
    <s v=" "/>
    <s v=""/>
    <s v=""/>
    <n v="220.57"/>
    <n v="220.57"/>
    <n v="0"/>
    <s v=""/>
    <s v="G/L Account"/>
    <s v=""/>
    <s v=" "/>
    <s v=""/>
    <s v=""/>
    <n v="15605"/>
    <s v=""/>
    <n v="180"/>
    <s v="NULL"/>
    <s v="NULL"/>
  </r>
  <r>
    <x v="1"/>
    <x v="5"/>
    <d v="2021-10-16T00:00:00"/>
    <x v="9"/>
    <s v=" "/>
    <s v="G00136"/>
    <n v="63150"/>
    <x v="45"/>
    <s v="63150 Advertising, print &amp; promotion"/>
    <x v="8"/>
    <s v="Fedex - SV"/>
    <s v=" "/>
    <s v=""/>
    <s v=""/>
    <n v="22.61"/>
    <n v="22.61"/>
    <n v="0"/>
    <s v=""/>
    <s v="G/L Account"/>
    <s v=""/>
    <s v=" "/>
    <s v=""/>
    <s v=""/>
    <n v="14393"/>
    <s v=""/>
    <n v="180"/>
    <s v="NULL"/>
    <s v="NULL"/>
  </r>
  <r>
    <x v="1"/>
    <x v="8"/>
    <d v="2021-10-16T00:00:00"/>
    <x v="9"/>
    <s v=" "/>
    <s v="G00136"/>
    <n v="51250"/>
    <x v="71"/>
    <s v="51250 Patient refreshments"/>
    <x v="11"/>
    <s v="egg, pretzel, la croix"/>
    <s v=" "/>
    <s v=""/>
    <s v=""/>
    <n v="68.010000000000005"/>
    <n v="68.010000000000005"/>
    <n v="0"/>
    <s v=""/>
    <s v="G/L Account"/>
    <s v=""/>
    <s v=" "/>
    <s v=""/>
    <s v=""/>
    <n v="14387"/>
    <s v=""/>
    <n v="180"/>
    <s v="NULL"/>
    <s v="NULL"/>
  </r>
  <r>
    <x v="1"/>
    <x v="7"/>
    <d v="2021-10-16T00:00:00"/>
    <x v="9"/>
    <s v=" "/>
    <s v="G00136"/>
    <n v="51250"/>
    <x v="71"/>
    <s v="51250 Patient refreshments"/>
    <x v="11"/>
    <s v="eggs, fig bar, la croix"/>
    <s v=" "/>
    <s v=""/>
    <s v=""/>
    <n v="87.26"/>
    <n v="87.26"/>
    <n v="0"/>
    <s v=""/>
    <s v="G/L Account"/>
    <s v=""/>
    <s v=" "/>
    <s v=""/>
    <s v=""/>
    <n v="14381"/>
    <s v=""/>
    <n v="180"/>
    <s v="NULL"/>
    <s v="NULL"/>
  </r>
  <r>
    <x v="1"/>
    <x v="7"/>
    <d v="2021-10-16T00:00:00"/>
    <x v="9"/>
    <s v="Invoice"/>
    <s v="66599170"/>
    <n v="51230"/>
    <x v="72"/>
    <s v="51230 IVF Lab supplies"/>
    <x v="11"/>
    <s v="Carbon Dioxide"/>
    <s v=" "/>
    <s v=""/>
    <s v=""/>
    <n v="183.51"/>
    <n v="183.51"/>
    <n v="0"/>
    <s v=""/>
    <s v="G/L Account"/>
    <s v=""/>
    <s v=" "/>
    <s v=""/>
    <s v="Linde Gas &amp; Equipment Inc."/>
    <n v="17966"/>
    <s v="66599170"/>
    <n v="130"/>
    <s v="NULL"/>
    <s v="NULL"/>
  </r>
  <r>
    <x v="1"/>
    <x v="1"/>
    <d v="2021-10-17T00:00:00"/>
    <x v="9"/>
    <s v=" "/>
    <s v="G00134"/>
    <n v="66140"/>
    <x v="20"/>
    <s v="66140 Ground transportation"/>
    <x v="5"/>
    <s v="G M Oil"/>
    <s v=" "/>
    <s v=""/>
    <s v=""/>
    <n v="8.06"/>
    <n v="8.06"/>
    <n v="0"/>
    <s v=""/>
    <s v="G/L Account"/>
    <s v=""/>
    <s v=" "/>
    <s v=""/>
    <s v=""/>
    <n v="15665"/>
    <s v=""/>
    <n v="110"/>
    <s v="NULL"/>
    <s v="NULL"/>
  </r>
  <r>
    <x v="1"/>
    <x v="1"/>
    <d v="2021-10-17T00:00:00"/>
    <x v="9"/>
    <s v=" "/>
    <s v="G00134"/>
    <n v="66140"/>
    <x v="20"/>
    <s v="66140 Ground transportation"/>
    <x v="5"/>
    <s v="Uber NT"/>
    <s v=" "/>
    <s v=""/>
    <s v=""/>
    <n v="31.77"/>
    <n v="31.77"/>
    <n v="0"/>
    <s v=""/>
    <s v="G/L Account"/>
    <s v=""/>
    <s v=" "/>
    <s v=""/>
    <s v=""/>
    <n v="15653"/>
    <s v=""/>
    <n v="110"/>
    <s v="NULL"/>
    <s v="NULL"/>
  </r>
  <r>
    <x v="1"/>
    <x v="1"/>
    <d v="2021-10-17T00:00:00"/>
    <x v="9"/>
    <s v=" "/>
    <s v="G00134"/>
    <n v="66140"/>
    <x v="20"/>
    <s v="66140 Ground transportation"/>
    <x v="5"/>
    <s v="Hertz - no receipt"/>
    <s v=" "/>
    <s v=""/>
    <s v=""/>
    <n v="121.66"/>
    <n v="121.66"/>
    <n v="0"/>
    <s v=""/>
    <s v="G/L Account"/>
    <s v=""/>
    <s v=" "/>
    <s v=""/>
    <s v=""/>
    <n v="15641"/>
    <s v=""/>
    <n v="110"/>
    <s v="NULL"/>
    <s v="NULL"/>
  </r>
  <r>
    <x v="1"/>
    <x v="1"/>
    <d v="2021-10-17T00:00:00"/>
    <x v="9"/>
    <s v=" "/>
    <s v="G00134"/>
    <n v="66110"/>
    <x v="22"/>
    <s v="66110 Airfare"/>
    <x v="5"/>
    <s v="United - NT"/>
    <s v=" "/>
    <s v=""/>
    <s v=""/>
    <n v="539"/>
    <n v="539"/>
    <n v="0"/>
    <s v=""/>
    <s v="G/L Account"/>
    <s v=""/>
    <s v=" "/>
    <s v=""/>
    <s v=""/>
    <n v="15635"/>
    <s v=""/>
    <n v="110"/>
    <s v="NULL"/>
    <s v="NULL"/>
  </r>
  <r>
    <x v="1"/>
    <x v="1"/>
    <d v="2021-10-17T00:00:00"/>
    <x v="9"/>
    <s v=" "/>
    <s v="G00134"/>
    <n v="65210"/>
    <x v="26"/>
    <s v="65210 Computer software"/>
    <x v="6"/>
    <s v="Apple Music - no receipt"/>
    <s v=" "/>
    <s v=""/>
    <s v=""/>
    <n v="14.99"/>
    <n v="14.99"/>
    <n v="0"/>
    <s v=""/>
    <s v="G/L Account"/>
    <s v=""/>
    <s v=" "/>
    <s v=""/>
    <s v=""/>
    <n v="15659"/>
    <s v=""/>
    <n v="180"/>
    <s v="NULL"/>
    <s v="NULL"/>
  </r>
  <r>
    <x v="1"/>
    <x v="7"/>
    <d v="2021-10-17T00:00:00"/>
    <x v="9"/>
    <s v="Invoice"/>
    <s v="31480813"/>
    <n v="51230"/>
    <x v="72"/>
    <s v="51230 IVF Lab supplies"/>
    <x v="11"/>
    <s v="Assay AIA Progesterone"/>
    <s v=" "/>
    <s v=""/>
    <s v=""/>
    <n v="1192.46"/>
    <n v="1192.46"/>
    <n v="0"/>
    <s v=""/>
    <s v="G/L Account"/>
    <s v=""/>
    <s v=" "/>
    <s v=""/>
    <s v="McKesson"/>
    <n v="17974"/>
    <s v="31480813"/>
    <n v="130"/>
    <s v="NULL"/>
    <s v="NULL"/>
  </r>
  <r>
    <x v="4"/>
    <x v="4"/>
    <d v="2021-10-17T00:00:00"/>
    <x v="9"/>
    <s v="Invoice"/>
    <s v="31480420"/>
    <n v="51230"/>
    <x v="72"/>
    <s v="51230 IVF Lab supplies"/>
    <x v="11"/>
    <s v="Probe tip"/>
    <s v=" "/>
    <s v=""/>
    <s v=""/>
    <n v="177.63"/>
    <n v="177.63"/>
    <n v="0"/>
    <s v=""/>
    <s v="G/L Account"/>
    <s v=""/>
    <s v=" "/>
    <s v=""/>
    <s v="McKesson"/>
    <n v="17970"/>
    <s v="31480420"/>
    <n v="130"/>
    <s v="NULL"/>
    <s v="NULL"/>
  </r>
  <r>
    <x v="1"/>
    <x v="1"/>
    <d v="2021-10-17T00:00:00"/>
    <x v="9"/>
    <s v=" "/>
    <s v="G00134"/>
    <n v="51230"/>
    <x v="72"/>
    <s v="51230 IVF Lab supplies"/>
    <x v="11"/>
    <s v="Clock Digital Timer"/>
    <s v=" "/>
    <s v=""/>
    <s v=""/>
    <n v="68"/>
    <n v="68"/>
    <n v="0"/>
    <s v=""/>
    <s v="G/L Account"/>
    <s v=""/>
    <s v=" "/>
    <s v=""/>
    <s v=""/>
    <n v="15647"/>
    <s v=""/>
    <n v="130"/>
    <s v="NULL"/>
    <s v="NULL"/>
  </r>
  <r>
    <x v="0"/>
    <x v="1"/>
    <d v="2021-10-18T00:00:00"/>
    <x v="9"/>
    <s v=" "/>
    <s v="G00124"/>
    <n v="81400"/>
    <x v="1"/>
    <s v="81400 Auto lease related expenses"/>
    <x v="0"/>
    <s v="ACH DEBITBMWFINANCIAL SVBMWFS PYMT ID292607018"/>
    <s v=" "/>
    <s v=""/>
    <s v=""/>
    <n v="489.42"/>
    <n v="489.42"/>
    <n v="0"/>
    <s v=""/>
    <s v="G/L Account"/>
    <s v=""/>
    <s v=" "/>
    <s v=""/>
    <s v=""/>
    <n v="13374"/>
    <s v=""/>
    <n v="110"/>
    <s v="NULL"/>
    <s v="NULL"/>
  </r>
  <r>
    <x v="1"/>
    <x v="1"/>
    <d v="2021-10-18T00:00:00"/>
    <x v="9"/>
    <s v=" "/>
    <s v="G00134"/>
    <n v="67160"/>
    <x v="15"/>
    <s v="67160 In-house meals"/>
    <x v="4"/>
    <s v="Bam bam NT meals"/>
    <s v=" "/>
    <s v=""/>
    <s v=""/>
    <n v="68.11"/>
    <n v="68.11"/>
    <n v="0"/>
    <s v=""/>
    <s v="G/L Account"/>
    <s v=""/>
    <s v=" "/>
    <s v=""/>
    <s v=""/>
    <n v="15677"/>
    <s v=""/>
    <n v="110"/>
    <s v="NULL"/>
    <s v="NULL"/>
  </r>
  <r>
    <x v="1"/>
    <x v="1"/>
    <d v="2021-10-18T00:00:00"/>
    <x v="9"/>
    <s v=" "/>
    <s v="G00134"/>
    <n v="66140"/>
    <x v="20"/>
    <s v="66140 Ground transportation"/>
    <x v="5"/>
    <s v="Uber NT"/>
    <s v=" "/>
    <s v=""/>
    <s v=""/>
    <n v="8.5299999999999994"/>
    <n v="8.5299999999999994"/>
    <n v="0"/>
    <s v=""/>
    <s v="G/L Account"/>
    <s v=""/>
    <s v=" "/>
    <s v=""/>
    <s v=""/>
    <n v="15719"/>
    <s v=""/>
    <n v="110"/>
    <s v="NULL"/>
    <s v="NULL"/>
  </r>
  <r>
    <x v="1"/>
    <x v="1"/>
    <d v="2021-10-18T00:00:00"/>
    <x v="9"/>
    <s v=" "/>
    <s v="G00134"/>
    <n v="66140"/>
    <x v="20"/>
    <s v="66140 Ground transportation"/>
    <x v="5"/>
    <s v="Taxi NT"/>
    <s v=" "/>
    <s v=""/>
    <s v=""/>
    <n v="40"/>
    <n v="40"/>
    <n v="0"/>
    <s v=""/>
    <s v="G/L Account"/>
    <s v=""/>
    <s v=" "/>
    <s v=""/>
    <s v=""/>
    <n v="15695"/>
    <s v=""/>
    <n v="110"/>
    <s v="NULL"/>
    <s v="NULL"/>
  </r>
  <r>
    <x v="4"/>
    <x v="4"/>
    <d v="2021-10-18T00:00:00"/>
    <x v="9"/>
    <s v=" "/>
    <s v="G00135"/>
    <n v="66120"/>
    <x v="94"/>
    <s v="66120 Hotel"/>
    <x v="5"/>
    <s v="Hilton - no receipt"/>
    <s v=" "/>
    <s v=""/>
    <s v=""/>
    <n v="220.6"/>
    <n v="220.6"/>
    <n v="0"/>
    <s v=""/>
    <s v="G/L Account"/>
    <s v=""/>
    <s v=" "/>
    <s v=""/>
    <s v=""/>
    <n v="14751"/>
    <s v=""/>
    <n v="110"/>
    <s v="NULL"/>
    <s v="NULL"/>
  </r>
  <r>
    <x v="4"/>
    <x v="4"/>
    <d v="2021-10-18T00:00:00"/>
    <x v="9"/>
    <s v=" "/>
    <s v="G00136"/>
    <n v="65210"/>
    <x v="26"/>
    <s v="65210 Computer software"/>
    <x v="6"/>
    <s v="QBO pc nyc- mso paid for"/>
    <s v=" "/>
    <s v=""/>
    <s v=""/>
    <n v="180"/>
    <n v="180"/>
    <n v="0"/>
    <s v=""/>
    <s v="G/L Account"/>
    <s v=""/>
    <s v=" "/>
    <s v=""/>
    <s v=""/>
    <n v="14411"/>
    <s v=""/>
    <n v="320"/>
    <s v="NULL"/>
    <s v="NULL"/>
  </r>
  <r>
    <x v="1"/>
    <x v="1"/>
    <d v="2021-10-18T00:00:00"/>
    <x v="9"/>
    <s v=" "/>
    <s v="G00134"/>
    <n v="65190"/>
    <x v="28"/>
    <s v="65190 Office supplies"/>
    <x v="6"/>
    <s v="Baltimore Convention Center- no receipt"/>
    <s v=" "/>
    <s v=""/>
    <s v=""/>
    <n v="11.5"/>
    <n v="11.5"/>
    <n v="0"/>
    <s v=""/>
    <s v="G/L Account"/>
    <s v=""/>
    <s v=" "/>
    <s v=""/>
    <s v=""/>
    <n v="15713"/>
    <s v=""/>
    <n v="110"/>
    <s v="NULL"/>
    <s v="NULL"/>
  </r>
  <r>
    <x v="4"/>
    <x v="4"/>
    <d v="2021-10-18T00:00:00"/>
    <x v="9"/>
    <s v=" "/>
    <s v="G00134"/>
    <n v="65190"/>
    <x v="28"/>
    <s v="65190 Office supplies"/>
    <x v="6"/>
    <s v="Digital Alarm Clock"/>
    <s v=" "/>
    <s v=""/>
    <s v=""/>
    <n v="32.64"/>
    <n v="32.64"/>
    <n v="0"/>
    <s v=""/>
    <s v="G/L Account"/>
    <s v=""/>
    <s v=" "/>
    <s v=""/>
    <s v=""/>
    <n v="15701"/>
    <s v=""/>
    <n v="180"/>
    <s v="NULL"/>
    <s v="NULL"/>
  </r>
  <r>
    <x v="1"/>
    <x v="5"/>
    <d v="2021-10-18T00:00:00"/>
    <x v="9"/>
    <s v=" "/>
    <s v="G00134"/>
    <n v="65190"/>
    <x v="28"/>
    <s v="65190 Office supplies"/>
    <x v="6"/>
    <s v="Gallon Trash Bags"/>
    <s v=" "/>
    <s v=""/>
    <s v=""/>
    <n v="46.91"/>
    <n v="46.91"/>
    <n v="0"/>
    <s v=""/>
    <s v="G/L Account"/>
    <s v=""/>
    <s v=" "/>
    <s v=""/>
    <s v=""/>
    <n v="15689"/>
    <s v=""/>
    <n v="180"/>
    <s v="NULL"/>
    <s v="NULL"/>
  </r>
  <r>
    <x v="1"/>
    <x v="5"/>
    <d v="2021-10-18T00:00:00"/>
    <x v="9"/>
    <s v=" "/>
    <s v="G00134"/>
    <n v="65190"/>
    <x v="28"/>
    <s v="65190 Office supplies"/>
    <x v="6"/>
    <s v="nop and bucket"/>
    <s v=" "/>
    <s v=""/>
    <s v=""/>
    <n v="57.48"/>
    <n v="57.48"/>
    <n v="0"/>
    <s v=""/>
    <s v="G/L Account"/>
    <s v=""/>
    <s v=" "/>
    <s v=""/>
    <s v=""/>
    <n v="15683"/>
    <s v=""/>
    <n v="180"/>
    <s v="NULL"/>
    <s v="NULL"/>
  </r>
  <r>
    <x v="4"/>
    <x v="4"/>
    <d v="2021-10-18T00:00:00"/>
    <x v="9"/>
    <s v=" "/>
    <s v="G00135"/>
    <n v="65190"/>
    <x v="28"/>
    <s v="65190 Office supplies"/>
    <x v="6"/>
    <s v="Yahoo -no receipt"/>
    <s v=" "/>
    <s v=""/>
    <s v=""/>
    <n v="8"/>
    <n v="8"/>
    <n v="0"/>
    <s v=""/>
    <s v="G/L Account"/>
    <s v=""/>
    <s v=" "/>
    <s v=""/>
    <s v=""/>
    <n v="14763"/>
    <s v=""/>
    <n v="110"/>
    <s v="NULL"/>
    <s v="NULL"/>
  </r>
  <r>
    <x v="4"/>
    <x v="4"/>
    <d v="2021-10-18T00:00:00"/>
    <x v="9"/>
    <s v=" "/>
    <s v="G00135"/>
    <n v="65190"/>
    <x v="28"/>
    <s v="65190 Office supplies"/>
    <x v="6"/>
    <s v="Ztrip Baltimore Peter - no receipt"/>
    <s v=" "/>
    <s v=""/>
    <s v=""/>
    <n v="8.1"/>
    <n v="8.1"/>
    <n v="0"/>
    <s v=""/>
    <s v="G/L Account"/>
    <s v=""/>
    <s v=" "/>
    <s v=""/>
    <s v=""/>
    <n v="14759"/>
    <s v=""/>
    <n v="110"/>
    <s v="NULL"/>
    <s v="NULL"/>
  </r>
  <r>
    <x v="4"/>
    <x v="4"/>
    <d v="2021-10-18T00:00:00"/>
    <x v="9"/>
    <s v=" "/>
    <s v="G00135"/>
    <n v="65190"/>
    <x v="28"/>
    <s v="65190 Office supplies"/>
    <x v="6"/>
    <s v="Lexma Peter Klatsky - no receipt"/>
    <s v=" "/>
    <s v=""/>
    <s v=""/>
    <n v="15"/>
    <n v="15"/>
    <n v="0"/>
    <s v=""/>
    <s v="G/L Account"/>
    <s v=""/>
    <s v=" "/>
    <s v=""/>
    <s v=""/>
    <n v="14755"/>
    <s v=""/>
    <n v="110"/>
    <s v="NULL"/>
    <s v="NULL"/>
  </r>
  <r>
    <x v="1"/>
    <x v="1"/>
    <d v="2021-10-18T00:00:00"/>
    <x v="9"/>
    <s v=" "/>
    <s v="G00136"/>
    <n v="65190"/>
    <x v="28"/>
    <s v="65190 Office supplies"/>
    <x v="6"/>
    <s v="soap"/>
    <s v=" "/>
    <s v=""/>
    <s v=""/>
    <n v="101.33"/>
    <n v="101.33"/>
    <n v="0"/>
    <s v=""/>
    <s v="G/L Account"/>
    <s v=""/>
    <s v=" "/>
    <s v=""/>
    <s v=""/>
    <n v="14429"/>
    <s v=""/>
    <n v="180"/>
    <s v="NULL"/>
    <s v="NULL"/>
  </r>
  <r>
    <x v="1"/>
    <x v="3"/>
    <d v="2021-10-18T00:00:00"/>
    <x v="9"/>
    <s v="Invoice"/>
    <s v="305460"/>
    <n v="65180"/>
    <x v="29"/>
    <s v="65180 Printing, delivery, &amp; postage"/>
    <x v="6"/>
    <s v="10.21.21-10.31.21 billing period"/>
    <s v=" "/>
    <s v=""/>
    <s v=""/>
    <n v="17.2"/>
    <n v="17.2"/>
    <n v="0"/>
    <s v=""/>
    <s v="G/L Account"/>
    <s v=""/>
    <s v=" "/>
    <s v=""/>
    <s v="Scott Technology Group"/>
    <n v="17985"/>
    <s v="305460"/>
    <n v="370"/>
    <s v="NULL"/>
    <s v="NULL"/>
  </r>
  <r>
    <x v="1"/>
    <x v="8"/>
    <d v="2021-10-18T00:00:00"/>
    <x v="9"/>
    <s v=" "/>
    <s v="G00136"/>
    <n v="65130"/>
    <x v="34"/>
    <s v="65130 Telephone &amp; internet"/>
    <x v="6"/>
    <s v="Comcast acc 2604"/>
    <s v=" "/>
    <s v=""/>
    <s v=""/>
    <n v="149.91999999999999"/>
    <n v="149.91999999999999"/>
    <n v="0"/>
    <s v=""/>
    <s v="G/L Account"/>
    <s v=""/>
    <s v=" "/>
    <s v=""/>
    <s v=""/>
    <n v="14423"/>
    <s v=""/>
    <n v="370"/>
    <s v="NULL"/>
    <s v="NULL"/>
  </r>
  <r>
    <x v="1"/>
    <x v="3"/>
    <d v="2021-10-18T00:00:00"/>
    <x v="9"/>
    <s v=" "/>
    <s v="G00136"/>
    <n v="65130"/>
    <x v="34"/>
    <s v="65130 Telephone &amp; internet"/>
    <x v="6"/>
    <s v="Comcast ACC 0976"/>
    <s v=" "/>
    <s v=""/>
    <s v=""/>
    <n v="174.24"/>
    <n v="174.24"/>
    <n v="0"/>
    <s v=""/>
    <s v="G/L Account"/>
    <s v=""/>
    <s v=" "/>
    <s v=""/>
    <s v=""/>
    <n v="14417"/>
    <s v=""/>
    <n v="370"/>
    <s v="NULL"/>
    <s v="NULL"/>
  </r>
  <r>
    <x v="1"/>
    <x v="5"/>
    <d v="2021-10-18T00:00:00"/>
    <x v="9"/>
    <s v=" "/>
    <s v="G00136"/>
    <n v="65130"/>
    <x v="34"/>
    <s v="65130 Telephone &amp; internet"/>
    <x v="6"/>
    <s v="Comcast ACC 4959"/>
    <s v=" "/>
    <s v=""/>
    <s v=""/>
    <n v="355.04"/>
    <n v="355.04"/>
    <n v="0"/>
    <s v=""/>
    <s v="G/L Account"/>
    <s v=""/>
    <s v=" "/>
    <s v=""/>
    <s v=""/>
    <n v="14399"/>
    <s v=""/>
    <n v="370"/>
    <s v="NULL"/>
    <s v="NULL"/>
  </r>
  <r>
    <x v="0"/>
    <x v="2"/>
    <d v="2021-10-18T00:00:00"/>
    <x v="9"/>
    <s v="Invoice"/>
    <s v="1048"/>
    <n v="63150"/>
    <x v="45"/>
    <s v="63150 Advertising, print &amp; promotion"/>
    <x v="8"/>
    <s v="10.15.21 -10.31.21 Marketing services + 1000.00 bonus"/>
    <s v=" "/>
    <s v=""/>
    <s v=""/>
    <n v="2750"/>
    <n v="2750"/>
    <n v="0"/>
    <s v=""/>
    <s v="G/L Account"/>
    <s v=""/>
    <s v=" "/>
    <s v=""/>
    <s v="Sydney Holmes"/>
    <n v="17983"/>
    <s v="1048"/>
    <n v="340"/>
    <s v="NULL"/>
    <s v="NULL"/>
  </r>
  <r>
    <x v="1"/>
    <x v="1"/>
    <d v="2021-10-18T00:00:00"/>
    <x v="9"/>
    <s v=" "/>
    <s v="G00136"/>
    <n v="63150"/>
    <x v="45"/>
    <s v="63150 Advertising, print &amp; promotion"/>
    <x v="8"/>
    <s v="Fedex- SF"/>
    <s v=" "/>
    <s v=""/>
    <s v=""/>
    <n v="271.35000000000002"/>
    <n v="271.35000000000002"/>
    <n v="0"/>
    <s v=""/>
    <s v="G/L Account"/>
    <s v=""/>
    <s v=" "/>
    <s v=""/>
    <s v=""/>
    <n v="14405"/>
    <s v=""/>
    <n v="180"/>
    <s v="NULL"/>
    <s v="NULL"/>
  </r>
  <r>
    <x v="3"/>
    <x v="1"/>
    <d v="2021-10-18T00:00:00"/>
    <x v="9"/>
    <s v="Invoice"/>
    <s v="10.18.21-JS"/>
    <n v="52100"/>
    <x v="58"/>
    <s v="52100 Donor compensation"/>
    <x v="10"/>
    <s v="Donor Compensation Oct 2021"/>
    <s v=" "/>
    <s v=""/>
    <s v=""/>
    <n v="18000"/>
    <n v="18000"/>
    <n v="0"/>
    <s v=""/>
    <s v="G/L Account"/>
    <s v=""/>
    <s v=" "/>
    <s v=""/>
    <s v="Jenifer Sebastian"/>
    <n v="18718"/>
    <s v="10.18.21-JS"/>
    <n v="40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MD"/>
    <s v=" "/>
    <s v=""/>
    <s v=""/>
    <n v="89.08"/>
    <n v="89.08"/>
    <n v="0"/>
    <s v=""/>
    <s v="G/L Account"/>
    <s v=""/>
    <s v=" "/>
    <s v=""/>
    <s v="Aramark"/>
    <n v="18018"/>
    <s v="518000130291"/>
    <n v="11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MA"/>
    <s v=" "/>
    <s v=""/>
    <s v=""/>
    <n v="326.64999999999998"/>
    <n v="326.64999999999998"/>
    <n v="0"/>
    <s v=""/>
    <s v="G/L Account"/>
    <s v=""/>
    <s v=" "/>
    <s v=""/>
    <s v="Aramark"/>
    <n v="18015"/>
    <s v="518000130291"/>
    <n v="17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Nurses"/>
    <s v=" "/>
    <s v=""/>
    <s v=""/>
    <n v="89.09"/>
    <n v="89.09"/>
    <n v="0"/>
    <s v=""/>
    <s v="G/L Account"/>
    <s v=""/>
    <s v=" "/>
    <s v=""/>
    <s v="Aramark"/>
    <n v="18012"/>
    <s v="518000130291"/>
    <n v="120"/>
    <s v="NULL"/>
    <s v="NULL"/>
  </r>
  <r>
    <x v="1"/>
    <x v="7"/>
    <d v="2021-10-18T00:00:00"/>
    <x v="9"/>
    <s v="Invoice"/>
    <s v="518000130291"/>
    <n v="51380"/>
    <x v="63"/>
    <s v="51380 Laundry"/>
    <x v="10"/>
    <s v="Laundry  Oak Lab"/>
    <s v=" "/>
    <s v=""/>
    <s v=""/>
    <n v="237.56"/>
    <n v="237.56"/>
    <n v="0"/>
    <s v=""/>
    <s v="G/L Account"/>
    <s v=""/>
    <s v=" "/>
    <s v=""/>
    <s v="Aramark"/>
    <n v="18009"/>
    <s v="518000130291"/>
    <n v="130"/>
    <s v="NULL"/>
    <s v="NULL"/>
  </r>
  <r>
    <x v="1"/>
    <x v="5"/>
    <d v="2021-10-18T00:00:00"/>
    <x v="9"/>
    <s v="Invoice"/>
    <s v="511000147254"/>
    <n v="51380"/>
    <x v="63"/>
    <s v="51380 Laundry"/>
    <x v="10"/>
    <s v="Laundry SV MA"/>
    <s v=" "/>
    <s v=""/>
    <s v=""/>
    <n v="245.94"/>
    <n v="245.94"/>
    <n v="0"/>
    <s v=""/>
    <s v="G/L Account"/>
    <s v=""/>
    <s v=" "/>
    <s v=""/>
    <s v="Aramark"/>
    <n v="18005"/>
    <s v="511000147254"/>
    <n v="170"/>
    <s v="NULL"/>
    <s v="NULL"/>
  </r>
  <r>
    <x v="1"/>
    <x v="5"/>
    <d v="2021-10-18T00:00:00"/>
    <x v="9"/>
    <s v="Invoice"/>
    <s v="511000147254"/>
    <n v="51380"/>
    <x v="63"/>
    <s v="51380 Laundry"/>
    <x v="10"/>
    <s v="Laundry SV Lab"/>
    <s v=" "/>
    <s v=""/>
    <s v=""/>
    <n v="148.71"/>
    <n v="148.71"/>
    <n v="0"/>
    <s v=""/>
    <s v="G/L Account"/>
    <s v=""/>
    <s v=" "/>
    <s v=""/>
    <s v="Aramark"/>
    <n v="18002"/>
    <s v="511000147254"/>
    <n v="130"/>
    <s v="NULL"/>
    <s v="NULL"/>
  </r>
  <r>
    <x v="1"/>
    <x v="5"/>
    <d v="2021-10-18T00:00:00"/>
    <x v="9"/>
    <s v="Invoice"/>
    <s v="511000147254"/>
    <n v="51380"/>
    <x v="63"/>
    <s v="51380 Laundry"/>
    <x v="10"/>
    <s v="Laundry SV MD"/>
    <s v=" "/>
    <s v=""/>
    <s v=""/>
    <n v="74.349999999999994"/>
    <n v="74.349999999999994"/>
    <n v="0"/>
    <s v=""/>
    <s v="G/L Account"/>
    <s v=""/>
    <s v=" "/>
    <s v=""/>
    <s v="Aramark"/>
    <n v="17999"/>
    <s v="511000147254"/>
    <n v="110"/>
    <s v="NULL"/>
    <s v="NULL"/>
  </r>
  <r>
    <x v="1"/>
    <x v="5"/>
    <d v="2021-10-18T00:00:00"/>
    <x v="9"/>
    <s v="Invoice"/>
    <s v="511000147254"/>
    <n v="51380"/>
    <x v="63"/>
    <s v="51380 Laundry"/>
    <x v="10"/>
    <s v="Laundry SV Nurses"/>
    <s v=" "/>
    <s v=""/>
    <s v=""/>
    <n v="102.95"/>
    <n v="102.95"/>
    <n v="0"/>
    <s v=""/>
    <s v="G/L Account"/>
    <s v=""/>
    <s v=" "/>
    <s v=""/>
    <s v="Aramark"/>
    <n v="17996"/>
    <s v="511000147254"/>
    <n v="120"/>
    <s v="NULL"/>
    <s v="NULL"/>
  </r>
  <r>
    <x v="1"/>
    <x v="7"/>
    <d v="2021-10-18T00:00:00"/>
    <x v="9"/>
    <s v="Invoice"/>
    <s v="00029835"/>
    <n v="51370"/>
    <x v="89"/>
    <s v="51370 COGS - repair &amp; maintenance "/>
    <x v="10"/>
    <s v="Calibration and safety check for 3 pieces in OR"/>
    <s v=" "/>
    <s v=""/>
    <s v=""/>
    <n v="282.75"/>
    <n v="282.75"/>
    <n v="0"/>
    <s v=""/>
    <s v="G/L Account"/>
    <s v=""/>
    <s v=" "/>
    <s v=""/>
    <s v="Western Scientific"/>
    <n v="17978"/>
    <s v="00029835"/>
    <n v="110"/>
    <s v="NULL"/>
    <s v="NULL"/>
  </r>
  <r>
    <x v="1"/>
    <x v="5"/>
    <d v="2021-10-18T00:00:00"/>
    <x v="9"/>
    <s v=" "/>
    <s v="G00134"/>
    <n v="51250"/>
    <x v="71"/>
    <s v="51250 Patient refreshments"/>
    <x v="11"/>
    <s v="juice"/>
    <s v=" "/>
    <s v=""/>
    <s v=""/>
    <n v="16.579999999999998"/>
    <n v="16.579999999999998"/>
    <n v="0"/>
    <s v=""/>
    <s v="G/L Account"/>
    <s v=""/>
    <s v=" "/>
    <s v=""/>
    <s v=""/>
    <n v="15707"/>
    <s v=""/>
    <n v="180"/>
    <s v="NULL"/>
    <s v="NULL"/>
  </r>
  <r>
    <x v="1"/>
    <x v="7"/>
    <d v="2021-10-18T00:00:00"/>
    <x v="9"/>
    <s v=" "/>
    <s v="G00136"/>
    <n v="51250"/>
    <x v="71"/>
    <s v="51250 Patient refreshments"/>
    <x v="11"/>
    <s v="coffee"/>
    <s v=" "/>
    <s v=""/>
    <s v=""/>
    <n v="95.94"/>
    <n v="95.94"/>
    <n v="0"/>
    <s v=""/>
    <s v="G/L Account"/>
    <s v=""/>
    <s v=" "/>
    <s v=""/>
    <s v=""/>
    <n v="14435"/>
    <s v=""/>
    <n v="180"/>
    <s v="NULL"/>
    <s v="NULL"/>
  </r>
  <r>
    <x v="1"/>
    <x v="5"/>
    <d v="2021-10-18T00:00:00"/>
    <x v="9"/>
    <s v="Invoice"/>
    <s v="6004456"/>
    <n v="51230"/>
    <x v="72"/>
    <s v="51230 IVF Lab supplies"/>
    <x v="11"/>
    <s v="Organ culture dish"/>
    <s v=" "/>
    <s v=""/>
    <s v=""/>
    <n v="792.85"/>
    <n v="792.85"/>
    <n v="0"/>
    <s v=""/>
    <s v="G/L Account"/>
    <s v=""/>
    <s v=" "/>
    <s v=""/>
    <s v="Origio"/>
    <n v="18046"/>
    <s v="6004456"/>
    <n v="130"/>
    <s v="NULL"/>
    <s v="NULL"/>
  </r>
  <r>
    <x v="1"/>
    <x v="1"/>
    <d v="2021-10-18T00:00:00"/>
    <x v="9"/>
    <s v="Invoice"/>
    <s v="6004453"/>
    <n v="51230"/>
    <x v="72"/>
    <s v="51230 IVF Lab supplies"/>
    <x v="11"/>
    <s v="Organ culture dish"/>
    <s v=" "/>
    <s v=""/>
    <s v=""/>
    <n v="520.83000000000004"/>
    <n v="520.83000000000004"/>
    <n v="0"/>
    <s v=""/>
    <s v="G/L Account"/>
    <s v=""/>
    <s v=" "/>
    <s v=""/>
    <s v="Origio"/>
    <n v="18042"/>
    <s v="6004453"/>
    <n v="130"/>
    <s v="NULL"/>
    <s v="NULL"/>
  </r>
  <r>
    <x v="1"/>
    <x v="1"/>
    <d v="2021-10-18T00:00:00"/>
    <x v="9"/>
    <s v="Invoice"/>
    <s v="6004447"/>
    <n v="51230"/>
    <x v="72"/>
    <s v="51230 IVF Lab supplies"/>
    <x v="11"/>
    <s v="Organ culture dish"/>
    <s v=" "/>
    <s v=""/>
    <s v=""/>
    <n v="502.72"/>
    <n v="502.72"/>
    <n v="0"/>
    <s v=""/>
    <s v="G/L Account"/>
    <s v=""/>
    <s v=" "/>
    <s v=""/>
    <s v="Origio"/>
    <n v="18038"/>
    <s v="6004447"/>
    <n v="130"/>
    <s v="NULL"/>
    <s v="NULL"/>
  </r>
  <r>
    <x v="1"/>
    <x v="7"/>
    <d v="2021-10-18T00:00:00"/>
    <x v="9"/>
    <s v="Invoice"/>
    <s v="6004216"/>
    <n v="51230"/>
    <x v="72"/>
    <s v="51230 IVF Lab supplies"/>
    <x v="11"/>
    <s v="QA Clea/Blast/Fert"/>
    <s v=" "/>
    <s v=""/>
    <s v=""/>
    <n v="663.94"/>
    <n v="663.94"/>
    <n v="0"/>
    <s v=""/>
    <s v="G/L Account"/>
    <s v=""/>
    <s v=" "/>
    <s v=""/>
    <s v="Origio"/>
    <n v="18034"/>
    <s v="6004216"/>
    <n v="130"/>
    <s v="NULL"/>
    <s v="NULL"/>
  </r>
  <r>
    <x v="1"/>
    <x v="1"/>
    <d v="2021-10-18T00:00:00"/>
    <x v="9"/>
    <s v="Invoice"/>
    <s v="6004215"/>
    <n v="51230"/>
    <x v="72"/>
    <s v="51230 IVF Lab supplies"/>
    <x v="11"/>
    <s v="QA Blast/Fert"/>
    <s v=" "/>
    <s v=""/>
    <s v=""/>
    <n v="617.08000000000004"/>
    <n v="617.08000000000004"/>
    <n v="0"/>
    <s v=""/>
    <s v="G/L Account"/>
    <s v=""/>
    <s v=" "/>
    <s v=""/>
    <s v="Origio"/>
    <n v="18030"/>
    <s v="6004215"/>
    <n v="130"/>
    <s v="NULL"/>
    <s v="NULL"/>
  </r>
  <r>
    <x v="1"/>
    <x v="5"/>
    <d v="2021-10-18T00:00:00"/>
    <x v="9"/>
    <s v="Invoice"/>
    <s v="6004214"/>
    <n v="51230"/>
    <x v="72"/>
    <s v="51230 IVF Lab supplies"/>
    <x v="11"/>
    <s v="Origio/ QA Clea/Blast/Fert"/>
    <s v=" "/>
    <s v=""/>
    <s v=""/>
    <n v="287.39"/>
    <n v="287.39"/>
    <n v="0"/>
    <s v=""/>
    <s v="G/L Account"/>
    <s v=""/>
    <s v=" "/>
    <s v=""/>
    <s v="Origio"/>
    <n v="18026"/>
    <s v="6004214"/>
    <n v="130"/>
    <s v="NULL"/>
    <s v="NULL"/>
  </r>
  <r>
    <x v="4"/>
    <x v="4"/>
    <d v="2021-10-18T00:00:00"/>
    <x v="9"/>
    <s v="Invoice"/>
    <s v="6004213"/>
    <n v="51230"/>
    <x v="72"/>
    <s v="51230 IVF Lab supplies"/>
    <x v="11"/>
    <s v="Origio Sperm wash, QA Blast/ Cleav/Fert Medium"/>
    <s v=" "/>
    <s v=""/>
    <s v=""/>
    <n v="185.41"/>
    <n v="185.41"/>
    <n v="0"/>
    <s v=""/>
    <s v="G/L Account"/>
    <s v=""/>
    <s v=" "/>
    <s v=""/>
    <s v="Origio"/>
    <n v="18022"/>
    <s v="6004213"/>
    <n v="130"/>
    <s v="NULL"/>
    <s v="NULL"/>
  </r>
  <r>
    <x v="1"/>
    <x v="1"/>
    <d v="2021-10-18T00:00:00"/>
    <x v="9"/>
    <s v=" "/>
    <s v="G00134"/>
    <n v="51230"/>
    <x v="72"/>
    <s v="51230 IVF Lab supplies"/>
    <x v="11"/>
    <s v="Quart ClearView Latch Box Storage"/>
    <s v=" "/>
    <s v=""/>
    <s v=""/>
    <n v="211.79"/>
    <n v="211.79"/>
    <n v="0"/>
    <s v=""/>
    <s v="G/L Account"/>
    <s v=""/>
    <s v=" "/>
    <s v=""/>
    <s v=""/>
    <n v="15671"/>
    <s v=""/>
    <n v="130"/>
    <s v="NULL"/>
    <s v="NULL"/>
  </r>
  <r>
    <x v="0"/>
    <x v="1"/>
    <d v="2021-10-18T00:00:00"/>
    <x v="9"/>
    <s v=" "/>
    <s v="G00124"/>
    <n v="41500"/>
    <x v="75"/>
    <s v="41500 Storage revenue"/>
    <x v="13"/>
    <s v="ACH CREDITSPRING FERTILITHEALTH PMT ID-SETT-ACH ORIG"/>
    <s v=" "/>
    <s v=""/>
    <s v=""/>
    <n v="-700"/>
    <n v="0"/>
    <n v="700"/>
    <s v=""/>
    <s v="G/L Account"/>
    <s v=""/>
    <s v=" "/>
    <s v=""/>
    <s v=""/>
    <n v="13373"/>
    <s v=""/>
    <n v="220"/>
    <s v="NULL"/>
    <s v="STORAGE"/>
  </r>
  <r>
    <x v="0"/>
    <x v="2"/>
    <d v="2021-10-19T00:00:00"/>
    <x v="9"/>
    <s v=" "/>
    <s v="G00123"/>
    <n v="69130"/>
    <x v="9"/>
    <s v="69130 Payroll processing fee"/>
    <x v="2"/>
    <s v="SFM - Invoice 5560305 - off - cycle"/>
    <s v=" "/>
    <s v=""/>
    <s v=""/>
    <n v="53"/>
    <n v="53"/>
    <n v="0"/>
    <s v=""/>
    <s v="G/L Account"/>
    <s v=""/>
    <s v=" "/>
    <s v=""/>
    <s v=""/>
    <n v="12595"/>
    <s v=""/>
    <n v="370"/>
    <s v=""/>
    <s v=""/>
  </r>
  <r>
    <x v="0"/>
    <x v="2"/>
    <d v="2021-10-19T00:00:00"/>
    <x v="9"/>
    <s v=" "/>
    <s v="G00126"/>
    <n v="68130"/>
    <x v="12"/>
    <s v="68130 Licensing &amp; permitting"/>
    <x v="3"/>
    <s v="CTY SF PMT CITY CNTY OF SF PPDs"/>
    <s v=" "/>
    <s v=""/>
    <s v=""/>
    <n v="1369"/>
    <n v="1369"/>
    <n v="0"/>
    <s v=""/>
    <s v="G/L Account"/>
    <s v=""/>
    <s v=" "/>
    <s v=""/>
    <s v=""/>
    <n v="13610"/>
    <s v=""/>
    <n v="320"/>
    <s v="NULL"/>
    <s v="NULL"/>
  </r>
  <r>
    <x v="0"/>
    <x v="2"/>
    <d v="2021-10-19T00:00:00"/>
    <x v="9"/>
    <s v=" "/>
    <s v="G00126"/>
    <n v="68120"/>
    <x v="13"/>
    <s v="68120 Federal taxes"/>
    <x v="3"/>
    <s v="USATAXPYMT IRS CCD 270169124046755"/>
    <s v=" "/>
    <s v=""/>
    <s v=""/>
    <n v="1679745"/>
    <n v="1679745"/>
    <n v="0"/>
    <s v=""/>
    <s v="G/L Account"/>
    <s v=""/>
    <s v=" "/>
    <s v=""/>
    <s v=""/>
    <n v="13622"/>
    <s v=""/>
    <n v="320"/>
    <s v="NULL"/>
    <s v="NULL"/>
  </r>
  <r>
    <x v="0"/>
    <x v="2"/>
    <d v="2021-10-19T00:00:00"/>
    <x v="9"/>
    <s v=" "/>
    <s v="G00126"/>
    <n v="68120"/>
    <x v="13"/>
    <s v="68120 Federal taxes"/>
    <x v="3"/>
    <s v="PAYMENTS FRANCHISE TAX BO CCD 83755119 PM"/>
    <s v=" "/>
    <s v=""/>
    <s v=""/>
    <n v="856543"/>
    <n v="856543"/>
    <n v="0"/>
    <s v=""/>
    <s v="G/L Account"/>
    <s v=""/>
    <s v=" "/>
    <s v=""/>
    <s v=""/>
    <n v="13616"/>
    <s v=""/>
    <n v="400"/>
    <s v="NULL"/>
    <s v="NULL"/>
  </r>
  <r>
    <x v="0"/>
    <x v="2"/>
    <d v="2021-10-19T00:00:00"/>
    <x v="9"/>
    <s v=" "/>
    <s v="G00126"/>
    <n v="68120"/>
    <x v="13"/>
    <s v="68120 Federal taxes"/>
    <x v="3"/>
    <s v="PAYMENTS FRANCHISE TAX BO CCD 83755043 PM"/>
    <s v=" "/>
    <s v=""/>
    <s v=""/>
    <n v="1074221"/>
    <n v="1074221"/>
    <n v="0"/>
    <s v=""/>
    <s v="G/L Account"/>
    <s v=""/>
    <s v=" "/>
    <s v=""/>
    <s v=""/>
    <n v="13614"/>
    <s v=""/>
    <n v="400"/>
    <s v="NULL"/>
    <s v="NULL"/>
  </r>
  <r>
    <x v="0"/>
    <x v="2"/>
    <d v="2021-10-19T00:00:00"/>
    <x v="9"/>
    <s v=" "/>
    <s v="G00126"/>
    <n v="68110"/>
    <x v="14"/>
    <s v="68110 State and local taxes"/>
    <x v="3"/>
    <s v="CTY SF PMT CITY CNTY OF SF PPD"/>
    <s v=" "/>
    <s v=""/>
    <s v=""/>
    <n v="111486.16"/>
    <n v="111486.16"/>
    <n v="0"/>
    <s v=""/>
    <s v="G/L Account"/>
    <s v=""/>
    <s v=" "/>
    <s v=""/>
    <s v=""/>
    <n v="13612"/>
    <s v=""/>
    <n v="320"/>
    <s v="NULL"/>
    <s v="NULL"/>
  </r>
  <r>
    <x v="1"/>
    <x v="1"/>
    <d v="2021-10-19T00:00:00"/>
    <x v="9"/>
    <s v=" "/>
    <s v="G00134"/>
    <n v="67160"/>
    <x v="15"/>
    <s v="67160 In-house meals"/>
    <x v="4"/>
    <s v="NT Snack"/>
    <s v=" "/>
    <s v=""/>
    <s v=""/>
    <n v="11.95"/>
    <n v="11.95"/>
    <n v="0"/>
    <s v=""/>
    <s v="G/L Account"/>
    <s v=""/>
    <s v=" "/>
    <s v=""/>
    <s v=""/>
    <n v="15817"/>
    <s v=""/>
    <n v="180"/>
    <s v="NULL"/>
    <s v="NULL"/>
  </r>
  <r>
    <x v="1"/>
    <x v="1"/>
    <d v="2021-10-19T00:00:00"/>
    <x v="9"/>
    <s v=" "/>
    <s v="G00134"/>
    <n v="67160"/>
    <x v="15"/>
    <s v="67160 In-house meals"/>
    <x v="4"/>
    <s v="R&amp;R Seafood NT"/>
    <s v=" "/>
    <s v=""/>
    <s v=""/>
    <n v="63.33"/>
    <n v="63.33"/>
    <n v="0"/>
    <s v=""/>
    <s v="G/L Account"/>
    <s v=""/>
    <s v=" "/>
    <s v=""/>
    <s v=""/>
    <n v="15775"/>
    <s v=""/>
    <n v="110"/>
    <s v="NULL"/>
    <s v="NULL"/>
  </r>
  <r>
    <x v="1"/>
    <x v="4"/>
    <d v="2021-10-19T00:00:00"/>
    <x v="9"/>
    <s v=" "/>
    <s v="G00134"/>
    <n v="67160"/>
    <x v="15"/>
    <s v="67160 In-house meals"/>
    <x v="4"/>
    <s v="The Bygone NT Meals"/>
    <s v=" "/>
    <s v=""/>
    <s v=""/>
    <n v="143.84"/>
    <n v="143.84"/>
    <n v="0"/>
    <s v=""/>
    <s v="G/L Account"/>
    <s v=""/>
    <s v=" "/>
    <s v=""/>
    <s v=""/>
    <n v="15757"/>
    <s v=""/>
    <n v="110"/>
    <s v="NULL"/>
    <s v="NULL"/>
  </r>
  <r>
    <x v="4"/>
    <x v="4"/>
    <d v="2021-10-19T00:00:00"/>
    <x v="9"/>
    <s v=" "/>
    <s v="G00135"/>
    <n v="67160"/>
    <x v="15"/>
    <s v="67160 In-house meals"/>
    <x v="4"/>
    <s v="Kona Grill Baltimore- no receipt"/>
    <s v=" "/>
    <s v=""/>
    <s v=""/>
    <n v="87.2"/>
    <n v="87.2"/>
    <n v="0"/>
    <s v=""/>
    <s v="G/L Account"/>
    <s v=""/>
    <s v=" "/>
    <s v=""/>
    <s v=""/>
    <n v="14767"/>
    <s v=""/>
    <n v="110"/>
    <s v="NULL"/>
    <s v="NULL"/>
  </r>
  <r>
    <x v="1"/>
    <x v="1"/>
    <d v="2021-10-19T00:00:00"/>
    <x v="9"/>
    <s v=" "/>
    <s v="G00134"/>
    <n v="66140"/>
    <x v="20"/>
    <s v="66140 Ground transportation"/>
    <x v="5"/>
    <s v="Uber NT"/>
    <s v=" "/>
    <s v=""/>
    <s v=""/>
    <n v="25.05"/>
    <n v="25.05"/>
    <n v="0"/>
    <s v=""/>
    <s v="G/L Account"/>
    <s v=""/>
    <s v=" "/>
    <s v=""/>
    <s v=""/>
    <n v="15805"/>
    <s v=""/>
    <n v="110"/>
    <s v="NULL"/>
    <s v="NULL"/>
  </r>
  <r>
    <x v="1"/>
    <x v="1"/>
    <d v="2021-10-19T00:00:00"/>
    <x v="9"/>
    <s v=" "/>
    <s v="G00134"/>
    <n v="66140"/>
    <x v="20"/>
    <s v="66140 Ground transportation"/>
    <x v="5"/>
    <s v="Uber NT"/>
    <s v=" "/>
    <s v=""/>
    <s v=""/>
    <n v="37.979999999999997"/>
    <n v="37.979999999999997"/>
    <n v="0"/>
    <s v=""/>
    <s v="G/L Account"/>
    <s v=""/>
    <s v=" "/>
    <s v=""/>
    <s v=""/>
    <n v="15799"/>
    <s v=""/>
    <n v="110"/>
    <s v="NULL"/>
    <s v="NULL"/>
  </r>
  <r>
    <x v="4"/>
    <x v="4"/>
    <d v="2021-10-19T00:00:00"/>
    <x v="9"/>
    <s v=" "/>
    <s v="G00135"/>
    <n v="66140"/>
    <x v="20"/>
    <s v="66140 Ground transportation"/>
    <x v="5"/>
    <s v="Uber PK"/>
    <s v=" "/>
    <s v=""/>
    <s v=""/>
    <n v="7.68"/>
    <n v="7.68"/>
    <n v="0"/>
    <s v=""/>
    <s v="G/L Account"/>
    <s v=""/>
    <s v=" "/>
    <s v=""/>
    <s v=""/>
    <n v="14775"/>
    <s v=""/>
    <n v="110"/>
    <s v="NULL"/>
    <s v="NULL"/>
  </r>
  <r>
    <x v="0"/>
    <x v="2"/>
    <d v="2021-10-19T00:00:00"/>
    <x v="9"/>
    <s v=" "/>
    <s v="G00134"/>
    <n v="66120"/>
    <x v="94"/>
    <s v="66120 Hotel"/>
    <x v="5"/>
    <s v="Hyatt My Lee 10.17.21-10.19.21"/>
    <s v=" "/>
    <s v=""/>
    <s v=""/>
    <n v="573.4"/>
    <n v="573.4"/>
    <n v="0"/>
    <s v=""/>
    <s v="G/L Account"/>
    <s v=""/>
    <s v=" "/>
    <s v=""/>
    <s v=""/>
    <n v="15737"/>
    <s v=""/>
    <n v="390"/>
    <s v="NULL"/>
    <s v="NULL"/>
  </r>
  <r>
    <x v="1"/>
    <x v="1"/>
    <d v="2021-10-19T00:00:00"/>
    <x v="9"/>
    <s v=" "/>
    <s v="G00134"/>
    <n v="66120"/>
    <x v="94"/>
    <s v="66120 Hotel"/>
    <x v="5"/>
    <s v="Hyatt NT 10.17.21-10.19.21"/>
    <s v=" "/>
    <s v=""/>
    <s v=""/>
    <n v="605.74"/>
    <n v="605.74"/>
    <n v="0"/>
    <s v=""/>
    <s v="G/L Account"/>
    <s v=""/>
    <s v=" "/>
    <s v=""/>
    <s v=""/>
    <n v="15731"/>
    <s v=""/>
    <n v="110"/>
    <s v="NULL"/>
    <s v="NULL"/>
  </r>
  <r>
    <x v="1"/>
    <x v="4"/>
    <d v="2021-10-19T00:00:00"/>
    <x v="9"/>
    <s v=" "/>
    <s v="G00134"/>
    <n v="66120"/>
    <x v="94"/>
    <s v="66120 Hotel"/>
    <x v="5"/>
    <s v="Hotel - James Cooper"/>
    <s v=" "/>
    <s v=""/>
    <s v=""/>
    <n v="1546.12"/>
    <n v="1546.12"/>
    <n v="0"/>
    <s v=""/>
    <s v="G/L Account"/>
    <s v=""/>
    <s v=" "/>
    <s v=""/>
    <s v=""/>
    <n v="15725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 Sergio Vaccari"/>
    <s v=" "/>
    <s v=""/>
    <s v=""/>
    <n v="428.8"/>
    <n v="428.8"/>
    <n v="0"/>
    <s v=""/>
    <s v="G/L Account"/>
    <s v=""/>
    <s v=" "/>
    <s v=""/>
    <s v=""/>
    <n v="15751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James Cooper"/>
    <s v=" "/>
    <s v=""/>
    <s v=""/>
    <n v="428.8"/>
    <n v="428.8"/>
    <n v="0"/>
    <s v=""/>
    <s v="G/L Account"/>
    <s v=""/>
    <s v=" "/>
    <s v=""/>
    <s v=""/>
    <n v="15745"/>
    <s v=""/>
    <n v="130"/>
    <s v="NULL"/>
    <s v="NULL"/>
  </r>
  <r>
    <x v="1"/>
    <x v="4"/>
    <d v="2021-10-19T00:00:00"/>
    <x v="9"/>
    <s v=" "/>
    <s v="G00134"/>
    <n v="66110"/>
    <x v="22"/>
    <s v="66110 Airfare"/>
    <x v="5"/>
    <s v="United - NT"/>
    <s v=" "/>
    <s v=""/>
    <s v=""/>
    <n v="428.8"/>
    <n v="428.8"/>
    <n v="0"/>
    <s v=""/>
    <s v="G/L Account"/>
    <s v=""/>
    <s v=" "/>
    <s v=""/>
    <s v=""/>
    <n v="15739"/>
    <s v=""/>
    <n v="110"/>
    <s v="NULL"/>
    <s v="NULL"/>
  </r>
  <r>
    <x v="4"/>
    <x v="4"/>
    <d v="2021-10-19T00:00:00"/>
    <x v="9"/>
    <s v="Invoice"/>
    <s v="540266"/>
    <n v="65220"/>
    <x v="25"/>
    <s v="65220 Computer hardware"/>
    <x v="6"/>
    <s v="Apple keyboard"/>
    <s v=" "/>
    <s v=""/>
    <s v=""/>
    <n v="236.91"/>
    <n v="236.91"/>
    <n v="0"/>
    <s v=""/>
    <s v="G/L Account"/>
    <s v=""/>
    <s v=" "/>
    <s v=""/>
    <s v="ExpoIT, LLC"/>
    <n v="18083"/>
    <s v="540266"/>
    <n v="370"/>
    <s v="NULL"/>
    <s v="NULL"/>
  </r>
  <r>
    <x v="0"/>
    <x v="2"/>
    <d v="2021-10-19T00:00:00"/>
    <x v="9"/>
    <s v=" "/>
    <s v="G00136"/>
    <n v="65210"/>
    <x v="26"/>
    <s v="65210 Computer software"/>
    <x v="6"/>
    <s v="Microsoft IT"/>
    <s v=" "/>
    <s v=""/>
    <s v=""/>
    <n v="155.36000000000001"/>
    <n v="155.36000000000001"/>
    <n v="0"/>
    <s v=""/>
    <s v="G/L Account"/>
    <s v=""/>
    <s v=" "/>
    <s v=""/>
    <s v=""/>
    <n v="14441"/>
    <s v=""/>
    <n v="370"/>
    <s v="NULL"/>
    <s v="NULL"/>
  </r>
  <r>
    <x v="4"/>
    <x v="4"/>
    <d v="2021-10-19T00:00:00"/>
    <x v="9"/>
    <s v="Invoice"/>
    <s v="540304"/>
    <n v="65200"/>
    <x v="27"/>
    <s v="65200 IT supplies"/>
    <x v="6"/>
    <s v="Disk Drive"/>
    <s v=" "/>
    <s v=""/>
    <s v=""/>
    <n v="196.02"/>
    <n v="196.02"/>
    <n v="0"/>
    <s v=""/>
    <s v="G/L Account"/>
    <s v=""/>
    <s v=" "/>
    <s v=""/>
    <s v="ExpoIT, LLC"/>
    <n v="18087"/>
    <s v="540304"/>
    <n v="370"/>
    <s v="NULL"/>
    <s v="NULL"/>
  </r>
  <r>
    <x v="4"/>
    <x v="4"/>
    <d v="2021-10-19T00:00:00"/>
    <x v="9"/>
    <s v=" "/>
    <s v="G00134"/>
    <n v="65190"/>
    <x v="28"/>
    <s v="65190 Office supplies"/>
    <x v="6"/>
    <s v="2 Pcs Strong Mesh Pop-up Laundry Hamper"/>
    <s v=" "/>
    <s v=""/>
    <s v=""/>
    <n v="20.68"/>
    <n v="20.68"/>
    <n v="0"/>
    <s v=""/>
    <s v="G/L Account"/>
    <s v=""/>
    <s v=" "/>
    <s v=""/>
    <s v=""/>
    <n v="15811"/>
    <s v=""/>
    <n v="180"/>
    <s v="NULL"/>
    <s v="NULL"/>
  </r>
  <r>
    <x v="4"/>
    <x v="4"/>
    <d v="2021-10-19T00:00:00"/>
    <x v="9"/>
    <s v=" "/>
    <s v="G00134"/>
    <n v="65190"/>
    <x v="28"/>
    <s v="65190 Office supplies"/>
    <x v="6"/>
    <s v="Wire Shelf Label Holder"/>
    <s v=" "/>
    <s v=""/>
    <s v=""/>
    <n v="45.69"/>
    <n v="45.69"/>
    <n v="0"/>
    <s v=""/>
    <s v="G/L Account"/>
    <s v=""/>
    <s v=" "/>
    <s v=""/>
    <s v=""/>
    <n v="15793"/>
    <s v=""/>
    <n v="180"/>
    <s v="NULL"/>
    <s v="NULL"/>
  </r>
  <r>
    <x v="1"/>
    <x v="7"/>
    <d v="2021-10-19T00:00:00"/>
    <x v="9"/>
    <s v=" "/>
    <s v="G00134"/>
    <n v="65190"/>
    <x v="28"/>
    <s v="65190 Office supplies"/>
    <x v="6"/>
    <s v="Pad, liners"/>
    <s v=" "/>
    <s v=""/>
    <s v=""/>
    <n v="61.64"/>
    <n v="61.64"/>
    <n v="0"/>
    <s v=""/>
    <s v="G/L Account"/>
    <s v=""/>
    <s v=" "/>
    <s v=""/>
    <s v=""/>
    <n v="15781"/>
    <s v=""/>
    <n v="180"/>
    <s v="NULL"/>
    <s v="NULL"/>
  </r>
  <r>
    <x v="1"/>
    <x v="1"/>
    <d v="2021-10-19T00:00:00"/>
    <x v="9"/>
    <s v=" "/>
    <s v="G00134"/>
    <n v="65190"/>
    <x v="28"/>
    <s v="65190 Office supplies"/>
    <x v="6"/>
    <s v="Amazon - no receipt/ not on Oct 2021 Amazon Order report"/>
    <s v=" "/>
    <s v=""/>
    <s v=""/>
    <n v="92.8"/>
    <n v="92.8"/>
    <n v="0"/>
    <s v=""/>
    <s v="G/L Account"/>
    <s v=""/>
    <s v=" "/>
    <s v=""/>
    <s v=""/>
    <n v="15769"/>
    <s v=""/>
    <n v="180"/>
    <s v="NULL"/>
    <s v="NULL"/>
  </r>
  <r>
    <x v="1"/>
    <x v="7"/>
    <d v="2021-10-19T00:00:00"/>
    <x v="9"/>
    <s v=" "/>
    <s v="G00134"/>
    <n v="65190"/>
    <x v="28"/>
    <s v="65190 Office supplies"/>
    <x v="6"/>
    <s v="Wall Bracket"/>
    <s v=" "/>
    <s v=""/>
    <s v=""/>
    <n v="101.4"/>
    <n v="101.4"/>
    <n v="0"/>
    <s v=""/>
    <s v="G/L Account"/>
    <s v=""/>
    <s v=" "/>
    <s v=""/>
    <s v=""/>
    <n v="15763"/>
    <s v=""/>
    <n v="180"/>
    <s v="NULL"/>
    <s v="NULL"/>
  </r>
  <r>
    <x v="4"/>
    <x v="4"/>
    <d v="2021-10-19T00:00:00"/>
    <x v="9"/>
    <s v=" "/>
    <s v="G00135"/>
    <n v="65190"/>
    <x v="28"/>
    <s v="65190 Office supplies"/>
    <x v="6"/>
    <s v="Baltimore Convention Center - no receipt"/>
    <s v=" "/>
    <s v=""/>
    <s v=""/>
    <n v="15.5"/>
    <n v="15.5"/>
    <n v="0"/>
    <s v=""/>
    <s v="G/L Account"/>
    <s v=""/>
    <s v=" "/>
    <s v=""/>
    <s v=""/>
    <n v="14771"/>
    <s v=""/>
    <n v="110"/>
    <s v="NULL"/>
    <s v="NULL"/>
  </r>
  <r>
    <x v="0"/>
    <x v="2"/>
    <d v="2021-10-19T00:00:00"/>
    <x v="9"/>
    <s v=" "/>
    <s v="G00123"/>
    <n v="61170"/>
    <x v="51"/>
    <s v="61170 401k employer match"/>
    <x v="9"/>
    <s v="SFM - Invoice 5560305 - off - cycle"/>
    <s v=" "/>
    <s v=""/>
    <s v=""/>
    <n v="80"/>
    <n v="80"/>
    <n v="0"/>
    <s v=""/>
    <s v="G/L Account"/>
    <s v=""/>
    <s v=" "/>
    <s v=""/>
    <s v=""/>
    <n v="12593"/>
    <s v=""/>
    <n v="370"/>
    <s v=""/>
    <s v=""/>
  </r>
  <r>
    <x v="0"/>
    <x v="2"/>
    <d v="2021-10-19T00:00:00"/>
    <x v="9"/>
    <s v=" "/>
    <s v="G00123"/>
    <n v="61160"/>
    <x v="52"/>
    <s v="61160 Workers' comp insurance"/>
    <x v="9"/>
    <s v="SFM - Invoice 5560305 - off - cycle"/>
    <s v=" "/>
    <s v=""/>
    <s v=""/>
    <n v="52"/>
    <n v="52"/>
    <n v="0"/>
    <s v=""/>
    <s v="G/L Account"/>
    <s v=""/>
    <s v=" "/>
    <s v=""/>
    <s v=""/>
    <n v="12594"/>
    <s v=""/>
    <n v="370"/>
    <s v=""/>
    <s v=""/>
  </r>
  <r>
    <x v="0"/>
    <x v="2"/>
    <d v="2021-10-19T00:00:00"/>
    <x v="9"/>
    <s v=" "/>
    <s v="G00123"/>
    <n v="61140"/>
    <x v="54"/>
    <s v="61140 Payroll taxes"/>
    <x v="9"/>
    <s v="SFM - Invoice 5560305 - off - cycle"/>
    <s v=" "/>
    <s v=""/>
    <s v=""/>
    <n v="153"/>
    <n v="153"/>
    <n v="0"/>
    <s v=""/>
    <s v="G/L Account"/>
    <s v=""/>
    <s v=" "/>
    <s v=""/>
    <s v=""/>
    <n v="12592"/>
    <s v=""/>
    <n v="370"/>
    <s v=""/>
    <s v=""/>
  </r>
  <r>
    <x v="0"/>
    <x v="2"/>
    <d v="2021-10-19T00:00:00"/>
    <x v="9"/>
    <s v=" "/>
    <s v="G00123"/>
    <n v="61130"/>
    <x v="55"/>
    <s v="61130 Bonuses"/>
    <x v="9"/>
    <s v="SFM - Invoice 5560305 - off - cycle"/>
    <s v=" "/>
    <s v=""/>
    <s v=""/>
    <n v="2000"/>
    <n v="2000"/>
    <n v="0"/>
    <s v=""/>
    <s v="G/L Account"/>
    <s v=""/>
    <s v=" "/>
    <s v=""/>
    <s v=""/>
    <n v="12591"/>
    <s v=""/>
    <n v="370"/>
    <s v=""/>
    <s v=""/>
  </r>
  <r>
    <x v="1"/>
    <x v="8"/>
    <d v="2021-10-19T00:00:00"/>
    <x v="9"/>
    <s v="Invoice"/>
    <s v="517000092346"/>
    <n v="51380"/>
    <x v="63"/>
    <s v="51380 Laundry"/>
    <x v="10"/>
    <s v="Laundry  Dan MD"/>
    <s v=" "/>
    <s v=""/>
    <s v=""/>
    <n v="20.75"/>
    <n v="20.75"/>
    <n v="0"/>
    <s v=""/>
    <s v="G/L Account"/>
    <s v=""/>
    <s v=" "/>
    <s v=""/>
    <s v="Aramark"/>
    <n v="18079"/>
    <s v="517000092346"/>
    <n v="110"/>
    <s v="NULL"/>
    <s v="NULL"/>
  </r>
  <r>
    <x v="1"/>
    <x v="8"/>
    <d v="2021-10-19T00:00:00"/>
    <x v="9"/>
    <s v="Invoice"/>
    <s v="517000092346"/>
    <n v="51380"/>
    <x v="63"/>
    <s v="51380 Laundry"/>
    <x v="10"/>
    <s v="Laundry  Dan MA"/>
    <s v=" "/>
    <s v=""/>
    <s v=""/>
    <n v="42.13"/>
    <n v="42.13"/>
    <n v="0"/>
    <s v=""/>
    <s v="G/L Account"/>
    <s v=""/>
    <s v=" "/>
    <s v=""/>
    <s v="Aramark"/>
    <n v="18076"/>
    <s v="517000092346"/>
    <n v="170"/>
    <s v="NULL"/>
    <s v="NULL"/>
  </r>
  <r>
    <x v="1"/>
    <x v="1"/>
    <d v="2021-10-19T00:00:00"/>
    <x v="9"/>
    <s v=" "/>
    <s v="G00136"/>
    <n v="51260"/>
    <x v="70"/>
    <s v="51260 Patient souvenirs"/>
    <x v="11"/>
    <s v="Costco Patient flowers"/>
    <s v=" "/>
    <s v=""/>
    <s v=""/>
    <n v="46"/>
    <n v="46"/>
    <n v="0"/>
    <s v=""/>
    <s v="G/L Account"/>
    <s v=""/>
    <s v=" "/>
    <s v=""/>
    <s v=""/>
    <n v="14449"/>
    <s v=""/>
    <n v="340"/>
    <s v="NULL"/>
    <s v="NULL"/>
  </r>
  <r>
    <x v="1"/>
    <x v="6"/>
    <d v="2021-10-19T00:00:00"/>
    <x v="9"/>
    <s v=" "/>
    <s v="G00136"/>
    <n v="51250"/>
    <x v="71"/>
    <s v="51250 Patient refreshments"/>
    <x v="11"/>
    <s v="pretzels, chocolate almonds, bbq jerky, fig bar, eggs"/>
    <s v=" "/>
    <s v=""/>
    <s v=""/>
    <n v="76.89"/>
    <n v="76.89"/>
    <n v="0"/>
    <s v=""/>
    <s v="G/L Account"/>
    <s v=""/>
    <s v=" "/>
    <s v=""/>
    <s v=""/>
    <n v="14443"/>
    <s v=""/>
    <n v="180"/>
    <s v="NULL"/>
    <s v="NULL"/>
  </r>
  <r>
    <x v="1"/>
    <x v="5"/>
    <d v="2021-10-19T00:00:00"/>
    <x v="9"/>
    <s v="Invoice"/>
    <s v="20032456"/>
    <n v="51230"/>
    <x v="72"/>
    <s v="51230 IVF Lab supplies"/>
    <x v="11"/>
    <s v="Embryo Glue"/>
    <s v=" "/>
    <s v=""/>
    <s v=""/>
    <n v="1787.3"/>
    <n v="1787.3"/>
    <n v="0"/>
    <s v=""/>
    <s v="G/L Account"/>
    <s v=""/>
    <s v=" "/>
    <s v=""/>
    <s v="Vitrolife"/>
    <n v="18056"/>
    <s v="20032456"/>
    <n v="130"/>
    <s v="NULL"/>
    <s v="NULL"/>
  </r>
  <r>
    <x v="1"/>
    <x v="1"/>
    <d v="2021-10-19T00:00:00"/>
    <x v="9"/>
    <s v="Invoice"/>
    <s v="0621108"/>
    <n v="51230"/>
    <x v="72"/>
    <s v="51230 IVF Lab supplies"/>
    <x v="11"/>
    <s v="Petri dish"/>
    <s v=" "/>
    <s v=""/>
    <s v=""/>
    <n v="395.77"/>
    <n v="395.77"/>
    <n v="0"/>
    <s v=""/>
    <s v="G/L Account"/>
    <s v=""/>
    <s v=" "/>
    <s v=""/>
    <s v="Fisher HealthCare"/>
    <n v="18052"/>
    <s v="0621108"/>
    <n v="130"/>
    <s v="NULL"/>
    <s v="NULL"/>
  </r>
  <r>
    <x v="1"/>
    <x v="1"/>
    <d v="2021-10-19T00:00:00"/>
    <x v="9"/>
    <s v=" "/>
    <s v="G00134"/>
    <n v="51230"/>
    <x v="72"/>
    <s v="51230 IVF Lab supplies"/>
    <x v="11"/>
    <s v="Princetoncryo.com - no receipt"/>
    <s v=" "/>
    <s v=""/>
    <s v=""/>
    <n v="61.42"/>
    <n v="61.42"/>
    <n v="0"/>
    <s v=""/>
    <s v="G/L Account"/>
    <s v=""/>
    <s v=" "/>
    <s v=""/>
    <s v=""/>
    <n v="15787"/>
    <s v=""/>
    <n v="110"/>
    <s v="NULL"/>
    <s v="NULL"/>
  </r>
  <r>
    <x v="3"/>
    <x v="1"/>
    <d v="2021-10-20T00:00:00"/>
    <x v="9"/>
    <s v="Invoice"/>
    <s v="10.20.21-11.4.21-JS"/>
    <n v="66140"/>
    <x v="20"/>
    <s v="66140 Ground transportation"/>
    <x v="5"/>
    <s v="Donor reimbursements for uber 10.19.21"/>
    <s v=" "/>
    <s v=""/>
    <s v=""/>
    <n v="48.97"/>
    <n v="48.97"/>
    <n v="0"/>
    <s v=""/>
    <s v="G/L Account"/>
    <s v=""/>
    <s v=" "/>
    <s v=""/>
    <s v="Jenifer Sebastian"/>
    <n v="18726"/>
    <s v="10.20.21-11.4.21-JS"/>
    <n v="400"/>
    <s v="NULL"/>
    <s v="NULL"/>
  </r>
  <r>
    <x v="1"/>
    <x v="1"/>
    <d v="2021-10-20T00:00:00"/>
    <x v="9"/>
    <s v=" "/>
    <s v="G00134"/>
    <n v="66140"/>
    <x v="20"/>
    <s v="66140 Ground transportation"/>
    <x v="5"/>
    <s v="Uber NT"/>
    <s v=" "/>
    <s v=""/>
    <s v=""/>
    <n v="9.39"/>
    <n v="9.39"/>
    <n v="0"/>
    <s v=""/>
    <s v="G/L Account"/>
    <s v=""/>
    <s v=" "/>
    <s v=""/>
    <s v=""/>
    <n v="15871"/>
    <s v=""/>
    <n v="110"/>
    <s v="NULL"/>
    <s v="NULL"/>
  </r>
  <r>
    <x v="1"/>
    <x v="1"/>
    <d v="2021-10-20T00:00:00"/>
    <x v="9"/>
    <s v=" "/>
    <s v="G00134"/>
    <n v="66140"/>
    <x v="20"/>
    <s v="66140 Ground transportation"/>
    <x v="5"/>
    <s v="Park n Fly - NT"/>
    <s v=" "/>
    <s v=""/>
    <s v=""/>
    <n v="95.67"/>
    <n v="95.67"/>
    <n v="0"/>
    <s v=""/>
    <s v="G/L Account"/>
    <s v=""/>
    <s v=" "/>
    <s v=""/>
    <s v=""/>
    <n v="15823"/>
    <s v=""/>
    <n v="110"/>
    <s v="NULL"/>
    <s v="NULL"/>
  </r>
  <r>
    <x v="3"/>
    <x v="1"/>
    <d v="2021-10-20T00:00:00"/>
    <x v="9"/>
    <s v="Invoice"/>
    <s v="10.20.21-11.4.21-JS"/>
    <n v="66130"/>
    <x v="21"/>
    <s v="66130 Meals"/>
    <x v="5"/>
    <s v="10.20.21-10.31.21 meals"/>
    <s v=" "/>
    <s v=""/>
    <s v=""/>
    <n v="760"/>
    <n v="760"/>
    <n v="0"/>
    <s v=""/>
    <s v="G/L Account"/>
    <s v=""/>
    <s v=" "/>
    <s v=""/>
    <s v="Jenifer Sebastian"/>
    <n v="18724"/>
    <s v="10.20.21-11.4.21-JS"/>
    <n v="400"/>
    <s v="NULL"/>
    <s v="NULL"/>
  </r>
  <r>
    <x v="4"/>
    <x v="4"/>
    <d v="2021-10-20T00:00:00"/>
    <x v="9"/>
    <s v=" "/>
    <s v="G00135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14779"/>
    <s v=""/>
    <n v="370"/>
    <s v="NULL"/>
    <s v="NULL"/>
  </r>
  <r>
    <x v="1"/>
    <x v="4"/>
    <d v="2021-10-20T00:00:00"/>
    <x v="9"/>
    <s v=" "/>
    <s v="G00125"/>
    <n v="65210"/>
    <x v="26"/>
    <s v="65210 Computer software"/>
    <x v="6"/>
    <s v="ACH CREDITEventbrite, INC./EDI PYMNTS ID3-19906599RMR*IV*177509203807**20*20\"/>
    <s v=" "/>
    <s v=""/>
    <s v=""/>
    <n v="-20"/>
    <n v="0"/>
    <n v="20"/>
    <s v=""/>
    <s v="G/L Account"/>
    <s v=""/>
    <s v=" "/>
    <s v=""/>
    <s v=""/>
    <n v="13509"/>
    <s v=""/>
    <n v="340"/>
    <s v="NULL"/>
    <s v="NULL"/>
  </r>
  <r>
    <x v="4"/>
    <x v="4"/>
    <d v="2021-10-20T00:00:00"/>
    <x v="9"/>
    <s v=" "/>
    <s v="G00134"/>
    <n v="65190"/>
    <x v="28"/>
    <s v="65190 Office supplies"/>
    <x v="6"/>
    <s v="forks"/>
    <s v=" "/>
    <s v=""/>
    <s v=""/>
    <n v="24.04"/>
    <n v="24.04"/>
    <n v="0"/>
    <s v=""/>
    <s v="G/L Account"/>
    <s v=""/>
    <s v=" "/>
    <s v=""/>
    <s v=""/>
    <n v="15859"/>
    <s v=""/>
    <n v="180"/>
    <s v="NULL"/>
    <s v="NULL"/>
  </r>
  <r>
    <x v="1"/>
    <x v="1"/>
    <d v="2021-10-20T00:00:00"/>
    <x v="9"/>
    <s v=" "/>
    <s v="G00134"/>
    <n v="65190"/>
    <x v="28"/>
    <s v="65190 Office supplies"/>
    <x v="6"/>
    <s v="Home depot - screwdriver"/>
    <s v=" "/>
    <s v=""/>
    <s v=""/>
    <n v="43.02"/>
    <n v="43.02"/>
    <n v="0"/>
    <s v=""/>
    <s v="G/L Account"/>
    <s v=""/>
    <s v=" "/>
    <s v=""/>
    <s v=""/>
    <n v="15847"/>
    <s v=""/>
    <n v="180"/>
    <s v="NULL"/>
    <s v="NULL"/>
  </r>
  <r>
    <x v="1"/>
    <x v="5"/>
    <d v="2021-10-20T00:00:00"/>
    <x v="9"/>
    <s v=" "/>
    <s v="G00134"/>
    <n v="65190"/>
    <x v="28"/>
    <s v="65190 Office supplies"/>
    <x v="6"/>
    <s v="drying rack, tea"/>
    <s v=" "/>
    <s v=""/>
    <s v=""/>
    <n v="47.23"/>
    <n v="47.23"/>
    <n v="0"/>
    <s v=""/>
    <s v="G/L Account"/>
    <s v=""/>
    <s v=" "/>
    <s v=""/>
    <s v=""/>
    <n v="15841"/>
    <s v=""/>
    <n v="180"/>
    <s v="NULL"/>
    <s v="NULL"/>
  </r>
  <r>
    <x v="4"/>
    <x v="4"/>
    <d v="2021-10-20T00:00:00"/>
    <x v="9"/>
    <s v=" "/>
    <s v="G00134"/>
    <n v="65190"/>
    <x v="28"/>
    <s v="65190 Office supplies"/>
    <x v="6"/>
    <s v="Digital Wall Clock"/>
    <s v=" "/>
    <s v=""/>
    <s v=""/>
    <n v="84.9"/>
    <n v="84.9"/>
    <n v="0"/>
    <s v=""/>
    <s v="G/L Account"/>
    <s v=""/>
    <s v=" "/>
    <s v=""/>
    <s v=""/>
    <n v="15835"/>
    <s v=""/>
    <n v="180"/>
    <s v="NULL"/>
    <s v="NULL"/>
  </r>
  <r>
    <x v="4"/>
    <x v="4"/>
    <d v="2021-10-20T00:00:00"/>
    <x v="9"/>
    <s v=" "/>
    <s v="G00134"/>
    <n v="65190"/>
    <x v="28"/>
    <s v="65190 Office supplies"/>
    <x v="6"/>
    <s v="AmazonCommercial 12-Piece Porcelai"/>
    <s v=" "/>
    <s v=""/>
    <s v=""/>
    <n v="92.64"/>
    <n v="92.64"/>
    <n v="0"/>
    <s v=""/>
    <s v="G/L Account"/>
    <s v=""/>
    <s v=" "/>
    <s v=""/>
    <s v=""/>
    <n v="15829"/>
    <s v=""/>
    <n v="180"/>
    <s v="NULL"/>
    <s v="NULL"/>
  </r>
  <r>
    <x v="1"/>
    <x v="3"/>
    <d v="2021-10-20T00:00:00"/>
    <x v="9"/>
    <s v="Invoice"/>
    <s v="305579"/>
    <n v="65180"/>
    <x v="29"/>
    <s v="65180 Printing, delivery, &amp; postage"/>
    <x v="6"/>
    <s v="7.21.21-10.20.21 overage period"/>
    <s v=" "/>
    <s v=""/>
    <s v=""/>
    <n v="8.44"/>
    <n v="8.44"/>
    <n v="0"/>
    <s v=""/>
    <s v="G/L Account"/>
    <s v=""/>
    <s v=" "/>
    <s v=""/>
    <s v="Scott Technology Group"/>
    <n v="18095"/>
    <s v="305579"/>
    <n v="370"/>
    <s v="NULL"/>
    <s v="NULL"/>
  </r>
  <r>
    <x v="3"/>
    <x v="1"/>
    <d v="2021-10-20T00:00:00"/>
    <x v="9"/>
    <s v="Invoice"/>
    <s v="10.20.21-11.4.21-JS"/>
    <n v="52200"/>
    <x v="57"/>
    <s v="52200 Donor related expenses"/>
    <x v="10"/>
    <s v="luggage"/>
    <s v=" "/>
    <s v=""/>
    <s v=""/>
    <n v="60"/>
    <n v="60"/>
    <n v="0"/>
    <s v=""/>
    <s v="G/L Account"/>
    <s v=""/>
    <s v=" "/>
    <s v=""/>
    <s v="Jenifer Sebastian"/>
    <n v="18725"/>
    <s v="10.20.21-11.4.21-JS"/>
    <n v="400"/>
    <s v="NULL"/>
    <s v="NULL"/>
  </r>
  <r>
    <x v="1"/>
    <x v="3"/>
    <d v="2021-10-20T00:00:00"/>
    <x v="9"/>
    <s v="Invoice"/>
    <s v="508000149292"/>
    <n v="51380"/>
    <x v="63"/>
    <s v="51380 Laundry"/>
    <x v="10"/>
    <s v="Laundry  SOMA  MA"/>
    <s v=" "/>
    <s v=""/>
    <s v=""/>
    <n v="19.87"/>
    <n v="19.87"/>
    <n v="0"/>
    <s v=""/>
    <s v="G/L Account"/>
    <s v=""/>
    <s v=" "/>
    <s v=""/>
    <s v="Aramark"/>
    <n v="18144"/>
    <s v="508000149292"/>
    <n v="170"/>
    <s v="NULL"/>
    <s v="NULL"/>
  </r>
  <r>
    <x v="1"/>
    <x v="3"/>
    <d v="2021-10-20T00:00:00"/>
    <x v="9"/>
    <s v="Invoice"/>
    <s v="508000149292"/>
    <n v="51380"/>
    <x v="63"/>
    <s v="51380 Laundry"/>
    <x v="10"/>
    <s v="Laundry  SOMA MD"/>
    <s v=" "/>
    <s v=""/>
    <s v=""/>
    <n v="9.7899999999999991"/>
    <n v="9.7899999999999991"/>
    <n v="0"/>
    <s v=""/>
    <s v="G/L Account"/>
    <s v=""/>
    <s v=" "/>
    <s v=""/>
    <s v="Aramark"/>
    <n v="18141"/>
    <s v="508000149292"/>
    <n v="11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MD"/>
    <s v=" "/>
    <s v=""/>
    <s v=""/>
    <n v="48.5"/>
    <n v="48.5"/>
    <n v="0"/>
    <s v=""/>
    <s v="G/L Account"/>
    <s v=""/>
    <s v=" "/>
    <s v=""/>
    <s v="Aramark"/>
    <n v="18137"/>
    <s v="508000149272"/>
    <n v="11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Lab"/>
    <s v=" "/>
    <s v=""/>
    <s v=""/>
    <n v="207.22"/>
    <n v="207.22"/>
    <n v="0"/>
    <s v=""/>
    <s v="G/L Account"/>
    <s v=""/>
    <s v=" "/>
    <s v=""/>
    <s v="Aramark"/>
    <n v="18134"/>
    <s v="508000149272"/>
    <n v="13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Nurses"/>
    <s v=" "/>
    <s v=""/>
    <s v=""/>
    <n v="39.68"/>
    <n v="39.68"/>
    <n v="0"/>
    <s v=""/>
    <s v="G/L Account"/>
    <s v=""/>
    <s v=" "/>
    <s v=""/>
    <s v="Aramark"/>
    <n v="18131"/>
    <s v="508000149272"/>
    <n v="120"/>
    <s v="NULL"/>
    <s v="NULL"/>
  </r>
  <r>
    <x v="1"/>
    <x v="1"/>
    <d v="2021-10-20T00:00:00"/>
    <x v="9"/>
    <s v="Invoice"/>
    <s v="508000149272"/>
    <n v="51380"/>
    <x v="63"/>
    <s v="51380 Laundry"/>
    <x v="10"/>
    <s v="Laundry  SF  MA"/>
    <s v=" "/>
    <s v=""/>
    <s v=""/>
    <n v="145.5"/>
    <n v="145.5"/>
    <n v="0"/>
    <s v=""/>
    <s v="G/L Account"/>
    <s v=""/>
    <s v=" "/>
    <s v=""/>
    <s v="Aramark"/>
    <n v="18128"/>
    <s v="508000149272"/>
    <n v="17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Lab"/>
    <s v=" "/>
    <s v=""/>
    <s v=""/>
    <n v="176.26"/>
    <n v="176.26"/>
    <n v="0"/>
    <s v=""/>
    <s v="G/L Account"/>
    <s v=""/>
    <s v=" "/>
    <s v=""/>
    <s v="Aramark"/>
    <n v="18124"/>
    <s v="508000149265"/>
    <n v="13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Nurses"/>
    <s v=" "/>
    <s v=""/>
    <s v=""/>
    <n v="33.75"/>
    <n v="33.75"/>
    <n v="0"/>
    <s v=""/>
    <s v="G/L Account"/>
    <s v=""/>
    <s v=" "/>
    <s v=""/>
    <s v="Aramark"/>
    <n v="18121"/>
    <s v="508000149265"/>
    <n v="12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MD"/>
    <s v=" "/>
    <s v=""/>
    <s v=""/>
    <n v="41.25"/>
    <n v="41.25"/>
    <n v="0"/>
    <s v=""/>
    <s v="G/L Account"/>
    <s v=""/>
    <s v=" "/>
    <s v=""/>
    <s v="Aramark"/>
    <n v="18118"/>
    <s v="508000149265"/>
    <n v="110"/>
    <s v="NULL"/>
    <s v="NULL"/>
  </r>
  <r>
    <x v="1"/>
    <x v="1"/>
    <d v="2021-10-20T00:00:00"/>
    <x v="9"/>
    <s v="Invoice"/>
    <s v="508000149265"/>
    <n v="51380"/>
    <x v="63"/>
    <s v="51380 Laundry"/>
    <x v="10"/>
    <s v="Laundry  SF  MA"/>
    <s v=" "/>
    <s v=""/>
    <s v=""/>
    <n v="123.76"/>
    <n v="123.76"/>
    <n v="0"/>
    <s v=""/>
    <s v="G/L Account"/>
    <s v=""/>
    <s v=" "/>
    <s v=""/>
    <s v="Aramark"/>
    <n v="18115"/>
    <s v="508000149265"/>
    <n v="170"/>
    <s v="NULL"/>
    <s v="NULL"/>
  </r>
  <r>
    <x v="1"/>
    <x v="3"/>
    <d v="2021-10-20T00:00:00"/>
    <x v="9"/>
    <s v="Invoice"/>
    <s v="223390"/>
    <n v="51350"/>
    <x v="90"/>
    <s v="51350 COGS - janitorial and waste management"/>
    <x v="10"/>
    <s v="Oct 2021 Waste management"/>
    <s v=" "/>
    <s v=""/>
    <s v=""/>
    <n v="150"/>
    <n v="150"/>
    <n v="0"/>
    <s v=""/>
    <s v="G/L Account"/>
    <s v=""/>
    <s v=" "/>
    <s v=""/>
    <s v="Biologic"/>
    <n v="18091"/>
    <s v="223390"/>
    <n v="380"/>
    <s v="NULL"/>
    <s v="NULL"/>
  </r>
  <r>
    <x v="1"/>
    <x v="5"/>
    <d v="2021-10-20T00:00:00"/>
    <x v="9"/>
    <s v=" "/>
    <s v="G00134"/>
    <n v="51250"/>
    <x v="71"/>
    <s v="51250 Patient refreshments"/>
    <x v="11"/>
    <s v="Juice"/>
    <s v=" "/>
    <s v=""/>
    <s v=""/>
    <n v="11.75"/>
    <n v="11.75"/>
    <n v="0"/>
    <s v=""/>
    <s v="G/L Account"/>
    <s v=""/>
    <s v=" "/>
    <s v=""/>
    <s v=""/>
    <n v="15865"/>
    <s v=""/>
    <n v="180"/>
    <s v="NULL"/>
    <s v="NULL"/>
  </r>
  <r>
    <x v="4"/>
    <x v="4"/>
    <d v="2021-10-20T00:00:00"/>
    <x v="9"/>
    <s v="Invoice"/>
    <s v="6008503"/>
    <n v="51230"/>
    <x v="72"/>
    <s v="51230 IVF Lab supplies"/>
    <x v="11"/>
    <s v="QA Fert Medium"/>
    <s v=" "/>
    <s v=""/>
    <s v=""/>
    <n v="98.53"/>
    <n v="98.53"/>
    <n v="0"/>
    <s v=""/>
    <s v="G/L Account"/>
    <s v=""/>
    <s v=" "/>
    <s v=""/>
    <s v="Origio"/>
    <n v="18156"/>
    <s v="6008503"/>
    <n v="130"/>
    <s v="NULL"/>
    <s v="NULL"/>
  </r>
  <r>
    <x v="1"/>
    <x v="7"/>
    <d v="2021-10-20T00:00:00"/>
    <x v="9"/>
    <s v="Invoice"/>
    <s v="6008477"/>
    <n v="51230"/>
    <x v="72"/>
    <s v="51230 IVF Lab supplies"/>
    <x v="11"/>
    <s v="QA Clea"/>
    <s v=" "/>
    <s v=""/>
    <s v=""/>
    <n v="76.650000000000006"/>
    <n v="76.650000000000006"/>
    <n v="0"/>
    <s v=""/>
    <s v="G/L Account"/>
    <s v=""/>
    <s v=" "/>
    <s v=""/>
    <s v="Origio"/>
    <n v="18152"/>
    <s v="6008477"/>
    <n v="130"/>
    <s v="NULL"/>
    <s v="NULL"/>
  </r>
  <r>
    <x v="1"/>
    <x v="1"/>
    <d v="2021-10-20T00:00:00"/>
    <x v="9"/>
    <s v="Invoice"/>
    <s v="6008476"/>
    <n v="51230"/>
    <x v="72"/>
    <s v="51230 IVF Lab supplies"/>
    <x v="11"/>
    <s v="QA Clea"/>
    <s v=" "/>
    <s v=""/>
    <s v=""/>
    <n v="75.52"/>
    <n v="75.52"/>
    <n v="0"/>
    <s v=""/>
    <s v="G/L Account"/>
    <s v=""/>
    <s v=" "/>
    <s v=""/>
    <s v="Origio"/>
    <n v="18148"/>
    <s v="6008476"/>
    <n v="130"/>
    <s v="NULL"/>
    <s v="NULL"/>
  </r>
  <r>
    <x v="1"/>
    <x v="1"/>
    <d v="2021-10-20T00:00:00"/>
    <x v="9"/>
    <s v="Invoice"/>
    <s v="35988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18111"/>
    <s v="35988"/>
    <n v="130"/>
    <s v="NULL"/>
    <s v="NULL"/>
  </r>
  <r>
    <x v="1"/>
    <x v="1"/>
    <d v="2021-10-20T00:00:00"/>
    <x v="9"/>
    <s v=" "/>
    <s v="G00134"/>
    <n v="51230"/>
    <x v="72"/>
    <s v="51230 IVF Lab supplies"/>
    <x v="11"/>
    <s v="Swiffer Sweeper Dry Sweeping Cloths Mop"/>
    <s v=" "/>
    <s v=""/>
    <s v=""/>
    <n v="32.200000000000003"/>
    <n v="32.200000000000003"/>
    <n v="0"/>
    <s v=""/>
    <s v="G/L Account"/>
    <s v=""/>
    <s v=" "/>
    <s v=""/>
    <s v=""/>
    <n v="15853"/>
    <s v=""/>
    <n v="130"/>
    <s v="NULL"/>
    <s v="NULL"/>
  </r>
  <r>
    <x v="1"/>
    <x v="7"/>
    <d v="2021-10-20T00:00:00"/>
    <x v="9"/>
    <s v=" "/>
    <s v="G00122"/>
    <n v="51180"/>
    <x v="83"/>
    <s v="51180 Benefits Admin/Payroll Admin fee"/>
    <x v="12"/>
    <s v="CA PC - Invoice 5560238 - off-cycle"/>
    <s v=" "/>
    <s v=""/>
    <s v=""/>
    <n v="53"/>
    <n v="53"/>
    <n v="0"/>
    <s v=""/>
    <s v="G/L Account"/>
    <s v=""/>
    <s v=" "/>
    <s v=""/>
    <s v=""/>
    <n v="13163"/>
    <s v=""/>
    <n v="120"/>
    <s v=""/>
    <s v=""/>
  </r>
  <r>
    <x v="1"/>
    <x v="7"/>
    <d v="2021-10-20T00:00:00"/>
    <x v="9"/>
    <s v=" "/>
    <s v="G00122"/>
    <n v="51160"/>
    <x v="51"/>
    <s v="51160 401k employer match"/>
    <x v="12"/>
    <s v="CA PC - Invoice 5560238 - off-cycle"/>
    <s v=" "/>
    <s v=""/>
    <s v=""/>
    <n v="80"/>
    <n v="80"/>
    <n v="0"/>
    <s v=""/>
    <s v="G/L Account"/>
    <s v=""/>
    <s v=" "/>
    <s v=""/>
    <s v=""/>
    <n v="13161"/>
    <s v=""/>
    <n v="120"/>
    <s v=""/>
    <s v=""/>
  </r>
  <r>
    <x v="1"/>
    <x v="7"/>
    <d v="2021-10-20T00:00:00"/>
    <x v="9"/>
    <s v=" "/>
    <s v="G00122"/>
    <n v="51150"/>
    <x v="52"/>
    <s v="51150 Workers' comp insurance"/>
    <x v="12"/>
    <s v="CA PC - Invoice 5560238 - off-cycle"/>
    <s v=" "/>
    <s v=""/>
    <s v=""/>
    <n v="52"/>
    <n v="52"/>
    <n v="0"/>
    <s v=""/>
    <s v="G/L Account"/>
    <s v=""/>
    <s v=" "/>
    <s v=""/>
    <s v=""/>
    <n v="13162"/>
    <s v=""/>
    <n v="120"/>
    <s v=""/>
    <s v=""/>
  </r>
  <r>
    <x v="1"/>
    <x v="7"/>
    <d v="2021-10-20T00:00:00"/>
    <x v="9"/>
    <s v=" "/>
    <s v="G00122"/>
    <n v="51140"/>
    <x v="54"/>
    <s v="51140 Payroll taxes"/>
    <x v="12"/>
    <s v="CA PC - Invoice 5560238 - off-cycle"/>
    <s v=" "/>
    <s v=""/>
    <s v=""/>
    <n v="153"/>
    <n v="153"/>
    <n v="0"/>
    <s v=""/>
    <s v="G/L Account"/>
    <s v=""/>
    <s v=" "/>
    <s v=""/>
    <s v=""/>
    <n v="13160"/>
    <s v=""/>
    <n v="120"/>
    <s v=""/>
    <s v=""/>
  </r>
  <r>
    <x v="1"/>
    <x v="7"/>
    <d v="2021-10-20T00:00:00"/>
    <x v="9"/>
    <s v=" "/>
    <s v="G00122"/>
    <n v="51130"/>
    <x v="55"/>
    <s v="51130 Bonuses"/>
    <x v="12"/>
    <s v="CA PC - Invoice 5560238 - off-cycle"/>
    <s v=" "/>
    <s v=""/>
    <s v=""/>
    <n v="2000"/>
    <n v="2000"/>
    <n v="0"/>
    <s v=""/>
    <s v="G/L Account"/>
    <s v=""/>
    <s v=" "/>
    <s v=""/>
    <s v=""/>
    <n v="13159"/>
    <s v=""/>
    <n v="120"/>
    <s v=""/>
    <s v=""/>
  </r>
  <r>
    <x v="0"/>
    <x v="1"/>
    <d v="2021-10-20T00:00:00"/>
    <x v="9"/>
    <s v=" "/>
    <s v="G00124"/>
    <n v="41500"/>
    <x v="75"/>
    <s v="41500 Storage revenue"/>
    <x v="13"/>
    <s v="ACH CREDITSPRING FERTILITHEALTH PMT ID-SETT-ACH ORIG"/>
    <s v=" "/>
    <s v=""/>
    <s v=""/>
    <n v="-4050"/>
    <n v="0"/>
    <n v="4050"/>
    <s v=""/>
    <s v="G/L Account"/>
    <s v=""/>
    <s v=" "/>
    <s v=""/>
    <s v=""/>
    <n v="13391"/>
    <s v=""/>
    <n v="220"/>
    <s v="NULL"/>
    <s v="STORAGE"/>
  </r>
  <r>
    <x v="0"/>
    <x v="2"/>
    <d v="2021-10-21T00:00:00"/>
    <x v="9"/>
    <s v=" "/>
    <s v="G00123"/>
    <n v="69130"/>
    <x v="9"/>
    <s v="69130 Payroll processing fee"/>
    <x v="2"/>
    <s v="SFM - Invoice 5561225 - off - cycle"/>
    <s v=" "/>
    <s v=""/>
    <s v=""/>
    <n v="53"/>
    <n v="53"/>
    <n v="0"/>
    <s v=""/>
    <s v="G/L Account"/>
    <s v=""/>
    <s v=" "/>
    <s v=""/>
    <s v=""/>
    <n v="12603"/>
    <s v=""/>
    <n v="210"/>
    <s v=""/>
    <s v=""/>
  </r>
  <r>
    <x v="1"/>
    <x v="1"/>
    <d v="2021-10-21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5901"/>
    <s v=""/>
    <n v="110"/>
    <s v="NULL"/>
    <s v="NULL"/>
  </r>
  <r>
    <x v="1"/>
    <x v="1"/>
    <d v="2021-10-21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5889"/>
    <s v=""/>
    <n v="110"/>
    <s v="NULL"/>
    <s v="NULL"/>
  </r>
  <r>
    <x v="4"/>
    <x v="4"/>
    <d v="2021-10-21T00:00:00"/>
    <x v="9"/>
    <s v=" "/>
    <s v="G00135"/>
    <n v="66140"/>
    <x v="20"/>
    <s v="66140 Ground transportation"/>
    <x v="5"/>
    <s v="Uber PK"/>
    <s v=" "/>
    <s v=""/>
    <s v=""/>
    <n v="17.920000000000002"/>
    <n v="17.920000000000002"/>
    <n v="0"/>
    <s v=""/>
    <s v="G/L Account"/>
    <s v=""/>
    <s v=" "/>
    <s v=""/>
    <s v=""/>
    <n v="14791"/>
    <s v=""/>
    <n v="110"/>
    <s v="NULL"/>
    <s v="NULL"/>
  </r>
  <r>
    <x v="4"/>
    <x v="4"/>
    <d v="2021-10-21T00:00:00"/>
    <x v="9"/>
    <s v=" "/>
    <s v="G00135"/>
    <n v="66140"/>
    <x v="20"/>
    <s v="66140 Ground transportation"/>
    <x v="5"/>
    <s v="Amtrak - no receipt"/>
    <s v=" "/>
    <s v=""/>
    <s v=""/>
    <n v="90"/>
    <n v="90"/>
    <n v="0"/>
    <s v=""/>
    <s v="G/L Account"/>
    <s v=""/>
    <s v=" "/>
    <s v=""/>
    <s v=""/>
    <n v="14787"/>
    <s v=""/>
    <n v="110"/>
    <s v="NULL"/>
    <s v="NULL"/>
  </r>
  <r>
    <x v="4"/>
    <x v="4"/>
    <d v="2021-10-21T00:00:00"/>
    <x v="9"/>
    <s v=" "/>
    <s v="G00135"/>
    <n v="66120"/>
    <x v="94"/>
    <s v="66120 Hotel"/>
    <x v="5"/>
    <s v="Hyatt - no receipt"/>
    <s v=" "/>
    <s v=""/>
    <s v=""/>
    <n v="899"/>
    <n v="899"/>
    <n v="0"/>
    <s v=""/>
    <s v="G/L Account"/>
    <s v=""/>
    <s v=" "/>
    <s v=""/>
    <s v=""/>
    <n v="14783"/>
    <s v=""/>
    <n v="110"/>
    <s v="NULL"/>
    <s v="NULL"/>
  </r>
  <r>
    <x v="0"/>
    <x v="2"/>
    <d v="2021-10-21T00:00:00"/>
    <x v="9"/>
    <s v="Invoice"/>
    <s v="540333"/>
    <n v="65220"/>
    <x v="25"/>
    <s v="65220 Computer hardware"/>
    <x v="6"/>
    <s v="Monitors 2x"/>
    <s v=" "/>
    <s v=""/>
    <s v=""/>
    <n v="485.11"/>
    <n v="485.11"/>
    <n v="0"/>
    <s v=""/>
    <s v="G/L Account"/>
    <s v=""/>
    <s v=" "/>
    <s v=""/>
    <s v="ExpoIT, LLC"/>
    <n v="18224"/>
    <s v="540333"/>
    <n v="370"/>
    <s v="NULL"/>
    <s v="NULL"/>
  </r>
  <r>
    <x v="1"/>
    <x v="1"/>
    <d v="2021-10-21T00:00:00"/>
    <x v="9"/>
    <s v=" "/>
    <s v="G00134"/>
    <n v="65210"/>
    <x v="26"/>
    <s v="65210 Computer software"/>
    <x v="6"/>
    <s v="Youtube Tv Ca"/>
    <s v=" "/>
    <s v=""/>
    <s v=""/>
    <n v="64.989999999999995"/>
    <n v="64.989999999999995"/>
    <n v="0"/>
    <s v=""/>
    <s v="G/L Account"/>
    <s v=""/>
    <s v=" "/>
    <s v=""/>
    <s v=""/>
    <n v="15877"/>
    <s v=""/>
    <n v="370"/>
    <s v="NULL"/>
    <s v="NULL"/>
  </r>
  <r>
    <x v="0"/>
    <x v="2"/>
    <d v="2021-10-21T00:00:00"/>
    <x v="9"/>
    <s v=" "/>
    <s v="G00136"/>
    <n v="65210"/>
    <x v="26"/>
    <s v="65210 Computer software"/>
    <x v="6"/>
    <s v="ZENDESK - US - no receipt"/>
    <s v=" "/>
    <s v=""/>
    <s v=""/>
    <n v="886"/>
    <n v="886"/>
    <n v="0"/>
    <s v=""/>
    <s v="G/L Account"/>
    <s v=""/>
    <s v=" "/>
    <s v=""/>
    <s v=""/>
    <n v="14455"/>
    <s v=""/>
    <n v="370"/>
    <s v="NULL"/>
    <s v="NULL"/>
  </r>
  <r>
    <x v="3"/>
    <x v="2"/>
    <d v="2021-10-21T00:00:00"/>
    <x v="9"/>
    <s v=" "/>
    <s v="G00129"/>
    <n v="65210"/>
    <x v="26"/>
    <s v="65210 Computer software"/>
    <x v="6"/>
    <s v="BILLING BILL.COM LLC CCD 02B3SWWPAFRMZSW"/>
    <s v=" "/>
    <s v=""/>
    <s v=""/>
    <n v="540.74"/>
    <n v="540.74"/>
    <n v="0"/>
    <s v=""/>
    <s v="G/L Account"/>
    <s v=""/>
    <s v=" "/>
    <s v=""/>
    <s v=""/>
    <n v="14080"/>
    <s v=""/>
    <n v="320"/>
    <s v="NULL"/>
    <s v="NULL"/>
  </r>
  <r>
    <x v="0"/>
    <x v="2"/>
    <d v="2021-10-21T00:00:00"/>
    <x v="9"/>
    <s v="Invoice"/>
    <s v="540333"/>
    <n v="65200"/>
    <x v="27"/>
    <s v="65200 IT supplies"/>
    <x v="6"/>
    <s v="dock station, keyboard/mouse,webcam"/>
    <s v=" "/>
    <s v=""/>
    <s v=""/>
    <n v="524.33000000000004"/>
    <n v="524.33000000000004"/>
    <n v="0"/>
    <s v=""/>
    <s v="G/L Account"/>
    <s v=""/>
    <s v=" "/>
    <s v=""/>
    <s v="ExpoIT, LLC"/>
    <n v="18225"/>
    <s v="540333"/>
    <n v="370"/>
    <s v="NULL"/>
    <s v="NULL"/>
  </r>
  <r>
    <x v="4"/>
    <x v="4"/>
    <d v="2021-10-21T00:00:00"/>
    <x v="9"/>
    <s v=" "/>
    <s v="G00134"/>
    <n v="65190"/>
    <x v="28"/>
    <s v="65190 Office supplies"/>
    <x v="6"/>
    <s v="ConturaSeries Dispensers"/>
    <s v=" "/>
    <s v=""/>
    <s v=""/>
    <n v="11.94"/>
    <n v="11.94"/>
    <n v="0"/>
    <s v=""/>
    <s v="G/L Account"/>
    <s v=""/>
    <s v=" "/>
    <s v=""/>
    <s v=""/>
    <n v="15895"/>
    <s v=""/>
    <n v="180"/>
    <s v="NULL"/>
    <s v="NULL"/>
  </r>
  <r>
    <x v="1"/>
    <x v="7"/>
    <d v="2021-10-21T00:00:00"/>
    <x v="9"/>
    <s v=" "/>
    <s v="G00134"/>
    <n v="65190"/>
    <x v="28"/>
    <s v="65190 Office supplies"/>
    <x v="6"/>
    <s v="pad, Crackers, juice"/>
    <s v=" "/>
    <s v=""/>
    <s v=""/>
    <n v="39.200000000000003"/>
    <n v="39.200000000000003"/>
    <n v="0"/>
    <s v=""/>
    <s v="G/L Account"/>
    <s v=""/>
    <s v=" "/>
    <s v=""/>
    <s v=""/>
    <n v="15883"/>
    <s v=""/>
    <n v="180"/>
    <s v="NULL"/>
    <s v="NULL"/>
  </r>
  <r>
    <x v="4"/>
    <x v="4"/>
    <d v="2021-10-21T00:00:00"/>
    <x v="9"/>
    <s v="Invoice"/>
    <s v="106358"/>
    <n v="65160"/>
    <x v="31"/>
    <s v="65160 Repair &amp; Maintenance"/>
    <x v="6"/>
    <s v="Procedure, Transfer 1,2, Adhesive cartridge, labor"/>
    <s v=" "/>
    <s v=""/>
    <s v=""/>
    <n v="1120.03"/>
    <n v="1120.03"/>
    <n v="0"/>
    <s v=""/>
    <s v="G/L Account"/>
    <s v=""/>
    <s v=" "/>
    <s v=""/>
    <s v="Takeform"/>
    <n v="18200"/>
    <s v="106358"/>
    <n v="380"/>
    <s v="NULL"/>
    <s v="NULL"/>
  </r>
  <r>
    <x v="1"/>
    <x v="6"/>
    <d v="2021-10-21T00:00:00"/>
    <x v="9"/>
    <s v="Invoice"/>
    <s v="10.21.21-PGE RWC"/>
    <n v="65120"/>
    <x v="35"/>
    <s v="65120 Utilities"/>
    <x v="6"/>
    <s v="RWC PGE 9.15.21-10.13.21"/>
    <s v=" "/>
    <s v=""/>
    <s v=""/>
    <n v="319.87"/>
    <n v="319.87"/>
    <n v="0"/>
    <s v=""/>
    <s v="G/L Account"/>
    <s v=""/>
    <s v=" "/>
    <s v=""/>
    <s v="PG&amp;E"/>
    <n v="18196"/>
    <s v="10.21.21-PGE RWC"/>
    <n v="380"/>
    <s v="NULL"/>
    <s v="NULL"/>
  </r>
  <r>
    <x v="1"/>
    <x v="1"/>
    <d v="2021-10-21T00:00:00"/>
    <x v="9"/>
    <s v=" "/>
    <s v="G00136"/>
    <n v="63150"/>
    <x v="45"/>
    <s v="63150 Advertising, print &amp; promotion"/>
    <x v="8"/>
    <s v="Fedex- SF"/>
    <s v=" "/>
    <s v=""/>
    <s v=""/>
    <n v="115.45"/>
    <n v="115.45"/>
    <n v="0"/>
    <s v=""/>
    <s v="G/L Account"/>
    <s v=""/>
    <s v=" "/>
    <s v=""/>
    <s v=""/>
    <n v="14457"/>
    <s v=""/>
    <n v="180"/>
    <s v="NULL"/>
    <s v="NULL"/>
  </r>
  <r>
    <x v="0"/>
    <x v="2"/>
    <d v="2021-10-21T00:00:00"/>
    <x v="9"/>
    <s v=" "/>
    <s v="G00123"/>
    <n v="61170"/>
    <x v="51"/>
    <s v="61170 401k employer match"/>
    <x v="9"/>
    <s v="SFM - Invoice 5561225 - off - cycle"/>
    <s v=" "/>
    <s v=""/>
    <s v=""/>
    <n v="40"/>
    <n v="40"/>
    <n v="0"/>
    <s v=""/>
    <s v="G/L Account"/>
    <s v=""/>
    <s v=" "/>
    <s v=""/>
    <s v=""/>
    <n v="12601"/>
    <s v=""/>
    <n v="210"/>
    <s v=""/>
    <s v=""/>
  </r>
  <r>
    <x v="0"/>
    <x v="2"/>
    <d v="2021-10-21T00:00:00"/>
    <x v="9"/>
    <s v=" "/>
    <s v="G00123"/>
    <n v="61160"/>
    <x v="52"/>
    <s v="61160 Workers' comp insurance"/>
    <x v="9"/>
    <s v="SFM - Invoice 5561225 - off - cycle"/>
    <s v=" "/>
    <s v=""/>
    <s v=""/>
    <n v="26"/>
    <n v="26"/>
    <n v="0"/>
    <s v=""/>
    <s v="G/L Account"/>
    <s v=""/>
    <s v=" "/>
    <s v=""/>
    <s v=""/>
    <n v="12602"/>
    <s v=""/>
    <n v="210"/>
    <s v=""/>
    <s v=""/>
  </r>
  <r>
    <x v="0"/>
    <x v="2"/>
    <d v="2021-10-21T00:00:00"/>
    <x v="9"/>
    <s v=" "/>
    <s v="G00123"/>
    <n v="61140"/>
    <x v="54"/>
    <s v="61140 Payroll taxes"/>
    <x v="9"/>
    <s v="SFM - Invoice 5561225 - off - cycle"/>
    <s v=" "/>
    <s v=""/>
    <s v=""/>
    <n v="76.5"/>
    <n v="76.5"/>
    <n v="0"/>
    <s v=""/>
    <s v="G/L Account"/>
    <s v=""/>
    <s v=" "/>
    <s v=""/>
    <s v=""/>
    <n v="12600"/>
    <s v=""/>
    <n v="210"/>
    <s v=""/>
    <s v=""/>
  </r>
  <r>
    <x v="0"/>
    <x v="2"/>
    <d v="2021-10-21T00:00:00"/>
    <x v="9"/>
    <s v=" "/>
    <s v="G00123"/>
    <n v="61130"/>
    <x v="55"/>
    <s v="61130 Bonuses"/>
    <x v="9"/>
    <s v="SFM - Invoice 5561225 - off - cycle"/>
    <s v=" "/>
    <s v=""/>
    <s v=""/>
    <n v="1000"/>
    <n v="1000"/>
    <n v="0"/>
    <s v=""/>
    <s v="G/L Account"/>
    <s v=""/>
    <s v=" "/>
    <s v=""/>
    <s v=""/>
    <n v="12599"/>
    <s v=""/>
    <n v="210"/>
    <s v=""/>
    <s v=""/>
  </r>
  <r>
    <x v="1"/>
    <x v="1"/>
    <d v="2021-10-21T00:00:00"/>
    <x v="9"/>
    <s v=" "/>
    <s v="G00136"/>
    <n v="51260"/>
    <x v="70"/>
    <s v="51260 Patient souvenirs"/>
    <x v="11"/>
    <s v="Costco Patient flowers"/>
    <s v=" "/>
    <s v=""/>
    <s v=""/>
    <n v="49.04"/>
    <n v="49.04"/>
    <n v="0"/>
    <s v=""/>
    <s v="G/L Account"/>
    <s v=""/>
    <s v=" "/>
    <s v=""/>
    <s v=""/>
    <n v="14469"/>
    <s v=""/>
    <n v="340"/>
    <s v="NULL"/>
    <s v="NULL"/>
  </r>
  <r>
    <x v="1"/>
    <x v="1"/>
    <d v="2021-10-21T00:00:00"/>
    <x v="9"/>
    <s v=" "/>
    <s v="G00136"/>
    <n v="51260"/>
    <x v="70"/>
    <s v="51260 Patient souvenirs"/>
    <x v="11"/>
    <s v="Costco Patient flowers"/>
    <s v=" "/>
    <s v=""/>
    <s v=""/>
    <n v="49.21"/>
    <n v="49.21"/>
    <n v="0"/>
    <s v=""/>
    <s v="G/L Account"/>
    <s v=""/>
    <s v=" "/>
    <s v=""/>
    <s v=""/>
    <n v="14463"/>
    <s v=""/>
    <n v="340"/>
    <s v="NULL"/>
    <s v="NULL"/>
  </r>
  <r>
    <x v="1"/>
    <x v="1"/>
    <d v="2021-10-21T00:00:00"/>
    <x v="9"/>
    <s v="Invoice"/>
    <s v="6380"/>
    <n v="51230"/>
    <x v="72"/>
    <s v="51230 IVF Lab supplies"/>
    <x v="11"/>
    <s v="BIRR 60MM"/>
    <s v=" "/>
    <s v=""/>
    <s v=""/>
    <n v="483.85"/>
    <n v="483.85"/>
    <n v="0"/>
    <s v=""/>
    <s v="G/L Account"/>
    <s v=""/>
    <s v=" "/>
    <s v=""/>
    <s v="NextGen Life Labs"/>
    <n v="18239"/>
    <s v="6380"/>
    <n v="130"/>
    <s v="NULL"/>
    <s v="NULL"/>
  </r>
  <r>
    <x v="1"/>
    <x v="7"/>
    <d v="2021-10-21T00:00:00"/>
    <x v="9"/>
    <s v="Invoice"/>
    <s v="6379"/>
    <n v="51230"/>
    <x v="72"/>
    <s v="51230 IVF Lab supplies"/>
    <x v="11"/>
    <s v="BIRR 60MM"/>
    <s v=" "/>
    <s v=""/>
    <s v=""/>
    <n v="491.66"/>
    <n v="491.66"/>
    <n v="0"/>
    <s v=""/>
    <s v="G/L Account"/>
    <s v=""/>
    <s v=" "/>
    <s v=""/>
    <s v="NextGen Life Labs"/>
    <n v="18235"/>
    <s v="6379"/>
    <n v="130"/>
    <s v="NULL"/>
    <s v="NULL"/>
  </r>
  <r>
    <x v="1"/>
    <x v="7"/>
    <d v="2021-10-21T00:00:00"/>
    <x v="9"/>
    <s v="Invoice"/>
    <s v="6009144"/>
    <n v="51230"/>
    <x v="72"/>
    <s v="51230 IVF Lab supplies"/>
    <x v="11"/>
    <s v="Embryo rplc cath"/>
    <s v=" "/>
    <s v=""/>
    <s v=""/>
    <n v="4218.0200000000004"/>
    <n v="4218.0200000000004"/>
    <n v="0"/>
    <s v=""/>
    <s v="G/L Account"/>
    <s v=""/>
    <s v=" "/>
    <s v=""/>
    <s v="Origio"/>
    <n v="18231"/>
    <s v="6009144"/>
    <n v="130"/>
    <s v="NULL"/>
    <s v="NULL"/>
  </r>
  <r>
    <x v="1"/>
    <x v="5"/>
    <d v="2021-10-21T00:00:00"/>
    <x v="9"/>
    <s v="Invoice"/>
    <s v="31736536"/>
    <n v="51230"/>
    <x v="72"/>
    <s v="51230 IVF Lab supplies"/>
    <x v="11"/>
    <s v="Assay A1A FSH, LHII, Subtrat"/>
    <s v=" "/>
    <s v=""/>
    <s v=""/>
    <n v="1029.8399999999999"/>
    <n v="1029.8399999999999"/>
    <n v="0"/>
    <s v=""/>
    <s v="G/L Account"/>
    <s v=""/>
    <s v=" "/>
    <s v=""/>
    <s v="McKesson"/>
    <n v="18220"/>
    <s v="31736536"/>
    <n v="130"/>
    <s v="NULL"/>
    <s v="NULL"/>
  </r>
  <r>
    <x v="1"/>
    <x v="7"/>
    <d v="2021-10-21T00:00:00"/>
    <x v="9"/>
    <s v="Invoice"/>
    <s v="20032526"/>
    <n v="51230"/>
    <x v="72"/>
    <s v="51230 IVF Lab supplies"/>
    <x v="11"/>
    <s v="Handling pipettes"/>
    <s v=" "/>
    <s v=""/>
    <s v=""/>
    <n v="477.74"/>
    <n v="477.74"/>
    <n v="0"/>
    <s v=""/>
    <s v="G/L Account"/>
    <s v=""/>
    <s v=" "/>
    <s v=""/>
    <s v="Vitrolife"/>
    <n v="18204"/>
    <s v="20032526"/>
    <n v="130"/>
    <s v="NULL"/>
    <s v="NULL"/>
  </r>
  <r>
    <x v="0"/>
    <x v="1"/>
    <d v="2021-10-21T00:00:00"/>
    <x v="9"/>
    <s v=" "/>
    <s v="G00123"/>
    <n v="51190"/>
    <x v="49"/>
    <s v="51190 PTO Expense"/>
    <x v="12"/>
    <s v="SFM - Invoice 5563396 - off - cycle"/>
    <s v=" "/>
    <s v=""/>
    <s v=""/>
    <n v="1200"/>
    <n v="1200"/>
    <n v="0"/>
    <s v=""/>
    <s v="G/L Account"/>
    <s v=""/>
    <s v=" "/>
    <s v=""/>
    <s v=""/>
    <n v="12622"/>
    <s v=""/>
    <n v="18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3396 - off - cycle - Shipping"/>
    <s v=" "/>
    <s v=""/>
    <s v=""/>
    <n v="15"/>
    <n v="15"/>
    <n v="0"/>
    <s v=""/>
    <s v="G/L Account"/>
    <s v=""/>
    <s v=" "/>
    <s v=""/>
    <s v=""/>
    <n v="12627"/>
    <s v=""/>
    <n v="18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3396 - off - cycle"/>
    <s v=" "/>
    <s v=""/>
    <s v=""/>
    <n v="106"/>
    <n v="106"/>
    <n v="0"/>
    <s v=""/>
    <s v="G/L Account"/>
    <s v=""/>
    <s v=" "/>
    <s v=""/>
    <s v=""/>
    <n v="12626"/>
    <s v=""/>
    <n v="180"/>
    <s v=""/>
    <s v=""/>
  </r>
  <r>
    <x v="0"/>
    <x v="5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17"/>
    <s v=""/>
    <n v="17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13"/>
    <s v=""/>
    <n v="170"/>
    <s v=""/>
    <s v=""/>
  </r>
  <r>
    <x v="0"/>
    <x v="1"/>
    <d v="2021-10-21T00:00:00"/>
    <x v="9"/>
    <s v=" "/>
    <s v="G00123"/>
    <n v="51180"/>
    <x v="83"/>
    <s v="51180 Benefits Admin/Payroll Admin fee"/>
    <x v="12"/>
    <s v="SFM - Invoice 5561225 - off - cycle"/>
    <s v=" "/>
    <s v=""/>
    <s v=""/>
    <n v="53"/>
    <n v="53"/>
    <n v="0"/>
    <s v=""/>
    <s v="G/L Account"/>
    <s v=""/>
    <s v=" "/>
    <s v=""/>
    <s v=""/>
    <n v="12608"/>
    <s v=""/>
    <n v="130"/>
    <s v=""/>
    <s v=""/>
  </r>
  <r>
    <x v="0"/>
    <x v="1"/>
    <d v="2021-10-21T00:00:00"/>
    <x v="9"/>
    <s v=" "/>
    <s v="G00123"/>
    <n v="51170"/>
    <x v="50"/>
    <s v="51170 Benefits "/>
    <x v="12"/>
    <s v="SFM - Invoice 5563396 - off - cycle"/>
    <s v=" "/>
    <s v=""/>
    <s v=""/>
    <n v="709.58"/>
    <n v="709.58"/>
    <n v="0"/>
    <s v=""/>
    <s v="G/L Account"/>
    <s v=""/>
    <s v=" "/>
    <s v=""/>
    <s v=""/>
    <n v="12624"/>
    <s v=""/>
    <n v="180"/>
    <s v=""/>
    <s v=""/>
  </r>
  <r>
    <x v="0"/>
    <x v="1"/>
    <d v="2021-10-21T00:00:00"/>
    <x v="9"/>
    <s v=" "/>
    <s v="G00123"/>
    <n v="51160"/>
    <x v="51"/>
    <s v="51160 401k employer match"/>
    <x v="12"/>
    <s v="SFM - Invoice 5561225 - off - cycle"/>
    <s v=" "/>
    <s v=""/>
    <s v=""/>
    <n v="40"/>
    <n v="40"/>
    <n v="0"/>
    <s v=""/>
    <s v="G/L Account"/>
    <s v=""/>
    <s v=" "/>
    <s v=""/>
    <s v=""/>
    <n v="12611"/>
    <s v=""/>
    <n v="170"/>
    <s v=""/>
    <s v=""/>
  </r>
  <r>
    <x v="0"/>
    <x v="1"/>
    <d v="2021-10-21T00:00:00"/>
    <x v="9"/>
    <s v=" "/>
    <s v="G00123"/>
    <n v="51160"/>
    <x v="51"/>
    <s v="51160 401k employer match"/>
    <x v="12"/>
    <s v="SFM - Invoice 5561225 - off - cycle"/>
    <s v=" "/>
    <s v=""/>
    <s v=""/>
    <n v="80"/>
    <n v="80"/>
    <n v="0"/>
    <s v=""/>
    <s v="G/L Account"/>
    <s v=""/>
    <s v=" "/>
    <s v=""/>
    <s v=""/>
    <n v="12606"/>
    <s v=""/>
    <n v="13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3396 - off - cycle"/>
    <s v=" "/>
    <s v=""/>
    <s v=""/>
    <n v="78.78"/>
    <n v="78.78"/>
    <n v="0"/>
    <s v=""/>
    <s v="G/L Account"/>
    <s v=""/>
    <s v=" "/>
    <s v=""/>
    <s v=""/>
    <n v="12625"/>
    <s v=""/>
    <n v="180"/>
    <s v=""/>
    <s v=""/>
  </r>
  <r>
    <x v="0"/>
    <x v="5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26"/>
    <n v="26"/>
    <n v="0"/>
    <s v=""/>
    <s v="G/L Account"/>
    <s v=""/>
    <s v=" "/>
    <s v=""/>
    <s v=""/>
    <n v="12616"/>
    <s v=""/>
    <n v="17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26"/>
    <n v="26"/>
    <n v="0"/>
    <s v=""/>
    <s v="G/L Account"/>
    <s v=""/>
    <s v=" "/>
    <s v=""/>
    <s v=""/>
    <n v="12612"/>
    <s v=""/>
    <n v="170"/>
    <s v=""/>
    <s v=""/>
  </r>
  <r>
    <x v="0"/>
    <x v="1"/>
    <d v="2021-10-21T00:00:00"/>
    <x v="9"/>
    <s v=" "/>
    <s v="G00123"/>
    <n v="51150"/>
    <x v="52"/>
    <s v="51150 Workers' comp insurance"/>
    <x v="12"/>
    <s v="SFM - Invoice 5561225 - off - cycle"/>
    <s v=" "/>
    <s v=""/>
    <s v=""/>
    <n v="52"/>
    <n v="52"/>
    <n v="0"/>
    <s v=""/>
    <s v="G/L Account"/>
    <s v=""/>
    <s v=" "/>
    <s v=""/>
    <s v=""/>
    <n v="12607"/>
    <s v=""/>
    <n v="130"/>
    <s v=""/>
    <s v=""/>
  </r>
  <r>
    <x v="0"/>
    <x v="1"/>
    <d v="2021-10-21T00:00:00"/>
    <x v="9"/>
    <s v=" "/>
    <s v="G00123"/>
    <n v="51140"/>
    <x v="54"/>
    <s v="51140 Payroll taxes"/>
    <x v="12"/>
    <s v="SFM - Invoice 5563396 - off - cycle"/>
    <s v=" "/>
    <s v=""/>
    <s v=""/>
    <n v="220.93"/>
    <n v="220.93"/>
    <n v="0"/>
    <s v=""/>
    <s v="G/L Account"/>
    <s v=""/>
    <s v=" "/>
    <s v=""/>
    <s v=""/>
    <n v="12623"/>
    <s v=""/>
    <n v="180"/>
    <s v=""/>
    <s v=""/>
  </r>
  <r>
    <x v="0"/>
    <x v="5"/>
    <d v="2021-10-21T00:00:00"/>
    <x v="9"/>
    <s v=" "/>
    <s v="G00123"/>
    <n v="51140"/>
    <x v="54"/>
    <s v="51140 Payroll taxes"/>
    <x v="12"/>
    <s v="SFM - Invoice 5561225 - off - cycle"/>
    <s v=" "/>
    <s v=""/>
    <s v=""/>
    <n v="76.5"/>
    <n v="76.5"/>
    <n v="0"/>
    <s v=""/>
    <s v="G/L Account"/>
    <s v=""/>
    <s v=" "/>
    <s v=""/>
    <s v=""/>
    <n v="12615"/>
    <s v=""/>
    <n v="170"/>
    <s v=""/>
    <s v=""/>
  </r>
  <r>
    <x v="0"/>
    <x v="1"/>
    <d v="2021-10-21T00:00:00"/>
    <x v="9"/>
    <s v=" "/>
    <s v="G00123"/>
    <n v="51140"/>
    <x v="54"/>
    <s v="51140 Payroll taxes"/>
    <x v="12"/>
    <s v="SFM - Invoice 5561225 - off - cycle"/>
    <s v=" "/>
    <s v=""/>
    <s v=""/>
    <n v="67.319999999999993"/>
    <n v="67.319999999999993"/>
    <n v="0"/>
    <s v=""/>
    <s v="G/L Account"/>
    <s v=""/>
    <s v=" "/>
    <s v=""/>
    <s v=""/>
    <n v="12610"/>
    <s v=""/>
    <n v="170"/>
    <s v=""/>
    <s v=""/>
  </r>
  <r>
    <x v="0"/>
    <x v="1"/>
    <d v="2021-10-21T00:00:00"/>
    <x v="9"/>
    <s v=" "/>
    <s v="G00123"/>
    <n v="51140"/>
    <x v="54"/>
    <s v="51140 Payroll taxes"/>
    <x v="12"/>
    <s v="SFM - Invoice 5561225 - off - cycle"/>
    <s v=" "/>
    <s v=""/>
    <s v=""/>
    <n v="153"/>
    <n v="153"/>
    <n v="0"/>
    <s v=""/>
    <s v="G/L Account"/>
    <s v=""/>
    <s v=" "/>
    <s v=""/>
    <s v=""/>
    <n v="12605"/>
    <s v=""/>
    <n v="130"/>
    <s v=""/>
    <s v=""/>
  </r>
  <r>
    <x v="0"/>
    <x v="5"/>
    <d v="2021-10-21T00:00:00"/>
    <x v="9"/>
    <s v=" "/>
    <s v="G00123"/>
    <n v="51130"/>
    <x v="55"/>
    <s v="51130 Bonuses"/>
    <x v="12"/>
    <s v="SFM - Invoice 5561225 - off - cycle"/>
    <s v=" "/>
    <s v=""/>
    <s v=""/>
    <n v="1000"/>
    <n v="1000"/>
    <n v="0"/>
    <s v=""/>
    <s v="G/L Account"/>
    <s v=""/>
    <s v=" "/>
    <s v=""/>
    <s v=""/>
    <n v="12614"/>
    <s v=""/>
    <n v="170"/>
    <s v=""/>
    <s v=""/>
  </r>
  <r>
    <x v="0"/>
    <x v="1"/>
    <d v="2021-10-21T00:00:00"/>
    <x v="9"/>
    <s v=" "/>
    <s v="G00123"/>
    <n v="51130"/>
    <x v="55"/>
    <s v="51130 Bonuses"/>
    <x v="12"/>
    <s v="SFM - Invoice 5561225 - off - cycle"/>
    <s v=" "/>
    <s v=""/>
    <s v=""/>
    <n v="1000"/>
    <n v="1000"/>
    <n v="0"/>
    <s v=""/>
    <s v="G/L Account"/>
    <s v=""/>
    <s v=" "/>
    <s v=""/>
    <s v=""/>
    <n v="12609"/>
    <s v=""/>
    <n v="170"/>
    <s v=""/>
    <s v=""/>
  </r>
  <r>
    <x v="0"/>
    <x v="1"/>
    <d v="2021-10-21T00:00:00"/>
    <x v="9"/>
    <s v=" "/>
    <s v="G00123"/>
    <n v="51130"/>
    <x v="55"/>
    <s v="51130 Bonuses"/>
    <x v="12"/>
    <s v="SFM - Invoice 5561225 - off - cycle"/>
    <s v=" "/>
    <s v=""/>
    <s v=""/>
    <n v="2000"/>
    <n v="2000"/>
    <n v="0"/>
    <s v=""/>
    <s v="G/L Account"/>
    <s v=""/>
    <s v=" "/>
    <s v=""/>
    <s v=""/>
    <n v="12604"/>
    <s v=""/>
    <n v="130"/>
    <s v=""/>
    <s v=""/>
  </r>
  <r>
    <x v="0"/>
    <x v="1"/>
    <d v="2021-10-21T00:00:00"/>
    <x v="9"/>
    <s v=" "/>
    <s v="G00123"/>
    <n v="51110"/>
    <x v="56"/>
    <s v="51110 Salaries &amp; wages"/>
    <x v="12"/>
    <s v="SFM - Invoice 5563396 - off - cycle"/>
    <s v=" "/>
    <s v=""/>
    <s v=""/>
    <n v="1830"/>
    <n v="1830"/>
    <n v="0"/>
    <s v=""/>
    <s v="G/L Account"/>
    <s v=""/>
    <s v=" "/>
    <s v=""/>
    <s v=""/>
    <n v="12621"/>
    <s v=""/>
    <n v="180"/>
    <s v=""/>
    <s v=""/>
  </r>
  <r>
    <x v="0"/>
    <x v="1"/>
    <d v="2021-10-21T00:00:00"/>
    <x v="9"/>
    <s v=" "/>
    <s v="G00124"/>
    <n v="41500"/>
    <x v="75"/>
    <s v="41500 Storage revenue"/>
    <x v="13"/>
    <s v="ACH CREDITSPRING FERTILITHEALTH PMT ID-SETT-ACH ORIG"/>
    <s v=" "/>
    <s v=""/>
    <s v=""/>
    <n v="-650"/>
    <n v="0"/>
    <n v="650"/>
    <s v=""/>
    <s v="G/L Account"/>
    <s v=""/>
    <s v=" "/>
    <s v=""/>
    <s v=""/>
    <n v="13395"/>
    <s v=""/>
    <n v="220"/>
    <s v="NULL"/>
    <s v="STORAGE"/>
  </r>
  <r>
    <x v="0"/>
    <x v="0"/>
    <d v="2021-10-22T00:00:00"/>
    <x v="9"/>
    <s v=" "/>
    <s v="G00150"/>
    <n v="81500"/>
    <x v="0"/>
    <s v="81500 Charitable donations"/>
    <x v="0"/>
    <s v="WIRE TRANSFER  DEBIT TREASURY Brick by Brick Partners 043000096 1049712273 232 7th St Brooklyn NY 11"/>
    <s v=" "/>
    <s v=""/>
    <s v=""/>
    <n v="24000"/>
    <n v="24000"/>
    <n v="0"/>
    <s v=""/>
    <s v="G/L Account"/>
    <s v=""/>
    <s v=" "/>
    <s v=""/>
    <s v=""/>
    <n v="17524"/>
    <s v=""/>
    <n v="320"/>
    <s v=""/>
    <s v=""/>
  </r>
  <r>
    <x v="0"/>
    <x v="2"/>
    <d v="2021-10-22T00:00:00"/>
    <x v="9"/>
    <s v=" "/>
    <s v="G00123"/>
    <n v="69130"/>
    <x v="9"/>
    <s v="69130 Payroll processing fee"/>
    <x v="2"/>
    <s v="SFM - Invoice 5563353 - off - cycle"/>
    <s v=" "/>
    <s v=""/>
    <s v=""/>
    <n v="53"/>
    <n v="53"/>
    <n v="0"/>
    <s v=""/>
    <s v="G/L Account"/>
    <s v=""/>
    <s v=" "/>
    <s v=""/>
    <s v=""/>
    <n v="12637"/>
    <s v=""/>
    <n v="370"/>
    <s v=""/>
    <s v=""/>
  </r>
  <r>
    <x v="1"/>
    <x v="1"/>
    <d v="2021-10-22T00:00:00"/>
    <x v="9"/>
    <s v=" "/>
    <s v="G00136"/>
    <n v="68130"/>
    <x v="12"/>
    <s v="68130 Licensing &amp; permitting"/>
    <x v="3"/>
    <s v="oregon Medical License for NT"/>
    <s v=" "/>
    <s v=""/>
    <s v=""/>
    <n v="7"/>
    <n v="7"/>
    <n v="0"/>
    <s v=""/>
    <s v="G/L Account"/>
    <s v=""/>
    <s v=" "/>
    <s v=""/>
    <s v=""/>
    <n v="14495"/>
    <s v=""/>
    <n v="110"/>
    <s v="NULL"/>
    <s v="NULL"/>
  </r>
  <r>
    <x v="1"/>
    <x v="1"/>
    <d v="2021-10-22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481"/>
    <s v=""/>
    <n v="400"/>
    <s v="NULL"/>
    <s v="NULL"/>
  </r>
  <r>
    <x v="1"/>
    <x v="1"/>
    <d v="2021-10-22T00:00:00"/>
    <x v="9"/>
    <s v=" "/>
    <s v="G00136"/>
    <n v="67110"/>
    <x v="17"/>
    <s v="67110 Professional development"/>
    <x v="4"/>
    <s v="COLG AMER.PATHOLOGISTS - no receipt"/>
    <s v=" "/>
    <s v=""/>
    <s v=""/>
    <n v="3686.98"/>
    <n v="3686.98"/>
    <n v="0"/>
    <s v=""/>
    <s v="G/L Account"/>
    <s v=""/>
    <s v=" "/>
    <s v=""/>
    <s v=""/>
    <n v="14475"/>
    <s v=""/>
    <n v="400"/>
    <s v="NULL"/>
    <s v="NULL"/>
  </r>
  <r>
    <x v="0"/>
    <x v="2"/>
    <d v="2021-10-22T00:00:00"/>
    <x v="9"/>
    <s v=" "/>
    <s v="G00136"/>
    <n v="65210"/>
    <x v="26"/>
    <s v="65210 Computer software"/>
    <x v="6"/>
    <s v="Codetwo- no receipt"/>
    <s v=" "/>
    <s v=""/>
    <s v=""/>
    <n v="128.88999999999999"/>
    <n v="128.88999999999999"/>
    <n v="0"/>
    <s v=""/>
    <s v="G/L Account"/>
    <s v=""/>
    <s v=" "/>
    <s v=""/>
    <s v=""/>
    <n v="14487"/>
    <s v=""/>
    <n v="370"/>
    <s v="NULL"/>
    <s v="NULL"/>
  </r>
  <r>
    <x v="1"/>
    <x v="1"/>
    <d v="2021-10-22T00:00:00"/>
    <x v="9"/>
    <s v=" "/>
    <s v="G00134"/>
    <n v="65200"/>
    <x v="27"/>
    <s v="65200 IT supplies"/>
    <x v="6"/>
    <s v="Apple- no receipt"/>
    <s v=" "/>
    <s v=""/>
    <s v=""/>
    <n v="117.32"/>
    <n v="117.32"/>
    <n v="0"/>
    <s v=""/>
    <s v="G/L Account"/>
    <s v=""/>
    <s v=" "/>
    <s v=""/>
    <s v=""/>
    <n v="15907"/>
    <s v=""/>
    <n v="180"/>
    <s v="NULL"/>
    <s v="NULL"/>
  </r>
  <r>
    <x v="4"/>
    <x v="4"/>
    <d v="2021-10-22T00:00:00"/>
    <x v="9"/>
    <s v=" "/>
    <s v="G00134"/>
    <n v="65190"/>
    <x v="28"/>
    <s v="65190 Office supplies"/>
    <x v="6"/>
    <s v="Right Hand Pill Counting Tray with Spatula"/>
    <s v=" "/>
    <s v=""/>
    <s v=""/>
    <n v="10.44"/>
    <n v="10.44"/>
    <n v="0"/>
    <s v=""/>
    <s v="G/L Account"/>
    <s v=""/>
    <s v=" "/>
    <s v=""/>
    <s v=""/>
    <n v="15925"/>
    <s v=""/>
    <n v="180"/>
    <s v="NULL"/>
    <s v="NULL"/>
  </r>
  <r>
    <x v="4"/>
    <x v="4"/>
    <d v="2021-10-22T00:00:00"/>
    <x v="9"/>
    <s v=" "/>
    <s v="G00134"/>
    <n v="65190"/>
    <x v="28"/>
    <s v="65190 Office supplies"/>
    <x v="6"/>
    <s v="Bowls"/>
    <s v=" "/>
    <s v=""/>
    <s v=""/>
    <n v="45.48"/>
    <n v="45.48"/>
    <n v="0"/>
    <s v=""/>
    <s v="G/L Account"/>
    <s v=""/>
    <s v=" "/>
    <s v=""/>
    <s v=""/>
    <n v="15913"/>
    <s v=""/>
    <n v="180"/>
    <s v="NULL"/>
    <s v="NULL"/>
  </r>
  <r>
    <x v="1"/>
    <x v="5"/>
    <d v="2021-10-22T00:00:00"/>
    <x v="9"/>
    <s v="Invoice"/>
    <s v="10.22.21PGE SV"/>
    <n v="65120"/>
    <x v="35"/>
    <s v="65120 Utilities"/>
    <x v="6"/>
    <s v="SV PGE 9.17.21-10.17.21"/>
    <s v=" "/>
    <s v=""/>
    <s v=""/>
    <n v="3274.16"/>
    <n v="3274.16"/>
    <n v="0"/>
    <s v=""/>
    <s v="G/L Account"/>
    <s v=""/>
    <s v=" "/>
    <s v=""/>
    <s v="PG&amp;E"/>
    <n v="18247"/>
    <s v="10.22.21PGE SV"/>
    <n v="380"/>
    <s v="NULL"/>
    <s v="NULL"/>
  </r>
  <r>
    <x v="0"/>
    <x v="2"/>
    <d v="2021-10-22T00:00:00"/>
    <x v="9"/>
    <s v=" "/>
    <s v="G00123"/>
    <n v="61160"/>
    <x v="52"/>
    <s v="61160 Workers' comp insurance"/>
    <x v="9"/>
    <s v="SFM - Invoice 5563353 - off - cycle"/>
    <s v=" "/>
    <s v=""/>
    <s v=""/>
    <n v="260"/>
    <n v="260"/>
    <n v="0"/>
    <s v=""/>
    <s v="G/L Account"/>
    <s v=""/>
    <s v=" "/>
    <s v=""/>
    <s v=""/>
    <n v="12635"/>
    <s v=""/>
    <n v="370"/>
    <s v=""/>
    <s v=""/>
  </r>
  <r>
    <x v="0"/>
    <x v="2"/>
    <d v="2021-10-22T00:00:00"/>
    <x v="9"/>
    <s v=" "/>
    <s v="G00123"/>
    <n v="61140"/>
    <x v="54"/>
    <s v="61140 Payroll taxes"/>
    <x v="9"/>
    <s v="SFM - Invoice 5563353 - off - cycle"/>
    <s v=" "/>
    <s v=""/>
    <s v=""/>
    <n v="967.5"/>
    <n v="967.5"/>
    <n v="0"/>
    <s v=""/>
    <s v="G/L Account"/>
    <s v=""/>
    <s v=" "/>
    <s v=""/>
    <s v=""/>
    <n v="12633"/>
    <s v=""/>
    <n v="370"/>
    <s v=""/>
    <s v=""/>
  </r>
  <r>
    <x v="0"/>
    <x v="2"/>
    <d v="2021-10-22T00:00:00"/>
    <x v="9"/>
    <s v=" "/>
    <s v="G00123"/>
    <n v="61130"/>
    <x v="55"/>
    <s v="61130 Bonuses"/>
    <x v="9"/>
    <s v="SFM - Invoice 5563353 - off - cycle"/>
    <s v=" "/>
    <s v=""/>
    <s v=""/>
    <n v="10000"/>
    <n v="10000"/>
    <n v="0"/>
    <s v=""/>
    <s v="G/L Account"/>
    <s v=""/>
    <s v=" "/>
    <s v=""/>
    <s v=""/>
    <n v="12631"/>
    <s v=""/>
    <n v="370"/>
    <s v=""/>
    <s v=""/>
  </r>
  <r>
    <x v="1"/>
    <x v="5"/>
    <d v="2021-10-22T00:00:00"/>
    <x v="9"/>
    <s v=" "/>
    <s v="G00136"/>
    <n v="51250"/>
    <x v="71"/>
    <s v="51250 Patient refreshments"/>
    <x v="11"/>
    <s v="coffee, eggs, almond milk, crackers"/>
    <s v=" "/>
    <s v=""/>
    <s v=""/>
    <n v="90.7"/>
    <n v="90.7"/>
    <n v="0"/>
    <s v=""/>
    <s v="G/L Account"/>
    <s v=""/>
    <s v=" "/>
    <s v=""/>
    <s v=""/>
    <n v="14489"/>
    <s v=""/>
    <n v="180"/>
    <s v="NULL"/>
    <s v="NULL"/>
  </r>
  <r>
    <x v="1"/>
    <x v="7"/>
    <d v="2021-10-22T00:00:00"/>
    <x v="9"/>
    <s v="Invoice"/>
    <s v="6011525"/>
    <n v="51230"/>
    <x v="72"/>
    <s v="51230 IVF Lab supplies"/>
    <x v="11"/>
    <s v="Embryo rplc cath"/>
    <s v=" "/>
    <s v=""/>
    <s v=""/>
    <n v="1221.57"/>
    <n v="1221.57"/>
    <n v="0"/>
    <s v=""/>
    <s v="G/L Account"/>
    <s v=""/>
    <s v=" "/>
    <s v=""/>
    <s v="Origio"/>
    <n v="18275"/>
    <s v="6011525"/>
    <n v="130"/>
    <s v="NULL"/>
    <s v="NULL"/>
  </r>
  <r>
    <x v="4"/>
    <x v="4"/>
    <d v="2021-10-22T00:00:00"/>
    <x v="9"/>
    <s v="Invoice"/>
    <s v="6011333"/>
    <n v="51230"/>
    <x v="72"/>
    <s v="51230 IVF Lab supplies"/>
    <x v="11"/>
    <s v="Stripper Pipetter. Stripper tips"/>
    <s v=" "/>
    <s v=""/>
    <s v=""/>
    <n v="1322.81"/>
    <n v="1322.81"/>
    <n v="0"/>
    <s v=""/>
    <s v="G/L Account"/>
    <s v=""/>
    <s v=" "/>
    <s v=""/>
    <s v="Origio"/>
    <n v="18271"/>
    <s v="6011333"/>
    <n v="130"/>
    <s v="NULL"/>
    <s v="NULL"/>
  </r>
  <r>
    <x v="1"/>
    <x v="1"/>
    <d v="2021-10-22T00:00:00"/>
    <x v="9"/>
    <s v="Invoice"/>
    <s v="36029"/>
    <n v="51230"/>
    <x v="72"/>
    <s v="51230 IVF Lab supplies"/>
    <x v="11"/>
    <s v="230 L/180L Nitrogen, Carbon Dioxide, Oxygen"/>
    <s v=" "/>
    <s v=""/>
    <s v=""/>
    <n v="1087.21"/>
    <n v="1087.21"/>
    <n v="0"/>
    <s v=""/>
    <s v="G/L Account"/>
    <s v=""/>
    <s v=" "/>
    <s v=""/>
    <s v="Rons Medical Gases, INC"/>
    <n v="18267"/>
    <s v="36029"/>
    <n v="130"/>
    <s v="NULL"/>
    <s v="NULL"/>
  </r>
  <r>
    <x v="4"/>
    <x v="4"/>
    <d v="2021-10-22T00:00:00"/>
    <x v="9"/>
    <s v="Invoice"/>
    <s v="11414"/>
    <n v="51230"/>
    <x v="72"/>
    <s v="51230 IVF Lab supplies"/>
    <x v="11"/>
    <s v="Smart sense custom RJ12 Liquid Nitrogen Probe"/>
    <s v=" "/>
    <s v=""/>
    <s v=""/>
    <n v="285.26"/>
    <n v="285.26"/>
    <n v="0"/>
    <s v=""/>
    <s v="G/L Account"/>
    <s v=""/>
    <s v=" "/>
    <s v=""/>
    <s v="Digital Instruments, Inc"/>
    <n v="18251"/>
    <s v="11414"/>
    <n v="130"/>
    <s v="NULL"/>
    <s v="NULL"/>
  </r>
  <r>
    <x v="1"/>
    <x v="1"/>
    <d v="2021-10-22T00:00:00"/>
    <x v="9"/>
    <s v=" "/>
    <s v="G00134"/>
    <n v="51230"/>
    <x v="72"/>
    <s v="51230 IVF Lab supplies"/>
    <x v="11"/>
    <s v="SCANNED Self Inking Rubber Stamp -"/>
    <s v=" "/>
    <s v=""/>
    <s v=""/>
    <n v="29.31"/>
    <n v="29.31"/>
    <n v="0"/>
    <s v=""/>
    <s v="G/L Account"/>
    <s v=""/>
    <s v=" "/>
    <s v=""/>
    <s v=""/>
    <n v="15919"/>
    <s v=""/>
    <n v="130"/>
    <s v="NULL"/>
    <s v="NULL"/>
  </r>
  <r>
    <x v="0"/>
    <x v="5"/>
    <d v="2021-10-22T00:00:00"/>
    <x v="9"/>
    <s v=" "/>
    <s v="G00123"/>
    <n v="51180"/>
    <x v="83"/>
    <s v="51180 Benefits Admin/Payroll Admin fee"/>
    <x v="12"/>
    <s v="SFM - Invoice 5564379 - off - cycle"/>
    <s v=" "/>
    <s v=""/>
    <s v=""/>
    <n v="53"/>
    <n v="53"/>
    <n v="0"/>
    <s v=""/>
    <s v="G/L Account"/>
    <s v=""/>
    <s v=" "/>
    <s v=""/>
    <s v=""/>
    <n v="12648"/>
    <s v=""/>
    <n v="180"/>
    <s v=""/>
    <s v=""/>
  </r>
  <r>
    <x v="0"/>
    <x v="4"/>
    <d v="2021-10-22T00:00:00"/>
    <x v="9"/>
    <s v=" "/>
    <s v="G00123"/>
    <n v="51180"/>
    <x v="83"/>
    <s v="51180 Benefits Admin/Payroll Admin fee"/>
    <x v="12"/>
    <s v="SFM - Invoice 5563360 - off - cycle"/>
    <s v=" "/>
    <s v=""/>
    <s v=""/>
    <n v="53"/>
    <n v="53"/>
    <n v="0"/>
    <s v=""/>
    <s v="G/L Account"/>
    <s v=""/>
    <s v=" "/>
    <s v=""/>
    <s v=""/>
    <n v="12638"/>
    <s v=""/>
    <n v="130"/>
    <s v=""/>
    <s v=""/>
  </r>
  <r>
    <x v="0"/>
    <x v="5"/>
    <d v="2021-10-22T00:00:00"/>
    <x v="9"/>
    <s v=" "/>
    <s v="G00123"/>
    <n v="51150"/>
    <x v="52"/>
    <s v="51150 Workers' comp insurance"/>
    <x v="12"/>
    <s v="SFM - Invoice 5564379 - off - cycle"/>
    <s v=" "/>
    <s v=""/>
    <s v=""/>
    <n v="0.76"/>
    <n v="0.76"/>
    <n v="0"/>
    <s v=""/>
    <s v="G/L Account"/>
    <s v=""/>
    <s v=" "/>
    <s v=""/>
    <s v=""/>
    <n v="12647"/>
    <s v=""/>
    <n v="180"/>
    <s v=""/>
    <s v=""/>
  </r>
  <r>
    <x v="0"/>
    <x v="4"/>
    <d v="2021-10-22T00:00:00"/>
    <x v="9"/>
    <s v=" "/>
    <s v="G00123"/>
    <n v="51150"/>
    <x v="52"/>
    <s v="51150 Workers' comp insurance"/>
    <x v="12"/>
    <s v="SFM - Invoice 5563360 - off - cycle"/>
    <s v=" "/>
    <s v=""/>
    <s v=""/>
    <n v="39.6"/>
    <n v="39.6"/>
    <n v="0"/>
    <s v=""/>
    <s v="G/L Account"/>
    <s v=""/>
    <s v=" "/>
    <s v=""/>
    <s v=""/>
    <n v="12636"/>
    <s v=""/>
    <n v="130"/>
    <s v=""/>
    <s v=""/>
  </r>
  <r>
    <x v="0"/>
    <x v="5"/>
    <d v="2021-10-22T00:00:00"/>
    <x v="9"/>
    <s v=" "/>
    <s v="G00123"/>
    <n v="51140"/>
    <x v="54"/>
    <s v="51140 Payroll taxes"/>
    <x v="12"/>
    <s v="SFM - Invoice 5564379 - off - cycle"/>
    <s v=" "/>
    <s v=""/>
    <s v=""/>
    <n v="3.36"/>
    <n v="3.36"/>
    <n v="0"/>
    <s v=""/>
    <s v="G/L Account"/>
    <s v=""/>
    <s v=" "/>
    <s v=""/>
    <s v=""/>
    <n v="12646"/>
    <s v=""/>
    <n v="180"/>
    <s v=""/>
    <s v=""/>
  </r>
  <r>
    <x v="0"/>
    <x v="4"/>
    <d v="2021-10-22T00:00:00"/>
    <x v="9"/>
    <s v=" "/>
    <s v="G00123"/>
    <n v="51140"/>
    <x v="54"/>
    <s v="51140 Payroll taxes"/>
    <x v="12"/>
    <s v="SFM - Invoice 5563360 - off - cycle"/>
    <s v=" "/>
    <s v=""/>
    <s v=""/>
    <n v="399.5"/>
    <n v="399.5"/>
    <n v="0"/>
    <s v=""/>
    <s v="G/L Account"/>
    <s v=""/>
    <s v=" "/>
    <s v=""/>
    <s v=""/>
    <n v="12634"/>
    <s v=""/>
    <n v="130"/>
    <s v=""/>
    <s v=""/>
  </r>
  <r>
    <x v="0"/>
    <x v="4"/>
    <d v="2021-10-22T00:00:00"/>
    <x v="9"/>
    <s v=" "/>
    <s v="G00123"/>
    <n v="51130"/>
    <x v="55"/>
    <s v="51130 Bonuses"/>
    <x v="12"/>
    <s v="SFM - Invoice 5563360 - off - cycle"/>
    <s v=" "/>
    <s v=""/>
    <s v=""/>
    <n v="5000"/>
    <n v="5000"/>
    <n v="0"/>
    <s v=""/>
    <s v="G/L Account"/>
    <s v=""/>
    <s v=" "/>
    <s v=""/>
    <s v=""/>
    <n v="12632"/>
    <s v=""/>
    <n v="130"/>
    <s v=""/>
    <s v=""/>
  </r>
  <r>
    <x v="0"/>
    <x v="5"/>
    <d v="2021-10-22T00:00:00"/>
    <x v="9"/>
    <s v=" "/>
    <s v="G00123"/>
    <n v="51120"/>
    <x v="91"/>
    <s v="51120 Overtime"/>
    <x v="12"/>
    <s v="SFM - Invoice 5564379 - off - cycle"/>
    <s v=" "/>
    <s v=""/>
    <s v=""/>
    <n v="44.07"/>
    <n v="44.07"/>
    <n v="0"/>
    <s v=""/>
    <s v="G/L Account"/>
    <s v=""/>
    <s v=" "/>
    <s v=""/>
    <s v=""/>
    <n v="12645"/>
    <s v=""/>
    <n v="180"/>
    <s v=""/>
    <s v=""/>
  </r>
  <r>
    <x v="0"/>
    <x v="1"/>
    <d v="2021-10-22T00:00:00"/>
    <x v="9"/>
    <s v=" "/>
    <s v="G00124"/>
    <n v="41500"/>
    <x v="75"/>
    <s v="41500 Storage revenue"/>
    <x v="13"/>
    <s v="ACH CREDITSPRING FERTILITHEALTH PMT ID-SETT-ACH ORIG"/>
    <s v=" "/>
    <s v=""/>
    <s v=""/>
    <n v="-325"/>
    <n v="0"/>
    <n v="325"/>
    <s v=""/>
    <s v="G/L Account"/>
    <s v=""/>
    <s v=" "/>
    <s v=""/>
    <s v=""/>
    <n v="13399"/>
    <s v=""/>
    <n v="220"/>
    <s v="NULL"/>
    <s v="STORAGE"/>
  </r>
  <r>
    <x v="1"/>
    <x v="1"/>
    <d v="2021-10-23T00:00:00"/>
    <x v="9"/>
    <s v="Invoice"/>
    <s v="74248771"/>
    <n v="65230"/>
    <x v="24"/>
    <s v="65230 Equipment rentals"/>
    <x v="6"/>
    <s v="10.15.21-10.31.21 Rental Canon"/>
    <s v=" "/>
    <s v=""/>
    <s v=""/>
    <n v="144.86000000000001"/>
    <n v="144.86000000000001"/>
    <n v="0"/>
    <s v=""/>
    <s v="G/L Account"/>
    <s v=""/>
    <s v=" "/>
    <s v=""/>
    <s v="De Lage Landen Financial Services, Inc"/>
    <n v="18289"/>
    <s v="74248771"/>
    <n v="370"/>
    <s v="NULL"/>
    <s v="NULL"/>
  </r>
  <r>
    <x v="1"/>
    <x v="7"/>
    <d v="2021-10-23T00:00:00"/>
    <x v="9"/>
    <s v="Invoice"/>
    <s v="74248763"/>
    <n v="65230"/>
    <x v="24"/>
    <s v="65230 Equipment rentals"/>
    <x v="6"/>
    <s v="10.15.21-10.31.21 Rental Canon"/>
    <s v=" "/>
    <s v=""/>
    <s v=""/>
    <n v="217.21"/>
    <n v="217.21"/>
    <n v="0"/>
    <s v=""/>
    <s v="G/L Account"/>
    <s v=""/>
    <s v=" "/>
    <s v=""/>
    <s v="De Lage Landen Financial Services, Inc"/>
    <n v="18285"/>
    <s v="74248763"/>
    <n v="370"/>
    <s v="NULL"/>
    <s v="NULL"/>
  </r>
  <r>
    <x v="0"/>
    <x v="2"/>
    <d v="2021-10-23T00:00:00"/>
    <x v="9"/>
    <s v="Invoice"/>
    <s v="74228962"/>
    <n v="65230"/>
    <x v="24"/>
    <s v="65230 Equipment rentals"/>
    <x v="6"/>
    <s v="10.15.21-10.31.21 Rental Canon"/>
    <s v=" "/>
    <s v=""/>
    <s v=""/>
    <n v="143.02000000000001"/>
    <n v="143.02000000000001"/>
    <n v="0"/>
    <s v=""/>
    <s v="G/L Account"/>
    <s v=""/>
    <s v=" "/>
    <s v=""/>
    <s v="De Lage Landen Financial Services, Inc"/>
    <n v="18279"/>
    <s v="74228962"/>
    <n v="370"/>
    <s v="NULL"/>
    <s v="NULL"/>
  </r>
  <r>
    <x v="1"/>
    <x v="1"/>
    <d v="2021-10-23T00:00:00"/>
    <x v="9"/>
    <s v=" "/>
    <s v="G00136"/>
    <n v="65130"/>
    <x v="34"/>
    <s v="65130 Telephone &amp; internet"/>
    <x v="6"/>
    <s v="Comcast ACC 4916"/>
    <s v=" "/>
    <s v=""/>
    <s v=""/>
    <n v="215.76"/>
    <n v="215.76"/>
    <n v="0"/>
    <s v=""/>
    <s v="G/L Account"/>
    <s v=""/>
    <s v=" "/>
    <s v=""/>
    <s v=""/>
    <n v="14501"/>
    <s v=""/>
    <n v="370"/>
    <s v="NULL"/>
    <s v="NULL"/>
  </r>
  <r>
    <x v="1"/>
    <x v="1"/>
    <d v="2021-10-23T00:00:00"/>
    <x v="9"/>
    <s v=" "/>
    <s v="G00136"/>
    <n v="63150"/>
    <x v="45"/>
    <s v="63150 Advertising, print &amp; promotion"/>
    <x v="8"/>
    <s v="Fedex- SF"/>
    <s v=" "/>
    <s v=""/>
    <s v=""/>
    <n v="149.16999999999999"/>
    <n v="149.16999999999999"/>
    <n v="0"/>
    <s v=""/>
    <s v="G/L Account"/>
    <s v=""/>
    <s v=" "/>
    <s v=""/>
    <s v=""/>
    <n v="14507"/>
    <s v=""/>
    <n v="180"/>
    <s v="NULL"/>
    <s v="NULL"/>
  </r>
  <r>
    <x v="1"/>
    <x v="1"/>
    <d v="2021-10-23T00:00:00"/>
    <x v="9"/>
    <s v=" "/>
    <s v="G00134"/>
    <n v="51250"/>
    <x v="71"/>
    <s v="51250 Patient refreshments"/>
    <x v="11"/>
    <s v="cups, coffee cream"/>
    <s v=" "/>
    <s v=""/>
    <s v=""/>
    <n v="83.47"/>
    <n v="83.47"/>
    <n v="0"/>
    <s v=""/>
    <s v="G/L Account"/>
    <s v=""/>
    <s v=" "/>
    <s v=""/>
    <s v=""/>
    <n v="15931"/>
    <s v=""/>
    <n v="180"/>
    <s v="NULL"/>
    <s v="NULL"/>
  </r>
  <r>
    <x v="1"/>
    <x v="1"/>
    <d v="2021-10-23T00:00:00"/>
    <x v="9"/>
    <s v=" "/>
    <s v="G00136"/>
    <n v="51250"/>
    <x v="71"/>
    <s v="51250 Patient refreshments"/>
    <x v="11"/>
    <s v="la croix, fig bars"/>
    <s v=" "/>
    <s v=""/>
    <s v=""/>
    <n v="111.84"/>
    <n v="111.84"/>
    <n v="0"/>
    <s v=""/>
    <s v="G/L Account"/>
    <s v=""/>
    <s v=" "/>
    <s v=""/>
    <s v=""/>
    <n v="14513"/>
    <s v=""/>
    <n v="180"/>
    <s v="NULL"/>
    <s v="NULL"/>
  </r>
  <r>
    <x v="1"/>
    <x v="1"/>
    <d v="2021-10-23T00:00:00"/>
    <x v="9"/>
    <s v="Credit Memo"/>
    <s v="3588928"/>
    <n v="51230"/>
    <x v="72"/>
    <s v="51230 IVF Lab supplies"/>
    <x v="11"/>
    <s v=""/>
    <s v=" "/>
    <s v=""/>
    <s v=""/>
    <n v="-879.95"/>
    <n v="0"/>
    <n v="879.95"/>
    <s v=""/>
    <s v="G/L Account"/>
    <s v=""/>
    <s v=" "/>
    <s v=""/>
    <s v="Fisher HealthCare"/>
    <n v="25458"/>
    <s v="3588928"/>
    <n v="130"/>
    <s v="NULL"/>
    <s v="NULL"/>
  </r>
  <r>
    <x v="1"/>
    <x v="1"/>
    <d v="2021-10-24T00:00:00"/>
    <x v="9"/>
    <s v=" "/>
    <s v="G00134"/>
    <n v="67160"/>
    <x v="15"/>
    <s v="67160 In-house meals"/>
    <x v="4"/>
    <s v="Teaspoon NT"/>
    <s v=" "/>
    <s v=""/>
    <s v=""/>
    <n v="19.75"/>
    <n v="19.75"/>
    <n v="0"/>
    <s v=""/>
    <s v="G/L Account"/>
    <s v=""/>
    <s v=" "/>
    <s v=""/>
    <s v=""/>
    <n v="15955"/>
    <s v=""/>
    <n v="110"/>
    <s v="NULL"/>
    <s v="NULL"/>
  </r>
  <r>
    <x v="1"/>
    <x v="1"/>
    <d v="2021-10-24T00:00:00"/>
    <x v="9"/>
    <s v=" "/>
    <s v="G00134"/>
    <n v="67160"/>
    <x v="15"/>
    <s v="67160 In-house meals"/>
    <x v="4"/>
    <s v="Backhaus NT"/>
    <s v=" "/>
    <s v=""/>
    <s v=""/>
    <n v="48"/>
    <n v="48"/>
    <n v="0"/>
    <s v=""/>
    <s v="G/L Account"/>
    <s v=""/>
    <s v=" "/>
    <s v=""/>
    <s v=""/>
    <n v="15943"/>
    <s v=""/>
    <n v="110"/>
    <s v="NULL"/>
    <s v="NULL"/>
  </r>
  <r>
    <x v="1"/>
    <x v="1"/>
    <d v="2021-10-24T00:00:00"/>
    <x v="9"/>
    <s v=" "/>
    <s v="G00134"/>
    <n v="65210"/>
    <x v="26"/>
    <s v="65210 Computer software"/>
    <x v="6"/>
    <s v="Adobe Acrobat Pro"/>
    <s v=" "/>
    <s v=""/>
    <s v=""/>
    <n v="14.99"/>
    <n v="14.99"/>
    <n v="0"/>
    <s v=""/>
    <s v="G/L Account"/>
    <s v=""/>
    <s v=" "/>
    <s v=""/>
    <s v=""/>
    <n v="15961"/>
    <s v=""/>
    <n v="180"/>
    <s v="NULL"/>
    <s v="NULL"/>
  </r>
  <r>
    <x v="1"/>
    <x v="1"/>
    <d v="2021-10-24T00:00:00"/>
    <x v="9"/>
    <s v=" "/>
    <s v="G00134"/>
    <n v="65190"/>
    <x v="28"/>
    <s v="65190 Office supplies"/>
    <x v="6"/>
    <s v="Miele Coffee Machine Cleaning Tablet"/>
    <s v=" "/>
    <s v=""/>
    <s v=""/>
    <n v="36.299999999999997"/>
    <n v="36.299999999999997"/>
    <n v="0"/>
    <s v=""/>
    <s v="G/L Account"/>
    <s v=""/>
    <s v=" "/>
    <s v=""/>
    <s v=""/>
    <n v="15949"/>
    <s v=""/>
    <n v="180"/>
    <s v="NULL"/>
    <s v="NULL"/>
  </r>
  <r>
    <x v="1"/>
    <x v="1"/>
    <d v="2021-10-24T00:00:00"/>
    <x v="9"/>
    <s v=" "/>
    <s v="G00134"/>
    <n v="51250"/>
    <x v="71"/>
    <s v="51250 Patient refreshments"/>
    <x v="11"/>
    <s v="Crackers,water"/>
    <s v=" "/>
    <s v=""/>
    <s v=""/>
    <n v="88.2"/>
    <n v="88.2"/>
    <n v="0"/>
    <s v=""/>
    <s v="G/L Account"/>
    <s v=""/>
    <s v=" "/>
    <s v=""/>
    <s v=""/>
    <n v="15937"/>
    <s v=""/>
    <n v="180"/>
    <s v="NULL"/>
    <s v="NULL"/>
  </r>
  <r>
    <x v="1"/>
    <x v="5"/>
    <d v="2021-10-24T00:00:00"/>
    <x v="9"/>
    <s v="Invoice"/>
    <s v="31802459"/>
    <n v="51230"/>
    <x v="72"/>
    <s v="51230 IVF Lab supplies"/>
    <x v="11"/>
    <s v="Assay A1A E2, BHCG, Prog, E2 Sample"/>
    <s v=" "/>
    <s v=""/>
    <s v=""/>
    <n v="5149.6899999999996"/>
    <n v="5149.6899999999996"/>
    <n v="0"/>
    <s v=""/>
    <s v="G/L Account"/>
    <s v=""/>
    <s v=" "/>
    <s v=""/>
    <s v="McKesson"/>
    <n v="18296"/>
    <s v="31802459"/>
    <n v="130"/>
    <s v="NULL"/>
    <s v="NULL"/>
  </r>
  <r>
    <x v="0"/>
    <x v="2"/>
    <d v="2021-10-25T00:00:00"/>
    <x v="9"/>
    <s v=" "/>
    <s v="G00123"/>
    <n v="69130"/>
    <x v="9"/>
    <s v="69130 Payroll processing fee"/>
    <x v="2"/>
    <s v="SFM - Invoice 5564773 - off - cycle"/>
    <s v=" "/>
    <s v=""/>
    <s v=""/>
    <n v="53"/>
    <n v="53"/>
    <n v="0"/>
    <s v=""/>
    <s v="G/L Account"/>
    <s v=""/>
    <s v=" "/>
    <s v=""/>
    <s v=""/>
    <n v="12659"/>
    <s v=""/>
    <n v="210"/>
    <s v=""/>
    <s v=""/>
  </r>
  <r>
    <x v="1"/>
    <x v="1"/>
    <d v="2021-10-25T00:00:00"/>
    <x v="9"/>
    <s v=" "/>
    <s v="G00134"/>
    <n v="67160"/>
    <x v="15"/>
    <s v="67160 In-house meals"/>
    <x v="4"/>
    <s v="Starbucks"/>
    <s v=" "/>
    <s v=""/>
    <s v=""/>
    <n v="50"/>
    <n v="50"/>
    <n v="0"/>
    <s v=""/>
    <s v="G/L Account"/>
    <s v=""/>
    <s v=" "/>
    <s v=""/>
    <s v=""/>
    <n v="15979"/>
    <s v=""/>
    <n v="110"/>
    <s v="NULL"/>
    <s v="NULL"/>
  </r>
  <r>
    <x v="1"/>
    <x v="1"/>
    <d v="2021-10-25T00:00:00"/>
    <x v="9"/>
    <s v=" "/>
    <s v="G00134"/>
    <n v="67160"/>
    <x v="15"/>
    <s v="67160 In-house meals"/>
    <x v="4"/>
    <s v="Spirits- very olde st nick harvest rye NT"/>
    <s v=" "/>
    <s v=""/>
    <s v=""/>
    <n v="249.83"/>
    <n v="249.83"/>
    <n v="0"/>
    <s v=""/>
    <s v="G/L Account"/>
    <s v=""/>
    <s v=" "/>
    <s v=""/>
    <s v=""/>
    <n v="15967"/>
    <s v=""/>
    <n v="110"/>
    <s v="NULL"/>
    <s v="NULL"/>
  </r>
  <r>
    <x v="1"/>
    <x v="1"/>
    <d v="2021-10-25T00:00:00"/>
    <x v="9"/>
    <s v=" "/>
    <s v="G00134"/>
    <n v="66140"/>
    <x v="20"/>
    <s v="66140 Ground transportation"/>
    <x v="5"/>
    <s v="NT GAS"/>
    <s v=" "/>
    <s v=""/>
    <s v=""/>
    <n v="74.680000000000007"/>
    <n v="74.680000000000007"/>
    <n v="0"/>
    <s v=""/>
    <s v="G/L Account"/>
    <s v=""/>
    <s v=" "/>
    <s v=""/>
    <s v=""/>
    <n v="15973"/>
    <s v=""/>
    <n v="110"/>
    <s v="NULL"/>
    <s v="NULL"/>
  </r>
  <r>
    <x v="4"/>
    <x v="4"/>
    <d v="2021-10-25T00:00:00"/>
    <x v="9"/>
    <s v=" "/>
    <s v="G00135"/>
    <n v="66120"/>
    <x v="94"/>
    <s v="66120 Hotel"/>
    <x v="5"/>
    <s v="Hyatt - no receipt"/>
    <s v=" "/>
    <s v=""/>
    <s v=""/>
    <n v="-75"/>
    <n v="0"/>
    <n v="75"/>
    <s v=""/>
    <s v="G/L Account"/>
    <s v=""/>
    <s v=" "/>
    <s v=""/>
    <s v=""/>
    <n v="14803"/>
    <s v=""/>
    <n v="110"/>
    <s v="NULL"/>
    <s v="NULL"/>
  </r>
  <r>
    <x v="3"/>
    <x v="1"/>
    <d v="2021-10-25T00:00:00"/>
    <x v="9"/>
    <s v=" "/>
    <s v="G00136"/>
    <n v="65210"/>
    <x v="26"/>
    <s v="65210 Computer software"/>
    <x v="6"/>
    <s v="QBO - SFM paid for Nest"/>
    <s v=" "/>
    <s v=""/>
    <s v=""/>
    <n v="150"/>
    <n v="150"/>
    <n v="0"/>
    <s v=""/>
    <s v="G/L Account"/>
    <s v=""/>
    <s v=" "/>
    <s v=""/>
    <s v=""/>
    <n v="14531"/>
    <s v=""/>
    <n v="320"/>
    <s v="NULL"/>
    <s v="NULL"/>
  </r>
  <r>
    <x v="4"/>
    <x v="4"/>
    <d v="2021-10-25T00:00:00"/>
    <x v="9"/>
    <s v=" "/>
    <s v="G00135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14795"/>
    <s v=""/>
    <n v="110"/>
    <s v="NULL"/>
    <s v="NULL"/>
  </r>
  <r>
    <x v="4"/>
    <x v="4"/>
    <d v="2021-10-25T00:00:00"/>
    <x v="9"/>
    <s v=" "/>
    <s v="G00135"/>
    <n v="65130"/>
    <x v="34"/>
    <s v="65130 Telephone &amp; internet"/>
    <x v="6"/>
    <s v="Verizon Wireless PK"/>
    <s v=" "/>
    <s v=""/>
    <s v=""/>
    <n v="105.93"/>
    <n v="105.93"/>
    <n v="0"/>
    <s v=""/>
    <s v="G/L Account"/>
    <s v=""/>
    <s v=" "/>
    <s v=""/>
    <s v=""/>
    <n v="14799"/>
    <s v=""/>
    <n v="110"/>
    <s v="NULL"/>
    <s v="NULL"/>
  </r>
  <r>
    <x v="1"/>
    <x v="7"/>
    <d v="2021-10-25T00:00:00"/>
    <x v="9"/>
    <s v=" "/>
    <s v="G00136"/>
    <n v="65130"/>
    <x v="34"/>
    <s v="65130 Telephone &amp; internet"/>
    <x v="6"/>
    <s v="Comcast ACC 0094"/>
    <s v=" "/>
    <s v=""/>
    <s v=""/>
    <n v="216.22"/>
    <n v="216.22"/>
    <n v="0"/>
    <s v=""/>
    <s v="G/L Account"/>
    <s v=""/>
    <s v=" "/>
    <s v=""/>
    <s v=""/>
    <n v="14519"/>
    <s v=""/>
    <n v="370"/>
    <s v="NULL"/>
    <s v="NULL"/>
  </r>
  <r>
    <x v="4"/>
    <x v="4"/>
    <d v="2021-10-25T00:00:00"/>
    <x v="9"/>
    <s v="Invoice"/>
    <s v="9.16.21-10.18.21CON"/>
    <n v="65120"/>
    <x v="35"/>
    <s v="65120 Utilities"/>
    <x v="6"/>
    <s v="9.16.21-10.18.21Con"/>
    <s v=" "/>
    <s v=""/>
    <s v=""/>
    <n v="588.04"/>
    <n v="588.04"/>
    <n v="0"/>
    <s v=""/>
    <s v="G/L Account"/>
    <s v=""/>
    <s v=" "/>
    <s v=""/>
    <s v="ConEdison"/>
    <n v="18412"/>
    <s v="9.16.21-10.18.21CON"/>
    <n v="380"/>
    <s v="NULL"/>
    <s v="NULL"/>
  </r>
  <r>
    <x v="4"/>
    <x v="4"/>
    <d v="2021-10-25T00:00:00"/>
    <x v="9"/>
    <s v="Invoice"/>
    <s v="8.17.21-9.16.21CONED"/>
    <n v="65120"/>
    <x v="35"/>
    <s v="65120 Utilities"/>
    <x v="6"/>
    <s v="8.17.21-9.16.21ConEd"/>
    <s v=" "/>
    <s v=""/>
    <s v=""/>
    <n v="545.14"/>
    <n v="545.14"/>
    <n v="0"/>
    <s v=""/>
    <s v="G/L Account"/>
    <s v=""/>
    <s v=" "/>
    <s v=""/>
    <s v="ConEdison"/>
    <n v="18408"/>
    <s v="8.17.21-9.16.21CONED"/>
    <n v="380"/>
    <s v="NULL"/>
    <s v="NULL"/>
  </r>
  <r>
    <x v="4"/>
    <x v="4"/>
    <d v="2021-10-25T00:00:00"/>
    <x v="9"/>
    <s v="Invoice"/>
    <s v="7.19.21-8.17.21CONED"/>
    <n v="65120"/>
    <x v="35"/>
    <s v="65120 Utilities"/>
    <x v="6"/>
    <s v="7.19.21-8.17.21ConEd"/>
    <s v=" "/>
    <s v=""/>
    <s v=""/>
    <n v="533.14"/>
    <n v="533.14"/>
    <n v="0"/>
    <s v=""/>
    <s v="G/L Account"/>
    <s v=""/>
    <s v=" "/>
    <s v=""/>
    <s v="ConEdison"/>
    <n v="18404"/>
    <s v="7.19.21-8.17.21CONED"/>
    <n v="380"/>
    <s v="NULL"/>
    <s v="NULL"/>
  </r>
  <r>
    <x v="4"/>
    <x v="4"/>
    <d v="2021-10-25T00:00:00"/>
    <x v="9"/>
    <s v="Invoice"/>
    <s v="6.17.21-7.19.21CONED"/>
    <n v="65120"/>
    <x v="35"/>
    <s v="65120 Utilities"/>
    <x v="6"/>
    <s v="6.17.21-7.19.21ConEd"/>
    <s v=" "/>
    <s v=""/>
    <s v=""/>
    <n v="576.17999999999995"/>
    <n v="576.17999999999995"/>
    <n v="0"/>
    <s v=""/>
    <s v="G/L Account"/>
    <s v=""/>
    <s v=" "/>
    <s v=""/>
    <s v="ConEdison"/>
    <n v="18388"/>
    <s v="6.17.21-7.19.21CONED"/>
    <n v="380"/>
    <s v="NULL"/>
    <s v="NULL"/>
  </r>
  <r>
    <x v="4"/>
    <x v="4"/>
    <d v="2021-10-25T00:00:00"/>
    <x v="9"/>
    <s v="Invoice"/>
    <s v="5.18.21-6.17.21CONED"/>
    <n v="65120"/>
    <x v="35"/>
    <s v="65120 Utilities"/>
    <x v="6"/>
    <s v="5.18.21-6.17.21ConEd"/>
    <s v=" "/>
    <s v=""/>
    <s v=""/>
    <n v="491.59"/>
    <n v="491.59"/>
    <n v="0"/>
    <s v=""/>
    <s v="G/L Account"/>
    <s v=""/>
    <s v=" "/>
    <s v=""/>
    <s v="ConEdison"/>
    <n v="18350"/>
    <s v="5.18.21-6.17.21CONED"/>
    <n v="380"/>
    <s v="NULL"/>
    <s v="NULL"/>
  </r>
  <r>
    <x v="4"/>
    <x v="4"/>
    <d v="2021-10-25T00:00:00"/>
    <x v="9"/>
    <s v="Invoice"/>
    <s v="4.20.21-5.18.21CONED"/>
    <n v="65120"/>
    <x v="35"/>
    <s v="65120 Utilities"/>
    <x v="6"/>
    <s v="4.20.21-5.18.21ConEd"/>
    <s v=" "/>
    <s v=""/>
    <s v=""/>
    <n v="325"/>
    <n v="325"/>
    <n v="0"/>
    <s v=""/>
    <s v="G/L Account"/>
    <s v=""/>
    <s v=" "/>
    <s v=""/>
    <s v="ConEdison"/>
    <n v="18346"/>
    <s v="4.20.21-5.18.21CONED"/>
    <n v="380"/>
    <s v="NULL"/>
    <s v="NULL"/>
  </r>
  <r>
    <x v="1"/>
    <x v="5"/>
    <d v="2021-10-25T00:00:00"/>
    <x v="9"/>
    <s v=" "/>
    <s v="G00136"/>
    <n v="63150"/>
    <x v="45"/>
    <s v="63150 Advertising, print &amp; promotion"/>
    <x v="8"/>
    <s v="Fedex - SV"/>
    <s v=" "/>
    <s v=""/>
    <s v=""/>
    <n v="22.76"/>
    <n v="22.76"/>
    <n v="0"/>
    <s v=""/>
    <s v="G/L Account"/>
    <s v=""/>
    <s v=" "/>
    <s v=""/>
    <s v=""/>
    <n v="14537"/>
    <s v=""/>
    <n v="180"/>
    <s v="NULL"/>
    <s v="NULL"/>
  </r>
  <r>
    <x v="1"/>
    <x v="1"/>
    <d v="2021-10-25T00:00:00"/>
    <x v="9"/>
    <s v=" "/>
    <s v="G00136"/>
    <n v="63150"/>
    <x v="45"/>
    <s v="63150 Advertising, print &amp; promotion"/>
    <x v="8"/>
    <s v="Fedex- SF"/>
    <s v=" "/>
    <s v=""/>
    <s v=""/>
    <n v="169.71"/>
    <n v="169.71"/>
    <n v="0"/>
    <s v=""/>
    <s v="G/L Account"/>
    <s v=""/>
    <s v=" "/>
    <s v=""/>
    <s v=""/>
    <n v="14525"/>
    <s v=""/>
    <n v="180"/>
    <s v="NULL"/>
    <s v="NULL"/>
  </r>
  <r>
    <x v="0"/>
    <x v="2"/>
    <d v="2021-10-25T00:00:00"/>
    <x v="9"/>
    <s v=" "/>
    <s v="G00123"/>
    <n v="61180"/>
    <x v="50"/>
    <s v="61180 Benefits "/>
    <x v="9"/>
    <s v="SFM - Invoice 5564773 - off - cycle"/>
    <s v=" "/>
    <s v=""/>
    <s v=""/>
    <n v="690.8"/>
    <n v="690.8"/>
    <n v="0"/>
    <s v=""/>
    <s v="G/L Account"/>
    <s v=""/>
    <s v=" "/>
    <s v=""/>
    <s v=""/>
    <n v="12657"/>
    <s v=""/>
    <n v="210"/>
    <s v=""/>
    <s v=""/>
  </r>
  <r>
    <x v="0"/>
    <x v="2"/>
    <d v="2021-10-25T00:00:00"/>
    <x v="9"/>
    <s v=" "/>
    <s v="G00123"/>
    <n v="61160"/>
    <x v="52"/>
    <s v="61160 Workers' comp insurance"/>
    <x v="9"/>
    <s v="SFM - Invoice 5564773 - off - cycle"/>
    <s v=" "/>
    <s v=""/>
    <s v=""/>
    <n v="5.49"/>
    <n v="5.49"/>
    <n v="0"/>
    <s v=""/>
    <s v="G/L Account"/>
    <s v=""/>
    <s v=" "/>
    <s v=""/>
    <s v=""/>
    <n v="12658"/>
    <s v=""/>
    <n v="210"/>
    <s v=""/>
    <s v=""/>
  </r>
  <r>
    <x v="0"/>
    <x v="2"/>
    <d v="2021-10-25T00:00:00"/>
    <x v="9"/>
    <s v=" "/>
    <s v="G00123"/>
    <n v="61140"/>
    <x v="54"/>
    <s v="61140 Payroll taxes"/>
    <x v="9"/>
    <s v="SFM - Invoice 5564773 - off - cycle"/>
    <s v=" "/>
    <s v=""/>
    <s v=""/>
    <n v="139.9"/>
    <n v="139.9"/>
    <n v="0"/>
    <s v=""/>
    <s v="G/L Account"/>
    <s v=""/>
    <s v=" "/>
    <s v=""/>
    <s v=""/>
    <n v="12656"/>
    <s v=""/>
    <n v="210"/>
    <s v=""/>
    <s v=""/>
  </r>
  <r>
    <x v="0"/>
    <x v="2"/>
    <d v="2021-10-25T00:00:00"/>
    <x v="9"/>
    <s v=" "/>
    <s v="G00123"/>
    <n v="61120"/>
    <x v="91"/>
    <s v="61120 Overtime"/>
    <x v="9"/>
    <s v="SFM - Invoice 5564773 - off - cycle"/>
    <s v=" "/>
    <s v=""/>
    <s v=""/>
    <n v="143.1"/>
    <n v="143.1"/>
    <n v="0"/>
    <s v=""/>
    <s v="G/L Account"/>
    <s v=""/>
    <s v=" "/>
    <s v=""/>
    <s v=""/>
    <n v="12655"/>
    <s v=""/>
    <n v="210"/>
    <s v=""/>
    <s v=""/>
  </r>
  <r>
    <x v="0"/>
    <x v="2"/>
    <d v="2021-10-25T00:00:00"/>
    <x v="9"/>
    <s v=" "/>
    <s v="G00123"/>
    <n v="61110"/>
    <x v="56"/>
    <s v="61110 Salaries &amp; wages"/>
    <x v="9"/>
    <s v="SFM - Invoice 5564773 - off - cycle"/>
    <s v=" "/>
    <s v=""/>
    <s v=""/>
    <n v="2098.8000000000002"/>
    <n v="2098.8000000000002"/>
    <n v="0"/>
    <s v=""/>
    <s v="G/L Account"/>
    <s v=""/>
    <s v=" "/>
    <s v=""/>
    <s v=""/>
    <n v="12654"/>
    <s v=""/>
    <n v="210"/>
    <s v=""/>
    <s v=""/>
  </r>
  <r>
    <x v="1"/>
    <x v="7"/>
    <d v="2021-10-25T00:00:00"/>
    <x v="9"/>
    <s v="Invoice"/>
    <s v="518000133781"/>
    <n v="51380"/>
    <x v="63"/>
    <s v="51380 Laundry"/>
    <x v="10"/>
    <s v="Laundry Oak Lab"/>
    <s v=" "/>
    <s v=""/>
    <s v=""/>
    <n v="237.56"/>
    <n v="237.56"/>
    <n v="0"/>
    <s v=""/>
    <s v="G/L Account"/>
    <s v=""/>
    <s v=" "/>
    <s v=""/>
    <s v="Aramark"/>
    <n v="18376"/>
    <s v="518000133781"/>
    <n v="130"/>
    <s v="NULL"/>
    <s v="NULL"/>
  </r>
  <r>
    <x v="1"/>
    <x v="7"/>
    <d v="2021-10-25T00:00:00"/>
    <x v="9"/>
    <s v="Invoice"/>
    <s v="518000133781"/>
    <n v="51380"/>
    <x v="63"/>
    <s v="51380 Laundry"/>
    <x v="10"/>
    <s v="Laundry Oak MA"/>
    <s v=" "/>
    <s v=""/>
    <s v=""/>
    <n v="326.64999999999998"/>
    <n v="326.64999999999998"/>
    <n v="0"/>
    <s v=""/>
    <s v="G/L Account"/>
    <s v=""/>
    <s v=" "/>
    <s v=""/>
    <s v="Aramark"/>
    <n v="18373"/>
    <s v="518000133781"/>
    <n v="170"/>
    <s v="NULL"/>
    <s v="NULL"/>
  </r>
  <r>
    <x v="1"/>
    <x v="7"/>
    <d v="2021-10-25T00:00:00"/>
    <x v="9"/>
    <s v="Invoice"/>
    <s v="518000133781"/>
    <n v="51380"/>
    <x v="63"/>
    <s v="51380 Laundry"/>
    <x v="10"/>
    <s v="Laundry Oak MD"/>
    <s v=" "/>
    <s v=""/>
    <s v=""/>
    <n v="89.08"/>
    <n v="89.08"/>
    <n v="0"/>
    <s v=""/>
    <s v="G/L Account"/>
    <s v=""/>
    <s v=" "/>
    <s v=""/>
    <s v="Aramark"/>
    <n v="18370"/>
    <s v="518000133781"/>
    <n v="110"/>
    <s v="NULL"/>
    <s v="NULL"/>
  </r>
  <r>
    <x v="1"/>
    <x v="7"/>
    <d v="2021-10-25T00:00:00"/>
    <x v="9"/>
    <s v="Invoice"/>
    <s v="518000133781"/>
    <n v="51380"/>
    <x v="63"/>
    <s v="51380 Laundry"/>
    <x v="10"/>
    <s v="Laundry Oak Nurses"/>
    <s v=" "/>
    <s v=""/>
    <s v=""/>
    <n v="89.09"/>
    <n v="89.09"/>
    <n v="0"/>
    <s v=""/>
    <s v="G/L Account"/>
    <s v=""/>
    <s v=" "/>
    <s v=""/>
    <s v="Aramark"/>
    <n v="18367"/>
    <s v="518000133781"/>
    <n v="120"/>
    <s v="NULL"/>
    <s v="NULL"/>
  </r>
  <r>
    <x v="1"/>
    <x v="5"/>
    <d v="2021-10-25T00:00:00"/>
    <x v="9"/>
    <s v="Invoice"/>
    <s v="511000151449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18363"/>
    <s v="511000151449"/>
    <n v="170"/>
    <s v="NULL"/>
    <s v="NULL"/>
  </r>
  <r>
    <x v="1"/>
    <x v="5"/>
    <d v="2021-10-25T00:00:00"/>
    <x v="9"/>
    <s v="Invoice"/>
    <s v="511000151449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18360"/>
    <s v="511000151449"/>
    <n v="110"/>
    <s v="NULL"/>
    <s v="NULL"/>
  </r>
  <r>
    <x v="1"/>
    <x v="5"/>
    <d v="2021-10-25T00:00:00"/>
    <x v="9"/>
    <s v="Invoice"/>
    <s v="511000151449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18357"/>
    <s v="511000151449"/>
    <n v="120"/>
    <s v="NULL"/>
    <s v="NULL"/>
  </r>
  <r>
    <x v="1"/>
    <x v="5"/>
    <d v="2021-10-25T00:00:00"/>
    <x v="9"/>
    <s v="Invoice"/>
    <s v="511000151449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18354"/>
    <s v="511000151449"/>
    <n v="130"/>
    <s v="NULL"/>
    <s v="NULL"/>
  </r>
  <r>
    <x v="1"/>
    <x v="5"/>
    <d v="2021-10-25T00:00:00"/>
    <x v="9"/>
    <s v=" "/>
    <s v="G00134"/>
    <n v="51250"/>
    <x v="71"/>
    <s v="51250 Patient refreshments"/>
    <x v="11"/>
    <s v="juice"/>
    <s v=" "/>
    <s v=""/>
    <s v=""/>
    <n v="45.87"/>
    <n v="45.87"/>
    <n v="0"/>
    <s v=""/>
    <s v="G/L Account"/>
    <s v=""/>
    <s v=" "/>
    <s v=""/>
    <s v=""/>
    <n v="15985"/>
    <s v=""/>
    <n v="180"/>
    <s v="NULL"/>
    <s v="NULL"/>
  </r>
  <r>
    <x v="1"/>
    <x v="1"/>
    <d v="2021-10-25T00:00:00"/>
    <x v="9"/>
    <s v="Credit Memo"/>
    <s v="6014393"/>
    <n v="51230"/>
    <x v="72"/>
    <s v="51230 IVF Lab supplies"/>
    <x v="11"/>
    <s v="Organ culture dish"/>
    <s v=" "/>
    <s v=""/>
    <s v=""/>
    <n v="-520.83000000000004"/>
    <n v="0"/>
    <n v="520.83000000000004"/>
    <s v=""/>
    <s v="G/L Account"/>
    <s v=""/>
    <s v=" "/>
    <s v=""/>
    <s v="Origio"/>
    <n v="25462"/>
    <s v="6014393"/>
    <n v="130"/>
    <s v="NULL"/>
    <s v="NULL"/>
  </r>
  <r>
    <x v="1"/>
    <x v="5"/>
    <d v="2021-10-25T00:00:00"/>
    <x v="9"/>
    <s v="Invoice"/>
    <s v="6014197"/>
    <n v="51230"/>
    <x v="72"/>
    <s v="51230 IVF Lab supplies"/>
    <x v="11"/>
    <s v="Liquid Paraffin"/>
    <s v=" "/>
    <s v=""/>
    <s v=""/>
    <n v="1280.1400000000001"/>
    <n v="1280.1400000000001"/>
    <n v="0"/>
    <s v=""/>
    <s v="G/L Account"/>
    <s v=""/>
    <s v=" "/>
    <s v=""/>
    <s v="Origio"/>
    <n v="18400"/>
    <s v="6014197"/>
    <n v="130"/>
    <s v="NULL"/>
    <s v="NULL"/>
  </r>
  <r>
    <x v="1"/>
    <x v="5"/>
    <d v="2021-10-25T00:00:00"/>
    <x v="9"/>
    <s v="Invoice"/>
    <s v="6013071"/>
    <n v="51230"/>
    <x v="72"/>
    <s v="51230 IVF Lab supplies"/>
    <x v="11"/>
    <s v="Origio Sperm wash"/>
    <s v=" "/>
    <s v=""/>
    <s v=""/>
    <n v="43.65"/>
    <n v="43.65"/>
    <n v="0"/>
    <s v=""/>
    <s v="G/L Account"/>
    <s v=""/>
    <s v=" "/>
    <s v=""/>
    <s v="Origio"/>
    <n v="18396"/>
    <s v="6013071"/>
    <n v="130"/>
    <s v="NULL"/>
    <s v="NULL"/>
  </r>
  <r>
    <x v="4"/>
    <x v="4"/>
    <d v="2021-10-25T00:00:00"/>
    <x v="9"/>
    <s v="Invoice"/>
    <s v="6012765"/>
    <n v="51230"/>
    <x v="72"/>
    <s v="51230 IVF Lab supplies"/>
    <x v="11"/>
    <s v="PVP 7%"/>
    <s v=" "/>
    <s v=""/>
    <s v=""/>
    <n v="155.85"/>
    <n v="155.85"/>
    <n v="0"/>
    <s v=""/>
    <s v="G/L Account"/>
    <s v=""/>
    <s v=" "/>
    <s v=""/>
    <s v="Origio"/>
    <n v="18392"/>
    <s v="6012765"/>
    <n v="130"/>
    <s v="NULL"/>
    <s v="NULL"/>
  </r>
  <r>
    <x v="1"/>
    <x v="1"/>
    <d v="2021-10-25T00:00:00"/>
    <x v="9"/>
    <s v="Invoice"/>
    <s v="31823644"/>
    <n v="51230"/>
    <x v="72"/>
    <s v="51230 IVF Lab supplies"/>
    <x v="11"/>
    <s v="Spec container"/>
    <s v=" "/>
    <s v=""/>
    <s v=""/>
    <n v="67.930000000000007"/>
    <n v="67.930000000000007"/>
    <n v="0"/>
    <s v=""/>
    <s v="G/L Account"/>
    <s v=""/>
    <s v=" "/>
    <s v=""/>
    <s v="McKesson"/>
    <n v="18306"/>
    <s v="31823644"/>
    <n v="130"/>
    <s v="NULL"/>
    <s v="NULL"/>
  </r>
  <r>
    <x v="0"/>
    <x v="1"/>
    <d v="2021-10-25T00:00:00"/>
    <x v="9"/>
    <s v=" "/>
    <s v="G00124"/>
    <n v="41500"/>
    <x v="75"/>
    <s v="41500 Storage revenue"/>
    <x v="13"/>
    <s v="ACH ORIGINATION PREFUNDINGSPRING FERTILITReversal --SETT-ACH ORIG"/>
    <s v=" "/>
    <s v=""/>
    <s v=""/>
    <n v="650"/>
    <n v="650"/>
    <n v="0"/>
    <s v=""/>
    <s v="G/L Account"/>
    <s v=""/>
    <s v=" "/>
    <s v=""/>
    <s v=""/>
    <n v="13410"/>
    <s v=""/>
    <n v="220"/>
    <s v="NULL"/>
    <s v="STORAGE"/>
  </r>
  <r>
    <x v="0"/>
    <x v="2"/>
    <d v="2021-10-26T00:00:00"/>
    <x v="9"/>
    <s v=" "/>
    <s v="G00123"/>
    <n v="69130"/>
    <x v="9"/>
    <s v="69130 Payroll processing fee"/>
    <x v="2"/>
    <s v="SFM - Invoice 5574090 - off - cycle"/>
    <s v=" "/>
    <s v=""/>
    <s v=""/>
    <n v="106"/>
    <n v="106"/>
    <n v="0"/>
    <s v=""/>
    <s v="G/L Account"/>
    <s v=""/>
    <s v=" "/>
    <s v=""/>
    <s v=""/>
    <n v="12686"/>
    <s v=""/>
    <n v="350"/>
    <s v=""/>
    <s v=""/>
  </r>
  <r>
    <x v="0"/>
    <x v="2"/>
    <d v="2021-10-26T00:00:00"/>
    <x v="9"/>
    <s v=" "/>
    <s v="G00123"/>
    <n v="69130"/>
    <x v="9"/>
    <s v="69130 Payroll processing fee"/>
    <x v="2"/>
    <s v="SFM - Invoice 5565365 - off - cycle"/>
    <s v=" "/>
    <s v=""/>
    <s v=""/>
    <n v="53"/>
    <n v="53"/>
    <n v="0"/>
    <s v=""/>
    <s v="G/L Account"/>
    <s v=""/>
    <s v=" "/>
    <s v=""/>
    <s v=""/>
    <n v="12677"/>
    <s v=""/>
    <n v="370"/>
    <s v=""/>
    <s v=""/>
  </r>
  <r>
    <x v="0"/>
    <x v="2"/>
    <d v="2021-10-26T00:00:00"/>
    <x v="9"/>
    <s v=" "/>
    <s v="G00123"/>
    <n v="69130"/>
    <x v="9"/>
    <s v="69130 Payroll processing fee"/>
    <x v="2"/>
    <s v="SFM - Invoice 5564904 - off - cycle"/>
    <s v=" "/>
    <s v=""/>
    <s v=""/>
    <n v="53"/>
    <n v="53"/>
    <n v="0"/>
    <s v=""/>
    <s v="G/L Account"/>
    <s v=""/>
    <s v=" "/>
    <s v=""/>
    <s v=""/>
    <n v="12667"/>
    <s v=""/>
    <n v="350"/>
    <s v=""/>
    <s v=""/>
  </r>
  <r>
    <x v="3"/>
    <x v="1"/>
    <d v="2021-10-26T00:00:00"/>
    <x v="9"/>
    <s v="Invoice"/>
    <s v="11.11.21-SE"/>
    <n v="66140"/>
    <x v="20"/>
    <s v="66140 Ground transportation"/>
    <x v="5"/>
    <s v="Lyft/uber Oct 2021"/>
    <s v=" "/>
    <s v=""/>
    <s v=""/>
    <n v="101.77"/>
    <n v="101.77"/>
    <n v="0"/>
    <s v=""/>
    <s v="G/L Account"/>
    <s v=""/>
    <s v=" "/>
    <s v=""/>
    <s v="Semra Ezedin"/>
    <n v="18731"/>
    <s v="11.11.21-SE"/>
    <n v="400"/>
    <s v="NULL"/>
    <s v="NULL"/>
  </r>
  <r>
    <x v="3"/>
    <x v="1"/>
    <d v="2021-10-26T00:00:00"/>
    <x v="9"/>
    <s v="Invoice"/>
    <s v="11.11.21-SE"/>
    <n v="66130"/>
    <x v="21"/>
    <s v="66130 Meals"/>
    <x v="5"/>
    <s v="Per diem Oct 2021"/>
    <s v=" "/>
    <s v=""/>
    <s v=""/>
    <n v="380"/>
    <n v="380"/>
    <n v="0"/>
    <s v=""/>
    <s v="G/L Account"/>
    <s v=""/>
    <s v=" "/>
    <s v=""/>
    <s v="Semra Ezedin"/>
    <n v="18729"/>
    <s v="11.11.21-SE"/>
    <n v="400"/>
    <s v="NULL"/>
    <s v="NULL"/>
  </r>
  <r>
    <x v="2"/>
    <x v="2"/>
    <d v="2021-10-26T00:00:00"/>
    <x v="9"/>
    <s v=" "/>
    <s v="G00136"/>
    <n v="65210"/>
    <x v="26"/>
    <s v="65210 Computer software"/>
    <x v="6"/>
    <s v="QBO - SFM PAID FOR SF Holding"/>
    <s v=" "/>
    <s v=""/>
    <s v=""/>
    <n v="80"/>
    <n v="80"/>
    <n v="0"/>
    <s v=""/>
    <s v="G/L Account"/>
    <s v=""/>
    <s v=" "/>
    <s v=""/>
    <s v=""/>
    <n v="14555"/>
    <s v=""/>
    <n v="320"/>
    <s v="NULL"/>
    <s v="NULL"/>
  </r>
  <r>
    <x v="1"/>
    <x v="1"/>
    <d v="2021-10-26T00:00:00"/>
    <x v="9"/>
    <s v=" "/>
    <s v="G00136"/>
    <n v="65210"/>
    <x v="26"/>
    <s v="65210 Computer software"/>
    <x v="6"/>
    <s v="FSP*EZCLAIM SOFTWARE LLC"/>
    <s v=" "/>
    <s v=""/>
    <s v=""/>
    <n v="406"/>
    <n v="406"/>
    <n v="0"/>
    <s v=""/>
    <s v="G/L Account"/>
    <s v=""/>
    <s v=" "/>
    <s v=""/>
    <s v=""/>
    <n v="14549"/>
    <s v=""/>
    <n v="180"/>
    <s v="NULL"/>
    <s v="NULL"/>
  </r>
  <r>
    <x v="1"/>
    <x v="9"/>
    <d v="2021-10-26T00:00:00"/>
    <x v="9"/>
    <s v="Invoice"/>
    <s v="540395"/>
    <n v="65200"/>
    <x v="27"/>
    <s v="65200 IT supplies"/>
    <x v="6"/>
    <s v="Headset"/>
    <s v=" "/>
    <s v=""/>
    <s v=""/>
    <n v="144.83000000000001"/>
    <n v="144.83000000000001"/>
    <n v="0"/>
    <s v=""/>
    <s v="G/L Account"/>
    <s v=""/>
    <s v=" "/>
    <s v=""/>
    <s v="ExpoIT, LLC"/>
    <n v="18481"/>
    <s v="540395"/>
    <n v="370"/>
    <s v="NULL"/>
    <s v="NULL"/>
  </r>
  <r>
    <x v="1"/>
    <x v="9"/>
    <d v="2021-10-26T00:00:00"/>
    <x v="9"/>
    <s v="Invoice"/>
    <s v="540394"/>
    <n v="65200"/>
    <x v="27"/>
    <s v="65200 IT supplies"/>
    <x v="6"/>
    <s v="Headset"/>
    <s v=" "/>
    <s v=""/>
    <s v=""/>
    <n v="143.79"/>
    <n v="143.79"/>
    <n v="0"/>
    <s v=""/>
    <s v="G/L Account"/>
    <s v=""/>
    <s v=" "/>
    <s v=""/>
    <s v="ExpoIT, LLC"/>
    <n v="18477"/>
    <s v="540394"/>
    <n v="370"/>
    <s v="NULL"/>
    <s v="NULL"/>
  </r>
  <r>
    <x v="4"/>
    <x v="9"/>
    <d v="2021-10-26T00:00:00"/>
    <x v="9"/>
    <s v="Invoice"/>
    <s v="540393"/>
    <n v="65200"/>
    <x v="27"/>
    <s v="65200 IT supplies"/>
    <x v="6"/>
    <s v="Headset"/>
    <s v=" "/>
    <s v=""/>
    <s v=""/>
    <n v="155.29"/>
    <n v="155.29"/>
    <n v="0"/>
    <s v=""/>
    <s v="G/L Account"/>
    <s v=""/>
    <s v=" "/>
    <s v=""/>
    <s v="ExpoIT, LLC"/>
    <n v="18473"/>
    <s v="540393"/>
    <n v="370"/>
    <s v="NULL"/>
    <s v="NULL"/>
  </r>
  <r>
    <x v="1"/>
    <x v="9"/>
    <d v="2021-10-26T00:00:00"/>
    <x v="9"/>
    <s v="Invoice"/>
    <s v="540392"/>
    <n v="65200"/>
    <x v="27"/>
    <s v="65200 IT supplies"/>
    <x v="6"/>
    <s v="Headset"/>
    <s v=" "/>
    <s v=""/>
    <s v=""/>
    <n v="143.79"/>
    <n v="143.79"/>
    <n v="0"/>
    <s v=""/>
    <s v="G/L Account"/>
    <s v=""/>
    <s v=" "/>
    <s v=""/>
    <s v="ExpoIT, LLC"/>
    <n v="18469"/>
    <s v="540392"/>
    <n v="370"/>
    <s v="NULL"/>
    <s v="NULL"/>
  </r>
  <r>
    <x v="1"/>
    <x v="9"/>
    <d v="2021-10-26T00:00:00"/>
    <x v="9"/>
    <s v="Invoice"/>
    <s v="540391"/>
    <n v="65200"/>
    <x v="27"/>
    <s v="65200 IT supplies"/>
    <x v="6"/>
    <s v="Headset"/>
    <s v=" "/>
    <s v=""/>
    <s v=""/>
    <n v="154.78"/>
    <n v="154.78"/>
    <n v="0"/>
    <s v=""/>
    <s v="G/L Account"/>
    <s v=""/>
    <s v=" "/>
    <s v=""/>
    <s v="ExpoIT, LLC"/>
    <n v="18465"/>
    <s v="540391"/>
    <n v="370"/>
    <s v="NULL"/>
    <s v="NULL"/>
  </r>
  <r>
    <x v="1"/>
    <x v="9"/>
    <d v="2021-10-26T00:00:00"/>
    <x v="9"/>
    <s v="Invoice"/>
    <s v="540390"/>
    <n v="65200"/>
    <x v="27"/>
    <s v="65200 IT supplies"/>
    <x v="6"/>
    <s v="Headset"/>
    <s v=" "/>
    <s v=""/>
    <s v=""/>
    <n v="157.78"/>
    <n v="157.78"/>
    <n v="0"/>
    <s v=""/>
    <s v="G/L Account"/>
    <s v=""/>
    <s v=" "/>
    <s v=""/>
    <s v="ExpoIT, LLC"/>
    <n v="18461"/>
    <s v="540390"/>
    <n v="370"/>
    <s v="NULL"/>
    <s v="NULL"/>
  </r>
  <r>
    <x v="4"/>
    <x v="4"/>
    <d v="2021-10-26T00:00:00"/>
    <x v="9"/>
    <s v="Invoice"/>
    <s v="540150"/>
    <n v="65200"/>
    <x v="27"/>
    <s v="65200 IT supplies"/>
    <x v="6"/>
    <s v="USB flash drive"/>
    <s v=" "/>
    <s v=""/>
    <s v=""/>
    <n v="245.56"/>
    <n v="245.56"/>
    <n v="0"/>
    <s v=""/>
    <s v="G/L Account"/>
    <s v=""/>
    <s v=" "/>
    <s v=""/>
    <s v="ExpoIT, LLC"/>
    <n v="18457"/>
    <s v="540150"/>
    <n v="370"/>
    <s v="NULL"/>
    <s v="NULL"/>
  </r>
  <r>
    <x v="4"/>
    <x v="4"/>
    <d v="2021-10-26T00:00:00"/>
    <x v="9"/>
    <s v="Invoice"/>
    <s v="540131"/>
    <n v="65200"/>
    <x v="27"/>
    <s v="65200 IT supplies"/>
    <x v="6"/>
    <s v="USB Cables and C Cable"/>
    <s v=" "/>
    <s v=""/>
    <s v=""/>
    <n v="428.68"/>
    <n v="428.68"/>
    <n v="0"/>
    <s v=""/>
    <s v="G/L Account"/>
    <s v=""/>
    <s v=" "/>
    <s v=""/>
    <s v="ExpoIT, LLC"/>
    <n v="18453"/>
    <s v="540131"/>
    <n v="370"/>
    <s v="NULL"/>
    <s v="NULL"/>
  </r>
  <r>
    <x v="1"/>
    <x v="5"/>
    <d v="2021-10-26T00:00:00"/>
    <x v="9"/>
    <s v=" "/>
    <s v="G00134"/>
    <n v="65190"/>
    <x v="28"/>
    <s v="65190 Office supplies"/>
    <x v="6"/>
    <s v="Napkins"/>
    <s v=" "/>
    <s v=""/>
    <s v=""/>
    <n v="10.68"/>
    <n v="10.68"/>
    <n v="0"/>
    <s v=""/>
    <s v="G/L Account"/>
    <s v=""/>
    <s v=" "/>
    <s v=""/>
    <s v=""/>
    <n v="16021"/>
    <s v=""/>
    <n v="180"/>
    <s v="NULL"/>
    <s v="NULL"/>
  </r>
  <r>
    <x v="1"/>
    <x v="8"/>
    <d v="2021-10-26T00:00:00"/>
    <x v="9"/>
    <s v=" "/>
    <s v="G00134"/>
    <n v="65190"/>
    <x v="28"/>
    <s v="65190 Office supplies"/>
    <x v="6"/>
    <s v="Frebreze"/>
    <s v=" "/>
    <s v=""/>
    <s v=""/>
    <n v="14.13"/>
    <n v="14.13"/>
    <n v="0"/>
    <s v=""/>
    <s v="G/L Account"/>
    <s v=""/>
    <s v=" "/>
    <s v=""/>
    <s v=""/>
    <n v="16015"/>
    <s v=""/>
    <n v="180"/>
    <s v="NULL"/>
    <s v="NULL"/>
  </r>
  <r>
    <x v="1"/>
    <x v="8"/>
    <d v="2021-10-26T00:00:00"/>
    <x v="9"/>
    <s v=" "/>
    <s v="G00134"/>
    <n v="65190"/>
    <x v="28"/>
    <s v="65190 Office supplies"/>
    <x v="6"/>
    <s v="keyboard rest, mop/broom"/>
    <s v=" "/>
    <s v=""/>
    <s v=""/>
    <n v="23.79"/>
    <n v="23.79"/>
    <n v="0"/>
    <s v=""/>
    <s v="G/L Account"/>
    <s v=""/>
    <s v=" "/>
    <s v=""/>
    <s v=""/>
    <n v="16009"/>
    <s v=""/>
    <n v="180"/>
    <s v="NULL"/>
    <s v="NULL"/>
  </r>
  <r>
    <x v="0"/>
    <x v="2"/>
    <d v="2021-10-26T00:00:00"/>
    <x v="9"/>
    <s v=" "/>
    <s v="G00123"/>
    <n v="61190"/>
    <x v="49"/>
    <s v="61190 PTO Expense"/>
    <x v="9"/>
    <s v="SFM - Invoice 5574090 - off - cycle"/>
    <s v=" "/>
    <s v=""/>
    <s v=""/>
    <n v="-404.96"/>
    <n v="0"/>
    <n v="404.96"/>
    <s v=""/>
    <s v="G/L Account"/>
    <s v=""/>
    <s v=" "/>
    <s v=""/>
    <s v=""/>
    <n v="12682"/>
    <s v=""/>
    <n v="350"/>
    <s v=""/>
    <s v=""/>
  </r>
  <r>
    <x v="0"/>
    <x v="2"/>
    <d v="2021-10-26T00:00:00"/>
    <x v="9"/>
    <s v=" "/>
    <s v="G00123"/>
    <n v="61190"/>
    <x v="49"/>
    <s v="61190 PTO Expense"/>
    <x v="9"/>
    <s v="SFM - Invoice 5565365 - off - cycle"/>
    <s v=" "/>
    <s v=""/>
    <s v=""/>
    <n v="487.2"/>
    <n v="487.2"/>
    <n v="0"/>
    <s v=""/>
    <s v="G/L Account"/>
    <s v=""/>
    <s v=" "/>
    <s v=""/>
    <s v=""/>
    <n v="12673"/>
    <s v=""/>
    <n v="370"/>
    <s v=""/>
    <s v=""/>
  </r>
  <r>
    <x v="0"/>
    <x v="2"/>
    <d v="2021-10-26T00:00:00"/>
    <x v="9"/>
    <s v=" "/>
    <s v="G00123"/>
    <n v="61190"/>
    <x v="49"/>
    <s v="61190 PTO Expense"/>
    <x v="9"/>
    <s v="SFM - Invoice 5564904 - off - cycle"/>
    <s v=" "/>
    <s v=""/>
    <s v=""/>
    <n v="404.96"/>
    <n v="404.96"/>
    <n v="0"/>
    <s v=""/>
    <s v="G/L Account"/>
    <s v=""/>
    <s v=" "/>
    <s v=""/>
    <s v=""/>
    <n v="12663"/>
    <s v=""/>
    <n v="350"/>
    <s v=""/>
    <s v=""/>
  </r>
  <r>
    <x v="0"/>
    <x v="2"/>
    <d v="2021-10-26T00:00:00"/>
    <x v="9"/>
    <s v=" "/>
    <s v="G00123"/>
    <n v="61170"/>
    <x v="51"/>
    <s v="61170 401k employer match"/>
    <x v="9"/>
    <s v="SFM - Invoice 5574090 - off - cycle"/>
    <s v=" "/>
    <s v=""/>
    <s v=""/>
    <n v="54.67"/>
    <n v="54.67"/>
    <n v="0"/>
    <s v=""/>
    <s v="G/L Account"/>
    <s v=""/>
    <s v=" "/>
    <s v=""/>
    <s v=""/>
    <n v="12684"/>
    <s v=""/>
    <n v="350"/>
    <s v=""/>
    <s v=""/>
  </r>
  <r>
    <x v="0"/>
    <x v="2"/>
    <d v="2021-10-26T00:00:00"/>
    <x v="9"/>
    <s v=" "/>
    <s v="G00123"/>
    <n v="61170"/>
    <x v="51"/>
    <s v="61170 401k employer match"/>
    <x v="9"/>
    <s v="SFM - Invoice 5565365 - off - cycle"/>
    <s v=" "/>
    <s v=""/>
    <s v=""/>
    <n v="116.32"/>
    <n v="116.32"/>
    <n v="0"/>
    <s v=""/>
    <s v="G/L Account"/>
    <s v=""/>
    <s v=" "/>
    <s v=""/>
    <s v=""/>
    <n v="12675"/>
    <s v=""/>
    <n v="370"/>
    <s v=""/>
    <s v=""/>
  </r>
  <r>
    <x v="0"/>
    <x v="2"/>
    <d v="2021-10-26T00:00:00"/>
    <x v="9"/>
    <s v=" "/>
    <s v="G00123"/>
    <n v="61170"/>
    <x v="51"/>
    <s v="61170 401k employer match"/>
    <x v="9"/>
    <s v="SFM - Invoice 5564904 - off - cycle"/>
    <s v=" "/>
    <s v=""/>
    <s v=""/>
    <n v="12.15"/>
    <n v="12.15"/>
    <n v="0"/>
    <s v=""/>
    <s v="G/L Account"/>
    <s v=""/>
    <s v=" "/>
    <s v=""/>
    <s v=""/>
    <n v="12665"/>
    <s v=""/>
    <n v="350"/>
    <s v=""/>
    <s v=""/>
  </r>
  <r>
    <x v="0"/>
    <x v="2"/>
    <d v="2021-10-26T00:00:00"/>
    <x v="9"/>
    <s v=" "/>
    <s v="G00123"/>
    <n v="61160"/>
    <x v="52"/>
    <s v="61160 Workers' comp insurance"/>
    <x v="9"/>
    <s v="SFM - Invoice 5574090 - off - cycle"/>
    <s v=" "/>
    <s v=""/>
    <s v=""/>
    <n v="47.38"/>
    <n v="47.38"/>
    <n v="0"/>
    <s v=""/>
    <s v="G/L Account"/>
    <s v=""/>
    <s v=" "/>
    <s v=""/>
    <s v=""/>
    <n v="12685"/>
    <s v=""/>
    <n v="350"/>
    <s v=""/>
    <s v=""/>
  </r>
  <r>
    <x v="0"/>
    <x v="2"/>
    <d v="2021-10-26T00:00:00"/>
    <x v="9"/>
    <s v=" "/>
    <s v="G00123"/>
    <n v="61160"/>
    <x v="52"/>
    <s v="61160 Workers' comp insurance"/>
    <x v="9"/>
    <s v="SFM - Invoice 5565365 - off - cycle"/>
    <s v=" "/>
    <s v=""/>
    <s v=""/>
    <n v="73.63"/>
    <n v="73.63"/>
    <n v="0"/>
    <s v=""/>
    <s v="G/L Account"/>
    <s v=""/>
    <s v=" "/>
    <s v=""/>
    <s v=""/>
    <n v="12676"/>
    <s v=""/>
    <n v="370"/>
    <s v=""/>
    <s v=""/>
  </r>
  <r>
    <x v="0"/>
    <x v="2"/>
    <d v="2021-10-26T00:00:00"/>
    <x v="9"/>
    <s v=" "/>
    <s v="G00123"/>
    <n v="61160"/>
    <x v="52"/>
    <s v="61160 Workers' comp insurance"/>
    <x v="9"/>
    <s v="SFM - Invoice 5564904 - off - cycle"/>
    <s v=" "/>
    <s v=""/>
    <s v=""/>
    <n v="10.53"/>
    <n v="10.53"/>
    <n v="0"/>
    <s v=""/>
    <s v="G/L Account"/>
    <s v=""/>
    <s v=" "/>
    <s v=""/>
    <s v=""/>
    <n v="12666"/>
    <s v=""/>
    <n v="350"/>
    <s v=""/>
    <s v=""/>
  </r>
  <r>
    <x v="0"/>
    <x v="2"/>
    <d v="2021-10-26T00:00:00"/>
    <x v="9"/>
    <s v=" "/>
    <s v="G00123"/>
    <n v="61140"/>
    <x v="54"/>
    <s v="61140 Payroll taxes"/>
    <x v="9"/>
    <s v="SFM - Invoice 5574090 - off - cycle"/>
    <s v=" "/>
    <s v=""/>
    <s v=""/>
    <n v="139.4"/>
    <n v="139.4"/>
    <n v="0"/>
    <s v=""/>
    <s v="G/L Account"/>
    <s v=""/>
    <s v=" "/>
    <s v=""/>
    <s v=""/>
    <n v="12683"/>
    <s v=""/>
    <n v="350"/>
    <s v=""/>
    <s v=""/>
  </r>
  <r>
    <x v="0"/>
    <x v="2"/>
    <d v="2021-10-26T00:00:00"/>
    <x v="9"/>
    <s v=" "/>
    <s v="G00123"/>
    <n v="61140"/>
    <x v="54"/>
    <s v="61140 Payroll taxes"/>
    <x v="9"/>
    <s v="SFM - Invoice 5565365 - off - cycle"/>
    <s v=" "/>
    <s v=""/>
    <s v=""/>
    <n v="203.88"/>
    <n v="203.88"/>
    <n v="0"/>
    <s v=""/>
    <s v="G/L Account"/>
    <s v=""/>
    <s v=" "/>
    <s v=""/>
    <s v=""/>
    <n v="12674"/>
    <s v=""/>
    <n v="370"/>
    <s v=""/>
    <s v=""/>
  </r>
  <r>
    <x v="0"/>
    <x v="2"/>
    <d v="2021-10-26T00:00:00"/>
    <x v="9"/>
    <s v=" "/>
    <s v="G00123"/>
    <n v="61140"/>
    <x v="54"/>
    <s v="61140 Payroll taxes"/>
    <x v="9"/>
    <s v="SFM - Invoice 5564904 - off - cycle"/>
    <s v=" "/>
    <s v=""/>
    <s v=""/>
    <n v="14.92"/>
    <n v="14.92"/>
    <n v="0"/>
    <s v=""/>
    <s v="G/L Account"/>
    <s v=""/>
    <s v=" "/>
    <s v=""/>
    <s v=""/>
    <n v="12664"/>
    <s v=""/>
    <n v="350"/>
    <s v=""/>
    <s v=""/>
  </r>
  <r>
    <x v="0"/>
    <x v="2"/>
    <d v="2021-10-26T00:00:00"/>
    <x v="9"/>
    <s v=" "/>
    <s v="G00123"/>
    <n v="61120"/>
    <x v="91"/>
    <s v="61120 Overtime"/>
    <x v="9"/>
    <s v="SFM - Invoice 5565365 - off - cycle"/>
    <s v=" "/>
    <s v=""/>
    <s v=""/>
    <n v="228.38"/>
    <n v="228.38"/>
    <n v="0"/>
    <s v=""/>
    <s v="G/L Account"/>
    <s v=""/>
    <s v=" "/>
    <s v=""/>
    <s v=""/>
    <n v="12672"/>
    <s v=""/>
    <n v="370"/>
    <s v=""/>
    <s v=""/>
  </r>
  <r>
    <x v="0"/>
    <x v="2"/>
    <d v="2021-10-26T00:00:00"/>
    <x v="9"/>
    <s v=" "/>
    <s v="G00123"/>
    <n v="61110"/>
    <x v="56"/>
    <s v="61110 Salaries &amp; wages"/>
    <x v="9"/>
    <s v="SFM - Invoice 5574090 - off - cycle"/>
    <s v=" "/>
    <s v=""/>
    <s v=""/>
    <n v="2227.2800000000002"/>
    <n v="2227.2800000000002"/>
    <n v="0"/>
    <s v=""/>
    <s v="G/L Account"/>
    <s v=""/>
    <s v=" "/>
    <s v=""/>
    <s v=""/>
    <n v="12681"/>
    <s v=""/>
    <n v="350"/>
    <s v=""/>
    <s v=""/>
  </r>
  <r>
    <x v="0"/>
    <x v="2"/>
    <d v="2021-10-26T00:00:00"/>
    <x v="9"/>
    <s v=" "/>
    <s v="G00123"/>
    <n v="61110"/>
    <x v="56"/>
    <s v="61110 Salaries &amp; wages"/>
    <x v="9"/>
    <s v="SFM - Invoice 5565365 - off - cycle"/>
    <s v=" "/>
    <s v=""/>
    <s v=""/>
    <n v="2192.4"/>
    <n v="2192.4"/>
    <n v="0"/>
    <s v=""/>
    <s v="G/L Account"/>
    <s v=""/>
    <s v=" "/>
    <s v=""/>
    <s v=""/>
    <n v="12671"/>
    <s v=""/>
    <n v="370"/>
    <s v=""/>
    <s v=""/>
  </r>
  <r>
    <x v="3"/>
    <x v="1"/>
    <d v="2021-10-26T00:00:00"/>
    <x v="9"/>
    <s v="Invoice"/>
    <s v="11.11.21-SE"/>
    <n v="52200"/>
    <x v="57"/>
    <s v="52200 Donor related expenses"/>
    <x v="10"/>
    <s v="prescription"/>
    <s v=" "/>
    <s v=""/>
    <s v=""/>
    <n v="12.17"/>
    <n v="12.17"/>
    <n v="0"/>
    <s v=""/>
    <s v="G/L Account"/>
    <s v=""/>
    <s v=" "/>
    <s v=""/>
    <s v="Semra Ezedin"/>
    <n v="18728"/>
    <s v="11.11.21-SE"/>
    <n v="400"/>
    <s v="NULL"/>
    <s v="NULL"/>
  </r>
  <r>
    <x v="1"/>
    <x v="8"/>
    <d v="2021-10-26T00:00:00"/>
    <x v="9"/>
    <s v="Invoice"/>
    <s v="517000095573"/>
    <n v="51380"/>
    <x v="63"/>
    <s v="51380 Laundry"/>
    <x v="10"/>
    <s v="Laundry Oak MD"/>
    <s v=" "/>
    <s v=""/>
    <s v=""/>
    <n v="20.75"/>
    <n v="20.75"/>
    <n v="0"/>
    <s v=""/>
    <s v="G/L Account"/>
    <s v=""/>
    <s v=" "/>
    <s v=""/>
    <s v="Aramark"/>
    <n v="18449"/>
    <s v="517000095573"/>
    <n v="110"/>
    <s v="NULL"/>
    <s v="NULL"/>
  </r>
  <r>
    <x v="1"/>
    <x v="8"/>
    <d v="2021-10-26T00:00:00"/>
    <x v="9"/>
    <s v="Invoice"/>
    <s v="517000095573"/>
    <n v="51380"/>
    <x v="63"/>
    <s v="51380 Laundry"/>
    <x v="10"/>
    <s v="Laundry Oak MA"/>
    <s v=" "/>
    <s v=""/>
    <s v=""/>
    <n v="42.13"/>
    <n v="42.13"/>
    <n v="0"/>
    <s v=""/>
    <s v="G/L Account"/>
    <s v=""/>
    <s v=" "/>
    <s v=""/>
    <s v="Aramark"/>
    <n v="18446"/>
    <s v="517000095573"/>
    <n v="170"/>
    <s v="NULL"/>
    <s v="NULL"/>
  </r>
  <r>
    <x v="1"/>
    <x v="5"/>
    <d v="2021-10-26T00:00:00"/>
    <x v="9"/>
    <s v="Invoice"/>
    <s v="114345"/>
    <n v="51260"/>
    <x v="70"/>
    <s v="51260 Patient souvenirs"/>
    <x v="11"/>
    <s v="Hair ties for pts in the bathroom /lobby"/>
    <s v=" "/>
    <s v=""/>
    <s v=""/>
    <n v="1384.78"/>
    <n v="1384.78"/>
    <n v="0"/>
    <s v=""/>
    <s v="G/L Account"/>
    <s v=""/>
    <s v=" "/>
    <s v=""/>
    <s v="Emoro"/>
    <n v="18418"/>
    <s v="114345"/>
    <n v="340"/>
    <s v="NULL"/>
    <s v="NULL"/>
  </r>
  <r>
    <x v="1"/>
    <x v="1"/>
    <d v="2021-10-26T00:00:00"/>
    <x v="9"/>
    <s v=" "/>
    <s v="G00136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14561"/>
    <s v=""/>
    <n v="340"/>
    <s v="NULL"/>
    <s v="NULL"/>
  </r>
  <r>
    <x v="1"/>
    <x v="7"/>
    <d v="2021-10-26T00:00:00"/>
    <x v="9"/>
    <s v=" "/>
    <s v="G00134"/>
    <n v="51250"/>
    <x v="71"/>
    <s v="51250 Patient refreshments"/>
    <x v="11"/>
    <s v="Coffee cream"/>
    <s v=" "/>
    <s v=""/>
    <s v=""/>
    <n v="55.88"/>
    <n v="55.88"/>
    <n v="0"/>
    <s v=""/>
    <s v="G/L Account"/>
    <s v=""/>
    <s v=" "/>
    <s v=""/>
    <s v=""/>
    <n v="15997"/>
    <s v=""/>
    <n v="180"/>
    <s v="NULL"/>
    <s v="NULL"/>
  </r>
  <r>
    <x v="1"/>
    <x v="5"/>
    <d v="2021-10-26T00:00:00"/>
    <x v="9"/>
    <s v=" "/>
    <s v="G00134"/>
    <n v="51250"/>
    <x v="71"/>
    <s v="51250 Patient refreshments"/>
    <x v="11"/>
    <s v="juice"/>
    <s v=" "/>
    <s v=""/>
    <s v=""/>
    <n v="74.95"/>
    <n v="74.95"/>
    <n v="0"/>
    <s v=""/>
    <s v="G/L Account"/>
    <s v=""/>
    <s v=" "/>
    <s v=""/>
    <s v=""/>
    <n v="15991"/>
    <s v=""/>
    <n v="180"/>
    <s v="NULL"/>
    <s v="NULL"/>
  </r>
  <r>
    <x v="1"/>
    <x v="7"/>
    <d v="2021-10-26T00:00:00"/>
    <x v="9"/>
    <s v="Invoice"/>
    <s v="66811438"/>
    <n v="51230"/>
    <x v="72"/>
    <s v="51230 IVF Lab supplies"/>
    <x v="11"/>
    <s v="Nitrogen Liquid NF"/>
    <s v=" "/>
    <s v=""/>
    <s v=""/>
    <n v="178.34"/>
    <n v="178.34"/>
    <n v="0"/>
    <s v=""/>
    <s v="G/L Account"/>
    <s v=""/>
    <s v=" "/>
    <s v=""/>
    <s v="Linde Gas &amp; Equipment Inc."/>
    <n v="18496"/>
    <s v="66811438"/>
    <n v="130"/>
    <s v="NULL"/>
    <s v="NULL"/>
  </r>
  <r>
    <x v="1"/>
    <x v="5"/>
    <d v="2021-10-26T00:00:00"/>
    <x v="9"/>
    <s v="Invoice"/>
    <s v="66811284"/>
    <n v="51230"/>
    <x v="72"/>
    <s v="51230 IVF Lab supplies"/>
    <x v="11"/>
    <s v="Nitrogen Liquid NF"/>
    <s v=" "/>
    <s v=""/>
    <s v=""/>
    <n v="409.22"/>
    <n v="409.22"/>
    <n v="0"/>
    <s v=""/>
    <s v="G/L Account"/>
    <s v=""/>
    <s v=" "/>
    <s v=""/>
    <s v="Linde Gas &amp; Equipment Inc."/>
    <n v="18492"/>
    <s v="66811284"/>
    <n v="130"/>
    <s v="NULL"/>
    <s v="NULL"/>
  </r>
  <r>
    <x v="4"/>
    <x v="4"/>
    <d v="2021-10-26T00:00:00"/>
    <x v="9"/>
    <s v=" "/>
    <s v="G00134"/>
    <n v="51230"/>
    <x v="72"/>
    <s v="51230 IVF Lab supplies"/>
    <x v="11"/>
    <s v="Refund for Clock"/>
    <s v=" "/>
    <s v=""/>
    <s v=""/>
    <n v="-19.21"/>
    <n v="0"/>
    <n v="19.21"/>
    <s v=""/>
    <s v="G/L Account"/>
    <s v=""/>
    <s v=" "/>
    <s v=""/>
    <s v=""/>
    <n v="16027"/>
    <s v=""/>
    <n v="180"/>
    <s v="NULL"/>
    <s v="NULL"/>
  </r>
  <r>
    <x v="1"/>
    <x v="7"/>
    <d v="2021-10-26T00:00:00"/>
    <x v="9"/>
    <s v=" "/>
    <s v="G00134"/>
    <n v="51230"/>
    <x v="72"/>
    <s v="51230 IVF Lab supplies"/>
    <x v="11"/>
    <s v="Glass Griffin Beaker"/>
    <s v=" "/>
    <s v=""/>
    <s v=""/>
    <n v="28.61"/>
    <n v="28.61"/>
    <n v="0"/>
    <s v=""/>
    <s v="G/L Account"/>
    <s v=""/>
    <s v=" "/>
    <s v=""/>
    <s v=""/>
    <n v="16003"/>
    <s v=""/>
    <n v="130"/>
    <s v="NULL"/>
    <s v="NULL"/>
  </r>
  <r>
    <x v="0"/>
    <x v="2"/>
    <d v="2021-10-27T00:00:00"/>
    <x v="9"/>
    <s v=" "/>
    <s v="G00126"/>
    <n v="68110"/>
    <x v="14"/>
    <s v="68110 State and local taxes"/>
    <x v="3"/>
    <s v="CDTFA EPMT CA DEPT TAX FEE CCD 9528221"/>
    <s v=" "/>
    <s v=""/>
    <s v=""/>
    <n v="7975"/>
    <n v="7975"/>
    <n v="0"/>
    <s v=""/>
    <s v="G/L Account"/>
    <s v=""/>
    <s v=" "/>
    <s v=""/>
    <s v=""/>
    <n v="13660"/>
    <s v=""/>
    <n v="320"/>
    <s v="NULL"/>
    <s v="NULL"/>
  </r>
  <r>
    <x v="4"/>
    <x v="4"/>
    <d v="2021-10-27T00:00:00"/>
    <x v="9"/>
    <s v="Invoice"/>
    <s v="2838"/>
    <n v="67120"/>
    <x v="16"/>
    <s v="67120 Employee recognition"/>
    <x v="4"/>
    <s v="Tshirts for New hires from marketing team"/>
    <s v=" "/>
    <s v=""/>
    <s v=""/>
    <n v="911.12"/>
    <n v="911.12"/>
    <n v="0"/>
    <s v=""/>
    <s v="G/L Account"/>
    <s v=""/>
    <s v=" "/>
    <s v=""/>
    <s v="The Waldorf Company, LLC"/>
    <n v="18518"/>
    <s v="2838"/>
    <n v="340"/>
    <s v="NULL"/>
    <s v="NULL"/>
  </r>
  <r>
    <x v="1"/>
    <x v="7"/>
    <d v="2021-10-27T00:00:00"/>
    <x v="9"/>
    <s v="Invoice"/>
    <s v="M808762"/>
    <n v="65200"/>
    <x v="27"/>
    <s v="65200 IT supplies"/>
    <x v="6"/>
    <s v="HP 26A CF226 Toner"/>
    <s v=" "/>
    <s v=""/>
    <s v=""/>
    <n v="135.81"/>
    <n v="135.81"/>
    <n v="0"/>
    <s v=""/>
    <s v="G/L Account"/>
    <s v=""/>
    <s v=" "/>
    <s v=""/>
    <s v="CDW"/>
    <n v="18587"/>
    <s v="M808762"/>
    <n v="370"/>
    <s v="NULL"/>
    <s v="NULL"/>
  </r>
  <r>
    <x v="1"/>
    <x v="1"/>
    <d v="2021-10-27T00:00:00"/>
    <x v="9"/>
    <s v=" "/>
    <s v="G00134"/>
    <n v="65190"/>
    <x v="28"/>
    <s v="65190 Office supplies"/>
    <x v="6"/>
    <s v="Amazon - no receipt/ not on Oct 2021 Amazon Order report"/>
    <s v=" "/>
    <s v=""/>
    <s v=""/>
    <n v="4.99"/>
    <n v="4.99"/>
    <n v="0"/>
    <s v=""/>
    <s v="G/L Account"/>
    <s v=""/>
    <s v=" "/>
    <s v=""/>
    <s v=""/>
    <n v="16051"/>
    <s v=""/>
    <n v="180"/>
    <s v="NULL"/>
    <s v="NULL"/>
  </r>
  <r>
    <x v="4"/>
    <x v="4"/>
    <d v="2021-10-27T00:00:00"/>
    <x v="9"/>
    <s v=" "/>
    <s v="G00134"/>
    <n v="65190"/>
    <x v="28"/>
    <s v="65190 Office supplies"/>
    <x v="6"/>
    <s v="chromalabel, Planning Board"/>
    <s v=" "/>
    <s v=""/>
    <s v=""/>
    <n v="56.87"/>
    <n v="56.87"/>
    <n v="0"/>
    <s v=""/>
    <s v="G/L Account"/>
    <s v=""/>
    <s v=" "/>
    <s v=""/>
    <s v=""/>
    <n v="16045"/>
    <s v=""/>
    <n v="180"/>
    <s v="NULL"/>
    <s v="NULL"/>
  </r>
  <r>
    <x v="1"/>
    <x v="1"/>
    <d v="2021-10-27T00:00:00"/>
    <x v="9"/>
    <s v=" "/>
    <s v="G00134"/>
    <n v="65190"/>
    <x v="28"/>
    <s v="65190 Office supplies"/>
    <x v="6"/>
    <s v="3M Under Desk Keyboard Tray"/>
    <s v=" "/>
    <s v=""/>
    <s v=""/>
    <n v="92.3"/>
    <n v="92.3"/>
    <n v="0"/>
    <s v=""/>
    <s v="G/L Account"/>
    <s v=""/>
    <s v=" "/>
    <s v=""/>
    <s v=""/>
    <n v="16033"/>
    <s v=""/>
    <n v="180"/>
    <s v="NULL"/>
    <s v="NULL"/>
  </r>
  <r>
    <x v="0"/>
    <x v="2"/>
    <d v="2021-10-27T00:00:00"/>
    <x v="9"/>
    <s v="Invoice"/>
    <s v="212881996"/>
    <n v="65130"/>
    <x v="34"/>
    <s v="65130 Telephone &amp; internet"/>
    <x v="6"/>
    <s v="ACC#1213776 INV 212881996"/>
    <s v=" "/>
    <s v=""/>
    <s v=""/>
    <n v="1585.4"/>
    <n v="1585.4"/>
    <n v="0"/>
    <s v=""/>
    <s v="G/L Account"/>
    <s v=""/>
    <s v=" "/>
    <s v=""/>
    <s v="ACC"/>
    <n v="18512"/>
    <s v="212881996"/>
    <n v="370"/>
    <s v="NULL"/>
    <s v="NULL"/>
  </r>
  <r>
    <x v="0"/>
    <x v="2"/>
    <d v="2021-10-27T00:00:00"/>
    <x v="9"/>
    <s v="Invoice"/>
    <s v="212842501"/>
    <n v="65130"/>
    <x v="34"/>
    <s v="65130 Telephone &amp; internet"/>
    <x v="6"/>
    <s v="ACC#1218166 INV 212842501"/>
    <s v=" "/>
    <s v=""/>
    <s v=""/>
    <n v="1406.2"/>
    <n v="1406.2"/>
    <n v="0"/>
    <s v=""/>
    <s v="G/L Account"/>
    <s v=""/>
    <s v=" "/>
    <s v=""/>
    <s v="ACC"/>
    <n v="18510"/>
    <s v="212842501"/>
    <n v="370"/>
    <s v="NULL"/>
    <s v="NULL"/>
  </r>
  <r>
    <x v="0"/>
    <x v="2"/>
    <d v="2021-10-27T00:00:00"/>
    <x v="9"/>
    <s v="Invoice"/>
    <s v="212841738"/>
    <n v="65130"/>
    <x v="34"/>
    <s v="65130 Telephone &amp; internet"/>
    <x v="6"/>
    <s v="ACC# 1205642 INV 212841738"/>
    <s v=" "/>
    <s v=""/>
    <s v=""/>
    <n v="1433.2"/>
    <n v="1433.2"/>
    <n v="0"/>
    <s v=""/>
    <s v="G/L Account"/>
    <s v=""/>
    <s v=" "/>
    <s v=""/>
    <s v="ACC"/>
    <n v="18508"/>
    <s v="212841738"/>
    <n v="370"/>
    <s v="NULL"/>
    <s v="NULL"/>
  </r>
  <r>
    <x v="1"/>
    <x v="5"/>
    <d v="2021-10-27T00:00:00"/>
    <x v="9"/>
    <s v=" "/>
    <s v="G00136"/>
    <n v="63150"/>
    <x v="45"/>
    <s v="63150 Advertising, print &amp; promotion"/>
    <x v="8"/>
    <s v="Fedex - SV"/>
    <s v=" "/>
    <s v=""/>
    <s v=""/>
    <n v="22.76"/>
    <n v="22.76"/>
    <n v="0"/>
    <s v=""/>
    <s v="G/L Account"/>
    <s v=""/>
    <s v=" "/>
    <s v=""/>
    <s v=""/>
    <n v="14603"/>
    <s v=""/>
    <n v="180"/>
    <s v="NULL"/>
    <s v="NULL"/>
  </r>
  <r>
    <x v="1"/>
    <x v="1"/>
    <d v="2021-10-27T00:00:00"/>
    <x v="9"/>
    <s v=" "/>
    <s v="G00136"/>
    <n v="63150"/>
    <x v="45"/>
    <s v="63150 Advertising, print &amp; promotion"/>
    <x v="8"/>
    <s v="Fedex- SF"/>
    <s v=" "/>
    <s v=""/>
    <s v=""/>
    <n v="164.5"/>
    <n v="164.5"/>
    <n v="0"/>
    <s v=""/>
    <s v="G/L Account"/>
    <s v=""/>
    <s v=" "/>
    <s v=""/>
    <s v=""/>
    <n v="14567"/>
    <s v=""/>
    <n v="180"/>
    <s v="NULL"/>
    <s v="NULL"/>
  </r>
  <r>
    <x v="1"/>
    <x v="1"/>
    <d v="2021-10-27T00:00:00"/>
    <x v="9"/>
    <s v="Invoice"/>
    <s v="114352"/>
    <n v="63120"/>
    <x v="47"/>
    <s v="63120 Events/Swag"/>
    <x v="8"/>
    <s v="Hair ties - for send outs"/>
    <s v=" "/>
    <s v=""/>
    <s v=""/>
    <n v="713.16"/>
    <n v="713.16"/>
    <n v="0"/>
    <s v=""/>
    <s v="G/L Account"/>
    <s v=""/>
    <s v=" "/>
    <s v=""/>
    <s v="Emoro"/>
    <n v="18504"/>
    <s v="114352"/>
    <n v="340"/>
    <s v="NULL"/>
    <s v="NULL"/>
  </r>
  <r>
    <x v="4"/>
    <x v="4"/>
    <d v="2021-10-27T00:00:00"/>
    <x v="9"/>
    <s v="Invoice"/>
    <s v="000504"/>
    <n v="63120"/>
    <x v="47"/>
    <s v="63120 Events/Swag"/>
    <x v="8"/>
    <s v="Doula Expo - Booth for NYC 10.30.21"/>
    <s v=" "/>
    <s v=""/>
    <s v=""/>
    <n v="7725"/>
    <n v="7725"/>
    <n v="0"/>
    <s v=""/>
    <s v="G/L Account"/>
    <s v=""/>
    <s v=" "/>
    <s v=""/>
    <s v="Mama Glow LLC"/>
    <n v="18500"/>
    <s v="000504"/>
    <n v="340"/>
    <s v="NULL"/>
    <s v="NULL"/>
  </r>
  <r>
    <x v="1"/>
    <x v="3"/>
    <d v="2021-10-27T00:00:00"/>
    <x v="9"/>
    <s v="Invoice"/>
    <s v="50800015464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18579"/>
    <s v="508000154642"/>
    <n v="170"/>
    <s v="NULL"/>
    <s v="NULL"/>
  </r>
  <r>
    <x v="1"/>
    <x v="3"/>
    <d v="2021-10-27T00:00:00"/>
    <x v="9"/>
    <s v="Invoice"/>
    <s v="50800015464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18576"/>
    <s v="508000154642"/>
    <n v="110"/>
    <s v="NULL"/>
    <s v="NULL"/>
  </r>
  <r>
    <x v="1"/>
    <x v="1"/>
    <d v="2021-10-27T00:00:00"/>
    <x v="9"/>
    <s v="Invoice"/>
    <s v="508000154590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18572"/>
    <s v="508000154590"/>
    <n v="110"/>
    <s v="NULL"/>
    <s v="NULL"/>
  </r>
  <r>
    <x v="1"/>
    <x v="1"/>
    <d v="2021-10-27T00:00:00"/>
    <x v="9"/>
    <s v="Invoice"/>
    <s v="508000154590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18569"/>
    <s v="508000154590"/>
    <n v="120"/>
    <s v="NULL"/>
    <s v="NULL"/>
  </r>
  <r>
    <x v="1"/>
    <x v="1"/>
    <d v="2021-10-27T00:00:00"/>
    <x v="9"/>
    <s v="Invoice"/>
    <s v="508000154590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18566"/>
    <s v="508000154590"/>
    <n v="130"/>
    <s v="NULL"/>
    <s v="NULL"/>
  </r>
  <r>
    <x v="1"/>
    <x v="1"/>
    <d v="2021-10-27T00:00:00"/>
    <x v="9"/>
    <s v="Invoice"/>
    <s v="508000154590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18563"/>
    <s v="508000154590"/>
    <n v="170"/>
    <s v="NULL"/>
    <s v="NULL"/>
  </r>
  <r>
    <x v="1"/>
    <x v="1"/>
    <d v="2021-10-27T00:00:00"/>
    <x v="9"/>
    <s v="Invoice"/>
    <s v="50800015458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18559"/>
    <s v="508000154586"/>
    <n v="130"/>
    <s v="NULL"/>
    <s v="NULL"/>
  </r>
  <r>
    <x v="1"/>
    <x v="1"/>
    <d v="2021-10-27T00:00:00"/>
    <x v="9"/>
    <s v="Invoice"/>
    <s v="508000154586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18556"/>
    <s v="508000154586"/>
    <n v="110"/>
    <s v="NULL"/>
    <s v="NULL"/>
  </r>
  <r>
    <x v="1"/>
    <x v="1"/>
    <d v="2021-10-27T00:00:00"/>
    <x v="9"/>
    <s v="Invoice"/>
    <s v="50800015458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18553"/>
    <s v="508000154586"/>
    <n v="170"/>
    <s v="NULL"/>
    <s v="NULL"/>
  </r>
  <r>
    <x v="1"/>
    <x v="1"/>
    <d v="2021-10-27T00:00:00"/>
    <x v="9"/>
    <s v="Invoice"/>
    <s v="50800015458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18550"/>
    <s v="508000154586"/>
    <n v="12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42"/>
    <n v="46.42"/>
    <n v="0"/>
    <s v=""/>
    <s v="G/L Account"/>
    <s v=""/>
    <s v=" "/>
    <s v=""/>
    <s v=""/>
    <n v="14597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75"/>
    <n v="46.75"/>
    <n v="0"/>
    <s v=""/>
    <s v="G/L Account"/>
    <s v=""/>
    <s v=" "/>
    <s v=""/>
    <s v=""/>
    <n v="14591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79"/>
    <n v="46.79"/>
    <n v="0"/>
    <s v=""/>
    <s v="G/L Account"/>
    <s v=""/>
    <s v=" "/>
    <s v=""/>
    <s v=""/>
    <n v="14585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6.97"/>
    <n v="46.97"/>
    <n v="0"/>
    <s v=""/>
    <s v="G/L Account"/>
    <s v=""/>
    <s v=" "/>
    <s v=""/>
    <s v=""/>
    <n v="14579"/>
    <s v=""/>
    <n v="340"/>
    <s v="NULL"/>
    <s v="NULL"/>
  </r>
  <r>
    <x v="1"/>
    <x v="1"/>
    <d v="2021-10-27T00:00:00"/>
    <x v="9"/>
    <s v=" "/>
    <s v="G00136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14573"/>
    <s v=""/>
    <n v="340"/>
    <s v="NULL"/>
    <s v="NULL"/>
  </r>
  <r>
    <x v="1"/>
    <x v="7"/>
    <d v="2021-10-27T00:00:00"/>
    <x v="9"/>
    <s v="Invoice"/>
    <s v="66833471"/>
    <n v="51230"/>
    <x v="72"/>
    <s v="51230 IVF Lab supplies"/>
    <x v="11"/>
    <s v="Nitrogen Liquid NF"/>
    <s v=" "/>
    <s v=""/>
    <s v=""/>
    <n v="177.51"/>
    <n v="177.51"/>
    <n v="0"/>
    <s v=""/>
    <s v="G/L Account"/>
    <s v=""/>
    <s v=" "/>
    <s v=""/>
    <s v="Linde Gas &amp; Equipment Inc."/>
    <n v="18583"/>
    <s v="66833471"/>
    <n v="130"/>
    <s v="NULL"/>
    <s v="NULL"/>
  </r>
  <r>
    <x v="1"/>
    <x v="1"/>
    <d v="2021-10-27T00:00:00"/>
    <x v="9"/>
    <s v="Invoice"/>
    <s v="36091"/>
    <n v="51230"/>
    <x v="72"/>
    <s v="51230 IVF Lab supplies"/>
    <x v="11"/>
    <s v="230 L/180L Nitrogen, Carbon Dioxide"/>
    <s v=" "/>
    <s v=""/>
    <s v=""/>
    <n v="785.89"/>
    <n v="785.89"/>
    <n v="0"/>
    <s v=""/>
    <s v="G/L Account"/>
    <s v=""/>
    <s v=" "/>
    <s v=""/>
    <s v="Rons Medical Gases, INC"/>
    <n v="18546"/>
    <s v="36091"/>
    <n v="130"/>
    <s v="NULL"/>
    <s v="NULL"/>
  </r>
  <r>
    <x v="1"/>
    <x v="5"/>
    <d v="2021-10-27T00:00:00"/>
    <x v="9"/>
    <s v="Invoice"/>
    <s v="31997918"/>
    <n v="51230"/>
    <x v="72"/>
    <s v="51230 IVF Lab supplies"/>
    <x v="11"/>
    <s v="Drape sheet"/>
    <s v=" "/>
    <s v=""/>
    <s v=""/>
    <n v="63.25"/>
    <n v="63.25"/>
    <n v="0"/>
    <s v=""/>
    <s v="G/L Account"/>
    <s v=""/>
    <s v=" "/>
    <s v=""/>
    <s v="McKesson"/>
    <n v="18534"/>
    <s v="31997918"/>
    <n v="130"/>
    <s v="NULL"/>
    <s v="NULL"/>
  </r>
  <r>
    <x v="1"/>
    <x v="1"/>
    <d v="2021-10-27T00:00:00"/>
    <x v="9"/>
    <s v="Invoice"/>
    <s v="31979501"/>
    <n v="51230"/>
    <x v="72"/>
    <s v="51230 IVF Lab supplies"/>
    <x v="11"/>
    <s v="Syringe NDL"/>
    <s v=" "/>
    <s v=""/>
    <s v=""/>
    <n v="156.24"/>
    <n v="156.24"/>
    <n v="0"/>
    <s v=""/>
    <s v="G/L Account"/>
    <s v=""/>
    <s v=" "/>
    <s v=""/>
    <s v="McKesson"/>
    <n v="18522"/>
    <s v="31979501"/>
    <n v="130"/>
    <s v="NULL"/>
    <s v="NULL"/>
  </r>
  <r>
    <x v="1"/>
    <x v="5"/>
    <d v="2021-10-27T00:00:00"/>
    <x v="9"/>
    <s v="Invoice"/>
    <s v="2666457"/>
    <n v="51230"/>
    <x v="72"/>
    <s v="51230 IVF Lab supplies"/>
    <x v="11"/>
    <s v="Goblet 13MM 300 pk green"/>
    <s v=" "/>
    <s v=""/>
    <s v=""/>
    <n v="233.67"/>
    <n v="233.67"/>
    <n v="0"/>
    <s v=""/>
    <s v="G/L Account"/>
    <s v=""/>
    <s v=" "/>
    <s v=""/>
    <s v="Fisher HealthCare"/>
    <n v="18514"/>
    <s v="2666457"/>
    <n v="130"/>
    <s v="NULL"/>
    <s v="NULL"/>
  </r>
  <r>
    <x v="1"/>
    <x v="5"/>
    <d v="2021-10-27T00:00:00"/>
    <x v="9"/>
    <s v=" "/>
    <s v="G00134"/>
    <n v="51230"/>
    <x v="72"/>
    <s v="51230 IVF Lab supplies"/>
    <x v="11"/>
    <s v="Plastic Storage Container 12 Gallon"/>
    <s v=" "/>
    <s v=""/>
    <s v=""/>
    <n v="77.260000000000005"/>
    <n v="77.260000000000005"/>
    <n v="0"/>
    <s v=""/>
    <s v="G/L Account"/>
    <s v=""/>
    <s v=" "/>
    <s v=""/>
    <s v=""/>
    <n v="16039"/>
    <s v=""/>
    <n v="130"/>
    <s v="NULL"/>
    <s v="NULL"/>
  </r>
  <r>
    <x v="0"/>
    <x v="7"/>
    <d v="2021-10-27T00:00:00"/>
    <x v="9"/>
    <s v=" "/>
    <s v="G00123"/>
    <n v="51180"/>
    <x v="83"/>
    <s v="51180 Benefits Admin/Payroll Admin fee"/>
    <x v="12"/>
    <s v="SFM - Invoice 5565381 - off - cycle"/>
    <s v=" "/>
    <s v=""/>
    <s v=""/>
    <n v="15"/>
    <n v="15"/>
    <n v="0"/>
    <s v=""/>
    <s v="G/L Account"/>
    <s v=""/>
    <s v=" "/>
    <s v=""/>
    <s v=""/>
    <n v="12695"/>
    <s v=""/>
    <n v="170"/>
    <s v=""/>
    <s v=""/>
  </r>
  <r>
    <x v="0"/>
    <x v="7"/>
    <d v="2021-10-27T00:00:00"/>
    <x v="9"/>
    <s v=" "/>
    <s v="G00123"/>
    <n v="51180"/>
    <x v="83"/>
    <s v="51180 Benefits Admin/Payroll Admin fee"/>
    <x v="12"/>
    <s v="SFM - Invoice 5565381 - off - cycle"/>
    <s v=" "/>
    <s v=""/>
    <s v=""/>
    <n v="53"/>
    <n v="53"/>
    <n v="0"/>
    <s v=""/>
    <s v="G/L Account"/>
    <s v=""/>
    <s v=" "/>
    <s v=""/>
    <s v=""/>
    <n v="12694"/>
    <s v=""/>
    <n v="170"/>
    <s v=""/>
    <s v=""/>
  </r>
  <r>
    <x v="0"/>
    <x v="7"/>
    <d v="2021-10-27T00:00:00"/>
    <x v="9"/>
    <s v=" "/>
    <s v="G00123"/>
    <n v="51170"/>
    <x v="50"/>
    <s v="51170 Benefits "/>
    <x v="12"/>
    <s v="SFM - Invoice 5565381 - off - cycle"/>
    <s v=" "/>
    <s v=""/>
    <s v=""/>
    <n v="10.27"/>
    <n v="10.27"/>
    <n v="0"/>
    <s v=""/>
    <s v="G/L Account"/>
    <s v=""/>
    <s v=" "/>
    <s v=""/>
    <s v=""/>
    <n v="12692"/>
    <s v=""/>
    <n v="170"/>
    <s v=""/>
    <s v=""/>
  </r>
  <r>
    <x v="0"/>
    <x v="7"/>
    <d v="2021-10-27T00:00:00"/>
    <x v="9"/>
    <s v=" "/>
    <s v="G00123"/>
    <n v="51150"/>
    <x v="52"/>
    <s v="51150 Workers' comp insurance"/>
    <x v="12"/>
    <s v="SFM - Invoice 5565381 - off - cycle"/>
    <s v=" "/>
    <s v=""/>
    <s v=""/>
    <n v="27.99"/>
    <n v="27.99"/>
    <n v="0"/>
    <s v=""/>
    <s v="G/L Account"/>
    <s v=""/>
    <s v=" "/>
    <s v=""/>
    <s v=""/>
    <n v="12693"/>
    <s v=""/>
    <n v="170"/>
    <s v=""/>
    <s v=""/>
  </r>
  <r>
    <x v="0"/>
    <x v="7"/>
    <d v="2021-10-27T00:00:00"/>
    <x v="9"/>
    <s v=" "/>
    <s v="G00123"/>
    <n v="51140"/>
    <x v="54"/>
    <s v="51140 Payroll taxes"/>
    <x v="12"/>
    <s v="SFM - Invoice 5565381 - off - cycle"/>
    <s v=" "/>
    <s v=""/>
    <s v=""/>
    <n v="82.35"/>
    <n v="82.35"/>
    <n v="0"/>
    <s v=""/>
    <s v="G/L Account"/>
    <s v=""/>
    <s v=" "/>
    <s v=""/>
    <s v=""/>
    <n v="12691"/>
    <s v=""/>
    <n v="170"/>
    <s v=""/>
    <s v=""/>
  </r>
  <r>
    <x v="0"/>
    <x v="7"/>
    <d v="2021-10-27T00:00:00"/>
    <x v="9"/>
    <s v=" "/>
    <s v="G00123"/>
    <n v="51110"/>
    <x v="56"/>
    <s v="51110 Salaries &amp; wages"/>
    <x v="12"/>
    <s v="SFM - Invoice 5565381 - off - cycle"/>
    <s v=" "/>
    <s v=""/>
    <s v=""/>
    <n v="1076.5"/>
    <n v="1076.5"/>
    <n v="0"/>
    <s v=""/>
    <s v="G/L Account"/>
    <s v=""/>
    <s v=" "/>
    <s v=""/>
    <s v=""/>
    <n v="12690"/>
    <s v=""/>
    <n v="170"/>
    <s v=""/>
    <s v=""/>
  </r>
  <r>
    <x v="1"/>
    <x v="1"/>
    <d v="2021-10-28T00:00:00"/>
    <x v="9"/>
    <s v=" "/>
    <s v="G00134"/>
    <n v="67160"/>
    <x v="15"/>
    <s v="67160 In-house meals"/>
    <x v="4"/>
    <s v="Uber eats - NT"/>
    <s v=" "/>
    <s v=""/>
    <s v=""/>
    <n v="1"/>
    <n v="1"/>
    <n v="0"/>
    <s v=""/>
    <s v="G/L Account"/>
    <s v=""/>
    <s v=" "/>
    <s v=""/>
    <s v=""/>
    <n v="16081"/>
    <s v=""/>
    <n v="110"/>
    <s v="NULL"/>
    <s v="NULL"/>
  </r>
  <r>
    <x v="1"/>
    <x v="1"/>
    <d v="2021-10-28T00:00:00"/>
    <x v="9"/>
    <s v=" "/>
    <s v="G00134"/>
    <n v="67160"/>
    <x v="15"/>
    <s v="67160 In-house meals"/>
    <x v="4"/>
    <s v="Uber eats - NT"/>
    <s v=" "/>
    <s v=""/>
    <s v=""/>
    <n v="33.89"/>
    <n v="33.89"/>
    <n v="0"/>
    <s v=""/>
    <s v="G/L Account"/>
    <s v=""/>
    <s v=" "/>
    <s v=""/>
    <s v=""/>
    <n v="16063"/>
    <s v=""/>
    <n v="110"/>
    <s v="NULL"/>
    <s v="NULL"/>
  </r>
  <r>
    <x v="1"/>
    <x v="1"/>
    <d v="2021-10-28T00:00:00"/>
    <x v="9"/>
    <s v="Invoice"/>
    <s v="M818502"/>
    <n v="65200"/>
    <x v="27"/>
    <s v="65200 IT supplies"/>
    <x v="6"/>
    <s v="HP 414A blk orig toner"/>
    <s v=" "/>
    <s v=""/>
    <s v=""/>
    <n v="89.55"/>
    <n v="89.55"/>
    <n v="0"/>
    <s v=""/>
    <s v="G/L Account"/>
    <s v=""/>
    <s v=" "/>
    <s v=""/>
    <s v="CDW"/>
    <n v="18627"/>
    <s v="M818502"/>
    <n v="370"/>
    <s v="NULL"/>
    <s v="NULL"/>
  </r>
  <r>
    <x v="1"/>
    <x v="1"/>
    <d v="2021-10-28T00:00:00"/>
    <x v="9"/>
    <s v=" "/>
    <s v="G00134"/>
    <n v="65190"/>
    <x v="28"/>
    <s v="65190 Office supplies"/>
    <x v="6"/>
    <s v="Pawfly 20 pcs Wire Keychain Cable"/>
    <s v=" "/>
    <s v=""/>
    <s v=""/>
    <n v="6.51"/>
    <n v="6.51"/>
    <n v="0"/>
    <s v=""/>
    <s v="G/L Account"/>
    <s v=""/>
    <s v=" "/>
    <s v=""/>
    <s v=""/>
    <n v="16075"/>
    <s v=""/>
    <n v="180"/>
    <s v="NULL"/>
    <s v="NULL"/>
  </r>
  <r>
    <x v="4"/>
    <x v="4"/>
    <d v="2021-10-28T00:00:00"/>
    <x v="9"/>
    <s v=" "/>
    <s v="G00136"/>
    <n v="65180"/>
    <x v="29"/>
    <s v="65180 Printing, delivery, &amp; postage"/>
    <x v="6"/>
    <s v="Fedex NYC"/>
    <s v=" "/>
    <s v=""/>
    <s v=""/>
    <n v="978.27"/>
    <n v="978.27"/>
    <n v="0"/>
    <s v=""/>
    <s v="G/L Account"/>
    <s v=""/>
    <s v=" "/>
    <s v=""/>
    <s v=""/>
    <n v="14609"/>
    <s v=""/>
    <n v="180"/>
    <s v="NULL"/>
    <s v="NULL"/>
  </r>
  <r>
    <x v="1"/>
    <x v="3"/>
    <d v="2021-10-28T00:00:00"/>
    <x v="9"/>
    <s v="Invoice"/>
    <s v="70683189"/>
    <n v="51310"/>
    <x v="68"/>
    <s v="51310 Lab transport"/>
    <x v="10"/>
    <s v="9.25.21 SOMA Labcorp"/>
    <s v=" "/>
    <s v=""/>
    <s v=""/>
    <n v="140.11000000000001"/>
    <n v="140.11000000000001"/>
    <n v="0"/>
    <s v=""/>
    <s v="G/L Account"/>
    <s v=""/>
    <s v=" "/>
    <s v=""/>
    <s v="LabCorp"/>
    <n v="18623"/>
    <s v="70683189"/>
    <n v="130"/>
    <s v="NULL"/>
    <s v="NULL"/>
  </r>
  <r>
    <x v="1"/>
    <x v="8"/>
    <d v="2021-10-28T00:00:00"/>
    <x v="9"/>
    <s v="Invoice"/>
    <s v="70667479"/>
    <n v="51310"/>
    <x v="68"/>
    <s v="51310 Lab transport"/>
    <x v="10"/>
    <s v="9.25.21 Dan Labcorp"/>
    <s v=" "/>
    <s v=""/>
    <s v=""/>
    <n v="1081.55"/>
    <n v="1081.55"/>
    <n v="0"/>
    <s v=""/>
    <s v="G/L Account"/>
    <s v=""/>
    <s v=" "/>
    <s v=""/>
    <s v="LabCorp"/>
    <n v="18619"/>
    <s v="70667479"/>
    <n v="130"/>
    <s v="NULL"/>
    <s v="NULL"/>
  </r>
  <r>
    <x v="1"/>
    <x v="1"/>
    <d v="2021-10-28T00:00:00"/>
    <x v="9"/>
    <s v=" "/>
    <s v="G00136"/>
    <n v="51260"/>
    <x v="70"/>
    <s v="51260 Patient souvenirs"/>
    <x v="11"/>
    <s v="Costco Patient flowers"/>
    <s v=" "/>
    <s v=""/>
    <s v=""/>
    <n v="-47.18"/>
    <n v="0"/>
    <n v="47.18"/>
    <s v=""/>
    <s v="G/L Account"/>
    <s v=""/>
    <s v=" "/>
    <s v=""/>
    <s v=""/>
    <n v="14627"/>
    <s v=""/>
    <n v="340"/>
    <s v="NULL"/>
    <s v="NULL"/>
  </r>
  <r>
    <x v="1"/>
    <x v="1"/>
    <d v="2021-10-28T00:00:00"/>
    <x v="9"/>
    <s v=" "/>
    <s v="G00136"/>
    <n v="51260"/>
    <x v="70"/>
    <s v="51260 Patient souvenirs"/>
    <x v="11"/>
    <s v="Costco Patient flowers"/>
    <s v=" "/>
    <s v=""/>
    <s v=""/>
    <n v="51.76"/>
    <n v="51.76"/>
    <n v="0"/>
    <s v=""/>
    <s v="G/L Account"/>
    <s v=""/>
    <s v=" "/>
    <s v=""/>
    <s v=""/>
    <n v="14621"/>
    <s v=""/>
    <n v="340"/>
    <s v="NULL"/>
    <s v="NULL"/>
  </r>
  <r>
    <x v="1"/>
    <x v="1"/>
    <d v="2021-10-28T00:00:00"/>
    <x v="9"/>
    <s v=" "/>
    <s v="G00134"/>
    <n v="51250"/>
    <x v="71"/>
    <s v="51250 Patient refreshments"/>
    <x v="11"/>
    <s v="Cheese it"/>
    <s v=" "/>
    <s v=""/>
    <s v=""/>
    <n v="31.98"/>
    <n v="31.98"/>
    <n v="0"/>
    <s v=""/>
    <s v="G/L Account"/>
    <s v=""/>
    <s v=" "/>
    <s v=""/>
    <s v=""/>
    <n v="16069"/>
    <s v=""/>
    <n v="180"/>
    <s v="NULL"/>
    <s v="NULL"/>
  </r>
  <r>
    <x v="4"/>
    <x v="4"/>
    <d v="2021-10-28T00:00:00"/>
    <x v="9"/>
    <s v=" "/>
    <s v="G00134"/>
    <n v="51250"/>
    <x v="71"/>
    <s v="51250 Patient refreshments"/>
    <x v="11"/>
    <s v="juice, sparking water"/>
    <s v=" "/>
    <s v=""/>
    <s v=""/>
    <n v="79.13"/>
    <n v="79.13"/>
    <n v="0"/>
    <s v=""/>
    <s v="G/L Account"/>
    <s v=""/>
    <s v=" "/>
    <s v=""/>
    <s v=""/>
    <n v="16057"/>
    <s v=""/>
    <n v="180"/>
    <s v="NULL"/>
    <s v="NULL"/>
  </r>
  <r>
    <x v="1"/>
    <x v="7"/>
    <d v="2021-10-28T00:00:00"/>
    <x v="9"/>
    <s v=" "/>
    <s v="G00136"/>
    <n v="51250"/>
    <x v="71"/>
    <s v="51250 Patient refreshments"/>
    <x v="11"/>
    <s v="la croix, izzie, plates"/>
    <s v=" "/>
    <s v=""/>
    <s v=""/>
    <n v="231.78"/>
    <n v="231.78"/>
    <n v="0"/>
    <s v=""/>
    <s v="G/L Account"/>
    <s v=""/>
    <s v=" "/>
    <s v=""/>
    <s v=""/>
    <n v="14615"/>
    <s v=""/>
    <n v="180"/>
    <s v="NULL"/>
    <s v="NULL"/>
  </r>
  <r>
    <x v="1"/>
    <x v="7"/>
    <d v="2021-10-28T00:00:00"/>
    <x v="9"/>
    <s v="Credit Memo"/>
    <s v="4346949"/>
    <n v="51230"/>
    <x v="72"/>
    <s v="51230 IVF Lab supplies"/>
    <x v="11"/>
    <s v="Finnpipette F2 2-20UL- incorrect shipped never left stk"/>
    <s v=" "/>
    <s v=""/>
    <s v=""/>
    <n v="-472.95"/>
    <n v="0"/>
    <n v="472.95"/>
    <s v=""/>
    <s v="G/L Account"/>
    <s v=""/>
    <s v=" "/>
    <s v=""/>
    <s v="Fisher HealthCare"/>
    <n v="25470"/>
    <s v="4346949"/>
    <n v="130"/>
    <s v="NULL"/>
    <s v="NULL"/>
  </r>
  <r>
    <x v="1"/>
    <x v="7"/>
    <d v="2021-10-28T00:00:00"/>
    <x v="9"/>
    <s v="Invoice"/>
    <s v="66851379"/>
    <n v="51230"/>
    <x v="72"/>
    <s v="51230 IVF Lab supplies"/>
    <x v="11"/>
    <s v="Nitrogen Liquid NF"/>
    <s v=" "/>
    <s v=""/>
    <s v=""/>
    <n v="443.11"/>
    <n v="443.11"/>
    <n v="0"/>
    <s v=""/>
    <s v="G/L Account"/>
    <s v=""/>
    <s v=" "/>
    <s v=""/>
    <s v="Linde Gas &amp; Equipment Inc."/>
    <n v="18615"/>
    <s v="66851379"/>
    <n v="130"/>
    <s v="NULL"/>
    <s v="NULL"/>
  </r>
  <r>
    <x v="1"/>
    <x v="5"/>
    <d v="2021-10-28T00:00:00"/>
    <x v="9"/>
    <s v="Invoice"/>
    <s v="66851237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18611"/>
    <s v="66851237"/>
    <n v="130"/>
    <s v="NULL"/>
    <s v="NULL"/>
  </r>
  <r>
    <x v="1"/>
    <x v="7"/>
    <d v="2021-10-28T00:00:00"/>
    <x v="9"/>
    <s v="Invoice"/>
    <s v="555026428"/>
    <n v="51230"/>
    <x v="72"/>
    <s v="51230 IVF Lab supplies"/>
    <x v="11"/>
    <s v="RPMI-1640 med, water for embryo"/>
    <s v=" "/>
    <s v=""/>
    <s v=""/>
    <n v="128.81"/>
    <n v="128.81"/>
    <n v="0"/>
    <s v=""/>
    <s v="G/L Account"/>
    <s v=""/>
    <s v=" "/>
    <s v=""/>
    <s v="Sigma-Aldrich"/>
    <n v="18607"/>
    <s v="555026428"/>
    <n v="130"/>
    <s v="NULL"/>
    <s v="NULL"/>
  </r>
  <r>
    <x v="1"/>
    <x v="7"/>
    <d v="2021-10-28T00:00:00"/>
    <x v="9"/>
    <s v="Invoice"/>
    <s v="555025142"/>
    <n v="51230"/>
    <x v="72"/>
    <s v="51230 IVF Lab supplies"/>
    <x v="11"/>
    <s v="Insulin solution from bovine pancreas"/>
    <s v=" "/>
    <s v=""/>
    <s v=""/>
    <n v="147.85"/>
    <n v="147.85"/>
    <n v="0"/>
    <s v=""/>
    <s v="G/L Account"/>
    <s v=""/>
    <s v=" "/>
    <s v=""/>
    <s v="Sigma-Aldrich"/>
    <n v="18603"/>
    <s v="555025142"/>
    <n v="130"/>
    <s v="NULL"/>
    <s v="NULL"/>
  </r>
  <r>
    <x v="1"/>
    <x v="5"/>
    <d v="2021-10-28T00:00:00"/>
    <x v="9"/>
    <s v="Invoice"/>
    <s v="2822079"/>
    <n v="51230"/>
    <x v="72"/>
    <s v="51230 IVF Lab supplies"/>
    <x v="11"/>
    <s v="5ml TB PS 12x75"/>
    <s v=" "/>
    <s v=""/>
    <s v=""/>
    <n v="298.04000000000002"/>
    <n v="298.04000000000002"/>
    <n v="0"/>
    <s v=""/>
    <s v="G/L Account"/>
    <s v=""/>
    <s v=" "/>
    <s v=""/>
    <s v="Fisher HealthCare"/>
    <n v="18591"/>
    <s v="2822079"/>
    <n v="130"/>
    <s v="NULL"/>
    <s v="NULL"/>
  </r>
  <r>
    <x v="4"/>
    <x v="4"/>
    <d v="2021-10-28T00:00:00"/>
    <x v="9"/>
    <s v=" "/>
    <s v="G00135"/>
    <n v="51230"/>
    <x v="72"/>
    <s v="51230 IVF Lab supplies"/>
    <x v="11"/>
    <s v="Brooklyn Tool Peter - no receipt"/>
    <s v=" "/>
    <s v=""/>
    <s v=""/>
    <n v="212.5"/>
    <n v="212.5"/>
    <n v="0"/>
    <s v=""/>
    <s v="G/L Account"/>
    <s v=""/>
    <s v=" "/>
    <s v=""/>
    <s v=""/>
    <n v="14807"/>
    <s v=""/>
    <n v="110"/>
    <s v="NULL"/>
    <s v="NULL"/>
  </r>
  <r>
    <x v="0"/>
    <x v="4"/>
    <d v="2021-10-28T00:00:00"/>
    <x v="9"/>
    <s v=" "/>
    <s v="G00123"/>
    <n v="51180"/>
    <x v="83"/>
    <s v="51180 Benefits Admin/Payroll Admin fee"/>
    <x v="12"/>
    <s v="SFM - Invoice 5575870 - off - cycle"/>
    <s v=" "/>
    <s v=""/>
    <s v=""/>
    <n v="53"/>
    <n v="53"/>
    <n v="0"/>
    <s v=""/>
    <s v="G/L Account"/>
    <s v=""/>
    <s v=" "/>
    <s v=""/>
    <s v=""/>
    <n v="12702"/>
    <s v=""/>
    <n v="130"/>
    <s v=""/>
    <s v=""/>
  </r>
  <r>
    <x v="0"/>
    <x v="4"/>
    <d v="2021-10-28T00:00:00"/>
    <x v="9"/>
    <s v=" "/>
    <s v="G00123"/>
    <n v="51150"/>
    <x v="52"/>
    <s v="51150 Workers' comp insurance"/>
    <x v="12"/>
    <s v="SFM - Invoice 5575870 - off - cycle"/>
    <s v=" "/>
    <s v=""/>
    <s v=""/>
    <n v="0.31"/>
    <n v="0.31"/>
    <n v="0"/>
    <s v=""/>
    <s v="G/L Account"/>
    <s v=""/>
    <s v=" "/>
    <s v=""/>
    <s v=""/>
    <n v="12701"/>
    <s v=""/>
    <n v="130"/>
    <s v=""/>
    <s v=""/>
  </r>
  <r>
    <x v="0"/>
    <x v="4"/>
    <d v="2021-10-28T00:00:00"/>
    <x v="9"/>
    <s v=" "/>
    <s v="G00123"/>
    <n v="51140"/>
    <x v="54"/>
    <s v="51140 Payroll taxes"/>
    <x v="12"/>
    <s v="SFM - Invoice 5575870 - off - cycle"/>
    <s v=" "/>
    <s v=""/>
    <s v=""/>
    <n v="8.2100000000000009"/>
    <n v="8.2100000000000009"/>
    <n v="0"/>
    <s v=""/>
    <s v="G/L Account"/>
    <s v=""/>
    <s v=" "/>
    <s v=""/>
    <s v=""/>
    <n v="12700"/>
    <s v=""/>
    <n v="130"/>
    <s v=""/>
    <s v=""/>
  </r>
  <r>
    <x v="0"/>
    <x v="4"/>
    <d v="2021-10-28T00:00:00"/>
    <x v="9"/>
    <s v=" "/>
    <s v="G00123"/>
    <n v="51120"/>
    <x v="91"/>
    <s v="51120 Overtime"/>
    <x v="12"/>
    <s v="SFM - Invoice 5575870 - off - cycle"/>
    <s v=" "/>
    <s v=""/>
    <s v=""/>
    <n v="59.66"/>
    <n v="59.66"/>
    <n v="0"/>
    <s v=""/>
    <s v="G/L Account"/>
    <s v=""/>
    <s v=" "/>
    <s v=""/>
    <s v=""/>
    <n v="12699"/>
    <s v=""/>
    <n v="130"/>
    <s v=""/>
    <s v=""/>
  </r>
  <r>
    <x v="0"/>
    <x v="1"/>
    <d v="2021-10-28T00:00:00"/>
    <x v="9"/>
    <s v=" "/>
    <s v="G00124"/>
    <n v="41500"/>
    <x v="75"/>
    <s v="41500 Storage revenue"/>
    <x v="13"/>
    <s v="ACH CREDITSPRING FERTILITHEALTH PMT ID-SETT-ACH ORIG"/>
    <s v=" "/>
    <s v=""/>
    <s v=""/>
    <n v="-1300"/>
    <n v="0"/>
    <n v="1300"/>
    <s v=""/>
    <s v="G/L Account"/>
    <s v=""/>
    <s v=" "/>
    <s v=""/>
    <s v=""/>
    <n v="13419"/>
    <s v=""/>
    <n v="220"/>
    <s v="NULL"/>
    <s v="STORAGE"/>
  </r>
  <r>
    <x v="0"/>
    <x v="0"/>
    <d v="2021-10-29T00:00:00"/>
    <x v="9"/>
    <s v=" "/>
    <s v="G00140"/>
    <n v="81100"/>
    <x v="3"/>
    <s v="81100 Interest income"/>
    <x v="0"/>
    <s v="INTEREST PAYMENT"/>
    <s v=" "/>
    <s v=""/>
    <s v=""/>
    <n v="-24.61"/>
    <n v="0"/>
    <n v="24.61"/>
    <s v=""/>
    <s v="G/L Account"/>
    <s v=""/>
    <s v=" "/>
    <s v=""/>
    <s v=""/>
    <n v="16190"/>
    <s v=""/>
    <n v="320"/>
    <s v=""/>
    <s v=""/>
  </r>
  <r>
    <x v="1"/>
    <x v="1"/>
    <d v="2021-10-29T00:00:00"/>
    <x v="9"/>
    <s v=" "/>
    <s v="G00134"/>
    <n v="67160"/>
    <x v="15"/>
    <s v="67160 In-house meals"/>
    <x v="4"/>
    <s v="Uber eats - NT"/>
    <s v=" "/>
    <s v=""/>
    <s v=""/>
    <n v="2"/>
    <n v="2"/>
    <n v="0"/>
    <s v=""/>
    <s v="G/L Account"/>
    <s v=""/>
    <s v=" "/>
    <s v=""/>
    <s v=""/>
    <n v="16117"/>
    <s v=""/>
    <n v="110"/>
    <s v="NULL"/>
    <s v="NULL"/>
  </r>
  <r>
    <x v="1"/>
    <x v="1"/>
    <d v="2021-10-29T00:00:00"/>
    <x v="9"/>
    <s v=" "/>
    <s v="G00134"/>
    <n v="67160"/>
    <x v="15"/>
    <s v="67160 In-house meals"/>
    <x v="4"/>
    <s v="Teaspoon NT"/>
    <s v=" "/>
    <s v=""/>
    <s v=""/>
    <n v="31.85"/>
    <n v="31.85"/>
    <n v="0"/>
    <s v=""/>
    <s v="G/L Account"/>
    <s v=""/>
    <s v=" "/>
    <s v=""/>
    <s v=""/>
    <n v="16111"/>
    <s v=""/>
    <n v="110"/>
    <s v="NULL"/>
    <s v="NULL"/>
  </r>
  <r>
    <x v="1"/>
    <x v="1"/>
    <d v="2021-10-29T00:00:00"/>
    <x v="9"/>
    <s v=" "/>
    <s v="G00134"/>
    <n v="67160"/>
    <x v="15"/>
    <s v="67160 In-house meals"/>
    <x v="4"/>
    <s v="Uber eats - NT"/>
    <s v=" "/>
    <s v=""/>
    <s v=""/>
    <n v="32.6"/>
    <n v="32.6"/>
    <n v="0"/>
    <s v=""/>
    <s v="G/L Account"/>
    <s v=""/>
    <s v=" "/>
    <s v=""/>
    <s v=""/>
    <n v="16105"/>
    <s v=""/>
    <n v="110"/>
    <s v="NULL"/>
    <s v="NULL"/>
  </r>
  <r>
    <x v="1"/>
    <x v="1"/>
    <d v="2021-10-29T00:00:00"/>
    <x v="9"/>
    <s v=" "/>
    <s v="G00136"/>
    <n v="67160"/>
    <x v="15"/>
    <s v="67160 In-house meals"/>
    <x v="4"/>
    <s v="whiole foods - no receipt"/>
    <s v=" "/>
    <s v=""/>
    <s v=""/>
    <n v="65.98"/>
    <n v="65.98"/>
    <n v="0"/>
    <s v=""/>
    <s v="G/L Account"/>
    <s v=""/>
    <s v=" "/>
    <s v=""/>
    <s v=""/>
    <n v="14637"/>
    <s v=""/>
    <n v="180"/>
    <s v="NULL"/>
    <s v="NULL"/>
  </r>
  <r>
    <x v="1"/>
    <x v="1"/>
    <d v="2021-10-29T00:00:00"/>
    <x v="9"/>
    <s v=" "/>
    <s v="G00134"/>
    <n v="66160"/>
    <x v="18"/>
    <s v="66160 Other travel expenses"/>
    <x v="5"/>
    <s v="United airlines subscription NT"/>
    <s v=" "/>
    <s v=""/>
    <s v=""/>
    <n v="600"/>
    <n v="600"/>
    <n v="0"/>
    <s v=""/>
    <s v="G/L Account"/>
    <s v=""/>
    <s v=" "/>
    <s v=""/>
    <s v=""/>
    <n v="16093"/>
    <s v=""/>
    <n v="110"/>
    <s v="NULL"/>
    <s v="NULL"/>
  </r>
  <r>
    <x v="0"/>
    <x v="2"/>
    <d v="2021-10-29T00:00:00"/>
    <x v="9"/>
    <s v="Invoice"/>
    <s v="M912422"/>
    <n v="65210"/>
    <x v="26"/>
    <s v="65210 Computer software"/>
    <x v="6"/>
    <s v="Teamview corp"/>
    <s v=" "/>
    <s v=""/>
    <s v=""/>
    <n v="2142.7199999999998"/>
    <n v="2142.7199999999998"/>
    <n v="0"/>
    <s v=""/>
    <s v="G/L Account"/>
    <s v=""/>
    <s v=" "/>
    <s v=""/>
    <s v="CDW"/>
    <n v="18683"/>
    <s v="M912422"/>
    <n v="370"/>
    <s v="NULL"/>
    <s v="NULL"/>
  </r>
  <r>
    <x v="1"/>
    <x v="1"/>
    <d v="2021-10-29T00:00:00"/>
    <x v="9"/>
    <s v=" "/>
    <s v="G00136"/>
    <n v="65210"/>
    <x v="26"/>
    <s v="65210 Computer software"/>
    <x v="6"/>
    <s v="HOTSPOTSHIELD - no receipts"/>
    <s v=" "/>
    <s v=""/>
    <s v=""/>
    <n v="12.99"/>
    <n v="12.99"/>
    <n v="0"/>
    <s v=""/>
    <s v="G/L Account"/>
    <s v=""/>
    <s v=" "/>
    <s v=""/>
    <s v=""/>
    <n v="14661"/>
    <s v=""/>
    <n v="180"/>
    <s v="NULL"/>
    <s v="NULL"/>
  </r>
  <r>
    <x v="0"/>
    <x v="2"/>
    <d v="2021-10-29T00:00:00"/>
    <x v="9"/>
    <s v=" "/>
    <s v="G00136"/>
    <n v="65210"/>
    <x v="26"/>
    <s v="65210 Computer software"/>
    <x v="6"/>
    <s v="QBO SFM"/>
    <s v=" "/>
    <s v=""/>
    <s v=""/>
    <n v="180"/>
    <n v="180"/>
    <n v="0"/>
    <s v=""/>
    <s v="G/L Account"/>
    <s v=""/>
    <s v=" "/>
    <s v=""/>
    <s v=""/>
    <n v="14635"/>
    <s v=""/>
    <n v="320"/>
    <s v="NULL"/>
    <s v="NULL"/>
  </r>
  <r>
    <x v="0"/>
    <x v="2"/>
    <d v="2021-10-29T00:00:00"/>
    <x v="9"/>
    <s v="Invoice"/>
    <s v="M896794"/>
    <n v="65200"/>
    <x v="27"/>
    <s v="65200 IT supplies"/>
    <x v="6"/>
    <s v="Ado corp acrobat pro"/>
    <s v=" "/>
    <s v=""/>
    <s v=""/>
    <n v="872.94"/>
    <n v="872.94"/>
    <n v="0"/>
    <s v=""/>
    <s v="G/L Account"/>
    <s v=""/>
    <s v=" "/>
    <s v=""/>
    <s v="CDW"/>
    <n v="18681"/>
    <s v="M896794"/>
    <n v="370"/>
    <s v="NULL"/>
    <s v="NULL"/>
  </r>
  <r>
    <x v="4"/>
    <x v="4"/>
    <d v="2021-10-29T00:00:00"/>
    <x v="9"/>
    <s v=" "/>
    <s v="G00134"/>
    <n v="65190"/>
    <x v="28"/>
    <s v="65190 Office supplies"/>
    <x v="6"/>
    <s v="Magnetic Whiteboard/Dry Erase Board"/>
    <s v=" "/>
    <s v=""/>
    <s v=""/>
    <n v="70.760000000000005"/>
    <n v="70.760000000000005"/>
    <n v="0"/>
    <s v=""/>
    <s v="G/L Account"/>
    <s v=""/>
    <s v=" "/>
    <s v=""/>
    <s v=""/>
    <n v="16099"/>
    <s v=""/>
    <n v="180"/>
    <s v="NULL"/>
    <s v="NULL"/>
  </r>
  <r>
    <x v="0"/>
    <x v="2"/>
    <d v="2021-10-29T00:00:00"/>
    <x v="9"/>
    <s v="Invoice"/>
    <s v="865574"/>
    <n v="64160"/>
    <x v="38"/>
    <s v="64160 Legal"/>
    <x v="7"/>
    <s v="Legal expenses rendered through 9.30.21 OSHU, lab billing, state law"/>
    <s v=" "/>
    <s v=""/>
    <s v=""/>
    <n v="2070"/>
    <n v="2070"/>
    <n v="0"/>
    <s v=""/>
    <s v="G/L Account"/>
    <s v=""/>
    <s v=" "/>
    <s v=""/>
    <s v="Bass Berry"/>
    <n v="18675"/>
    <s v="865574"/>
    <n v="360"/>
    <s v="NULL"/>
    <s v="NULL"/>
  </r>
  <r>
    <x v="4"/>
    <x v="4"/>
    <d v="2021-10-29T00:00:00"/>
    <x v="9"/>
    <s v="Invoice"/>
    <s v="3825581"/>
    <n v="64160"/>
    <x v="38"/>
    <s v="64160 Legal"/>
    <x v="7"/>
    <s v="Legal services 10.11.21- 10.13.21 review/revise Third Amendment/SNDA"/>
    <s v=" "/>
    <s v=""/>
    <s v=""/>
    <n v="2231.25"/>
    <n v="2231.25"/>
    <n v="0"/>
    <s v=""/>
    <s v="G/L Account"/>
    <s v=""/>
    <s v=" "/>
    <s v=""/>
    <s v="Seyfarth Shaw LLP"/>
    <n v="18665"/>
    <s v="3825581"/>
    <n v="360"/>
    <s v="NULL"/>
    <s v="NULL"/>
  </r>
  <r>
    <x v="4"/>
    <x v="4"/>
    <d v="2021-10-29T00:00:00"/>
    <x v="9"/>
    <s v="Invoice"/>
    <s v="OCT 2021-NC"/>
    <n v="51391"/>
    <x v="61"/>
    <s v="51391 Anesthesia"/>
    <x v="10"/>
    <s v="Oct 2021- NYC Anesthesia"/>
    <s v=" "/>
    <s v=""/>
    <s v=""/>
    <n v="7200"/>
    <n v="7200"/>
    <n v="0"/>
    <s v=""/>
    <s v="G/L Account"/>
    <s v=""/>
    <s v=" "/>
    <s v=""/>
    <s v="Neil Chadha Medical Anesthesia PLLC "/>
    <n v="18685"/>
    <s v="OCT 2021-NC"/>
    <n v="110"/>
    <s v="NULL"/>
    <s v="NULL"/>
  </r>
  <r>
    <x v="1"/>
    <x v="1"/>
    <d v="2021-10-29T00:00:00"/>
    <x v="9"/>
    <s v=" "/>
    <s v="G00136"/>
    <n v="51260"/>
    <x v="70"/>
    <s v="51260 Patient souvenirs"/>
    <x v="11"/>
    <s v="Costco Patient flowers"/>
    <s v=" "/>
    <s v=""/>
    <s v=""/>
    <n v="39.99"/>
    <n v="39.99"/>
    <n v="0"/>
    <s v=""/>
    <s v="G/L Account"/>
    <s v=""/>
    <s v=" "/>
    <s v=""/>
    <s v=""/>
    <n v="14655"/>
    <s v=""/>
    <n v="340"/>
    <s v="NULL"/>
    <s v="NULL"/>
  </r>
  <r>
    <x v="1"/>
    <x v="1"/>
    <d v="2021-10-29T00:00:00"/>
    <x v="9"/>
    <s v=" "/>
    <s v="G00136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14649"/>
    <s v=""/>
    <n v="340"/>
    <s v="NULL"/>
    <s v="NULL"/>
  </r>
  <r>
    <x v="1"/>
    <x v="5"/>
    <d v="2021-10-29T00:00:00"/>
    <x v="9"/>
    <s v=" "/>
    <s v="G00136"/>
    <n v="51250"/>
    <x v="71"/>
    <s v="51250 Patient refreshments"/>
    <x v="11"/>
    <s v="eggs, yogurt, coffee, pretzel"/>
    <s v=" "/>
    <s v=""/>
    <s v=""/>
    <n v="63.53"/>
    <n v="63.53"/>
    <n v="0"/>
    <s v=""/>
    <s v="G/L Account"/>
    <s v=""/>
    <s v=" "/>
    <s v=""/>
    <s v=""/>
    <n v="14643"/>
    <s v=""/>
    <n v="180"/>
    <s v="NULL"/>
    <s v="NULL"/>
  </r>
  <r>
    <x v="4"/>
    <x v="4"/>
    <d v="2021-10-29T00:00:00"/>
    <x v="9"/>
    <s v="Invoice"/>
    <s v="9197"/>
    <n v="51230"/>
    <x v="72"/>
    <s v="51230 IVF Lab supplies"/>
    <x v="11"/>
    <s v="35HVC, roller base, liq dewar, tipping stand, canister"/>
    <s v=" "/>
    <s v=""/>
    <s v=""/>
    <n v="7161"/>
    <n v="7161"/>
    <n v="0"/>
    <s v=""/>
    <s v="G/L Account"/>
    <s v=""/>
    <s v=" "/>
    <s v=""/>
    <s v="Discovery Scientific Solution"/>
    <n v="18677"/>
    <s v="9197"/>
    <n v="130"/>
    <s v="NULL"/>
    <s v="NULL"/>
  </r>
  <r>
    <x v="1"/>
    <x v="7"/>
    <d v="2021-10-29T00:00:00"/>
    <x v="9"/>
    <s v="Invoice"/>
    <s v="6020547"/>
    <n v="51230"/>
    <x v="72"/>
    <s v="51230 IVF Lab supplies"/>
    <x v="11"/>
    <s v="Stripper tips"/>
    <s v=" "/>
    <s v=""/>
    <s v=""/>
    <n v="311.86"/>
    <n v="311.86"/>
    <n v="0"/>
    <s v=""/>
    <s v="G/L Account"/>
    <s v=""/>
    <s v=" "/>
    <s v=""/>
    <s v="Origio"/>
    <n v="18669"/>
    <s v="6020547"/>
    <n v="130"/>
    <s v="NULL"/>
    <s v="NULL"/>
  </r>
  <r>
    <x v="1"/>
    <x v="1"/>
    <d v="2021-10-29T00:00:00"/>
    <x v="9"/>
    <s v="Invoice"/>
    <s v="36144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18661"/>
    <s v="36144"/>
    <n v="130"/>
    <s v="NULL"/>
    <s v="NULL"/>
  </r>
  <r>
    <x v="4"/>
    <x v="4"/>
    <d v="2021-10-29T00:00:00"/>
    <x v="9"/>
    <s v="Invoice"/>
    <s v="32076412"/>
    <n v="51230"/>
    <x v="72"/>
    <s v="51230 IVF Lab supplies"/>
    <x v="11"/>
    <s v="Autoclave Pouch"/>
    <s v=" "/>
    <s v=""/>
    <s v=""/>
    <n v="76.41"/>
    <n v="76.41"/>
    <n v="0"/>
    <s v=""/>
    <s v="G/L Account"/>
    <s v=""/>
    <s v=" "/>
    <s v=""/>
    <s v="McKesson"/>
    <n v="18657"/>
    <s v="32076412"/>
    <n v="130"/>
    <s v="NULL"/>
    <s v="NULL"/>
  </r>
  <r>
    <x v="1"/>
    <x v="7"/>
    <d v="2021-10-29T00:00:00"/>
    <x v="9"/>
    <s v="Invoice"/>
    <s v="2963318"/>
    <n v="51230"/>
    <x v="72"/>
    <s v="51230 IVF Lab supplies"/>
    <x v="11"/>
    <s v="Lifeline Cell tech"/>
    <s v=" "/>
    <s v=""/>
    <s v=""/>
    <n v="118.45"/>
    <n v="118.45"/>
    <n v="0"/>
    <s v=""/>
    <s v="G/L Account"/>
    <s v=""/>
    <s v=" "/>
    <s v=""/>
    <s v="Fisher HealthCare"/>
    <n v="18653"/>
    <s v="2963318"/>
    <n v="130"/>
    <s v="NULL"/>
    <s v="NULL"/>
  </r>
  <r>
    <x v="0"/>
    <x v="1"/>
    <d v="2021-10-29T00:00:00"/>
    <x v="9"/>
    <s v=" "/>
    <s v="G00136"/>
    <n v="51230"/>
    <x v="72"/>
    <s v="51230 IVF Lab supplies"/>
    <x v="11"/>
    <s v="Hamilton- no receipt"/>
    <s v=" "/>
    <s v=""/>
    <s v=""/>
    <n v="1835.77"/>
    <n v="1835.77"/>
    <n v="0"/>
    <s v=""/>
    <s v="G/L Account"/>
    <s v=""/>
    <s v=" "/>
    <s v=""/>
    <s v=""/>
    <n v="14633"/>
    <s v=""/>
    <n v="130"/>
    <s v="NULL"/>
    <s v="NULL"/>
  </r>
  <r>
    <x v="0"/>
    <x v="1"/>
    <d v="2021-10-29T00:00:00"/>
    <x v="9"/>
    <s v=" "/>
    <s v="G00124"/>
    <n v="41500"/>
    <x v="75"/>
    <s v="41500 Storage revenue"/>
    <x v="13"/>
    <s v="ACH CREDITSPRING FERTILITHEALTH PMT ID-SETT-ACH ORIG"/>
    <s v=" "/>
    <s v=""/>
    <s v=""/>
    <n v="-1300"/>
    <n v="0"/>
    <n v="1300"/>
    <s v=""/>
    <s v="G/L Account"/>
    <s v=""/>
    <s v=" "/>
    <s v=""/>
    <s v=""/>
    <n v="13429"/>
    <s v=""/>
    <n v="220"/>
    <s v="NULL"/>
    <s v="STORAGE"/>
  </r>
  <r>
    <x v="1"/>
    <x v="1"/>
    <d v="2021-10-30T00:00:00"/>
    <x v="9"/>
    <s v=" "/>
    <s v="G00134"/>
    <n v="67160"/>
    <x v="15"/>
    <s v="67160 In-house meals"/>
    <x v="4"/>
    <s v="Whole foods NT meals"/>
    <s v=" "/>
    <s v=""/>
    <s v=""/>
    <n v="6.53"/>
    <n v="6.53"/>
    <n v="0"/>
    <s v=""/>
    <s v="G/L Account"/>
    <s v=""/>
    <s v=" "/>
    <s v=""/>
    <s v=""/>
    <n v="16165"/>
    <s v=""/>
    <n v="110"/>
    <s v="NULL"/>
    <s v="NULL"/>
  </r>
  <r>
    <x v="1"/>
    <x v="4"/>
    <d v="2021-10-30T00:00:00"/>
    <x v="9"/>
    <s v=" "/>
    <s v="G00134"/>
    <n v="67160"/>
    <x v="15"/>
    <s v="67160 In-house meals"/>
    <x v="4"/>
    <s v="L'Adresse - NT meals"/>
    <s v=" "/>
    <s v=""/>
    <s v=""/>
    <n v="620.41999999999996"/>
    <n v="620.41999999999996"/>
    <n v="0"/>
    <s v=""/>
    <s v="G/L Account"/>
    <s v=""/>
    <s v=" "/>
    <s v=""/>
    <s v=""/>
    <n v="16123"/>
    <s v=""/>
    <n v="110"/>
    <s v="NULL"/>
    <s v="NULL"/>
  </r>
  <r>
    <x v="1"/>
    <x v="4"/>
    <d v="2021-10-30T00:00:00"/>
    <x v="9"/>
    <s v=" "/>
    <s v="G00134"/>
    <n v="66140"/>
    <x v="20"/>
    <s v="66140 Ground transportation"/>
    <x v="5"/>
    <s v="Taxi NT"/>
    <s v=" "/>
    <s v=""/>
    <s v=""/>
    <n v="89.75"/>
    <n v="89.75"/>
    <n v="0"/>
    <s v=""/>
    <s v="G/L Account"/>
    <s v=""/>
    <s v=" "/>
    <s v=""/>
    <s v=""/>
    <n v="16153"/>
    <s v=""/>
    <n v="110"/>
    <s v="NULL"/>
    <s v="NULL"/>
  </r>
  <r>
    <x v="1"/>
    <x v="4"/>
    <d v="2021-10-30T00:00:00"/>
    <x v="9"/>
    <s v=" "/>
    <s v="G00134"/>
    <n v="66140"/>
    <x v="20"/>
    <s v="66140 Ground transportation"/>
    <x v="5"/>
    <s v="Taxi NT"/>
    <s v=" "/>
    <s v=""/>
    <s v=""/>
    <n v="97.8"/>
    <n v="97.8"/>
    <n v="0"/>
    <s v=""/>
    <s v="G/L Account"/>
    <s v=""/>
    <s v=" "/>
    <s v=""/>
    <s v=""/>
    <n v="16147"/>
    <s v=""/>
    <n v="110"/>
    <s v="NULL"/>
    <s v="NULL"/>
  </r>
  <r>
    <x v="1"/>
    <x v="1"/>
    <d v="2021-10-30T00:00:00"/>
    <x v="9"/>
    <s v=" "/>
    <s v="G00134"/>
    <n v="65190"/>
    <x v="28"/>
    <s v="65190 Office supplies"/>
    <x v="6"/>
    <s v="home depot - no receipt"/>
    <s v=" "/>
    <s v=""/>
    <s v=""/>
    <n v="31.73"/>
    <n v="31.73"/>
    <n v="0"/>
    <s v=""/>
    <s v="G/L Account"/>
    <s v=""/>
    <s v=" "/>
    <s v=""/>
    <s v=""/>
    <n v="16159"/>
    <s v=""/>
    <n v="180"/>
    <s v="NULL"/>
    <s v="NULL"/>
  </r>
  <r>
    <x v="1"/>
    <x v="1"/>
    <d v="2021-10-30T00:00:00"/>
    <x v="9"/>
    <s v=" "/>
    <s v="G00134"/>
    <n v="65190"/>
    <x v="28"/>
    <s v="65190 Office supplies"/>
    <x v="6"/>
    <s v="swiffer refills,Wipes, juice"/>
    <s v=" "/>
    <s v=""/>
    <s v=""/>
    <n v="175.93"/>
    <n v="175.93"/>
    <n v="0"/>
    <s v=""/>
    <s v="G/L Account"/>
    <s v=""/>
    <s v=" "/>
    <s v=""/>
    <s v=""/>
    <n v="16135"/>
    <s v=""/>
    <n v="180"/>
    <s v="NULL"/>
    <s v="NULL"/>
  </r>
  <r>
    <x v="1"/>
    <x v="1"/>
    <d v="2021-10-30T00:00:00"/>
    <x v="9"/>
    <s v=" "/>
    <s v="G00136"/>
    <n v="63150"/>
    <x v="45"/>
    <s v="63150 Advertising, print &amp; promotion"/>
    <x v="8"/>
    <s v="Fedex- SF"/>
    <s v=" "/>
    <s v=""/>
    <s v=""/>
    <n v="21.79"/>
    <n v="21.79"/>
    <n v="0"/>
    <s v=""/>
    <s v="G/L Account"/>
    <s v=""/>
    <s v=" "/>
    <s v=""/>
    <s v=""/>
    <n v="14673"/>
    <s v=""/>
    <n v="180"/>
    <s v="NULL"/>
    <s v="NULL"/>
  </r>
  <r>
    <x v="1"/>
    <x v="1"/>
    <d v="2021-10-30T00:00:00"/>
    <x v="9"/>
    <s v=" "/>
    <s v="G00136"/>
    <n v="63150"/>
    <x v="45"/>
    <s v="63150 Advertising, print &amp; promotion"/>
    <x v="8"/>
    <s v="Fedex- SF"/>
    <s v=" "/>
    <s v=""/>
    <s v=""/>
    <n v="97.95"/>
    <n v="97.95"/>
    <n v="0"/>
    <s v=""/>
    <s v="G/L Account"/>
    <s v=""/>
    <s v=" "/>
    <s v=""/>
    <s v=""/>
    <n v="14667"/>
    <s v=""/>
    <n v="180"/>
    <s v="NULL"/>
    <s v="NULL"/>
  </r>
  <r>
    <x v="1"/>
    <x v="6"/>
    <d v="2021-10-30T00:00:00"/>
    <x v="9"/>
    <s v="Invoice"/>
    <s v="71102846"/>
    <n v="51310"/>
    <x v="68"/>
    <s v="51310 Lab transport"/>
    <x v="10"/>
    <s v="10.30.21 Labcorp RWC"/>
    <s v=" "/>
    <s v=""/>
    <s v=""/>
    <n v="236.05"/>
    <n v="236.05"/>
    <n v="0"/>
    <s v=""/>
    <s v="G/L Account"/>
    <s v=""/>
    <s v=" "/>
    <s v=""/>
    <s v="LabCorp"/>
    <n v="18701"/>
    <s v="71102846"/>
    <n v="130"/>
    <s v="NULL"/>
    <s v="NULL"/>
  </r>
  <r>
    <x v="1"/>
    <x v="7"/>
    <d v="2021-10-30T00:00:00"/>
    <x v="9"/>
    <s v="Invoice"/>
    <s v="71087841"/>
    <n v="51310"/>
    <x v="68"/>
    <s v="51310 Lab transport"/>
    <x v="10"/>
    <s v="10.30.21 Labcorp Spring Staff"/>
    <s v=" "/>
    <s v=""/>
    <s v=""/>
    <n v="102.62"/>
    <n v="102.62"/>
    <n v="0"/>
    <s v=""/>
    <s v="G/L Account"/>
    <s v=""/>
    <s v=" "/>
    <s v=""/>
    <s v="LabCorp"/>
    <n v="18697"/>
    <s v="71087841"/>
    <n v="130"/>
    <s v="NULL"/>
    <s v="NULL"/>
  </r>
  <r>
    <x v="1"/>
    <x v="8"/>
    <d v="2021-10-30T00:00:00"/>
    <x v="9"/>
    <s v="Invoice"/>
    <s v="71022122"/>
    <n v="51310"/>
    <x v="68"/>
    <s v="51310 Lab transport"/>
    <x v="10"/>
    <s v="10.30.21 Labcorp Dan"/>
    <s v=" "/>
    <s v=""/>
    <s v=""/>
    <n v="1121.26"/>
    <n v="1121.26"/>
    <n v="0"/>
    <s v=""/>
    <s v="G/L Account"/>
    <s v=""/>
    <s v=" "/>
    <s v=""/>
    <s v="LabCorp"/>
    <n v="18693"/>
    <s v="71022122"/>
    <n v="130"/>
    <s v="NULL"/>
    <s v="NULL"/>
  </r>
  <r>
    <x v="1"/>
    <x v="5"/>
    <d v="2021-10-30T00:00:00"/>
    <x v="9"/>
    <s v="Invoice"/>
    <s v="70908249"/>
    <n v="51310"/>
    <x v="68"/>
    <s v="51310 Lab transport"/>
    <x v="10"/>
    <s v="10.30.21 Labcorp SV"/>
    <s v=" "/>
    <s v=""/>
    <s v=""/>
    <n v="3537.89"/>
    <n v="3537.89"/>
    <n v="0"/>
    <s v=""/>
    <s v="G/L Account"/>
    <s v=""/>
    <s v=" "/>
    <s v=""/>
    <s v="LabCorp"/>
    <n v="18689"/>
    <s v="70908249"/>
    <n v="130"/>
    <s v="NULL"/>
    <s v="NULL"/>
  </r>
  <r>
    <x v="1"/>
    <x v="5"/>
    <d v="2021-10-30T00:00:00"/>
    <x v="9"/>
    <s v=" "/>
    <s v="G00134"/>
    <n v="51230"/>
    <x v="72"/>
    <s v="51230 IVF Lab supplies"/>
    <x v="11"/>
    <s v="Shipping Tags,Plastic Test Tube Rack,Vial Rack, Plastic Divider"/>
    <s v=" "/>
    <s v=""/>
    <s v=""/>
    <n v="102.34"/>
    <n v="102.34"/>
    <n v="0"/>
    <s v=""/>
    <s v="G/L Account"/>
    <s v=""/>
    <s v=" "/>
    <s v=""/>
    <s v=""/>
    <n v="16141"/>
    <s v=""/>
    <n v="130"/>
    <s v="NULL"/>
    <s v="NULL"/>
  </r>
  <r>
    <x v="1"/>
    <x v="5"/>
    <d v="2021-10-30T00:00:00"/>
    <x v="9"/>
    <s v=" "/>
    <s v="G00134"/>
    <n v="51230"/>
    <x v="72"/>
    <s v="51230 IVF Lab supplies"/>
    <x v="11"/>
    <s v="Drummond Scientific Wiretrol"/>
    <s v=" "/>
    <s v=""/>
    <s v=""/>
    <n v="325.27999999999997"/>
    <n v="325.27999999999997"/>
    <n v="0"/>
    <s v=""/>
    <s v="G/L Account"/>
    <s v=""/>
    <s v=" "/>
    <s v=""/>
    <s v=""/>
    <n v="16129"/>
    <s v=""/>
    <n v="130"/>
    <s v="NULL"/>
    <s v="NULL"/>
  </r>
  <r>
    <x v="0"/>
    <x v="2"/>
    <d v="2021-10-31T00:00:00"/>
    <x v="9"/>
    <s v=" "/>
    <s v="G00157"/>
    <n v="71140"/>
    <x v="6"/>
    <s v="71140 Depreciation"/>
    <x v="1"/>
    <s v="October 2021 Depreciation"/>
    <s v=" "/>
    <s v=""/>
    <s v=""/>
    <n v="101869.35"/>
    <n v="101869.35"/>
    <n v="0"/>
    <s v=""/>
    <s v="G/L Account"/>
    <s v=""/>
    <s v=" "/>
    <s v=""/>
    <s v=""/>
    <n v="19859"/>
    <s v=""/>
    <n v="380"/>
    <s v=""/>
    <s v=""/>
  </r>
  <r>
    <x v="0"/>
    <x v="2"/>
    <d v="2021-10-31T00:00:00"/>
    <x v="9"/>
    <s v=" "/>
    <s v="G00157"/>
    <n v="71140"/>
    <x v="6"/>
    <s v="71140 Depreciation"/>
    <x v="1"/>
    <s v="October 2021 Depreciation"/>
    <s v=" "/>
    <s v=""/>
    <s v=""/>
    <n v="203939.7"/>
    <n v="203939.7"/>
    <n v="0"/>
    <s v=""/>
    <s v="G/L Account"/>
    <s v=""/>
    <s v=" "/>
    <s v=""/>
    <s v=""/>
    <n v="19854"/>
    <s v=""/>
    <n v="380"/>
    <s v=""/>
    <s v=""/>
  </r>
  <r>
    <x v="0"/>
    <x v="0"/>
    <d v="2021-10-31T00:00:00"/>
    <x v="9"/>
    <s v=" "/>
    <s v="G00141"/>
    <n v="71130"/>
    <x v="7"/>
    <s v="71130 Interest expense"/>
    <x v="1"/>
    <s v="Accrue Oct 2021 Int Expense"/>
    <s v=" "/>
    <s v=""/>
    <s v=""/>
    <n v="7513.33"/>
    <n v="7513.33"/>
    <n v="0"/>
    <s v=""/>
    <s v="G/L Account"/>
    <s v=""/>
    <s v=" "/>
    <s v=""/>
    <s v=""/>
    <n v="16191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Adj to 9/30 accrued interest for over accrual on undrawn LOC"/>
    <s v=" "/>
    <s v=""/>
    <s v=""/>
    <n v="-22606.25"/>
    <n v="0"/>
    <n v="22606.25"/>
    <s v=""/>
    <s v="G/L Account"/>
    <s v=""/>
    <s v=" "/>
    <s v=""/>
    <s v=""/>
    <n v="14093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Adj to 9/30 accrued interest for over accrual on drawn LOC"/>
    <s v=" "/>
    <s v=""/>
    <s v=""/>
    <n v="-3789.19"/>
    <n v="0"/>
    <n v="3789.19"/>
    <s v=""/>
    <s v="G/L Account"/>
    <s v=""/>
    <s v=" "/>
    <s v=""/>
    <s v=""/>
    <n v="14091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Interest on the unused LOC"/>
    <s v=" "/>
    <s v=""/>
    <s v=""/>
    <n v="2957.03"/>
    <n v="2957.03"/>
    <n v="0"/>
    <s v=""/>
    <s v="G/L Account"/>
    <s v=""/>
    <s v=" "/>
    <s v=""/>
    <s v=""/>
    <n v="14089"/>
    <s v=""/>
    <n v="320"/>
    <s v=""/>
    <s v=""/>
  </r>
  <r>
    <x v="0"/>
    <x v="2"/>
    <d v="2021-10-31T00:00:00"/>
    <x v="9"/>
    <s v=" "/>
    <s v="G00130"/>
    <n v="71130"/>
    <x v="7"/>
    <s v="71130 Interest expense"/>
    <x v="1"/>
    <s v="Interest on the used LOC"/>
    <s v=" "/>
    <s v=""/>
    <s v=""/>
    <n v="38796.04"/>
    <n v="38796.04"/>
    <n v="0"/>
    <s v=""/>
    <s v="G/L Account"/>
    <s v=""/>
    <s v=" "/>
    <s v=""/>
    <s v=""/>
    <n v="14088"/>
    <s v=""/>
    <n v="32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477"/>
    <n v="477"/>
    <n v="0"/>
    <s v=""/>
    <s v="G/L Account"/>
    <s v=""/>
    <s v=" "/>
    <s v=""/>
    <s v=""/>
    <n v="12903"/>
    <s v=""/>
    <n v="35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12"/>
    <n v="212"/>
    <n v="0"/>
    <s v=""/>
    <s v="G/L Account"/>
    <s v=""/>
    <s v=" "/>
    <s v=""/>
    <s v=""/>
    <n v="12846"/>
    <s v=""/>
    <n v="34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53"/>
    <n v="53"/>
    <n v="0"/>
    <s v=""/>
    <s v="G/L Account"/>
    <s v=""/>
    <s v=" "/>
    <s v=""/>
    <s v=""/>
    <n v="12791"/>
    <s v=""/>
    <n v="36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65"/>
    <n v="265"/>
    <n v="0"/>
    <s v=""/>
    <s v="G/L Account"/>
    <s v=""/>
    <s v=" "/>
    <s v=""/>
    <s v=""/>
    <n v="12753"/>
    <s v=""/>
    <n v="37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318"/>
    <n v="318"/>
    <n v="0"/>
    <s v=""/>
    <s v="G/L Account"/>
    <s v=""/>
    <s v=" "/>
    <s v=""/>
    <s v=""/>
    <n v="12745"/>
    <s v=""/>
    <n v="332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265"/>
    <n v="265"/>
    <n v="0"/>
    <s v=""/>
    <s v="G/L Account"/>
    <s v=""/>
    <s v=" "/>
    <s v=""/>
    <s v=""/>
    <n v="12737"/>
    <s v=""/>
    <n v="32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159"/>
    <n v="159"/>
    <n v="0"/>
    <s v=""/>
    <s v="G/L Account"/>
    <s v=""/>
    <s v=" "/>
    <s v=""/>
    <s v=""/>
    <n v="12730"/>
    <s v=""/>
    <n v="31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"/>
    <s v=" "/>
    <s v=""/>
    <s v=""/>
    <n v="689"/>
    <n v="689"/>
    <n v="0"/>
    <s v=""/>
    <s v="G/L Account"/>
    <s v=""/>
    <s v=" "/>
    <s v=""/>
    <s v=""/>
    <n v="12723"/>
    <s v=""/>
    <n v="210"/>
    <s v=""/>
    <s v=""/>
  </r>
  <r>
    <x v="0"/>
    <x v="2"/>
    <d v="2021-10-31T00:00:00"/>
    <x v="9"/>
    <s v=" "/>
    <s v="G00123"/>
    <n v="69130"/>
    <x v="9"/>
    <s v="69130 Payroll processing fee"/>
    <x v="2"/>
    <s v="SFM - Invoice 5580823 - Shipping"/>
    <s v=" "/>
    <s v=""/>
    <s v=""/>
    <n v="30"/>
    <n v="30"/>
    <n v="0"/>
    <s v=""/>
    <s v="G/L Account"/>
    <s v=""/>
    <s v=" "/>
    <s v=""/>
    <s v=""/>
    <n v="12715"/>
    <s v=""/>
    <n v="400"/>
    <s v=""/>
    <s v=""/>
  </r>
  <r>
    <x v="1"/>
    <x v="1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1939.36"/>
    <n v="1939.36"/>
    <n v="0"/>
    <s v="Prepaid Expense - 163"/>
    <s v="G/L Account"/>
    <s v=""/>
    <s v=" "/>
    <s v=""/>
    <s v=""/>
    <n v="19767"/>
    <s v=""/>
    <n v="400"/>
    <s v=""/>
    <s v=""/>
  </r>
  <r>
    <x v="0"/>
    <x v="2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98.4"/>
    <n v="98.4"/>
    <n v="0"/>
    <s v="Prepaid Expense - 162"/>
    <s v="G/L Account"/>
    <s v=""/>
    <s v=" "/>
    <s v=""/>
    <s v=""/>
    <n v="19766"/>
    <s v=""/>
    <n v="400"/>
    <s v=""/>
    <s v=""/>
  </r>
  <r>
    <x v="1"/>
    <x v="1"/>
    <d v="2021-10-31T00:00:00"/>
    <x v="9"/>
    <s v=" "/>
    <s v="G00154"/>
    <n v="68130"/>
    <x v="12"/>
    <s v="68130 Licensing &amp; permitting"/>
    <x v="3"/>
    <s v="P10 Oct 2021- Prepaid Amortization"/>
    <s v=" "/>
    <s v=""/>
    <s v=""/>
    <n v="613.73"/>
    <n v="613.73"/>
    <n v="0"/>
    <s v="Prepaid Expense - 131"/>
    <s v="G/L Account"/>
    <s v=""/>
    <s v=" "/>
    <s v=""/>
    <s v=""/>
    <n v="19760"/>
    <s v=""/>
    <n v="130"/>
    <s v=""/>
    <s v=""/>
  </r>
  <r>
    <x v="0"/>
    <x v="1"/>
    <d v="2021-10-31T00:00:00"/>
    <x v="9"/>
    <s v=" "/>
    <s v="G00154"/>
    <n v="68110"/>
    <x v="14"/>
    <s v="68110 State and local taxes"/>
    <x v="3"/>
    <s v="P10 Oct 2021- Prepaid Amortization"/>
    <s v=" "/>
    <s v=""/>
    <s v=""/>
    <n v="157.49"/>
    <n v="157.49"/>
    <n v="0"/>
    <s v="Prepaid Expense - 127"/>
    <s v="G/L Account"/>
    <s v=""/>
    <s v=" "/>
    <s v=""/>
    <s v=""/>
    <n v="19752"/>
    <s v=""/>
    <n v="320"/>
    <s v=""/>
    <s v=""/>
  </r>
  <r>
    <x v="0"/>
    <x v="4"/>
    <d v="2021-10-31T00:00:00"/>
    <x v="9"/>
    <s v=" "/>
    <s v="G00147"/>
    <n v="67160"/>
    <x v="15"/>
    <s v="67160 In-house meals"/>
    <x v="4"/>
    <s v="Jacqueline Kirstein : 82536473 : LI-lac chocolate : 84.63"/>
    <s v=" "/>
    <s v=""/>
    <s v=""/>
    <n v="69.680000000000007"/>
    <n v="69.680000000000007"/>
    <n v="0"/>
    <s v=""/>
    <s v="G/L Account"/>
    <s v=""/>
    <s v=" "/>
    <s v=""/>
    <s v=""/>
    <n v="17071"/>
    <s v=""/>
    <n v="340"/>
    <s v=""/>
    <s v=""/>
  </r>
  <r>
    <x v="0"/>
    <x v="2"/>
    <d v="2021-10-31T00:00:00"/>
    <x v="9"/>
    <s v=" "/>
    <s v="G00147"/>
    <n v="67140"/>
    <x v="93"/>
    <s v="67140 Employee perks"/>
    <x v="4"/>
    <s v="Alexandra Sellers : 83497617 : Amazon.com : 166.9"/>
    <s v=" "/>
    <s v=""/>
    <s v=""/>
    <n v="142.66"/>
    <n v="142.66"/>
    <n v="0"/>
    <s v=""/>
    <s v="G/L Account"/>
    <s v=""/>
    <s v=" "/>
    <s v=""/>
    <s v=""/>
    <n v="17119"/>
    <s v=""/>
    <n v="332"/>
    <s v=""/>
    <s v=""/>
  </r>
  <r>
    <x v="0"/>
    <x v="2"/>
    <d v="2021-10-31T00:00:00"/>
    <x v="9"/>
    <s v=" "/>
    <s v="G00147"/>
    <n v="67140"/>
    <x v="93"/>
    <s v="67140 Employee perks"/>
    <x v="4"/>
    <s v="Alexandra Sellers : 83497617 : Amazon.com : 166.9"/>
    <s v=" "/>
    <s v=""/>
    <s v=""/>
    <n v="24.24"/>
    <n v="24.24"/>
    <n v="0"/>
    <s v=""/>
    <s v="G/L Account"/>
    <s v=""/>
    <s v=" "/>
    <s v=""/>
    <s v=""/>
    <n v="17118"/>
    <s v=""/>
    <n v="332"/>
    <s v=""/>
    <s v=""/>
  </r>
  <r>
    <x v="0"/>
    <x v="2"/>
    <d v="2021-10-31T00:00:00"/>
    <x v="9"/>
    <s v=" "/>
    <s v="G00147"/>
    <n v="67140"/>
    <x v="93"/>
    <s v="67140 Employee perks"/>
    <x v="4"/>
    <s v="mark.mcdowell@springfertility.com : 82541963 : Costco Wholesale : 365.99"/>
    <s v=" "/>
    <s v=""/>
    <s v=""/>
    <n v="330.74"/>
    <n v="330.74"/>
    <n v="0"/>
    <s v=""/>
    <s v="G/L Account"/>
    <s v=""/>
    <s v=" "/>
    <s v=""/>
    <s v=""/>
    <n v="17073"/>
    <s v=""/>
    <n v="320"/>
    <s v=""/>
    <s v=""/>
  </r>
  <r>
    <x v="0"/>
    <x v="2"/>
    <d v="2021-10-31T00:00:00"/>
    <x v="9"/>
    <s v=" "/>
    <s v="G00147"/>
    <n v="67140"/>
    <x v="93"/>
    <s v="67140 Employee perks"/>
    <x v="4"/>
    <s v="mark.mcdowell@springfertility.com : 82541963 : Amazon.com : 365.99"/>
    <s v=" "/>
    <s v=""/>
    <s v=""/>
    <n v="35.25"/>
    <n v="35.25"/>
    <n v="0"/>
    <s v=""/>
    <s v="G/L Account"/>
    <s v=""/>
    <s v=" "/>
    <s v=""/>
    <s v=""/>
    <n v="17072"/>
    <s v=""/>
    <n v="320"/>
    <s v=""/>
    <s v=""/>
  </r>
  <r>
    <x v="5"/>
    <x v="4"/>
    <d v="2021-10-31T00:00:00"/>
    <x v="9"/>
    <s v=" "/>
    <s v="G00147"/>
    <n v="67140"/>
    <x v="93"/>
    <s v="67140 Employee perks"/>
    <x v="4"/>
    <s v="Derald Sue : 81198629 : Breads Bakery : 18159.29"/>
    <s v=" "/>
    <s v=""/>
    <s v=""/>
    <n v="53.95"/>
    <n v="53.95"/>
    <n v="0"/>
    <s v=""/>
    <s v="G/L Account"/>
    <s v=""/>
    <s v=" "/>
    <s v=""/>
    <s v=""/>
    <n v="16710"/>
    <s v=""/>
    <n v="310"/>
    <s v=""/>
    <s v=""/>
  </r>
  <r>
    <x v="0"/>
    <x v="10"/>
    <d v="2021-10-31T00:00:00"/>
    <x v="9"/>
    <s v=" "/>
    <s v="G00147"/>
    <n v="67130"/>
    <x v="97"/>
    <s v="67130 Company events"/>
    <x v="4"/>
    <s v="Brenda Pham : 81245879 : Amzn Mktp Ca :"/>
    <s v=" "/>
    <s v=""/>
    <s v=""/>
    <n v="30.42"/>
    <n v="30.42"/>
    <n v="0"/>
    <s v=""/>
    <s v="G/L Account"/>
    <s v=""/>
    <s v=" "/>
    <s v=""/>
    <s v=""/>
    <n v="16780"/>
    <s v=""/>
    <n v="332"/>
    <s v=""/>
    <s v=""/>
  </r>
  <r>
    <x v="0"/>
    <x v="10"/>
    <d v="2021-10-31T00:00:00"/>
    <x v="9"/>
    <s v=" "/>
    <s v="G00147"/>
    <n v="67130"/>
    <x v="97"/>
    <s v="67130 Company events"/>
    <x v="4"/>
    <s v="Brenda Pham : 81245879 : Amzn Mktp Ca :"/>
    <s v=" "/>
    <s v=""/>
    <s v=""/>
    <n v="53.87"/>
    <n v="53.87"/>
    <n v="0"/>
    <s v=""/>
    <s v="G/L Account"/>
    <s v=""/>
    <s v=" "/>
    <s v=""/>
    <s v=""/>
    <n v="16778"/>
    <s v=""/>
    <n v="332"/>
    <s v=""/>
    <s v=""/>
  </r>
  <r>
    <x v="0"/>
    <x v="4"/>
    <d v="2021-10-31T00:00:00"/>
    <x v="9"/>
    <s v=" "/>
    <s v="G00147"/>
    <n v="67130"/>
    <x v="97"/>
    <s v="67130 Company events"/>
    <x v="4"/>
    <s v="Brenda Pham : 81245879 : Amzn Mktp Us :"/>
    <s v=" "/>
    <s v=""/>
    <s v=""/>
    <n v="8.6999999999999993"/>
    <n v="8.6999999999999993"/>
    <n v="0"/>
    <s v=""/>
    <s v="G/L Account"/>
    <s v=""/>
    <s v=" "/>
    <s v=""/>
    <s v=""/>
    <n v="16763"/>
    <s v=""/>
    <n v="332"/>
    <s v=""/>
    <s v=""/>
  </r>
  <r>
    <x v="0"/>
    <x v="2"/>
    <d v="2021-10-31T00:00:00"/>
    <x v="9"/>
    <s v=" "/>
    <s v="G00147"/>
    <n v="67130"/>
    <x v="97"/>
    <s v="67130 Company events"/>
    <x v="4"/>
    <s v="Brenda Pham : 81245879 : Paint And Sip Live :"/>
    <s v=" "/>
    <s v=""/>
    <s v=""/>
    <n v="100"/>
    <n v="100"/>
    <n v="0"/>
    <s v=""/>
    <s v="G/L Account"/>
    <s v=""/>
    <s v=" "/>
    <s v=""/>
    <s v=""/>
    <n v="16762"/>
    <s v=""/>
    <n v="332"/>
    <s v=""/>
    <s v=""/>
  </r>
  <r>
    <x v="0"/>
    <x v="5"/>
    <d v="2021-10-31T00:00:00"/>
    <x v="9"/>
    <s v=" "/>
    <s v="G00147"/>
    <n v="67130"/>
    <x v="97"/>
    <s v="67130 Company events"/>
    <x v="4"/>
    <s v="Brenda Pham : 81245879 : Amzn Mktp Us Amzn.com/ :"/>
    <s v=" "/>
    <s v=""/>
    <s v=""/>
    <n v="8.7200000000000006"/>
    <n v="8.7200000000000006"/>
    <n v="0"/>
    <s v=""/>
    <s v="G/L Account"/>
    <s v=""/>
    <s v=" "/>
    <s v=""/>
    <s v=""/>
    <n v="16761"/>
    <s v=""/>
    <n v="332"/>
    <s v=""/>
    <s v=""/>
  </r>
  <r>
    <x v="0"/>
    <x v="7"/>
    <d v="2021-10-31T00:00:00"/>
    <x v="9"/>
    <s v=" "/>
    <s v="G00147"/>
    <n v="67130"/>
    <x v="97"/>
    <s v="67130 Company events"/>
    <x v="4"/>
    <s v="Brenda Pham : 81245879 : Amzn Mktp Us Amzn.com/ :"/>
    <s v=" "/>
    <s v=""/>
    <s v=""/>
    <n v="8.81"/>
    <n v="8.81"/>
    <n v="0"/>
    <s v=""/>
    <s v="G/L Account"/>
    <s v=""/>
    <s v=" "/>
    <s v=""/>
    <s v=""/>
    <n v="16760"/>
    <s v=""/>
    <n v="332"/>
    <s v=""/>
    <s v=""/>
  </r>
  <r>
    <x v="0"/>
    <x v="1"/>
    <d v="2021-10-31T00:00:00"/>
    <x v="9"/>
    <s v=" "/>
    <s v="G00147"/>
    <n v="67130"/>
    <x v="97"/>
    <s v="67130 Company events"/>
    <x v="4"/>
    <s v="Brenda Pham : 81245879 : Amazon Payments :"/>
    <s v=" "/>
    <s v=""/>
    <s v=""/>
    <n v="8.68"/>
    <n v="8.68"/>
    <n v="0"/>
    <s v=""/>
    <s v="G/L Account"/>
    <s v=""/>
    <s v=" "/>
    <s v=""/>
    <s v=""/>
    <n v="16759"/>
    <s v=""/>
    <n v="332"/>
    <s v=""/>
    <s v=""/>
  </r>
  <r>
    <x v="0"/>
    <x v="10"/>
    <d v="2021-10-31T00:00:00"/>
    <x v="9"/>
    <s v=" "/>
    <s v="G00147"/>
    <n v="67130"/>
    <x v="97"/>
    <s v="67130 Company events"/>
    <x v="4"/>
    <s v="Brenda Pham : 81245879 : Nuba On 3rd :"/>
    <s v=" "/>
    <s v=""/>
    <s v=""/>
    <n v="583.69000000000005"/>
    <n v="583.69000000000005"/>
    <n v="0"/>
    <s v=""/>
    <s v="G/L Account"/>
    <s v=""/>
    <s v=" "/>
    <s v=""/>
    <s v=""/>
    <n v="16756"/>
    <s v=""/>
    <n v="332"/>
    <s v=""/>
    <s v=""/>
  </r>
  <r>
    <x v="0"/>
    <x v="4"/>
    <d v="2021-10-31T00:00:00"/>
    <x v="9"/>
    <s v=" "/>
    <s v="G00147"/>
    <n v="67120"/>
    <x v="16"/>
    <s v="67120 Employee recognition"/>
    <x v="4"/>
    <s v="Alyssa Ingber : 82222586 : Magnolia Bakery - Ro :"/>
    <s v=" "/>
    <s v=""/>
    <s v=""/>
    <n v="52.8"/>
    <n v="52.8"/>
    <n v="0"/>
    <s v=""/>
    <s v="G/L Account"/>
    <s v=""/>
    <s v=" "/>
    <s v=""/>
    <s v=""/>
    <n v="16979"/>
    <s v=""/>
    <n v="331"/>
    <s v=""/>
    <s v=""/>
  </r>
  <r>
    <x v="0"/>
    <x v="4"/>
    <d v="2021-10-31T00:00:00"/>
    <x v="9"/>
    <s v=" "/>
    <s v="G00147"/>
    <n v="67120"/>
    <x v="16"/>
    <s v="67120 Employee recognition"/>
    <x v="4"/>
    <s v="Alyssa Ingber : 82086164 : TJ Maxx : 221.56"/>
    <s v=" "/>
    <s v=""/>
    <s v=""/>
    <n v="108.49"/>
    <n v="108.49"/>
    <n v="0"/>
    <s v=""/>
    <s v="G/L Account"/>
    <s v=""/>
    <s v=" "/>
    <s v=""/>
    <s v=""/>
    <n v="16925"/>
    <s v=""/>
    <n v="331"/>
    <s v=""/>
    <s v=""/>
  </r>
  <r>
    <x v="0"/>
    <x v="4"/>
    <d v="2021-10-31T00:00:00"/>
    <x v="9"/>
    <s v=" "/>
    <s v="G00147"/>
    <n v="67120"/>
    <x v="16"/>
    <s v="67120 Employee recognition"/>
    <x v="4"/>
    <s v="Alyssa Ingber : 82086164 : Best Wine &amp; Spirits 21 : 221.56"/>
    <s v=" "/>
    <s v=""/>
    <s v=""/>
    <n v="34.74"/>
    <n v="34.74"/>
    <n v="0"/>
    <s v=""/>
    <s v="G/L Account"/>
    <s v=""/>
    <s v=" "/>
    <s v=""/>
    <s v=""/>
    <n v="16924"/>
    <s v=""/>
    <n v="331"/>
    <s v=""/>
    <s v=""/>
  </r>
  <r>
    <x v="0"/>
    <x v="10"/>
    <d v="2021-10-31T00:00:00"/>
    <x v="9"/>
    <s v=" "/>
    <s v="G00147"/>
    <n v="67120"/>
    <x v="16"/>
    <s v="67120 Employee recognition"/>
    <x v="4"/>
    <s v="Brenda Pham : 81245879 : Bobaboxca :"/>
    <s v=" "/>
    <s v=""/>
    <s v=""/>
    <n v="102.81"/>
    <n v="102.81"/>
    <n v="0"/>
    <s v=""/>
    <s v="G/L Account"/>
    <s v=""/>
    <s v=" "/>
    <s v=""/>
    <s v=""/>
    <n v="16804"/>
    <s v=""/>
    <n v="170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Snackmagic :"/>
    <s v=" "/>
    <s v=""/>
    <s v=""/>
    <n v="200"/>
    <n v="200"/>
    <n v="0"/>
    <s v=""/>
    <s v="G/L Account"/>
    <s v=""/>
    <s v=" "/>
    <s v=""/>
    <s v=""/>
    <n v="16782"/>
    <s v=""/>
    <n v="110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Target.com :"/>
    <s v=" "/>
    <s v=""/>
    <s v=""/>
    <n v="14.02"/>
    <n v="14.02"/>
    <n v="0"/>
    <s v=""/>
    <s v="G/L Account"/>
    <s v=""/>
    <s v=" "/>
    <s v=""/>
    <s v=""/>
    <n v="16779"/>
    <s v=""/>
    <n v="332"/>
    <s v=""/>
    <s v=""/>
  </r>
  <r>
    <x v="0"/>
    <x v="7"/>
    <d v="2021-10-31T00:00:00"/>
    <x v="9"/>
    <s v=" "/>
    <s v="G00147"/>
    <n v="67120"/>
    <x v="16"/>
    <s v="67120 Employee recognition"/>
    <x v="4"/>
    <s v="Brenda Pham : 81245879 : James&amp;the Giant Cupcak :"/>
    <s v=" "/>
    <s v=""/>
    <s v=""/>
    <n v="74.989999999999995"/>
    <n v="74.989999999999995"/>
    <n v="0"/>
    <s v=""/>
    <s v="G/L Account"/>
    <s v=""/>
    <s v=" "/>
    <s v=""/>
    <s v=""/>
    <n v="16777"/>
    <s v=""/>
    <n v="332"/>
    <s v=""/>
    <s v=""/>
  </r>
  <r>
    <x v="0"/>
    <x v="2"/>
    <d v="2021-10-31T00:00:00"/>
    <x v="9"/>
    <s v=" "/>
    <s v="G00147"/>
    <n v="67120"/>
    <x v="16"/>
    <s v="67120 Employee recognition"/>
    <x v="4"/>
    <s v="Brenda Pham : 81245879 : Target.com * :"/>
    <s v=" "/>
    <s v=""/>
    <s v=""/>
    <n v="-0.25"/>
    <n v="0"/>
    <n v="0.25"/>
    <s v=""/>
    <s v="G/L Account"/>
    <s v=""/>
    <s v=" "/>
    <s v=""/>
    <s v=""/>
    <n v="16776"/>
    <s v=""/>
    <n v="332"/>
    <s v=""/>
    <s v=""/>
  </r>
  <r>
    <x v="0"/>
    <x v="1"/>
    <d v="2021-10-31T00:00:00"/>
    <x v="9"/>
    <s v=" "/>
    <s v="G00147"/>
    <n v="67120"/>
    <x v="16"/>
    <s v="67120 Employee recognition"/>
    <x v="4"/>
    <s v="Brenda Pham : 81245879 : Doordash*mochill Mochi :"/>
    <s v=" "/>
    <s v=""/>
    <s v=""/>
    <n v="87.49"/>
    <n v="87.49"/>
    <n v="0"/>
    <s v=""/>
    <s v="G/L Account"/>
    <s v=""/>
    <s v=" "/>
    <s v=""/>
    <s v=""/>
    <n v="16767"/>
    <s v=""/>
    <n v="332"/>
    <s v=""/>
    <s v=""/>
  </r>
  <r>
    <x v="0"/>
    <x v="5"/>
    <d v="2021-10-31T00:00:00"/>
    <x v="9"/>
    <s v=" "/>
    <s v="G00147"/>
    <n v="67120"/>
    <x v="16"/>
    <s v="67120 Employee recognition"/>
    <x v="4"/>
    <s v="Brenda Pham : 81245879 : Nothing Bundt Cakes :"/>
    <s v=" "/>
    <s v=""/>
    <s v=""/>
    <n v="58.49"/>
    <n v="58.49"/>
    <n v="0"/>
    <s v=""/>
    <s v="G/L Account"/>
    <s v=""/>
    <s v=" "/>
    <s v=""/>
    <s v=""/>
    <n v="16766"/>
    <s v=""/>
    <n v="332"/>
    <s v=""/>
    <s v=""/>
  </r>
  <r>
    <x v="0"/>
    <x v="10"/>
    <d v="2021-10-31T00:00:00"/>
    <x v="9"/>
    <s v=" "/>
    <s v="G00147"/>
    <n v="67120"/>
    <x v="16"/>
    <s v="67120 Employee recognition"/>
    <x v="4"/>
    <s v="Brenda Pham : 81245879 : Nuba On 3rd :"/>
    <s v=" "/>
    <s v=""/>
    <s v=""/>
    <n v="-22.29"/>
    <n v="0"/>
    <n v="22.29"/>
    <s v=""/>
    <s v="G/L Account"/>
    <s v=""/>
    <s v=" "/>
    <s v=""/>
    <s v=""/>
    <n v="16755"/>
    <s v=""/>
    <n v="332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The Campbell :"/>
    <s v=" "/>
    <s v=""/>
    <s v=""/>
    <n v="173.89"/>
    <n v="173.89"/>
    <n v="0"/>
    <s v=""/>
    <s v="G/L Account"/>
    <s v=""/>
    <s v=" "/>
    <s v=""/>
    <s v=""/>
    <n v="16592"/>
    <s v=""/>
    <n v="340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SEAMLESS :"/>
    <s v=" "/>
    <s v=""/>
    <s v=""/>
    <n v="50"/>
    <n v="50"/>
    <n v="0"/>
    <s v=""/>
    <s v="G/L Account"/>
    <s v=""/>
    <s v=" "/>
    <s v=""/>
    <s v=""/>
    <n v="16529"/>
    <s v=""/>
    <n v="340"/>
    <s v=""/>
    <s v=""/>
  </r>
  <r>
    <x v="0"/>
    <x v="2"/>
    <d v="2021-10-31T00:00:00"/>
    <x v="9"/>
    <s v=" "/>
    <s v="G00147"/>
    <n v="67120"/>
    <x v="16"/>
    <s v="67120 Employee recognition"/>
    <x v="4"/>
    <s v="Meghan Dwyer : 80999753 : Urbanstems :"/>
    <s v=" "/>
    <s v=""/>
    <s v=""/>
    <n v="90.38"/>
    <n v="90.38"/>
    <n v="0"/>
    <s v=""/>
    <s v="G/L Account"/>
    <s v=""/>
    <s v=" "/>
    <s v=""/>
    <s v=""/>
    <n v="16369"/>
    <s v=""/>
    <n v="340"/>
    <s v=""/>
    <s v=""/>
  </r>
  <r>
    <x v="0"/>
    <x v="1"/>
    <d v="2021-10-31T00:00:00"/>
    <x v="9"/>
    <s v=" "/>
    <s v="G00154"/>
    <n v="67110"/>
    <x v="17"/>
    <s v="67110 Professional development"/>
    <x v="4"/>
    <s v="P10 Oct 2021- Prepaid Amortization"/>
    <s v=" "/>
    <s v=""/>
    <s v=""/>
    <n v="21.06"/>
    <n v="21.06"/>
    <n v="0"/>
    <s v="Prepaid Expense - 95"/>
    <s v="G/L Account"/>
    <s v=""/>
    <s v=" "/>
    <s v=""/>
    <s v=""/>
    <n v="19716"/>
    <s v=""/>
    <n v="180"/>
    <s v=""/>
    <s v=""/>
  </r>
  <r>
    <x v="1"/>
    <x v="7"/>
    <d v="2021-10-31T00:00:00"/>
    <x v="9"/>
    <s v=" "/>
    <s v="G00147"/>
    <n v="67110"/>
    <x v="17"/>
    <s v="67110 Professional development"/>
    <x v="4"/>
    <s v="angelina giangrasso : 82526750 : contra costa medical career : 299"/>
    <s v=" "/>
    <s v=""/>
    <s v=""/>
    <n v="299"/>
    <n v="299"/>
    <n v="0"/>
    <s v=""/>
    <s v="G/L Account"/>
    <s v=""/>
    <s v=" "/>
    <s v=""/>
    <s v=""/>
    <n v="17067"/>
    <s v=""/>
    <n v="170"/>
    <s v=""/>
    <s v=""/>
  </r>
  <r>
    <x v="1"/>
    <x v="1"/>
    <d v="2021-10-31T00:00:00"/>
    <x v="9"/>
    <s v=" "/>
    <s v="G00147"/>
    <n v="67110"/>
    <x v="17"/>
    <s v="67110 Professional development"/>
    <x v="4"/>
    <s v="Tessa Berwald : 82459650 : Tessa Berwald : 1075"/>
    <s v=" "/>
    <s v=""/>
    <s v=""/>
    <n v="1075"/>
    <n v="1075"/>
    <n v="0"/>
    <s v=""/>
    <s v="G/L Account"/>
    <s v=""/>
    <s v=" "/>
    <s v=""/>
    <s v=""/>
    <n v="17018"/>
    <s v=""/>
    <n v="130"/>
    <s v=""/>
    <s v=""/>
  </r>
  <r>
    <x v="0"/>
    <x v="2"/>
    <d v="2021-10-31T00:00:00"/>
    <x v="9"/>
    <s v=" "/>
    <s v="G00147"/>
    <n v="67110"/>
    <x v="17"/>
    <s v="67110 Professional development"/>
    <x v="4"/>
    <s v="jennifer.sattavorn@springfertility.com : 82297177 : CPE Depot : 174"/>
    <s v=" "/>
    <s v=""/>
    <s v=""/>
    <n v="149"/>
    <n v="149"/>
    <n v="0"/>
    <s v=""/>
    <s v="G/L Account"/>
    <s v=""/>
    <s v=" "/>
    <s v=""/>
    <s v=""/>
    <n v="17004"/>
    <s v=""/>
    <n v="320"/>
    <s v=""/>
    <s v=""/>
  </r>
  <r>
    <x v="1"/>
    <x v="7"/>
    <d v="2021-10-31T00:00:00"/>
    <x v="9"/>
    <s v=" "/>
    <s v="G00147"/>
    <n v="67110"/>
    <x v="17"/>
    <s v="67110 Professional development"/>
    <x v="4"/>
    <s v="andrea.dealba@springfertility.com : 82129715 : Contra Costa Medical Career College : 299"/>
    <s v=" "/>
    <s v=""/>
    <s v=""/>
    <n v="299"/>
    <n v="299"/>
    <n v="0"/>
    <s v=""/>
    <s v="G/L Account"/>
    <s v=""/>
    <s v=" "/>
    <s v=""/>
    <s v=""/>
    <n v="1693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ndrea.dealba@springfertility.com : 82104361 : Contra Costa Medical Career College : 399"/>
    <s v=" "/>
    <s v=""/>
    <s v=""/>
    <n v="399"/>
    <n v="399"/>
    <n v="0"/>
    <s v=""/>
    <s v="G/L Account"/>
    <s v=""/>
    <s v=" "/>
    <s v=""/>
    <s v=""/>
    <n v="16928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tess.alexander@springfertility.com : 81892457 : Contra Costa Medical Career College : 399"/>
    <s v=" "/>
    <s v=""/>
    <s v=""/>
    <n v="399"/>
    <n v="399"/>
    <n v="0"/>
    <s v=""/>
    <s v="G/L Account"/>
    <s v=""/>
    <s v=" "/>
    <s v=""/>
    <s v=""/>
    <n v="16914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tess.alexander@springfertility.com : 81892446 : Contra Costa Medical Career College : 299"/>
    <s v=" "/>
    <s v=""/>
    <s v=""/>
    <n v="299"/>
    <n v="299"/>
    <n v="0"/>
    <s v=""/>
    <s v="G/L Account"/>
    <s v=""/>
    <s v=" "/>
    <s v=""/>
    <s v=""/>
    <n v="1691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ngelina giangrasso : 81830863 : contra costa medical career : 399"/>
    <s v=" "/>
    <s v=""/>
    <s v=""/>
    <n v="399"/>
    <n v="399"/>
    <n v="0"/>
    <s v=""/>
    <s v="G/L Account"/>
    <s v=""/>
    <s v=" "/>
    <s v=""/>
    <s v=""/>
    <n v="16901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my.soto@springfertility.com : 81830336 : Contra Costa Medical Career College : 399"/>
    <s v=" "/>
    <s v=""/>
    <s v=""/>
    <n v="399"/>
    <n v="399"/>
    <n v="0"/>
    <s v=""/>
    <s v="G/L Account"/>
    <s v=""/>
    <s v=" "/>
    <s v=""/>
    <s v=""/>
    <n v="16898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amy.soto@springfertility.com : 81830322 : Contra Costa Medical Career College : 299.99"/>
    <s v=" "/>
    <s v=""/>
    <s v=""/>
    <n v="299.99"/>
    <n v="299.99"/>
    <n v="0"/>
    <s v=""/>
    <s v="G/L Account"/>
    <s v=""/>
    <s v=" "/>
    <s v=""/>
    <s v=""/>
    <n v="16895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natalie.rodriguez@springfertility.com : 81830235 : Contra Costa Medical Career College : 698"/>
    <s v=" "/>
    <s v=""/>
    <s v=""/>
    <n v="299"/>
    <n v="299"/>
    <n v="0"/>
    <s v=""/>
    <s v="G/L Account"/>
    <s v=""/>
    <s v=" "/>
    <s v=""/>
    <s v=""/>
    <n v="16892"/>
    <s v=""/>
    <n v="170"/>
    <s v=""/>
    <s v=""/>
  </r>
  <r>
    <x v="1"/>
    <x v="7"/>
    <d v="2021-10-31T00:00:00"/>
    <x v="9"/>
    <s v=" "/>
    <s v="G00147"/>
    <n v="67110"/>
    <x v="17"/>
    <s v="67110 Professional development"/>
    <x v="4"/>
    <s v="natalie.rodriguez@springfertility.com : 81830235 : Contra Costa Medical Career College : 698"/>
    <s v=" "/>
    <s v=""/>
    <s v=""/>
    <n v="399"/>
    <n v="399"/>
    <n v="0"/>
    <s v=""/>
    <s v="G/L Account"/>
    <s v=""/>
    <s v=" "/>
    <s v=""/>
    <s v=""/>
    <n v="16889"/>
    <s v=""/>
    <n v="170"/>
    <s v=""/>
    <s v=""/>
  </r>
  <r>
    <x v="0"/>
    <x v="2"/>
    <d v="2021-10-31T00:00:00"/>
    <x v="9"/>
    <s v=" "/>
    <s v="G00147"/>
    <n v="66160"/>
    <x v="18"/>
    <s v="66160 Other travel expenses"/>
    <x v="5"/>
    <s v="kyle.francis@springfertility.com : 83210489 : Airport Parking : 664.12"/>
    <s v=" "/>
    <s v=""/>
    <s v=""/>
    <n v="32"/>
    <n v="32"/>
    <n v="0"/>
    <s v=""/>
    <s v="G/L Account"/>
    <s v=""/>
    <s v=" "/>
    <s v=""/>
    <s v=""/>
    <n v="17078"/>
    <s v=""/>
    <n v="310"/>
    <s v=""/>
    <s v=""/>
  </r>
  <r>
    <x v="0"/>
    <x v="10"/>
    <d v="2021-10-31T00:00:00"/>
    <x v="9"/>
    <s v=" "/>
    <s v="G00147"/>
    <n v="66160"/>
    <x v="18"/>
    <s v="66160 Other travel expenses"/>
    <x v="5"/>
    <s v="Marin Blitzer : 82211874 : COVID test - International Terminal : 1254.24"/>
    <s v=" "/>
    <s v=""/>
    <s v=""/>
    <n v="225"/>
    <n v="225"/>
    <n v="0"/>
    <s v=""/>
    <s v="G/L Account"/>
    <s v=""/>
    <s v=" "/>
    <s v=""/>
    <s v=""/>
    <n v="16941"/>
    <s v=""/>
    <n v="350"/>
    <s v=""/>
    <s v=""/>
  </r>
  <r>
    <x v="1"/>
    <x v="4"/>
    <d v="2021-10-31T00:00:00"/>
    <x v="9"/>
    <s v=" "/>
    <s v="G00147"/>
    <n v="66160"/>
    <x v="18"/>
    <s v="66160 Other travel expenses"/>
    <x v="5"/>
    <s v="Roxanne Buckmaster : 81609642 : Port of portland : 4953.35"/>
    <s v=" "/>
    <s v=""/>
    <s v=""/>
    <n v="105"/>
    <n v="105"/>
    <n v="0"/>
    <s v=""/>
    <s v="G/L Account"/>
    <s v=""/>
    <s v=" "/>
    <s v=""/>
    <s v=""/>
    <n v="16829"/>
    <s v=""/>
    <n v="120"/>
    <s v=""/>
    <s v=""/>
  </r>
  <r>
    <x v="1"/>
    <x v="4"/>
    <d v="2021-10-31T00:00:00"/>
    <x v="9"/>
    <s v=" "/>
    <s v="G00147"/>
    <n v="66160"/>
    <x v="18"/>
    <s v="66160 Other travel expenses"/>
    <x v="5"/>
    <s v="Brenda Pham : 81245879 : Allianz Travel Ins :"/>
    <s v=" "/>
    <s v=""/>
    <s v=""/>
    <n v="32.159999999999997"/>
    <n v="32.159999999999997"/>
    <n v="0"/>
    <s v=""/>
    <s v="G/L Account"/>
    <s v=""/>
    <s v=" "/>
    <s v=""/>
    <s v=""/>
    <n v="16795"/>
    <s v=""/>
    <n v="160"/>
    <s v=""/>
    <s v=""/>
  </r>
  <r>
    <x v="0"/>
    <x v="2"/>
    <d v="2021-10-31T00:00:00"/>
    <x v="9"/>
    <s v=" "/>
    <s v="G00147"/>
    <n v="66160"/>
    <x v="18"/>
    <s v="66160 Other travel expenses"/>
    <x v="5"/>
    <s v="Derald Sue : 81198629 : Drip Hydration Baltimore : 18159.29"/>
    <s v=" "/>
    <s v=""/>
    <s v=""/>
    <n v="499"/>
    <n v="499"/>
    <n v="0"/>
    <s v=""/>
    <s v="G/L Account"/>
    <s v=""/>
    <s v=" "/>
    <s v=""/>
    <s v=""/>
    <n v="16666"/>
    <s v=""/>
    <n v="310"/>
    <s v=""/>
    <s v=""/>
  </r>
  <r>
    <x v="1"/>
    <x v="4"/>
    <d v="2021-10-31T00:00:00"/>
    <x v="9"/>
    <s v=" "/>
    <s v="G00147"/>
    <n v="66160"/>
    <x v="18"/>
    <s v="66160 Other travel expenses"/>
    <x v="5"/>
    <s v="Meghan Dwyer : 80999753 : 60777 - Sfo Parking Dd Q9 :"/>
    <s v=" "/>
    <s v=""/>
    <s v=""/>
    <n v="180"/>
    <n v="180"/>
    <n v="0"/>
    <s v=""/>
    <s v="G/L Account"/>
    <s v=""/>
    <s v=" "/>
    <s v=""/>
    <s v=""/>
    <n v="16506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92.31"/>
    <n v="92.31"/>
    <n v="0"/>
    <s v=""/>
    <s v="G/L Account"/>
    <s v=""/>
    <s v=" "/>
    <s v=""/>
    <s v=""/>
    <n v="17115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22.05"/>
    <n v="22.05"/>
    <n v="0"/>
    <s v=""/>
    <s v="G/L Account"/>
    <s v=""/>
    <s v=" "/>
    <s v=""/>
    <s v=""/>
    <n v="17109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17.98"/>
    <n v="17.98"/>
    <n v="0"/>
    <s v=""/>
    <s v="G/L Account"/>
    <s v=""/>
    <s v=" "/>
    <s v=""/>
    <s v=""/>
    <n v="17091"/>
    <s v=""/>
    <n v="340"/>
    <s v=""/>
    <s v=""/>
  </r>
  <r>
    <x v="1"/>
    <x v="4"/>
    <d v="2021-10-31T00:00:00"/>
    <x v="9"/>
    <s v=" "/>
    <s v="G00147"/>
    <n v="66140"/>
    <x v="20"/>
    <s v="66140 Ground transportation"/>
    <x v="5"/>
    <s v="Meghan Dwyer : 83213738 : Uber : 920.35"/>
    <s v=" "/>
    <s v=""/>
    <s v=""/>
    <n v="96.76"/>
    <n v="96.76"/>
    <n v="0"/>
    <s v=""/>
    <s v="G/L Account"/>
    <s v=""/>
    <s v=" "/>
    <s v=""/>
    <s v=""/>
    <n v="17082"/>
    <s v=""/>
    <n v="340"/>
    <s v=""/>
    <s v=""/>
  </r>
  <r>
    <x v="0"/>
    <x v="2"/>
    <d v="2021-10-31T00:00:00"/>
    <x v="9"/>
    <s v=" "/>
    <s v="G00147"/>
    <n v="66140"/>
    <x v="20"/>
    <s v="66140 Ground transportation"/>
    <x v="5"/>
    <s v="kyle.francis@springfertility.com : 83210489 : Uber : 664.12"/>
    <s v=" "/>
    <s v=""/>
    <s v=""/>
    <n v="55.65"/>
    <n v="55.65"/>
    <n v="0"/>
    <s v=""/>
    <s v="G/L Account"/>
    <s v=""/>
    <s v=" "/>
    <s v=""/>
    <s v=""/>
    <n v="1707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kyle.francis@springfertility.com : 83210489 : Uber : 664.12"/>
    <s v=" "/>
    <s v=""/>
    <s v=""/>
    <n v="42.51"/>
    <n v="42.51"/>
    <n v="0"/>
    <s v=""/>
    <s v="G/L Account"/>
    <s v=""/>
    <s v=" "/>
    <s v=""/>
    <s v=""/>
    <n v="17076"/>
    <s v=""/>
    <n v="310"/>
    <s v=""/>
    <s v=""/>
  </r>
  <r>
    <x v="0"/>
    <x v="4"/>
    <d v="2021-10-31T00:00:00"/>
    <x v="9"/>
    <s v=" "/>
    <s v="G00147"/>
    <n v="66140"/>
    <x v="20"/>
    <s v="66140 Ground transportation"/>
    <x v="5"/>
    <s v="Jacqueline Kirstein : 82536473 : Taxi : 84.63"/>
    <s v=" "/>
    <s v=""/>
    <s v=""/>
    <n v="14.95"/>
    <n v="14.95"/>
    <n v="0"/>
    <s v=""/>
    <s v="G/L Account"/>
    <s v=""/>
    <s v=" "/>
    <s v=""/>
    <s v=""/>
    <n v="17070"/>
    <s v=""/>
    <n v="34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Uber : 345.94"/>
    <s v=" "/>
    <s v=""/>
    <s v=""/>
    <n v="42.7"/>
    <n v="42.7"/>
    <n v="0"/>
    <s v=""/>
    <s v="G/L Account"/>
    <s v=""/>
    <s v=" "/>
    <s v=""/>
    <s v=""/>
    <n v="17063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31.76"/>
    <n v="31.76"/>
    <n v="0"/>
    <s v=""/>
    <s v="G/L Account"/>
    <s v=""/>
    <s v=" "/>
    <s v=""/>
    <s v=""/>
    <n v="17057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Uber : 345.94"/>
    <s v=" "/>
    <s v=""/>
    <s v=""/>
    <n v="8.5299999999999994"/>
    <n v="8.5299999999999994"/>
    <n v="0"/>
    <s v=""/>
    <s v="G/L Account"/>
    <s v=""/>
    <s v=" "/>
    <s v=""/>
    <s v=""/>
    <n v="17048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47.78"/>
    <n v="47.78"/>
    <n v="0"/>
    <s v=""/>
    <s v="G/L Account"/>
    <s v=""/>
    <s v=" "/>
    <s v=""/>
    <s v=""/>
    <n v="17024"/>
    <s v=""/>
    <n v="120"/>
    <s v=""/>
    <s v=""/>
  </r>
  <r>
    <x v="1"/>
    <x v="1"/>
    <d v="2021-10-31T00:00:00"/>
    <x v="9"/>
    <s v=" "/>
    <s v="G00147"/>
    <n v="66140"/>
    <x v="20"/>
    <s v="66140 Ground transportation"/>
    <x v="5"/>
    <s v="Audrey Krall : 82486756 : Lyft : 345.94"/>
    <s v=" "/>
    <s v=""/>
    <s v=""/>
    <n v="31.94"/>
    <n v="31.94"/>
    <n v="0"/>
    <s v=""/>
    <s v="G/L Account"/>
    <s v=""/>
    <s v=" "/>
    <s v=""/>
    <s v=""/>
    <n v="17021"/>
    <s v=""/>
    <n v="120"/>
    <s v=""/>
    <s v=""/>
  </r>
  <r>
    <x v="1"/>
    <x v="7"/>
    <d v="2021-10-31T00:00:00"/>
    <x v="9"/>
    <s v=" "/>
    <s v="G00147"/>
    <n v="66140"/>
    <x v="20"/>
    <s v="66140 Ground transportation"/>
    <x v="5"/>
    <s v="megan.crowe@springfertility.com : 82339210 : Taxi Cab : 1002.85"/>
    <s v=" "/>
    <s v=""/>
    <s v=""/>
    <n v="53.65"/>
    <n v="53.65"/>
    <n v="0"/>
    <s v=""/>
    <s v="G/L Account"/>
    <s v=""/>
    <s v=" "/>
    <s v=""/>
    <s v=""/>
    <n v="17012"/>
    <s v=""/>
    <n v="120"/>
    <s v=""/>
    <s v=""/>
  </r>
  <r>
    <x v="1"/>
    <x v="7"/>
    <d v="2021-10-31T00:00:00"/>
    <x v="9"/>
    <s v=" "/>
    <s v="G00147"/>
    <n v="66140"/>
    <x v="20"/>
    <s v="66140 Ground transportation"/>
    <x v="5"/>
    <s v="megan.crowe@springfertility.com : 82339210 : Taxi Cab : 1002.85"/>
    <s v=" "/>
    <s v=""/>
    <s v=""/>
    <n v="74.040000000000006"/>
    <n v="74.040000000000006"/>
    <n v="0"/>
    <s v=""/>
    <s v="G/L Account"/>
    <s v=""/>
    <s v=" "/>
    <s v=""/>
    <s v=""/>
    <n v="17009"/>
    <s v=""/>
    <n v="120"/>
    <s v=""/>
    <s v=""/>
  </r>
  <r>
    <x v="0"/>
    <x v="2"/>
    <d v="2021-10-31T00:00:00"/>
    <x v="9"/>
    <s v=" "/>
    <s v="G00147"/>
    <n v="66140"/>
    <x v="20"/>
    <s v="66140 Ground transportation"/>
    <x v="5"/>
    <s v="jennifer.sattavorn@springfertility.com : 82297177 : Sutter Plaza Garage : 174"/>
    <s v=" "/>
    <s v=""/>
    <s v=""/>
    <n v="25"/>
    <n v="25"/>
    <n v="0"/>
    <s v=""/>
    <s v="G/L Account"/>
    <s v=""/>
    <s v=" "/>
    <s v=""/>
    <s v=""/>
    <n v="17005"/>
    <s v=""/>
    <n v="320"/>
    <s v=""/>
    <s v=""/>
  </r>
  <r>
    <x v="1"/>
    <x v="4"/>
    <d v="2021-10-31T00:00:00"/>
    <x v="9"/>
    <s v=" "/>
    <s v="G00147"/>
    <n v="66140"/>
    <x v="20"/>
    <s v="66140 Ground transportation"/>
    <x v="5"/>
    <s v="jeff.pan@springfertility.com : 82235836 : Uber : 793.13"/>
    <s v=" "/>
    <s v=""/>
    <s v=""/>
    <n v="41.33"/>
    <n v="41.33"/>
    <n v="0"/>
    <s v=""/>
    <s v="G/L Account"/>
    <s v=""/>
    <s v=" "/>
    <s v=""/>
    <s v=""/>
    <n v="17001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Flywheel Taxi : 1122.48"/>
    <s v=" "/>
    <s v=""/>
    <s v=""/>
    <n v="55.2"/>
    <n v="55.2"/>
    <n v="0"/>
    <s v=""/>
    <s v="G/L Account"/>
    <s v=""/>
    <s v=" "/>
    <s v=""/>
    <s v=""/>
    <n v="16992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Uber : 1122.48"/>
    <s v=" "/>
    <s v=""/>
    <s v=""/>
    <n v="59.88"/>
    <n v="59.88"/>
    <n v="0"/>
    <s v=""/>
    <s v="G/L Account"/>
    <s v=""/>
    <s v=" "/>
    <s v=""/>
    <s v=""/>
    <n v="16989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Curb Mobility : 1122.48"/>
    <s v=" "/>
    <s v=""/>
    <s v=""/>
    <n v="72.47"/>
    <n v="72.47"/>
    <n v="0"/>
    <s v=""/>
    <s v="G/L Account"/>
    <s v=""/>
    <s v=" "/>
    <s v=""/>
    <s v=""/>
    <n v="16983"/>
    <s v=""/>
    <n v="130"/>
    <s v=""/>
    <s v=""/>
  </r>
  <r>
    <x v="1"/>
    <x v="4"/>
    <d v="2021-10-31T00:00:00"/>
    <x v="9"/>
    <s v=" "/>
    <s v="G00147"/>
    <n v="66140"/>
    <x v="20"/>
    <s v="66140 Ground transportation"/>
    <x v="5"/>
    <s v="mark.simpkins@springfertility.com : 82228328 : Uber : 1122.48"/>
    <s v=" "/>
    <s v=""/>
    <s v=""/>
    <n v="38.130000000000003"/>
    <n v="38.130000000000003"/>
    <n v="0"/>
    <s v=""/>
    <s v="G/L Account"/>
    <s v=""/>
    <s v=" "/>
    <s v=""/>
    <s v=""/>
    <n v="16980"/>
    <s v=""/>
    <n v="13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33.380000000000003"/>
    <n v="33.380000000000003"/>
    <n v="0"/>
    <s v=""/>
    <s v="G/L Account"/>
    <s v=""/>
    <s v=" "/>
    <s v=""/>
    <s v=""/>
    <n v="16976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79.790000000000006"/>
    <n v="79.790000000000006"/>
    <n v="0"/>
    <s v=""/>
    <s v="G/L Account"/>
    <s v=""/>
    <s v=" "/>
    <s v=""/>
    <s v=""/>
    <n v="16970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110.75"/>
    <n v="110.75"/>
    <n v="0"/>
    <s v=""/>
    <s v="G/L Account"/>
    <s v=""/>
    <s v=" "/>
    <s v=""/>
    <s v=""/>
    <n v="16964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Fog City Cab : 933.75"/>
    <s v=" "/>
    <s v=""/>
    <s v=""/>
    <n v="50.3"/>
    <n v="50.3"/>
    <n v="0"/>
    <s v=""/>
    <s v="G/L Account"/>
    <s v=""/>
    <s v=" "/>
    <s v=""/>
    <s v=""/>
    <n v="16961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34.32"/>
    <n v="34.32"/>
    <n v="0"/>
    <s v=""/>
    <s v="G/L Account"/>
    <s v=""/>
    <s v=" "/>
    <s v=""/>
    <s v=""/>
    <n v="16958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83.04"/>
    <n v="83.04"/>
    <n v="0"/>
    <s v=""/>
    <s v="G/L Account"/>
    <s v=""/>
    <s v=" "/>
    <s v=""/>
    <s v=""/>
    <n v="16949"/>
    <s v=""/>
    <n v="160"/>
    <s v=""/>
    <s v=""/>
  </r>
  <r>
    <x v="1"/>
    <x v="1"/>
    <d v="2021-10-31T00:00:00"/>
    <x v="9"/>
    <s v=" "/>
    <s v="G00147"/>
    <n v="66140"/>
    <x v="20"/>
    <s v="66140 Ground transportation"/>
    <x v="5"/>
    <s v="Angela Trieu : 82219030 : Flywheel Taxi : 933.75"/>
    <s v=" "/>
    <s v=""/>
    <s v=""/>
    <n v="50.5"/>
    <n v="50.5"/>
    <n v="0"/>
    <s v=""/>
    <s v="G/L Account"/>
    <s v=""/>
    <s v=" "/>
    <s v=""/>
    <s v=""/>
    <n v="16946"/>
    <s v=""/>
    <n v="160"/>
    <s v=""/>
    <s v=""/>
  </r>
  <r>
    <x v="1"/>
    <x v="4"/>
    <d v="2021-10-31T00:00:00"/>
    <x v="9"/>
    <s v=" "/>
    <s v="G00147"/>
    <n v="66140"/>
    <x v="20"/>
    <s v="66140 Ground transportation"/>
    <x v="5"/>
    <s v="Angela Trieu : 82219030 : Uber : 933.75"/>
    <s v=" "/>
    <s v=""/>
    <s v=""/>
    <n v="118.83"/>
    <n v="118.83"/>
    <n v="0"/>
    <s v=""/>
    <s v="G/L Account"/>
    <s v=""/>
    <s v=" "/>
    <s v=""/>
    <s v=""/>
    <n v="16943"/>
    <s v=""/>
    <n v="16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23.13"/>
    <n v="23.13"/>
    <n v="0"/>
    <s v=""/>
    <s v="G/L Account"/>
    <s v=""/>
    <s v=" "/>
    <s v=""/>
    <s v=""/>
    <n v="16942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9.75"/>
    <n v="9.75"/>
    <n v="0"/>
    <s v=""/>
    <s v="G/L Account"/>
    <s v=""/>
    <s v=" "/>
    <s v=""/>
    <s v=""/>
    <n v="16940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9.19"/>
    <n v="9.19"/>
    <n v="0"/>
    <s v=""/>
    <s v="G/L Account"/>
    <s v=""/>
    <s v=" "/>
    <s v=""/>
    <s v=""/>
    <n v="16939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130.54"/>
    <n v="130.54"/>
    <n v="0"/>
    <s v=""/>
    <s v="G/L Account"/>
    <s v=""/>
    <s v=" "/>
    <s v=""/>
    <s v=""/>
    <n v="16938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25.32"/>
    <n v="25.32"/>
    <n v="0"/>
    <s v=""/>
    <s v="G/L Account"/>
    <s v=""/>
    <s v=" "/>
    <s v=""/>
    <s v=""/>
    <n v="16937"/>
    <s v=""/>
    <n v="350"/>
    <s v=""/>
    <s v=""/>
  </r>
  <r>
    <x v="0"/>
    <x v="10"/>
    <d v="2021-10-31T00:00:00"/>
    <x v="9"/>
    <s v=" "/>
    <s v="G00147"/>
    <n v="66140"/>
    <x v="20"/>
    <s v="66140 Ground transportation"/>
    <x v="5"/>
    <s v="Marin Blitzer : 82211874 : Uber : 1254.24"/>
    <s v=" "/>
    <s v=""/>
    <s v=""/>
    <n v="63.98"/>
    <n v="63.98"/>
    <n v="0"/>
    <s v=""/>
    <s v="G/L Account"/>
    <s v=""/>
    <s v=" "/>
    <s v=""/>
    <s v=""/>
    <n v="16935"/>
    <s v=""/>
    <n v="35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23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0.67 mi @ $0.56 / mi : 42.42"/>
    <s v=" "/>
    <s v=""/>
    <s v=""/>
    <n v="5.98"/>
    <n v="5.98"/>
    <n v="0"/>
    <s v=""/>
    <s v="G/L Account"/>
    <s v=""/>
    <s v=" "/>
    <s v=""/>
    <s v=""/>
    <n v="16922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21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2.9 mi @ $0.56 / mi : 42.42"/>
    <s v=" "/>
    <s v=""/>
    <s v=""/>
    <n v="1.62"/>
    <n v="1.62"/>
    <n v="0"/>
    <s v=""/>
    <s v="G/L Account"/>
    <s v=""/>
    <s v=" "/>
    <s v=""/>
    <s v=""/>
    <n v="16919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0.7 mi @ $0.56 / mi : 42.42"/>
    <s v=" "/>
    <s v=""/>
    <s v=""/>
    <n v="0.39"/>
    <n v="0.39"/>
    <n v="0"/>
    <s v=""/>
    <s v="G/L Account"/>
    <s v=""/>
    <s v=" "/>
    <s v=""/>
    <s v=""/>
    <n v="16918"/>
    <s v=""/>
    <n v="380"/>
    <s v=""/>
    <s v=""/>
  </r>
  <r>
    <x v="0"/>
    <x v="5"/>
    <d v="2021-10-31T00:00:00"/>
    <x v="9"/>
    <s v=" "/>
    <s v="G00147"/>
    <n v="66140"/>
    <x v="20"/>
    <s v="66140 Ground transportation"/>
    <x v="5"/>
    <s v="james.singh@springfertility.com : 81933511 : 16.62 mi @ $0.56 / mi : 42.42"/>
    <s v=" "/>
    <s v=""/>
    <s v=""/>
    <n v="9.31"/>
    <n v="9.31"/>
    <n v="0"/>
    <s v=""/>
    <s v="G/L Account"/>
    <s v=""/>
    <s v=" "/>
    <s v=""/>
    <s v=""/>
    <n v="16917"/>
    <s v=""/>
    <n v="38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0.71"/>
    <n v="10.71"/>
    <n v="0"/>
    <s v=""/>
    <s v="G/L Account"/>
    <s v=""/>
    <s v=" "/>
    <s v=""/>
    <s v=""/>
    <n v="16910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1.68"/>
    <n v="11.68"/>
    <n v="0"/>
    <s v=""/>
    <s v="G/L Account"/>
    <s v=""/>
    <s v=" "/>
    <s v=""/>
    <s v=""/>
    <n v="16909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18 mi @ $0.56 / mi : 188.89"/>
    <s v=" "/>
    <s v=""/>
    <s v=""/>
    <n v="47.14"/>
    <n v="47.14"/>
    <n v="0"/>
    <s v=""/>
    <s v="G/L Account"/>
    <s v=""/>
    <s v=" "/>
    <s v=""/>
    <s v=""/>
    <n v="16908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92 mi @ $0.56 / mi : 188.89"/>
    <s v=" "/>
    <s v=""/>
    <s v=""/>
    <n v="47.56"/>
    <n v="47.56"/>
    <n v="0"/>
    <s v=""/>
    <s v="G/L Account"/>
    <s v=""/>
    <s v=" "/>
    <s v=""/>
    <s v=""/>
    <n v="16907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2.62"/>
    <n v="12.62"/>
    <n v="0"/>
    <s v=""/>
    <s v="G/L Account"/>
    <s v=""/>
    <s v=" "/>
    <s v=""/>
    <s v=""/>
    <n v="16906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Uber : 188.89"/>
    <s v=" "/>
    <s v=""/>
    <s v=""/>
    <n v="11.62"/>
    <n v="11.62"/>
    <n v="0"/>
    <s v=""/>
    <s v="G/L Account"/>
    <s v=""/>
    <s v=" "/>
    <s v=""/>
    <s v=""/>
    <n v="16905"/>
    <s v=""/>
    <n v="370"/>
    <s v=""/>
    <s v=""/>
  </r>
  <r>
    <x v="0"/>
    <x v="1"/>
    <d v="2021-10-31T00:00:00"/>
    <x v="9"/>
    <s v=" "/>
    <s v="G00147"/>
    <n v="66140"/>
    <x v="20"/>
    <s v="66140 Ground transportation"/>
    <x v="5"/>
    <s v="Manny Lam : 81887025 : 84.92 mi @ $0.56 / mi : 188.89"/>
    <s v=" "/>
    <s v=""/>
    <s v=""/>
    <n v="47.56"/>
    <n v="47.56"/>
    <n v="0"/>
    <s v=""/>
    <s v="G/L Account"/>
    <s v=""/>
    <s v=" "/>
    <s v=""/>
    <s v=""/>
    <n v="16904"/>
    <s v=""/>
    <n v="370"/>
    <s v=""/>
    <s v=""/>
  </r>
  <r>
    <x v="1"/>
    <x v="4"/>
    <d v="2021-10-31T00:00:00"/>
    <x v="9"/>
    <s v=" "/>
    <s v="G00147"/>
    <n v="66140"/>
    <x v="20"/>
    <s v="66140 Ground transportation"/>
    <x v="5"/>
    <s v="Roxanne Buckmaster : 81609642 : NYC Taxi : 4953.35"/>
    <s v=" "/>
    <s v=""/>
    <s v=""/>
    <n v="71.849999999999994"/>
    <n v="71.849999999999994"/>
    <n v="0"/>
    <s v=""/>
    <s v="G/L Account"/>
    <s v=""/>
    <s v=" "/>
    <s v=""/>
    <s v=""/>
    <n v="16877"/>
    <s v=""/>
    <n v="120"/>
    <s v=""/>
    <s v=""/>
  </r>
  <r>
    <x v="1"/>
    <x v="4"/>
    <d v="2021-10-31T00:00:00"/>
    <x v="9"/>
    <s v=" "/>
    <s v="G00147"/>
    <n v="66140"/>
    <x v="20"/>
    <s v="66140 Ground transportation"/>
    <x v="5"/>
    <s v="Roxanne Buckmaster : 81609642 : Curb : 4953.35"/>
    <s v=" "/>
    <s v=""/>
    <s v=""/>
    <n v="74.22"/>
    <n v="74.22"/>
    <n v="0"/>
    <s v=""/>
    <s v="G/L Account"/>
    <s v=""/>
    <s v=" "/>
    <s v=""/>
    <s v=""/>
    <n v="16826"/>
    <s v=""/>
    <n v="12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32.83 mi @ $0.56 / mi : 341.91"/>
    <s v=" "/>
    <s v=""/>
    <s v=""/>
    <n v="18.38"/>
    <n v="18.38"/>
    <n v="0"/>
    <s v=""/>
    <s v="G/L Account"/>
    <s v=""/>
    <s v=" "/>
    <s v=""/>
    <s v=""/>
    <n v="16821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98.32 mi @ $0.56 / mi : 341.91"/>
    <s v=" "/>
    <s v=""/>
    <s v=""/>
    <n v="55.06"/>
    <n v="55.06"/>
    <n v="0"/>
    <s v=""/>
    <s v="G/L Account"/>
    <s v=""/>
    <s v=" "/>
    <s v=""/>
    <s v=""/>
    <n v="16820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98.32 mi @ $0.56 / mi : 341.91"/>
    <s v=" "/>
    <s v=""/>
    <s v=""/>
    <n v="55.06"/>
    <n v="55.06"/>
    <n v="0"/>
    <s v=""/>
    <s v="G/L Account"/>
    <s v=""/>
    <s v=" "/>
    <s v=""/>
    <s v=""/>
    <n v="16819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83.37 mi @ $0.56 / mi : 341.91"/>
    <s v=" "/>
    <s v=""/>
    <s v=""/>
    <n v="46.69"/>
    <n v="46.69"/>
    <n v="0"/>
    <s v=""/>
    <s v="G/L Account"/>
    <s v=""/>
    <s v=" "/>
    <s v=""/>
    <s v=""/>
    <n v="16818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1.79 mi @ $0.56 / mi : 341.91"/>
    <s v=" "/>
    <s v=""/>
    <s v=""/>
    <n v="23.4"/>
    <n v="23.4"/>
    <n v="0"/>
    <s v=""/>
    <s v="G/L Account"/>
    <s v=""/>
    <s v=" "/>
    <s v=""/>
    <s v=""/>
    <n v="16817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5.17 mi @ $0.56 / mi : 341.91"/>
    <s v=" "/>
    <s v=""/>
    <s v=""/>
    <n v="25.3"/>
    <n v="25.3"/>
    <n v="0"/>
    <s v=""/>
    <s v="G/L Account"/>
    <s v=""/>
    <s v=" "/>
    <s v=""/>
    <s v=""/>
    <n v="16816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1.79 mi @ $0.56 / mi : 341.91"/>
    <s v=" "/>
    <s v=""/>
    <s v=""/>
    <n v="23.4"/>
    <n v="23.4"/>
    <n v="0"/>
    <s v=""/>
    <s v="G/L Account"/>
    <s v=""/>
    <s v=" "/>
    <s v=""/>
    <s v=""/>
    <n v="16815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102.55 mi @ $0.56 / mi : 341.91"/>
    <s v=" "/>
    <s v=""/>
    <s v=""/>
    <n v="57.43"/>
    <n v="57.43"/>
    <n v="0"/>
    <s v=""/>
    <s v="G/L Account"/>
    <s v=""/>
    <s v=" "/>
    <s v=""/>
    <s v=""/>
    <n v="16814"/>
    <s v=""/>
    <n v="380"/>
    <s v=""/>
    <s v=""/>
  </r>
  <r>
    <x v="0"/>
    <x v="7"/>
    <d v="2021-10-31T00:00:00"/>
    <x v="9"/>
    <s v=" "/>
    <s v="G00147"/>
    <n v="66140"/>
    <x v="20"/>
    <s v="66140 Ground transportation"/>
    <x v="5"/>
    <s v="Jason Gardner : 81247339 : 46.73 mi @ $0.56 / mi : 341.91"/>
    <s v=" "/>
    <s v=""/>
    <s v=""/>
    <n v="26.17"/>
    <n v="26.17"/>
    <n v="0"/>
    <s v=""/>
    <s v="G/L Account"/>
    <s v=""/>
    <s v=" "/>
    <s v=""/>
    <s v=""/>
    <n v="16813"/>
    <s v=""/>
    <n v="38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Amtrak : 18159.29"/>
    <s v=" "/>
    <s v=""/>
    <s v=""/>
    <n v="287"/>
    <n v="287"/>
    <n v="0"/>
    <s v=""/>
    <s v="G/L Account"/>
    <s v=""/>
    <s v=" "/>
    <s v=""/>
    <s v=""/>
    <n v="16753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4.99"/>
    <n v="54.99"/>
    <n v="0"/>
    <s v=""/>
    <s v="G/L Account"/>
    <s v=""/>
    <s v=" "/>
    <s v=""/>
    <s v=""/>
    <n v="16743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7.510000000000005"/>
    <n v="77.510000000000005"/>
    <n v="0"/>
    <s v=""/>
    <s v="G/L Account"/>
    <s v=""/>
    <s v=" "/>
    <s v=""/>
    <s v=""/>
    <n v="16728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80.91"/>
    <n v="80.91"/>
    <n v="0"/>
    <s v=""/>
    <s v="G/L Account"/>
    <s v=""/>
    <s v=" "/>
    <s v=""/>
    <s v=""/>
    <n v="16725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9.94"/>
    <n v="79.94"/>
    <n v="0"/>
    <s v=""/>
    <s v="G/L Account"/>
    <s v=""/>
    <s v=" "/>
    <s v=""/>
    <s v=""/>
    <n v="16719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62.85"/>
    <n v="62.85"/>
    <n v="0"/>
    <s v=""/>
    <s v="G/L Account"/>
    <s v=""/>
    <s v=" "/>
    <s v=""/>
    <s v=""/>
    <n v="16698"/>
    <s v=""/>
    <n v="310"/>
    <s v=""/>
    <s v=""/>
  </r>
  <r>
    <x v="5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0.069999999999993"/>
    <n v="70.069999999999993"/>
    <n v="0"/>
    <s v=""/>
    <s v="G/L Account"/>
    <s v=""/>
    <s v=" "/>
    <s v=""/>
    <s v=""/>
    <n v="16695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32.08"/>
    <n v="32.08"/>
    <n v="0"/>
    <s v=""/>
    <s v="G/L Account"/>
    <s v=""/>
    <s v=" "/>
    <s v=""/>
    <s v=""/>
    <n v="16688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1.65"/>
    <n v="11.65"/>
    <n v="0"/>
    <s v=""/>
    <s v="G/L Account"/>
    <s v=""/>
    <s v=" "/>
    <s v=""/>
    <s v=""/>
    <n v="16680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21.07"/>
    <n v="21.07"/>
    <n v="0"/>
    <s v=""/>
    <s v="G/L Account"/>
    <s v=""/>
    <s v=" "/>
    <s v=""/>
    <s v=""/>
    <n v="16678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0.68"/>
    <n v="10.68"/>
    <n v="0"/>
    <s v=""/>
    <s v="G/L Account"/>
    <s v=""/>
    <s v=" "/>
    <s v=""/>
    <s v=""/>
    <n v="1667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AIRLINE SERVICES : 18159.29"/>
    <s v=" "/>
    <s v=""/>
    <s v=""/>
    <n v="57.7"/>
    <n v="57.7"/>
    <n v="0"/>
    <s v=""/>
    <s v="G/L Account"/>
    <s v=""/>
    <s v=" "/>
    <s v=""/>
    <s v=""/>
    <n v="16670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9.67"/>
    <n v="59.67"/>
    <n v="0"/>
    <s v=""/>
    <s v="G/L Account"/>
    <s v=""/>
    <s v=" "/>
    <s v=""/>
    <s v=""/>
    <n v="16667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15.48"/>
    <n v="15.48"/>
    <n v="0"/>
    <s v=""/>
    <s v="G/L Account"/>
    <s v=""/>
    <s v=" "/>
    <s v=""/>
    <s v=""/>
    <n v="16664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79.239999999999995"/>
    <n v="79.239999999999995"/>
    <n v="0"/>
    <s v=""/>
    <s v="G/L Account"/>
    <s v=""/>
    <s v=" "/>
    <s v=""/>
    <s v=""/>
    <n v="16661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89.64"/>
    <n v="89.64"/>
    <n v="0"/>
    <s v=""/>
    <s v="G/L Account"/>
    <s v=""/>
    <s v=" "/>
    <s v=""/>
    <s v=""/>
    <n v="16658"/>
    <s v=""/>
    <n v="310"/>
    <s v=""/>
    <s v=""/>
  </r>
  <r>
    <x v="5"/>
    <x v="4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53.88"/>
    <n v="53.88"/>
    <n v="0"/>
    <s v=""/>
    <s v="G/L Account"/>
    <s v=""/>
    <s v=" "/>
    <s v=""/>
    <s v=""/>
    <n v="16655"/>
    <s v=""/>
    <n v="310"/>
    <s v=""/>
    <s v=""/>
  </r>
  <r>
    <x v="0"/>
    <x v="2"/>
    <d v="2021-10-31T00:00:00"/>
    <x v="9"/>
    <s v=" "/>
    <s v="G00147"/>
    <n v="66140"/>
    <x v="20"/>
    <s v="66140 Ground transportation"/>
    <x v="5"/>
    <s v="Derald Sue : 81198629 : Uber : 18159.29"/>
    <s v=" "/>
    <s v=""/>
    <s v=""/>
    <n v="69.459999999999994"/>
    <n v="69.459999999999994"/>
    <n v="0"/>
    <s v=""/>
    <s v="G/L Account"/>
    <s v=""/>
    <s v=" "/>
    <s v=""/>
    <s v=""/>
    <n v="16653"/>
    <s v=""/>
    <n v="310"/>
    <s v=""/>
    <s v=""/>
  </r>
  <r>
    <x v="5"/>
    <x v="2"/>
    <d v="2021-10-31T00:00:00"/>
    <x v="9"/>
    <s v=" "/>
    <s v="G00147"/>
    <n v="66140"/>
    <x v="20"/>
    <s v="66140 Ground transportation"/>
    <x v="5"/>
    <s v="Derald Sue : 81198629 : ParkSFO : 18159.29"/>
    <s v=" "/>
    <s v=""/>
    <s v=""/>
    <n v="6"/>
    <n v="6"/>
    <n v="0"/>
    <s v=""/>
    <s v="G/L Account"/>
    <s v=""/>
    <s v=" "/>
    <s v=""/>
    <s v=""/>
    <n v="16641"/>
    <s v=""/>
    <n v="310"/>
    <s v=""/>
    <s v=""/>
  </r>
  <r>
    <x v="5"/>
    <x v="1"/>
    <d v="2021-10-31T00:00:00"/>
    <x v="9"/>
    <s v=" "/>
    <s v="G00147"/>
    <n v="66140"/>
    <x v="20"/>
    <s v="66140 Ground transportation"/>
    <x v="5"/>
    <s v="Derald Sue : 81198629 : Impark : 18159.29"/>
    <s v=" "/>
    <s v=""/>
    <s v=""/>
    <n v="21"/>
    <n v="21"/>
    <n v="0"/>
    <s v=""/>
    <s v="G/L Account"/>
    <s v=""/>
    <s v=" "/>
    <s v=""/>
    <s v=""/>
    <n v="16638"/>
    <s v=""/>
    <n v="310"/>
    <s v=""/>
    <s v=""/>
  </r>
  <r>
    <x v="1"/>
    <x v="4"/>
    <d v="2021-10-31T00:00:00"/>
    <x v="9"/>
    <s v=" "/>
    <s v="G00147"/>
    <n v="66140"/>
    <x v="20"/>
    <s v="66140 Ground transportation"/>
    <x v="5"/>
    <s v="Meghan Dwyer : 80999753 : Lyft *temp Auth Hold :"/>
    <s v=" "/>
    <s v=""/>
    <s v=""/>
    <n v="26.99"/>
    <n v="26.99"/>
    <n v="0"/>
    <s v=""/>
    <s v="G/L Account"/>
    <s v=""/>
    <s v=" "/>
    <s v=""/>
    <s v=""/>
    <n v="16355"/>
    <s v=""/>
    <n v="340"/>
    <s v=""/>
    <s v=""/>
  </r>
  <r>
    <x v="1"/>
    <x v="1"/>
    <d v="2021-10-31T00:00:00"/>
    <x v="9"/>
    <s v=" "/>
    <s v="G00134"/>
    <n v="66140"/>
    <x v="20"/>
    <s v="66140 Ground transportation"/>
    <x v="5"/>
    <s v="Uber NT"/>
    <s v=" "/>
    <s v=""/>
    <s v=""/>
    <n v="27.99"/>
    <n v="27.99"/>
    <n v="0"/>
    <s v=""/>
    <s v="G/L Account"/>
    <s v=""/>
    <s v=" "/>
    <s v=""/>
    <s v=""/>
    <n v="16177"/>
    <s v=""/>
    <n v="110"/>
    <s v="NULL"/>
    <s v="NULL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12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6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3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100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97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94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88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79"/>
    <n v="79"/>
    <n v="0"/>
    <s v=""/>
    <s v="G/L Account"/>
    <s v=""/>
    <s v=" "/>
    <s v=""/>
    <s v=""/>
    <n v="17085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3213738 : Per Diem : 920.35"/>
    <s v=" "/>
    <s v=""/>
    <s v=""/>
    <n v="59.25"/>
    <n v="59.25"/>
    <n v="0"/>
    <s v=""/>
    <s v="G/L Account"/>
    <s v=""/>
    <s v=" "/>
    <s v=""/>
    <s v=""/>
    <n v="17079"/>
    <s v=""/>
    <n v="340"/>
    <s v=""/>
    <s v=""/>
  </r>
  <r>
    <x v="0"/>
    <x v="1"/>
    <d v="2021-10-31T00:00:00"/>
    <x v="9"/>
    <s v=" "/>
    <s v="G00147"/>
    <n v="66130"/>
    <x v="21"/>
    <s v="66130 Meals"/>
    <x v="5"/>
    <s v="My Lee : 82488997 : Ramen Utsuke : 99.58"/>
    <s v=" "/>
    <s v=""/>
    <s v=""/>
    <n v="99.58"/>
    <n v="99.58"/>
    <n v="0"/>
    <s v=""/>
    <s v="G/L Account"/>
    <s v=""/>
    <s v=" "/>
    <s v=""/>
    <s v=""/>
    <n v="17066"/>
    <s v=""/>
    <n v="180"/>
    <s v=""/>
    <s v=""/>
  </r>
  <r>
    <x v="1"/>
    <x v="1"/>
    <d v="2021-10-31T00:00:00"/>
    <x v="9"/>
    <s v=" "/>
    <s v="G00147"/>
    <n v="66130"/>
    <x v="21"/>
    <s v="66130 Meals"/>
    <x v="5"/>
    <s v="Audrey Krall : 82486756 : Blackwall Hitch : 345.94"/>
    <s v=" "/>
    <s v=""/>
    <s v=""/>
    <n v="76"/>
    <n v="76"/>
    <n v="0"/>
    <s v=""/>
    <s v="G/L Account"/>
    <s v=""/>
    <s v=" "/>
    <s v=""/>
    <s v=""/>
    <n v="17060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ilton : 345.94"/>
    <s v=" "/>
    <s v=""/>
    <s v=""/>
    <n v="16.989999999999998"/>
    <n v="16.989999999999998"/>
    <n v="0"/>
    <s v=""/>
    <s v="G/L Account"/>
    <s v=""/>
    <s v=" "/>
    <s v=""/>
    <s v=""/>
    <n v="17054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tarbucks Coffee Company : 345.94"/>
    <s v=" "/>
    <s v=""/>
    <s v=""/>
    <n v="14.37"/>
    <n v="14.37"/>
    <n v="0"/>
    <s v=""/>
    <s v="G/L Account"/>
    <s v=""/>
    <s v=" "/>
    <s v=""/>
    <s v=""/>
    <n v="17051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Uber Eats : 345.94"/>
    <s v=" "/>
    <s v=""/>
    <s v=""/>
    <n v="24.83"/>
    <n v="24.83"/>
    <n v="0"/>
    <s v=""/>
    <s v="G/L Account"/>
    <s v=""/>
    <s v=" "/>
    <s v=""/>
    <s v=""/>
    <n v="17045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Pitamore : 345.94"/>
    <s v=" "/>
    <s v=""/>
    <s v=""/>
    <n v="12.59"/>
    <n v="12.59"/>
    <n v="0"/>
    <s v=""/>
    <s v="G/L Account"/>
    <s v=""/>
    <s v=" "/>
    <s v=""/>
    <s v=""/>
    <n v="17042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udson : 345.94"/>
    <s v=" "/>
    <s v=""/>
    <s v=""/>
    <n v="10.79"/>
    <n v="10.79"/>
    <n v="0"/>
    <s v=""/>
    <s v="G/L Account"/>
    <s v=""/>
    <s v=" "/>
    <s v=""/>
    <s v=""/>
    <n v="17039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CNN Newsstand : 345.94"/>
    <s v=" "/>
    <s v=""/>
    <s v=""/>
    <n v="5.15"/>
    <n v="5.15"/>
    <n v="0"/>
    <s v=""/>
    <s v="G/L Account"/>
    <s v=""/>
    <s v=" "/>
    <s v=""/>
    <s v=""/>
    <n v="17036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Hudson Booksellers : 345.94"/>
    <s v=" "/>
    <s v=""/>
    <s v=""/>
    <n v="7.98"/>
    <n v="7.98"/>
    <n v="0"/>
    <s v=""/>
    <s v="G/L Account"/>
    <s v=""/>
    <s v=" "/>
    <s v=""/>
    <s v=""/>
    <n v="17033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moothie King : 345.94"/>
    <s v=" "/>
    <s v=""/>
    <s v=""/>
    <n v="10.87"/>
    <n v="10.87"/>
    <n v="0"/>
    <s v=""/>
    <s v="G/L Account"/>
    <s v=""/>
    <s v=" "/>
    <s v=""/>
    <s v=""/>
    <n v="17030"/>
    <s v=""/>
    <n v="120"/>
    <s v=""/>
    <s v=""/>
  </r>
  <r>
    <x v="1"/>
    <x v="1"/>
    <d v="2021-10-31T00:00:00"/>
    <x v="9"/>
    <s v=" "/>
    <s v="G00147"/>
    <n v="66130"/>
    <x v="21"/>
    <s v="66130 Meals"/>
    <x v="5"/>
    <s v="Audrey Krall : 82486756 : Starbucks Coffee Company : 345.94"/>
    <s v=" "/>
    <s v=""/>
    <s v=""/>
    <n v="3.66"/>
    <n v="3.66"/>
    <n v="0"/>
    <s v=""/>
    <s v="G/L Account"/>
    <s v=""/>
    <s v=" "/>
    <s v=""/>
    <s v=""/>
    <n v="17027"/>
    <s v=""/>
    <n v="120"/>
    <s v=""/>
    <s v=""/>
  </r>
  <r>
    <x v="1"/>
    <x v="4"/>
    <d v="2021-10-31T00:00:00"/>
    <x v="9"/>
    <s v=" "/>
    <s v="G00147"/>
    <n v="66130"/>
    <x v="21"/>
    <s v="66130 Meals"/>
    <x v="5"/>
    <s v="Angela Trieu : 82219030 : Meals : 933.75"/>
    <s v=" "/>
    <s v=""/>
    <s v=""/>
    <n v="152"/>
    <n v="152"/>
    <n v="0"/>
    <s v=""/>
    <s v="G/L Account"/>
    <s v=""/>
    <s v=" "/>
    <s v=""/>
    <s v=""/>
    <n v="16967"/>
    <s v=""/>
    <n v="160"/>
    <s v=""/>
    <s v=""/>
  </r>
  <r>
    <x v="1"/>
    <x v="4"/>
    <d v="2021-10-31T00:00:00"/>
    <x v="9"/>
    <s v=" "/>
    <s v="G00147"/>
    <n v="66130"/>
    <x v="21"/>
    <s v="66130 Meals"/>
    <x v="5"/>
    <s v="Angela Trieu : 82219030 : Meals : 933.75"/>
    <s v=" "/>
    <s v=""/>
    <s v=""/>
    <n v="152"/>
    <n v="152"/>
    <n v="0"/>
    <s v=""/>
    <s v="G/L Account"/>
    <s v=""/>
    <s v=" "/>
    <s v=""/>
    <s v=""/>
    <n v="16952"/>
    <s v=""/>
    <n v="16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57"/>
    <n v="57"/>
    <n v="0"/>
    <s v=""/>
    <s v="G/L Account"/>
    <s v=""/>
    <s v=" "/>
    <s v=""/>
    <s v=""/>
    <n v="16883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74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68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62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56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50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44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76"/>
    <n v="76"/>
    <n v="0"/>
    <s v=""/>
    <s v="G/L Account"/>
    <s v=""/>
    <s v=" "/>
    <s v=""/>
    <s v=""/>
    <n v="16838"/>
    <s v=""/>
    <n v="120"/>
    <s v=""/>
    <s v=""/>
  </r>
  <r>
    <x v="1"/>
    <x v="4"/>
    <d v="2021-10-31T00:00:00"/>
    <x v="9"/>
    <s v=" "/>
    <s v="G00147"/>
    <n v="66130"/>
    <x v="21"/>
    <s v="66130 Meals"/>
    <x v="5"/>
    <s v="Roxanne Buckmaster : 81609642 : Per Diem : 4953.35"/>
    <s v=" "/>
    <s v=""/>
    <s v=""/>
    <n v="57"/>
    <n v="57"/>
    <n v="0"/>
    <s v=""/>
    <s v="G/L Account"/>
    <s v=""/>
    <s v=" "/>
    <s v=""/>
    <s v=""/>
    <n v="16832"/>
    <s v=""/>
    <n v="120"/>
    <s v=""/>
    <s v=""/>
  </r>
  <r>
    <x v="5"/>
    <x v="4"/>
    <d v="2021-10-31T00:00:00"/>
    <x v="9"/>
    <s v=" "/>
    <s v="G00147"/>
    <n v="66130"/>
    <x v="21"/>
    <s v="66130 Meals"/>
    <x v="5"/>
    <s v="Derald Sue : 81198629 : Starbird : 18159.29"/>
    <s v=" "/>
    <s v=""/>
    <s v=""/>
    <n v="25.4"/>
    <n v="25.4"/>
    <n v="0"/>
    <s v=""/>
    <s v="G/L Account"/>
    <s v=""/>
    <s v=" "/>
    <s v=""/>
    <s v=""/>
    <n v="16746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Mexicue : 18159.29"/>
    <s v=" "/>
    <s v=""/>
    <s v=""/>
    <n v="52.2"/>
    <n v="52.2"/>
    <n v="0"/>
    <s v=""/>
    <s v="G/L Account"/>
    <s v=""/>
    <s v=" "/>
    <s v=""/>
    <s v=""/>
    <n v="16734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Ole &amp; Steen Lagkagehuset : 18159.29"/>
    <s v=" "/>
    <s v=""/>
    <s v=""/>
    <n v="9.17"/>
    <n v="9.17"/>
    <n v="0"/>
    <s v=""/>
    <s v="G/L Account"/>
    <s v=""/>
    <s v=" "/>
    <s v=""/>
    <s v=""/>
    <n v="16731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Katz Deli : 18159.29"/>
    <s v=" "/>
    <s v=""/>
    <s v=""/>
    <n v="33.340000000000003"/>
    <n v="33.340000000000003"/>
    <n v="0"/>
    <s v=""/>
    <s v="G/L Account"/>
    <s v=""/>
    <s v=" "/>
    <s v=""/>
    <s v=""/>
    <n v="16716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lue Bottle : 18159.29"/>
    <s v=" "/>
    <s v=""/>
    <s v=""/>
    <n v="6.71"/>
    <n v="6.71"/>
    <n v="0"/>
    <s v=""/>
    <s v="G/L Account"/>
    <s v=""/>
    <s v=" "/>
    <s v=""/>
    <s v=""/>
    <n v="16713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ryant Park Hotel : 18159.29"/>
    <s v=" "/>
    <s v=""/>
    <s v=""/>
    <n v="10"/>
    <n v="10"/>
    <n v="0"/>
    <s v=""/>
    <s v="G/L Account"/>
    <s v=""/>
    <s v=" "/>
    <s v=""/>
    <s v=""/>
    <n v="16701"/>
    <s v=""/>
    <n v="310"/>
    <s v=""/>
    <s v=""/>
  </r>
  <r>
    <x v="5"/>
    <x v="2"/>
    <d v="2021-10-31T00:00:00"/>
    <x v="9"/>
    <s v=" "/>
    <s v="G00147"/>
    <n v="66130"/>
    <x v="21"/>
    <s v="66130 Meals"/>
    <x v="5"/>
    <s v="Derald Sue : 81198629 : Skyline News &amp; Gift : 18159.29"/>
    <s v=" "/>
    <s v=""/>
    <s v=""/>
    <n v="5.77"/>
    <n v="5.77"/>
    <n v="0"/>
    <s v=""/>
    <s v="G/L Account"/>
    <s v=""/>
    <s v=" "/>
    <s v=""/>
    <s v=""/>
    <n v="16692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Duane Reade : 18159.29"/>
    <s v=" "/>
    <s v=""/>
    <s v=""/>
    <n v="1.45"/>
    <n v="1.45"/>
    <n v="0"/>
    <s v=""/>
    <s v="G/L Account"/>
    <s v=""/>
    <s v=" "/>
    <s v=""/>
    <s v=""/>
    <n v="16685"/>
    <s v=""/>
    <n v="310"/>
    <s v=""/>
    <s v=""/>
  </r>
  <r>
    <x v="5"/>
    <x v="4"/>
    <d v="2021-10-31T00:00:00"/>
    <x v="9"/>
    <s v=" "/>
    <s v="G00147"/>
    <n v="66130"/>
    <x v="21"/>
    <s v="66130 Meals"/>
    <x v="5"/>
    <s v="Derald Sue : 81198629 : Blue Bottle : 18159.29"/>
    <s v=" "/>
    <s v=""/>
    <s v=""/>
    <n v="12.15"/>
    <n v="12.15"/>
    <n v="0"/>
    <s v=""/>
    <s v="G/L Account"/>
    <s v=""/>
    <s v=" "/>
    <s v=""/>
    <s v=""/>
    <n v="16682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Blue Bottle : 18159.29"/>
    <s v=" "/>
    <s v=""/>
    <s v=""/>
    <n v="15.65"/>
    <n v="15.65"/>
    <n v="0"/>
    <s v=""/>
    <s v="G/L Account"/>
    <s v=""/>
    <s v=" "/>
    <s v=""/>
    <s v=""/>
    <n v="16681"/>
    <s v=""/>
    <n v="310"/>
    <s v=""/>
    <s v=""/>
  </r>
  <r>
    <x v="5"/>
    <x v="2"/>
    <d v="2021-10-31T00:00:00"/>
    <x v="9"/>
    <s v=" "/>
    <s v="G00147"/>
    <n v="66130"/>
    <x v="21"/>
    <s v="66130 Meals"/>
    <x v="5"/>
    <s v="Derald Sue : 81198629 : Wafels &amp; Dinges : 18159.29"/>
    <s v=" "/>
    <s v=""/>
    <s v=""/>
    <n v="9.6199999999999992"/>
    <n v="9.6199999999999992"/>
    <n v="0"/>
    <s v=""/>
    <s v="G/L Account"/>
    <s v=""/>
    <s v=" "/>
    <s v=""/>
    <s v=""/>
    <n v="16674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The Bygone : 18159.29"/>
    <s v=" "/>
    <s v=""/>
    <s v=""/>
    <n v="579.04"/>
    <n v="579.04"/>
    <n v="0"/>
    <s v=""/>
    <s v="G/L Account"/>
    <s v=""/>
    <s v=" "/>
    <s v=""/>
    <s v=""/>
    <n v="16672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Pitango : 18159.29"/>
    <s v=" "/>
    <s v=""/>
    <s v=""/>
    <n v="10.97"/>
    <n v="10.97"/>
    <n v="0"/>
    <s v=""/>
    <s v="G/L Account"/>
    <s v=""/>
    <s v=" "/>
    <s v=""/>
    <s v=""/>
    <n v="16671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Park Hyatt Toronto : 18159.29"/>
    <s v=" "/>
    <s v=""/>
    <s v=""/>
    <n v="32.6"/>
    <n v="32.6"/>
    <n v="0"/>
    <s v=""/>
    <s v="G/L Account"/>
    <s v=""/>
    <s v=" "/>
    <s v=""/>
    <s v=""/>
    <n v="16669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CIBO Yorkville : 18159.29"/>
    <s v=" "/>
    <s v=""/>
    <s v=""/>
    <n v="178.88"/>
    <n v="178.88"/>
    <n v="0"/>
    <s v=""/>
    <s v="G/L Account"/>
    <s v=""/>
    <s v=" "/>
    <s v=""/>
    <s v=""/>
    <n v="16668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Amtrak : 18159.29"/>
    <s v=" "/>
    <s v=""/>
    <s v=""/>
    <n v="10"/>
    <n v="10"/>
    <n v="0"/>
    <s v=""/>
    <s v="G/L Account"/>
    <s v=""/>
    <s v=" "/>
    <s v=""/>
    <s v=""/>
    <n v="16665"/>
    <s v=""/>
    <n v="310"/>
    <s v=""/>
    <s v=""/>
  </r>
  <r>
    <x v="0"/>
    <x v="2"/>
    <d v="2021-10-31T00:00:00"/>
    <x v="9"/>
    <s v=" "/>
    <s v="G00147"/>
    <n v="66130"/>
    <x v="21"/>
    <s v="66130 Meals"/>
    <x v="5"/>
    <s v="Derald Sue : 81198629 : Starbucks : 18159.29"/>
    <s v=" "/>
    <s v=""/>
    <s v=""/>
    <n v="5.18"/>
    <n v="5.18"/>
    <n v="0"/>
    <s v=""/>
    <s v="G/L Account"/>
    <s v=""/>
    <s v=" "/>
    <s v=""/>
    <s v=""/>
    <n v="16654"/>
    <s v=""/>
    <n v="310"/>
    <s v=""/>
    <s v=""/>
  </r>
  <r>
    <x v="1"/>
    <x v="4"/>
    <d v="2021-10-31T00:00:00"/>
    <x v="9"/>
    <s v=" "/>
    <s v="G00147"/>
    <n v="66130"/>
    <x v="21"/>
    <s v="66130 Meals"/>
    <x v="5"/>
    <s v="Meghan Dwyer : 80999753 : Just Salad :"/>
    <s v=" "/>
    <s v=""/>
    <s v=""/>
    <n v="11.86"/>
    <n v="11.86"/>
    <n v="0"/>
    <s v=""/>
    <s v="G/L Account"/>
    <s v=""/>
    <s v=" "/>
    <s v=""/>
    <s v=""/>
    <n v="16597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Novita Ristorante :"/>
    <s v=" "/>
    <s v=""/>
    <s v=""/>
    <n v="61.17"/>
    <n v="61.17"/>
    <n v="0"/>
    <s v=""/>
    <s v="G/L Account"/>
    <s v=""/>
    <s v=" "/>
    <s v=""/>
    <s v=""/>
    <n v="16578"/>
    <s v=""/>
    <n v="340"/>
    <s v=""/>
    <s v=""/>
  </r>
  <r>
    <x v="0"/>
    <x v="2"/>
    <d v="2021-10-31T00:00:00"/>
    <x v="9"/>
    <s v=" "/>
    <s v="G00147"/>
    <n v="66130"/>
    <x v="21"/>
    <s v="66130 Meals"/>
    <x v="5"/>
    <s v="Meghan Dwyer : 80999753 : Maman Nomad :"/>
    <s v=" "/>
    <s v=""/>
    <s v=""/>
    <n v="39.340000000000003"/>
    <n v="39.340000000000003"/>
    <n v="0"/>
    <s v=""/>
    <s v="G/L Account"/>
    <s v=""/>
    <s v=" "/>
    <s v=""/>
    <s v=""/>
    <n v="16561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Bazar :"/>
    <s v=" "/>
    <s v=""/>
    <s v=""/>
    <n v="129.47999999999999"/>
    <n v="129.47999999999999"/>
    <n v="0"/>
    <s v=""/>
    <s v="G/L Account"/>
    <s v=""/>
    <s v=" "/>
    <s v=""/>
    <s v=""/>
    <n v="16548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La Pecora Bianca :"/>
    <s v=" "/>
    <s v=""/>
    <s v=""/>
    <n v="51.55"/>
    <n v="51.55"/>
    <n v="0"/>
    <s v=""/>
    <s v="G/L Account"/>
    <s v=""/>
    <s v=" "/>
    <s v=""/>
    <s v=""/>
    <n v="16526"/>
    <s v=""/>
    <n v="340"/>
    <s v=""/>
    <s v=""/>
  </r>
  <r>
    <x v="1"/>
    <x v="4"/>
    <d v="2021-10-31T00:00:00"/>
    <x v="9"/>
    <s v=" "/>
    <s v="G00147"/>
    <n v="66130"/>
    <x v="21"/>
    <s v="66130 Meals"/>
    <x v="5"/>
    <s v="Meghan Dwyer : 80999753 : Sweetgreen Nom :"/>
    <s v=" "/>
    <s v=""/>
    <s v=""/>
    <n v="16.82"/>
    <n v="16.82"/>
    <n v="0"/>
    <s v=""/>
    <s v="G/L Account"/>
    <s v=""/>
    <s v=" "/>
    <s v=""/>
    <s v=""/>
    <n v="16513"/>
    <s v=""/>
    <n v="340"/>
    <s v=""/>
    <s v=""/>
  </r>
  <r>
    <x v="1"/>
    <x v="7"/>
    <d v="2021-10-31T00:00:00"/>
    <x v="9"/>
    <s v=" "/>
    <s v="G00147"/>
    <n v="66120"/>
    <x v="94"/>
    <s v="66120 Hotel"/>
    <x v="5"/>
    <s v="megan.crowe@springfertility.com : 82339210 : Marriott Hotels : 1002.85"/>
    <s v=" "/>
    <s v=""/>
    <s v=""/>
    <n v="539.25"/>
    <n v="539.25"/>
    <n v="0"/>
    <s v=""/>
    <s v="G/L Account"/>
    <s v=""/>
    <s v=" "/>
    <s v=""/>
    <s v=""/>
    <n v="17006"/>
    <s v=""/>
    <n v="120"/>
    <s v=""/>
    <s v=""/>
  </r>
  <r>
    <x v="1"/>
    <x v="4"/>
    <d v="2021-10-31T00:00:00"/>
    <x v="9"/>
    <s v=" "/>
    <s v="G00147"/>
    <n v="66120"/>
    <x v="94"/>
    <s v="66120 Hotel"/>
    <x v="5"/>
    <s v="Angela Trieu : 82219030 : Hendricks Hotel : 933.75"/>
    <s v=" "/>
    <s v=""/>
    <s v=""/>
    <n v="34.42"/>
    <n v="34.42"/>
    <n v="0"/>
    <s v=""/>
    <s v="G/L Account"/>
    <s v=""/>
    <s v=" "/>
    <s v=""/>
    <s v=""/>
    <n v="16973"/>
    <s v=""/>
    <n v="160"/>
    <s v=""/>
    <s v=""/>
  </r>
  <r>
    <x v="1"/>
    <x v="4"/>
    <d v="2021-10-31T00:00:00"/>
    <x v="9"/>
    <s v=" "/>
    <s v="G00147"/>
    <n v="66120"/>
    <x v="94"/>
    <s v="66120 Hotel"/>
    <x v="5"/>
    <s v="Angela Trieu : 82219030 : Hendricks Hotel : 933.75"/>
    <s v=" "/>
    <s v=""/>
    <s v=""/>
    <n v="34.42"/>
    <n v="34.42"/>
    <n v="0"/>
    <s v=""/>
    <s v="G/L Account"/>
    <s v=""/>
    <s v=" "/>
    <s v=""/>
    <s v=""/>
    <n v="16955"/>
    <s v=""/>
    <n v="160"/>
    <s v=""/>
    <s v=""/>
  </r>
  <r>
    <x v="0"/>
    <x v="10"/>
    <d v="2021-10-31T00:00:00"/>
    <x v="9"/>
    <s v=" "/>
    <s v="G00147"/>
    <n v="66120"/>
    <x v="94"/>
    <s v="66120 Hotel"/>
    <x v="5"/>
    <s v="Marin Blitzer : 82211874 : Hyatt Regency : 1254.24"/>
    <s v=" "/>
    <s v=""/>
    <s v=""/>
    <n v="397.48"/>
    <n v="397.48"/>
    <n v="0"/>
    <s v=""/>
    <s v="G/L Account"/>
    <s v=""/>
    <s v=" "/>
    <s v=""/>
    <s v=""/>
    <n v="16934"/>
    <s v=""/>
    <n v="35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51.02"/>
    <n v="451.02"/>
    <n v="0"/>
    <s v=""/>
    <s v="G/L Account"/>
    <s v=""/>
    <s v=" "/>
    <s v=""/>
    <s v=""/>
    <n v="16880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1.84"/>
    <n v="441.84"/>
    <n v="0"/>
    <s v=""/>
    <s v="G/L Account"/>
    <s v=""/>
    <s v=" "/>
    <s v=""/>
    <s v=""/>
    <n v="16871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65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59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46.44"/>
    <n v="446.44"/>
    <n v="0"/>
    <s v=""/>
    <s v="G/L Account"/>
    <s v=""/>
    <s v=" "/>
    <s v=""/>
    <s v=""/>
    <n v="16853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07.42"/>
    <n v="407.42"/>
    <n v="0"/>
    <s v=""/>
    <s v="G/L Account"/>
    <s v=""/>
    <s v=" "/>
    <s v=""/>
    <s v=""/>
    <n v="16847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51.02"/>
    <n v="451.02"/>
    <n v="0"/>
    <s v=""/>
    <s v="G/L Account"/>
    <s v=""/>
    <s v=" "/>
    <s v=""/>
    <s v=""/>
    <n v="16841"/>
    <s v=""/>
    <n v="120"/>
    <s v=""/>
    <s v=""/>
  </r>
  <r>
    <x v="1"/>
    <x v="4"/>
    <d v="2021-10-31T00:00:00"/>
    <x v="9"/>
    <s v=" "/>
    <s v="G00147"/>
    <n v="66120"/>
    <x v="94"/>
    <s v="66120 Hotel"/>
    <x v="5"/>
    <s v="Roxanne Buckmaster : 81609642 : New York Marriott Marquis : 4953.35"/>
    <s v=" "/>
    <s v=""/>
    <s v=""/>
    <n v="480.86"/>
    <n v="480.86"/>
    <n v="0"/>
    <s v=""/>
    <s v="G/L Account"/>
    <s v=""/>
    <s v=" "/>
    <s v=""/>
    <s v=""/>
    <n v="16835"/>
    <s v=""/>
    <n v="120"/>
    <s v=""/>
    <s v=""/>
  </r>
  <r>
    <x v="1"/>
    <x v="4"/>
    <d v="2021-10-31T00:00:00"/>
    <x v="9"/>
    <s v=" "/>
    <s v="G00147"/>
    <n v="66120"/>
    <x v="94"/>
    <s v="66120 Hotel"/>
    <x v="5"/>
    <s v="Brenda Pham : 81245879 : Expedia Travel :"/>
    <s v=" "/>
    <s v=""/>
    <s v=""/>
    <n v="185.95"/>
    <n v="185.95"/>
    <n v="0"/>
    <s v=""/>
    <s v="G/L Account"/>
    <s v=""/>
    <s v=" "/>
    <s v=""/>
    <s v=""/>
    <n v="16787"/>
    <s v=""/>
    <n v="160"/>
    <s v=""/>
    <s v=""/>
  </r>
  <r>
    <x v="1"/>
    <x v="4"/>
    <d v="2021-10-31T00:00:00"/>
    <x v="9"/>
    <s v=" "/>
    <s v="G00147"/>
    <n v="66120"/>
    <x v="94"/>
    <s v="66120 Hotel"/>
    <x v="5"/>
    <s v="Brenda Pham : 81245879 : Expedia Travel :"/>
    <s v=" "/>
    <s v=""/>
    <s v=""/>
    <n v="174.47"/>
    <n v="174.47"/>
    <n v="0"/>
    <s v=""/>
    <s v="G/L Account"/>
    <s v=""/>
    <s v=" "/>
    <s v=""/>
    <s v=""/>
    <n v="16768"/>
    <s v=""/>
    <n v="160"/>
    <s v=""/>
    <s v=""/>
  </r>
  <r>
    <x v="5"/>
    <x v="4"/>
    <d v="2021-10-31T00:00:00"/>
    <x v="9"/>
    <s v=" "/>
    <s v="G00147"/>
    <n v="66120"/>
    <x v="94"/>
    <s v="66120 Hotel"/>
    <x v="5"/>
    <s v="Derald Sue : 81198629 : Bryant Park Hotel : 18159.29"/>
    <s v=" "/>
    <s v=""/>
    <s v=""/>
    <n v="514.99"/>
    <n v="514.99"/>
    <n v="0"/>
    <s v=""/>
    <s v="G/L Account"/>
    <s v=""/>
    <s v=" "/>
    <s v=""/>
    <s v=""/>
    <n v="16737"/>
    <s v=""/>
    <n v="310"/>
    <s v=""/>
    <s v=""/>
  </r>
  <r>
    <x v="5"/>
    <x v="4"/>
    <d v="2021-10-31T00:00:00"/>
    <x v="9"/>
    <s v=" "/>
    <s v="G00147"/>
    <n v="66120"/>
    <x v="94"/>
    <s v="66120 Hotel"/>
    <x v="5"/>
    <s v="Derald Sue : 81198629 : Hotels.com : 18159.29"/>
    <s v=" "/>
    <s v=""/>
    <s v=""/>
    <n v="328.82"/>
    <n v="328.82"/>
    <n v="0"/>
    <s v=""/>
    <s v="G/L Account"/>
    <s v=""/>
    <s v=" "/>
    <s v=""/>
    <s v=""/>
    <n v="16704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yatt Regency Baltimore Inner Harbor : 18159.29"/>
    <s v=" "/>
    <s v=""/>
    <s v=""/>
    <n v="20.2"/>
    <n v="20.2"/>
    <n v="0"/>
    <s v=""/>
    <s v="G/L Account"/>
    <s v=""/>
    <s v=" "/>
    <s v=""/>
    <s v=""/>
    <n v="16679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otels.com : 18159.29"/>
    <s v=" "/>
    <s v=""/>
    <s v=""/>
    <n v="310.2"/>
    <n v="310.2"/>
    <n v="0"/>
    <s v=""/>
    <s v="G/L Account"/>
    <s v=""/>
    <s v=" "/>
    <s v=""/>
    <s v=""/>
    <n v="16673"/>
    <s v=""/>
    <n v="310"/>
    <s v=""/>
    <s v=""/>
  </r>
  <r>
    <x v="5"/>
    <x v="4"/>
    <d v="2021-10-31T00:00:00"/>
    <x v="9"/>
    <s v=" "/>
    <s v="G00147"/>
    <n v="66120"/>
    <x v="94"/>
    <s v="66120 Hotel"/>
    <x v="5"/>
    <s v="Derald Sue : 81198629 : Hotels.com : 18159.29"/>
    <s v=" "/>
    <s v=""/>
    <s v=""/>
    <n v="678.28"/>
    <n v="678.28"/>
    <n v="0"/>
    <s v=""/>
    <s v="G/L Account"/>
    <s v=""/>
    <s v=" "/>
    <s v=""/>
    <s v=""/>
    <n v="16644"/>
    <s v=""/>
    <n v="310"/>
    <s v=""/>
    <s v=""/>
  </r>
  <r>
    <x v="0"/>
    <x v="2"/>
    <d v="2021-10-31T00:00:00"/>
    <x v="9"/>
    <s v=" "/>
    <s v="G00147"/>
    <n v="66120"/>
    <x v="94"/>
    <s v="66120 Hotel"/>
    <x v="5"/>
    <s v="Derald Sue : 81198629 : Hotels.com : 18159.29"/>
    <s v=" "/>
    <s v=""/>
    <s v=""/>
    <n v="1141.3699999999999"/>
    <n v="1141.3699999999999"/>
    <n v="0"/>
    <s v=""/>
    <s v="G/L Account"/>
    <s v=""/>
    <s v=" "/>
    <s v=""/>
    <s v=""/>
    <n v="16636"/>
    <s v=""/>
    <n v="310"/>
    <s v=""/>
    <s v=""/>
  </r>
  <r>
    <x v="0"/>
    <x v="2"/>
    <d v="2021-10-31T00:00:00"/>
    <x v="9"/>
    <s v=" "/>
    <s v="G00147"/>
    <n v="66110"/>
    <x v="22"/>
    <s v="66110 Airfare"/>
    <x v="5"/>
    <s v="kyle.francis@springfertility.com : 83210489 : Southwest Airlines : 664.12"/>
    <s v=" "/>
    <s v=""/>
    <s v=""/>
    <n v="266.98"/>
    <n v="266.98"/>
    <n v="0"/>
    <s v=""/>
    <s v="G/L Account"/>
    <s v=""/>
    <s v=" "/>
    <s v=""/>
    <s v=""/>
    <n v="17075"/>
    <s v=""/>
    <n v="310"/>
    <s v=""/>
    <s v=""/>
  </r>
  <r>
    <x v="0"/>
    <x v="2"/>
    <d v="2021-10-31T00:00:00"/>
    <x v="9"/>
    <s v=" "/>
    <s v="G00147"/>
    <n v="66110"/>
    <x v="22"/>
    <s v="66110 Airfare"/>
    <x v="5"/>
    <s v="kyle.francis@springfertility.com : 83210489 : Southwest Airlines : 664.12"/>
    <s v=" "/>
    <s v=""/>
    <s v=""/>
    <n v="266.98"/>
    <n v="266.98"/>
    <n v="0"/>
    <s v=""/>
    <s v="G/L Account"/>
    <s v=""/>
    <s v=" "/>
    <s v=""/>
    <s v=""/>
    <n v="17074"/>
    <s v=""/>
    <n v="310"/>
    <s v=""/>
    <s v=""/>
  </r>
  <r>
    <x v="1"/>
    <x v="7"/>
    <d v="2021-10-31T00:00:00"/>
    <x v="9"/>
    <s v=" "/>
    <s v="G00147"/>
    <n v="66110"/>
    <x v="22"/>
    <s v="66110 Airfare"/>
    <x v="5"/>
    <s v="megan.crowe@springfertility.com : 82339210 : Southwest Airlines : 1002.85"/>
    <s v=" "/>
    <s v=""/>
    <s v=""/>
    <n v="335.91"/>
    <n v="335.91"/>
    <n v="0"/>
    <s v=""/>
    <s v="G/L Account"/>
    <s v=""/>
    <s v=" "/>
    <s v=""/>
    <s v=""/>
    <n v="17015"/>
    <s v=""/>
    <n v="120"/>
    <s v=""/>
    <s v=""/>
  </r>
  <r>
    <x v="1"/>
    <x v="4"/>
    <d v="2021-10-31T00:00:00"/>
    <x v="9"/>
    <s v=" "/>
    <s v="G00147"/>
    <n v="66110"/>
    <x v="22"/>
    <s v="66110 Airfare"/>
    <x v="5"/>
    <s v="jeff.pan@springfertility.com : 82235836 : Flight Ticket : 793.13"/>
    <s v=" "/>
    <s v=""/>
    <s v=""/>
    <n v="751.8"/>
    <n v="751.8"/>
    <n v="0"/>
    <s v=""/>
    <s v="G/L Account"/>
    <s v=""/>
    <s v=" "/>
    <s v=""/>
    <s v=""/>
    <n v="16998"/>
    <s v=""/>
    <n v="130"/>
    <s v=""/>
    <s v=""/>
  </r>
  <r>
    <x v="1"/>
    <x v="4"/>
    <d v="2021-10-31T00:00:00"/>
    <x v="9"/>
    <s v=" "/>
    <s v="G00147"/>
    <n v="66110"/>
    <x v="22"/>
    <s v="66110 Airfare"/>
    <x v="5"/>
    <s v="mark.simpkins@springfertility.com : 82228328 : Jetblue : 1122.48"/>
    <s v=" "/>
    <s v=""/>
    <s v=""/>
    <n v="526.4"/>
    <n v="526.4"/>
    <n v="0"/>
    <s v=""/>
    <s v="G/L Account"/>
    <s v=""/>
    <s v=" "/>
    <s v=""/>
    <s v=""/>
    <n v="16995"/>
    <s v=""/>
    <n v="130"/>
    <s v=""/>
    <s v=""/>
  </r>
  <r>
    <x v="1"/>
    <x v="4"/>
    <d v="2021-10-31T00:00:00"/>
    <x v="9"/>
    <s v=" "/>
    <s v="G00147"/>
    <n v="66110"/>
    <x v="22"/>
    <s v="66110 Airfare"/>
    <x v="5"/>
    <s v="mark.simpkins@springfertility.com : 82228328 : Jetblue : 1122.48"/>
    <s v=" "/>
    <s v=""/>
    <s v=""/>
    <n v="370.4"/>
    <n v="370.4"/>
    <n v="0"/>
    <s v=""/>
    <s v="G/L Account"/>
    <s v=""/>
    <s v=" "/>
    <s v=""/>
    <s v=""/>
    <n v="16986"/>
    <s v=""/>
    <n v="130"/>
    <s v=""/>
    <s v=""/>
  </r>
  <r>
    <x v="0"/>
    <x v="10"/>
    <d v="2021-10-31T00:00:00"/>
    <x v="9"/>
    <s v=" "/>
    <s v="G00147"/>
    <n v="66110"/>
    <x v="22"/>
    <s v="66110 Airfare"/>
    <x v="5"/>
    <s v="Marin Blitzer : 82211874 : Expedia : 1254.24"/>
    <s v=" "/>
    <s v=""/>
    <s v=""/>
    <n v="369.85"/>
    <n v="369.85"/>
    <n v="0"/>
    <s v=""/>
    <s v="G/L Account"/>
    <s v=""/>
    <s v=" "/>
    <s v=""/>
    <s v=""/>
    <n v="16936"/>
    <s v=""/>
    <n v="350"/>
    <s v=""/>
    <s v=""/>
  </r>
  <r>
    <x v="1"/>
    <x v="4"/>
    <d v="2021-10-31T00:00:00"/>
    <x v="9"/>
    <s v=" "/>
    <s v="G00147"/>
    <n v="66110"/>
    <x v="22"/>
    <s v="66110 Airfare"/>
    <x v="5"/>
    <s v="Roxanne Buckmaster : 81609642 : Jetblue : 4953.35"/>
    <s v=" "/>
    <s v=""/>
    <s v=""/>
    <n v="242.4"/>
    <n v="242.4"/>
    <n v="0"/>
    <s v=""/>
    <s v="G/L Account"/>
    <s v=""/>
    <s v=" "/>
    <s v=""/>
    <s v=""/>
    <n v="16886"/>
    <s v=""/>
    <n v="120"/>
    <s v=""/>
    <s v=""/>
  </r>
  <r>
    <x v="1"/>
    <x v="4"/>
    <d v="2021-10-31T00:00:00"/>
    <x v="9"/>
    <s v=" "/>
    <s v="G00147"/>
    <n v="66110"/>
    <x v="22"/>
    <s v="66110 Airfare"/>
    <x v="5"/>
    <s v="Roxanne Buckmaster : 81609642 : Jetblue : 4953.35"/>
    <s v=" "/>
    <s v=""/>
    <s v=""/>
    <n v="242.4"/>
    <n v="242.4"/>
    <n v="0"/>
    <s v=""/>
    <s v="G/L Account"/>
    <s v=""/>
    <s v=" "/>
    <s v=""/>
    <s v=""/>
    <n v="16823"/>
    <s v=""/>
    <n v="12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494.79"/>
    <n v="494.79"/>
    <n v="0"/>
    <s v=""/>
    <s v="G/L Account"/>
    <s v=""/>
    <s v=" "/>
    <s v=""/>
    <s v=""/>
    <n v="16798"/>
    <s v=""/>
    <n v="16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50.14"/>
    <n v="50.14"/>
    <n v="0"/>
    <s v=""/>
    <s v="G/L Account"/>
    <s v=""/>
    <s v=" "/>
    <s v=""/>
    <s v=""/>
    <n v="16784"/>
    <s v=""/>
    <n v="160"/>
    <s v=""/>
    <s v=""/>
  </r>
  <r>
    <x v="1"/>
    <x v="4"/>
    <d v="2021-10-31T00:00:00"/>
    <x v="9"/>
    <s v=" "/>
    <s v="G00147"/>
    <n v="66110"/>
    <x v="22"/>
    <s v="66110 Airfare"/>
    <x v="5"/>
    <s v="Brenda Pham : 81245879 : JetBlue Airways :"/>
    <s v=" "/>
    <s v=""/>
    <s v=""/>
    <n v="474.8"/>
    <n v="474.8"/>
    <n v="0"/>
    <s v=""/>
    <s v="G/L Account"/>
    <s v=""/>
    <s v=" "/>
    <s v=""/>
    <s v=""/>
    <n v="16772"/>
    <s v=""/>
    <n v="160"/>
    <s v=""/>
    <s v=""/>
  </r>
  <r>
    <x v="5"/>
    <x v="4"/>
    <d v="2021-10-31T00:00:00"/>
    <x v="9"/>
    <s v=" "/>
    <s v="G00147"/>
    <n v="66110"/>
    <x v="22"/>
    <s v="66110 Airfare"/>
    <x v="5"/>
    <s v="Derald Sue : 81198629 : JetBlue : 18159.29"/>
    <s v=" "/>
    <s v=""/>
    <s v=""/>
    <n v="449"/>
    <n v="449"/>
    <n v="0"/>
    <s v=""/>
    <s v="G/L Account"/>
    <s v=""/>
    <s v=" "/>
    <s v=""/>
    <s v=""/>
    <n v="16722"/>
    <s v=""/>
    <n v="310"/>
    <s v=""/>
    <s v=""/>
  </r>
  <r>
    <x v="5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1281.81"/>
    <n v="1281.81"/>
    <n v="0"/>
    <s v=""/>
    <s v="G/L Account"/>
    <s v=""/>
    <s v=" "/>
    <s v=""/>
    <s v=""/>
    <n v="16707"/>
    <s v=""/>
    <n v="310"/>
    <s v=""/>
    <s v=""/>
  </r>
  <r>
    <x v="0"/>
    <x v="2"/>
    <d v="2021-10-31T00:00:00"/>
    <x v="9"/>
    <s v=" "/>
    <s v="G00147"/>
    <n v="66110"/>
    <x v="22"/>
    <s v="66110 Airfare"/>
    <x v="5"/>
    <s v="Derald Sue : 81198629 : Air Canada : 18159.29"/>
    <s v=" "/>
    <s v=""/>
    <s v=""/>
    <n v="1540.7"/>
    <n v="1540.7"/>
    <n v="0"/>
    <s v=""/>
    <s v="G/L Account"/>
    <s v=""/>
    <s v=" "/>
    <s v=""/>
    <s v=""/>
    <n v="16691"/>
    <s v=""/>
    <n v="310"/>
    <s v=""/>
    <s v=""/>
  </r>
  <r>
    <x v="5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2546.8000000000002"/>
    <n v="2546.8000000000002"/>
    <n v="0"/>
    <s v=""/>
    <s v="G/L Account"/>
    <s v=""/>
    <s v=" "/>
    <s v=""/>
    <s v=""/>
    <n v="16647"/>
    <s v=""/>
    <n v="310"/>
    <s v=""/>
    <s v=""/>
  </r>
  <r>
    <x v="0"/>
    <x v="2"/>
    <d v="2021-10-31T00:00:00"/>
    <x v="9"/>
    <s v=" "/>
    <s v="G00147"/>
    <n v="66110"/>
    <x v="22"/>
    <s v="66110 Airfare"/>
    <x v="5"/>
    <s v="Derald Sue : 81198629 : JetBlue : 18159.29"/>
    <s v=" "/>
    <s v=""/>
    <s v=""/>
    <n v="1796.8"/>
    <n v="1796.8"/>
    <n v="0"/>
    <s v=""/>
    <s v="G/L Account"/>
    <s v=""/>
    <s v=" "/>
    <s v=""/>
    <s v=""/>
    <n v="16637"/>
    <s v=""/>
    <n v="310"/>
    <s v=""/>
    <s v=""/>
  </r>
  <r>
    <x v="1"/>
    <x v="4"/>
    <d v="2021-10-31T00:00:00"/>
    <x v="9"/>
    <s v=" "/>
    <s v="G00147"/>
    <n v="66110"/>
    <x v="22"/>
    <s v="66110 Airfare"/>
    <x v="5"/>
    <s v="Meghan Dwyer : 80999753 : United :"/>
    <s v=" "/>
    <s v=""/>
    <s v=""/>
    <n v="35"/>
    <n v="35"/>
    <n v="0"/>
    <s v=""/>
    <s v="G/L Account"/>
    <s v=""/>
    <s v=" "/>
    <s v=""/>
    <s v=""/>
    <n v="16628"/>
    <s v=""/>
    <n v="340"/>
    <s v=""/>
    <s v=""/>
  </r>
  <r>
    <x v="1"/>
    <x v="4"/>
    <d v="2021-10-31T00:00:00"/>
    <x v="9"/>
    <s v=" "/>
    <s v="G00147"/>
    <n v="66110"/>
    <x v="22"/>
    <s v="66110 Airfare"/>
    <x v="5"/>
    <s v="Meghan Dwyer : 80999753 : United :"/>
    <s v=" "/>
    <s v=""/>
    <s v=""/>
    <n v="35"/>
    <n v="35"/>
    <n v="0"/>
    <s v=""/>
    <s v="G/L Account"/>
    <s v=""/>
    <s v=" "/>
    <s v=""/>
    <s v=""/>
    <n v="16510"/>
    <s v=""/>
    <n v="340"/>
    <s v=""/>
    <s v=""/>
  </r>
  <r>
    <x v="0"/>
    <x v="1"/>
    <d v="2021-10-31T00:00:00"/>
    <x v="9"/>
    <s v=" "/>
    <s v="G00154"/>
    <n v="65240"/>
    <x v="23"/>
    <s v="65240 Dues &amp; subscriptions"/>
    <x v="6"/>
    <s v="P10 Oct 2021- Prepaid Amortization"/>
    <s v=" "/>
    <s v=""/>
    <s v=""/>
    <n v="67.95"/>
    <n v="67.95"/>
    <n v="0"/>
    <s v="Prepaid Expense - 97"/>
    <s v="G/L Account"/>
    <s v=""/>
    <s v=" "/>
    <s v=""/>
    <s v=""/>
    <n v="19718"/>
    <s v=""/>
    <n v="130"/>
    <s v=""/>
    <s v=""/>
  </r>
  <r>
    <x v="4"/>
    <x v="4"/>
    <d v="2021-10-31T00:00:00"/>
    <x v="9"/>
    <s v=" "/>
    <s v="G00154"/>
    <n v="65230"/>
    <x v="24"/>
    <s v="65230 Equipment rentals"/>
    <x v="6"/>
    <s v="P10 Oct 2021- Prepaid Amortization"/>
    <s v=" "/>
    <s v=""/>
    <s v=""/>
    <n v="415.28"/>
    <n v="415.28"/>
    <n v="0"/>
    <s v="Prepaid Expense - 128"/>
    <s v="G/L Account"/>
    <s v=""/>
    <s v=" "/>
    <s v=""/>
    <s v=""/>
    <n v="19753"/>
    <s v=""/>
    <n v="370"/>
    <s v=""/>
    <s v=""/>
  </r>
  <r>
    <x v="0"/>
    <x v="1"/>
    <d v="2021-10-31T00:00:00"/>
    <x v="9"/>
    <s v=" "/>
    <s v="G00154"/>
    <n v="65230"/>
    <x v="24"/>
    <s v="65230 Equipment rentals"/>
    <x v="6"/>
    <s v="P10 Oct 2021- Prepaid Amortization"/>
    <s v=" "/>
    <s v=""/>
    <s v=""/>
    <n v="123.37"/>
    <n v="123.37"/>
    <n v="0"/>
    <s v="Prepaid Expense - 118"/>
    <s v="G/L Account"/>
    <s v=""/>
    <s v=" "/>
    <s v=""/>
    <s v=""/>
    <n v="19734"/>
    <s v=""/>
    <n v="370"/>
    <s v=""/>
    <s v=""/>
  </r>
  <r>
    <x v="1"/>
    <x v="7"/>
    <d v="2021-10-31T00:00:00"/>
    <x v="9"/>
    <s v=" "/>
    <s v="G00154"/>
    <n v="65230"/>
    <x v="24"/>
    <s v="65230 Equipment rentals"/>
    <x v="6"/>
    <s v="P10 Oct 2021- Prepaid Amortization"/>
    <s v=" "/>
    <s v=""/>
    <s v=""/>
    <n v="402.45"/>
    <n v="402.45"/>
    <n v="0"/>
    <s v="Prepaid Expense - 117"/>
    <s v="G/L Account"/>
    <s v=""/>
    <s v=" "/>
    <s v=""/>
    <s v=""/>
    <n v="19731"/>
    <s v=""/>
    <n v="370"/>
    <s v=""/>
    <s v=""/>
  </r>
  <r>
    <x v="0"/>
    <x v="1"/>
    <d v="2021-10-31T00:00:00"/>
    <x v="9"/>
    <s v=" "/>
    <s v="G00154"/>
    <n v="65230"/>
    <x v="24"/>
    <s v="65230 Equipment rentals"/>
    <x v="6"/>
    <s v="P10 Oct 2021- Prepaid Amortization"/>
    <s v=" "/>
    <s v=""/>
    <s v=""/>
    <n v="293.16000000000003"/>
    <n v="293.16000000000003"/>
    <n v="0"/>
    <s v="Prepaid Expense - 116"/>
    <s v="G/L Account"/>
    <s v=""/>
    <s v=" "/>
    <s v=""/>
    <s v=""/>
    <n v="19730"/>
    <s v=""/>
    <n v="370"/>
    <s v=""/>
    <s v=""/>
  </r>
  <r>
    <x v="1"/>
    <x v="3"/>
    <d v="2021-10-31T00:00:00"/>
    <x v="9"/>
    <s v="Invoice"/>
    <s v="452143001"/>
    <n v="65230"/>
    <x v="24"/>
    <s v="65230 Equipment rentals"/>
    <x v="6"/>
    <s v="Sept 2021 Rental Canon copier SOMA"/>
    <s v=" "/>
    <s v=""/>
    <s v=""/>
    <n v="147.66"/>
    <n v="147.66"/>
    <n v="0"/>
    <s v=""/>
    <s v="G/L Account"/>
    <s v=""/>
    <s v=" "/>
    <s v=""/>
    <s v="US Bank Equipment Finance"/>
    <n v="19530"/>
    <s v="452143001"/>
    <n v="370"/>
    <s v="NULL"/>
    <s v="NULL"/>
  </r>
  <r>
    <x v="5"/>
    <x v="2"/>
    <d v="2021-10-31T00:00:00"/>
    <x v="9"/>
    <s v=" "/>
    <s v="G00147"/>
    <n v="65220"/>
    <x v="25"/>
    <s v="65220 Computer hardware"/>
    <x v="6"/>
    <s v="Derald Sue : 81198629 : Apple Inc. : 18159.29"/>
    <s v=" "/>
    <s v=""/>
    <s v=""/>
    <n v="4299.8900000000003"/>
    <n v="4299.8900000000003"/>
    <n v="0"/>
    <s v=""/>
    <s v="G/L Account"/>
    <s v=""/>
    <s v=" "/>
    <s v=""/>
    <s v=""/>
    <n v="16650"/>
    <s v=""/>
    <n v="310"/>
    <s v=""/>
    <s v=""/>
  </r>
  <r>
    <x v="0"/>
    <x v="2"/>
    <d v="2021-10-31T00:00:00"/>
    <x v="9"/>
    <s v=" "/>
    <s v="G00154"/>
    <n v="65210"/>
    <x v="26"/>
    <s v="65210 Computer software"/>
    <x v="6"/>
    <s v="P10 Oct 2021- Prepaid Amortization"/>
    <s v=" "/>
    <s v=""/>
    <s v=""/>
    <n v="88.09"/>
    <n v="88.09"/>
    <n v="0"/>
    <s v="Prepaid Expense - 130"/>
    <s v="G/L Account"/>
    <s v=""/>
    <s v=" "/>
    <s v=""/>
    <s v=""/>
    <n v="19759"/>
    <s v=""/>
    <n v="370"/>
    <s v=""/>
    <s v=""/>
  </r>
  <r>
    <x v="1"/>
    <x v="1"/>
    <d v="2021-10-31T00:00:00"/>
    <x v="9"/>
    <s v="Invoice"/>
    <s v="537369-10"/>
    <n v="65210"/>
    <x v="26"/>
    <s v="65210 Computer software"/>
    <x v="6"/>
    <s v="October 2021 monthly license for M365"/>
    <s v=" "/>
    <s v=""/>
    <s v=""/>
    <n v="16335.45"/>
    <n v="16335.45"/>
    <n v="0"/>
    <s v=""/>
    <s v="G/L Account"/>
    <s v=""/>
    <s v=" "/>
    <s v=""/>
    <s v="ExpoIT, LLC"/>
    <n v="19534"/>
    <s v="537369-10"/>
    <n v="370"/>
    <s v="NULL"/>
    <s v="NULL"/>
  </r>
  <r>
    <x v="4"/>
    <x v="4"/>
    <d v="2021-10-31T00:00:00"/>
    <x v="9"/>
    <s v="Invoice"/>
    <s v="4446"/>
    <n v="65210"/>
    <x v="26"/>
    <s v="65210 Computer software"/>
    <x v="6"/>
    <s v="Fertility Enterprise 3X"/>
    <s v=" "/>
    <s v=""/>
    <s v=""/>
    <n v="1250.01"/>
    <n v="1250.01"/>
    <n v="0"/>
    <s v=""/>
    <s v="G/L Account"/>
    <s v=""/>
    <s v=" "/>
    <s v=""/>
    <s v="EngagedMD"/>
    <n v="19526"/>
    <s v="4446"/>
    <n v="332"/>
    <s v="NULL"/>
    <s v="NULL"/>
  </r>
  <r>
    <x v="0"/>
    <x v="2"/>
    <d v="2021-10-31T00:00:00"/>
    <x v="9"/>
    <s v="Invoice"/>
    <s v="4445"/>
    <n v="65210"/>
    <x v="26"/>
    <s v="65210 Computer software"/>
    <x v="6"/>
    <s v="Fertility Enterprise 13X"/>
    <s v=" "/>
    <s v=""/>
    <s v=""/>
    <n v="5416.67"/>
    <n v="5416.67"/>
    <n v="0"/>
    <s v=""/>
    <s v="G/L Account"/>
    <s v=""/>
    <s v=" "/>
    <s v=""/>
    <s v="EngagedMD"/>
    <n v="19524"/>
    <s v="4445"/>
    <n v="332"/>
    <s v="NULL"/>
    <s v="NULL"/>
  </r>
  <r>
    <x v="0"/>
    <x v="2"/>
    <d v="2021-10-31T00:00:00"/>
    <x v="9"/>
    <s v=" "/>
    <s v="G00147"/>
    <n v="65210"/>
    <x v="26"/>
    <s v="65210 Computer software"/>
    <x v="6"/>
    <s v="Derald Sue : 81198629 : Expensify, Inc. : 18159.29"/>
    <s v=" "/>
    <s v=""/>
    <s v=""/>
    <n v="531"/>
    <n v="531"/>
    <n v="0"/>
    <s v=""/>
    <s v="G/L Account"/>
    <s v=""/>
    <s v=" "/>
    <s v=""/>
    <s v=""/>
    <n v="16752"/>
    <s v=""/>
    <n v="320"/>
    <s v=""/>
    <s v=""/>
  </r>
  <r>
    <x v="5"/>
    <x v="4"/>
    <d v="2021-10-31T00:00:00"/>
    <x v="9"/>
    <s v=" "/>
    <s v="G00147"/>
    <n v="65210"/>
    <x v="26"/>
    <s v="65210 Computer software"/>
    <x v="6"/>
    <s v="Derald Sue : 81198629 : JotForm Inc : 18159.29"/>
    <s v=" "/>
    <s v=""/>
    <s v=""/>
    <n v="39"/>
    <n v="39"/>
    <n v="0"/>
    <s v=""/>
    <s v="G/L Account"/>
    <s v=""/>
    <s v=" "/>
    <s v=""/>
    <s v=""/>
    <n v="16749"/>
    <s v=""/>
    <n v="350"/>
    <s v=""/>
    <s v=""/>
  </r>
  <r>
    <x v="0"/>
    <x v="4"/>
    <d v="2021-10-31T00:00:00"/>
    <x v="9"/>
    <s v=" "/>
    <s v="G00147"/>
    <n v="65200"/>
    <x v="27"/>
    <s v="65200 IT supplies"/>
    <x v="6"/>
    <s v="jamal.bauseman@springfertility.com,Gareth Rees,rudy.villafane@springfertility.com:81593718:B&amp;H:42.4"/>
    <s v=" "/>
    <s v=""/>
    <s v=""/>
    <n v="42.4"/>
    <n v="42.4"/>
    <n v="0"/>
    <s v=""/>
    <s v="G/L Account"/>
    <s v=""/>
    <s v=" "/>
    <s v=""/>
    <s v=""/>
    <n v="16822"/>
    <s v=""/>
    <n v="370"/>
    <s v=""/>
    <s v=""/>
  </r>
  <r>
    <x v="0"/>
    <x v="5"/>
    <d v="2021-10-31T00:00:00"/>
    <x v="9"/>
    <s v=" "/>
    <s v="G00147"/>
    <n v="65190"/>
    <x v="28"/>
    <s v="65190 Office supplies"/>
    <x v="6"/>
    <s v="james.singh@springfertility.com : 81933511 : Lowe's : 42.42"/>
    <s v=" "/>
    <s v=""/>
    <s v=""/>
    <n v="6.5"/>
    <n v="6.5"/>
    <n v="0"/>
    <s v=""/>
    <s v="G/L Account"/>
    <s v=""/>
    <s v=" "/>
    <s v=""/>
    <s v=""/>
    <n v="16920"/>
    <s v=""/>
    <n v="380"/>
    <s v=""/>
    <s v=""/>
  </r>
  <r>
    <x v="1"/>
    <x v="4"/>
    <d v="2021-10-31T00:00:00"/>
    <x v="9"/>
    <s v=" "/>
    <s v="G00147"/>
    <n v="65190"/>
    <x v="28"/>
    <s v="65190 Office supplies"/>
    <x v="6"/>
    <s v="Meghan Dwyer : 80999753 : Best Buy :"/>
    <s v=" "/>
    <s v=""/>
    <s v=""/>
    <n v="359.28"/>
    <n v="359.28"/>
    <n v="0"/>
    <s v=""/>
    <s v="G/L Account"/>
    <s v=""/>
    <s v=" "/>
    <s v=""/>
    <s v=""/>
    <n v="16532"/>
    <s v=""/>
    <n v="340"/>
    <s v=""/>
    <s v=""/>
  </r>
  <r>
    <x v="1"/>
    <x v="4"/>
    <d v="2021-10-31T00:00:00"/>
    <x v="9"/>
    <s v=" "/>
    <s v="G00147"/>
    <n v="65190"/>
    <x v="28"/>
    <s v="65190 Office supplies"/>
    <x v="6"/>
    <s v="Meghan Dwyer : 80999753 : Best Buy :"/>
    <s v=" "/>
    <s v=""/>
    <s v=""/>
    <n v="-359.28"/>
    <n v="0"/>
    <n v="359.28"/>
    <s v=""/>
    <s v="G/L Account"/>
    <s v=""/>
    <s v=" "/>
    <s v=""/>
    <s v=""/>
    <n v="16523"/>
    <s v=""/>
    <n v="340"/>
    <s v=""/>
    <s v=""/>
  </r>
  <r>
    <x v="1"/>
    <x v="5"/>
    <d v="2021-10-31T00:00:00"/>
    <x v="9"/>
    <s v=" "/>
    <s v="G00154"/>
    <n v="65180"/>
    <x v="29"/>
    <s v="65180 Printing, delivery, &amp; postage"/>
    <x v="6"/>
    <s v="P10 Oct 2021- Prepaid Amortization"/>
    <s v=" "/>
    <s v=""/>
    <s v=""/>
    <n v="20.84"/>
    <n v="20.84"/>
    <n v="0"/>
    <s v="Prepaid Expense - 129"/>
    <s v="G/L Account"/>
    <s v=""/>
    <s v=" "/>
    <s v=""/>
    <s v=""/>
    <n v="19756"/>
    <s v=""/>
    <n v="370"/>
    <s v=""/>
    <s v=""/>
  </r>
  <r>
    <x v="1"/>
    <x v="3"/>
    <d v="2021-10-31T00:00:00"/>
    <x v="9"/>
    <s v=" "/>
    <s v="G00154"/>
    <n v="65180"/>
    <x v="29"/>
    <s v="65180 Printing, delivery, &amp; postage"/>
    <x v="6"/>
    <s v="P10 Oct 2021- Prepaid Amortization"/>
    <s v=" "/>
    <s v=""/>
    <s v=""/>
    <n v="35.49"/>
    <n v="35.49"/>
    <n v="0"/>
    <s v="Prepaid Expense - 124"/>
    <s v="G/L Account"/>
    <s v=""/>
    <s v=" "/>
    <s v=""/>
    <s v=""/>
    <n v="19746"/>
    <s v=""/>
    <n v="370"/>
    <s v=""/>
    <s v=""/>
  </r>
  <r>
    <x v="1"/>
    <x v="7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18676"/>
    <n v="18676"/>
    <n v="0"/>
    <s v="Prepaid Expense - 123"/>
    <s v="G/L Account"/>
    <s v=""/>
    <s v=" "/>
    <s v=""/>
    <s v=""/>
    <n v="19743"/>
    <s v=""/>
    <n v="380"/>
    <s v=""/>
    <s v=""/>
  </r>
  <r>
    <x v="1"/>
    <x v="5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759.2"/>
    <n v="4759.2"/>
    <n v="0"/>
    <s v="Prepaid Expense - 122"/>
    <s v="G/L Account"/>
    <s v=""/>
    <s v=" "/>
    <s v=""/>
    <s v=""/>
    <n v="19740"/>
    <s v=""/>
    <n v="380"/>
    <s v=""/>
    <s v=""/>
  </r>
  <r>
    <x v="0"/>
    <x v="1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818.2700000000004"/>
    <n v="4818.2700000000004"/>
    <n v="0"/>
    <s v="Prepaid Expense - 121"/>
    <s v="G/L Account"/>
    <s v=""/>
    <s v=" "/>
    <s v=""/>
    <s v=""/>
    <n v="19739"/>
    <s v=""/>
    <n v="380"/>
    <s v=""/>
    <s v=""/>
  </r>
  <r>
    <x v="0"/>
    <x v="2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431"/>
    <n v="431"/>
    <n v="0"/>
    <s v="Prepaid Expense - 120"/>
    <s v="G/L Account"/>
    <s v=""/>
    <s v=" "/>
    <s v=""/>
    <s v=""/>
    <n v="19738"/>
    <s v=""/>
    <n v="380"/>
    <s v=""/>
    <s v=""/>
  </r>
  <r>
    <x v="0"/>
    <x v="1"/>
    <d v="2021-10-31T00:00:00"/>
    <x v="9"/>
    <s v=" "/>
    <s v="G00154"/>
    <n v="65160"/>
    <x v="31"/>
    <s v="65160 Repair &amp; Maintenance"/>
    <x v="6"/>
    <s v="P10 Oct 2021- Prepaid Amortization"/>
    <s v=" "/>
    <s v=""/>
    <s v=""/>
    <n v="809.4"/>
    <n v="809.4"/>
    <n v="0"/>
    <s v="Prepaid Expense - 101"/>
    <s v="G/L Account"/>
    <s v=""/>
    <s v=" "/>
    <s v=""/>
    <s v=""/>
    <n v="19720"/>
    <s v=""/>
    <n v="380"/>
    <s v=""/>
    <s v=""/>
  </r>
  <r>
    <x v="0"/>
    <x v="7"/>
    <d v="2021-10-31T00:00:00"/>
    <x v="9"/>
    <s v=" "/>
    <s v="G00147"/>
    <n v="65160"/>
    <x v="31"/>
    <s v="65160 Repair &amp; Maintenance"/>
    <x v="6"/>
    <s v="Jason Gardner : 81247339 : The Home Depot : 341.91"/>
    <s v=" "/>
    <s v=""/>
    <s v=""/>
    <n v="11.02"/>
    <n v="11.02"/>
    <n v="0"/>
    <s v=""/>
    <s v="G/L Account"/>
    <s v=""/>
    <s v=" "/>
    <s v=""/>
    <s v=""/>
    <n v="16812"/>
    <s v=""/>
    <n v="380"/>
    <s v=""/>
    <s v=""/>
  </r>
  <r>
    <x v="1"/>
    <x v="5"/>
    <d v="2021-10-31T00:00:00"/>
    <x v="9"/>
    <s v=" "/>
    <s v="G00147"/>
    <n v="65160"/>
    <x v="31"/>
    <s v="65160 Repair &amp; Maintenance"/>
    <x v="6"/>
    <s v="james.singh@springfertility.com : 80112927 : 84.66 mi @ $0.56 / mi : 47.41"/>
    <s v=" "/>
    <s v=""/>
    <s v=""/>
    <n v="47.41"/>
    <n v="47.41"/>
    <n v="0"/>
    <s v=""/>
    <s v="G/L Account"/>
    <s v=""/>
    <s v=" "/>
    <s v=""/>
    <s v=""/>
    <n v="16330"/>
    <s v=""/>
    <n v="3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296.32"/>
    <n v="3296.32"/>
    <n v="0"/>
    <s v="Prepaid Expense - 103"/>
    <s v="G/L Account"/>
    <s v=""/>
    <s v=" "/>
    <s v=""/>
    <s v=""/>
    <n v="1972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125.51"/>
    <n v="1125.51"/>
    <n v="0"/>
    <s v="Prepaid Expense - 96"/>
    <s v="G/L Account"/>
    <s v=""/>
    <s v=" "/>
    <s v=""/>
    <s v=""/>
    <n v="19717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39.36"/>
    <n v="239.36"/>
    <n v="0"/>
    <s v="Prepaid Expense - 92"/>
    <s v="G/L Account"/>
    <s v=""/>
    <s v=" "/>
    <s v=""/>
    <s v=""/>
    <n v="19714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422.27"/>
    <n v="1422.27"/>
    <n v="0"/>
    <s v="Prepaid Expense - 91"/>
    <s v="G/L Account"/>
    <s v=""/>
    <s v=" "/>
    <s v=""/>
    <s v=""/>
    <n v="19713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22"/>
    <n v="1622"/>
    <n v="0"/>
    <s v="Prepaid Expense - 83"/>
    <s v="G/L Account"/>
    <s v=""/>
    <s v=" "/>
    <s v=""/>
    <s v=""/>
    <n v="19712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4.11"/>
    <n v="34.11"/>
    <n v="0"/>
    <s v="Prepaid Expense - 82"/>
    <s v="G/L Account"/>
    <s v=""/>
    <s v=" "/>
    <s v=""/>
    <s v=""/>
    <n v="1971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13.02"/>
    <n v="213.02"/>
    <n v="0"/>
    <s v="Prepaid Expense - 81"/>
    <s v="G/L Account"/>
    <s v=""/>
    <s v=" "/>
    <s v=""/>
    <s v=""/>
    <n v="19710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2667.29"/>
    <n v="2667.29"/>
    <n v="0"/>
    <s v="Prepaid Expense - 80"/>
    <s v="G/L Account"/>
    <s v=""/>
    <s v=" "/>
    <s v=""/>
    <s v=""/>
    <n v="19709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874.52"/>
    <n v="874.52"/>
    <n v="0"/>
    <s v="Prepaid Expense - 79"/>
    <s v="G/L Account"/>
    <s v=""/>
    <s v=" "/>
    <s v=""/>
    <s v=""/>
    <n v="19708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16.75"/>
    <n v="316.75"/>
    <n v="0"/>
    <s v="Prepaid Expense - 77"/>
    <s v="G/L Account"/>
    <s v=""/>
    <s v=" "/>
    <s v=""/>
    <s v=""/>
    <n v="19707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402.49"/>
    <n v="402.49"/>
    <n v="0"/>
    <s v="Prepaid Expense - 76"/>
    <s v="G/L Account"/>
    <s v=""/>
    <s v=" "/>
    <s v=""/>
    <s v=""/>
    <n v="19706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96.6"/>
    <n v="96.6"/>
    <n v="0"/>
    <s v="Prepaid Expense - 71"/>
    <s v="G/L Account"/>
    <s v=""/>
    <s v=" "/>
    <s v=""/>
    <s v=""/>
    <n v="19705"/>
    <s v=""/>
    <n v="31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524.97"/>
    <n v="524.97"/>
    <n v="0"/>
    <s v="Prepaid Expense - 65"/>
    <s v="G/L Account"/>
    <s v=""/>
    <s v=" "/>
    <s v=""/>
    <s v=""/>
    <n v="19703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97.37"/>
    <n v="1697.37"/>
    <n v="0"/>
    <s v="Prepaid Expense - 63"/>
    <s v="G/L Account"/>
    <s v=""/>
    <s v=" "/>
    <s v=""/>
    <s v=""/>
    <n v="19702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164.77"/>
    <n v="164.77"/>
    <n v="0"/>
    <s v="Prepaid Expense - 57"/>
    <s v="G/L Account"/>
    <s v=""/>
    <s v=" "/>
    <s v=""/>
    <s v=""/>
    <n v="19701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85.85"/>
    <n v="85.85"/>
    <n v="0"/>
    <s v="Prepaid Expense - 49"/>
    <s v="G/L Account"/>
    <s v=""/>
    <s v=" "/>
    <s v=""/>
    <s v=""/>
    <n v="19700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302.99"/>
    <n v="302.99"/>
    <n v="0"/>
    <s v="Prepaid Expense - 48"/>
    <s v="G/L Account"/>
    <s v=""/>
    <s v=" "/>
    <s v=""/>
    <s v=""/>
    <n v="19699"/>
    <s v=""/>
    <n v="180"/>
    <s v=""/>
    <s v=""/>
  </r>
  <r>
    <x v="0"/>
    <x v="2"/>
    <d v="2021-10-31T00:00:00"/>
    <x v="9"/>
    <s v=" "/>
    <s v="G00154"/>
    <n v="65150"/>
    <x v="32"/>
    <s v="65150 Insurance"/>
    <x v="6"/>
    <s v="P10 Oct 2021- Prepaid Amortization"/>
    <s v=" "/>
    <s v=""/>
    <s v=""/>
    <n v="7190.29"/>
    <n v="7190.29"/>
    <n v="0"/>
    <s v="Prepaid Expense - 29"/>
    <s v="G/L Account"/>
    <s v=""/>
    <s v=" "/>
    <s v=""/>
    <s v=""/>
    <n v="19698"/>
    <s v=""/>
    <n v="180"/>
    <s v=""/>
    <s v=""/>
  </r>
  <r>
    <x v="4"/>
    <x v="4"/>
    <d v="2021-10-31T00:00:00"/>
    <x v="9"/>
    <s v="Invoice"/>
    <s v="Z7886212"/>
    <n v="65130"/>
    <x v="34"/>
    <s v="65130 Telephone &amp; internet"/>
    <x v="6"/>
    <s v="NYC internet 10.1.21-10.31.21"/>
    <s v=" "/>
    <s v=""/>
    <s v=""/>
    <n v="65"/>
    <n v="65"/>
    <n v="0"/>
    <s v=""/>
    <s v="G/L Account"/>
    <s v=""/>
    <s v=" "/>
    <s v=""/>
    <s v="Verizon Business Network Services LLC"/>
    <n v="19622"/>
    <s v="Z7886212"/>
    <n v="370"/>
    <s v="NULL"/>
    <s v="NULL"/>
  </r>
  <r>
    <x v="1"/>
    <x v="1"/>
    <d v="2021-10-31T00:00:00"/>
    <x v="9"/>
    <s v="Invoice"/>
    <s v="20211104-87SF"/>
    <n v="65130"/>
    <x v="34"/>
    <s v="65130 Telephone &amp; internet"/>
    <x v="6"/>
    <s v="Oct  2021 -  SF Services"/>
    <s v=" "/>
    <s v=""/>
    <s v=""/>
    <n v="437.25"/>
    <n v="437.25"/>
    <n v="0"/>
    <s v=""/>
    <s v="G/L Account"/>
    <s v=""/>
    <s v=" "/>
    <s v=""/>
    <s v="Lan do and Associates, LLC"/>
    <n v="19255"/>
    <s v="20211104-87SF"/>
    <n v="370"/>
    <s v="NULL"/>
    <s v="NULL"/>
  </r>
  <r>
    <x v="1"/>
    <x v="6"/>
    <d v="2021-10-31T00:00:00"/>
    <x v="9"/>
    <s v="Invoice"/>
    <s v="20211104-87RW"/>
    <n v="65130"/>
    <x v="34"/>
    <s v="65130 Telephone &amp; internet"/>
    <x v="6"/>
    <s v="Oct  2021 -  RWC Services"/>
    <s v=" "/>
    <s v=""/>
    <s v=""/>
    <n v="119.4"/>
    <n v="119.4"/>
    <n v="0"/>
    <s v=""/>
    <s v="G/L Account"/>
    <s v=""/>
    <s v=" "/>
    <s v=""/>
    <s v="Lan do and Associates, LLC"/>
    <n v="19251"/>
    <s v="20211104-87RW"/>
    <n v="370"/>
    <s v="NULL"/>
    <s v="NULL"/>
  </r>
  <r>
    <x v="1"/>
    <x v="7"/>
    <d v="2021-10-31T00:00:00"/>
    <x v="9"/>
    <s v="Invoice"/>
    <s v="20211104-870A"/>
    <n v="65130"/>
    <x v="34"/>
    <s v="65130 Telephone &amp; internet"/>
    <x v="6"/>
    <s v="Oct  2021 -  Oak Services"/>
    <s v=" "/>
    <s v=""/>
    <s v=""/>
    <n v="383.95"/>
    <n v="383.95"/>
    <n v="0"/>
    <s v=""/>
    <s v="G/L Account"/>
    <s v=""/>
    <s v=" "/>
    <s v=""/>
    <s v="Lan do and Associates, LLC"/>
    <n v="19247"/>
    <s v="20211104-870A"/>
    <n v="370"/>
    <s v="NULL"/>
    <s v="NULL"/>
  </r>
  <r>
    <x v="5"/>
    <x v="2"/>
    <d v="2021-10-31T00:00:00"/>
    <x v="9"/>
    <s v=" "/>
    <s v="G00147"/>
    <n v="65130"/>
    <x v="34"/>
    <s v="65130 Telephone &amp; internet"/>
    <x v="6"/>
    <s v="Derald Sue : 81198629 : AT&amp;T : 18159.29"/>
    <s v=" "/>
    <s v=""/>
    <s v=""/>
    <n v="419.53"/>
    <n v="419.53"/>
    <n v="0"/>
    <s v=""/>
    <s v="G/L Account"/>
    <s v=""/>
    <s v=" "/>
    <s v=""/>
    <s v=""/>
    <n v="16740"/>
    <s v=""/>
    <n v="310"/>
    <s v=""/>
    <s v=""/>
  </r>
  <r>
    <x v="4"/>
    <x v="4"/>
    <d v="2021-10-31T00:00:00"/>
    <x v="9"/>
    <s v=" "/>
    <s v="G00133"/>
    <n v="65110"/>
    <x v="37"/>
    <s v="65110 Base rent"/>
    <x v="6"/>
    <s v="Amortization of TI for October 2021"/>
    <s v=" "/>
    <s v=""/>
    <s v=""/>
    <n v="-14984.6"/>
    <n v="0"/>
    <n v="14984.6"/>
    <s v=""/>
    <s v="G/L Account"/>
    <s v=""/>
    <s v=" "/>
    <s v=""/>
    <s v=""/>
    <n v="14130"/>
    <s v=""/>
    <n v="380"/>
    <s v=""/>
    <s v=""/>
  </r>
  <r>
    <x v="4"/>
    <x v="4"/>
    <d v="2021-10-31T00:00:00"/>
    <x v="9"/>
    <s v=" "/>
    <s v="G00133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14127"/>
    <s v=""/>
    <n v="380"/>
    <s v=""/>
    <s v=""/>
  </r>
  <r>
    <x v="1"/>
    <x v="7"/>
    <d v="2021-10-31T00:00:00"/>
    <x v="9"/>
    <s v=" "/>
    <s v="G00132"/>
    <n v="65110"/>
    <x v="37"/>
    <s v="65110 Base rent"/>
    <x v="6"/>
    <s v="Amortization of TI for October 2021"/>
    <s v=" "/>
    <s v=""/>
    <s v=""/>
    <n v="-2929.13"/>
    <n v="0"/>
    <n v="2929.13"/>
    <s v=""/>
    <s v="G/L Account"/>
    <s v=""/>
    <s v=" "/>
    <s v=""/>
    <s v=""/>
    <n v="14126"/>
    <s v=""/>
    <n v="380"/>
    <s v=""/>
    <s v=""/>
  </r>
  <r>
    <x v="1"/>
    <x v="1"/>
    <d v="2021-10-31T00:00:00"/>
    <x v="9"/>
    <s v=" "/>
    <s v="G00132"/>
    <n v="65110"/>
    <x v="37"/>
    <s v="65110 Base rent"/>
    <x v="6"/>
    <s v="Amortization of TI for October 2021"/>
    <s v=" "/>
    <s v=""/>
    <s v=""/>
    <n v="-3061.56"/>
    <n v="0"/>
    <n v="3061.56"/>
    <s v=""/>
    <s v="G/L Account"/>
    <s v=""/>
    <s v=" "/>
    <s v=""/>
    <s v=""/>
    <n v="14125"/>
    <s v=""/>
    <n v="380"/>
    <s v=""/>
    <s v=""/>
  </r>
  <r>
    <x v="1"/>
    <x v="5"/>
    <d v="2021-10-31T00:00:00"/>
    <x v="9"/>
    <s v=" "/>
    <s v="G00132"/>
    <n v="65110"/>
    <x v="37"/>
    <s v="65110 Base rent"/>
    <x v="6"/>
    <s v="Amortization of TI for October 2021"/>
    <s v=" "/>
    <s v=""/>
    <s v=""/>
    <n v="-6169.33"/>
    <n v="0"/>
    <n v="6169.33"/>
    <s v=""/>
    <s v="G/L Account"/>
    <s v=""/>
    <s v=" "/>
    <s v=""/>
    <s v=""/>
    <n v="14124"/>
    <s v=""/>
    <n v="380"/>
    <s v=""/>
    <s v=""/>
  </r>
  <r>
    <x v="1"/>
    <x v="8"/>
    <d v="2021-10-31T00:00:00"/>
    <x v="9"/>
    <s v=" "/>
    <s v="G00132"/>
    <n v="65110"/>
    <x v="37"/>
    <s v="65110 Base rent"/>
    <x v="6"/>
    <s v="Amortization of TI for October 2021"/>
    <s v=" "/>
    <s v=""/>
    <s v=""/>
    <n v="-1193.8900000000001"/>
    <n v="0"/>
    <n v="1193.8900000000001"/>
    <s v=""/>
    <s v="G/L Account"/>
    <s v=""/>
    <s v=" "/>
    <s v=""/>
    <s v=""/>
    <n v="14123"/>
    <s v=""/>
    <n v="380"/>
    <s v=""/>
    <s v=""/>
  </r>
  <r>
    <x v="1"/>
    <x v="3"/>
    <d v="2021-10-31T00:00:00"/>
    <x v="9"/>
    <s v=" "/>
    <s v="G00132"/>
    <n v="65110"/>
    <x v="37"/>
    <s v="65110 Base rent"/>
    <x v="6"/>
    <s v="Amortization of TI for October 2021"/>
    <s v=" "/>
    <s v=""/>
    <s v=""/>
    <n v="-705.83"/>
    <n v="0"/>
    <n v="705.83"/>
    <s v=""/>
    <s v="G/L Account"/>
    <s v=""/>
    <s v=" "/>
    <s v=""/>
    <s v=""/>
    <n v="14122"/>
    <s v=""/>
    <n v="380"/>
    <s v=""/>
    <s v=""/>
  </r>
  <r>
    <x v="1"/>
    <x v="7"/>
    <d v="2021-10-31T00:00:00"/>
    <x v="9"/>
    <s v=" "/>
    <s v="G00132"/>
    <n v="65110"/>
    <x v="37"/>
    <s v="65110 Base rent"/>
    <x v="6"/>
    <s v="October straight-line rent"/>
    <s v=" "/>
    <s v=""/>
    <s v=""/>
    <n v="39376.769999999997"/>
    <n v="39376.769999999997"/>
    <n v="0"/>
    <s v=""/>
    <s v="G/L Account"/>
    <s v=""/>
    <s v=" "/>
    <s v=""/>
    <s v=""/>
    <n v="14111"/>
    <s v=""/>
    <n v="380"/>
    <s v=""/>
    <s v=""/>
  </r>
  <r>
    <x v="1"/>
    <x v="1"/>
    <d v="2021-10-31T00:00:00"/>
    <x v="9"/>
    <s v=" "/>
    <s v="G00132"/>
    <n v="65110"/>
    <x v="37"/>
    <s v="65110 Base rent"/>
    <x v="6"/>
    <s v="October straight-line rent - rent reduction due to damage"/>
    <s v=" "/>
    <s v=""/>
    <s v=""/>
    <n v="46858.42"/>
    <n v="46858.42"/>
    <n v="0"/>
    <s v=""/>
    <s v="G/L Account"/>
    <s v=""/>
    <s v=" "/>
    <s v=""/>
    <s v=""/>
    <n v="14110"/>
    <s v=""/>
    <n v="380"/>
    <s v=""/>
    <s v=""/>
  </r>
  <r>
    <x v="1"/>
    <x v="5"/>
    <d v="2021-10-31T00:00:00"/>
    <x v="9"/>
    <s v=" "/>
    <s v="G00132"/>
    <n v="65110"/>
    <x v="37"/>
    <s v="65110 Base rent"/>
    <x v="6"/>
    <s v="October straight-line rent"/>
    <s v=" "/>
    <s v=""/>
    <s v=""/>
    <n v="36372.6"/>
    <n v="36372.6"/>
    <n v="0"/>
    <s v=""/>
    <s v="G/L Account"/>
    <s v=""/>
    <s v=" "/>
    <s v=""/>
    <s v=""/>
    <n v="14109"/>
    <s v=""/>
    <n v="380"/>
    <s v=""/>
    <s v=""/>
  </r>
  <r>
    <x v="1"/>
    <x v="8"/>
    <d v="2021-10-31T00:00:00"/>
    <x v="9"/>
    <s v=" "/>
    <s v="G00132"/>
    <n v="65110"/>
    <x v="37"/>
    <s v="65110 Base rent"/>
    <x v="6"/>
    <s v="October straight-line rent"/>
    <s v=" "/>
    <s v=""/>
    <s v=""/>
    <n v="4312.6899999999996"/>
    <n v="4312.6899999999996"/>
    <n v="0"/>
    <s v=""/>
    <s v="G/L Account"/>
    <s v=""/>
    <s v=" "/>
    <s v=""/>
    <s v=""/>
    <n v="14108"/>
    <s v=""/>
    <n v="380"/>
    <s v=""/>
    <s v=""/>
  </r>
  <r>
    <x v="1"/>
    <x v="3"/>
    <d v="2021-10-31T00:00:00"/>
    <x v="9"/>
    <s v=" "/>
    <s v="G00132"/>
    <n v="65110"/>
    <x v="37"/>
    <s v="65110 Base rent"/>
    <x v="6"/>
    <s v="October straight-line rent"/>
    <s v=" "/>
    <s v=""/>
    <s v=""/>
    <n v="18005.150000000001"/>
    <n v="18005.150000000001"/>
    <n v="0"/>
    <s v=""/>
    <s v="G/L Account"/>
    <s v=""/>
    <s v=" "/>
    <s v=""/>
    <s v=""/>
    <n v="14107"/>
    <s v=""/>
    <n v="380"/>
    <s v=""/>
    <s v=""/>
  </r>
  <r>
    <x v="1"/>
    <x v="6"/>
    <d v="2021-10-31T00:00:00"/>
    <x v="9"/>
    <s v=" "/>
    <s v="G00132"/>
    <n v="65110"/>
    <x v="37"/>
    <s v="65110 Base rent"/>
    <x v="6"/>
    <s v="October straight-line rent"/>
    <s v=" "/>
    <s v=""/>
    <s v=""/>
    <n v="6228.54"/>
    <n v="6228.54"/>
    <n v="0"/>
    <s v=""/>
    <s v="G/L Account"/>
    <s v=""/>
    <s v=" "/>
    <s v=""/>
    <s v=""/>
    <n v="14106"/>
    <s v=""/>
    <n v="380"/>
    <s v=""/>
    <s v=""/>
  </r>
  <r>
    <x v="0"/>
    <x v="2"/>
    <d v="2021-10-31T00:00:00"/>
    <x v="9"/>
    <s v=" "/>
    <s v="G00131"/>
    <n v="65110"/>
    <x v="37"/>
    <s v="65110 Base rent"/>
    <x v="6"/>
    <s v="Amortization of TI for October 2021"/>
    <s v=" "/>
    <s v=""/>
    <s v=""/>
    <n v="-484"/>
    <n v="0"/>
    <n v="484"/>
    <s v=""/>
    <s v="G/L Account"/>
    <s v=""/>
    <s v=" "/>
    <s v=""/>
    <s v=""/>
    <n v="14099"/>
    <s v=""/>
    <n v="380"/>
    <s v=""/>
    <s v=""/>
  </r>
  <r>
    <x v="0"/>
    <x v="2"/>
    <d v="2021-10-31T00:00:00"/>
    <x v="9"/>
    <s v=" "/>
    <s v="G00131"/>
    <n v="65110"/>
    <x v="37"/>
    <s v="65110 Base rent"/>
    <x v="6"/>
    <s v="October straight-line rent"/>
    <s v=" "/>
    <s v=""/>
    <s v=""/>
    <n v="8093.73"/>
    <n v="8093.73"/>
    <n v="0"/>
    <s v=""/>
    <s v="G/L Account"/>
    <s v=""/>
    <s v=" "/>
    <s v=""/>
    <s v=""/>
    <n v="14096"/>
    <s v=""/>
    <n v="380"/>
    <s v=""/>
    <s v=""/>
  </r>
  <r>
    <x v="0"/>
    <x v="2"/>
    <d v="2021-10-31T00:00:00"/>
    <x v="9"/>
    <s v="Invoice"/>
    <s v="860853"/>
    <n v="64160"/>
    <x v="38"/>
    <s v="64160 Legal"/>
    <x v="7"/>
    <s v="Legal expenses rendered through 7.31.21"/>
    <s v=" "/>
    <s v=""/>
    <s v=""/>
    <n v="5335"/>
    <n v="5335"/>
    <n v="0"/>
    <s v=""/>
    <s v="G/L Account"/>
    <s v=""/>
    <s v=" "/>
    <s v=""/>
    <s v="Bass Berry"/>
    <n v="19577"/>
    <s v="860853"/>
    <n v="360"/>
    <s v="NULL"/>
    <s v="NULL"/>
  </r>
  <r>
    <x v="0"/>
    <x v="2"/>
    <d v="2021-10-31T00:00:00"/>
    <x v="9"/>
    <s v="Invoice"/>
    <s v="408584"/>
    <n v="64160"/>
    <x v="38"/>
    <s v="64160 Legal"/>
    <x v="7"/>
    <s v="Legal services 10.6.21 Review CA civil code Sec 8138 - unconditional releases provided by client"/>
    <s v=" "/>
    <s v=""/>
    <s v=""/>
    <n v="103.5"/>
    <n v="103.5"/>
    <n v="0"/>
    <s v=""/>
    <s v="G/L Account"/>
    <s v=""/>
    <s v=" "/>
    <s v=""/>
    <s v="Miller Star Regalia"/>
    <n v="19522"/>
    <s v="408584"/>
    <n v="360"/>
    <s v="NULL"/>
    <s v="NULL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286.64999999999998"/>
    <n v="286.64999999999998"/>
    <n v="0"/>
    <s v=""/>
    <s v="G/L Account"/>
    <s v=""/>
    <s v=" "/>
    <s v=""/>
    <s v=""/>
    <n v="16809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26.51"/>
    <n v="526.51"/>
    <n v="0"/>
    <s v=""/>
    <s v="G/L Account"/>
    <s v=""/>
    <s v=" "/>
    <s v=""/>
    <s v=""/>
    <n v="16808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0.74"/>
    <n v="500.74"/>
    <n v="0"/>
    <s v=""/>
    <s v="G/L Account"/>
    <s v=""/>
    <s v=" "/>
    <s v=""/>
    <s v=""/>
    <n v="16807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3.22"/>
    <n v="503.22"/>
    <n v="0"/>
    <s v=""/>
    <s v="G/L Account"/>
    <s v=""/>
    <s v=" "/>
    <s v=""/>
    <s v=""/>
    <n v="16806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80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100"/>
    <n v="100"/>
    <n v="0"/>
    <s v=""/>
    <s v="G/L Account"/>
    <s v=""/>
    <s v=" "/>
    <s v=""/>
    <s v=""/>
    <n v="1680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6.53"/>
    <n v="506.53"/>
    <n v="0"/>
    <s v=""/>
    <s v="G/L Account"/>
    <s v=""/>
    <s v=" "/>
    <s v=""/>
    <s v=""/>
    <n v="16802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Linkedin 7127513244 :"/>
    <s v=" "/>
    <s v=""/>
    <s v=""/>
    <n v="139.99"/>
    <n v="139.99"/>
    <n v="0"/>
    <s v=""/>
    <s v="G/L Account"/>
    <s v=""/>
    <s v=" "/>
    <s v=""/>
    <s v=""/>
    <n v="1680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5.92"/>
    <n v="505.92"/>
    <n v="0"/>
    <s v=""/>
    <s v="G/L Account"/>
    <s v=""/>
    <s v=" "/>
    <s v=""/>
    <s v=""/>
    <n v="16794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-32"/>
    <n v="0"/>
    <n v="32"/>
    <s v=""/>
    <s v="G/L Account"/>
    <s v=""/>
    <s v=" "/>
    <s v=""/>
    <s v=""/>
    <n v="1679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-32"/>
    <n v="0"/>
    <n v="32"/>
    <s v=""/>
    <s v="G/L Account"/>
    <s v=""/>
    <s v=" "/>
    <s v=""/>
    <s v=""/>
    <n v="16792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9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13.73"/>
    <n v="513.73"/>
    <n v="0"/>
    <s v=""/>
    <s v="G/L Account"/>
    <s v=""/>
    <s v=" "/>
    <s v=""/>
    <s v=""/>
    <n v="16790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83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1.58"/>
    <n v="501.58"/>
    <n v="0"/>
    <s v=""/>
    <s v="G/L Account"/>
    <s v=""/>
    <s v=" "/>
    <s v=""/>
    <s v=""/>
    <n v="1678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7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36.29999999999995"/>
    <n v="536.29999999999995"/>
    <n v="0"/>
    <s v=""/>
    <s v="G/L Account"/>
    <s v=""/>
    <s v=" "/>
    <s v=""/>
    <s v=""/>
    <n v="16771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65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7.48"/>
    <n v="507.48"/>
    <n v="0"/>
    <s v=""/>
    <s v="G/L Account"/>
    <s v=""/>
    <s v=" "/>
    <s v=""/>
    <s v=""/>
    <n v="16764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f*goodhire.com :"/>
    <s v=" "/>
    <s v=""/>
    <s v=""/>
    <n v="55"/>
    <n v="55"/>
    <n v="0"/>
    <s v=""/>
    <s v="G/L Account"/>
    <s v=""/>
    <s v=" "/>
    <s v=""/>
    <s v=""/>
    <n v="16758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4.45"/>
    <n v="504.45"/>
    <n v="0"/>
    <s v=""/>
    <s v="G/L Account"/>
    <s v=""/>
    <s v=" "/>
    <s v=""/>
    <s v=""/>
    <n v="16757"/>
    <s v=""/>
    <n v="331"/>
    <s v=""/>
    <s v=""/>
  </r>
  <r>
    <x v="0"/>
    <x v="2"/>
    <d v="2021-10-31T00:00:00"/>
    <x v="9"/>
    <s v=" "/>
    <s v="G00147"/>
    <n v="64150"/>
    <x v="39"/>
    <s v="64150 Recruiting "/>
    <x v="7"/>
    <s v="Brenda Pham : 81245879 : Indeed :"/>
    <s v=" "/>
    <s v=""/>
    <s v=""/>
    <n v="504.25"/>
    <n v="504.25"/>
    <n v="0"/>
    <s v=""/>
    <s v="G/L Account"/>
    <s v=""/>
    <s v=" "/>
    <s v=""/>
    <s v=""/>
    <n v="16754"/>
    <s v=""/>
    <n v="331"/>
    <s v=""/>
    <s v=""/>
  </r>
  <r>
    <x v="1"/>
    <x v="1"/>
    <d v="2021-10-31T00:00:00"/>
    <x v="9"/>
    <s v="Invoice"/>
    <s v="SEPT 2022-KANEOHE"/>
    <n v="64130"/>
    <x v="41"/>
    <s v="64130 Contract labor"/>
    <x v="7"/>
    <s v="Oct 2021 Services 26.66 hrs @ 150/hr"/>
    <s v=" "/>
    <s v=""/>
    <s v=""/>
    <n v="4000"/>
    <n v="4000"/>
    <n v="0"/>
    <s v=""/>
    <s v="G/L Account"/>
    <s v=""/>
    <s v=" "/>
    <s v=""/>
    <s v="Kaneohe Advisors LLC"/>
    <n v="19618"/>
    <s v="SEPT 2022-KANEOHE"/>
    <n v="220"/>
    <s v="NULL"/>
    <s v="NULL"/>
  </r>
  <r>
    <x v="1"/>
    <x v="7"/>
    <d v="2021-10-31T00:00:00"/>
    <x v="9"/>
    <s v="Invoice"/>
    <s v="3197"/>
    <n v="64130"/>
    <x v="41"/>
    <s v="64130 Contract labor"/>
    <x v="7"/>
    <s v="10.1.21-10.31.21 TAG Officer Oak"/>
    <s v=" "/>
    <s v=""/>
    <s v=""/>
    <n v="1680"/>
    <n v="1680"/>
    <n v="0"/>
    <s v=""/>
    <s v="G/L Account"/>
    <s v=""/>
    <s v=" "/>
    <s v=""/>
    <s v="ProTech Security"/>
    <n v="19506"/>
    <s v="3197"/>
    <n v="380"/>
    <s v="NULL"/>
    <s v="NULL"/>
  </r>
  <r>
    <x v="0"/>
    <x v="2"/>
    <d v="2021-10-31T00:00:00"/>
    <x v="9"/>
    <s v="Invoice"/>
    <s v="11.1.21-BF"/>
    <n v="64130"/>
    <x v="41"/>
    <s v="64130 Contract labor"/>
    <x v="7"/>
    <s v="Spring fertility work from 10.1.21-10.31.21"/>
    <s v=" "/>
    <s v=""/>
    <s v=""/>
    <n v="2400"/>
    <n v="2400"/>
    <n v="0"/>
    <s v=""/>
    <s v="G/L Account"/>
    <s v=""/>
    <s v=" "/>
    <s v=""/>
    <s v="Benjamin Feinsilber"/>
    <n v="19221"/>
    <s v="11.1.21-BF"/>
    <n v="340"/>
    <s v="NULL"/>
    <s v="NULL"/>
  </r>
  <r>
    <x v="1"/>
    <x v="2"/>
    <d v="2021-10-31T00:00:00"/>
    <x v="9"/>
    <s v="Invoice"/>
    <s v="10.16.21-10.31.21RD"/>
    <n v="64130"/>
    <x v="41"/>
    <s v="64130 Contract labor"/>
    <x v="7"/>
    <s v="timecard 10.16.21-10.31.21"/>
    <s v=" "/>
    <s v=""/>
    <s v=""/>
    <n v="2030"/>
    <n v="2030"/>
    <n v="0"/>
    <s v=""/>
    <s v="G/L Account"/>
    <s v=""/>
    <s v=" "/>
    <s v=""/>
    <s v="Railynne Danzot"/>
    <n v="19217"/>
    <s v="10.16.21-10.31.21RD"/>
    <n v="220"/>
    <s v="NULL"/>
    <s v="NULL"/>
  </r>
  <r>
    <x v="0"/>
    <x v="2"/>
    <d v="2021-10-31T00:00:00"/>
    <x v="9"/>
    <s v="Invoice"/>
    <s v="CW-1649"/>
    <n v="64120"/>
    <x v="82"/>
    <s v="64120 Consulting "/>
    <x v="7"/>
    <s v="10.18.21-10.22.21 -R. Villafane + J.Piazza + R.Osako + J.Piazza"/>
    <s v=" "/>
    <s v=""/>
    <s v=""/>
    <n v="15862.5"/>
    <n v="15862.5"/>
    <n v="0"/>
    <s v=""/>
    <s v="G/L Account"/>
    <s v=""/>
    <s v=" "/>
    <s v=""/>
    <s v="Neetek Systems Integrations, Inc."/>
    <n v="19599"/>
    <s v="CW-1649"/>
    <n v="370"/>
    <s v="NULL"/>
    <s v="NULL"/>
  </r>
  <r>
    <x v="0"/>
    <x v="2"/>
    <d v="2021-10-31T00:00:00"/>
    <x v="9"/>
    <s v="Invoice"/>
    <s v="801"/>
    <n v="64120"/>
    <x v="82"/>
    <s v="64120 Consulting "/>
    <x v="7"/>
    <s v="Oct 2021 Consulting"/>
    <s v=" "/>
    <s v=""/>
    <s v=""/>
    <n v="5472"/>
    <n v="5472"/>
    <n v="0"/>
    <s v=""/>
    <s v="G/L Account"/>
    <s v=""/>
    <s v=" "/>
    <s v=""/>
    <s v="Allen Consulting"/>
    <n v="19187"/>
    <s v="801"/>
    <n v="320"/>
    <s v="NULL"/>
    <s v="NULL"/>
  </r>
  <r>
    <x v="0"/>
    <x v="2"/>
    <d v="2021-10-31T00:00:00"/>
    <x v="9"/>
    <s v="Invoice"/>
    <s v="03"/>
    <n v="64120"/>
    <x v="82"/>
    <s v="64120 Consulting "/>
    <x v="7"/>
    <s v="reimbursements for trademark/ASRM reg/flight ASRM"/>
    <s v=" "/>
    <s v=""/>
    <s v=""/>
    <n v="1648.38"/>
    <n v="1648.38"/>
    <n v="0"/>
    <s v=""/>
    <s v="G/L Account"/>
    <s v=""/>
    <s v=" "/>
    <s v=""/>
    <s v="Archibald Ventures"/>
    <n v="19157"/>
    <s v="03"/>
    <n v="400"/>
    <s v="NULL"/>
    <s v="NULL"/>
  </r>
  <r>
    <x v="0"/>
    <x v="1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64.63"/>
    <n v="64.63"/>
    <n v="0"/>
    <s v="Prepaid Expense - 113"/>
    <s v="G/L Account"/>
    <s v=""/>
    <s v=" "/>
    <s v=""/>
    <s v=""/>
    <n v="19723"/>
    <s v=""/>
    <n v="370"/>
    <s v=""/>
    <s v=""/>
  </r>
  <r>
    <x v="0"/>
    <x v="2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4120.03"/>
    <n v="4120.03"/>
    <n v="0"/>
    <s v="Prepaid Expense - 112"/>
    <s v="G/L Account"/>
    <s v=""/>
    <s v=" "/>
    <s v=""/>
    <s v=""/>
    <n v="19722"/>
    <s v=""/>
    <n v="370"/>
    <s v=""/>
    <s v=""/>
  </r>
  <r>
    <x v="0"/>
    <x v="2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178.36"/>
    <n v="178.36"/>
    <n v="0"/>
    <s v="Prepaid Expense - 99"/>
    <s v="G/L Account"/>
    <s v=""/>
    <s v=" "/>
    <s v=""/>
    <s v=""/>
    <n v="19719"/>
    <s v=""/>
    <n v="340"/>
    <s v=""/>
    <s v=""/>
  </r>
  <r>
    <x v="0"/>
    <x v="1"/>
    <d v="2021-10-31T00:00:00"/>
    <x v="9"/>
    <s v=" "/>
    <s v="G00154"/>
    <n v="64111"/>
    <x v="84"/>
    <s v="64111 Accounting - EBITDA add-back"/>
    <x v="7"/>
    <s v="P10 Oct 2021- Prepaid Amortization"/>
    <s v=" "/>
    <s v=""/>
    <s v=""/>
    <n v="64.63"/>
    <n v="64.63"/>
    <n v="0"/>
    <s v="Prepaid Expense - 94"/>
    <s v="G/L Account"/>
    <s v=""/>
    <s v=" "/>
    <s v=""/>
    <s v=""/>
    <n v="19715"/>
    <s v=""/>
    <n v="370"/>
    <s v=""/>
    <s v=""/>
  </r>
  <r>
    <x v="4"/>
    <x v="4"/>
    <d v="2021-10-31T00:00:00"/>
    <x v="9"/>
    <s v=" "/>
    <s v="G00154"/>
    <n v="63170"/>
    <x v="43"/>
    <s v="63170 Other marekting expenses"/>
    <x v="8"/>
    <s v="P10 Oct 2021- Prepaid Amortization"/>
    <s v=" "/>
    <s v=""/>
    <s v=""/>
    <n v="1750"/>
    <n v="1750"/>
    <n v="0"/>
    <s v="Prepaid Expense - 126"/>
    <s v="G/L Account"/>
    <s v=""/>
    <s v=" "/>
    <s v=""/>
    <s v=""/>
    <n v="19749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Ferros Restaurant Llc :"/>
    <s v=" "/>
    <s v=""/>
    <s v=""/>
    <n v="2319.75"/>
    <n v="2319.75"/>
    <n v="0"/>
    <s v=""/>
    <s v="G/L Account"/>
    <s v=""/>
    <s v=" "/>
    <s v=""/>
    <s v=""/>
    <n v="16623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Ferros Restaurant Ll :"/>
    <s v=" "/>
    <s v=""/>
    <s v=""/>
    <n v="-2319.75"/>
    <n v="0"/>
    <n v="2319.75"/>
    <s v=""/>
    <s v="G/L Account"/>
    <s v=""/>
    <s v=" "/>
    <s v=""/>
    <s v=""/>
    <n v="16475"/>
    <s v=""/>
    <n v="340"/>
    <s v=""/>
    <s v=""/>
  </r>
  <r>
    <x v="0"/>
    <x v="2"/>
    <d v="2021-10-31T00:00:00"/>
    <x v="9"/>
    <s v=" "/>
    <s v="G00147"/>
    <n v="63170"/>
    <x v="43"/>
    <s v="63170 Other marekting expenses"/>
    <x v="8"/>
    <s v="Meghan Dwyer : 80999753 : The Chick Mission :"/>
    <s v=" "/>
    <s v=""/>
    <s v=""/>
    <n v="1503.9"/>
    <n v="1503.9"/>
    <n v="0"/>
    <s v=""/>
    <s v="G/L Account"/>
    <s v=""/>
    <s v=" "/>
    <s v=""/>
    <s v=""/>
    <n v="16463"/>
    <s v=""/>
    <n v="340"/>
    <s v=""/>
    <s v=""/>
  </r>
  <r>
    <x v="0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227.92"/>
    <n v="227.92"/>
    <n v="0"/>
    <s v=""/>
    <s v="G/L Account"/>
    <s v=""/>
    <s v=" "/>
    <s v=""/>
    <s v=""/>
    <n v="1663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5*2325526 :"/>
    <s v=" "/>
    <s v=""/>
    <s v=""/>
    <n v="102.16"/>
    <n v="102.16"/>
    <n v="0"/>
    <s v=""/>
    <s v="G/L Account"/>
    <s v=""/>
    <s v=" "/>
    <s v=""/>
    <s v=""/>
    <n v="1662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00.95"/>
    <n v="100.95"/>
    <n v="0"/>
    <s v=""/>
    <s v="G/L Account"/>
    <s v=""/>
    <s v=" "/>
    <s v=""/>
    <s v=""/>
    <n v="1662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56542736 :"/>
    <s v=" "/>
    <s v=""/>
    <s v=""/>
    <n v="122"/>
    <n v="122"/>
    <n v="0"/>
    <s v=""/>
    <s v="G/L Account"/>
    <s v=""/>
    <s v=" "/>
    <s v=""/>
    <s v=""/>
    <n v="1661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Vmgel7fle2 :"/>
    <s v=" "/>
    <s v=""/>
    <s v=""/>
    <n v="1149.1600000000001"/>
    <n v="1149.1600000000001"/>
    <n v="0"/>
    <s v=""/>
    <s v="G/L Account"/>
    <s v=""/>
    <s v=" "/>
    <s v=""/>
    <s v=""/>
    <n v="1661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61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142.83000000000001"/>
    <n v="142.83000000000001"/>
    <n v="0"/>
    <s v=""/>
    <s v="G/L Account"/>
    <s v=""/>
    <s v=" "/>
    <s v=""/>
    <s v=""/>
    <n v="1661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60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60725006 :"/>
    <s v=" "/>
    <s v=""/>
    <s v=""/>
    <n v="118.58"/>
    <n v="118.58"/>
    <n v="0"/>
    <s v=""/>
    <s v="G/L Account"/>
    <s v=""/>
    <s v=" "/>
    <s v=""/>
    <s v=""/>
    <n v="166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Ql92v7tke2 :"/>
    <s v=" "/>
    <s v=""/>
    <s v=""/>
    <n v="344.05"/>
    <n v="344.05"/>
    <n v="0"/>
    <s v=""/>
    <s v="G/L Account"/>
    <s v=""/>
    <s v=" "/>
    <s v=""/>
    <s v=""/>
    <n v="1660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48hourprint :"/>
    <s v=" "/>
    <s v=""/>
    <s v=""/>
    <n v="638.75"/>
    <n v="638.75"/>
    <n v="0"/>
    <s v=""/>
    <s v="G/L Account"/>
    <s v=""/>
    <s v=" "/>
    <s v=""/>
    <s v=""/>
    <n v="1659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93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64858496 :"/>
    <s v=" "/>
    <s v=""/>
    <s v=""/>
    <n v="118.48"/>
    <n v="118.48"/>
    <n v="0"/>
    <s v=""/>
    <s v="G/L Account"/>
    <s v=""/>
    <s v=" "/>
    <s v=""/>
    <s v=""/>
    <n v="1658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8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8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6*8600356 :"/>
    <s v=" "/>
    <s v=""/>
    <s v=""/>
    <n v="105.3"/>
    <n v="105.3"/>
    <n v="0"/>
    <s v=""/>
    <s v="G/L Account"/>
    <s v=""/>
    <s v=" "/>
    <s v=""/>
    <s v=""/>
    <n v="1657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6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Vaahp7fle2 :"/>
    <s v=" "/>
    <s v=""/>
    <s v=""/>
    <n v="900"/>
    <n v="900"/>
    <n v="0"/>
    <s v=""/>
    <s v="G/L Account"/>
    <s v=""/>
    <s v=" "/>
    <s v=""/>
    <s v=""/>
    <n v="1656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6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73542166 :"/>
    <s v=" "/>
    <s v=""/>
    <s v=""/>
    <n v="133.47999999999999"/>
    <n v="133.47999999999999"/>
    <n v="0"/>
    <s v=""/>
    <s v="G/L Account"/>
    <s v=""/>
    <s v=" "/>
    <s v=""/>
    <s v=""/>
    <n v="16562"/>
    <s v=""/>
    <n v="340"/>
    <s v=""/>
    <s v=""/>
  </r>
  <r>
    <x v="0"/>
    <x v="4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5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7*7963026 :"/>
    <s v=" "/>
    <s v=""/>
    <s v=""/>
    <n v="102.18"/>
    <n v="102.18"/>
    <n v="0"/>
    <s v=""/>
    <s v="G/L Account"/>
    <s v=""/>
    <s v=" "/>
    <s v=""/>
    <s v=""/>
    <n v="1654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53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Ya4fz7tke2 :"/>
    <s v=" "/>
    <s v=""/>
    <s v=""/>
    <n v="900"/>
    <n v="900"/>
    <n v="0"/>
    <s v=""/>
    <s v="G/L Account"/>
    <s v=""/>
    <s v=" "/>
    <s v=""/>
    <s v=""/>
    <n v="1653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53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8*1655256 :"/>
    <s v=" "/>
    <s v=""/>
    <s v=""/>
    <n v="118.93"/>
    <n v="118.93"/>
    <n v="0"/>
    <s v=""/>
    <s v="G/L Account"/>
    <s v=""/>
    <s v=" "/>
    <s v=""/>
    <s v=""/>
    <n v="1652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1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50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18*5976956 :"/>
    <s v=" "/>
    <s v=""/>
    <s v=""/>
    <n v="116.65"/>
    <n v="116.65"/>
    <n v="0"/>
    <s v=""/>
    <s v="G/L Account"/>
    <s v=""/>
    <s v=" "/>
    <s v=""/>
    <s v=""/>
    <n v="1650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Nwbbx9ble2 :"/>
    <s v=" "/>
    <s v=""/>
    <s v=""/>
    <n v="900"/>
    <n v="900"/>
    <n v="0"/>
    <s v=""/>
    <s v="G/L Account"/>
    <s v=""/>
    <s v=" "/>
    <s v=""/>
    <s v=""/>
    <n v="165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9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0222406 :"/>
    <s v=" "/>
    <s v=""/>
    <s v=""/>
    <n v="118.02"/>
    <n v="118.02"/>
    <n v="0"/>
    <s v=""/>
    <s v="G/L Account"/>
    <s v=""/>
    <s v=" "/>
    <s v=""/>
    <s v=""/>
    <n v="1648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8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Rcjks73le2 :"/>
    <s v=" "/>
    <s v=""/>
    <s v=""/>
    <n v="900"/>
    <n v="900"/>
    <n v="0"/>
    <s v=""/>
    <s v="G/L Account"/>
    <s v=""/>
    <s v=" "/>
    <s v=""/>
    <s v=""/>
    <n v="1648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8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2227286 :"/>
    <s v=" "/>
    <s v=""/>
    <s v=""/>
    <n v="108.77"/>
    <n v="108.77"/>
    <n v="0"/>
    <s v=""/>
    <s v="G/L Account"/>
    <s v=""/>
    <s v=" "/>
    <s v=""/>
    <s v=""/>
    <n v="1648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8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Pgl5m8xke2 :"/>
    <s v=" "/>
    <s v=""/>
    <s v=""/>
    <n v="900"/>
    <n v="900"/>
    <n v="0"/>
    <s v=""/>
    <s v="G/L Account"/>
    <s v=""/>
    <s v=" "/>
    <s v=""/>
    <s v=""/>
    <n v="1648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198038506 :"/>
    <s v=" "/>
    <s v=""/>
    <s v=""/>
    <n v="135.4"/>
    <n v="135.4"/>
    <n v="0"/>
    <s v=""/>
    <s v="G/L Account"/>
    <s v=""/>
    <s v=" "/>
    <s v=""/>
    <s v=""/>
    <n v="1647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7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68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0*2098756 :"/>
    <s v=" "/>
    <s v=""/>
    <s v=""/>
    <n v="108.19"/>
    <n v="108.19"/>
    <n v="0"/>
    <s v=""/>
    <s v="G/L Account"/>
    <s v=""/>
    <s v=" "/>
    <s v=""/>
    <s v=""/>
    <n v="16465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Q9cy3able2 :"/>
    <s v=" "/>
    <s v=""/>
    <s v=""/>
    <n v="900"/>
    <n v="900"/>
    <n v="0"/>
    <s v=""/>
    <s v="G/L Account"/>
    <s v=""/>
    <s v=" "/>
    <s v=""/>
    <s v=""/>
    <n v="1646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5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5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713*0622414 :"/>
    <s v=" "/>
    <s v=""/>
    <s v=""/>
    <n v="118.96"/>
    <n v="118.96"/>
    <n v="0"/>
    <s v=""/>
    <s v="G/L Account"/>
    <s v=""/>
    <s v=" "/>
    <s v=""/>
    <s v=""/>
    <n v="1644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4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Gufdx73le2 :"/>
    <s v=" "/>
    <s v=""/>
    <s v=""/>
    <n v="900"/>
    <n v="900"/>
    <n v="0"/>
    <s v=""/>
    <s v="G/L Account"/>
    <s v=""/>
    <s v=" "/>
    <s v=""/>
    <s v=""/>
    <n v="1644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446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0*9991816 :"/>
    <s v=" "/>
    <s v=""/>
    <s v=""/>
    <n v="115.69"/>
    <n v="115.69"/>
    <n v="0"/>
    <s v=""/>
    <s v="G/L Account"/>
    <s v=""/>
    <s v=" "/>
    <s v=""/>
    <s v=""/>
    <n v="16443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00.99"/>
    <n v="100.99"/>
    <n v="0"/>
    <s v=""/>
    <s v="G/L Account"/>
    <s v=""/>
    <s v=" "/>
    <s v=""/>
    <s v=""/>
    <n v="1643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34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1*4118026 :"/>
    <s v=" "/>
    <s v=""/>
    <s v=""/>
    <n v="116.25"/>
    <n v="116.25"/>
    <n v="0"/>
    <s v=""/>
    <s v="G/L Account"/>
    <s v=""/>
    <s v=" "/>
    <s v=""/>
    <s v=""/>
    <n v="1643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26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4mwe68fke2 :"/>
    <s v=" "/>
    <s v=""/>
    <s v=""/>
    <n v="900"/>
    <n v="900"/>
    <n v="0"/>
    <s v=""/>
    <s v="G/L Account"/>
    <s v=""/>
    <s v=" "/>
    <s v=""/>
    <s v=""/>
    <n v="1642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217699116 :"/>
    <s v=" "/>
    <s v=""/>
    <s v=""/>
    <n v="107.31"/>
    <n v="107.31"/>
    <n v="0"/>
    <s v=""/>
    <s v="G/L Account"/>
    <s v=""/>
    <s v=" "/>
    <s v=""/>
    <s v=""/>
    <n v="1642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42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Cuckq9kle2 :"/>
    <s v=" "/>
    <s v=""/>
    <s v=""/>
    <n v="900"/>
    <n v="900"/>
    <n v="0"/>
    <s v=""/>
    <s v="G/L Account"/>
    <s v=""/>
    <s v=" "/>
    <s v=""/>
    <s v=""/>
    <n v="1641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41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2*3256386 :"/>
    <s v=" "/>
    <s v=""/>
    <s v=""/>
    <n v="133.6"/>
    <n v="133.6"/>
    <n v="0"/>
    <s v=""/>
    <s v="G/L Account"/>
    <s v=""/>
    <s v=" "/>
    <s v=""/>
    <s v=""/>
    <n v="1641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411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9.8000000000000007"/>
    <n v="9.8000000000000007"/>
    <n v="0"/>
    <s v=""/>
    <s v="G/L Account"/>
    <s v=""/>
    <s v=" "/>
    <s v=""/>
    <s v=""/>
    <n v="16408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Dri*uprinting :"/>
    <s v=" "/>
    <s v=""/>
    <s v=""/>
    <n v="1417.78"/>
    <n v="1417.78"/>
    <n v="0"/>
    <s v=""/>
    <s v="G/L Account"/>
    <s v=""/>
    <s v=" "/>
    <s v=""/>
    <s v=""/>
    <n v="1640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Ms6x383le2 :"/>
    <s v=" "/>
    <s v=""/>
    <s v=""/>
    <n v="900"/>
    <n v="900"/>
    <n v="0"/>
    <s v=""/>
    <s v="G/L Account"/>
    <s v=""/>
    <s v=" "/>
    <s v=""/>
    <s v=""/>
    <n v="16400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-622*7739136 :"/>
    <s v=" "/>
    <s v=""/>
    <s v=""/>
    <n v="108.53"/>
    <n v="108.53"/>
    <n v="0"/>
    <s v=""/>
    <s v="G/L Account"/>
    <s v=""/>
    <s v=" "/>
    <s v=""/>
    <s v=""/>
    <n v="1639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87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85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Linkedin 6232035296 :"/>
    <s v=" "/>
    <s v=""/>
    <s v=""/>
    <n v="111.46"/>
    <n v="111.46"/>
    <n v="0"/>
    <s v=""/>
    <s v="G/L Account"/>
    <s v=""/>
    <s v=" "/>
    <s v=""/>
    <s v=""/>
    <n v="1638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Minuteman Press Of Forest :"/>
    <s v=" "/>
    <s v=""/>
    <s v=""/>
    <n v="298.17"/>
    <n v="298.17"/>
    <n v="0"/>
    <s v=""/>
    <s v="G/L Account"/>
    <s v=""/>
    <s v=" "/>
    <s v=""/>
    <s v=""/>
    <n v="16377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FedEx Office :"/>
    <s v=" "/>
    <s v=""/>
    <s v=""/>
    <n v="244.97"/>
    <n v="244.97"/>
    <n v="0"/>
    <s v=""/>
    <s v="G/L Account"/>
    <s v=""/>
    <s v=" "/>
    <s v=""/>
    <s v=""/>
    <n v="1637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7q3m58pke2 :"/>
    <s v=" "/>
    <s v=""/>
    <s v=""/>
    <n v="900"/>
    <n v="900"/>
    <n v="0"/>
    <s v=""/>
    <s v="G/L Account"/>
    <s v=""/>
    <s v=" "/>
    <s v=""/>
    <s v=""/>
    <n v="1637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371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Ads6892978929 :"/>
    <s v=" "/>
    <s v=""/>
    <s v=""/>
    <n v="500"/>
    <n v="500"/>
    <n v="0"/>
    <s v=""/>
    <s v="G/L Account"/>
    <s v=""/>
    <s v=" "/>
    <s v=""/>
    <s v=""/>
    <n v="16370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500"/>
    <n v="500"/>
    <n v="0"/>
    <s v=""/>
    <s v="G/L Account"/>
    <s v=""/>
    <s v=" "/>
    <s v=""/>
    <s v=""/>
    <n v="16368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F2zdb97le2 :"/>
    <s v=" "/>
    <s v=""/>
    <s v=""/>
    <n v="2666.84"/>
    <n v="2666.84"/>
    <n v="0"/>
    <s v=""/>
    <s v="G/L Account"/>
    <s v=""/>
    <s v=" "/>
    <s v=""/>
    <s v=""/>
    <n v="16362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:"/>
    <s v=" "/>
    <s v=""/>
    <s v=""/>
    <n v="2500"/>
    <n v="2500"/>
    <n v="0"/>
    <s v=""/>
    <s v="G/L Account"/>
    <s v=""/>
    <s v=" "/>
    <s v=""/>
    <s v=""/>
    <n v="16349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344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Google *ads6892978929 :"/>
    <s v=" "/>
    <s v=""/>
    <s v=""/>
    <n v="500"/>
    <n v="500"/>
    <n v="0"/>
    <s v=""/>
    <s v="G/L Account"/>
    <s v=""/>
    <s v=" "/>
    <s v=""/>
    <s v=""/>
    <n v="16343"/>
    <s v=""/>
    <n v="340"/>
    <s v=""/>
    <s v=""/>
  </r>
  <r>
    <x v="0"/>
    <x v="2"/>
    <d v="2021-10-31T00:00:00"/>
    <x v="9"/>
    <s v=" "/>
    <s v="G00147"/>
    <n v="63150"/>
    <x v="45"/>
    <s v="63150 Advertising, print &amp; promotion"/>
    <x v="8"/>
    <s v="Meghan Dwyer : 80999753 : Facebk Tbjxjable2 :"/>
    <s v=" "/>
    <s v=""/>
    <s v=""/>
    <n v="900"/>
    <n v="900"/>
    <n v="0"/>
    <s v=""/>
    <s v="G/L Account"/>
    <s v=""/>
    <s v=" "/>
    <s v=""/>
    <s v=""/>
    <n v="16342"/>
    <s v=""/>
    <n v="340"/>
    <s v=""/>
    <s v=""/>
  </r>
  <r>
    <x v="1"/>
    <x v="4"/>
    <d v="2021-10-31T00:00:00"/>
    <x v="9"/>
    <s v=" "/>
    <s v="G00147"/>
    <n v="63150"/>
    <x v="45"/>
    <s v="63150 Advertising, print &amp; promotion"/>
    <x v="8"/>
    <s v="Meghan Dwyer : 80999753 : Minuteman Pr :"/>
    <s v=" "/>
    <s v=""/>
    <s v=""/>
    <n v="43.14"/>
    <n v="43.14"/>
    <n v="0"/>
    <s v=""/>
    <s v="G/L Account"/>
    <s v=""/>
    <s v=" "/>
    <s v=""/>
    <s v=""/>
    <n v="16338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Canva :"/>
    <s v=" "/>
    <s v=""/>
    <s v=""/>
    <n v="12.95"/>
    <n v="12.95"/>
    <n v="0"/>
    <s v=""/>
    <s v="G/L Account"/>
    <s v=""/>
    <s v=" "/>
    <s v=""/>
    <s v=""/>
    <n v="1662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Wp Engine :"/>
    <s v=" "/>
    <s v=""/>
    <s v=""/>
    <n v="290"/>
    <n v="290"/>
    <n v="0"/>
    <s v=""/>
    <s v="G/L Account"/>
    <s v=""/>
    <s v=" "/>
    <s v=""/>
    <s v=""/>
    <n v="16611"/>
    <s v=""/>
    <n v="340"/>
    <s v=""/>
    <s v=""/>
  </r>
  <r>
    <x v="1"/>
    <x v="4"/>
    <d v="2021-10-31T00:00:00"/>
    <x v="9"/>
    <s v=" "/>
    <s v="G00147"/>
    <n v="63140"/>
    <x v="46"/>
    <s v="63140 Website/multimedia/digital/apps"/>
    <x v="8"/>
    <s v="Meghan Dwyer : 80999753 : Paperless Post :"/>
    <s v=" "/>
    <s v=""/>
    <s v=""/>
    <n v="10"/>
    <n v="10"/>
    <n v="0"/>
    <s v=""/>
    <s v="G/L Account"/>
    <s v=""/>
    <s v=" "/>
    <s v=""/>
    <s v=""/>
    <n v="16572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Mailchimp :"/>
    <s v=" "/>
    <s v=""/>
    <s v=""/>
    <n v="420"/>
    <n v="420"/>
    <n v="0"/>
    <s v=""/>
    <s v="G/L Account"/>
    <s v=""/>
    <s v=" "/>
    <s v=""/>
    <s v=""/>
    <n v="16566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Loomly :"/>
    <s v=" "/>
    <s v=""/>
    <s v=""/>
    <n v="76"/>
    <n v="76"/>
    <n v="0"/>
    <s v=""/>
    <s v="G/L Account"/>
    <s v=""/>
    <s v=" "/>
    <s v=""/>
    <s v=""/>
    <n v="16509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ZAPIER.COM/CHARGE :"/>
    <s v=" "/>
    <s v=""/>
    <s v=""/>
    <n v="236.25"/>
    <n v="236.25"/>
    <n v="0"/>
    <s v=""/>
    <s v="G/L Account"/>
    <s v=""/>
    <s v=" "/>
    <s v=""/>
    <s v=""/>
    <n v="1649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ZOOM.US 888-799-9666 :"/>
    <s v=" "/>
    <s v=""/>
    <s v=""/>
    <n v="112.86"/>
    <n v="112.86"/>
    <n v="0"/>
    <s v=""/>
    <s v="G/L Account"/>
    <s v=""/>
    <s v=" "/>
    <s v=""/>
    <s v=""/>
    <n v="16479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Wp Engine :"/>
    <s v=" "/>
    <s v=""/>
    <s v=""/>
    <n v="290"/>
    <n v="290"/>
    <n v="0"/>
    <s v=""/>
    <s v="G/L Account"/>
    <s v=""/>
    <s v=" "/>
    <s v=""/>
    <s v=""/>
    <n v="16424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Uqr.me - Mobile Leaves :"/>
    <s v=" "/>
    <s v=""/>
    <s v=""/>
    <n v="18.95"/>
    <n v="18.95"/>
    <n v="0"/>
    <s v=""/>
    <s v="G/L Account"/>
    <s v=""/>
    <s v=" "/>
    <s v=""/>
    <s v=""/>
    <n v="16381"/>
    <s v=""/>
    <n v="340"/>
    <s v=""/>
    <s v=""/>
  </r>
  <r>
    <x v="0"/>
    <x v="2"/>
    <d v="2021-10-31T00:00:00"/>
    <x v="9"/>
    <s v=" "/>
    <s v="G00147"/>
    <n v="63140"/>
    <x v="46"/>
    <s v="63140 Website/multimedia/digital/apps"/>
    <x v="8"/>
    <s v="Meghan Dwyer : 80999753 : Canva :"/>
    <s v=" "/>
    <s v=""/>
    <s v=""/>
    <n v="12.95"/>
    <n v="12.95"/>
    <n v="0"/>
    <s v=""/>
    <s v="G/L Account"/>
    <s v=""/>
    <s v=" "/>
    <s v=""/>
    <s v=""/>
    <n v="16341"/>
    <s v=""/>
    <n v="340"/>
    <s v=""/>
    <s v=""/>
  </r>
  <r>
    <x v="1"/>
    <x v="1"/>
    <d v="2021-10-31T00:00:00"/>
    <x v="9"/>
    <s v=" "/>
    <s v="G00154"/>
    <n v="63120"/>
    <x v="47"/>
    <s v="63120 Events/Swag"/>
    <x v="8"/>
    <s v="P10 Oct 2021- Prepaid Amortization"/>
    <s v=" "/>
    <s v=""/>
    <s v=""/>
    <n v="295.52999999999997"/>
    <n v="295.52999999999997"/>
    <n v="0"/>
    <s v="Prepaid Expense - 149"/>
    <s v="G/L Account"/>
    <s v=""/>
    <s v=" "/>
    <s v=""/>
    <s v=""/>
    <n v="19763"/>
    <s v=""/>
    <n v="332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3500"/>
    <n v="3500"/>
    <n v="0"/>
    <s v="Prepaid Expense - 119"/>
    <s v="G/L Account"/>
    <s v=""/>
    <s v=" "/>
    <s v=""/>
    <s v=""/>
    <n v="19735"/>
    <s v=""/>
    <n v="340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1761.78"/>
    <n v="1761.78"/>
    <n v="0"/>
    <s v="Prepaid Expense - 115"/>
    <s v="G/L Account"/>
    <s v=""/>
    <s v=" "/>
    <s v=""/>
    <s v=""/>
    <n v="19727"/>
    <s v=""/>
    <n v="340"/>
    <s v=""/>
    <s v=""/>
  </r>
  <r>
    <x v="4"/>
    <x v="4"/>
    <d v="2021-10-31T00:00:00"/>
    <x v="9"/>
    <s v=" "/>
    <s v="G00154"/>
    <n v="63120"/>
    <x v="47"/>
    <s v="63120 Events/Swag"/>
    <x v="8"/>
    <s v="P10 Oct 2021- Prepaid Amortization"/>
    <s v=" "/>
    <s v=""/>
    <s v=""/>
    <n v="1335.16"/>
    <n v="1335.16"/>
    <n v="0"/>
    <s v="Prepaid Expense - 114"/>
    <s v="G/L Account"/>
    <s v=""/>
    <s v=" "/>
    <s v=""/>
    <s v=""/>
    <n v="19724"/>
    <s v=""/>
    <n v="340"/>
    <s v=""/>
    <s v=""/>
  </r>
  <r>
    <x v="4"/>
    <x v="4"/>
    <d v="2021-10-31T00:00:00"/>
    <x v="9"/>
    <s v="Invoice"/>
    <s v="2413-6266"/>
    <n v="63120"/>
    <x v="47"/>
    <s v="63120 Events/Swag"/>
    <x v="8"/>
    <s v="10.26.21 Event for NYC B.THomas + Dr Shirin"/>
    <s v=" "/>
    <s v=""/>
    <s v=""/>
    <n v="2500"/>
    <n v="2500"/>
    <n v="0"/>
    <s v=""/>
    <s v="G/L Account"/>
    <s v=""/>
    <s v=" "/>
    <s v=""/>
    <s v="Wilyfoxx Collective Inc"/>
    <n v="19152"/>
    <s v="2413-6266"/>
    <n v="340"/>
    <s v="NULL"/>
    <s v="NULL"/>
  </r>
  <r>
    <x v="0"/>
    <x v="4"/>
    <d v="2021-10-31T00:00:00"/>
    <x v="9"/>
    <s v=" "/>
    <s v="G00147"/>
    <n v="63120"/>
    <x v="47"/>
    <s v="63120 Events/Swag"/>
    <x v="8"/>
    <s v="Alyssa Ingber : 82086164 : WholeFoods : 221.56"/>
    <s v=" "/>
    <s v=""/>
    <s v=""/>
    <n v="65.31"/>
    <n v="65.31"/>
    <n v="0"/>
    <s v=""/>
    <s v="G/L Account"/>
    <s v=""/>
    <s v=" "/>
    <s v=""/>
    <s v=""/>
    <n v="16927"/>
    <s v=""/>
    <n v="340"/>
    <s v=""/>
    <s v=""/>
  </r>
  <r>
    <x v="0"/>
    <x v="4"/>
    <d v="2021-10-31T00:00:00"/>
    <x v="9"/>
    <s v=" "/>
    <s v="G00147"/>
    <n v="63120"/>
    <x v="47"/>
    <s v="63120 Events/Swag"/>
    <x v="8"/>
    <s v="Alyssa Ingber : 82086164 : Walgreens : 221.56"/>
    <s v=" "/>
    <s v=""/>
    <s v=""/>
    <n v="13.02"/>
    <n v="13.02"/>
    <n v="0"/>
    <s v=""/>
    <s v="G/L Account"/>
    <s v=""/>
    <s v=" "/>
    <s v=""/>
    <s v=""/>
    <n v="16926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Brenda Pham : 81245879 : Emoro, Inc. :"/>
    <s v=" "/>
    <s v=""/>
    <s v=""/>
    <n v="-2219.02"/>
    <n v="0"/>
    <n v="2219.02"/>
    <s v=""/>
    <s v="G/L Account"/>
    <s v=""/>
    <s v=" "/>
    <s v=""/>
    <s v=""/>
    <n v="16811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Brenda Pham : 81245879 : Emoro, Inc. :"/>
    <s v=" "/>
    <s v=""/>
    <s v=""/>
    <n v="-1398.16"/>
    <n v="0"/>
    <n v="1398.16"/>
    <s v=""/>
    <s v="G/L Account"/>
    <s v=""/>
    <s v=" "/>
    <s v=""/>
    <s v=""/>
    <n v="16810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010000000000005"/>
    <n v="77.010000000000005"/>
    <n v="0"/>
    <s v=""/>
    <s v="G/L Account"/>
    <s v=""/>
    <s v=" "/>
    <s v=""/>
    <s v=""/>
    <n v="16635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41"/>
    <n v="77.41"/>
    <n v="0"/>
    <s v=""/>
    <s v="G/L Account"/>
    <s v=""/>
    <s v=" "/>
    <s v=""/>
    <s v=""/>
    <n v="16634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77.13"/>
    <n v="77.13"/>
    <n v="0"/>
    <s v=""/>
    <s v="G/L Account"/>
    <s v=""/>
    <s v=" "/>
    <s v=""/>
    <s v=""/>
    <n v="16633"/>
    <s v=""/>
    <n v="332"/>
    <s v=""/>
    <s v=""/>
  </r>
  <r>
    <x v="0"/>
    <x v="2"/>
    <d v="2021-10-31T00:00:00"/>
    <x v="9"/>
    <s v=" "/>
    <s v="G00147"/>
    <n v="63120"/>
    <x v="47"/>
    <s v="63120 Events/Swag"/>
    <x v="8"/>
    <s v="Savannah Kay : 81063527 : Amazon : 313.14"/>
    <s v=" "/>
    <s v=""/>
    <s v=""/>
    <n v="81.59"/>
    <n v="81.59"/>
    <n v="0"/>
    <s v=""/>
    <s v="G/L Account"/>
    <s v=""/>
    <s v=" "/>
    <s v=""/>
    <s v=""/>
    <n v="16632"/>
    <s v=""/>
    <n v="332"/>
    <s v=""/>
    <s v=""/>
  </r>
  <r>
    <x v="1"/>
    <x v="4"/>
    <d v="2021-10-31T00:00:00"/>
    <x v="9"/>
    <s v=" "/>
    <s v="G00147"/>
    <n v="63120"/>
    <x v="47"/>
    <s v="63120 Events/Swag"/>
    <x v="8"/>
    <s v="Meghan Dwyer : 80999753 : Saigon Sha* Saigon Sha :"/>
    <s v=" "/>
    <s v=""/>
    <s v=""/>
    <n v="144.69"/>
    <n v="144.69"/>
    <n v="0"/>
    <s v=""/>
    <s v="G/L Account"/>
    <s v=""/>
    <s v=" "/>
    <s v=""/>
    <s v=""/>
    <n v="1660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Sweetgreen :"/>
    <s v=" "/>
    <s v=""/>
    <s v=""/>
    <n v="229.32"/>
    <n v="229.32"/>
    <n v="0"/>
    <s v=""/>
    <s v="G/L Account"/>
    <s v=""/>
    <s v=" "/>
    <s v=""/>
    <s v=""/>
    <n v="1660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Saigon Sha* Saigon Sha :"/>
    <s v=" "/>
    <s v=""/>
    <s v=""/>
    <n v="-49"/>
    <n v="0"/>
    <n v="49"/>
    <s v=""/>
    <s v="G/L Account"/>
    <s v=""/>
    <s v=" "/>
    <s v=""/>
    <s v=""/>
    <n v="1658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70.7"/>
    <n v="70.7"/>
    <n v="0"/>
    <s v=""/>
    <s v="G/L Account"/>
    <s v=""/>
    <s v=" "/>
    <s v=""/>
    <s v=""/>
    <n v="16581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14.14"/>
    <n v="14.14"/>
    <n v="0"/>
    <s v=""/>
    <s v="G/L Account"/>
    <s v=""/>
    <s v=" "/>
    <s v=""/>
    <s v=""/>
    <n v="16569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Chopt Creative Salad :"/>
    <s v=" "/>
    <s v=""/>
    <s v=""/>
    <n v="25.89"/>
    <n v="25.89"/>
    <n v="0"/>
    <s v=""/>
    <s v="G/L Account"/>
    <s v=""/>
    <s v=" "/>
    <s v=""/>
    <s v=""/>
    <n v="1655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Drizly * New West Lane :"/>
    <s v=" "/>
    <s v=""/>
    <s v=""/>
    <n v="519.36"/>
    <n v="519.36"/>
    <n v="0"/>
    <s v=""/>
    <s v="G/L Account"/>
    <s v=""/>
    <s v=" "/>
    <s v=""/>
    <s v=""/>
    <n v="1655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Drizly, Inc. :"/>
    <s v=" "/>
    <s v=""/>
    <s v=""/>
    <n v="2.99"/>
    <n v="2.99"/>
    <n v="0"/>
    <s v=""/>
    <s v="G/L Account"/>
    <s v=""/>
    <s v=" "/>
    <s v=""/>
    <s v=""/>
    <n v="16552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Campbell &amp; Co. :"/>
    <s v=" "/>
    <s v=""/>
    <s v=""/>
    <n v="254.2"/>
    <n v="254.2"/>
    <n v="0"/>
    <s v=""/>
    <s v="G/L Account"/>
    <s v=""/>
    <s v=" "/>
    <s v=""/>
    <s v=""/>
    <n v="16542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M&amp;j Trimming Co Inc :"/>
    <s v=" "/>
    <s v=""/>
    <s v=""/>
    <n v="22.5"/>
    <n v="22.5"/>
    <n v="0"/>
    <s v=""/>
    <s v="G/L Account"/>
    <s v=""/>
    <s v=" "/>
    <s v=""/>
    <s v=""/>
    <n v="16539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Whole Foods Market :"/>
    <s v=" "/>
    <s v=""/>
    <s v=""/>
    <n v="72.900000000000006"/>
    <n v="72.900000000000006"/>
    <n v="0"/>
    <s v=""/>
    <s v="G/L Account"/>
    <s v=""/>
    <s v=" "/>
    <s v=""/>
    <s v=""/>
    <n v="1653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18.5"/>
    <n v="0"/>
    <n v="18.5"/>
    <s v=""/>
    <s v="G/L Account"/>
    <s v=""/>
    <s v=" "/>
    <s v=""/>
    <s v=""/>
    <n v="16517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Juicegeneratio :"/>
    <s v=" "/>
    <s v=""/>
    <s v=""/>
    <n v="52.38"/>
    <n v="52.38"/>
    <n v="0"/>
    <s v=""/>
    <s v="G/L Account"/>
    <s v=""/>
    <s v=" "/>
    <s v=""/>
    <s v=""/>
    <n v="16498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52.2"/>
    <n v="0"/>
    <n v="52.2"/>
    <s v=""/>
    <s v="G/L Account"/>
    <s v=""/>
    <s v=" "/>
    <s v=""/>
    <s v=""/>
    <n v="16495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Plant Shed :"/>
    <s v=" "/>
    <s v=""/>
    <s v=""/>
    <n v="124.12"/>
    <n v="124.12"/>
    <n v="0"/>
    <s v=""/>
    <s v="G/L Account"/>
    <s v=""/>
    <s v=" "/>
    <s v=""/>
    <s v=""/>
    <n v="16470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39.15"/>
    <n v="39.15"/>
    <n v="0"/>
    <s v=""/>
    <s v="G/L Account"/>
    <s v=""/>
    <s v=" "/>
    <s v=""/>
    <s v=""/>
    <n v="16454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Maman Upper East Side :"/>
    <s v=" "/>
    <s v=""/>
    <s v=""/>
    <n v="544.38"/>
    <n v="544.38"/>
    <n v="0"/>
    <s v=""/>
    <s v="G/L Account"/>
    <s v=""/>
    <s v=" "/>
    <s v=""/>
    <s v=""/>
    <n v="16440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azon :"/>
    <s v=" "/>
    <s v=""/>
    <s v=""/>
    <n v="10.01"/>
    <n v="10.01"/>
    <n v="0"/>
    <s v=""/>
    <s v="G/L Account"/>
    <s v=""/>
    <s v=" "/>
    <s v=""/>
    <s v=""/>
    <n v="16427"/>
    <s v=""/>
    <n v="340"/>
    <s v=""/>
    <s v=""/>
  </r>
  <r>
    <x v="1"/>
    <x v="5"/>
    <d v="2021-10-31T00:00:00"/>
    <x v="9"/>
    <s v=" "/>
    <s v="G00147"/>
    <n v="63120"/>
    <x v="47"/>
    <s v="63120 Events/Swag"/>
    <x v="8"/>
    <s v="Meghan Dwyer : 80999753 : Mebie Baby :"/>
    <s v=" "/>
    <s v=""/>
    <s v=""/>
    <n v="48.83"/>
    <n v="48.83"/>
    <n v="0"/>
    <s v=""/>
    <s v="G/L Account"/>
    <s v=""/>
    <s v=" "/>
    <s v=""/>
    <s v=""/>
    <n v="16394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Amzn Mktp Us Amzn.com/ :"/>
    <s v=" "/>
    <s v=""/>
    <s v=""/>
    <n v="54.4"/>
    <n v="54.4"/>
    <n v="0"/>
    <s v=""/>
    <s v="G/L Account"/>
    <s v=""/>
    <s v=" "/>
    <s v=""/>
    <s v=""/>
    <n v="16380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Amzn Mktp Us Amzn.com/ :"/>
    <s v=" "/>
    <s v=""/>
    <s v=""/>
    <n v="54.25"/>
    <n v="54.25"/>
    <n v="0"/>
    <s v=""/>
    <s v="G/L Account"/>
    <s v=""/>
    <s v=" "/>
    <s v=""/>
    <s v=""/>
    <n v="1637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Amzn Mktp Us :"/>
    <s v=" "/>
    <s v=""/>
    <s v=""/>
    <n v="-14.14"/>
    <n v="0"/>
    <n v="14.14"/>
    <s v=""/>
    <s v="G/L Account"/>
    <s v=""/>
    <s v=" "/>
    <s v=""/>
    <s v=""/>
    <n v="16365"/>
    <s v=""/>
    <n v="340"/>
    <s v=""/>
    <s v=""/>
  </r>
  <r>
    <x v="0"/>
    <x v="2"/>
    <d v="2021-10-31T00:00:00"/>
    <x v="9"/>
    <s v=" "/>
    <s v="G00147"/>
    <n v="63120"/>
    <x v="47"/>
    <s v="63120 Events/Swag"/>
    <x v="8"/>
    <s v="Meghan Dwyer : 80999753 : Spring Fertility :"/>
    <s v=" "/>
    <s v=""/>
    <s v=""/>
    <n v="1176.6500000000001"/>
    <n v="1176.6500000000001"/>
    <n v="0"/>
    <s v=""/>
    <s v="G/L Account"/>
    <s v=""/>
    <s v=" "/>
    <s v=""/>
    <s v=""/>
    <n v="16363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Levelup*sweetgreen5837 :"/>
    <s v=" "/>
    <s v=""/>
    <s v=""/>
    <n v="368.04"/>
    <n v="368.04"/>
    <n v="0"/>
    <s v=""/>
    <s v="G/L Account"/>
    <s v=""/>
    <s v=" "/>
    <s v=""/>
    <s v=""/>
    <n v="16358"/>
    <s v=""/>
    <n v="340"/>
    <s v=""/>
    <s v=""/>
  </r>
  <r>
    <x v="0"/>
    <x v="3"/>
    <d v="2021-10-31T00:00:00"/>
    <x v="9"/>
    <s v=" "/>
    <s v="G00147"/>
    <n v="63120"/>
    <x v="47"/>
    <s v="63120 Events/Swag"/>
    <x v="8"/>
    <s v="Meghan Dwyer : 80999753 : Levelup*sweetgreen9945 :"/>
    <s v=" "/>
    <s v=""/>
    <s v=""/>
    <n v="161.81"/>
    <n v="161.81"/>
    <n v="0"/>
    <s v=""/>
    <s v="G/L Account"/>
    <s v=""/>
    <s v=" "/>
    <s v=""/>
    <s v=""/>
    <n v="16354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Pressed :"/>
    <s v=" "/>
    <s v=""/>
    <s v=""/>
    <n v="208.8"/>
    <n v="208.8"/>
    <n v="0"/>
    <s v=""/>
    <s v="G/L Account"/>
    <s v=""/>
    <s v=" "/>
    <s v=""/>
    <s v=""/>
    <n v="16350"/>
    <s v=""/>
    <n v="340"/>
    <s v=""/>
    <s v=""/>
  </r>
  <r>
    <x v="1"/>
    <x v="3"/>
    <d v="2021-10-31T00:00:00"/>
    <x v="9"/>
    <s v=" "/>
    <s v="G00147"/>
    <n v="63120"/>
    <x v="47"/>
    <s v="63120 Events/Swag"/>
    <x v="8"/>
    <s v="Meghan Dwyer : 80999753 : 400 Howard :"/>
    <s v=" "/>
    <s v=""/>
    <s v=""/>
    <n v="12"/>
    <n v="12"/>
    <n v="0"/>
    <s v=""/>
    <s v="G/L Account"/>
    <s v=""/>
    <s v=" "/>
    <s v=""/>
    <s v=""/>
    <n v="16346"/>
    <s v=""/>
    <n v="340"/>
    <s v=""/>
    <s v=""/>
  </r>
  <r>
    <x v="1"/>
    <x v="4"/>
    <d v="2021-10-31T00:00:00"/>
    <x v="9"/>
    <s v=" "/>
    <s v="G00147"/>
    <n v="63120"/>
    <x v="47"/>
    <s v="63120 Events/Swag"/>
    <x v="8"/>
    <s v="Meghan Dwyer : 80999753 : Taskrabbit :"/>
    <s v=" "/>
    <s v=""/>
    <s v=""/>
    <n v="151.47"/>
    <n v="151.47"/>
    <n v="0"/>
    <s v=""/>
    <s v="G/L Account"/>
    <s v=""/>
    <s v=" "/>
    <s v=""/>
    <s v=""/>
    <n v="16333"/>
    <s v=""/>
    <n v="34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1970.85"/>
    <n v="1970.85"/>
    <n v="0"/>
    <s v=""/>
    <s v="G/L Account"/>
    <s v=""/>
    <s v=" "/>
    <s v=""/>
    <s v=""/>
    <n v="12898"/>
    <s v=""/>
    <n v="35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725.37"/>
    <n v="725.37"/>
    <n v="0"/>
    <s v=""/>
    <s v="G/L Account"/>
    <s v=""/>
    <s v=" "/>
    <s v=""/>
    <s v=""/>
    <n v="12748"/>
    <s v=""/>
    <n v="37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384.62"/>
    <n v="384.62"/>
    <n v="0"/>
    <s v=""/>
    <s v="G/L Account"/>
    <s v=""/>
    <s v=" "/>
    <s v=""/>
    <s v=""/>
    <n v="12740"/>
    <s v=""/>
    <n v="332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2115.38"/>
    <n v="2115.38"/>
    <n v="0"/>
    <s v=""/>
    <s v="G/L Account"/>
    <s v=""/>
    <s v=" "/>
    <s v=""/>
    <s v=""/>
    <n v="12725"/>
    <s v=""/>
    <n v="310"/>
    <s v=""/>
    <s v=""/>
  </r>
  <r>
    <x v="0"/>
    <x v="2"/>
    <d v="2021-10-31T00:00:00"/>
    <x v="9"/>
    <s v=" "/>
    <s v="G00123"/>
    <n v="61190"/>
    <x v="49"/>
    <s v="61190 PTO Expense"/>
    <x v="9"/>
    <s v="SFM - Invoice 5580823"/>
    <s v=" "/>
    <s v=""/>
    <s v=""/>
    <n v="1314.63"/>
    <n v="1314.63"/>
    <n v="0"/>
    <s v=""/>
    <s v="G/L Account"/>
    <s v=""/>
    <s v=" "/>
    <s v=""/>
    <s v=""/>
    <n v="12718"/>
    <s v=""/>
    <n v="21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2406.46"/>
    <n v="2406.46"/>
    <n v="0"/>
    <s v=""/>
    <s v="G/L Account"/>
    <s v=""/>
    <s v=" "/>
    <s v=""/>
    <s v=""/>
    <n v="12901"/>
    <s v=""/>
    <n v="35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723.05"/>
    <n v="723.05"/>
    <n v="0"/>
    <s v=""/>
    <s v="G/L Account"/>
    <s v=""/>
    <s v=" "/>
    <s v=""/>
    <s v=""/>
    <n v="12844"/>
    <s v=""/>
    <n v="34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569.48"/>
    <n v="569.48"/>
    <n v="0"/>
    <s v=""/>
    <s v="G/L Account"/>
    <s v=""/>
    <s v=" "/>
    <s v=""/>
    <s v=""/>
    <n v="12789"/>
    <s v=""/>
    <n v="36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925.67"/>
    <n v="925.67"/>
    <n v="0"/>
    <s v=""/>
    <s v="G/L Account"/>
    <s v=""/>
    <s v=" "/>
    <s v=""/>
    <s v=""/>
    <n v="12751"/>
    <s v=""/>
    <n v="37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78.31"/>
    <n v="1978.31"/>
    <n v="0"/>
    <s v=""/>
    <s v="G/L Account"/>
    <s v=""/>
    <s v=" "/>
    <s v=""/>
    <s v=""/>
    <n v="12743"/>
    <s v=""/>
    <n v="332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92.74"/>
    <n v="1992.74"/>
    <n v="0"/>
    <s v=""/>
    <s v="G/L Account"/>
    <s v=""/>
    <s v=" "/>
    <s v=""/>
    <s v=""/>
    <n v="12735"/>
    <s v=""/>
    <n v="32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1965.28"/>
    <n v="1965.28"/>
    <n v="0"/>
    <s v=""/>
    <s v="G/L Account"/>
    <s v=""/>
    <s v=" "/>
    <s v=""/>
    <s v=""/>
    <n v="12728"/>
    <s v=""/>
    <n v="310"/>
    <s v=""/>
    <s v=""/>
  </r>
  <r>
    <x v="0"/>
    <x v="2"/>
    <d v="2021-10-31T00:00:00"/>
    <x v="9"/>
    <s v=" "/>
    <s v="G00123"/>
    <n v="61180"/>
    <x v="50"/>
    <s v="61180 Benefits "/>
    <x v="9"/>
    <s v="SFM - Invoice 5580823"/>
    <s v=" "/>
    <s v=""/>
    <s v=""/>
    <n v="2969.62"/>
    <n v="2969.62"/>
    <n v="0"/>
    <s v=""/>
    <s v="G/L Account"/>
    <s v=""/>
    <s v=" "/>
    <s v=""/>
    <s v=""/>
    <n v="12721"/>
    <s v=""/>
    <n v="21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99.22"/>
    <n v="599.22"/>
    <n v="0"/>
    <s v=""/>
    <s v="G/L Account"/>
    <s v=""/>
    <s v=" "/>
    <s v=""/>
    <s v=""/>
    <n v="12900"/>
    <s v=""/>
    <n v="35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610"/>
    <n v="610"/>
    <n v="0"/>
    <s v=""/>
    <s v="G/L Account"/>
    <s v=""/>
    <s v=" "/>
    <s v=""/>
    <s v=""/>
    <n v="12843"/>
    <s v=""/>
    <n v="34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253.26"/>
    <n v="253.26"/>
    <n v="0"/>
    <s v=""/>
    <s v="G/L Account"/>
    <s v=""/>
    <s v=" "/>
    <s v=""/>
    <s v=""/>
    <n v="12750"/>
    <s v=""/>
    <n v="37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17.21"/>
    <n v="517.21"/>
    <n v="0"/>
    <s v=""/>
    <s v="G/L Account"/>
    <s v=""/>
    <s v=" "/>
    <s v=""/>
    <s v=""/>
    <n v="12742"/>
    <s v=""/>
    <n v="332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947.26"/>
    <n v="947.26"/>
    <n v="0"/>
    <s v=""/>
    <s v="G/L Account"/>
    <s v=""/>
    <s v=" "/>
    <s v=""/>
    <s v=""/>
    <n v="12734"/>
    <s v=""/>
    <n v="32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460.66"/>
    <n v="460.66"/>
    <n v="0"/>
    <s v=""/>
    <s v="G/L Account"/>
    <s v=""/>
    <s v=" "/>
    <s v=""/>
    <s v=""/>
    <n v="12727"/>
    <s v=""/>
    <n v="310"/>
    <s v=""/>
    <s v=""/>
  </r>
  <r>
    <x v="0"/>
    <x v="2"/>
    <d v="2021-10-31T00:00:00"/>
    <x v="9"/>
    <s v=" "/>
    <s v="G00123"/>
    <n v="61170"/>
    <x v="51"/>
    <s v="61170 401k employer match"/>
    <x v="9"/>
    <s v="SFM - Invoice 5580823"/>
    <s v=" "/>
    <s v=""/>
    <s v=""/>
    <n v="563.77"/>
    <n v="563.77"/>
    <n v="0"/>
    <s v=""/>
    <s v="G/L Account"/>
    <s v=""/>
    <s v=" "/>
    <s v=""/>
    <s v=""/>
    <n v="12720"/>
    <s v=""/>
    <n v="21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619.36"/>
    <n v="619.36"/>
    <n v="0"/>
    <s v=""/>
    <s v="G/L Account"/>
    <s v=""/>
    <s v=" "/>
    <s v=""/>
    <s v=""/>
    <n v="12902"/>
    <s v=""/>
    <n v="35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96.5"/>
    <n v="396.5"/>
    <n v="0"/>
    <s v=""/>
    <s v="G/L Account"/>
    <s v=""/>
    <s v=" "/>
    <s v=""/>
    <s v=""/>
    <n v="12845"/>
    <s v=""/>
    <n v="34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297.92"/>
    <n v="297.92"/>
    <n v="0"/>
    <s v=""/>
    <s v="G/L Account"/>
    <s v=""/>
    <s v=" "/>
    <s v=""/>
    <s v=""/>
    <n v="12790"/>
    <s v=""/>
    <n v="36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489.01"/>
    <n v="489.01"/>
    <n v="0"/>
    <s v=""/>
    <s v="G/L Account"/>
    <s v=""/>
    <s v=" "/>
    <s v=""/>
    <s v=""/>
    <n v="12752"/>
    <s v=""/>
    <n v="37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44.49"/>
    <n v="344.49"/>
    <n v="0"/>
    <s v=""/>
    <s v="G/L Account"/>
    <s v=""/>
    <s v=" "/>
    <s v=""/>
    <s v=""/>
    <n v="12744"/>
    <s v=""/>
    <n v="332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637.95000000000005"/>
    <n v="637.95000000000005"/>
    <n v="0"/>
    <s v=""/>
    <s v="G/L Account"/>
    <s v=""/>
    <s v=" "/>
    <s v=""/>
    <s v=""/>
    <n v="12736"/>
    <s v=""/>
    <n v="32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297.92"/>
    <n v="297.92"/>
    <n v="0"/>
    <s v=""/>
    <s v="G/L Account"/>
    <s v=""/>
    <s v=" "/>
    <s v=""/>
    <s v=""/>
    <n v="12729"/>
    <s v=""/>
    <n v="310"/>
    <s v=""/>
    <s v=""/>
  </r>
  <r>
    <x v="0"/>
    <x v="2"/>
    <d v="2021-10-31T00:00:00"/>
    <x v="9"/>
    <s v=" "/>
    <s v="G00123"/>
    <n v="61160"/>
    <x v="52"/>
    <s v="61160 Workers' comp insurance"/>
    <x v="9"/>
    <s v="SFM - Invoice 5580823"/>
    <s v=" "/>
    <s v=""/>
    <s v=""/>
    <n v="331.13"/>
    <n v="331.13"/>
    <n v="0"/>
    <s v=""/>
    <s v="G/L Account"/>
    <s v=""/>
    <s v=" "/>
    <s v=""/>
    <s v=""/>
    <n v="12722"/>
    <s v=""/>
    <n v="21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2166.21"/>
    <n v="2166.21"/>
    <n v="0"/>
    <s v=""/>
    <s v="G/L Account"/>
    <s v=""/>
    <s v=" "/>
    <s v=""/>
    <s v=""/>
    <n v="12899"/>
    <s v=""/>
    <n v="35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773.53"/>
    <n v="773.53"/>
    <n v="0"/>
    <s v=""/>
    <s v="G/L Account"/>
    <s v=""/>
    <s v=" "/>
    <s v=""/>
    <s v=""/>
    <n v="12842"/>
    <s v=""/>
    <n v="34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877.95"/>
    <n v="877.95"/>
    <n v="0"/>
    <s v=""/>
    <s v="G/L Account"/>
    <s v=""/>
    <s v=" "/>
    <s v=""/>
    <s v=""/>
    <n v="12788"/>
    <s v=""/>
    <n v="36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589.03"/>
    <n v="1589.03"/>
    <n v="0"/>
    <s v=""/>
    <s v="G/L Account"/>
    <s v=""/>
    <s v=" "/>
    <s v=""/>
    <s v=""/>
    <n v="12749"/>
    <s v=""/>
    <n v="37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361.12"/>
    <n v="1361.12"/>
    <n v="0"/>
    <s v=""/>
    <s v="G/L Account"/>
    <s v=""/>
    <s v=" "/>
    <s v=""/>
    <s v=""/>
    <n v="12741"/>
    <s v=""/>
    <n v="332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736.76"/>
    <n v="1736.76"/>
    <n v="0"/>
    <s v=""/>
    <s v="G/L Account"/>
    <s v=""/>
    <s v=" "/>
    <s v=""/>
    <s v=""/>
    <n v="12733"/>
    <s v=""/>
    <n v="32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1310.96"/>
    <n v="1310.96"/>
    <n v="0"/>
    <s v=""/>
    <s v="G/L Account"/>
    <s v=""/>
    <s v=" "/>
    <s v=""/>
    <s v=""/>
    <n v="12726"/>
    <s v=""/>
    <n v="310"/>
    <s v=""/>
    <s v=""/>
  </r>
  <r>
    <x v="0"/>
    <x v="2"/>
    <d v="2021-10-31T00:00:00"/>
    <x v="9"/>
    <s v=" "/>
    <s v="G00123"/>
    <n v="61140"/>
    <x v="54"/>
    <s v="61140 Payroll taxes"/>
    <x v="9"/>
    <s v="SFM - Invoice 5580823"/>
    <s v=" "/>
    <s v=""/>
    <s v=""/>
    <n v="2104.17"/>
    <n v="2104.17"/>
    <n v="0"/>
    <s v=""/>
    <s v="G/L Account"/>
    <s v=""/>
    <s v=" "/>
    <s v=""/>
    <s v=""/>
    <n v="12719"/>
    <s v=""/>
    <n v="210"/>
    <s v=""/>
    <s v=""/>
  </r>
  <r>
    <x v="0"/>
    <x v="4"/>
    <d v="2021-10-31T00:00:00"/>
    <x v="9"/>
    <s v=" "/>
    <s v="G00123"/>
    <n v="61140"/>
    <x v="54"/>
    <s v="61140 Payroll taxes"/>
    <x v="9"/>
    <s v="SFM - Invoice 5580823 - Credit NY MCTMT"/>
    <s v=" "/>
    <s v=""/>
    <s v=""/>
    <n v="-788.14"/>
    <n v="0"/>
    <n v="788.14"/>
    <s v=""/>
    <s v="G/L Account"/>
    <s v=""/>
    <s v=" "/>
    <s v=""/>
    <s v=""/>
    <n v="12714"/>
    <s v=""/>
    <n v="40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95.23"/>
    <n v="95.23"/>
    <n v="0"/>
    <s v=""/>
    <s v="G/L Account"/>
    <s v=""/>
    <s v=" "/>
    <s v=""/>
    <s v=""/>
    <n v="12897"/>
    <s v=""/>
    <n v="35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1403.13"/>
    <n v="1403.13"/>
    <n v="0"/>
    <s v=""/>
    <s v="G/L Account"/>
    <s v=""/>
    <s v=" "/>
    <s v=""/>
    <s v=""/>
    <n v="12747"/>
    <s v=""/>
    <n v="37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78.47"/>
    <n v="78.47"/>
    <n v="0"/>
    <s v=""/>
    <s v="G/L Account"/>
    <s v=""/>
    <s v=" "/>
    <s v=""/>
    <s v=""/>
    <n v="12739"/>
    <s v=""/>
    <n v="332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632.80999999999995"/>
    <n v="632.80999999999995"/>
    <n v="0"/>
    <s v=""/>
    <s v="G/L Account"/>
    <s v=""/>
    <s v=" "/>
    <s v=""/>
    <s v=""/>
    <n v="12732"/>
    <s v=""/>
    <n v="320"/>
    <s v=""/>
    <s v=""/>
  </r>
  <r>
    <x v="0"/>
    <x v="2"/>
    <d v="2021-10-31T00:00:00"/>
    <x v="9"/>
    <s v=" "/>
    <s v="G00123"/>
    <n v="61120"/>
    <x v="91"/>
    <s v="61120 Overtime"/>
    <x v="9"/>
    <s v="SFM - Invoice 5580823"/>
    <s v=" "/>
    <s v=""/>
    <s v=""/>
    <n v="2252.85"/>
    <n v="2252.85"/>
    <n v="0"/>
    <s v=""/>
    <s v="G/L Account"/>
    <s v=""/>
    <s v=" "/>
    <s v=""/>
    <s v=""/>
    <n v="12717"/>
    <s v=""/>
    <n v="21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32148.46"/>
    <n v="32148.46"/>
    <n v="0"/>
    <s v=""/>
    <s v="G/L Account"/>
    <s v=""/>
    <s v=" "/>
    <s v=""/>
    <s v=""/>
    <n v="12896"/>
    <s v=""/>
    <n v="35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5268"/>
    <n v="15268"/>
    <n v="0"/>
    <s v=""/>
    <s v="G/L Account"/>
    <s v=""/>
    <s v=" "/>
    <s v=""/>
    <s v=""/>
    <n v="12841"/>
    <s v=""/>
    <n v="34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1458.33"/>
    <n v="11458.33"/>
    <n v="0"/>
    <s v=""/>
    <s v="G/L Account"/>
    <s v=""/>
    <s v=" "/>
    <s v=""/>
    <s v=""/>
    <n v="12787"/>
    <s v=""/>
    <n v="36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8793.490000000002"/>
    <n v="18793.490000000002"/>
    <n v="0"/>
    <s v=""/>
    <s v="G/L Account"/>
    <s v=""/>
    <s v=" "/>
    <s v=""/>
    <s v=""/>
    <n v="12746"/>
    <s v=""/>
    <n v="37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17871.71"/>
    <n v="17871.71"/>
    <n v="0"/>
    <s v=""/>
    <s v="G/L Account"/>
    <s v=""/>
    <s v=" "/>
    <s v=""/>
    <s v=""/>
    <n v="12738"/>
    <s v=""/>
    <n v="332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28243.23"/>
    <n v="28243.23"/>
    <n v="0"/>
    <s v=""/>
    <s v="G/L Account"/>
    <s v=""/>
    <s v=" "/>
    <s v=""/>
    <s v=""/>
    <n v="12731"/>
    <s v=""/>
    <n v="32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33548.449999999997"/>
    <n v="33548.449999999997"/>
    <n v="0"/>
    <s v=""/>
    <s v="G/L Account"/>
    <s v=""/>
    <s v=" "/>
    <s v=""/>
    <s v=""/>
    <n v="12724"/>
    <s v=""/>
    <n v="310"/>
    <s v=""/>
    <s v=""/>
  </r>
  <r>
    <x v="0"/>
    <x v="2"/>
    <d v="2021-10-31T00:00:00"/>
    <x v="9"/>
    <s v=" "/>
    <s v="G00123"/>
    <n v="61110"/>
    <x v="56"/>
    <s v="61110 Salaries &amp; wages"/>
    <x v="9"/>
    <s v="SFM - Invoice 5580823"/>
    <s v=" "/>
    <s v=""/>
    <s v=""/>
    <n v="24109.37"/>
    <n v="24109.37"/>
    <n v="0"/>
    <s v=""/>
    <s v="G/L Account"/>
    <s v=""/>
    <s v=" "/>
    <s v=""/>
    <s v=""/>
    <n v="12716"/>
    <s v=""/>
    <n v="210"/>
    <s v=""/>
    <s v=""/>
  </r>
  <r>
    <x v="1"/>
    <x v="5"/>
    <d v="2021-10-31T00:00:00"/>
    <x v="9"/>
    <s v="Invoice"/>
    <s v="20211104-87SV"/>
    <n v="51392"/>
    <x v="98"/>
    <s v="51392 Translation Services"/>
    <x v="10"/>
    <s v="Oct  2021 -  SV Services"/>
    <s v=" "/>
    <s v=""/>
    <s v=""/>
    <n v="150"/>
    <n v="150"/>
    <n v="0"/>
    <s v=""/>
    <s v="G/L Account"/>
    <s v=""/>
    <s v=" "/>
    <s v=""/>
    <s v="Lan do and Associates, LLC"/>
    <n v="19259"/>
    <s v="20211104-87SV"/>
    <n v="370"/>
    <s v="NULL"/>
    <s v="NULL"/>
  </r>
  <r>
    <x v="1"/>
    <x v="1"/>
    <d v="2021-10-31T00:00:00"/>
    <x v="9"/>
    <s v=" "/>
    <s v="G00155"/>
    <n v="51391"/>
    <x v="61"/>
    <s v="51391 Anesthesia"/>
    <x v="10"/>
    <s v="Natera Sept 2021-entered 11.1.21"/>
    <s v=" "/>
    <s v=""/>
    <s v=""/>
    <n v="27749"/>
    <n v="27749"/>
    <n v="0"/>
    <s v="Re-accrue for Natera Sept 2021 SF- entered 11.1.21"/>
    <s v="G/L Account"/>
    <s v=""/>
    <s v=" "/>
    <s v=""/>
    <s v=""/>
    <n v="19845"/>
    <s v=""/>
    <n v="110"/>
    <s v="NULL"/>
    <s v="NULL"/>
  </r>
  <r>
    <x v="1"/>
    <x v="5"/>
    <d v="2021-10-31T00:00:00"/>
    <x v="9"/>
    <s v="Invoice"/>
    <s v="793"/>
    <n v="51391"/>
    <x v="61"/>
    <s v="51391 Anesthesia"/>
    <x v="10"/>
    <s v="Sept-Oct 2021 MAC"/>
    <s v=" "/>
    <s v=""/>
    <s v=""/>
    <n v="41650"/>
    <n v="41650"/>
    <n v="0"/>
    <s v=""/>
    <s v="G/L Account"/>
    <s v=""/>
    <s v=" "/>
    <s v=""/>
    <s v="Medical Anesthesia Consultant"/>
    <n v="19171"/>
    <s v="793"/>
    <n v="110"/>
    <s v="NULL"/>
    <s v="NULL"/>
  </r>
  <r>
    <x v="1"/>
    <x v="7"/>
    <d v="2021-10-31T00:00:00"/>
    <x v="9"/>
    <s v="Invoice"/>
    <s v="792"/>
    <n v="51391"/>
    <x v="61"/>
    <s v="51391 Anesthesia"/>
    <x v="10"/>
    <s v="Sept-Oct 2021 MAC"/>
    <s v=" "/>
    <s v=""/>
    <s v=""/>
    <n v="32750"/>
    <n v="32750"/>
    <n v="0"/>
    <s v=""/>
    <s v="G/L Account"/>
    <s v=""/>
    <s v=" "/>
    <s v=""/>
    <s v="Medical Anesthesia Consultant"/>
    <n v="19167"/>
    <s v="792"/>
    <n v="110"/>
    <s v="NULL"/>
    <s v="NULL"/>
  </r>
  <r>
    <x v="4"/>
    <x v="4"/>
    <d v="2021-10-31T00:00:00"/>
    <x v="9"/>
    <s v="Invoice"/>
    <s v="22064"/>
    <n v="51380"/>
    <x v="63"/>
    <s v="51380 Laundry"/>
    <x v="10"/>
    <s v="9.28.21 Thermal blankets"/>
    <s v=" "/>
    <s v=""/>
    <s v=""/>
    <n v="78.83"/>
    <n v="78.83"/>
    <n v="0"/>
    <s v=""/>
    <s v="G/L Account"/>
    <s v=""/>
    <s v=" "/>
    <s v=""/>
    <s v="Admiral Linen"/>
    <n v="19267"/>
    <s v="22064"/>
    <n v="110"/>
    <s v="NULL"/>
    <s v="NULL"/>
  </r>
  <r>
    <x v="4"/>
    <x v="4"/>
    <d v="2021-10-31T00:00:00"/>
    <x v="9"/>
    <s v="Invoice"/>
    <s v="22004"/>
    <n v="51380"/>
    <x v="63"/>
    <s v="51380 Laundry"/>
    <x v="10"/>
    <s v="9.20.21 Bath towel, pillow case, sheets, bin ,bags"/>
    <s v=" "/>
    <s v=""/>
    <s v=""/>
    <n v="140.15"/>
    <n v="140.15"/>
    <n v="0"/>
    <s v=""/>
    <s v="G/L Account"/>
    <s v=""/>
    <s v=" "/>
    <s v=""/>
    <s v="Admiral Linen"/>
    <n v="19263"/>
    <s v="22004"/>
    <n v="110"/>
    <s v="NULL"/>
    <s v="NULL"/>
  </r>
  <r>
    <x v="1"/>
    <x v="5"/>
    <d v="2021-10-31T00:00:00"/>
    <x v="9"/>
    <s v="Invoice"/>
    <s v="3714"/>
    <n v="51350"/>
    <x v="90"/>
    <s v="51350 COGS - janitorial and waste management"/>
    <x v="10"/>
    <s v="Oct 2021 Janitor services"/>
    <s v=" "/>
    <s v=""/>
    <s v=""/>
    <n v="2700"/>
    <n v="2700"/>
    <n v="0"/>
    <s v=""/>
    <s v="G/L Account"/>
    <s v=""/>
    <s v=" "/>
    <s v=""/>
    <s v="Carrillo's Cleaning Services, Inc"/>
    <n v="19518"/>
    <s v="3714"/>
    <n v="380"/>
    <s v="NULL"/>
    <s v="NULL"/>
  </r>
  <r>
    <x v="1"/>
    <x v="7"/>
    <d v="2021-10-31T00:00:00"/>
    <x v="9"/>
    <s v="Invoice"/>
    <s v="3713"/>
    <n v="51350"/>
    <x v="90"/>
    <s v="51350 COGS - janitorial and waste management"/>
    <x v="10"/>
    <s v="Oct 2021 Janitor services"/>
    <s v=" "/>
    <s v=""/>
    <s v=""/>
    <n v="2273.69"/>
    <n v="2273.69"/>
    <n v="0"/>
    <s v=""/>
    <s v="G/L Account"/>
    <s v=""/>
    <s v=" "/>
    <s v=""/>
    <s v="Carrillo's Cleaning Services, Inc"/>
    <n v="19514"/>
    <s v="3713"/>
    <n v="380"/>
    <s v="NULL"/>
    <s v="NULL"/>
  </r>
  <r>
    <x v="1"/>
    <x v="8"/>
    <d v="2021-10-31T00:00:00"/>
    <x v="9"/>
    <s v="Invoice"/>
    <s v="223663"/>
    <n v="51350"/>
    <x v="90"/>
    <s v="51350 COGS - janitorial and waste management"/>
    <x v="10"/>
    <s v="Oct 2021 Waste management"/>
    <s v=" "/>
    <s v=""/>
    <s v=""/>
    <n v="125"/>
    <n v="125"/>
    <n v="0"/>
    <s v=""/>
    <s v="G/L Account"/>
    <s v=""/>
    <s v=" "/>
    <s v=""/>
    <s v="Biologic"/>
    <n v="19283"/>
    <s v="223663"/>
    <n v="380"/>
    <s v="NULL"/>
    <s v="NULL"/>
  </r>
  <r>
    <x v="1"/>
    <x v="5"/>
    <d v="2021-10-31T00:00:00"/>
    <x v="9"/>
    <s v="Invoice"/>
    <s v="223638"/>
    <n v="51350"/>
    <x v="90"/>
    <s v="51350 COGS - janitorial and waste management"/>
    <x v="10"/>
    <s v="Oct 2021 Waste management"/>
    <s v=" "/>
    <s v=""/>
    <s v=""/>
    <n v="745"/>
    <n v="745"/>
    <n v="0"/>
    <s v=""/>
    <s v="G/L Account"/>
    <s v=""/>
    <s v=" "/>
    <s v=""/>
    <s v="Biologic"/>
    <n v="19279"/>
    <s v="223638"/>
    <n v="380"/>
    <s v="NULL"/>
    <s v="NULL"/>
  </r>
  <r>
    <x v="1"/>
    <x v="1"/>
    <d v="2021-10-31T00:00:00"/>
    <x v="9"/>
    <s v="Invoice"/>
    <s v="223636"/>
    <n v="51350"/>
    <x v="90"/>
    <s v="51350 COGS - janitorial and waste management"/>
    <x v="10"/>
    <s v="Oct 2021 Waste management"/>
    <s v=" "/>
    <s v=""/>
    <s v=""/>
    <n v="1015"/>
    <n v="1015"/>
    <n v="0"/>
    <s v=""/>
    <s v="G/L Account"/>
    <s v=""/>
    <s v=" "/>
    <s v=""/>
    <s v="Biologic"/>
    <n v="19275"/>
    <s v="223636"/>
    <n v="380"/>
    <s v="NULL"/>
    <s v="NULL"/>
  </r>
  <r>
    <x v="1"/>
    <x v="7"/>
    <d v="2021-10-31T00:00:00"/>
    <x v="9"/>
    <s v="Invoice"/>
    <s v="223635"/>
    <n v="51350"/>
    <x v="90"/>
    <s v="51350 COGS - janitorial and waste management"/>
    <x v="10"/>
    <s v="Oct 2021 Waste management"/>
    <s v=" "/>
    <s v=""/>
    <s v=""/>
    <n v="715"/>
    <n v="715"/>
    <n v="0"/>
    <s v=""/>
    <s v="G/L Account"/>
    <s v=""/>
    <s v=" "/>
    <s v=""/>
    <s v="Biologic"/>
    <n v="19271"/>
    <s v="223635"/>
    <n v="380"/>
    <s v="NULL"/>
    <s v="NULL"/>
  </r>
  <r>
    <x v="1"/>
    <x v="1"/>
    <d v="2021-10-31T00:00:00"/>
    <x v="9"/>
    <s v="Invoice"/>
    <s v="10.16.21-10.29.21KW"/>
    <n v="51340"/>
    <x v="65"/>
    <s v="51340 COGS - contract labor"/>
    <x v="10"/>
    <s v="10.16.21-10.29.21KW Medication consultant"/>
    <s v=" "/>
    <s v=""/>
    <s v=""/>
    <n v="1680"/>
    <n v="1680"/>
    <n v="0"/>
    <s v=""/>
    <s v="G/L Account"/>
    <s v=""/>
    <s v=" "/>
    <s v=""/>
    <s v="Kristen Ann Wu"/>
    <n v="19213"/>
    <s v="10.16.21-10.29.21KW"/>
    <n v="180"/>
    <s v="NULL"/>
    <s v="NULL"/>
  </r>
  <r>
    <x v="1"/>
    <x v="7"/>
    <d v="2021-10-31T00:00:00"/>
    <x v="9"/>
    <s v=" "/>
    <s v="G00152"/>
    <n v="51330"/>
    <x v="66"/>
    <s v="51330 Genetic testing"/>
    <x v="10"/>
    <s v="Accrued Natera Oct 2021"/>
    <s v=" "/>
    <s v=""/>
    <s v=""/>
    <n v="24850"/>
    <n v="24850"/>
    <n v="0"/>
    <s v="Natera"/>
    <s v="G/L Account"/>
    <s v=""/>
    <s v=" "/>
    <s v=""/>
    <s v=""/>
    <n v="19656"/>
    <s v=""/>
    <n v="130"/>
    <s v=""/>
    <s v=""/>
  </r>
  <r>
    <x v="1"/>
    <x v="1"/>
    <d v="2021-10-31T00:00:00"/>
    <x v="9"/>
    <s v=" "/>
    <s v="G00152"/>
    <n v="51330"/>
    <x v="66"/>
    <s v="51330 Genetic testing"/>
    <x v="10"/>
    <s v="Accrued Natera Oct 2021"/>
    <s v=" "/>
    <s v=""/>
    <s v=""/>
    <n v="24072"/>
    <n v="24072"/>
    <n v="0"/>
    <s v="Natera"/>
    <s v="G/L Account"/>
    <s v=""/>
    <s v=" "/>
    <s v=""/>
    <s v=""/>
    <n v="19650"/>
    <s v=""/>
    <n v="130"/>
    <s v=""/>
    <s v=""/>
  </r>
  <r>
    <x v="1"/>
    <x v="5"/>
    <d v="2021-10-31T00:00:00"/>
    <x v="9"/>
    <s v=" "/>
    <s v="G00152"/>
    <n v="51330"/>
    <x v="66"/>
    <s v="51330 Genetic testing"/>
    <x v="10"/>
    <s v="Accrued Natera Oct 2021"/>
    <s v=" "/>
    <s v=""/>
    <s v=""/>
    <n v="23625"/>
    <n v="23625"/>
    <n v="0"/>
    <s v="Natera"/>
    <s v="G/L Account"/>
    <s v=""/>
    <s v=" "/>
    <s v=""/>
    <s v=""/>
    <n v="19644"/>
    <s v=""/>
    <n v="130"/>
    <s v=""/>
    <s v=""/>
  </r>
  <r>
    <x v="1"/>
    <x v="5"/>
    <d v="2021-10-31T00:00:00"/>
    <x v="9"/>
    <s v="Invoice"/>
    <s v="SEPT 2021-NATERA SV"/>
    <n v="51330"/>
    <x v="66"/>
    <s v="51330 Genetic testing"/>
    <x v="10"/>
    <s v="Sept 2021 SV"/>
    <s v=" "/>
    <s v=""/>
    <s v=""/>
    <n v="9575"/>
    <n v="9575"/>
    <n v="0"/>
    <s v=""/>
    <s v="G/L Account"/>
    <s v=""/>
    <s v=" "/>
    <s v=""/>
    <s v="Natera"/>
    <n v="19614"/>
    <s v="SEPT 2021-NATERA SV"/>
    <n v="130"/>
    <s v="NULL"/>
    <s v="NULL"/>
  </r>
  <r>
    <x v="1"/>
    <x v="7"/>
    <d v="2021-10-31T00:00:00"/>
    <x v="9"/>
    <s v="Invoice"/>
    <s v="SEPT 2021-NATERA OAK"/>
    <n v="51330"/>
    <x v="66"/>
    <s v="51330 Genetic testing"/>
    <x v="10"/>
    <s v="Sept 2021 Oak"/>
    <s v=" "/>
    <s v=""/>
    <s v=""/>
    <n v="21275"/>
    <n v="21275"/>
    <n v="0"/>
    <s v=""/>
    <s v="G/L Account"/>
    <s v=""/>
    <s v=" "/>
    <s v=""/>
    <s v="Natera"/>
    <n v="19610"/>
    <s v="SEPT 2021-NATERA OAK"/>
    <n v="130"/>
    <s v="NULL"/>
    <s v="NULL"/>
  </r>
  <r>
    <x v="1"/>
    <x v="1"/>
    <d v="2021-10-31T00:00:00"/>
    <x v="9"/>
    <s v="Invoice"/>
    <s v="AUG2021-NATERA"/>
    <n v="51330"/>
    <x v="66"/>
    <s v="51330 Genetic testing"/>
    <x v="10"/>
    <s v="Aug 2021 Nest"/>
    <s v=" "/>
    <s v=""/>
    <s v=""/>
    <n v="99"/>
    <n v="99"/>
    <n v="0"/>
    <s v=""/>
    <s v="G/L Account"/>
    <s v=""/>
    <s v=" "/>
    <s v=""/>
    <s v="Natera, Inc"/>
    <n v="19595"/>
    <s v="AUG2021-NATERA"/>
    <n v="130"/>
    <s v="NULL"/>
    <s v="NULL"/>
  </r>
  <r>
    <x v="1"/>
    <x v="5"/>
    <d v="2021-10-31T00:00:00"/>
    <x v="9"/>
    <s v="Invoice"/>
    <s v="AUG 2021-NATERA SV"/>
    <n v="51330"/>
    <x v="66"/>
    <s v="51330 Genetic testing"/>
    <x v="10"/>
    <s v="Aug 2021 SV"/>
    <s v=" "/>
    <s v=""/>
    <s v=""/>
    <n v="8425"/>
    <n v="8425"/>
    <n v="0"/>
    <s v=""/>
    <s v="G/L Account"/>
    <s v=""/>
    <s v=" "/>
    <s v=""/>
    <s v="Natera"/>
    <n v="19591"/>
    <s v="AUG 2021-NATERA SV"/>
    <n v="130"/>
    <s v="NULL"/>
    <s v="NULL"/>
  </r>
  <r>
    <x v="1"/>
    <x v="1"/>
    <d v="2021-10-31T00:00:00"/>
    <x v="9"/>
    <s v="Invoice"/>
    <s v="AUG 2021-NATERA SF"/>
    <n v="51330"/>
    <x v="66"/>
    <s v="51330 Genetic testing"/>
    <x v="10"/>
    <s v="Aug 2021 SF"/>
    <s v=" "/>
    <s v=""/>
    <s v=""/>
    <n v="31898"/>
    <n v="31898"/>
    <n v="0"/>
    <s v=""/>
    <s v="G/L Account"/>
    <s v=""/>
    <s v=" "/>
    <s v=""/>
    <s v="Natera"/>
    <n v="19587"/>
    <s v="AUG 2021-NATERA SF"/>
    <n v="130"/>
    <s v="NULL"/>
    <s v="NULL"/>
  </r>
  <r>
    <x v="1"/>
    <x v="7"/>
    <d v="2021-10-31T00:00:00"/>
    <x v="9"/>
    <s v="Invoice"/>
    <s v="AUG 2021-NATERA OAK"/>
    <n v="51330"/>
    <x v="66"/>
    <s v="51330 Genetic testing"/>
    <x v="10"/>
    <s v="Aug 2021 Oak"/>
    <s v=" "/>
    <s v=""/>
    <s v=""/>
    <n v="19800"/>
    <n v="19800"/>
    <n v="0"/>
    <s v=""/>
    <s v="G/L Account"/>
    <s v=""/>
    <s v=" "/>
    <s v=""/>
    <s v="Natera"/>
    <n v="19583"/>
    <s v="AUG 2021-NATERA OAK"/>
    <n v="130"/>
    <s v="NULL"/>
    <s v="NULL"/>
  </r>
  <r>
    <x v="1"/>
    <x v="1"/>
    <d v="2021-10-31T00:00:00"/>
    <x v="9"/>
    <s v="Invoice"/>
    <s v="OCT2021-FS"/>
    <n v="51320"/>
    <x v="67"/>
    <s v="51320 Insurance billing services"/>
    <x v="10"/>
    <s v="Oct 2021 Insurance Billing services 7.5% PC"/>
    <s v=" "/>
    <s v=""/>
    <s v=""/>
    <n v="25225.69"/>
    <n v="25225.69"/>
    <n v="0"/>
    <s v=""/>
    <s v="G/L Account"/>
    <s v=""/>
    <s v=" "/>
    <s v=""/>
    <s v="Flora Sanders"/>
    <n v="19606"/>
    <s v="OCT2021-FS"/>
    <n v="220"/>
    <s v="NULL"/>
    <s v="NULL"/>
  </r>
  <r>
    <x v="0"/>
    <x v="2"/>
    <d v="2021-10-31T00:00:00"/>
    <x v="9"/>
    <s v="Invoice"/>
    <s v="OCT2021-FS"/>
    <n v="51320"/>
    <x v="67"/>
    <s v="51320 Insurance billing services"/>
    <x v="10"/>
    <s v="Oct 2021 Insurance Billing services 7.5% MSO"/>
    <s v=" "/>
    <s v=""/>
    <s v=""/>
    <n v="704.24"/>
    <n v="704.24"/>
    <n v="0"/>
    <s v=""/>
    <s v="G/L Account"/>
    <s v=""/>
    <s v=" "/>
    <s v=""/>
    <s v="Flora Sanders"/>
    <n v="19605"/>
    <s v="OCT2021-FS"/>
    <n v="220"/>
    <s v="NULL"/>
    <s v="NULL"/>
  </r>
  <r>
    <x v="1"/>
    <x v="1"/>
    <d v="2021-10-31T00:00:00"/>
    <x v="9"/>
    <s v=" "/>
    <s v="G00152"/>
    <n v="51310"/>
    <x v="68"/>
    <s v="51310 Lab transport"/>
    <x v="10"/>
    <s v="Accrued for Labcorp Stmt 70667322"/>
    <s v=" "/>
    <s v=""/>
    <s v=""/>
    <n v="18932.36"/>
    <n v="18932.36"/>
    <n v="0"/>
    <s v="Labcorp"/>
    <s v="G/L Account"/>
    <s v=""/>
    <s v=" "/>
    <s v=""/>
    <s v=""/>
    <n v="19638"/>
    <s v=""/>
    <n v="130"/>
    <s v=""/>
    <s v=""/>
  </r>
  <r>
    <x v="1"/>
    <x v="1"/>
    <d v="2021-10-31T00:00:00"/>
    <x v="9"/>
    <s v=" "/>
    <s v="G00152"/>
    <n v="51310"/>
    <x v="68"/>
    <s v="51310 Lab transport"/>
    <x v="10"/>
    <s v="Accrued for Labcorp Stmt 71231714"/>
    <s v=" "/>
    <s v=""/>
    <s v=""/>
    <n v="20565.61"/>
    <n v="20565.61"/>
    <n v="0"/>
    <s v="Labcorp"/>
    <s v="G/L Account"/>
    <s v=""/>
    <s v=" "/>
    <s v=""/>
    <s v=""/>
    <n v="19632"/>
    <s v=""/>
    <n v="130"/>
    <s v=""/>
    <s v=""/>
  </r>
  <r>
    <x v="1"/>
    <x v="8"/>
    <d v="2021-10-31T00:00:00"/>
    <x v="9"/>
    <s v=" "/>
    <s v="G00152"/>
    <n v="51310"/>
    <x v="68"/>
    <s v="51310 Lab transport"/>
    <x v="10"/>
    <s v="Accrued for Labcorp Stmt 70018363"/>
    <s v=" "/>
    <s v=""/>
    <s v=""/>
    <n v="1474.67"/>
    <n v="1474.67"/>
    <n v="0"/>
    <s v="Labcorp"/>
    <s v="G/L Account"/>
    <s v=""/>
    <s v=" "/>
    <s v=""/>
    <s v=""/>
    <n v="19626"/>
    <s v=""/>
    <n v="130"/>
    <s v=""/>
    <s v=""/>
  </r>
  <r>
    <x v="1"/>
    <x v="7"/>
    <d v="2021-10-31T00:00:00"/>
    <x v="9"/>
    <s v="Invoice"/>
    <s v="70625577"/>
    <n v="51310"/>
    <x v="68"/>
    <s v="51310 Lab transport"/>
    <x v="10"/>
    <s v="9.25.21 Labcorp Oak"/>
    <s v=" "/>
    <s v=""/>
    <s v=""/>
    <n v="2257.0300000000002"/>
    <n v="2257.0300000000002"/>
    <n v="0"/>
    <s v=""/>
    <s v="G/L Account"/>
    <s v=""/>
    <s v=" "/>
    <s v=""/>
    <s v="LabCorp"/>
    <n v="19573"/>
    <s v="70625577"/>
    <n v="130"/>
    <s v="NULL"/>
    <s v="NULL"/>
  </r>
  <r>
    <x v="1"/>
    <x v="8"/>
    <d v="2021-10-31T00:00:00"/>
    <x v="9"/>
    <s v="Invoice"/>
    <s v="70478424"/>
    <n v="51310"/>
    <x v="68"/>
    <s v="51310 Lab transport"/>
    <x v="10"/>
    <s v="8.28.21 Dan Labcorp"/>
    <s v=" "/>
    <s v=""/>
    <s v=""/>
    <n v="273.08"/>
    <n v="273.08"/>
    <n v="0"/>
    <s v=""/>
    <s v="G/L Account"/>
    <s v=""/>
    <s v=" "/>
    <s v=""/>
    <s v="LabCorp"/>
    <n v="19569"/>
    <s v="70478424"/>
    <n v="130"/>
    <s v="NULL"/>
    <s v="NULL"/>
  </r>
  <r>
    <x v="1"/>
    <x v="7"/>
    <d v="2021-10-31T00:00:00"/>
    <x v="9"/>
    <s v="Invoice"/>
    <s v="30328"/>
    <n v="51310"/>
    <x v="68"/>
    <s v="51310 Lab transport"/>
    <x v="10"/>
    <s v="Oct 2021 -Courier Service Oak"/>
    <s v=" "/>
    <s v=""/>
    <s v=""/>
    <n v="1020"/>
    <n v="1020"/>
    <n v="0"/>
    <s v=""/>
    <s v="G/L Account"/>
    <s v=""/>
    <s v=" "/>
    <s v=""/>
    <s v="Angels Courier, Inc"/>
    <n v="19502"/>
    <s v="30328"/>
    <n v="160"/>
    <s v="NULL"/>
    <s v="NULL"/>
  </r>
  <r>
    <x v="1"/>
    <x v="8"/>
    <d v="2021-10-31T00:00:00"/>
    <x v="9"/>
    <s v="Invoice"/>
    <s v="30328"/>
    <n v="51310"/>
    <x v="68"/>
    <s v="51310 Lab transport"/>
    <x v="10"/>
    <s v="Oct 2021 -Courier Service DAN"/>
    <s v=" "/>
    <s v=""/>
    <s v=""/>
    <n v="120"/>
    <n v="120"/>
    <n v="0"/>
    <s v=""/>
    <s v="G/L Account"/>
    <s v=""/>
    <s v=" "/>
    <s v=""/>
    <s v="Angels Courier, Inc"/>
    <n v="19499"/>
    <s v="30328"/>
    <n v="160"/>
    <s v="NULL"/>
    <s v="NULL"/>
  </r>
  <r>
    <x v="1"/>
    <x v="7"/>
    <d v="2021-10-31T00:00:00"/>
    <x v="9"/>
    <s v="Invoice"/>
    <s v="30327"/>
    <n v="51310"/>
    <x v="68"/>
    <s v="51310 Lab transport"/>
    <x v="10"/>
    <s v="Oct 2021 -Courier Service Dan"/>
    <s v=" "/>
    <s v=""/>
    <s v=""/>
    <n v="60"/>
    <n v="60"/>
    <n v="0"/>
    <s v=""/>
    <s v="G/L Account"/>
    <s v=""/>
    <s v=" "/>
    <s v=""/>
    <s v="Angels Courier, Inc"/>
    <n v="19495"/>
    <s v="30327"/>
    <n v="160"/>
    <s v="NULL"/>
    <s v="NULL"/>
  </r>
  <r>
    <x v="1"/>
    <x v="1"/>
    <d v="2021-10-31T00:00:00"/>
    <x v="9"/>
    <s v="Invoice"/>
    <s v="30326"/>
    <n v="51310"/>
    <x v="68"/>
    <s v="51310 Lab transport"/>
    <x v="10"/>
    <s v="Oct 2021 -Courier Service DBC"/>
    <s v=" "/>
    <s v=""/>
    <s v=""/>
    <n v="780"/>
    <n v="780"/>
    <n v="0"/>
    <s v=""/>
    <s v="G/L Account"/>
    <s v=""/>
    <s v=" "/>
    <s v=""/>
    <s v="Angels Courier, Inc"/>
    <n v="19491"/>
    <s v="30326"/>
    <n v="160"/>
    <s v="NULL"/>
    <s v="NULL"/>
  </r>
  <r>
    <x v="1"/>
    <x v="5"/>
    <d v="2021-10-31T00:00:00"/>
    <x v="9"/>
    <s v="Invoice"/>
    <s v="70625750"/>
    <n v="51310"/>
    <x v="68"/>
    <s v="51310 Lab transport"/>
    <x v="10"/>
    <s v="9.25.21 SV Labcorp"/>
    <s v=" "/>
    <s v=""/>
    <s v=""/>
    <n v="2675.38"/>
    <n v="2675.38"/>
    <n v="0"/>
    <s v=""/>
    <s v="G/L Account"/>
    <s v=""/>
    <s v=" "/>
    <s v=""/>
    <s v="LabCorp"/>
    <n v="19201"/>
    <s v="70625750"/>
    <n v="130"/>
    <s v="NULL"/>
    <s v="NULL"/>
  </r>
  <r>
    <x v="1"/>
    <x v="6"/>
    <d v="2021-10-31T00:00:00"/>
    <x v="9"/>
    <s v="Invoice"/>
    <s v="70747075"/>
    <n v="51310"/>
    <x v="68"/>
    <s v="51310 Lab transport"/>
    <x v="10"/>
    <s v="9.25.21 RWCLabcorp"/>
    <s v=" "/>
    <s v=""/>
    <s v=""/>
    <n v="40"/>
    <n v="40"/>
    <n v="0"/>
    <s v=""/>
    <s v="G/L Account"/>
    <s v=""/>
    <s v=" "/>
    <s v=""/>
    <s v="LabCorp"/>
    <n v="19145"/>
    <s v="70747075"/>
    <n v="130"/>
    <s v="NULL"/>
    <s v="NULL"/>
  </r>
  <r>
    <x v="0"/>
    <x v="0"/>
    <d v="2021-10-31T00:00:00"/>
    <x v="9"/>
    <s v=" "/>
    <s v="G00158"/>
    <n v="51270"/>
    <x v="69"/>
    <s v="51270 Other"/>
    <x v="11"/>
    <s v="P10 Inventory Clean up "/>
    <s v=" "/>
    <s v=""/>
    <s v=""/>
    <n v="233754.35"/>
    <n v="233754.35"/>
    <n v="0"/>
    <s v=""/>
    <s v="G/L Account"/>
    <s v=""/>
    <s v=" "/>
    <s v=""/>
    <s v=""/>
    <n v="19867"/>
    <s v=""/>
    <s v=""/>
    <s v=""/>
    <s v=""/>
  </r>
  <r>
    <x v="1"/>
    <x v="5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547.39"/>
    <n v="1547.39"/>
    <n v="0"/>
    <s v=""/>
    <s v="G/L Account"/>
    <s v=""/>
    <s v=" "/>
    <s v=""/>
    <s v=""/>
    <n v="16460"/>
    <s v=""/>
    <n v="340"/>
    <s v=""/>
    <s v=""/>
  </r>
  <r>
    <x v="1"/>
    <x v="1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509.89"/>
    <n v="1509.89"/>
    <n v="0"/>
    <s v=""/>
    <s v="G/L Account"/>
    <s v=""/>
    <s v=" "/>
    <s v=""/>
    <s v=""/>
    <n v="16457"/>
    <s v=""/>
    <n v="340"/>
    <s v=""/>
    <s v=""/>
  </r>
  <r>
    <x v="1"/>
    <x v="5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266.54"/>
    <n v="1266.54"/>
    <n v="0"/>
    <s v=""/>
    <s v="G/L Account"/>
    <s v=""/>
    <s v=" "/>
    <s v=""/>
    <s v=""/>
    <n v="16405"/>
    <s v=""/>
    <n v="340"/>
    <s v=""/>
    <s v=""/>
  </r>
  <r>
    <x v="1"/>
    <x v="1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1267.32"/>
    <n v="1267.32"/>
    <n v="0"/>
    <s v=""/>
    <s v="G/L Account"/>
    <s v=""/>
    <s v=" "/>
    <s v=""/>
    <s v=""/>
    <n v="16391"/>
    <s v=""/>
    <n v="340"/>
    <s v=""/>
    <s v=""/>
  </r>
  <r>
    <x v="1"/>
    <x v="7"/>
    <d v="2021-10-31T00:00:00"/>
    <x v="9"/>
    <s v=" "/>
    <s v="G00147"/>
    <n v="51260"/>
    <x v="70"/>
    <s v="51260 Patient souvenirs"/>
    <x v="11"/>
    <s v="Meghan Dwyer : 80999753 : Theo :"/>
    <s v=" "/>
    <s v=""/>
    <s v=""/>
    <n v="2525.98"/>
    <n v="2525.98"/>
    <n v="0"/>
    <s v=""/>
    <s v="G/L Account"/>
    <s v=""/>
    <s v=" "/>
    <s v=""/>
    <s v=""/>
    <n v="16388"/>
    <s v=""/>
    <n v="340"/>
    <s v=""/>
    <s v=""/>
  </r>
  <r>
    <x v="0"/>
    <x v="10"/>
    <d v="2021-10-31T00:00:00"/>
    <x v="9"/>
    <s v=" "/>
    <s v="G00147"/>
    <n v="51260"/>
    <x v="70"/>
    <s v="51260 Patient souvenirs"/>
    <x v="11"/>
    <s v="Meghan Dwyer : 80999753 : Theo Chocolate, Inc :"/>
    <s v=" "/>
    <s v=""/>
    <s v=""/>
    <n v="970.37"/>
    <n v="970.37"/>
    <n v="0"/>
    <s v=""/>
    <s v="G/L Account"/>
    <s v=""/>
    <s v=" "/>
    <s v=""/>
    <s v=""/>
    <n v="16361"/>
    <s v=""/>
    <n v="340"/>
    <s v=""/>
    <s v=""/>
  </r>
  <r>
    <x v="4"/>
    <x v="4"/>
    <d v="2021-10-31T00:00:00"/>
    <x v="9"/>
    <s v=" "/>
    <s v="G00134"/>
    <n v="51250"/>
    <x v="71"/>
    <s v="51250 Patient refreshments"/>
    <x v="11"/>
    <s v="chewy bars"/>
    <s v=" "/>
    <s v=""/>
    <s v=""/>
    <n v="44.92"/>
    <n v="44.92"/>
    <n v="0"/>
    <s v=""/>
    <s v="G/L Account"/>
    <s v=""/>
    <s v=" "/>
    <s v=""/>
    <s v=""/>
    <n v="16171"/>
    <s v=""/>
    <n v="180"/>
    <s v="NULL"/>
    <s v="NULL"/>
  </r>
  <r>
    <x v="1"/>
    <x v="1"/>
    <d v="2021-10-31T00:00:00"/>
    <x v="9"/>
    <s v="Invoice"/>
    <s v="93881814"/>
    <n v="51230"/>
    <x v="72"/>
    <s v="51230 IVF Lab supplies"/>
    <x v="11"/>
    <s v="3.22.2020 CL 032120"/>
    <s v=" "/>
    <s v=""/>
    <s v=""/>
    <n v="45.23"/>
    <n v="45.23"/>
    <n v="0"/>
    <s v=""/>
    <s v="G/L Account"/>
    <s v=""/>
    <s v=" "/>
    <s v=""/>
    <s v="McKesson"/>
    <n v="19579"/>
    <s v="93881814"/>
    <n v="130"/>
    <s v="NULL"/>
    <s v="NULL"/>
  </r>
  <r>
    <x v="1"/>
    <x v="7"/>
    <d v="2021-10-31T00:00:00"/>
    <x v="9"/>
    <s v="Invoice"/>
    <s v="66992310"/>
    <n v="51230"/>
    <x v="72"/>
    <s v="51230 IVF Lab supplies"/>
    <x v="11"/>
    <s v="Nitrogen Liquid NF"/>
    <s v=" "/>
    <s v=""/>
    <s v=""/>
    <n v="275.62"/>
    <n v="275.62"/>
    <n v="0"/>
    <s v=""/>
    <s v="G/L Account"/>
    <s v=""/>
    <s v=" "/>
    <s v=""/>
    <s v="Linde Gas &amp; Equipment Inc."/>
    <n v="19565"/>
    <s v="66992310"/>
    <n v="130"/>
    <s v="NULL"/>
    <s v="NULL"/>
  </r>
  <r>
    <x v="4"/>
    <x v="4"/>
    <d v="2021-10-31T00:00:00"/>
    <x v="9"/>
    <s v="Invoice"/>
    <s v="66019932"/>
    <n v="51230"/>
    <x v="72"/>
    <s v="51230 IVF Lab supplies"/>
    <x v="11"/>
    <s v="Nitrogen Liquid"/>
    <s v=" "/>
    <s v=""/>
    <s v=""/>
    <n v="280.73"/>
    <n v="280.73"/>
    <n v="0"/>
    <s v=""/>
    <s v="G/L Account"/>
    <s v=""/>
    <s v=" "/>
    <s v=""/>
    <s v="Linde Gas &amp; Equipment Inc."/>
    <n v="19561"/>
    <s v="66019932"/>
    <n v="130"/>
    <s v="NULL"/>
    <s v="NULL"/>
  </r>
  <r>
    <x v="4"/>
    <x v="4"/>
    <d v="2021-10-31T00:00:00"/>
    <x v="9"/>
    <s v="Invoice"/>
    <s v="65840838"/>
    <n v="51230"/>
    <x v="72"/>
    <s v="51230 IVF Lab supplies"/>
    <x v="11"/>
    <s v="Phase Separator"/>
    <s v=" "/>
    <s v=""/>
    <s v=""/>
    <n v="78.66"/>
    <n v="78.66"/>
    <n v="0"/>
    <s v=""/>
    <s v="G/L Account"/>
    <s v=""/>
    <s v=" "/>
    <s v=""/>
    <s v="Linde Gas &amp; Equipment Inc."/>
    <n v="19557"/>
    <s v="65840838"/>
    <n v="130"/>
    <s v="NULL"/>
    <s v="NULL"/>
  </r>
  <r>
    <x v="4"/>
    <x v="4"/>
    <d v="2021-10-31T00:00:00"/>
    <x v="9"/>
    <s v="Invoice"/>
    <s v="5983759"/>
    <n v="51230"/>
    <x v="72"/>
    <s v="51230 IVF Lab supplies"/>
    <x v="11"/>
    <s v="9.28.21 Pure 40%"/>
    <s v=" "/>
    <s v=""/>
    <s v=""/>
    <n v="535.72"/>
    <n v="535.72"/>
    <n v="0"/>
    <s v=""/>
    <s v="G/L Account"/>
    <s v=""/>
    <s v=" "/>
    <s v=""/>
    <s v="Origio"/>
    <n v="19553"/>
    <s v="5983759"/>
    <n v="130"/>
    <s v="NULL"/>
    <s v="NULL"/>
  </r>
  <r>
    <x v="1"/>
    <x v="7"/>
    <d v="2021-10-31T00:00:00"/>
    <x v="9"/>
    <s v="Invoice"/>
    <s v="5931289"/>
    <n v="51230"/>
    <x v="72"/>
    <s v="51230 IVF Lab supplies"/>
    <x v="11"/>
    <s v="8.10.21 Serum protein"/>
    <s v=" "/>
    <s v=""/>
    <s v=""/>
    <n v="553.36"/>
    <n v="553.36"/>
    <n v="0"/>
    <s v=""/>
    <s v="G/L Account"/>
    <s v=""/>
    <s v=" "/>
    <s v=""/>
    <s v="Origio"/>
    <n v="19549"/>
    <s v="5931289"/>
    <n v="130"/>
    <s v="NULL"/>
    <s v="NULL"/>
  </r>
  <r>
    <x v="4"/>
    <x v="4"/>
    <d v="2021-10-31T00:00:00"/>
    <x v="9"/>
    <s v="Invoice"/>
    <s v="32139853"/>
    <n v="51230"/>
    <x v="72"/>
    <s v="51230 IVF Lab supplies"/>
    <x v="11"/>
    <s v="Underpad sft absrb"/>
    <s v=" "/>
    <s v=""/>
    <s v=""/>
    <n v="13.2"/>
    <n v="13.2"/>
    <n v="0"/>
    <s v=""/>
    <s v="G/L Account"/>
    <s v=""/>
    <s v=" "/>
    <s v=""/>
    <s v="McKesson"/>
    <n v="19510"/>
    <s v="32139853"/>
    <n v="130"/>
    <s v="NULL"/>
    <s v="NULL"/>
  </r>
  <r>
    <x v="4"/>
    <x v="4"/>
    <d v="2021-10-31T00:00:00"/>
    <x v="9"/>
    <s v="Invoice"/>
    <s v="2835028"/>
    <n v="51230"/>
    <x v="72"/>
    <s v="51230 IVF Lab supplies"/>
    <x v="11"/>
    <s v="Dewar Flask HDPE 2L"/>
    <s v=" "/>
    <s v=""/>
    <s v=""/>
    <n v="358.76"/>
    <n v="358.76"/>
    <n v="0"/>
    <s v=""/>
    <s v="G/L Account"/>
    <s v=""/>
    <s v=" "/>
    <s v=""/>
    <s v="Cole-Parmer Instrument Company "/>
    <n v="19487"/>
    <s v="2835028"/>
    <n v="130"/>
    <s v="NULL"/>
    <s v="NULL"/>
  </r>
  <r>
    <x v="4"/>
    <x v="4"/>
    <d v="2021-10-31T00:00:00"/>
    <x v="9"/>
    <s v="Invoice"/>
    <s v="28185692"/>
    <n v="51230"/>
    <x v="72"/>
    <s v="51230 IVF Lab supplies"/>
    <x v="11"/>
    <s v="8.8.21 Pipette Disp, Transfer"/>
    <s v=" "/>
    <s v=""/>
    <s v=""/>
    <n v="77.61"/>
    <n v="77.61"/>
    <n v="0"/>
    <s v=""/>
    <s v="G/L Account"/>
    <s v=""/>
    <s v=" "/>
    <s v=""/>
    <s v="McKesson"/>
    <n v="19483"/>
    <s v="28185692"/>
    <n v="130"/>
    <s v="NULL"/>
    <s v="NULL"/>
  </r>
  <r>
    <x v="4"/>
    <x v="4"/>
    <d v="2021-10-31T00:00:00"/>
    <x v="9"/>
    <s v="Invoice"/>
    <s v="27575211"/>
    <n v="51230"/>
    <x v="72"/>
    <s v="51230 IVF Lab supplies"/>
    <x v="11"/>
    <s v="7.27.21 Water Deionized"/>
    <s v=" "/>
    <s v=""/>
    <s v=""/>
    <n v="36.299999999999997"/>
    <n v="36.299999999999997"/>
    <n v="0"/>
    <s v=""/>
    <s v="G/L Account"/>
    <s v=""/>
    <s v=" "/>
    <s v=""/>
    <s v="McKesson"/>
    <n v="19471"/>
    <s v="27575211"/>
    <n v="130"/>
    <s v="NULL"/>
    <s v="NULL"/>
  </r>
  <r>
    <x v="1"/>
    <x v="7"/>
    <d v="2021-10-31T00:00:00"/>
    <x v="9"/>
    <s v="Invoice"/>
    <s v="27561902"/>
    <n v="51230"/>
    <x v="72"/>
    <s v="51230 IVF Lab supplies"/>
    <x v="11"/>
    <s v="7.26.21 Conc.,ASSAY SUB II, BHCG, FSH, LHII, E2, Prog, probe, diluting sample"/>
    <s v=" "/>
    <s v=""/>
    <s v=""/>
    <n v="4063.29"/>
    <n v="4063.29"/>
    <n v="0"/>
    <s v=""/>
    <s v="G/L Account"/>
    <s v=""/>
    <s v=" "/>
    <s v=""/>
    <s v="McKesson"/>
    <n v="19467"/>
    <s v="27561902"/>
    <n v="130"/>
    <s v="NULL"/>
    <s v="NULL"/>
  </r>
  <r>
    <x v="1"/>
    <x v="7"/>
    <d v="2021-10-31T00:00:00"/>
    <x v="9"/>
    <s v="Invoice"/>
    <s v="27398203"/>
    <n v="51230"/>
    <x v="72"/>
    <s v="51230 IVF Lab supplies"/>
    <x v="11"/>
    <s v="7.22.21 sharps container"/>
    <s v=" "/>
    <s v=""/>
    <s v=""/>
    <n v="30.37"/>
    <n v="30.37"/>
    <n v="0"/>
    <s v=""/>
    <s v="G/L Account"/>
    <s v=""/>
    <s v=" "/>
    <s v=""/>
    <s v="McKesson"/>
    <n v="19431"/>
    <s v="27398203"/>
    <n v="130"/>
    <s v="NULL"/>
    <s v="NULL"/>
  </r>
  <r>
    <x v="1"/>
    <x v="7"/>
    <d v="2021-10-31T00:00:00"/>
    <x v="9"/>
    <s v="Invoice"/>
    <s v="27397936"/>
    <n v="51230"/>
    <x v="72"/>
    <s v="51230 IVF Lab supplies"/>
    <x v="11"/>
    <s v="7.22.21 Sharps/Spec container"/>
    <s v=" "/>
    <s v=""/>
    <s v=""/>
    <n v="76.62"/>
    <n v="76.62"/>
    <n v="0"/>
    <s v=""/>
    <s v="G/L Account"/>
    <s v=""/>
    <s v=" "/>
    <s v=""/>
    <s v="McKesson"/>
    <n v="19427"/>
    <s v="27397936"/>
    <n v="130"/>
    <s v="NULL"/>
    <s v="NULL"/>
  </r>
  <r>
    <x v="1"/>
    <x v="5"/>
    <d v="2021-10-31T00:00:00"/>
    <x v="9"/>
    <s v="Invoice"/>
    <s v="27345167"/>
    <n v="51230"/>
    <x v="72"/>
    <s v="51230 IVF Lab supplies"/>
    <x v="11"/>
    <s v="7.21.21 Drape sheet, kimwipe, disinfectant"/>
    <s v=" "/>
    <s v=""/>
    <s v=""/>
    <n v="110.47"/>
    <n v="110.47"/>
    <n v="0"/>
    <s v=""/>
    <s v="G/L Account"/>
    <s v=""/>
    <s v=" "/>
    <s v=""/>
    <s v="McKesson"/>
    <n v="19411"/>
    <s v="27345167"/>
    <n v="130"/>
    <s v="NULL"/>
    <s v="NULL"/>
  </r>
  <r>
    <x v="1"/>
    <x v="5"/>
    <d v="2021-10-31T00:00:00"/>
    <x v="9"/>
    <s v="Invoice"/>
    <s v="27344972"/>
    <n v="51230"/>
    <x v="72"/>
    <s v="51230 IVF Lab supplies"/>
    <x v="11"/>
    <s v="7.21.21 Dry wipe"/>
    <s v=" "/>
    <s v=""/>
    <s v=""/>
    <n v="128.69"/>
    <n v="128.69"/>
    <n v="0"/>
    <s v=""/>
    <s v="G/L Account"/>
    <s v=""/>
    <s v=" "/>
    <s v=""/>
    <s v="McKesson"/>
    <n v="19407"/>
    <s v="27344972"/>
    <n v="130"/>
    <s v="NULL"/>
    <s v="NULL"/>
  </r>
  <r>
    <x v="1"/>
    <x v="7"/>
    <d v="2021-10-31T00:00:00"/>
    <x v="9"/>
    <s v="Invoice"/>
    <s v="27289681"/>
    <n v="51230"/>
    <x v="72"/>
    <s v="51230 IVF Lab supplies"/>
    <x v="11"/>
    <s v="7.20.21 Ziplock bag"/>
    <s v=" "/>
    <s v=""/>
    <s v=""/>
    <n v="33.340000000000003"/>
    <n v="33.340000000000003"/>
    <n v="0"/>
    <s v=""/>
    <s v="G/L Account"/>
    <s v=""/>
    <s v=" "/>
    <s v=""/>
    <s v="McKesson"/>
    <n v="19395"/>
    <s v="27289681"/>
    <n v="130"/>
    <s v="NULL"/>
    <s v="NULL"/>
  </r>
  <r>
    <x v="4"/>
    <x v="4"/>
    <d v="2021-10-31T00:00:00"/>
    <x v="9"/>
    <s v="Invoice"/>
    <s v="27214290"/>
    <n v="51230"/>
    <x v="72"/>
    <s v="51230 IVF Lab supplies"/>
    <x v="11"/>
    <s v="7.19.21 Graduated Cylinder"/>
    <s v=" "/>
    <s v=""/>
    <s v=""/>
    <n v="13.11"/>
    <n v="13.11"/>
    <n v="0"/>
    <s v=""/>
    <s v="G/L Account"/>
    <s v=""/>
    <s v=" "/>
    <s v=""/>
    <s v="McKesson"/>
    <n v="19351"/>
    <s v="27214290"/>
    <n v="130"/>
    <s v="NULL"/>
    <s v="NULL"/>
  </r>
  <r>
    <x v="4"/>
    <x v="4"/>
    <d v="2021-10-31T00:00:00"/>
    <x v="9"/>
    <s v="Invoice"/>
    <s v="27208760"/>
    <n v="51230"/>
    <x v="72"/>
    <s v="51230 IVF Lab supplies"/>
    <x v="11"/>
    <s v="7.19.21 Water Deionized"/>
    <s v=" "/>
    <s v=""/>
    <s v=""/>
    <n v="44.76"/>
    <n v="44.76"/>
    <n v="0"/>
    <s v=""/>
    <s v="G/L Account"/>
    <s v=""/>
    <s v=" "/>
    <s v=""/>
    <s v="McKesson"/>
    <n v="19343"/>
    <s v="27208760"/>
    <n v="130"/>
    <s v="NULL"/>
    <s v="NULL"/>
  </r>
  <r>
    <x v="4"/>
    <x v="4"/>
    <d v="2021-10-31T00:00:00"/>
    <x v="9"/>
    <s v="Invoice"/>
    <s v="27208564"/>
    <n v="51230"/>
    <x v="72"/>
    <s v="51230 IVF Lab supplies"/>
    <x v="11"/>
    <s v="7.19.21 Alcohol Ethyl 70%"/>
    <s v=" "/>
    <s v=""/>
    <s v=""/>
    <n v="30.59"/>
    <n v="30.59"/>
    <n v="0"/>
    <s v=""/>
    <s v="G/L Account"/>
    <s v=""/>
    <s v=" "/>
    <s v=""/>
    <s v="McKesson"/>
    <n v="19339"/>
    <s v="27208564"/>
    <n v="130"/>
    <s v="NULL"/>
    <s v="NULL"/>
  </r>
  <r>
    <x v="1"/>
    <x v="5"/>
    <d v="2021-10-31T00:00:00"/>
    <x v="9"/>
    <s v="Invoice"/>
    <s v="27055633"/>
    <n v="51230"/>
    <x v="72"/>
    <s v="51230 IVF Lab supplies"/>
    <x v="11"/>
    <s v="7.14.21 ASSAY A1A LHII"/>
    <s v=" "/>
    <s v=""/>
    <s v=""/>
    <n v="541.5"/>
    <n v="541.5"/>
    <n v="0"/>
    <s v=""/>
    <s v="G/L Account"/>
    <s v=""/>
    <s v=" "/>
    <s v=""/>
    <s v="McKesson"/>
    <n v="19311"/>
    <s v="27055633"/>
    <n v="130"/>
    <s v="NULL"/>
    <s v="NULL"/>
  </r>
  <r>
    <x v="1"/>
    <x v="1"/>
    <d v="2021-10-31T00:00:00"/>
    <x v="9"/>
    <s v="Invoice"/>
    <s v="15570593"/>
    <n v="51230"/>
    <x v="72"/>
    <s v="51230 IVF Lab supplies"/>
    <x v="11"/>
    <s v="11.11.2020 Mask"/>
    <s v=" "/>
    <s v=""/>
    <s v=""/>
    <n v="30.19"/>
    <n v="30.19"/>
    <n v="0"/>
    <s v=""/>
    <s v="G/L Account"/>
    <s v=""/>
    <s v=" "/>
    <s v=""/>
    <s v="McKesson"/>
    <n v="19243"/>
    <s v="15570593"/>
    <n v="130"/>
    <s v="NULL"/>
    <s v="NULL"/>
  </r>
  <r>
    <x v="1"/>
    <x v="1"/>
    <d v="2021-10-31T00:00:00"/>
    <x v="9"/>
    <s v="Invoice"/>
    <s v="15512260"/>
    <n v="51230"/>
    <x v="72"/>
    <s v="51230 IVF Lab supplies"/>
    <x v="11"/>
    <s v="11.11.2020 Rettus Mask"/>
    <s v=" "/>
    <s v=""/>
    <s v=""/>
    <n v="44.95"/>
    <n v="44.95"/>
    <n v="0"/>
    <s v=""/>
    <s v="G/L Account"/>
    <s v=""/>
    <s v=" "/>
    <s v=""/>
    <s v="McKesson"/>
    <n v="19239"/>
    <s v="15512260"/>
    <n v="130"/>
    <s v="NULL"/>
    <s v="NULL"/>
  </r>
  <r>
    <x v="1"/>
    <x v="1"/>
    <d v="2021-10-31T00:00:00"/>
    <x v="9"/>
    <s v="Invoice"/>
    <s v="11600615"/>
    <n v="51230"/>
    <x v="72"/>
    <s v="51230 IVF Lab supplies"/>
    <x v="11"/>
    <s v="7.31.2020 Rettus per JP"/>
    <s v=" "/>
    <s v=""/>
    <s v=""/>
    <n v="247.45"/>
    <n v="247.45"/>
    <n v="0"/>
    <s v=""/>
    <s v="G/L Account"/>
    <s v=""/>
    <s v=" "/>
    <s v=""/>
    <s v="McKesson"/>
    <n v="19235"/>
    <s v="11600615"/>
    <n v="130"/>
    <s v="NULL"/>
    <s v="NULL"/>
  </r>
  <r>
    <x v="1"/>
    <x v="1"/>
    <d v="2021-10-31T00:00:00"/>
    <x v="9"/>
    <s v="Invoice"/>
    <s v="11343"/>
    <n v="51230"/>
    <x v="72"/>
    <s v="51230 IVF Lab supplies"/>
    <x v="11"/>
    <s v="9.7.21 b Sensor/Sensor notification cloud"/>
    <s v=" "/>
    <s v=""/>
    <s v=""/>
    <n v="2520"/>
    <n v="2520"/>
    <n v="0"/>
    <s v=""/>
    <s v="G/L Account"/>
    <s v=""/>
    <s v=" "/>
    <s v=""/>
    <s v="Digital Instruments, Inc"/>
    <n v="19231"/>
    <s v="11343"/>
    <n v="130"/>
    <s v="NULL"/>
    <s v="NULL"/>
  </r>
  <r>
    <x v="4"/>
    <x v="4"/>
    <d v="2021-10-31T00:00:00"/>
    <x v="9"/>
    <s v="Invoice"/>
    <s v="65985585"/>
    <n v="51230"/>
    <x v="72"/>
    <s v="51230 IVF Lab supplies"/>
    <x v="11"/>
    <s v="Nitrogen Liquid, carbon dioxide, oxygen"/>
    <s v=" "/>
    <s v=""/>
    <s v=""/>
    <n v="955.53"/>
    <n v="955.53"/>
    <n v="0"/>
    <s v=""/>
    <s v="G/L Account"/>
    <s v=""/>
    <s v=" "/>
    <s v=""/>
    <s v="Linde Gas &amp; Equipment Inc."/>
    <n v="19209"/>
    <s v="65985585"/>
    <n v="130"/>
    <s v="NULL"/>
    <s v="NULL"/>
  </r>
  <r>
    <x v="4"/>
    <x v="4"/>
    <d v="2021-10-31T00:00:00"/>
    <x v="9"/>
    <s v="Invoice"/>
    <s v="65985619"/>
    <n v="51230"/>
    <x v="72"/>
    <s v="51230 IVF Lab supplies"/>
    <x v="11"/>
    <s v="Nitrogen Liquid"/>
    <s v=" "/>
    <s v=""/>
    <s v=""/>
    <n v="503.77"/>
    <n v="503.77"/>
    <n v="0"/>
    <s v=""/>
    <s v="G/L Account"/>
    <s v=""/>
    <s v=" "/>
    <s v=""/>
    <s v="Linde Gas &amp; Equipment Inc."/>
    <n v="19205"/>
    <s v="65985619"/>
    <n v="130"/>
    <s v="NULL"/>
    <s v="NULL"/>
  </r>
  <r>
    <x v="4"/>
    <x v="4"/>
    <d v="2021-10-31T00:00:00"/>
    <x v="9"/>
    <s v="Invoice"/>
    <s v="65951171"/>
    <n v="51230"/>
    <x v="72"/>
    <s v="51230 IVF Lab supplies"/>
    <x v="11"/>
    <s v="Nitrogen Liquid/ Oxygen"/>
    <s v=" "/>
    <s v=""/>
    <s v=""/>
    <n v="480.13"/>
    <n v="480.13"/>
    <n v="0"/>
    <s v=""/>
    <s v="G/L Account"/>
    <s v=""/>
    <s v=" "/>
    <s v=""/>
    <s v="Linde Gas &amp; Equipment Inc."/>
    <n v="19197"/>
    <s v="65951171"/>
    <n v="130"/>
    <s v="NULL"/>
    <s v="NULL"/>
  </r>
  <r>
    <x v="4"/>
    <x v="4"/>
    <d v="2021-10-31T00:00:00"/>
    <x v="9"/>
    <s v="Invoice"/>
    <s v="65818304"/>
    <n v="51230"/>
    <x v="72"/>
    <s v="51230 IVF Lab supplies"/>
    <x v="11"/>
    <s v="nitrogen liquid"/>
    <s v=" "/>
    <s v=""/>
    <s v=""/>
    <n v="374.31"/>
    <n v="374.31"/>
    <n v="0"/>
    <s v=""/>
    <s v="G/L Account"/>
    <s v=""/>
    <s v=" "/>
    <s v=""/>
    <s v="Linde Gas &amp; Equipment Inc."/>
    <n v="19193"/>
    <s v="65818304"/>
    <n v="130"/>
    <s v="NULL"/>
    <s v="NULL"/>
  </r>
  <r>
    <x v="1"/>
    <x v="1"/>
    <d v="2021-10-31T00:00:00"/>
    <x v="9"/>
    <s v="Invoice"/>
    <s v="76808797"/>
    <n v="51230"/>
    <x v="72"/>
    <s v="51230 IVF Lab supplies"/>
    <x v="11"/>
    <s v="2.12.2020 LN 021220"/>
    <s v=" "/>
    <s v=""/>
    <s v=""/>
    <n v="593.79"/>
    <n v="593.79"/>
    <n v="0"/>
    <s v=""/>
    <s v="G/L Account"/>
    <s v=""/>
    <s v=" "/>
    <s v=""/>
    <s v="McKesson"/>
    <n v="19189"/>
    <s v="76808797"/>
    <n v="130"/>
    <s v="NULL"/>
    <s v="NULL"/>
  </r>
  <r>
    <x v="1"/>
    <x v="1"/>
    <d v="2021-10-31T00:00:00"/>
    <x v="9"/>
    <s v="Invoice"/>
    <s v="2036122"/>
    <n v="51230"/>
    <x v="72"/>
    <s v="51230 IVF Lab supplies"/>
    <x v="11"/>
    <s v="4.15.2020"/>
    <s v=" "/>
    <s v=""/>
    <s v=""/>
    <n v="523.92999999999995"/>
    <n v="523.92999999999995"/>
    <n v="0"/>
    <s v=""/>
    <s v="G/L Account"/>
    <s v=""/>
    <s v=" "/>
    <s v=""/>
    <s v="McKesson"/>
    <n v="19163"/>
    <s v="2036122"/>
    <n v="130"/>
    <s v="NULL"/>
    <s v="NULL"/>
  </r>
  <r>
    <x v="0"/>
    <x v="5"/>
    <d v="2021-10-31T00:00:00"/>
    <x v="9"/>
    <s v=" "/>
    <s v="G00154"/>
    <n v="51220"/>
    <x v="73"/>
    <s v="51220 Clinical supplies"/>
    <x v="11"/>
    <s v="P10 Oct 2021- Prepaid Amortization"/>
    <s v=" "/>
    <s v=""/>
    <s v=""/>
    <n v="193.25"/>
    <n v="193.25"/>
    <n v="0"/>
    <s v="Prepaid Expense - 70"/>
    <s v="G/L Account"/>
    <s v=""/>
    <s v=" "/>
    <s v=""/>
    <s v=""/>
    <n v="19704"/>
    <s v=""/>
    <n v="370"/>
    <s v=""/>
    <s v=""/>
  </r>
  <r>
    <x v="1"/>
    <x v="5"/>
    <d v="2021-10-31T00:00:00"/>
    <x v="9"/>
    <s v=" "/>
    <s v="G00142"/>
    <n v="51190"/>
    <x v="49"/>
    <s v="51190 PTO Expense"/>
    <x v="12"/>
    <s v="Accrued PTO for October 2021"/>
    <s v=" "/>
    <s v=""/>
    <s v=""/>
    <n v="7802.79"/>
    <n v="7802.79"/>
    <n v="0"/>
    <s v=""/>
    <s v="G/L Account"/>
    <s v=""/>
    <s v=" "/>
    <s v=""/>
    <s v=""/>
    <n v="16298"/>
    <s v=""/>
    <n v="120"/>
    <s v=""/>
    <s v=""/>
  </r>
  <r>
    <x v="1"/>
    <x v="1"/>
    <d v="2021-10-31T00:00:00"/>
    <x v="9"/>
    <s v=" "/>
    <s v="G00142"/>
    <n v="51190"/>
    <x v="49"/>
    <s v="51190 PTO Expense"/>
    <x v="12"/>
    <s v="Accrued PTO for October 2021"/>
    <s v=" "/>
    <s v=""/>
    <s v=""/>
    <n v="-9045.24"/>
    <n v="0"/>
    <n v="9045.24"/>
    <s v=""/>
    <s v="G/L Account"/>
    <s v=""/>
    <s v=" "/>
    <s v=""/>
    <s v=""/>
    <n v="16297"/>
    <s v=""/>
    <n v="120"/>
    <s v=""/>
    <s v=""/>
  </r>
  <r>
    <x v="1"/>
    <x v="3"/>
    <d v="2021-10-31T00:00:00"/>
    <x v="9"/>
    <s v=" "/>
    <s v="G00142"/>
    <n v="51190"/>
    <x v="49"/>
    <s v="51190 PTO Expense"/>
    <x v="12"/>
    <s v="Accrued PTO for October 2021"/>
    <s v=" "/>
    <s v=""/>
    <s v=""/>
    <n v="627.20000000000005"/>
    <n v="627.20000000000005"/>
    <n v="0"/>
    <s v=""/>
    <s v="G/L Account"/>
    <s v=""/>
    <s v=" "/>
    <s v=""/>
    <s v=""/>
    <n v="16296"/>
    <s v=""/>
    <n v="120"/>
    <s v=""/>
    <s v=""/>
  </r>
  <r>
    <x v="1"/>
    <x v="9"/>
    <d v="2021-10-31T00:00:00"/>
    <x v="9"/>
    <s v=" "/>
    <s v="G00142"/>
    <n v="51190"/>
    <x v="49"/>
    <s v="51190 PTO Expense"/>
    <x v="12"/>
    <s v="Accrued PTO for October 2021"/>
    <s v=" "/>
    <s v=""/>
    <s v=""/>
    <n v="601"/>
    <n v="601"/>
    <n v="0"/>
    <s v=""/>
    <s v="G/L Account"/>
    <s v=""/>
    <s v=" "/>
    <s v=""/>
    <s v=""/>
    <n v="16295"/>
    <s v=""/>
    <n v="120"/>
    <s v=""/>
    <s v=""/>
  </r>
  <r>
    <x v="1"/>
    <x v="9"/>
    <d v="2021-10-31T00:00:00"/>
    <x v="9"/>
    <s v=" "/>
    <s v="G00142"/>
    <n v="51190"/>
    <x v="49"/>
    <s v="51190 PTO Expense"/>
    <x v="12"/>
    <s v="Accrued PTO for October 2021"/>
    <s v=" "/>
    <s v=""/>
    <s v=""/>
    <n v="475"/>
    <n v="475"/>
    <n v="0"/>
    <s v=""/>
    <s v="G/L Account"/>
    <s v=""/>
    <s v=" "/>
    <s v=""/>
    <s v=""/>
    <n v="16294"/>
    <s v=""/>
    <n v="120"/>
    <s v=""/>
    <s v=""/>
  </r>
  <r>
    <x v="1"/>
    <x v="7"/>
    <d v="2021-10-31T00:00:00"/>
    <x v="9"/>
    <s v=" "/>
    <s v="G00142"/>
    <n v="51190"/>
    <x v="49"/>
    <s v="51190 PTO Expense"/>
    <x v="12"/>
    <s v="Accrued PTO for October 2021"/>
    <s v=" "/>
    <s v=""/>
    <s v=""/>
    <n v="4883.8999999999996"/>
    <n v="4883.8999999999996"/>
    <n v="0"/>
    <s v=""/>
    <s v="G/L Account"/>
    <s v=""/>
    <s v=" "/>
    <s v=""/>
    <s v=""/>
    <n v="16293"/>
    <s v=""/>
    <n v="120"/>
    <s v=""/>
    <s v=""/>
  </r>
  <r>
    <x v="1"/>
    <x v="4"/>
    <d v="2021-10-31T00:00:00"/>
    <x v="9"/>
    <s v=" "/>
    <s v="G00142"/>
    <n v="51190"/>
    <x v="49"/>
    <s v="51190 PTO Expense"/>
    <x v="12"/>
    <s v="Accrued PTO for October 2021"/>
    <s v=" "/>
    <s v=""/>
    <s v=""/>
    <n v="16315.04"/>
    <n v="16315.04"/>
    <n v="0"/>
    <s v=""/>
    <s v="G/L Account"/>
    <s v=""/>
    <s v=" "/>
    <s v=""/>
    <s v=""/>
    <n v="16292"/>
    <s v=""/>
    <n v="120"/>
    <s v=""/>
    <s v=""/>
  </r>
  <r>
    <x v="1"/>
    <x v="5"/>
    <d v="2021-10-31T00:00:00"/>
    <x v="9"/>
    <s v=" "/>
    <s v="G00142"/>
    <n v="51190"/>
    <x v="49"/>
    <s v="51190 PTO Expense"/>
    <x v="12"/>
    <s v="Accrued PTO for October 2021"/>
    <s v=" "/>
    <s v=""/>
    <s v=""/>
    <n v="5929.53"/>
    <n v="5929.53"/>
    <n v="0"/>
    <s v=""/>
    <s v="G/L Account"/>
    <s v=""/>
    <s v=" "/>
    <s v=""/>
    <s v=""/>
    <n v="16291"/>
    <s v=""/>
    <n v="110"/>
    <s v=""/>
    <s v=""/>
  </r>
  <r>
    <x v="1"/>
    <x v="1"/>
    <d v="2021-10-31T00:00:00"/>
    <x v="9"/>
    <s v=" "/>
    <s v="G00142"/>
    <n v="51190"/>
    <x v="49"/>
    <s v="51190 PTO Expense"/>
    <x v="12"/>
    <s v="Accrued PTO for October 2021"/>
    <s v=" "/>
    <s v=""/>
    <s v=""/>
    <n v="2820.52"/>
    <n v="2820.52"/>
    <n v="0"/>
    <s v=""/>
    <s v="G/L Account"/>
    <s v=""/>
    <s v=" "/>
    <s v=""/>
    <s v=""/>
    <n v="16290"/>
    <s v=""/>
    <n v="110"/>
    <s v=""/>
    <s v=""/>
  </r>
  <r>
    <x v="1"/>
    <x v="7"/>
    <d v="2021-10-31T00:00:00"/>
    <x v="9"/>
    <s v=" "/>
    <s v="G00142"/>
    <n v="51190"/>
    <x v="49"/>
    <s v="51190 PTO Expense"/>
    <x v="12"/>
    <s v="Accrued PTO for October 2021"/>
    <s v=" "/>
    <s v=""/>
    <s v=""/>
    <n v="2243.6"/>
    <n v="2243.6"/>
    <n v="0"/>
    <s v=""/>
    <s v="G/L Account"/>
    <s v=""/>
    <s v=" "/>
    <s v=""/>
    <s v=""/>
    <n v="16289"/>
    <s v=""/>
    <n v="110"/>
    <s v=""/>
    <s v=""/>
  </r>
  <r>
    <x v="4"/>
    <x v="4"/>
    <d v="2021-10-31T00:00:00"/>
    <x v="9"/>
    <s v=" "/>
    <s v="G00141"/>
    <n v="51190"/>
    <x v="49"/>
    <s v="51190 PTO Expense"/>
    <x v="12"/>
    <s v="Accrued PTO for October 2021"/>
    <s v=" "/>
    <s v=""/>
    <s v=""/>
    <n v="9294.93"/>
    <n v="9294.93"/>
    <n v="0"/>
    <s v=""/>
    <s v="G/L Account"/>
    <s v=""/>
    <s v=" "/>
    <s v=""/>
    <s v=""/>
    <n v="16278"/>
    <s v=""/>
    <n v="110"/>
    <s v=""/>
    <s v=""/>
  </r>
  <r>
    <x v="4"/>
    <x v="4"/>
    <d v="2021-10-31T00:00:00"/>
    <x v="9"/>
    <s v=" "/>
    <s v="G00141"/>
    <n v="51190"/>
    <x v="49"/>
    <s v="51190 PTO Expense"/>
    <x v="12"/>
    <s v="Accrued PTO for October 2021"/>
    <s v=" "/>
    <s v=""/>
    <s v=""/>
    <n v="-10821.33"/>
    <n v="0"/>
    <n v="10821.33"/>
    <s v=""/>
    <s v="G/L Account"/>
    <s v=""/>
    <s v=" "/>
    <s v=""/>
    <s v=""/>
    <n v="16277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387"/>
    <n v="387"/>
    <n v="0"/>
    <s v=""/>
    <s v="G/L Account"/>
    <s v=""/>
    <s v=" "/>
    <s v=""/>
    <s v=""/>
    <n v="16274"/>
    <s v=""/>
    <n v="16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2170.4899999999998"/>
    <n v="2170.4899999999998"/>
    <n v="0"/>
    <s v=""/>
    <s v="G/L Account"/>
    <s v=""/>
    <s v=" "/>
    <s v=""/>
    <s v=""/>
    <n v="16273"/>
    <s v=""/>
    <n v="22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730.19"/>
    <n v="1730.19"/>
    <n v="0"/>
    <s v=""/>
    <s v="G/L Account"/>
    <s v=""/>
    <s v=" "/>
    <s v=""/>
    <s v=""/>
    <n v="16272"/>
    <s v=""/>
    <n v="14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458.39"/>
    <n v="1458.39"/>
    <n v="0"/>
    <s v=""/>
    <s v="G/L Account"/>
    <s v=""/>
    <s v=" "/>
    <s v=""/>
    <s v=""/>
    <n v="16271"/>
    <s v=""/>
    <n v="14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-1065"/>
    <n v="0"/>
    <n v="1065"/>
    <s v=""/>
    <s v="G/L Account"/>
    <s v=""/>
    <s v=" "/>
    <s v=""/>
    <s v=""/>
    <n v="16270"/>
    <s v=""/>
    <n v="14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1366.13"/>
    <n v="1366.13"/>
    <n v="0"/>
    <s v=""/>
    <s v="G/L Account"/>
    <s v=""/>
    <s v=" "/>
    <s v=""/>
    <s v=""/>
    <n v="16269"/>
    <s v=""/>
    <n v="14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628.45000000000005"/>
    <n v="628.45000000000005"/>
    <n v="0"/>
    <s v=""/>
    <s v="G/L Account"/>
    <s v=""/>
    <s v=" "/>
    <s v=""/>
    <s v=""/>
    <n v="16268"/>
    <s v=""/>
    <n v="14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2037.8"/>
    <n v="2037.8"/>
    <n v="0"/>
    <s v=""/>
    <s v="G/L Account"/>
    <s v=""/>
    <s v=" "/>
    <s v=""/>
    <s v=""/>
    <n v="16267"/>
    <s v=""/>
    <n v="35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129.75"/>
    <n v="1129.75"/>
    <n v="0"/>
    <s v=""/>
    <s v="G/L Account"/>
    <s v=""/>
    <s v=" "/>
    <s v=""/>
    <s v=""/>
    <n v="16266"/>
    <s v=""/>
    <n v="18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60.89"/>
    <n v="360.89"/>
    <n v="0"/>
    <s v=""/>
    <s v="G/L Account"/>
    <s v=""/>
    <s v=" "/>
    <s v=""/>
    <s v=""/>
    <n v="16265"/>
    <s v=""/>
    <n v="18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230"/>
    <n v="230"/>
    <n v="0"/>
    <s v=""/>
    <s v="G/L Account"/>
    <s v=""/>
    <s v=" "/>
    <s v=""/>
    <s v=""/>
    <n v="16264"/>
    <s v=""/>
    <n v="180"/>
    <s v=""/>
    <s v=""/>
  </r>
  <r>
    <x v="0"/>
    <x v="6"/>
    <d v="2021-10-31T00:00:00"/>
    <x v="9"/>
    <s v=" "/>
    <s v="G00140"/>
    <n v="51190"/>
    <x v="49"/>
    <s v="51190 PTO Expense"/>
    <x v="12"/>
    <s v="Accrued PTO for October 2021"/>
    <s v=" "/>
    <s v=""/>
    <s v=""/>
    <n v="-144"/>
    <n v="0"/>
    <n v="144"/>
    <s v=""/>
    <s v="G/L Account"/>
    <s v=""/>
    <s v=" "/>
    <s v=""/>
    <s v=""/>
    <n v="16263"/>
    <s v=""/>
    <n v="18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589"/>
    <n v="589"/>
    <n v="0"/>
    <s v=""/>
    <s v="G/L Account"/>
    <s v=""/>
    <s v=" "/>
    <s v=""/>
    <s v=""/>
    <n v="16262"/>
    <s v=""/>
    <n v="18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394"/>
    <n v="394"/>
    <n v="0"/>
    <s v=""/>
    <s v="G/L Account"/>
    <s v=""/>
    <s v=" "/>
    <s v=""/>
    <s v=""/>
    <n v="16261"/>
    <s v=""/>
    <n v="18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183.33"/>
    <n v="3183.33"/>
    <n v="0"/>
    <s v=""/>
    <s v="G/L Account"/>
    <s v=""/>
    <s v=" "/>
    <s v=""/>
    <s v=""/>
    <n v="16260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531.53"/>
    <n v="531.53"/>
    <n v="0"/>
    <s v=""/>
    <s v="G/L Account"/>
    <s v=""/>
    <s v=" "/>
    <s v=""/>
    <s v=""/>
    <n v="16259"/>
    <s v=""/>
    <n v="15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-4456.16"/>
    <n v="0"/>
    <n v="4456.16"/>
    <s v=""/>
    <s v="G/L Account"/>
    <s v=""/>
    <s v=" "/>
    <s v=""/>
    <s v=""/>
    <n v="16258"/>
    <s v=""/>
    <n v="34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1547.5"/>
    <n v="1547.5"/>
    <n v="0"/>
    <s v=""/>
    <s v="G/L Account"/>
    <s v=""/>
    <s v=" "/>
    <s v=""/>
    <s v=""/>
    <n v="16257"/>
    <s v=""/>
    <n v="17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-670.63"/>
    <n v="0"/>
    <n v="670.63"/>
    <s v=""/>
    <s v="G/L Account"/>
    <s v=""/>
    <s v=" "/>
    <s v=""/>
    <s v=""/>
    <n v="16256"/>
    <s v=""/>
    <n v="170"/>
    <s v=""/>
    <s v=""/>
  </r>
  <r>
    <x v="0"/>
    <x v="3"/>
    <d v="2021-10-31T00:00:00"/>
    <x v="9"/>
    <s v=" "/>
    <s v="G00140"/>
    <n v="51190"/>
    <x v="49"/>
    <s v="51190 PTO Expense"/>
    <x v="12"/>
    <s v="Accrued PTO for October 2021"/>
    <s v=" "/>
    <s v=""/>
    <s v=""/>
    <n v="312.5"/>
    <n v="312.5"/>
    <n v="0"/>
    <s v=""/>
    <s v="G/L Account"/>
    <s v=""/>
    <s v=" "/>
    <s v=""/>
    <s v=""/>
    <n v="16255"/>
    <s v=""/>
    <n v="170"/>
    <s v=""/>
    <s v=""/>
  </r>
  <r>
    <x v="0"/>
    <x v="6"/>
    <d v="2021-10-31T00:00:00"/>
    <x v="9"/>
    <s v=" "/>
    <s v="G00140"/>
    <n v="51190"/>
    <x v="49"/>
    <s v="51190 PTO Expense"/>
    <x v="12"/>
    <s v="Accrued PTO for October 2021"/>
    <s v=" "/>
    <s v=""/>
    <s v=""/>
    <n v="48"/>
    <n v="48"/>
    <n v="0"/>
    <s v=""/>
    <s v="G/L Account"/>
    <s v=""/>
    <s v=" "/>
    <s v=""/>
    <s v=""/>
    <n v="16254"/>
    <s v=""/>
    <n v="17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-800.25"/>
    <n v="0"/>
    <n v="800.25"/>
    <s v=""/>
    <s v="G/L Account"/>
    <s v=""/>
    <s v=" "/>
    <s v=""/>
    <s v=""/>
    <n v="16253"/>
    <s v=""/>
    <n v="17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137"/>
    <n v="137"/>
    <n v="0"/>
    <s v=""/>
    <s v="G/L Account"/>
    <s v=""/>
    <s v=" "/>
    <s v=""/>
    <s v=""/>
    <n v="16252"/>
    <s v=""/>
    <n v="170"/>
    <s v=""/>
    <s v=""/>
  </r>
  <r>
    <x v="0"/>
    <x v="8"/>
    <d v="2021-10-31T00:00:00"/>
    <x v="9"/>
    <s v=" "/>
    <s v="G00140"/>
    <n v="51190"/>
    <x v="49"/>
    <s v="51190 PTO Expense"/>
    <x v="12"/>
    <s v="Accrued PTO for October 2021"/>
    <s v=" "/>
    <s v=""/>
    <s v=""/>
    <n v="96"/>
    <n v="96"/>
    <n v="0"/>
    <s v=""/>
    <s v="G/L Account"/>
    <s v=""/>
    <s v=" "/>
    <s v=""/>
    <s v=""/>
    <n v="16251"/>
    <s v=""/>
    <n v="17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1322"/>
    <n v="1322"/>
    <n v="0"/>
    <s v=""/>
    <s v="G/L Account"/>
    <s v=""/>
    <s v=" "/>
    <s v=""/>
    <s v=""/>
    <n v="16250"/>
    <s v=""/>
    <n v="36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3846.13"/>
    <n v="3846.13"/>
    <n v="0"/>
    <s v=""/>
    <s v="G/L Account"/>
    <s v=""/>
    <s v=" "/>
    <s v=""/>
    <s v=""/>
    <n v="16249"/>
    <s v=""/>
    <n v="130"/>
    <s v=""/>
    <s v=""/>
  </r>
  <r>
    <x v="0"/>
    <x v="5"/>
    <d v="2021-10-31T00:00:00"/>
    <x v="9"/>
    <s v=" "/>
    <s v="G00140"/>
    <n v="51190"/>
    <x v="49"/>
    <s v="51190 PTO Expense"/>
    <x v="12"/>
    <s v="Accrued PTO for October 2021"/>
    <s v=" "/>
    <s v=""/>
    <s v=""/>
    <n v="88.48"/>
    <n v="88.48"/>
    <n v="0"/>
    <s v=""/>
    <s v="G/L Account"/>
    <s v=""/>
    <s v=" "/>
    <s v=""/>
    <s v=""/>
    <n v="16248"/>
    <s v=""/>
    <n v="13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9101.58"/>
    <n v="9101.58"/>
    <n v="0"/>
    <s v=""/>
    <s v="G/L Account"/>
    <s v=""/>
    <s v=" "/>
    <s v=""/>
    <s v=""/>
    <n v="16247"/>
    <s v=""/>
    <n v="130"/>
    <s v=""/>
    <s v=""/>
  </r>
  <r>
    <x v="0"/>
    <x v="7"/>
    <d v="2021-10-31T00:00:00"/>
    <x v="9"/>
    <s v=" "/>
    <s v="G00140"/>
    <n v="51190"/>
    <x v="49"/>
    <s v="51190 PTO Expense"/>
    <x v="12"/>
    <s v="Accrued PTO for October 2021"/>
    <s v=" "/>
    <s v=""/>
    <s v=""/>
    <n v="5304.93"/>
    <n v="5304.93"/>
    <n v="0"/>
    <s v=""/>
    <s v="G/L Account"/>
    <s v=""/>
    <s v=" "/>
    <s v=""/>
    <s v=""/>
    <n v="16246"/>
    <s v=""/>
    <n v="13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4055.75"/>
    <n v="4055.75"/>
    <n v="0"/>
    <s v=""/>
    <s v="G/L Account"/>
    <s v=""/>
    <s v=" "/>
    <s v=""/>
    <s v=""/>
    <n v="16245"/>
    <s v=""/>
    <n v="13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928.4"/>
    <n v="1928.4"/>
    <n v="0"/>
    <s v=""/>
    <s v="G/L Account"/>
    <s v=""/>
    <s v=" "/>
    <s v=""/>
    <s v=""/>
    <n v="16244"/>
    <s v=""/>
    <n v="37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734.36"/>
    <n v="1734.36"/>
    <n v="0"/>
    <s v=""/>
    <s v="G/L Account"/>
    <s v=""/>
    <s v=" "/>
    <s v=""/>
    <s v=""/>
    <n v="16243"/>
    <s v=""/>
    <n v="332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3517.6"/>
    <n v="3517.6"/>
    <n v="0"/>
    <s v=""/>
    <s v="G/L Account"/>
    <s v=""/>
    <s v=" "/>
    <s v=""/>
    <s v=""/>
    <n v="16242"/>
    <s v=""/>
    <n v="32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2908.61"/>
    <n v="2908.61"/>
    <n v="0"/>
    <s v=""/>
    <s v="G/L Account"/>
    <s v=""/>
    <s v=" "/>
    <s v=""/>
    <s v=""/>
    <n v="16241"/>
    <s v=""/>
    <n v="31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51282"/>
    <n v="51282"/>
    <n v="0"/>
    <s v=""/>
    <s v="G/L Account"/>
    <s v=""/>
    <s v=" "/>
    <s v=""/>
    <s v=""/>
    <n v="16240"/>
    <s v=""/>
    <n v="110"/>
    <s v=""/>
    <s v=""/>
  </r>
  <r>
    <x v="0"/>
    <x v="1"/>
    <d v="2021-10-31T00:00:00"/>
    <x v="9"/>
    <s v=" "/>
    <s v="G00140"/>
    <n v="51190"/>
    <x v="49"/>
    <s v="51190 PTO Expense"/>
    <x v="12"/>
    <s v="Accrued PTO for October 2021"/>
    <s v=" "/>
    <s v=""/>
    <s v=""/>
    <n v="1021.6"/>
    <n v="1021.6"/>
    <n v="0"/>
    <s v=""/>
    <s v="G/L Account"/>
    <s v=""/>
    <s v=" "/>
    <s v=""/>
    <s v=""/>
    <n v="16239"/>
    <s v=""/>
    <n v="120"/>
    <s v=""/>
    <s v=""/>
  </r>
  <r>
    <x v="0"/>
    <x v="4"/>
    <d v="2021-10-31T00:00:00"/>
    <x v="9"/>
    <s v=" "/>
    <s v="G00140"/>
    <n v="51190"/>
    <x v="49"/>
    <s v="51190 PTO Expense"/>
    <x v="12"/>
    <s v="Accrued PTO for October 2021"/>
    <s v=" "/>
    <s v=""/>
    <s v=""/>
    <n v="243.57"/>
    <n v="243.57"/>
    <n v="0"/>
    <s v=""/>
    <s v="G/L Account"/>
    <s v=""/>
    <s v=" "/>
    <s v=""/>
    <s v=""/>
    <n v="16238"/>
    <s v=""/>
    <n v="120"/>
    <s v=""/>
    <s v=""/>
  </r>
  <r>
    <x v="0"/>
    <x v="2"/>
    <d v="2021-10-31T00:00:00"/>
    <x v="9"/>
    <s v=" "/>
    <s v="G00140"/>
    <n v="51190"/>
    <x v="49"/>
    <s v="51190 PTO Expense"/>
    <x v="12"/>
    <s v="Accrued PTO for October 2021"/>
    <s v=" "/>
    <s v=""/>
    <s v=""/>
    <n v="1657.4"/>
    <n v="1657.4"/>
    <n v="0"/>
    <s v=""/>
    <s v="G/L Account"/>
    <s v=""/>
    <s v=" "/>
    <s v=""/>
    <s v=""/>
    <n v="16237"/>
    <s v=""/>
    <n v="210"/>
    <s v=""/>
    <s v=""/>
  </r>
  <r>
    <x v="1"/>
    <x v="5"/>
    <d v="2021-10-31T00:00:00"/>
    <x v="9"/>
    <s v=" "/>
    <s v="G00122"/>
    <n v="51190"/>
    <x v="49"/>
    <s v="51190 PTO Expense"/>
    <x v="12"/>
    <s v="CA PC - Invoice 5580786 - PPE 10.31.21"/>
    <s v=" "/>
    <s v=""/>
    <s v=""/>
    <n v="147"/>
    <n v="147"/>
    <n v="0"/>
    <s v=""/>
    <s v="G/L Account"/>
    <s v=""/>
    <s v=" "/>
    <s v=""/>
    <s v=""/>
    <n v="13239"/>
    <s v=""/>
    <n v="120"/>
    <s v=""/>
    <s v=""/>
  </r>
  <r>
    <x v="1"/>
    <x v="1"/>
    <d v="2021-10-31T00:00:00"/>
    <x v="9"/>
    <s v=" "/>
    <s v="G00122"/>
    <n v="51190"/>
    <x v="49"/>
    <s v="51190 PTO Expense"/>
    <x v="12"/>
    <s v="CA PC - Invoice 5580786 - PPE 10.31.21"/>
    <s v=" "/>
    <s v=""/>
    <s v=""/>
    <n v="4439.5200000000004"/>
    <n v="4439.5200000000004"/>
    <n v="0"/>
    <s v=""/>
    <s v="G/L Account"/>
    <s v=""/>
    <s v=" "/>
    <s v=""/>
    <s v=""/>
    <n v="13231"/>
    <s v=""/>
    <n v="120"/>
    <s v=""/>
    <s v=""/>
  </r>
  <r>
    <x v="1"/>
    <x v="7"/>
    <d v="2021-10-31T00:00:00"/>
    <x v="9"/>
    <s v=" "/>
    <s v="G00122"/>
    <n v="51190"/>
    <x v="49"/>
    <s v="51190 PTO Expense"/>
    <x v="12"/>
    <s v="CA PC - Invoice 5580786 - PPE 10.31.21"/>
    <s v=" "/>
    <s v=""/>
    <s v=""/>
    <n v="916.88"/>
    <n v="916.88"/>
    <n v="0"/>
    <s v=""/>
    <s v="G/L Account"/>
    <s v=""/>
    <s v=" "/>
    <s v=""/>
    <s v=""/>
    <n v="13205"/>
    <s v=""/>
    <n v="120"/>
    <s v=""/>
    <s v=""/>
  </r>
  <r>
    <x v="4"/>
    <x v="4"/>
    <d v="2021-10-31T00:00:00"/>
    <x v="9"/>
    <s v=" "/>
    <s v="G00121"/>
    <n v="51190"/>
    <x v="49"/>
    <s v="51190 PTO Expense"/>
    <x v="12"/>
    <s v="NY PC - Invoice 558041 - PPE 10.31.21"/>
    <s v=" "/>
    <s v=""/>
    <s v=""/>
    <n v="365.38"/>
    <n v="365.38"/>
    <n v="0"/>
    <s v=""/>
    <s v="G/L Account"/>
    <s v=""/>
    <s v=" "/>
    <s v=""/>
    <s v=""/>
    <n v="13057"/>
    <s v=""/>
    <n v="12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588"/>
    <n v="588"/>
    <n v="0"/>
    <s v=""/>
    <s v="G/L Account"/>
    <s v=""/>
    <s v=" "/>
    <s v=""/>
    <s v=""/>
    <n v="12953"/>
    <s v=""/>
    <n v="16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2009.54"/>
    <n v="2009.54"/>
    <n v="0"/>
    <s v=""/>
    <s v="G/L Account"/>
    <s v=""/>
    <s v=" "/>
    <s v=""/>
    <s v=""/>
    <n v="12945"/>
    <s v=""/>
    <n v="22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588"/>
    <n v="588"/>
    <n v="0"/>
    <s v=""/>
    <s v="G/L Account"/>
    <s v=""/>
    <s v=" "/>
    <s v=""/>
    <s v=""/>
    <n v="12937"/>
    <s v=""/>
    <n v="14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392"/>
    <n v="392"/>
    <n v="0"/>
    <s v=""/>
    <s v="G/L Account"/>
    <s v=""/>
    <s v=" "/>
    <s v=""/>
    <s v=""/>
    <n v="12929"/>
    <s v=""/>
    <n v="140"/>
    <s v=""/>
    <s v=""/>
  </r>
  <r>
    <x v="0"/>
    <x v="3"/>
    <d v="2021-10-31T00:00:00"/>
    <x v="9"/>
    <s v=" "/>
    <s v="G00123"/>
    <n v="51190"/>
    <x v="49"/>
    <s v="51190 PTO Expense"/>
    <x v="12"/>
    <s v="SFM - Invoice 5580823"/>
    <s v=" "/>
    <s v=""/>
    <s v=""/>
    <n v="1136"/>
    <n v="1136"/>
    <n v="0"/>
    <s v=""/>
    <s v="G/L Account"/>
    <s v=""/>
    <s v=" "/>
    <s v=""/>
    <s v=""/>
    <n v="12921"/>
    <s v=""/>
    <n v="14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1490.83"/>
    <n v="1490.83"/>
    <n v="0"/>
    <s v=""/>
    <s v="G/L Account"/>
    <s v=""/>
    <s v=" "/>
    <s v=""/>
    <s v=""/>
    <n v="12914"/>
    <s v=""/>
    <n v="14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1351.18"/>
    <n v="1351.18"/>
    <n v="0"/>
    <s v=""/>
    <s v="G/L Account"/>
    <s v=""/>
    <s v=" "/>
    <s v=""/>
    <s v=""/>
    <n v="12906"/>
    <s v=""/>
    <n v="14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963.85"/>
    <n v="963.85"/>
    <n v="0"/>
    <s v=""/>
    <s v="G/L Account"/>
    <s v=""/>
    <s v=" "/>
    <s v=""/>
    <s v=""/>
    <n v="12883"/>
    <s v=""/>
    <n v="180"/>
    <s v=""/>
    <s v=""/>
  </r>
  <r>
    <x v="0"/>
    <x v="6"/>
    <d v="2021-10-31T00:00:00"/>
    <x v="9"/>
    <s v=" "/>
    <s v="G00123"/>
    <n v="51190"/>
    <x v="49"/>
    <s v="51190 PTO Expense"/>
    <x v="12"/>
    <s v="SFM - Invoice 5580823"/>
    <s v=" "/>
    <s v=""/>
    <s v=""/>
    <n v="384"/>
    <n v="384"/>
    <n v="0"/>
    <s v=""/>
    <s v="G/L Account"/>
    <s v=""/>
    <s v=" "/>
    <s v=""/>
    <s v=""/>
    <n v="12871"/>
    <s v=""/>
    <n v="18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376"/>
    <n v="376"/>
    <n v="0"/>
    <s v=""/>
    <s v="G/L Account"/>
    <s v=""/>
    <s v=" "/>
    <s v=""/>
    <s v=""/>
    <n v="12864"/>
    <s v=""/>
    <n v="18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44"/>
    <n v="44"/>
    <n v="0"/>
    <s v=""/>
    <s v="G/L Account"/>
    <s v=""/>
    <s v=" "/>
    <s v=""/>
    <s v=""/>
    <n v="12856"/>
    <s v=""/>
    <n v="180"/>
    <s v=""/>
    <s v=""/>
  </r>
  <r>
    <x v="0"/>
    <x v="2"/>
    <d v="2021-10-31T00:00:00"/>
    <x v="9"/>
    <s v=" "/>
    <s v="G00123"/>
    <n v="51190"/>
    <x v="49"/>
    <s v="51190 PTO Expense"/>
    <x v="12"/>
    <s v="SFM - Invoice 5580823"/>
    <s v=" "/>
    <s v=""/>
    <s v=""/>
    <n v="654.4"/>
    <n v="654.4"/>
    <n v="0"/>
    <s v=""/>
    <s v="G/L Account"/>
    <s v=""/>
    <s v=" "/>
    <s v=""/>
    <s v=""/>
    <n v="12849"/>
    <s v=""/>
    <n v="15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520"/>
    <n v="520"/>
    <n v="0"/>
    <s v=""/>
    <s v="G/L Account"/>
    <s v=""/>
    <s v=" "/>
    <s v=""/>
    <s v=""/>
    <n v="12835"/>
    <s v=""/>
    <n v="17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876"/>
    <n v="876"/>
    <n v="0"/>
    <s v=""/>
    <s v="G/L Account"/>
    <s v=""/>
    <s v=" "/>
    <s v=""/>
    <s v=""/>
    <n v="12827"/>
    <s v=""/>
    <n v="170"/>
    <s v=""/>
    <s v=""/>
  </r>
  <r>
    <x v="0"/>
    <x v="6"/>
    <d v="2021-10-31T00:00:00"/>
    <x v="9"/>
    <s v=" "/>
    <s v="G00123"/>
    <n v="51190"/>
    <x v="49"/>
    <s v="51190 PTO Expense"/>
    <x v="12"/>
    <s v="SFM - Invoice 5580823"/>
    <s v=" "/>
    <s v=""/>
    <s v=""/>
    <n v="192"/>
    <n v="192"/>
    <n v="0"/>
    <s v=""/>
    <s v="G/L Account"/>
    <s v=""/>
    <s v=" "/>
    <s v=""/>
    <s v=""/>
    <n v="12815"/>
    <s v=""/>
    <n v="170"/>
    <s v=""/>
    <s v=""/>
  </r>
  <r>
    <x v="0"/>
    <x v="7"/>
    <d v="2021-10-31T00:00:00"/>
    <x v="9"/>
    <s v=" "/>
    <s v="G00123"/>
    <n v="51190"/>
    <x v="49"/>
    <s v="51190 PTO Expense"/>
    <x v="12"/>
    <s v="SFM - Invoice 5580823"/>
    <s v=" "/>
    <s v=""/>
    <s v=""/>
    <n v="2086.15"/>
    <n v="2086.15"/>
    <n v="0"/>
    <s v=""/>
    <s v="G/L Account"/>
    <s v=""/>
    <s v=" "/>
    <s v=""/>
    <s v=""/>
    <n v="12808"/>
    <s v=""/>
    <n v="170"/>
    <s v=""/>
    <s v=""/>
  </r>
  <r>
    <x v="0"/>
    <x v="4"/>
    <d v="2021-10-31T00:00:00"/>
    <x v="9"/>
    <s v=" "/>
    <s v="G00123"/>
    <n v="51190"/>
    <x v="49"/>
    <s v="51190 PTO Expense"/>
    <x v="12"/>
    <s v="SFM - Invoice 5580823"/>
    <s v=" "/>
    <s v=""/>
    <s v=""/>
    <n v="1278"/>
    <n v="1278"/>
    <n v="0"/>
    <s v=""/>
    <s v="G/L Account"/>
    <s v=""/>
    <s v=" "/>
    <s v=""/>
    <s v=""/>
    <n v="12800"/>
    <s v=""/>
    <n v="170"/>
    <s v=""/>
    <s v=""/>
  </r>
  <r>
    <x v="0"/>
    <x v="8"/>
    <d v="2021-10-31T00:00:00"/>
    <x v="9"/>
    <s v=" "/>
    <s v="G00123"/>
    <n v="51190"/>
    <x v="49"/>
    <s v="51190 PTO Expense"/>
    <x v="12"/>
    <s v="SFM - Invoice 5580823"/>
    <s v=" "/>
    <s v=""/>
    <s v=""/>
    <n v="192"/>
    <n v="192"/>
    <n v="0"/>
    <s v=""/>
    <s v="G/L Account"/>
    <s v=""/>
    <s v=" "/>
    <s v=""/>
    <s v=""/>
    <n v="12793"/>
    <s v=""/>
    <n v="170"/>
    <s v=""/>
    <s v=""/>
  </r>
  <r>
    <x v="0"/>
    <x v="5"/>
    <d v="2021-10-31T00:00:00"/>
    <x v="9"/>
    <s v=" "/>
    <s v="G00123"/>
    <n v="51190"/>
    <x v="49"/>
    <s v="51190 PTO Expense"/>
    <x v="12"/>
    <s v="SFM - Invoice 5580823"/>
    <s v=" "/>
    <s v=""/>
    <s v=""/>
    <n v="200"/>
    <n v="200"/>
    <n v="0"/>
    <s v=""/>
    <s v="G/L Account"/>
    <s v=""/>
    <s v=" "/>
    <s v=""/>
    <s v=""/>
    <n v="12781"/>
    <s v=""/>
    <n v="130"/>
    <s v=""/>
    <s v=""/>
  </r>
  <r>
    <x v="0"/>
    <x v="1"/>
    <d v="2021-10-31T00:00:00"/>
    <x v="9"/>
    <s v=" "/>
    <s v="G00123"/>
    <n v="51190"/>
    <x v="49"/>
    <s v="51190 PTO Expense"/>
    <x v="12"/>
    <s v="SFM - Invoice 5580823"/>
    <s v=" "/>
    <s v=""/>
    <s v=""/>
    <n v="5026.3"/>
    <n v="5026.3"/>
    <n v="0"/>
    <s v=""/>
    <s v="G/L Account"/>
    <s v=""/>
    <s v=" "/>
    <s v=""/>
    <s v=""/>
    <n v="12774"/>
    <s v=""/>
    <n v="130"/>
    <s v=""/>
    <s v=""/>
  </r>
  <r>
    <x v="0"/>
    <x v="7"/>
    <d v="2021-10-31T00:00:00"/>
    <x v="9"/>
    <s v=" "/>
    <s v="G00123"/>
    <n v="51190"/>
    <x v="49"/>
    <s v="51190 PTO Expense"/>
    <x v="12"/>
    <s v="SFM - Invoice 55577732 - off - cycle"/>
    <s v=" "/>
    <s v=""/>
    <s v=""/>
    <n v="71.5"/>
    <n v="71.5"/>
    <n v="0"/>
    <s v=""/>
    <s v="G/L Account"/>
    <s v=""/>
    <s v=" "/>
    <s v=""/>
    <s v=""/>
    <n v="12707"/>
    <s v=""/>
    <n v="17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159"/>
    <n v="159"/>
    <n v="0"/>
    <s v=""/>
    <s v="G/L Account"/>
    <s v=""/>
    <s v=" "/>
    <s v=""/>
    <s v=""/>
    <n v="13266"/>
    <s v=""/>
    <n v="12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212"/>
    <n v="212"/>
    <n v="0"/>
    <s v=""/>
    <s v="G/L Account"/>
    <s v=""/>
    <s v=" "/>
    <s v=""/>
    <s v=""/>
    <n v="13261"/>
    <s v=""/>
    <n v="120"/>
    <s v=""/>
    <s v=""/>
  </r>
  <r>
    <x v="1"/>
    <x v="3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53"/>
    <n v="53"/>
    <n v="0"/>
    <s v=""/>
    <s v="G/L Account"/>
    <s v=""/>
    <s v=" "/>
    <s v=""/>
    <s v=""/>
    <n v="13256"/>
    <s v=""/>
    <n v="12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92167 - off-cycle"/>
    <s v=" "/>
    <s v=""/>
    <s v=""/>
    <n v="371"/>
    <n v="371"/>
    <n v="0"/>
    <s v=""/>
    <s v="G/L Account"/>
    <s v=""/>
    <s v=" "/>
    <s v=""/>
    <s v=""/>
    <n v="13252"/>
    <s v=""/>
    <n v="12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83"/>
    <n v="583"/>
    <n v="0"/>
    <s v=""/>
    <s v="G/L Account"/>
    <s v=""/>
    <s v=" "/>
    <s v=""/>
    <s v=""/>
    <n v="13244"/>
    <s v=""/>
    <n v="12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689"/>
    <n v="689"/>
    <n v="0"/>
    <s v=""/>
    <s v="G/L Account"/>
    <s v=""/>
    <s v=" "/>
    <s v=""/>
    <s v=""/>
    <n v="13236"/>
    <s v=""/>
    <n v="120"/>
    <s v=""/>
    <s v=""/>
  </r>
  <r>
    <x v="1"/>
    <x v="3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28"/>
    <s v=""/>
    <n v="120"/>
    <s v=""/>
    <s v=""/>
  </r>
  <r>
    <x v="1"/>
    <x v="9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22"/>
    <s v=""/>
    <n v="120"/>
    <s v=""/>
    <s v=""/>
  </r>
  <r>
    <x v="1"/>
    <x v="9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216"/>
    <s v=""/>
    <n v="12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83"/>
    <n v="583"/>
    <n v="0"/>
    <s v=""/>
    <s v="G/L Account"/>
    <s v=""/>
    <s v=" "/>
    <s v=""/>
    <s v=""/>
    <n v="13210"/>
    <s v=""/>
    <n v="120"/>
    <s v=""/>
    <s v=""/>
  </r>
  <r>
    <x v="1"/>
    <x v="4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06"/>
    <n v="106"/>
    <n v="0"/>
    <s v=""/>
    <s v="G/L Account"/>
    <s v=""/>
    <s v=" "/>
    <s v=""/>
    <s v=""/>
    <n v="13202"/>
    <s v=""/>
    <n v="120"/>
    <s v=""/>
    <s v=""/>
  </r>
  <r>
    <x v="1"/>
    <x v="5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96"/>
    <s v=""/>
    <n v="11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91"/>
    <s v=""/>
    <n v="110"/>
    <s v=""/>
    <s v=""/>
  </r>
  <r>
    <x v="1"/>
    <x v="7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159"/>
    <n v="159"/>
    <n v="0"/>
    <s v=""/>
    <s v="G/L Account"/>
    <s v=""/>
    <s v=" "/>
    <s v=""/>
    <s v=""/>
    <n v="13185"/>
    <s v=""/>
    <n v="110"/>
    <s v=""/>
    <s v=""/>
  </r>
  <r>
    <x v="1"/>
    <x v="1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180"/>
    <s v=""/>
    <n v="110"/>
    <s v=""/>
    <s v=""/>
  </r>
  <r>
    <x v="1"/>
    <x v="4"/>
    <d v="2021-10-31T00:00:00"/>
    <x v="9"/>
    <s v=" "/>
    <s v="G00122"/>
    <n v="51180"/>
    <x v="83"/>
    <s v="51180 Benefits Admin/Payroll Admin fee"/>
    <x v="12"/>
    <s v="CA PC - Invoice 5580786 - PPE 10.31.21"/>
    <s v=" "/>
    <s v=""/>
    <s v=""/>
    <n v="53"/>
    <n v="53"/>
    <n v="0"/>
    <s v=""/>
    <s v="G/L Account"/>
    <s v=""/>
    <s v=" "/>
    <s v=""/>
    <s v=""/>
    <n v="13176"/>
    <s v=""/>
    <n v="110"/>
    <s v=""/>
    <s v=""/>
  </r>
  <r>
    <x v="4"/>
    <x v="4"/>
    <d v="2021-10-31T00:00:00"/>
    <x v="9"/>
    <s v=" "/>
    <s v="G00121"/>
    <n v="51180"/>
    <x v="83"/>
    <s v="51180 Benefits Admin/Payroll Admin fee"/>
    <x v="12"/>
    <s v="NY PC - Invoice 558041 - PPE 10.31.21"/>
    <s v=" "/>
    <s v=""/>
    <s v=""/>
    <n v="318"/>
    <n v="318"/>
    <n v="0"/>
    <s v=""/>
    <s v="G/L Account"/>
    <s v=""/>
    <s v=" "/>
    <s v=""/>
    <s v=""/>
    <n v="13062"/>
    <s v=""/>
    <n v="120"/>
    <s v=""/>
    <s v=""/>
  </r>
  <r>
    <x v="4"/>
    <x v="4"/>
    <d v="2021-10-31T00:00:00"/>
    <x v="9"/>
    <s v=" "/>
    <s v="G00121"/>
    <n v="51180"/>
    <x v="83"/>
    <s v="51180 Benefits Admin/Payroll Admin fee"/>
    <x v="12"/>
    <s v="NY PC - Invoice 558041 - PPE 10.31.21"/>
    <s v=" "/>
    <s v=""/>
    <s v=""/>
    <n v="212"/>
    <n v="212"/>
    <n v="0"/>
    <s v=""/>
    <s v="G/L Account"/>
    <s v=""/>
    <s v=" "/>
    <s v=""/>
    <s v=""/>
    <n v="13055"/>
    <s v=""/>
    <n v="11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4193 - off-cycle"/>
    <s v=" "/>
    <s v=""/>
    <s v=""/>
    <n v="106"/>
    <n v="106"/>
    <n v="0"/>
    <s v=""/>
    <s v="G/L Account"/>
    <s v=""/>
    <s v=" "/>
    <s v=""/>
    <s v=""/>
    <n v="13016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477"/>
    <n v="477"/>
    <n v="0"/>
    <s v=""/>
    <s v="G/L Account"/>
    <s v=""/>
    <s v=" "/>
    <s v=""/>
    <s v=""/>
    <n v="13010"/>
    <s v=""/>
    <n v="14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371"/>
    <n v="371"/>
    <n v="0"/>
    <s v=""/>
    <s v="G/L Account"/>
    <s v=""/>
    <s v=" "/>
    <s v=""/>
    <s v=""/>
    <n v="13005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53"/>
    <n v="53"/>
    <n v="0"/>
    <s v=""/>
    <s v="G/L Account"/>
    <s v=""/>
    <s v=" "/>
    <s v=""/>
    <s v=""/>
    <n v="13000"/>
    <s v=""/>
    <n v="18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159"/>
    <n v="159"/>
    <n v="0"/>
    <s v=""/>
    <s v="G/L Account"/>
    <s v=""/>
    <s v=" "/>
    <s v=""/>
    <s v=""/>
    <n v="12996"/>
    <s v=""/>
    <n v="18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265"/>
    <n v="265"/>
    <n v="0"/>
    <s v=""/>
    <s v="G/L Account"/>
    <s v=""/>
    <s v=" "/>
    <s v=""/>
    <s v=""/>
    <n v="12992"/>
    <s v=""/>
    <n v="17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106"/>
    <n v="106"/>
    <n v="0"/>
    <s v=""/>
    <s v="G/L Account"/>
    <s v=""/>
    <s v=" "/>
    <s v=""/>
    <s v=""/>
    <n v="12986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92245 - off-cycle"/>
    <s v=" "/>
    <s v=""/>
    <s v=""/>
    <n v="424"/>
    <n v="424"/>
    <n v="0"/>
    <s v=""/>
    <s v="G/L Account"/>
    <s v=""/>
    <s v=" "/>
    <s v=""/>
    <s v=""/>
    <n v="12981"/>
    <s v=""/>
    <n v="170"/>
    <s v=""/>
    <s v=""/>
  </r>
  <r>
    <x v="0"/>
    <x v="0"/>
    <d v="2021-10-31T00:00:00"/>
    <x v="9"/>
    <s v=" "/>
    <s v="G00123"/>
    <n v="51180"/>
    <x v="83"/>
    <s v="51180 Benefits Admin/Payroll Admin fee"/>
    <x v="12"/>
    <s v="SFM - Invoice 5582577 - off-cycle"/>
    <s v=" "/>
    <s v=""/>
    <s v=""/>
    <n v="53"/>
    <n v="53"/>
    <n v="0"/>
    <s v=""/>
    <s v="G/L Account"/>
    <s v=""/>
    <s v=" "/>
    <s v=""/>
    <s v=""/>
    <n v="12975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1676 - off-cycle - stop payment fee"/>
    <s v=" "/>
    <s v=""/>
    <s v=""/>
    <n v="25"/>
    <n v="25"/>
    <n v="0"/>
    <s v=""/>
    <s v="G/L Account"/>
    <s v=""/>
    <s v=" "/>
    <s v=""/>
    <s v=""/>
    <n v="12969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1676 - off-cycle"/>
    <s v=" "/>
    <s v=""/>
    <s v=""/>
    <n v="53"/>
    <n v="53"/>
    <n v="0"/>
    <s v=""/>
    <s v="G/L Account"/>
    <s v=""/>
    <s v=" "/>
    <s v=""/>
    <s v=""/>
    <n v="12968"/>
    <s v=""/>
    <n v="17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265"/>
    <n v="265"/>
    <n v="0"/>
    <s v=""/>
    <s v="G/L Account"/>
    <s v=""/>
    <s v=" "/>
    <s v=""/>
    <s v=""/>
    <n v="12958"/>
    <s v=""/>
    <n v="16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636"/>
    <n v="636"/>
    <n v="0"/>
    <s v=""/>
    <s v="G/L Account"/>
    <s v=""/>
    <s v=" "/>
    <s v=""/>
    <s v=""/>
    <n v="12950"/>
    <s v=""/>
    <n v="22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942"/>
    <s v=""/>
    <n v="14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636"/>
    <n v="636"/>
    <n v="0"/>
    <s v=""/>
    <s v="G/L Account"/>
    <s v=""/>
    <s v=" "/>
    <s v=""/>
    <s v=""/>
    <n v="12934"/>
    <s v=""/>
    <n v="14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926"/>
    <s v=""/>
    <n v="14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919"/>
    <s v=""/>
    <n v="14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911"/>
    <s v=""/>
    <n v="14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106"/>
    <n v="106"/>
    <n v="0"/>
    <s v=""/>
    <s v="G/L Account"/>
    <s v=""/>
    <s v=" "/>
    <s v=""/>
    <s v=""/>
    <n v="12895"/>
    <s v=""/>
    <n v="18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265"/>
    <n v="265"/>
    <n v="0"/>
    <s v=""/>
    <s v="G/L Account"/>
    <s v=""/>
    <s v=" "/>
    <s v=""/>
    <s v=""/>
    <n v="12888"/>
    <s v=""/>
    <n v="18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80"/>
    <s v=""/>
    <n v="180"/>
    <s v=""/>
    <s v=""/>
  </r>
  <r>
    <x v="0"/>
    <x v="6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76"/>
    <s v=""/>
    <n v="18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212"/>
    <n v="212"/>
    <n v="0"/>
    <s v=""/>
    <s v="G/L Account"/>
    <s v=""/>
    <s v=" "/>
    <s v=""/>
    <s v=""/>
    <n v="12869"/>
    <s v=""/>
    <n v="18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159"/>
    <n v="159"/>
    <n v="0"/>
    <s v=""/>
    <s v="G/L Account"/>
    <s v=""/>
    <s v=" "/>
    <s v=""/>
    <s v=""/>
    <n v="12861"/>
    <s v=""/>
    <n v="18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318"/>
    <n v="318"/>
    <n v="0"/>
    <s v=""/>
    <s v="G/L Account"/>
    <s v=""/>
    <s v=" "/>
    <s v=""/>
    <s v=""/>
    <n v="12854"/>
    <s v=""/>
    <n v="18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840"/>
    <s v=""/>
    <n v="17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689"/>
    <n v="689"/>
    <n v="0"/>
    <s v=""/>
    <s v="G/L Account"/>
    <s v=""/>
    <s v=" "/>
    <s v=""/>
    <s v=""/>
    <n v="12832"/>
    <s v=""/>
    <n v="170"/>
    <s v=""/>
    <s v=""/>
  </r>
  <r>
    <x v="0"/>
    <x v="3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25"/>
    <s v=""/>
    <n v="170"/>
    <s v=""/>
    <s v=""/>
  </r>
  <r>
    <x v="0"/>
    <x v="6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819"/>
    <s v=""/>
    <n v="17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0"/>
    <n v="530"/>
    <n v="0"/>
    <s v=""/>
    <s v="G/L Account"/>
    <s v=""/>
    <s v=" "/>
    <s v=""/>
    <s v=""/>
    <n v="12813"/>
    <s v=""/>
    <n v="17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477"/>
    <n v="477"/>
    <n v="0"/>
    <s v=""/>
    <s v="G/L Account"/>
    <s v=""/>
    <s v=" "/>
    <s v=""/>
    <s v=""/>
    <n v="12805"/>
    <s v=""/>
    <n v="170"/>
    <s v=""/>
    <s v=""/>
  </r>
  <r>
    <x v="0"/>
    <x v="8"/>
    <d v="2021-10-31T00:00:00"/>
    <x v="9"/>
    <s v=" "/>
    <s v="G00123"/>
    <n v="51180"/>
    <x v="83"/>
    <s v="51180 Benefits Admin/Payroll Admin fee"/>
    <x v="12"/>
    <s v="SFM - Invoice 5580823"/>
    <s v=" "/>
    <s v=""/>
    <s v=""/>
    <n v="106"/>
    <n v="106"/>
    <n v="0"/>
    <s v=""/>
    <s v="G/L Account"/>
    <s v=""/>
    <s v=" "/>
    <s v=""/>
    <s v=""/>
    <n v="12797"/>
    <s v=""/>
    <n v="170"/>
    <s v=""/>
    <s v=""/>
  </r>
  <r>
    <x v="0"/>
    <x v="5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786"/>
    <s v=""/>
    <n v="130"/>
    <s v=""/>
    <s v=""/>
  </r>
  <r>
    <x v="0"/>
    <x v="1"/>
    <d v="2021-10-31T00:00:00"/>
    <x v="9"/>
    <s v=" "/>
    <s v="G00123"/>
    <n v="51180"/>
    <x v="83"/>
    <s v="51180 Benefits Admin/Payroll Admin fee"/>
    <x v="12"/>
    <s v="SFM - Invoice 5580823"/>
    <s v=" "/>
    <s v=""/>
    <s v=""/>
    <n v="901"/>
    <n v="901"/>
    <n v="0"/>
    <s v=""/>
    <s v="G/L Account"/>
    <s v=""/>
    <s v=" "/>
    <s v=""/>
    <s v=""/>
    <n v="12779"/>
    <s v=""/>
    <n v="130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80823"/>
    <s v=" "/>
    <s v=""/>
    <s v=""/>
    <n v="371"/>
    <n v="371"/>
    <n v="0"/>
    <s v=""/>
    <s v="G/L Account"/>
    <s v=""/>
    <s v=" "/>
    <s v=""/>
    <s v=""/>
    <n v="12772"/>
    <s v=""/>
    <n v="130"/>
    <s v=""/>
    <s v=""/>
  </r>
  <r>
    <x v="0"/>
    <x v="4"/>
    <d v="2021-10-31T00:00:00"/>
    <x v="9"/>
    <s v=" "/>
    <s v="G00123"/>
    <n v="51180"/>
    <x v="83"/>
    <s v="51180 Benefits Admin/Payroll Admin fee"/>
    <x v="12"/>
    <s v="SFM - Invoice 5580823"/>
    <s v=" "/>
    <s v=""/>
    <s v=""/>
    <n v="318"/>
    <n v="318"/>
    <n v="0"/>
    <s v=""/>
    <s v="G/L Account"/>
    <s v=""/>
    <s v=" "/>
    <s v=""/>
    <s v=""/>
    <n v="12765"/>
    <s v=""/>
    <n v="130"/>
    <s v=""/>
    <s v=""/>
  </r>
  <r>
    <x v="0"/>
    <x v="2"/>
    <d v="2021-10-31T00:00:00"/>
    <x v="9"/>
    <s v=" "/>
    <s v="G00123"/>
    <n v="51180"/>
    <x v="83"/>
    <s v="51180 Benefits Admin/Payroll Admin fee"/>
    <x v="12"/>
    <s v="SFM - Invoice 5580823"/>
    <s v=" "/>
    <s v=""/>
    <s v=""/>
    <n v="53"/>
    <n v="53"/>
    <n v="0"/>
    <s v=""/>
    <s v="G/L Account"/>
    <s v=""/>
    <s v=" "/>
    <s v=""/>
    <s v=""/>
    <n v="12758"/>
    <s v=""/>
    <n v="130"/>
    <s v=""/>
    <s v=""/>
  </r>
  <r>
    <x v="0"/>
    <x v="0"/>
    <d v="2021-10-31T00:00:00"/>
    <x v="9"/>
    <s v=" "/>
    <s v="G00123"/>
    <n v="51180"/>
    <x v="83"/>
    <s v="51180 Benefits Admin/Payroll Admin fee"/>
    <x v="12"/>
    <s v="SFM - Invoice 55577732 - off - cycle"/>
    <s v=" "/>
    <s v=""/>
    <s v=""/>
    <n v="30"/>
    <n v="30"/>
    <n v="0"/>
    <s v=""/>
    <s v="G/L Account"/>
    <s v=""/>
    <s v=" "/>
    <s v=""/>
    <s v=""/>
    <n v="12712"/>
    <s v=""/>
    <s v=""/>
    <s v=""/>
    <s v=""/>
  </r>
  <r>
    <x v="0"/>
    <x v="7"/>
    <d v="2021-10-31T00:00:00"/>
    <x v="9"/>
    <s v=" "/>
    <s v="G00123"/>
    <n v="51180"/>
    <x v="83"/>
    <s v="51180 Benefits Admin/Payroll Admin fee"/>
    <x v="12"/>
    <s v="SFM - Invoice 55577732 - off - cycle"/>
    <s v=" "/>
    <s v=""/>
    <s v=""/>
    <n v="106"/>
    <n v="106"/>
    <n v="0"/>
    <s v=""/>
    <s v="G/L Account"/>
    <s v=""/>
    <s v=" "/>
    <s v=""/>
    <s v=""/>
    <n v="12711"/>
    <s v=""/>
    <n v="170"/>
    <s v=""/>
    <s v=""/>
  </r>
  <r>
    <x v="1"/>
    <x v="2"/>
    <d v="2021-10-31T00:00:00"/>
    <x v="9"/>
    <s v=" "/>
    <s v="G00122"/>
    <n v="51170"/>
    <x v="50"/>
    <s v="51170 Benefits "/>
    <x v="12"/>
    <s v="CA PC - Invoice 5580786 - PPE 10.31.21 - COBRA"/>
    <s v=" "/>
    <s v=""/>
    <s v=""/>
    <n v="75"/>
    <n v="75"/>
    <n v="0"/>
    <s v=""/>
    <s v="G/L Account"/>
    <s v=""/>
    <s v=" "/>
    <s v=""/>
    <s v=""/>
    <n v="13245"/>
    <s v=""/>
    <n v="400"/>
    <s v=""/>
    <s v=""/>
  </r>
  <r>
    <x v="1"/>
    <x v="5"/>
    <d v="2021-10-31T00:00:00"/>
    <x v="9"/>
    <s v=" "/>
    <s v="G00122"/>
    <n v="51170"/>
    <x v="50"/>
    <s v="51170 Benefits "/>
    <x v="12"/>
    <s v="CA PC - Invoice 5580786 - PPE 10.31.21"/>
    <s v=" "/>
    <s v=""/>
    <s v=""/>
    <n v="2449.37"/>
    <n v="2449.37"/>
    <n v="0"/>
    <s v=""/>
    <s v="G/L Account"/>
    <s v=""/>
    <s v=" "/>
    <s v=""/>
    <s v=""/>
    <n v="13242"/>
    <s v=""/>
    <n v="12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4736.8"/>
    <n v="4736.8"/>
    <n v="0"/>
    <s v=""/>
    <s v="G/L Account"/>
    <s v=""/>
    <s v=" "/>
    <s v=""/>
    <s v=""/>
    <n v="13234"/>
    <s v=""/>
    <n v="120"/>
    <s v=""/>
    <s v=""/>
  </r>
  <r>
    <x v="1"/>
    <x v="3"/>
    <d v="2021-10-31T00:00:00"/>
    <x v="9"/>
    <s v=" "/>
    <s v="G00122"/>
    <n v="51170"/>
    <x v="50"/>
    <s v="51170 Benefits "/>
    <x v="12"/>
    <s v="CA PC - Invoice 5580786 - PPE 10.31.21"/>
    <s v=" "/>
    <s v=""/>
    <s v=""/>
    <n v="269.35000000000002"/>
    <n v="269.35000000000002"/>
    <n v="0"/>
    <s v=""/>
    <s v="G/L Account"/>
    <s v=""/>
    <s v=" "/>
    <s v=""/>
    <s v=""/>
    <n v="13226"/>
    <s v=""/>
    <n v="120"/>
    <s v=""/>
    <s v=""/>
  </r>
  <r>
    <x v="1"/>
    <x v="9"/>
    <d v="2021-10-31T00:00:00"/>
    <x v="9"/>
    <s v=" "/>
    <s v="G00122"/>
    <n v="51170"/>
    <x v="50"/>
    <s v="51170 Benefits "/>
    <x v="12"/>
    <s v="CA PC - Invoice 5580786 - PPE 10.31.21"/>
    <s v=" "/>
    <s v=""/>
    <s v=""/>
    <n v="39.270000000000003"/>
    <n v="39.270000000000003"/>
    <n v="0"/>
    <s v=""/>
    <s v="G/L Account"/>
    <s v=""/>
    <s v=" "/>
    <s v=""/>
    <s v=""/>
    <n v="13220"/>
    <s v=""/>
    <n v="120"/>
    <s v=""/>
    <s v=""/>
  </r>
  <r>
    <x v="1"/>
    <x v="9"/>
    <d v="2021-10-31T00:00:00"/>
    <x v="9"/>
    <s v=" "/>
    <s v="G00122"/>
    <n v="51170"/>
    <x v="50"/>
    <s v="51170 Benefits "/>
    <x v="12"/>
    <s v="CA PC - Invoice 5580786 - PPE 10.31.21"/>
    <s v=" "/>
    <s v=""/>
    <s v=""/>
    <n v="43.46"/>
    <n v="43.46"/>
    <n v="0"/>
    <s v=""/>
    <s v="G/L Account"/>
    <s v=""/>
    <s v=" "/>
    <s v=""/>
    <s v=""/>
    <n v="13214"/>
    <s v=""/>
    <n v="120"/>
    <s v=""/>
    <s v=""/>
  </r>
  <r>
    <x v="1"/>
    <x v="7"/>
    <d v="2021-10-31T00:00:00"/>
    <x v="9"/>
    <s v=" "/>
    <s v="G00122"/>
    <n v="51170"/>
    <x v="50"/>
    <s v="51170 Benefits "/>
    <x v="12"/>
    <s v="CA PC - Invoice 5580786 - PPE 10.31.21"/>
    <s v=" "/>
    <s v=""/>
    <s v=""/>
    <n v="3302.87"/>
    <n v="3302.87"/>
    <n v="0"/>
    <s v=""/>
    <s v="G/L Account"/>
    <s v=""/>
    <s v=" "/>
    <s v=""/>
    <s v=""/>
    <n v="13208"/>
    <s v=""/>
    <n v="120"/>
    <s v=""/>
    <s v=""/>
  </r>
  <r>
    <x v="1"/>
    <x v="4"/>
    <d v="2021-10-31T00:00:00"/>
    <x v="9"/>
    <s v=" "/>
    <s v="G00122"/>
    <n v="51170"/>
    <x v="50"/>
    <s v="51170 Benefits "/>
    <x v="12"/>
    <s v="CA PC - Invoice 5580786 - PPE 10.31.21"/>
    <s v=" "/>
    <s v=""/>
    <s v=""/>
    <n v="729.9"/>
    <n v="729.9"/>
    <n v="0"/>
    <s v=""/>
    <s v="G/L Account"/>
    <s v=""/>
    <s v=" "/>
    <s v=""/>
    <s v=""/>
    <n v="13200"/>
    <s v=""/>
    <n v="120"/>
    <s v=""/>
    <s v=""/>
  </r>
  <r>
    <x v="1"/>
    <x v="5"/>
    <d v="2021-10-31T00:00:00"/>
    <x v="9"/>
    <s v=" "/>
    <s v="G00122"/>
    <n v="51170"/>
    <x v="50"/>
    <s v="51170 Benefits "/>
    <x v="12"/>
    <s v="CA PC - Invoice 5580786 - PPE 10.31.21"/>
    <s v=" "/>
    <s v=""/>
    <s v=""/>
    <n v="2613.0300000000002"/>
    <n v="2613.0300000000002"/>
    <n v="0"/>
    <s v=""/>
    <s v="G/L Account"/>
    <s v=""/>
    <s v=" "/>
    <s v=""/>
    <s v=""/>
    <n v="13194"/>
    <s v=""/>
    <n v="11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2685.56"/>
    <n v="2685.56"/>
    <n v="0"/>
    <s v=""/>
    <s v="G/L Account"/>
    <s v=""/>
    <s v=" "/>
    <s v=""/>
    <s v=""/>
    <n v="13189"/>
    <s v=""/>
    <n v="110"/>
    <s v=""/>
    <s v=""/>
  </r>
  <r>
    <x v="1"/>
    <x v="7"/>
    <d v="2021-10-31T00:00:00"/>
    <x v="9"/>
    <s v=" "/>
    <s v="G00122"/>
    <n v="51170"/>
    <x v="50"/>
    <s v="51170 Benefits "/>
    <x v="12"/>
    <s v="CA PC - Invoice 5580786 - PPE 10.31.21"/>
    <s v=" "/>
    <s v=""/>
    <s v=""/>
    <n v="2689.35"/>
    <n v="2689.35"/>
    <n v="0"/>
    <s v=""/>
    <s v="G/L Account"/>
    <s v=""/>
    <s v=" "/>
    <s v=""/>
    <s v=""/>
    <n v="13183"/>
    <s v=""/>
    <n v="110"/>
    <s v=""/>
    <s v=""/>
  </r>
  <r>
    <x v="1"/>
    <x v="1"/>
    <d v="2021-10-31T00:00:00"/>
    <x v="9"/>
    <s v=" "/>
    <s v="G00122"/>
    <n v="51170"/>
    <x v="50"/>
    <s v="51170 Benefits "/>
    <x v="12"/>
    <s v="CA PC - Invoice 5580786 - PPE 10.31.21"/>
    <s v=" "/>
    <s v=""/>
    <s v=""/>
    <n v="1560.74"/>
    <n v="1560.74"/>
    <n v="0"/>
    <s v=""/>
    <s v="G/L Account"/>
    <s v=""/>
    <s v=" "/>
    <s v=""/>
    <s v=""/>
    <n v="13179"/>
    <s v=""/>
    <n v="110"/>
    <s v=""/>
    <s v=""/>
  </r>
  <r>
    <x v="1"/>
    <x v="4"/>
    <d v="2021-10-31T00:00:00"/>
    <x v="9"/>
    <s v=" "/>
    <s v="G00122"/>
    <n v="51170"/>
    <x v="50"/>
    <s v="51170 Benefits "/>
    <x v="12"/>
    <s v="CA PC - Invoice 5580786 - PPE 10.31.21"/>
    <s v=" "/>
    <s v=""/>
    <s v=""/>
    <n v="1546.09"/>
    <n v="1546.09"/>
    <n v="0"/>
    <s v=""/>
    <s v="G/L Account"/>
    <s v=""/>
    <s v=" "/>
    <s v=""/>
    <s v=""/>
    <n v="13175"/>
    <s v=""/>
    <n v="110"/>
    <s v=""/>
    <s v=""/>
  </r>
  <r>
    <x v="4"/>
    <x v="4"/>
    <d v="2021-10-31T00:00:00"/>
    <x v="9"/>
    <s v=" "/>
    <s v="G00121"/>
    <n v="51170"/>
    <x v="50"/>
    <s v="51170 Benefits "/>
    <x v="12"/>
    <s v="NY PC - Invoice 558041 - PPE 10.31.21"/>
    <s v=" "/>
    <s v=""/>
    <s v=""/>
    <n v="1259.68"/>
    <n v="1259.68"/>
    <n v="0"/>
    <s v=""/>
    <s v="G/L Account"/>
    <s v=""/>
    <s v=" "/>
    <s v=""/>
    <s v=""/>
    <n v="13060"/>
    <s v=""/>
    <n v="120"/>
    <s v=""/>
    <s v=""/>
  </r>
  <r>
    <x v="4"/>
    <x v="4"/>
    <d v="2021-10-31T00:00:00"/>
    <x v="9"/>
    <s v=" "/>
    <s v="G00121"/>
    <n v="51170"/>
    <x v="50"/>
    <s v="51170 Benefits "/>
    <x v="12"/>
    <s v="NY PC - Invoice 558041 - PPE 10.31.21"/>
    <s v=" "/>
    <s v=""/>
    <s v=""/>
    <n v="3346.94"/>
    <n v="3346.94"/>
    <n v="0"/>
    <s v=""/>
    <s v="G/L Account"/>
    <s v=""/>
    <s v=" "/>
    <s v=""/>
    <s v=""/>
    <n v="13053"/>
    <s v=""/>
    <n v="110"/>
    <s v=""/>
    <s v=""/>
  </r>
  <r>
    <x v="0"/>
    <x v="7"/>
    <d v="2021-10-31T00:00:00"/>
    <x v="9"/>
    <s v=" "/>
    <s v="G00123"/>
    <n v="51170"/>
    <x v="50"/>
    <s v="51170 Benefits "/>
    <x v="12"/>
    <s v="SFM - Invoice 5581676 - off-cycle"/>
    <s v=" "/>
    <s v=""/>
    <s v=""/>
    <n v="-10.27"/>
    <n v="0"/>
    <n v="10.27"/>
    <s v=""/>
    <s v="G/L Account"/>
    <s v=""/>
    <s v=" "/>
    <s v=""/>
    <s v=""/>
    <n v="12966"/>
    <s v=""/>
    <n v="17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711.83"/>
    <n v="711.83"/>
    <n v="0"/>
    <s v=""/>
    <s v="G/L Account"/>
    <s v=""/>
    <s v=" "/>
    <s v=""/>
    <s v=""/>
    <n v="12956"/>
    <s v=""/>
    <n v="16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2621.54"/>
    <n v="2621.54"/>
    <n v="0"/>
    <s v=""/>
    <s v="G/L Account"/>
    <s v=""/>
    <s v=" "/>
    <s v=""/>
    <s v=""/>
    <n v="12948"/>
    <s v=""/>
    <n v="22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1457.68"/>
    <n v="1457.68"/>
    <n v="0"/>
    <s v=""/>
    <s v="G/L Account"/>
    <s v=""/>
    <s v=" "/>
    <s v=""/>
    <s v=""/>
    <n v="12940"/>
    <s v=""/>
    <n v="14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2219.66"/>
    <n v="2219.66"/>
    <n v="0"/>
    <s v=""/>
    <s v="G/L Account"/>
    <s v=""/>
    <s v=" "/>
    <s v=""/>
    <s v=""/>
    <n v="12932"/>
    <s v=""/>
    <n v="140"/>
    <s v=""/>
    <s v=""/>
  </r>
  <r>
    <x v="0"/>
    <x v="3"/>
    <d v="2021-10-31T00:00:00"/>
    <x v="9"/>
    <s v=" "/>
    <s v="G00123"/>
    <n v="51170"/>
    <x v="50"/>
    <s v="51170 Benefits "/>
    <x v="12"/>
    <s v="SFM - Invoice 5580823"/>
    <s v=" "/>
    <s v=""/>
    <s v=""/>
    <n v="366"/>
    <n v="366"/>
    <n v="0"/>
    <s v=""/>
    <s v="G/L Account"/>
    <s v=""/>
    <s v=" "/>
    <s v=""/>
    <s v=""/>
    <n v="12924"/>
    <s v=""/>
    <n v="14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2671.48"/>
    <n v="2671.48"/>
    <n v="0"/>
    <s v=""/>
    <s v="G/L Account"/>
    <s v=""/>
    <s v=" "/>
    <s v=""/>
    <s v=""/>
    <n v="12917"/>
    <s v=""/>
    <n v="14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1391.62"/>
    <n v="1391.62"/>
    <n v="0"/>
    <s v=""/>
    <s v="G/L Account"/>
    <s v=""/>
    <s v=" "/>
    <s v=""/>
    <s v=""/>
    <n v="12909"/>
    <s v=""/>
    <n v="14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55.1"/>
    <n v="55.1"/>
    <n v="0"/>
    <s v=""/>
    <s v="G/L Account"/>
    <s v=""/>
    <s v=" "/>
    <s v=""/>
    <s v=""/>
    <n v="12893"/>
    <s v=""/>
    <n v="18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1375.65"/>
    <n v="1375.65"/>
    <n v="0"/>
    <s v=""/>
    <s v="G/L Account"/>
    <s v=""/>
    <s v=" "/>
    <s v=""/>
    <s v=""/>
    <n v="12886"/>
    <s v=""/>
    <n v="180"/>
    <s v=""/>
    <s v=""/>
  </r>
  <r>
    <x v="0"/>
    <x v="6"/>
    <d v="2021-10-31T00:00:00"/>
    <x v="9"/>
    <s v=" "/>
    <s v="G00123"/>
    <n v="51170"/>
    <x v="50"/>
    <s v="51170 Benefits "/>
    <x v="12"/>
    <s v="SFM - Invoice 5580823"/>
    <s v=" "/>
    <s v=""/>
    <s v=""/>
    <n v="323.12"/>
    <n v="323.12"/>
    <n v="0"/>
    <s v=""/>
    <s v="G/L Account"/>
    <s v=""/>
    <s v=" "/>
    <s v=""/>
    <s v=""/>
    <n v="12874"/>
    <s v=""/>
    <n v="18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632.73"/>
    <n v="632.73"/>
    <n v="0"/>
    <s v=""/>
    <s v="G/L Account"/>
    <s v=""/>
    <s v=" "/>
    <s v=""/>
    <s v=""/>
    <n v="12867"/>
    <s v=""/>
    <n v="18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704.16"/>
    <n v="704.16"/>
    <n v="0"/>
    <s v=""/>
    <s v="G/L Account"/>
    <s v=""/>
    <s v=" "/>
    <s v=""/>
    <s v=""/>
    <n v="12859"/>
    <s v=""/>
    <n v="18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1210.56"/>
    <n v="1210.56"/>
    <n v="0"/>
    <s v=""/>
    <s v="G/L Account"/>
    <s v=""/>
    <s v=" "/>
    <s v=""/>
    <s v=""/>
    <n v="12852"/>
    <s v=""/>
    <n v="15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444.44"/>
    <n v="444.44"/>
    <n v="0"/>
    <s v=""/>
    <s v="G/L Account"/>
    <s v=""/>
    <s v=" "/>
    <s v=""/>
    <s v=""/>
    <n v="12838"/>
    <s v=""/>
    <n v="17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3159.13"/>
    <n v="3159.13"/>
    <n v="0"/>
    <s v=""/>
    <s v="G/L Account"/>
    <s v=""/>
    <s v=" "/>
    <s v=""/>
    <s v=""/>
    <n v="12830"/>
    <s v=""/>
    <n v="170"/>
    <s v=""/>
    <s v=""/>
  </r>
  <r>
    <x v="0"/>
    <x v="3"/>
    <d v="2021-10-31T00:00:00"/>
    <x v="9"/>
    <s v=" "/>
    <s v="G00123"/>
    <n v="51170"/>
    <x v="50"/>
    <s v="51170 Benefits "/>
    <x v="12"/>
    <s v="SFM - Invoice 5580823"/>
    <s v=" "/>
    <s v=""/>
    <s v=""/>
    <n v="9.85"/>
    <n v="9.85"/>
    <n v="0"/>
    <s v=""/>
    <s v="G/L Account"/>
    <s v=""/>
    <s v=" "/>
    <s v=""/>
    <s v=""/>
    <n v="12823"/>
    <s v=""/>
    <n v="170"/>
    <s v=""/>
    <s v=""/>
  </r>
  <r>
    <x v="0"/>
    <x v="6"/>
    <d v="2021-10-31T00:00:00"/>
    <x v="9"/>
    <s v=" "/>
    <s v="G00123"/>
    <n v="51170"/>
    <x v="50"/>
    <s v="51170 Benefits "/>
    <x v="12"/>
    <s v="SFM - Invoice 5580823"/>
    <s v=" "/>
    <s v=""/>
    <s v=""/>
    <n v="24.51"/>
    <n v="24.51"/>
    <n v="0"/>
    <s v=""/>
    <s v="G/L Account"/>
    <s v=""/>
    <s v=" "/>
    <s v=""/>
    <s v=""/>
    <n v="12817"/>
    <s v=""/>
    <n v="17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1714.94"/>
    <n v="1714.94"/>
    <n v="0"/>
    <s v=""/>
    <s v="G/L Account"/>
    <s v=""/>
    <s v=" "/>
    <s v=""/>
    <s v=""/>
    <n v="12811"/>
    <s v=""/>
    <n v="17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1706.83"/>
    <n v="1706.83"/>
    <n v="0"/>
    <s v=""/>
    <s v="G/L Account"/>
    <s v=""/>
    <s v=" "/>
    <s v=""/>
    <s v=""/>
    <n v="12803"/>
    <s v=""/>
    <n v="170"/>
    <s v=""/>
    <s v=""/>
  </r>
  <r>
    <x v="0"/>
    <x v="8"/>
    <d v="2021-10-31T00:00:00"/>
    <x v="9"/>
    <s v=" "/>
    <s v="G00123"/>
    <n v="51170"/>
    <x v="50"/>
    <s v="51170 Benefits "/>
    <x v="12"/>
    <s v="SFM - Invoice 5580823"/>
    <s v=" "/>
    <s v=""/>
    <s v=""/>
    <n v="256.39"/>
    <n v="256.39"/>
    <n v="0"/>
    <s v=""/>
    <s v="G/L Account"/>
    <s v=""/>
    <s v=" "/>
    <s v=""/>
    <s v=""/>
    <n v="12795"/>
    <s v=""/>
    <n v="170"/>
    <s v=""/>
    <s v=""/>
  </r>
  <r>
    <x v="0"/>
    <x v="5"/>
    <d v="2021-10-31T00:00:00"/>
    <x v="9"/>
    <s v=" "/>
    <s v="G00123"/>
    <n v="51170"/>
    <x v="50"/>
    <s v="51170 Benefits "/>
    <x v="12"/>
    <s v="SFM - Invoice 5580823"/>
    <s v=" "/>
    <s v=""/>
    <s v=""/>
    <n v="1603.91"/>
    <n v="1603.91"/>
    <n v="0"/>
    <s v=""/>
    <s v="G/L Account"/>
    <s v=""/>
    <s v=" "/>
    <s v=""/>
    <s v=""/>
    <n v="12784"/>
    <s v=""/>
    <n v="130"/>
    <s v=""/>
    <s v=""/>
  </r>
  <r>
    <x v="0"/>
    <x v="1"/>
    <d v="2021-10-31T00:00:00"/>
    <x v="9"/>
    <s v=" "/>
    <s v="G00123"/>
    <n v="51170"/>
    <x v="50"/>
    <s v="51170 Benefits "/>
    <x v="12"/>
    <s v="SFM - Invoice 5580823"/>
    <s v=" "/>
    <s v=""/>
    <s v=""/>
    <n v="4608.71"/>
    <n v="4608.71"/>
    <n v="0"/>
    <s v=""/>
    <s v="G/L Account"/>
    <s v=""/>
    <s v=" "/>
    <s v=""/>
    <s v=""/>
    <n v="12777"/>
    <s v=""/>
    <n v="130"/>
    <s v=""/>
    <s v=""/>
  </r>
  <r>
    <x v="0"/>
    <x v="7"/>
    <d v="2021-10-31T00:00:00"/>
    <x v="9"/>
    <s v=" "/>
    <s v="G00123"/>
    <n v="51170"/>
    <x v="50"/>
    <s v="51170 Benefits "/>
    <x v="12"/>
    <s v="SFM - Invoice 5580823"/>
    <s v=" "/>
    <s v=""/>
    <s v=""/>
    <n v="1763.71"/>
    <n v="1763.71"/>
    <n v="0"/>
    <s v=""/>
    <s v="G/L Account"/>
    <s v=""/>
    <s v=" "/>
    <s v=""/>
    <s v=""/>
    <n v="12770"/>
    <s v=""/>
    <n v="130"/>
    <s v=""/>
    <s v=""/>
  </r>
  <r>
    <x v="0"/>
    <x v="4"/>
    <d v="2021-10-31T00:00:00"/>
    <x v="9"/>
    <s v=" "/>
    <s v="G00123"/>
    <n v="51170"/>
    <x v="50"/>
    <s v="51170 Benefits "/>
    <x v="12"/>
    <s v="SFM - Invoice 5580823"/>
    <s v=" "/>
    <s v=""/>
    <s v=""/>
    <n v="205.44"/>
    <n v="205.44"/>
    <n v="0"/>
    <s v=""/>
    <s v="G/L Account"/>
    <s v=""/>
    <s v=" "/>
    <s v=""/>
    <s v=""/>
    <n v="12763"/>
    <s v=""/>
    <n v="130"/>
    <s v=""/>
    <s v=""/>
  </r>
  <r>
    <x v="0"/>
    <x v="2"/>
    <d v="2021-10-31T00:00:00"/>
    <x v="9"/>
    <s v=" "/>
    <s v="G00123"/>
    <n v="51170"/>
    <x v="50"/>
    <s v="51170 Benefits "/>
    <x v="12"/>
    <s v="SFM - Invoice 5580823"/>
    <s v=" "/>
    <s v=""/>
    <s v=""/>
    <n v="397.53"/>
    <n v="397.53"/>
    <n v="0"/>
    <s v=""/>
    <s v="G/L Account"/>
    <s v=""/>
    <s v=" "/>
    <s v=""/>
    <s v=""/>
    <n v="12756"/>
    <s v=""/>
    <n v="130"/>
    <s v=""/>
    <s v=""/>
  </r>
  <r>
    <x v="0"/>
    <x v="7"/>
    <d v="2021-10-31T00:00:00"/>
    <x v="9"/>
    <s v=" "/>
    <s v="G00123"/>
    <n v="51170"/>
    <x v="50"/>
    <s v="51170 Benefits "/>
    <x v="12"/>
    <s v="SFM - Invoice 55577732 - off - cycle"/>
    <s v=" "/>
    <s v=""/>
    <s v=""/>
    <n v="20.54"/>
    <n v="20.54"/>
    <n v="0"/>
    <s v=""/>
    <s v="G/L Account"/>
    <s v=""/>
    <s v=" "/>
    <s v=""/>
    <s v=""/>
    <n v="12709"/>
    <s v=""/>
    <n v="170"/>
    <s v=""/>
    <s v=""/>
  </r>
  <r>
    <x v="1"/>
    <x v="5"/>
    <d v="2021-10-31T00:00:00"/>
    <x v="9"/>
    <s v=" "/>
    <s v="G00122"/>
    <n v="51160"/>
    <x v="51"/>
    <s v="51160 401k employer match"/>
    <x v="12"/>
    <s v="CA PC - Invoice 5592167 - off-cycle"/>
    <s v=" "/>
    <s v=""/>
    <s v=""/>
    <n v="2.0099999999999998"/>
    <n v="2.0099999999999998"/>
    <n v="0"/>
    <s v=""/>
    <s v="G/L Account"/>
    <s v=""/>
    <s v=" "/>
    <s v=""/>
    <s v=""/>
    <n v="13264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92167 - off-cycle"/>
    <s v=" "/>
    <s v=""/>
    <s v=""/>
    <n v="2.54"/>
    <n v="2.54"/>
    <n v="0"/>
    <s v=""/>
    <s v="G/L Account"/>
    <s v=""/>
    <s v=" "/>
    <s v=""/>
    <s v=""/>
    <n v="13259"/>
    <s v=""/>
    <n v="120"/>
    <s v=""/>
    <s v=""/>
  </r>
  <r>
    <x v="1"/>
    <x v="7"/>
    <d v="2021-10-31T00:00:00"/>
    <x v="9"/>
    <s v=" "/>
    <s v="G00122"/>
    <n v="51160"/>
    <x v="51"/>
    <s v="51160 401k employer match"/>
    <x v="12"/>
    <s v="CA PC - Invoice 5592167 - off-cycle"/>
    <s v=" "/>
    <s v=""/>
    <s v=""/>
    <n v="16.05"/>
    <n v="16.05"/>
    <n v="0"/>
    <s v=""/>
    <s v="G/L Account"/>
    <s v=""/>
    <s v=" "/>
    <s v=""/>
    <s v=""/>
    <n v="13250"/>
    <s v=""/>
    <n v="120"/>
    <s v=""/>
    <s v=""/>
  </r>
  <r>
    <x v="1"/>
    <x v="5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313.25"/>
    <n v="1313.25"/>
    <n v="0"/>
    <s v=""/>
    <s v="G/L Account"/>
    <s v=""/>
    <s v=" "/>
    <s v=""/>
    <s v=""/>
    <n v="13241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998.46"/>
    <n v="1998.46"/>
    <n v="0"/>
    <s v=""/>
    <s v="G/L Account"/>
    <s v=""/>
    <s v=" "/>
    <s v=""/>
    <s v=""/>
    <n v="13233"/>
    <s v=""/>
    <n v="120"/>
    <s v=""/>
    <s v=""/>
  </r>
  <r>
    <x v="1"/>
    <x v="9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215.33"/>
    <n v="215.33"/>
    <n v="0"/>
    <s v=""/>
    <s v="G/L Account"/>
    <s v=""/>
    <s v=" "/>
    <s v=""/>
    <s v=""/>
    <n v="13219"/>
    <s v=""/>
    <n v="120"/>
    <s v=""/>
    <s v=""/>
  </r>
  <r>
    <x v="1"/>
    <x v="7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1873.33"/>
    <n v="1873.33"/>
    <n v="0"/>
    <s v=""/>
    <s v="G/L Account"/>
    <s v=""/>
    <s v=" "/>
    <s v=""/>
    <s v=""/>
    <n v="13207"/>
    <s v=""/>
    <n v="120"/>
    <s v=""/>
    <s v=""/>
  </r>
  <r>
    <x v="1"/>
    <x v="4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260.52"/>
    <n v="260.52"/>
    <n v="0"/>
    <s v=""/>
    <s v="G/L Account"/>
    <s v=""/>
    <s v=" "/>
    <s v=""/>
    <s v=""/>
    <n v="13199"/>
    <s v=""/>
    <n v="120"/>
    <s v=""/>
    <s v=""/>
  </r>
  <r>
    <x v="1"/>
    <x v="1"/>
    <d v="2021-10-31T00:00:00"/>
    <x v="9"/>
    <s v=" "/>
    <s v="G00122"/>
    <n v="51160"/>
    <x v="51"/>
    <s v="51160 401k employer match"/>
    <x v="12"/>
    <s v="CA PC - Invoice 5580786 - PPE 10.31.21"/>
    <s v=" "/>
    <s v=""/>
    <s v=""/>
    <n v="706.71"/>
    <n v="706.71"/>
    <n v="0"/>
    <s v=""/>
    <s v="G/L Account"/>
    <s v=""/>
    <s v=" "/>
    <s v=""/>
    <s v=""/>
    <n v="13188"/>
    <s v=""/>
    <n v="110"/>
    <s v=""/>
    <s v=""/>
  </r>
  <r>
    <x v="4"/>
    <x v="4"/>
    <d v="2021-10-31T00:00:00"/>
    <x v="9"/>
    <s v=" "/>
    <s v="G00121"/>
    <n v="51160"/>
    <x v="51"/>
    <s v="51160 401k employer match"/>
    <x v="12"/>
    <s v="NY PC - Invoice 558041 - PPE 10.31.21"/>
    <s v=" "/>
    <s v=""/>
    <s v=""/>
    <n v="951.66"/>
    <n v="951.66"/>
    <n v="0"/>
    <s v=""/>
    <s v="G/L Account"/>
    <s v=""/>
    <s v=" "/>
    <s v=""/>
    <s v=""/>
    <n v="13059"/>
    <s v=""/>
    <n v="120"/>
    <s v=""/>
    <s v=""/>
  </r>
  <r>
    <x v="4"/>
    <x v="4"/>
    <d v="2021-10-31T00:00:00"/>
    <x v="9"/>
    <s v=" "/>
    <s v="G00121"/>
    <n v="51160"/>
    <x v="51"/>
    <s v="51160 401k employer match"/>
    <x v="12"/>
    <s v="NY PC - Invoice 558041 - PPE 10.31.21"/>
    <s v=" "/>
    <s v=""/>
    <s v=""/>
    <n v="1003.06"/>
    <n v="1003.06"/>
    <n v="0"/>
    <s v=""/>
    <s v="G/L Account"/>
    <s v=""/>
    <s v=" "/>
    <s v=""/>
    <s v=""/>
    <n v="13052"/>
    <s v=""/>
    <n v="110"/>
    <s v=""/>
    <s v=""/>
  </r>
  <r>
    <x v="0"/>
    <x v="4"/>
    <d v="2021-10-31T00:00:00"/>
    <x v="9"/>
    <s v=" "/>
    <s v="G00123"/>
    <n v="51160"/>
    <x v="51"/>
    <s v="51160 401k employer match"/>
    <x v="12"/>
    <s v="SFM - Invoice 5584193 - off-cycle"/>
    <s v=" "/>
    <s v=""/>
    <s v=""/>
    <n v="320"/>
    <n v="320"/>
    <n v="0"/>
    <s v=""/>
    <s v="G/L Account"/>
    <s v=""/>
    <s v=" "/>
    <s v=""/>
    <s v=""/>
    <n v="13014"/>
    <s v=""/>
    <n v="140"/>
    <s v=""/>
    <s v=""/>
  </r>
  <r>
    <x v="0"/>
    <x v="1"/>
    <d v="2021-10-31T00:00:00"/>
    <x v="9"/>
    <s v=" "/>
    <s v="G00123"/>
    <n v="51160"/>
    <x v="51"/>
    <s v="51160 401k employer match"/>
    <x v="12"/>
    <s v="SFM - Invoice 5592245 - off-cycle"/>
    <s v=" "/>
    <s v=""/>
    <s v=""/>
    <n v="45.47"/>
    <n v="45.47"/>
    <n v="0"/>
    <s v=""/>
    <s v="G/L Account"/>
    <s v=""/>
    <s v=" "/>
    <s v=""/>
    <s v=""/>
    <n v="13008"/>
    <s v=""/>
    <n v="140"/>
    <s v=""/>
    <s v=""/>
  </r>
  <r>
    <x v="0"/>
    <x v="7"/>
    <d v="2021-10-31T00:00:00"/>
    <x v="9"/>
    <s v=" "/>
    <s v="G00123"/>
    <n v="51160"/>
    <x v="51"/>
    <s v="51160 401k employer match"/>
    <x v="12"/>
    <s v="SFM - Invoice 5592245 - off-cycle"/>
    <s v=" "/>
    <s v=""/>
    <s v=""/>
    <n v="2.48"/>
    <n v="2.48"/>
    <n v="0"/>
    <s v=""/>
    <s v="G/L Account"/>
    <s v=""/>
    <s v=" "/>
    <s v=""/>
    <s v=""/>
    <n v="13003"/>
    <s v=""/>
    <n v="140"/>
    <s v=""/>
    <s v=""/>
  </r>
  <r>
    <x v="0"/>
    <x v="5"/>
    <d v="2021-10-31T00:00:00"/>
    <x v="9"/>
    <s v=" "/>
    <s v="G00123"/>
    <n v="51160"/>
    <x v="51"/>
    <s v="51160 401k employer match"/>
    <x v="12"/>
    <s v="SFM - Invoice 5592245 - off-cycle"/>
    <s v=" "/>
    <s v=""/>
    <s v=""/>
    <n v="0.92"/>
    <n v="0.92"/>
    <n v="0"/>
    <s v=""/>
    <s v="G/L Account"/>
    <s v=""/>
    <s v=" "/>
    <s v=""/>
    <s v=""/>
    <n v="12990"/>
    <s v=""/>
    <n v="170"/>
    <s v=""/>
    <s v=""/>
  </r>
  <r>
    <x v="0"/>
    <x v="1"/>
    <d v="2021-10-31T00:00:00"/>
    <x v="9"/>
    <s v=" "/>
    <s v="G00123"/>
    <n v="51160"/>
    <x v="51"/>
    <s v="51160 401k employer match"/>
    <x v="12"/>
    <s v="SFM - Invoice 5592245 - off-cycle"/>
    <s v=" "/>
    <s v=""/>
    <s v=""/>
    <n v="1.1399999999999999"/>
    <n v="1.1399999999999999"/>
    <n v="0"/>
    <s v=""/>
    <s v="G/L Account"/>
    <s v=""/>
    <s v=" "/>
    <s v=""/>
    <s v=""/>
    <n v="12984"/>
    <s v=""/>
    <n v="170"/>
    <s v=""/>
    <s v=""/>
  </r>
  <r>
    <x v="0"/>
    <x v="7"/>
    <d v="2021-10-31T00:00:00"/>
    <x v="9"/>
    <s v=" "/>
    <s v="G00123"/>
    <n v="51160"/>
    <x v="51"/>
    <s v="51160 401k employer match"/>
    <x v="12"/>
    <s v="SFM - Invoice 5592245 - off-cycle"/>
    <s v=" "/>
    <s v=""/>
    <s v=""/>
    <n v="2.19"/>
    <n v="2.19"/>
    <n v="0"/>
    <s v=""/>
    <s v="G/L Account"/>
    <s v=""/>
    <s v=" "/>
    <s v=""/>
    <s v=""/>
    <n v="12979"/>
    <s v=""/>
    <n v="170"/>
    <s v=""/>
    <s v=""/>
  </r>
  <r>
    <x v="0"/>
    <x v="0"/>
    <d v="2021-10-31T00:00:00"/>
    <x v="9"/>
    <s v=" "/>
    <s v="G00123"/>
    <n v="51160"/>
    <x v="51"/>
    <s v="51160 401k employer match"/>
    <x v="12"/>
    <s v="SFM - Invoice 5582577 - off-cycle"/>
    <s v=" "/>
    <s v=""/>
    <s v=""/>
    <n v="70"/>
    <n v="70"/>
    <n v="0"/>
    <s v=""/>
    <s v="G/L Account"/>
    <s v=""/>
    <s v=" "/>
    <s v=""/>
    <s v=""/>
    <n v="12973"/>
    <s v=""/>
    <n v="17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201.8"/>
    <n v="201.8"/>
    <n v="0"/>
    <s v=""/>
    <s v="G/L Account"/>
    <s v=""/>
    <s v=" "/>
    <s v=""/>
    <s v=""/>
    <n v="12955"/>
    <s v=""/>
    <n v="16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528.33000000000004"/>
    <n v="528.33000000000004"/>
    <n v="0"/>
    <s v=""/>
    <s v="G/L Account"/>
    <s v=""/>
    <s v=" "/>
    <s v=""/>
    <s v=""/>
    <n v="12947"/>
    <s v=""/>
    <n v="22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495.36"/>
    <n v="495.36"/>
    <n v="0"/>
    <s v=""/>
    <s v="G/L Account"/>
    <s v=""/>
    <s v=" "/>
    <s v=""/>
    <s v=""/>
    <n v="12939"/>
    <s v=""/>
    <n v="14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728.89"/>
    <n v="728.89"/>
    <n v="0"/>
    <s v=""/>
    <s v="G/L Account"/>
    <s v=""/>
    <s v=" "/>
    <s v=""/>
    <s v=""/>
    <n v="12931"/>
    <s v=""/>
    <n v="140"/>
    <s v=""/>
    <s v=""/>
  </r>
  <r>
    <x v="0"/>
    <x v="3"/>
    <d v="2021-10-31T00:00:00"/>
    <x v="9"/>
    <s v=" "/>
    <s v="G00123"/>
    <n v="51160"/>
    <x v="51"/>
    <s v="51160 401k employer match"/>
    <x v="12"/>
    <s v="SFM - Invoice 5580823"/>
    <s v=" "/>
    <s v=""/>
    <s v=""/>
    <n v="113.6"/>
    <n v="113.6"/>
    <n v="0"/>
    <s v=""/>
    <s v="G/L Account"/>
    <s v=""/>
    <s v=" "/>
    <s v=""/>
    <s v=""/>
    <n v="12923"/>
    <s v=""/>
    <n v="14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575.66"/>
    <n v="575.66"/>
    <n v="0"/>
    <s v=""/>
    <s v="G/L Account"/>
    <s v=""/>
    <s v=" "/>
    <s v=""/>
    <s v=""/>
    <n v="12916"/>
    <s v=""/>
    <n v="14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347.3"/>
    <n v="347.3"/>
    <n v="0"/>
    <s v=""/>
    <s v="G/L Account"/>
    <s v=""/>
    <s v=" "/>
    <s v=""/>
    <s v=""/>
    <n v="12908"/>
    <s v=""/>
    <n v="14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73.900000000000006"/>
    <n v="73.900000000000006"/>
    <n v="0"/>
    <s v=""/>
    <s v="G/L Account"/>
    <s v=""/>
    <s v=" "/>
    <s v=""/>
    <s v=""/>
    <n v="12892"/>
    <s v=""/>
    <n v="18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496.93"/>
    <n v="496.93"/>
    <n v="0"/>
    <s v=""/>
    <s v="G/L Account"/>
    <s v=""/>
    <s v=" "/>
    <s v=""/>
    <s v=""/>
    <n v="12885"/>
    <s v=""/>
    <n v="180"/>
    <s v=""/>
    <s v=""/>
  </r>
  <r>
    <x v="0"/>
    <x v="6"/>
    <d v="2021-10-31T00:00:00"/>
    <x v="9"/>
    <s v=" "/>
    <s v="G00123"/>
    <n v="51160"/>
    <x v="51"/>
    <s v="51160 401k employer match"/>
    <x v="12"/>
    <s v="SFM - Invoice 5580823"/>
    <s v=" "/>
    <s v=""/>
    <s v=""/>
    <n v="59.76"/>
    <n v="59.76"/>
    <n v="0"/>
    <s v=""/>
    <s v="G/L Account"/>
    <s v=""/>
    <s v=" "/>
    <s v=""/>
    <s v=""/>
    <n v="12873"/>
    <s v=""/>
    <n v="18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95.28"/>
    <n v="95.28"/>
    <n v="0"/>
    <s v=""/>
    <s v="G/L Account"/>
    <s v=""/>
    <s v=" "/>
    <s v=""/>
    <s v=""/>
    <n v="12866"/>
    <s v=""/>
    <n v="18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75.400000000000006"/>
    <n v="75.400000000000006"/>
    <n v="0"/>
    <s v=""/>
    <s v="G/L Account"/>
    <s v=""/>
    <s v=" "/>
    <s v=""/>
    <s v=""/>
    <n v="12858"/>
    <s v=""/>
    <n v="180"/>
    <s v=""/>
    <s v=""/>
  </r>
  <r>
    <x v="0"/>
    <x v="2"/>
    <d v="2021-10-31T00:00:00"/>
    <x v="9"/>
    <s v=" "/>
    <s v="G00123"/>
    <n v="51160"/>
    <x v="51"/>
    <s v="51160 401k employer match"/>
    <x v="12"/>
    <s v="SFM - Invoice 5580823"/>
    <s v=" "/>
    <s v=""/>
    <s v=""/>
    <n v="72.680000000000007"/>
    <n v="72.680000000000007"/>
    <n v="0"/>
    <s v=""/>
    <s v="G/L Account"/>
    <s v=""/>
    <s v=" "/>
    <s v=""/>
    <s v=""/>
    <n v="12851"/>
    <s v=""/>
    <n v="15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493.24"/>
    <n v="493.24"/>
    <n v="0"/>
    <s v=""/>
    <s v="G/L Account"/>
    <s v=""/>
    <s v=" "/>
    <s v=""/>
    <s v=""/>
    <n v="12837"/>
    <s v=""/>
    <n v="17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606.66"/>
    <n v="606.66"/>
    <n v="0"/>
    <s v=""/>
    <s v="G/L Account"/>
    <s v=""/>
    <s v=" "/>
    <s v=""/>
    <s v=""/>
    <n v="12829"/>
    <s v=""/>
    <n v="170"/>
    <s v=""/>
    <s v=""/>
  </r>
  <r>
    <x v="0"/>
    <x v="3"/>
    <d v="2021-10-31T00:00:00"/>
    <x v="9"/>
    <s v=" "/>
    <s v="G00123"/>
    <n v="51160"/>
    <x v="51"/>
    <s v="51160 401k employer match"/>
    <x v="12"/>
    <s v="SFM - Invoice 5580823"/>
    <s v=" "/>
    <s v=""/>
    <s v=""/>
    <n v="85"/>
    <n v="85"/>
    <n v="0"/>
    <s v=""/>
    <s v="G/L Account"/>
    <s v=""/>
    <s v=" "/>
    <s v=""/>
    <s v=""/>
    <n v="12822"/>
    <s v=""/>
    <n v="17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156.24"/>
    <n v="156.24"/>
    <n v="0"/>
    <s v=""/>
    <s v="G/L Account"/>
    <s v=""/>
    <s v=" "/>
    <s v=""/>
    <s v=""/>
    <n v="12810"/>
    <s v=""/>
    <n v="17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276.10000000000002"/>
    <n v="276.10000000000002"/>
    <n v="0"/>
    <s v=""/>
    <s v="G/L Account"/>
    <s v=""/>
    <s v=" "/>
    <s v=""/>
    <s v=""/>
    <n v="12802"/>
    <s v=""/>
    <n v="170"/>
    <s v=""/>
    <s v=""/>
  </r>
  <r>
    <x v="0"/>
    <x v="5"/>
    <d v="2021-10-31T00:00:00"/>
    <x v="9"/>
    <s v=" "/>
    <s v="G00123"/>
    <n v="51160"/>
    <x v="51"/>
    <s v="51160 401k employer match"/>
    <x v="12"/>
    <s v="SFM - Invoice 5580823"/>
    <s v=" "/>
    <s v=""/>
    <s v=""/>
    <n v="1341.69"/>
    <n v="1341.69"/>
    <n v="0"/>
    <s v=""/>
    <s v="G/L Account"/>
    <s v=""/>
    <s v=" "/>
    <s v=""/>
    <s v=""/>
    <n v="12783"/>
    <s v=""/>
    <n v="130"/>
    <s v=""/>
    <s v=""/>
  </r>
  <r>
    <x v="0"/>
    <x v="1"/>
    <d v="2021-10-31T00:00:00"/>
    <x v="9"/>
    <s v=" "/>
    <s v="G00123"/>
    <n v="51160"/>
    <x v="51"/>
    <s v="51160 401k employer match"/>
    <x v="12"/>
    <s v="SFM - Invoice 5580823"/>
    <s v=" "/>
    <s v=""/>
    <s v=""/>
    <n v="1808.31"/>
    <n v="1808.31"/>
    <n v="0"/>
    <s v=""/>
    <s v="G/L Account"/>
    <s v=""/>
    <s v=" "/>
    <s v=""/>
    <s v=""/>
    <n v="12776"/>
    <s v=""/>
    <n v="130"/>
    <s v=""/>
    <s v=""/>
  </r>
  <r>
    <x v="0"/>
    <x v="7"/>
    <d v="2021-10-31T00:00:00"/>
    <x v="9"/>
    <s v=" "/>
    <s v="G00123"/>
    <n v="51160"/>
    <x v="51"/>
    <s v="51160 401k employer match"/>
    <x v="12"/>
    <s v="SFM - Invoice 5580823"/>
    <s v=" "/>
    <s v=""/>
    <s v=""/>
    <n v="950.07"/>
    <n v="950.07"/>
    <n v="0"/>
    <s v=""/>
    <s v="G/L Account"/>
    <s v=""/>
    <s v=" "/>
    <s v=""/>
    <s v=""/>
    <n v="12769"/>
    <s v=""/>
    <n v="130"/>
    <s v=""/>
    <s v=""/>
  </r>
  <r>
    <x v="0"/>
    <x v="4"/>
    <d v="2021-10-31T00:00:00"/>
    <x v="9"/>
    <s v=" "/>
    <s v="G00123"/>
    <n v="51160"/>
    <x v="51"/>
    <s v="51160 401k employer match"/>
    <x v="12"/>
    <s v="SFM - Invoice 5580823"/>
    <s v=" "/>
    <s v=""/>
    <s v=""/>
    <n v="388.33"/>
    <n v="388.33"/>
    <n v="0"/>
    <s v=""/>
    <s v="G/L Account"/>
    <s v=""/>
    <s v=" "/>
    <s v=""/>
    <s v=""/>
    <n v="12762"/>
    <s v=""/>
    <n v="13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1.82"/>
    <n v="1.82"/>
    <n v="0"/>
    <s v=""/>
    <s v="G/L Account"/>
    <s v=""/>
    <s v=" "/>
    <s v=""/>
    <s v=""/>
    <n v="13265"/>
    <s v=""/>
    <n v="12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4.84"/>
    <n v="4.84"/>
    <n v="0"/>
    <s v=""/>
    <s v="G/L Account"/>
    <s v=""/>
    <s v=" "/>
    <s v=""/>
    <s v=""/>
    <n v="13260"/>
    <s v=""/>
    <n v="120"/>
    <s v=""/>
    <s v=""/>
  </r>
  <r>
    <x v="1"/>
    <x v="3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1.22"/>
    <n v="1.22"/>
    <n v="0"/>
    <s v=""/>
    <s v="G/L Account"/>
    <s v=""/>
    <s v=" "/>
    <s v=""/>
    <s v=""/>
    <n v="13255"/>
    <s v=""/>
    <n v="12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92167 - off-cycle"/>
    <s v=" "/>
    <s v=""/>
    <s v=""/>
    <n v="6.96"/>
    <n v="6.96"/>
    <n v="0"/>
    <s v=""/>
    <s v="G/L Account"/>
    <s v=""/>
    <s v=" "/>
    <s v=""/>
    <s v=""/>
    <n v="13251"/>
    <s v=""/>
    <n v="12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41.55"/>
    <n v="1341.55"/>
    <n v="0"/>
    <s v=""/>
    <s v="G/L Account"/>
    <s v=""/>
    <s v=" "/>
    <s v=""/>
    <s v=""/>
    <n v="13243"/>
    <s v=""/>
    <n v="12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652.61"/>
    <n v="1652.61"/>
    <n v="0"/>
    <s v=""/>
    <s v="G/L Account"/>
    <s v=""/>
    <s v=" "/>
    <s v=""/>
    <s v=""/>
    <n v="13235"/>
    <s v=""/>
    <n v="120"/>
    <s v=""/>
    <s v=""/>
  </r>
  <r>
    <x v="1"/>
    <x v="3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54.51"/>
    <n v="154.51"/>
    <n v="0"/>
    <s v=""/>
    <s v="G/L Account"/>
    <s v=""/>
    <s v=" "/>
    <s v=""/>
    <s v=""/>
    <n v="13227"/>
    <s v=""/>
    <n v="120"/>
    <s v=""/>
    <s v=""/>
  </r>
  <r>
    <x v="1"/>
    <x v="9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31.65"/>
    <n v="31.65"/>
    <n v="0"/>
    <s v=""/>
    <s v="G/L Account"/>
    <s v=""/>
    <s v=" "/>
    <s v=""/>
    <s v=""/>
    <n v="13221"/>
    <s v=""/>
    <n v="120"/>
    <s v=""/>
    <s v=""/>
  </r>
  <r>
    <x v="1"/>
    <x v="9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24.43"/>
    <n v="24.43"/>
    <n v="0"/>
    <s v=""/>
    <s v="G/L Account"/>
    <s v=""/>
    <s v=" "/>
    <s v=""/>
    <s v=""/>
    <n v="13215"/>
    <s v=""/>
    <n v="12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63.29"/>
    <n v="1363.29"/>
    <n v="0"/>
    <s v=""/>
    <s v="G/L Account"/>
    <s v=""/>
    <s v=" "/>
    <s v=""/>
    <s v=""/>
    <n v="13209"/>
    <s v=""/>
    <n v="120"/>
    <s v=""/>
    <s v=""/>
  </r>
  <r>
    <x v="1"/>
    <x v="4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34.880000000000003"/>
    <n v="34.880000000000003"/>
    <n v="0"/>
    <s v=""/>
    <s v="G/L Account"/>
    <s v=""/>
    <s v=" "/>
    <s v=""/>
    <s v=""/>
    <n v="13201"/>
    <s v=""/>
    <n v="120"/>
    <s v=""/>
    <s v=""/>
  </r>
  <r>
    <x v="1"/>
    <x v="5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78"/>
    <n v="1378"/>
    <n v="0"/>
    <s v=""/>
    <s v="G/L Account"/>
    <s v=""/>
    <s v=" "/>
    <s v=""/>
    <s v=""/>
    <n v="13195"/>
    <s v=""/>
    <n v="110"/>
    <s v=""/>
    <s v=""/>
  </r>
  <r>
    <x v="1"/>
    <x v="1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266.42"/>
    <n v="1266.42"/>
    <n v="0"/>
    <s v=""/>
    <s v="G/L Account"/>
    <s v=""/>
    <s v=" "/>
    <s v=""/>
    <s v=""/>
    <n v="13190"/>
    <s v=""/>
    <n v="110"/>
    <s v=""/>
    <s v=""/>
  </r>
  <r>
    <x v="1"/>
    <x v="7"/>
    <d v="2021-10-31T00:00:00"/>
    <x v="9"/>
    <s v=" "/>
    <s v="G00122"/>
    <n v="51150"/>
    <x v="52"/>
    <s v="51150 Workers' comp insurance"/>
    <x v="12"/>
    <s v="CA PC - Invoice 5580786 - PPE 10.31.21"/>
    <s v=" "/>
    <s v=""/>
    <s v=""/>
    <n v="1327.41"/>
    <n v="1327.41"/>
    <n v="0"/>
    <s v=""/>
    <s v="G/L Account"/>
    <s v=""/>
    <s v=" "/>
    <s v=""/>
    <s v=""/>
    <n v="13184"/>
    <s v=""/>
    <n v="110"/>
    <s v=""/>
    <s v=""/>
  </r>
  <r>
    <x v="4"/>
    <x v="4"/>
    <d v="2021-10-31T00:00:00"/>
    <x v="9"/>
    <s v=" "/>
    <s v="G00121"/>
    <n v="51150"/>
    <x v="52"/>
    <s v="51150 Workers' comp insurance"/>
    <x v="12"/>
    <s v="NY PC - Invoice 558041 - PPE 10.31.21"/>
    <s v=" "/>
    <s v=""/>
    <s v=""/>
    <n v="220.83"/>
    <n v="220.83"/>
    <n v="0"/>
    <s v=""/>
    <s v="G/L Account"/>
    <s v=""/>
    <s v=" "/>
    <s v=""/>
    <s v=""/>
    <n v="13061"/>
    <s v=""/>
    <n v="120"/>
    <s v=""/>
    <s v=""/>
  </r>
  <r>
    <x v="4"/>
    <x v="4"/>
    <d v="2021-10-31T00:00:00"/>
    <x v="9"/>
    <s v=" "/>
    <s v="G00121"/>
    <n v="51150"/>
    <x v="52"/>
    <s v="51150 Workers' comp insurance"/>
    <x v="12"/>
    <s v="NY PC - Invoice 558041 - PPE 10.31.21"/>
    <s v=" "/>
    <s v=""/>
    <s v=""/>
    <n v="847.17"/>
    <n v="847.17"/>
    <n v="0"/>
    <s v=""/>
    <s v="G/L Account"/>
    <s v=""/>
    <s v=" "/>
    <s v=""/>
    <s v=""/>
    <n v="13054"/>
    <s v=""/>
    <n v="11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4193 - off-cycle"/>
    <s v=" "/>
    <s v=""/>
    <s v=""/>
    <n v="63.36"/>
    <n v="63.36"/>
    <n v="0"/>
    <s v=""/>
    <s v="G/L Account"/>
    <s v=""/>
    <s v=" "/>
    <s v=""/>
    <s v=""/>
    <n v="13015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6.03"/>
    <n v="26.03"/>
    <n v="0"/>
    <s v=""/>
    <s v="G/L Account"/>
    <s v=""/>
    <s v=" "/>
    <s v=""/>
    <s v=""/>
    <n v="13009"/>
    <s v=""/>
    <n v="14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.62"/>
    <n v="2.62"/>
    <n v="0"/>
    <s v=""/>
    <s v="G/L Account"/>
    <s v=""/>
    <s v=" "/>
    <s v=""/>
    <s v=""/>
    <n v="13004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0.3"/>
    <n v="0.3"/>
    <n v="0"/>
    <s v=""/>
    <s v="G/L Account"/>
    <s v=""/>
    <s v=" "/>
    <s v=""/>
    <s v=""/>
    <n v="12999"/>
    <s v=""/>
    <n v="18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2.76"/>
    <n v="2.76"/>
    <n v="0"/>
    <s v=""/>
    <s v="G/L Account"/>
    <s v=""/>
    <s v=" "/>
    <s v=""/>
    <s v=""/>
    <n v="12995"/>
    <s v=""/>
    <n v="180"/>
    <s v=""/>
    <s v=""/>
  </r>
  <r>
    <x v="0"/>
    <x v="5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1.2"/>
    <n v="1.2"/>
    <n v="0"/>
    <s v=""/>
    <s v="G/L Account"/>
    <s v=""/>
    <s v=" "/>
    <s v=""/>
    <s v=""/>
    <n v="12991"/>
    <s v=""/>
    <n v="170"/>
    <s v=""/>
    <s v=""/>
  </r>
  <r>
    <x v="0"/>
    <x v="1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0.49"/>
    <n v="0.49"/>
    <n v="0"/>
    <s v=""/>
    <s v="G/L Account"/>
    <s v=""/>
    <s v=" "/>
    <s v=""/>
    <s v=""/>
    <n v="12985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92245 - off-cycle"/>
    <s v=" "/>
    <s v=""/>
    <s v=""/>
    <n v="4.05"/>
    <n v="4.05"/>
    <n v="0"/>
    <s v=""/>
    <s v="G/L Account"/>
    <s v=""/>
    <s v=" "/>
    <s v=""/>
    <s v=""/>
    <n v="12980"/>
    <s v=""/>
    <n v="170"/>
    <s v=""/>
    <s v=""/>
  </r>
  <r>
    <x v="0"/>
    <x v="0"/>
    <d v="2021-10-31T00:00:00"/>
    <x v="9"/>
    <s v=" "/>
    <s v="G00123"/>
    <n v="51150"/>
    <x v="52"/>
    <s v="51150 Workers' comp insurance"/>
    <x v="12"/>
    <s v="SFM - Invoice 5582577 - off-cycle"/>
    <s v=" "/>
    <s v=""/>
    <s v=""/>
    <n v="52"/>
    <n v="52"/>
    <n v="0"/>
    <s v=""/>
    <s v="G/L Account"/>
    <s v=""/>
    <s v=" "/>
    <s v=""/>
    <s v=""/>
    <n v="12974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1676 - off-cycle"/>
    <s v=" "/>
    <s v=""/>
    <s v=""/>
    <n v="-3.25"/>
    <n v="0"/>
    <n v="3.25"/>
    <s v=""/>
    <s v="G/L Account"/>
    <s v=""/>
    <s v=" "/>
    <s v=""/>
    <s v=""/>
    <n v="12967"/>
    <s v=""/>
    <n v="17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1562 - off-cycle"/>
    <s v=" "/>
    <s v=""/>
    <s v=""/>
    <n v="3.33"/>
    <n v="3.33"/>
    <n v="0"/>
    <s v=""/>
    <s v="G/L Account"/>
    <s v=""/>
    <s v=" "/>
    <s v=""/>
    <s v=""/>
    <n v="12962"/>
    <s v=""/>
    <n v="17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291.69"/>
    <n v="291.69"/>
    <n v="0"/>
    <s v=""/>
    <s v="G/L Account"/>
    <s v=""/>
    <s v=" "/>
    <s v=""/>
    <s v=""/>
    <n v="12957"/>
    <s v=""/>
    <n v="16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483.8"/>
    <n v="483.8"/>
    <n v="0"/>
    <s v=""/>
    <s v="G/L Account"/>
    <s v=""/>
    <s v=" "/>
    <s v=""/>
    <s v=""/>
    <n v="12949"/>
    <s v=""/>
    <n v="22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472.39"/>
    <n v="472.39"/>
    <n v="0"/>
    <s v=""/>
    <s v="G/L Account"/>
    <s v=""/>
    <s v=" "/>
    <s v=""/>
    <s v=""/>
    <n v="12941"/>
    <s v=""/>
    <n v="14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759.84"/>
    <n v="759.84"/>
    <n v="0"/>
    <s v=""/>
    <s v="G/L Account"/>
    <s v=""/>
    <s v=" "/>
    <s v=""/>
    <s v=""/>
    <n v="12933"/>
    <s v=""/>
    <n v="14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73.84"/>
    <n v="73.84"/>
    <n v="0"/>
    <s v=""/>
    <s v="G/L Account"/>
    <s v=""/>
    <s v=" "/>
    <s v=""/>
    <s v=""/>
    <n v="12925"/>
    <s v=""/>
    <n v="14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631.94000000000005"/>
    <n v="631.94000000000005"/>
    <n v="0"/>
    <s v=""/>
    <s v="G/L Account"/>
    <s v=""/>
    <s v=" "/>
    <s v=""/>
    <s v=""/>
    <n v="12918"/>
    <s v=""/>
    <n v="14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133.38"/>
    <n v="133.38"/>
    <n v="0"/>
    <s v=""/>
    <s v="G/L Account"/>
    <s v=""/>
    <s v=" "/>
    <s v=""/>
    <s v=""/>
    <n v="12910"/>
    <s v=""/>
    <n v="14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95.38"/>
    <n v="95.38"/>
    <n v="0"/>
    <s v=""/>
    <s v="G/L Account"/>
    <s v=""/>
    <s v=" "/>
    <s v=""/>
    <s v=""/>
    <n v="12894"/>
    <s v=""/>
    <n v="18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438.13"/>
    <n v="438.13"/>
    <n v="0"/>
    <s v=""/>
    <s v="G/L Account"/>
    <s v=""/>
    <s v=" "/>
    <s v=""/>
    <s v=""/>
    <n v="12887"/>
    <s v=""/>
    <n v="18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47.84"/>
    <n v="47.84"/>
    <n v="0"/>
    <s v=""/>
    <s v="G/L Account"/>
    <s v=""/>
    <s v=" "/>
    <s v=""/>
    <s v=""/>
    <n v="12879"/>
    <s v=""/>
    <n v="180"/>
    <s v=""/>
    <s v=""/>
  </r>
  <r>
    <x v="0"/>
    <x v="6"/>
    <d v="2021-10-31T00:00:00"/>
    <x v="9"/>
    <s v=" "/>
    <s v="G00123"/>
    <n v="51150"/>
    <x v="52"/>
    <s v="51150 Workers' comp insurance"/>
    <x v="12"/>
    <s v="SFM - Invoice 5580823"/>
    <s v=" "/>
    <s v=""/>
    <s v=""/>
    <n v="51.79"/>
    <n v="51.79"/>
    <n v="0"/>
    <s v=""/>
    <s v="G/L Account"/>
    <s v=""/>
    <s v=" "/>
    <s v=""/>
    <s v=""/>
    <n v="12875"/>
    <s v=""/>
    <n v="18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215.6"/>
    <n v="215.6"/>
    <n v="0"/>
    <s v=""/>
    <s v="G/L Account"/>
    <s v=""/>
    <s v=" "/>
    <s v=""/>
    <s v=""/>
    <n v="12868"/>
    <s v=""/>
    <n v="18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44.08"/>
    <n v="44.08"/>
    <n v="0"/>
    <s v=""/>
    <s v="G/L Account"/>
    <s v=""/>
    <s v=" "/>
    <s v=""/>
    <s v=""/>
    <n v="12860"/>
    <s v=""/>
    <n v="18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178.8"/>
    <n v="178.8"/>
    <n v="0"/>
    <s v=""/>
    <s v="G/L Account"/>
    <s v=""/>
    <s v=" "/>
    <s v=""/>
    <s v=""/>
    <n v="12853"/>
    <s v=""/>
    <n v="15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475.37"/>
    <n v="475.37"/>
    <n v="0"/>
    <s v=""/>
    <s v="G/L Account"/>
    <s v=""/>
    <s v=" "/>
    <s v=""/>
    <s v=""/>
    <n v="12839"/>
    <s v=""/>
    <n v="17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621.14"/>
    <n v="621.14"/>
    <n v="0"/>
    <s v=""/>
    <s v="G/L Account"/>
    <s v=""/>
    <s v=" "/>
    <s v=""/>
    <s v=""/>
    <n v="12831"/>
    <s v=""/>
    <n v="170"/>
    <s v=""/>
    <s v=""/>
  </r>
  <r>
    <x v="0"/>
    <x v="3"/>
    <d v="2021-10-31T00:00:00"/>
    <x v="9"/>
    <s v=" "/>
    <s v="G00123"/>
    <n v="51150"/>
    <x v="52"/>
    <s v="51150 Workers' comp insurance"/>
    <x v="12"/>
    <s v="SFM - Invoice 5580823"/>
    <s v=" "/>
    <s v=""/>
    <s v=""/>
    <n v="73.67"/>
    <n v="73.67"/>
    <n v="0"/>
    <s v=""/>
    <s v="G/L Account"/>
    <s v=""/>
    <s v=" "/>
    <s v=""/>
    <s v=""/>
    <n v="12824"/>
    <s v=""/>
    <n v="170"/>
    <s v=""/>
    <s v=""/>
  </r>
  <r>
    <x v="0"/>
    <x v="6"/>
    <d v="2021-10-31T00:00:00"/>
    <x v="9"/>
    <s v=" "/>
    <s v="G00123"/>
    <n v="51150"/>
    <x v="52"/>
    <s v="51150 Workers' comp insurance"/>
    <x v="12"/>
    <s v="SFM - Invoice 5580823"/>
    <s v=" "/>
    <s v=""/>
    <s v=""/>
    <n v="53.17"/>
    <n v="53.17"/>
    <n v="0"/>
    <s v=""/>
    <s v="G/L Account"/>
    <s v=""/>
    <s v=" "/>
    <s v=""/>
    <s v=""/>
    <n v="12818"/>
    <s v=""/>
    <n v="17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472.06"/>
    <n v="472.06"/>
    <n v="0"/>
    <s v=""/>
    <s v="G/L Account"/>
    <s v=""/>
    <s v=" "/>
    <s v=""/>
    <s v=""/>
    <n v="12812"/>
    <s v=""/>
    <n v="17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135.66999999999999"/>
    <n v="135.66999999999999"/>
    <n v="0"/>
    <s v=""/>
    <s v="G/L Account"/>
    <s v=""/>
    <s v=" "/>
    <s v=""/>
    <s v=""/>
    <n v="12804"/>
    <s v=""/>
    <n v="170"/>
    <s v=""/>
    <s v=""/>
  </r>
  <r>
    <x v="0"/>
    <x v="8"/>
    <d v="2021-10-31T00:00:00"/>
    <x v="9"/>
    <s v=" "/>
    <s v="G00123"/>
    <n v="51150"/>
    <x v="52"/>
    <s v="51150 Workers' comp insurance"/>
    <x v="12"/>
    <s v="SFM - Invoice 5580823"/>
    <s v=" "/>
    <s v=""/>
    <s v=""/>
    <n v="90.93"/>
    <n v="90.93"/>
    <n v="0"/>
    <s v=""/>
    <s v="G/L Account"/>
    <s v=""/>
    <s v=" "/>
    <s v=""/>
    <s v=""/>
    <n v="12796"/>
    <s v=""/>
    <n v="170"/>
    <s v=""/>
    <s v=""/>
  </r>
  <r>
    <x v="0"/>
    <x v="5"/>
    <d v="2021-10-31T00:00:00"/>
    <x v="9"/>
    <s v=" "/>
    <s v="G00123"/>
    <n v="51150"/>
    <x v="52"/>
    <s v="51150 Workers' comp insurance"/>
    <x v="12"/>
    <s v="SFM - Invoice 5580823"/>
    <s v=" "/>
    <s v=""/>
    <s v=""/>
    <n v="872.06"/>
    <n v="872.06"/>
    <n v="0"/>
    <s v=""/>
    <s v="G/L Account"/>
    <s v=""/>
    <s v=" "/>
    <s v=""/>
    <s v=""/>
    <n v="12785"/>
    <s v=""/>
    <n v="130"/>
    <s v=""/>
    <s v=""/>
  </r>
  <r>
    <x v="0"/>
    <x v="1"/>
    <d v="2021-10-31T00:00:00"/>
    <x v="9"/>
    <s v=" "/>
    <s v="G00123"/>
    <n v="51150"/>
    <x v="52"/>
    <s v="51150 Workers' comp insurance"/>
    <x v="12"/>
    <s v="SFM - Invoice 5580823"/>
    <s v=" "/>
    <s v=""/>
    <s v=""/>
    <n v="1941.57"/>
    <n v="1941.57"/>
    <n v="0"/>
    <s v=""/>
    <s v="G/L Account"/>
    <s v=""/>
    <s v=" "/>
    <s v=""/>
    <s v=""/>
    <n v="12778"/>
    <s v=""/>
    <n v="130"/>
    <s v=""/>
    <s v=""/>
  </r>
  <r>
    <x v="0"/>
    <x v="7"/>
    <d v="2021-10-31T00:00:00"/>
    <x v="9"/>
    <s v=" "/>
    <s v="G00123"/>
    <n v="51150"/>
    <x v="52"/>
    <s v="51150 Workers' comp insurance"/>
    <x v="12"/>
    <s v="SFM - Invoice 5580823"/>
    <s v=" "/>
    <s v=""/>
    <s v=""/>
    <n v="627.36"/>
    <n v="627.36"/>
    <n v="0"/>
    <s v=""/>
    <s v="G/L Account"/>
    <s v=""/>
    <s v=" "/>
    <s v=""/>
    <s v=""/>
    <n v="12771"/>
    <s v=""/>
    <n v="130"/>
    <s v=""/>
    <s v=""/>
  </r>
  <r>
    <x v="0"/>
    <x v="4"/>
    <d v="2021-10-31T00:00:00"/>
    <x v="9"/>
    <s v=" "/>
    <s v="G00123"/>
    <n v="51150"/>
    <x v="52"/>
    <s v="51150 Workers' comp insurance"/>
    <x v="12"/>
    <s v="SFM - Invoice 5580823"/>
    <s v=" "/>
    <s v=""/>
    <s v=""/>
    <n v="209.17"/>
    <n v="209.17"/>
    <n v="0"/>
    <s v=""/>
    <s v="G/L Account"/>
    <s v=""/>
    <s v=" "/>
    <s v=""/>
    <s v=""/>
    <n v="12764"/>
    <s v=""/>
    <n v="130"/>
    <s v=""/>
    <s v=""/>
  </r>
  <r>
    <x v="0"/>
    <x v="2"/>
    <d v="2021-10-31T00:00:00"/>
    <x v="9"/>
    <s v=" "/>
    <s v="G00123"/>
    <n v="51150"/>
    <x v="52"/>
    <s v="51150 Workers' comp insurance"/>
    <x v="12"/>
    <s v="SFM - Invoice 5580823"/>
    <s v=" "/>
    <s v=""/>
    <s v=""/>
    <n v="650"/>
    <n v="650"/>
    <n v="0"/>
    <s v=""/>
    <s v="G/L Account"/>
    <s v=""/>
    <s v=" "/>
    <s v=""/>
    <s v=""/>
    <n v="12757"/>
    <s v=""/>
    <n v="130"/>
    <s v=""/>
    <s v=""/>
  </r>
  <r>
    <x v="0"/>
    <x v="7"/>
    <d v="2021-10-31T00:00:00"/>
    <x v="9"/>
    <s v=" "/>
    <s v="G00123"/>
    <n v="51150"/>
    <x v="52"/>
    <s v="51150 Workers' comp insurance"/>
    <x v="12"/>
    <s v="SFM - Invoice 55577732 - off - cycle"/>
    <s v=" "/>
    <s v=""/>
    <s v=""/>
    <n v="8.36"/>
    <n v="8.36"/>
    <n v="0"/>
    <s v=""/>
    <s v="G/L Account"/>
    <s v=""/>
    <s v=" "/>
    <s v=""/>
    <s v=""/>
    <n v="12710"/>
    <s v=""/>
    <n v="170"/>
    <s v=""/>
    <s v=""/>
  </r>
  <r>
    <x v="1"/>
    <x v="5"/>
    <d v="2021-10-31T00:00:00"/>
    <x v="9"/>
    <s v=" "/>
    <s v="G00122"/>
    <n v="51140"/>
    <x v="54"/>
    <s v="51140 Payroll taxes"/>
    <x v="12"/>
    <s v="CA PC - Invoice 5592167 - off-cycle"/>
    <s v=" "/>
    <s v=""/>
    <s v=""/>
    <n v="8.0299999999999994"/>
    <n v="8.0299999999999994"/>
    <n v="0"/>
    <s v=""/>
    <s v="G/L Account"/>
    <s v=""/>
    <s v=" "/>
    <s v=""/>
    <s v=""/>
    <n v="13263"/>
    <s v=""/>
    <n v="120"/>
    <s v=""/>
    <s v=""/>
  </r>
  <r>
    <x v="1"/>
    <x v="1"/>
    <d v="2021-10-31T00:00:00"/>
    <x v="9"/>
    <s v=" "/>
    <s v="G00122"/>
    <n v="51140"/>
    <x v="54"/>
    <s v="51140 Payroll taxes"/>
    <x v="12"/>
    <s v="CA PC - Invoice 5592167 - off-cycle"/>
    <s v=" "/>
    <s v=""/>
    <s v=""/>
    <n v="21.37"/>
    <n v="21.37"/>
    <n v="0"/>
    <s v=""/>
    <s v="G/L Account"/>
    <s v=""/>
    <s v=" "/>
    <s v=""/>
    <s v=""/>
    <n v="13258"/>
    <s v=""/>
    <n v="120"/>
    <s v=""/>
    <s v=""/>
  </r>
  <r>
    <x v="1"/>
    <x v="3"/>
    <d v="2021-10-31T00:00:00"/>
    <x v="9"/>
    <s v=" "/>
    <s v="G00122"/>
    <n v="51140"/>
    <x v="54"/>
    <s v="51140 Payroll taxes"/>
    <x v="12"/>
    <s v="CA PC - Invoice 5592167 - off-cycle"/>
    <s v=" "/>
    <s v=""/>
    <s v=""/>
    <n v="5.39"/>
    <n v="5.39"/>
    <n v="0"/>
    <s v=""/>
    <s v="G/L Account"/>
    <s v=""/>
    <s v=" "/>
    <s v=""/>
    <s v=""/>
    <n v="13254"/>
    <s v=""/>
    <n v="120"/>
    <s v=""/>
    <s v=""/>
  </r>
  <r>
    <x v="1"/>
    <x v="7"/>
    <d v="2021-10-31T00:00:00"/>
    <x v="9"/>
    <s v=" "/>
    <s v="G00122"/>
    <n v="51140"/>
    <x v="54"/>
    <s v="51140 Payroll taxes"/>
    <x v="12"/>
    <s v="CA PC - Invoice 5592167 - off-cycle"/>
    <s v=" "/>
    <s v=""/>
    <s v=""/>
    <n v="30.67"/>
    <n v="30.67"/>
    <n v="0"/>
    <s v=""/>
    <s v="G/L Account"/>
    <s v=""/>
    <s v=" "/>
    <s v=""/>
    <s v=""/>
    <n v="13249"/>
    <s v=""/>
    <n v="120"/>
    <s v=""/>
    <s v=""/>
  </r>
  <r>
    <x v="1"/>
    <x v="2"/>
    <d v="2021-10-31T00:00:00"/>
    <x v="9"/>
    <s v=" "/>
    <s v="G00122"/>
    <n v="51140"/>
    <x v="54"/>
    <s v="51140 Payroll taxes"/>
    <x v="12"/>
    <s v="CA PC - Invoice 5580786 - PPE 10.31.21 - Credit NYTMT"/>
    <s v=" "/>
    <s v=""/>
    <s v=""/>
    <n v="-737.67"/>
    <n v="0"/>
    <n v="737.67"/>
    <s v=""/>
    <s v="G/L Account"/>
    <s v=""/>
    <s v=" "/>
    <s v=""/>
    <s v=""/>
    <n v="13246"/>
    <s v=""/>
    <n v="400"/>
    <s v=""/>
    <s v=""/>
  </r>
  <r>
    <x v="1"/>
    <x v="5"/>
    <d v="2021-10-31T00:00:00"/>
    <x v="9"/>
    <s v=" "/>
    <s v="G00122"/>
    <n v="51140"/>
    <x v="54"/>
    <s v="51140 Payroll taxes"/>
    <x v="12"/>
    <s v="CA PC - Invoice 5580786 - PPE 10.31.21"/>
    <s v=" "/>
    <s v=""/>
    <s v=""/>
    <n v="4084.61"/>
    <n v="4084.61"/>
    <n v="0"/>
    <s v=""/>
    <s v="G/L Account"/>
    <s v=""/>
    <s v=" "/>
    <s v=""/>
    <s v=""/>
    <n v="13240"/>
    <s v=""/>
    <n v="12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4704.63"/>
    <n v="4704.63"/>
    <n v="0"/>
    <s v=""/>
    <s v="G/L Account"/>
    <s v=""/>
    <s v=" "/>
    <s v=""/>
    <s v=""/>
    <n v="13232"/>
    <s v=""/>
    <n v="120"/>
    <s v=""/>
    <s v=""/>
  </r>
  <r>
    <x v="1"/>
    <x v="3"/>
    <d v="2021-10-31T00:00:00"/>
    <x v="9"/>
    <s v=" "/>
    <s v="G00122"/>
    <n v="51140"/>
    <x v="54"/>
    <s v="51140 Payroll taxes"/>
    <x v="12"/>
    <s v="CA PC - Invoice 5580786 - PPE 10.31.21"/>
    <s v=" "/>
    <s v=""/>
    <s v=""/>
    <n v="458.16"/>
    <n v="458.16"/>
    <n v="0"/>
    <s v=""/>
    <s v="G/L Account"/>
    <s v=""/>
    <s v=" "/>
    <s v=""/>
    <s v=""/>
    <n v="13225"/>
    <s v=""/>
    <n v="120"/>
    <s v=""/>
    <s v=""/>
  </r>
  <r>
    <x v="1"/>
    <x v="9"/>
    <d v="2021-10-31T00:00:00"/>
    <x v="9"/>
    <s v=" "/>
    <s v="G00122"/>
    <n v="51140"/>
    <x v="54"/>
    <s v="51140 Payroll taxes"/>
    <x v="12"/>
    <s v="CA PC - Invoice 5580786 - PPE 10.31.21"/>
    <s v=" "/>
    <s v=""/>
    <s v=""/>
    <n v="454.9"/>
    <n v="454.9"/>
    <n v="0"/>
    <s v=""/>
    <s v="G/L Account"/>
    <s v=""/>
    <s v=" "/>
    <s v=""/>
    <s v=""/>
    <n v="13218"/>
    <s v=""/>
    <n v="120"/>
    <s v=""/>
    <s v=""/>
  </r>
  <r>
    <x v="1"/>
    <x v="9"/>
    <d v="2021-10-31T00:00:00"/>
    <x v="9"/>
    <s v=" "/>
    <s v="G00122"/>
    <n v="51140"/>
    <x v="54"/>
    <s v="51140 Payroll taxes"/>
    <x v="12"/>
    <s v="CA PC - Invoice 5580786 - PPE 10.31.21"/>
    <s v=" "/>
    <s v=""/>
    <s v=""/>
    <n v="457.83"/>
    <n v="457.83"/>
    <n v="0"/>
    <s v=""/>
    <s v="G/L Account"/>
    <s v=""/>
    <s v=" "/>
    <s v=""/>
    <s v=""/>
    <n v="13213"/>
    <s v=""/>
    <n v="120"/>
    <s v=""/>
    <s v=""/>
  </r>
  <r>
    <x v="1"/>
    <x v="7"/>
    <d v="2021-10-31T00:00:00"/>
    <x v="9"/>
    <s v=" "/>
    <s v="G00122"/>
    <n v="51140"/>
    <x v="54"/>
    <s v="51140 Payroll taxes"/>
    <x v="12"/>
    <s v="CA PC - Invoice 5580786 - PPE 10.31.21"/>
    <s v=" "/>
    <s v=""/>
    <s v=""/>
    <n v="3955.88"/>
    <n v="3955.88"/>
    <n v="0"/>
    <s v=""/>
    <s v="G/L Account"/>
    <s v=""/>
    <s v=" "/>
    <s v=""/>
    <s v=""/>
    <n v="13206"/>
    <s v=""/>
    <n v="120"/>
    <s v=""/>
    <s v=""/>
  </r>
  <r>
    <x v="1"/>
    <x v="4"/>
    <d v="2021-10-31T00:00:00"/>
    <x v="9"/>
    <s v=" "/>
    <s v="G00122"/>
    <n v="51140"/>
    <x v="54"/>
    <s v="51140 Payroll taxes"/>
    <x v="12"/>
    <s v="CA PC - Invoice 5580786 - PPE 10.31.21"/>
    <s v=" "/>
    <s v=""/>
    <s v=""/>
    <n v="512.91999999999996"/>
    <n v="512.91999999999996"/>
    <n v="0"/>
    <s v=""/>
    <s v="G/L Account"/>
    <s v=""/>
    <s v=" "/>
    <s v=""/>
    <s v=""/>
    <n v="13198"/>
    <s v=""/>
    <n v="120"/>
    <s v=""/>
    <s v=""/>
  </r>
  <r>
    <x v="1"/>
    <x v="5"/>
    <d v="2021-10-31T00:00:00"/>
    <x v="9"/>
    <s v=" "/>
    <s v="G00122"/>
    <n v="51140"/>
    <x v="54"/>
    <s v="51140 Payroll taxes"/>
    <x v="12"/>
    <s v="CA PC - Invoice 5580786 - PPE 10.31.21"/>
    <s v=" "/>
    <s v=""/>
    <s v=""/>
    <n v="764.19"/>
    <n v="764.19"/>
    <n v="0"/>
    <s v=""/>
    <s v="G/L Account"/>
    <s v=""/>
    <s v=" "/>
    <s v=""/>
    <s v=""/>
    <n v="13193"/>
    <s v=""/>
    <n v="11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734.24"/>
    <n v="734.24"/>
    <n v="0"/>
    <s v=""/>
    <s v="G/L Account"/>
    <s v=""/>
    <s v=" "/>
    <s v=""/>
    <s v=""/>
    <n v="13187"/>
    <s v=""/>
    <n v="110"/>
    <s v=""/>
    <s v=""/>
  </r>
  <r>
    <x v="1"/>
    <x v="7"/>
    <d v="2021-10-31T00:00:00"/>
    <x v="9"/>
    <s v=" "/>
    <s v="G00122"/>
    <n v="51140"/>
    <x v="54"/>
    <s v="51140 Payroll taxes"/>
    <x v="12"/>
    <s v="CA PC - Invoice 5580786 - PPE 10.31.21"/>
    <s v=" "/>
    <s v=""/>
    <s v=""/>
    <n v="741.68"/>
    <n v="741.68"/>
    <n v="0"/>
    <s v=""/>
    <s v="G/L Account"/>
    <s v=""/>
    <s v=" "/>
    <s v=""/>
    <s v=""/>
    <n v="13182"/>
    <s v=""/>
    <n v="110"/>
    <s v=""/>
    <s v=""/>
  </r>
  <r>
    <x v="1"/>
    <x v="1"/>
    <d v="2021-10-31T00:00:00"/>
    <x v="9"/>
    <s v=" "/>
    <s v="G00122"/>
    <n v="51140"/>
    <x v="54"/>
    <s v="51140 Payroll taxes"/>
    <x v="12"/>
    <s v="CA PC - Invoice 5580786 - PPE 10.31.21"/>
    <s v=" "/>
    <s v=""/>
    <s v=""/>
    <n v="803.51"/>
    <n v="803.51"/>
    <n v="0"/>
    <s v=""/>
    <s v="G/L Account"/>
    <s v=""/>
    <s v=" "/>
    <s v=""/>
    <s v=""/>
    <n v="13178"/>
    <s v=""/>
    <n v="110"/>
    <s v=""/>
    <s v=""/>
  </r>
  <r>
    <x v="1"/>
    <x v="4"/>
    <d v="2021-10-31T00:00:00"/>
    <x v="9"/>
    <s v=" "/>
    <s v="G00122"/>
    <n v="51140"/>
    <x v="54"/>
    <s v="51140 Payroll taxes"/>
    <x v="12"/>
    <s v="CA PC - Invoice 5580786 - PPE 10.31.21"/>
    <s v=" "/>
    <s v=""/>
    <s v=""/>
    <n v="901.68"/>
    <n v="901.68"/>
    <n v="0"/>
    <s v=""/>
    <s v="G/L Account"/>
    <s v=""/>
    <s v=" "/>
    <s v=""/>
    <s v=""/>
    <n v="13174"/>
    <s v=""/>
    <n v="110"/>
    <s v=""/>
    <s v=""/>
  </r>
  <r>
    <x v="4"/>
    <x v="0"/>
    <d v="2021-10-31T00:00:00"/>
    <x v="9"/>
    <s v=" "/>
    <s v="G00121"/>
    <n v="51140"/>
    <x v="54"/>
    <s v="51140 Payroll taxes"/>
    <x v="12"/>
    <s v="NY PC - Invoice 558041 - PPE 10.31.21 - Credit for NY MCTMT"/>
    <s v=" "/>
    <s v=""/>
    <s v=""/>
    <n v="-797.99"/>
    <n v="0"/>
    <n v="797.99"/>
    <s v=""/>
    <s v="G/L Account"/>
    <s v=""/>
    <s v=" "/>
    <s v=""/>
    <s v=""/>
    <n v="13063"/>
    <s v=""/>
    <s v=""/>
    <s v=""/>
    <s v=""/>
  </r>
  <r>
    <x v="4"/>
    <x v="4"/>
    <d v="2021-10-31T00:00:00"/>
    <x v="9"/>
    <s v=" "/>
    <s v="G00121"/>
    <n v="51140"/>
    <x v="54"/>
    <s v="51140 Payroll taxes"/>
    <x v="12"/>
    <s v="NY PC - Invoice 558041 - PPE 10.31.21"/>
    <s v=" "/>
    <s v=""/>
    <s v=""/>
    <n v="2183.5100000000002"/>
    <n v="2183.5100000000002"/>
    <n v="0"/>
    <s v=""/>
    <s v="G/L Account"/>
    <s v=""/>
    <s v=" "/>
    <s v=""/>
    <s v=""/>
    <n v="13058"/>
    <s v=""/>
    <n v="120"/>
    <s v=""/>
    <s v=""/>
  </r>
  <r>
    <x v="4"/>
    <x v="4"/>
    <d v="2021-10-31T00:00:00"/>
    <x v="9"/>
    <s v=" "/>
    <s v="G00121"/>
    <n v="51140"/>
    <x v="54"/>
    <s v="51140 Payroll taxes"/>
    <x v="12"/>
    <s v="NY PC - Invoice 558041 - PPE 10.31.21"/>
    <s v=" "/>
    <s v=""/>
    <s v=""/>
    <n v="3242.98"/>
    <n v="3242.98"/>
    <n v="0"/>
    <s v=""/>
    <s v="G/L Account"/>
    <s v=""/>
    <s v=" "/>
    <s v=""/>
    <s v=""/>
    <n v="13051"/>
    <s v=""/>
    <n v="110"/>
    <s v=""/>
    <s v=""/>
  </r>
  <r>
    <x v="0"/>
    <x v="4"/>
    <d v="2021-10-31T00:00:00"/>
    <x v="9"/>
    <s v=" "/>
    <s v="G00123"/>
    <n v="51140"/>
    <x v="54"/>
    <s v="51140 Payroll taxes"/>
    <x v="12"/>
    <s v="SFM - Invoice 5584193 - off-cycle"/>
    <s v=" "/>
    <s v=""/>
    <s v=""/>
    <n v="639.20000000000005"/>
    <n v="639.20000000000005"/>
    <n v="0"/>
    <s v=""/>
    <s v="G/L Account"/>
    <s v=""/>
    <s v=" "/>
    <s v=""/>
    <s v=""/>
    <n v="13013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114.94"/>
    <n v="114.94"/>
    <n v="0"/>
    <s v=""/>
    <s v="G/L Account"/>
    <s v=""/>
    <s v=" "/>
    <s v=""/>
    <s v=""/>
    <n v="13007"/>
    <s v=""/>
    <n v="14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1.55"/>
    <n v="11.55"/>
    <n v="0"/>
    <s v=""/>
    <s v="G/L Account"/>
    <s v=""/>
    <s v=" "/>
    <s v=""/>
    <s v=""/>
    <n v="13002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1.32"/>
    <n v="1.32"/>
    <n v="0"/>
    <s v=""/>
    <s v="G/L Account"/>
    <s v=""/>
    <s v=" "/>
    <s v=""/>
    <s v=""/>
    <n v="12998"/>
    <s v=""/>
    <n v="18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2.18"/>
    <n v="12.18"/>
    <n v="0"/>
    <s v=""/>
    <s v="G/L Account"/>
    <s v=""/>
    <s v=" "/>
    <s v=""/>
    <s v=""/>
    <n v="12994"/>
    <s v=""/>
    <n v="180"/>
    <s v=""/>
    <s v=""/>
  </r>
  <r>
    <x v="0"/>
    <x v="5"/>
    <d v="2021-10-31T00:00:00"/>
    <x v="9"/>
    <s v=" "/>
    <s v="G00123"/>
    <n v="51140"/>
    <x v="54"/>
    <s v="51140 Payroll taxes"/>
    <x v="12"/>
    <s v="SFM - Invoice 5592245 - off-cycle"/>
    <s v=" "/>
    <s v=""/>
    <s v=""/>
    <n v="4.58"/>
    <n v="4.58"/>
    <n v="0"/>
    <s v=""/>
    <s v="G/L Account"/>
    <s v=""/>
    <s v=" "/>
    <s v=""/>
    <s v=""/>
    <n v="12989"/>
    <s v=""/>
    <n v="170"/>
    <s v=""/>
    <s v=""/>
  </r>
  <r>
    <x v="0"/>
    <x v="1"/>
    <d v="2021-10-31T00:00:00"/>
    <x v="9"/>
    <s v=" "/>
    <s v="G00123"/>
    <n v="51140"/>
    <x v="54"/>
    <s v="51140 Payroll taxes"/>
    <x v="12"/>
    <s v="SFM - Invoice 5592245 - off-cycle"/>
    <s v=" "/>
    <s v=""/>
    <s v=""/>
    <n v="2.17"/>
    <n v="2.17"/>
    <n v="0"/>
    <s v=""/>
    <s v="G/L Account"/>
    <s v=""/>
    <s v=" "/>
    <s v=""/>
    <s v=""/>
    <n v="12983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92245 - off-cycle"/>
    <s v=" "/>
    <s v=""/>
    <s v=""/>
    <n v="18.649999999999999"/>
    <n v="18.649999999999999"/>
    <n v="0"/>
    <s v=""/>
    <s v="G/L Account"/>
    <s v=""/>
    <s v=" "/>
    <s v=""/>
    <s v=""/>
    <n v="12978"/>
    <s v=""/>
    <n v="170"/>
    <s v=""/>
    <s v=""/>
  </r>
  <r>
    <x v="0"/>
    <x v="0"/>
    <d v="2021-10-31T00:00:00"/>
    <x v="9"/>
    <s v=" "/>
    <s v="G00123"/>
    <n v="51140"/>
    <x v="54"/>
    <s v="51140 Payroll taxes"/>
    <x v="12"/>
    <s v="SFM - Invoice 5582577 - off-cycle"/>
    <s v=" "/>
    <s v=""/>
    <s v=""/>
    <n v="153"/>
    <n v="153"/>
    <n v="0"/>
    <s v=""/>
    <s v="G/L Account"/>
    <s v=""/>
    <s v=" "/>
    <s v=""/>
    <s v=""/>
    <n v="12972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81676 - off-cycle"/>
    <s v=" "/>
    <s v=""/>
    <s v=""/>
    <n v="-9.56"/>
    <n v="0"/>
    <n v="9.56"/>
    <s v=""/>
    <s v="G/L Account"/>
    <s v=""/>
    <s v=" "/>
    <s v=""/>
    <s v=""/>
    <n v="12965"/>
    <s v=""/>
    <n v="170"/>
    <s v=""/>
    <s v=""/>
  </r>
  <r>
    <x v="0"/>
    <x v="5"/>
    <d v="2021-10-31T00:00:00"/>
    <x v="9"/>
    <s v=" "/>
    <s v="G00123"/>
    <n v="51140"/>
    <x v="54"/>
    <s v="51140 Payroll taxes"/>
    <x v="12"/>
    <s v="SFM - Invoice 5581562 - off-cycle"/>
    <s v=" "/>
    <s v=""/>
    <s v=""/>
    <n v="9.7899999999999991"/>
    <n v="9.7899999999999991"/>
    <n v="0"/>
    <s v=""/>
    <s v="G/L Account"/>
    <s v=""/>
    <s v=" "/>
    <s v=""/>
    <s v=""/>
    <n v="12961"/>
    <s v=""/>
    <n v="17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925.02"/>
    <n v="925.02"/>
    <n v="0"/>
    <s v=""/>
    <s v="G/L Account"/>
    <s v=""/>
    <s v=" "/>
    <s v=""/>
    <s v=""/>
    <n v="12954"/>
    <s v=""/>
    <n v="16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2311.62"/>
    <n v="2311.62"/>
    <n v="0"/>
    <s v=""/>
    <s v="G/L Account"/>
    <s v=""/>
    <s v=" "/>
    <s v=""/>
    <s v=""/>
    <n v="12946"/>
    <s v=""/>
    <n v="22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370.03"/>
    <n v="1370.03"/>
    <n v="0"/>
    <s v=""/>
    <s v="G/L Account"/>
    <s v=""/>
    <s v=" "/>
    <s v=""/>
    <s v=""/>
    <n v="12938"/>
    <s v=""/>
    <n v="14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2194.89"/>
    <n v="2194.89"/>
    <n v="0"/>
    <s v=""/>
    <s v="G/L Account"/>
    <s v=""/>
    <s v=" "/>
    <s v=""/>
    <s v=""/>
    <n v="12930"/>
    <s v=""/>
    <n v="14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07.88"/>
    <n v="207.88"/>
    <n v="0"/>
    <s v=""/>
    <s v="G/L Account"/>
    <s v=""/>
    <s v=" "/>
    <s v=""/>
    <s v=""/>
    <n v="12922"/>
    <s v=""/>
    <n v="14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794.24"/>
    <n v="1794.24"/>
    <n v="0"/>
    <s v=""/>
    <s v="G/L Account"/>
    <s v=""/>
    <s v=" "/>
    <s v=""/>
    <s v=""/>
    <n v="12915"/>
    <s v=""/>
    <n v="14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1510.54"/>
    <n v="1510.54"/>
    <n v="0"/>
    <s v=""/>
    <s v="G/L Account"/>
    <s v=""/>
    <s v=" "/>
    <s v=""/>
    <s v=""/>
    <n v="12907"/>
    <s v=""/>
    <n v="14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280.77999999999997"/>
    <n v="280.77999999999997"/>
    <n v="0"/>
    <s v=""/>
    <s v="G/L Account"/>
    <s v=""/>
    <s v=" "/>
    <s v=""/>
    <s v=""/>
    <n v="12891"/>
    <s v=""/>
    <n v="18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852.09"/>
    <n v="852.09"/>
    <n v="0"/>
    <s v=""/>
    <s v="G/L Account"/>
    <s v=""/>
    <s v=" "/>
    <s v=""/>
    <s v=""/>
    <n v="12884"/>
    <s v=""/>
    <n v="18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23.56"/>
    <n v="223.56"/>
    <n v="0"/>
    <s v=""/>
    <s v="G/L Account"/>
    <s v=""/>
    <s v=" "/>
    <s v=""/>
    <s v=""/>
    <n v="12878"/>
    <s v=""/>
    <n v="180"/>
    <s v=""/>
    <s v=""/>
  </r>
  <r>
    <x v="0"/>
    <x v="6"/>
    <d v="2021-10-31T00:00:00"/>
    <x v="9"/>
    <s v=" "/>
    <s v="G00123"/>
    <n v="51140"/>
    <x v="54"/>
    <s v="51140 Payroll taxes"/>
    <x v="12"/>
    <s v="SFM - Invoice 5580823"/>
    <s v=" "/>
    <s v=""/>
    <s v=""/>
    <n v="147.46"/>
    <n v="147.46"/>
    <n v="0"/>
    <s v=""/>
    <s v="G/L Account"/>
    <s v=""/>
    <s v=" "/>
    <s v=""/>
    <s v=""/>
    <n v="12872"/>
    <s v=""/>
    <n v="18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633.08000000000004"/>
    <n v="633.08000000000004"/>
    <n v="0"/>
    <s v=""/>
    <s v="G/L Account"/>
    <s v=""/>
    <s v=" "/>
    <s v=""/>
    <s v=""/>
    <n v="12865"/>
    <s v=""/>
    <n v="18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753.58"/>
    <n v="753.58"/>
    <n v="0"/>
    <s v=""/>
    <s v="G/L Account"/>
    <s v=""/>
    <s v=" "/>
    <s v=""/>
    <s v=""/>
    <n v="12857"/>
    <s v=""/>
    <n v="18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748.35"/>
    <n v="748.35"/>
    <n v="0"/>
    <s v=""/>
    <s v="G/L Account"/>
    <s v=""/>
    <s v=" "/>
    <s v=""/>
    <s v=""/>
    <n v="12850"/>
    <s v=""/>
    <n v="15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395.91"/>
    <n v="1395.91"/>
    <n v="0"/>
    <s v=""/>
    <s v="G/L Account"/>
    <s v=""/>
    <s v=" "/>
    <s v=""/>
    <s v=""/>
    <n v="12836"/>
    <s v=""/>
    <n v="17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1798.3"/>
    <n v="1798.3"/>
    <n v="0"/>
    <s v=""/>
    <s v="G/L Account"/>
    <s v=""/>
    <s v=" "/>
    <s v=""/>
    <s v=""/>
    <n v="12828"/>
    <s v=""/>
    <n v="170"/>
    <s v=""/>
    <s v=""/>
  </r>
  <r>
    <x v="0"/>
    <x v="3"/>
    <d v="2021-10-31T00:00:00"/>
    <x v="9"/>
    <s v=" "/>
    <s v="G00123"/>
    <n v="51140"/>
    <x v="54"/>
    <s v="51140 Payroll taxes"/>
    <x v="12"/>
    <s v="SFM - Invoice 5580823"/>
    <s v=" "/>
    <s v=""/>
    <s v=""/>
    <n v="216.74"/>
    <n v="216.74"/>
    <n v="0"/>
    <s v=""/>
    <s v="G/L Account"/>
    <s v=""/>
    <s v=" "/>
    <s v=""/>
    <s v=""/>
    <n v="12821"/>
    <s v=""/>
    <n v="170"/>
    <s v=""/>
    <s v=""/>
  </r>
  <r>
    <x v="0"/>
    <x v="6"/>
    <d v="2021-10-31T00:00:00"/>
    <x v="9"/>
    <s v=" "/>
    <s v="G00123"/>
    <n v="51140"/>
    <x v="54"/>
    <s v="51140 Payroll taxes"/>
    <x v="12"/>
    <s v="SFM - Invoice 5580823"/>
    <s v=" "/>
    <s v=""/>
    <s v=""/>
    <n v="156.16999999999999"/>
    <n v="156.16999999999999"/>
    <n v="0"/>
    <s v=""/>
    <s v="G/L Account"/>
    <s v=""/>
    <s v=" "/>
    <s v=""/>
    <s v=""/>
    <n v="12816"/>
    <s v=""/>
    <n v="17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379.23"/>
    <n v="1379.23"/>
    <n v="0"/>
    <s v=""/>
    <s v="G/L Account"/>
    <s v=""/>
    <s v=" "/>
    <s v=""/>
    <s v=""/>
    <n v="12809"/>
    <s v=""/>
    <n v="17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2065.4"/>
    <n v="2065.4"/>
    <n v="0"/>
    <s v=""/>
    <s v="G/L Account"/>
    <s v=""/>
    <s v=" "/>
    <s v=""/>
    <s v=""/>
    <n v="12801"/>
    <s v=""/>
    <n v="170"/>
    <s v=""/>
    <s v=""/>
  </r>
  <r>
    <x v="0"/>
    <x v="8"/>
    <d v="2021-10-31T00:00:00"/>
    <x v="9"/>
    <s v=" "/>
    <s v="G00123"/>
    <n v="51140"/>
    <x v="54"/>
    <s v="51140 Payroll taxes"/>
    <x v="12"/>
    <s v="SFM - Invoice 5580823"/>
    <s v=" "/>
    <s v=""/>
    <s v=""/>
    <n v="263.77"/>
    <n v="263.77"/>
    <n v="0"/>
    <s v=""/>
    <s v="G/L Account"/>
    <s v=""/>
    <s v=" "/>
    <s v=""/>
    <s v=""/>
    <n v="12794"/>
    <s v=""/>
    <n v="170"/>
    <s v=""/>
    <s v=""/>
  </r>
  <r>
    <x v="0"/>
    <x v="5"/>
    <d v="2021-10-31T00:00:00"/>
    <x v="9"/>
    <s v=" "/>
    <s v="G00123"/>
    <n v="51140"/>
    <x v="54"/>
    <s v="51140 Payroll taxes"/>
    <x v="12"/>
    <s v="SFM - Invoice 5580823"/>
    <s v=" "/>
    <s v=""/>
    <s v=""/>
    <n v="1847.22"/>
    <n v="1847.22"/>
    <n v="0"/>
    <s v=""/>
    <s v="G/L Account"/>
    <s v=""/>
    <s v=" "/>
    <s v=""/>
    <s v=""/>
    <n v="12782"/>
    <s v=""/>
    <n v="130"/>
    <s v=""/>
    <s v=""/>
  </r>
  <r>
    <x v="0"/>
    <x v="1"/>
    <d v="2021-10-31T00:00:00"/>
    <x v="9"/>
    <s v=" "/>
    <s v="G00123"/>
    <n v="51140"/>
    <x v="54"/>
    <s v="51140 Payroll taxes"/>
    <x v="12"/>
    <s v="SFM - Invoice 5580823"/>
    <s v=" "/>
    <s v=""/>
    <s v=""/>
    <n v="4641.1099999999997"/>
    <n v="4641.1099999999997"/>
    <n v="0"/>
    <s v=""/>
    <s v="G/L Account"/>
    <s v=""/>
    <s v=" "/>
    <s v=""/>
    <s v=""/>
    <n v="12775"/>
    <s v=""/>
    <n v="130"/>
    <s v=""/>
    <s v=""/>
  </r>
  <r>
    <x v="0"/>
    <x v="7"/>
    <d v="2021-10-31T00:00:00"/>
    <x v="9"/>
    <s v=" "/>
    <s v="G00123"/>
    <n v="51140"/>
    <x v="54"/>
    <s v="51140 Payroll taxes"/>
    <x v="12"/>
    <s v="SFM - Invoice 5580823"/>
    <s v=" "/>
    <s v=""/>
    <s v=""/>
    <n v="1339.91"/>
    <n v="1339.91"/>
    <n v="0"/>
    <s v=""/>
    <s v="G/L Account"/>
    <s v=""/>
    <s v=" "/>
    <s v=""/>
    <s v=""/>
    <n v="12768"/>
    <s v=""/>
    <n v="130"/>
    <s v=""/>
    <s v=""/>
  </r>
  <r>
    <x v="0"/>
    <x v="4"/>
    <d v="2021-10-31T00:00:00"/>
    <x v="9"/>
    <s v=" "/>
    <s v="G00123"/>
    <n v="51140"/>
    <x v="54"/>
    <s v="51140 Payroll taxes"/>
    <x v="12"/>
    <s v="SFM - Invoice 5580823"/>
    <s v=" "/>
    <s v=""/>
    <s v=""/>
    <n v="2217.4699999999998"/>
    <n v="2217.4699999999998"/>
    <n v="0"/>
    <s v=""/>
    <s v="G/L Account"/>
    <s v=""/>
    <s v=" "/>
    <s v=""/>
    <s v=""/>
    <n v="12761"/>
    <s v=""/>
    <n v="130"/>
    <s v=""/>
    <s v=""/>
  </r>
  <r>
    <x v="0"/>
    <x v="2"/>
    <d v="2021-10-31T00:00:00"/>
    <x v="9"/>
    <s v=" "/>
    <s v="G00123"/>
    <n v="51140"/>
    <x v="54"/>
    <s v="51140 Payroll taxes"/>
    <x v="12"/>
    <s v="SFM - Invoice 5580823"/>
    <s v=" "/>
    <s v=""/>
    <s v=""/>
    <n v="360.72"/>
    <n v="360.72"/>
    <n v="0"/>
    <s v=""/>
    <s v="G/L Account"/>
    <s v=""/>
    <s v=" "/>
    <s v=""/>
    <s v=""/>
    <n v="12755"/>
    <s v=""/>
    <n v="130"/>
    <s v=""/>
    <s v=""/>
  </r>
  <r>
    <x v="0"/>
    <x v="7"/>
    <d v="2021-10-31T00:00:00"/>
    <x v="9"/>
    <s v=" "/>
    <s v="G00123"/>
    <n v="51140"/>
    <x v="54"/>
    <s v="51140 Payroll taxes"/>
    <x v="12"/>
    <s v="SFM - Invoice 55577732 - off - cycle"/>
    <s v=" "/>
    <s v=""/>
    <s v=""/>
    <n v="24.6"/>
    <n v="24.6"/>
    <n v="0"/>
    <s v=""/>
    <s v="G/L Account"/>
    <s v=""/>
    <s v=" "/>
    <s v=""/>
    <s v=""/>
    <n v="12708"/>
    <s v=""/>
    <n v="170"/>
    <s v=""/>
    <s v=""/>
  </r>
  <r>
    <x v="0"/>
    <x v="4"/>
    <d v="2021-10-31T00:00:00"/>
    <x v="9"/>
    <s v=" "/>
    <s v="G00123"/>
    <n v="51130"/>
    <x v="55"/>
    <s v="51130 Bonuses"/>
    <x v="12"/>
    <s v="SFM - Invoice 5584193 - off-cycle"/>
    <s v=" "/>
    <s v=""/>
    <s v=""/>
    <n v="8000"/>
    <n v="8000"/>
    <n v="0"/>
    <s v=""/>
    <s v="G/L Account"/>
    <s v=""/>
    <s v=" "/>
    <s v=""/>
    <s v=""/>
    <n v="13012"/>
    <s v=""/>
    <n v="140"/>
    <s v=""/>
    <s v=""/>
  </r>
  <r>
    <x v="0"/>
    <x v="0"/>
    <d v="2021-10-31T00:00:00"/>
    <x v="9"/>
    <s v=" "/>
    <s v="G00123"/>
    <n v="51130"/>
    <x v="55"/>
    <s v="51130 Bonuses"/>
    <x v="12"/>
    <s v="SFM - Invoice 5582577 - off-cycle"/>
    <s v=" "/>
    <s v=""/>
    <s v=""/>
    <n v="2000"/>
    <n v="2000"/>
    <n v="0"/>
    <s v=""/>
    <s v="G/L Account"/>
    <s v=""/>
    <s v=" "/>
    <s v=""/>
    <s v=""/>
    <n v="12971"/>
    <s v=""/>
    <n v="170"/>
    <s v=""/>
    <s v=""/>
  </r>
  <r>
    <x v="1"/>
    <x v="5"/>
    <d v="2021-10-31T00:00:00"/>
    <x v="9"/>
    <s v=" "/>
    <s v="G00122"/>
    <n v="51120"/>
    <x v="91"/>
    <s v="51120 Overtime"/>
    <x v="12"/>
    <s v="CA PC - Invoice 5592167 - off-cycle"/>
    <s v=" "/>
    <s v=""/>
    <s v=""/>
    <n v="104.97"/>
    <n v="104.97"/>
    <n v="0"/>
    <s v=""/>
    <s v="G/L Account"/>
    <s v=""/>
    <s v=" "/>
    <s v=""/>
    <s v=""/>
    <n v="13262"/>
    <s v=""/>
    <n v="120"/>
    <s v=""/>
    <s v=""/>
  </r>
  <r>
    <x v="1"/>
    <x v="1"/>
    <d v="2021-10-31T00:00:00"/>
    <x v="9"/>
    <s v=" "/>
    <s v="G00122"/>
    <n v="51120"/>
    <x v="91"/>
    <s v="51120 Overtime"/>
    <x v="12"/>
    <s v="CA PC - Invoice 5592167 - off-cycle"/>
    <s v=" "/>
    <s v=""/>
    <s v=""/>
    <n v="279.3"/>
    <n v="279.3"/>
    <n v="0"/>
    <s v=""/>
    <s v="G/L Account"/>
    <s v=""/>
    <s v=" "/>
    <s v=""/>
    <s v=""/>
    <n v="13257"/>
    <s v=""/>
    <n v="120"/>
    <s v=""/>
    <s v=""/>
  </r>
  <r>
    <x v="1"/>
    <x v="3"/>
    <d v="2021-10-31T00:00:00"/>
    <x v="9"/>
    <s v=" "/>
    <s v="G00122"/>
    <n v="51120"/>
    <x v="91"/>
    <s v="51120 Overtime"/>
    <x v="12"/>
    <s v="CA PC - Invoice 5592167 - off-cycle"/>
    <s v=" "/>
    <s v=""/>
    <s v=""/>
    <n v="70.56"/>
    <n v="70.56"/>
    <n v="0"/>
    <s v=""/>
    <s v="G/L Account"/>
    <s v=""/>
    <s v=" "/>
    <s v=""/>
    <s v=""/>
    <n v="13253"/>
    <s v=""/>
    <n v="120"/>
    <s v=""/>
    <s v=""/>
  </r>
  <r>
    <x v="1"/>
    <x v="7"/>
    <d v="2021-10-31T00:00:00"/>
    <x v="9"/>
    <s v=" "/>
    <s v="G00122"/>
    <n v="51120"/>
    <x v="91"/>
    <s v="51120 Overtime"/>
    <x v="12"/>
    <s v="CA PC - Invoice 5592167 - off-cycle"/>
    <s v=" "/>
    <s v=""/>
    <s v=""/>
    <n v="401.2"/>
    <n v="401.2"/>
    <n v="0"/>
    <s v=""/>
    <s v="G/L Account"/>
    <s v=""/>
    <s v=" "/>
    <s v=""/>
    <s v=""/>
    <n v="13248"/>
    <s v=""/>
    <n v="120"/>
    <s v=""/>
    <s v=""/>
  </r>
  <r>
    <x v="1"/>
    <x v="5"/>
    <d v="2021-10-31T00:00:00"/>
    <x v="9"/>
    <s v=" "/>
    <s v="G00122"/>
    <n v="51120"/>
    <x v="91"/>
    <s v="51120 Overtime"/>
    <x v="12"/>
    <s v="CA PC - Invoice 5580786 - PPE 10.31.21"/>
    <s v=" "/>
    <s v=""/>
    <s v=""/>
    <n v="593.88"/>
    <n v="593.88"/>
    <n v="0"/>
    <s v=""/>
    <s v="G/L Account"/>
    <s v=""/>
    <s v=" "/>
    <s v=""/>
    <s v=""/>
    <n v="13238"/>
    <s v=""/>
    <n v="120"/>
    <s v=""/>
    <s v=""/>
  </r>
  <r>
    <x v="1"/>
    <x v="1"/>
    <d v="2021-10-31T00:00:00"/>
    <x v="9"/>
    <s v=" "/>
    <s v="G00122"/>
    <n v="51120"/>
    <x v="91"/>
    <s v="51120 Overtime"/>
    <x v="12"/>
    <s v="CA PC - Invoice 5580786 - PPE 10.31.21"/>
    <s v=" "/>
    <s v=""/>
    <s v=""/>
    <n v="973.94"/>
    <n v="973.94"/>
    <n v="0"/>
    <s v=""/>
    <s v="G/L Account"/>
    <s v=""/>
    <s v=" "/>
    <s v=""/>
    <s v=""/>
    <n v="13230"/>
    <s v=""/>
    <n v="120"/>
    <s v=""/>
    <s v=""/>
  </r>
  <r>
    <x v="1"/>
    <x v="3"/>
    <d v="2021-10-31T00:00:00"/>
    <x v="9"/>
    <s v=" "/>
    <s v="G00122"/>
    <n v="51120"/>
    <x v="91"/>
    <s v="51120 Overtime"/>
    <x v="12"/>
    <s v="CA PC - Invoice 5580786 - PPE 10.31.21"/>
    <s v=" "/>
    <s v=""/>
    <s v=""/>
    <n v="446.88"/>
    <n v="446.88"/>
    <n v="0"/>
    <s v=""/>
    <s v="G/L Account"/>
    <s v=""/>
    <s v=" "/>
    <s v=""/>
    <s v=""/>
    <n v="13224"/>
    <s v=""/>
    <n v="120"/>
    <s v=""/>
    <s v=""/>
  </r>
  <r>
    <x v="1"/>
    <x v="9"/>
    <d v="2021-10-31T00:00:00"/>
    <x v="9"/>
    <s v=" "/>
    <s v="G00122"/>
    <n v="51120"/>
    <x v="91"/>
    <s v="51120 Overtime"/>
    <x v="12"/>
    <s v="CA PC - Invoice 5580786 - PPE 10.31.21"/>
    <s v=" "/>
    <s v=""/>
    <s v=""/>
    <n v="125.99"/>
    <n v="125.99"/>
    <n v="0"/>
    <s v=""/>
    <s v="G/L Account"/>
    <s v=""/>
    <s v=" "/>
    <s v=""/>
    <s v=""/>
    <n v="13212"/>
    <s v=""/>
    <n v="120"/>
    <s v=""/>
    <s v=""/>
  </r>
  <r>
    <x v="1"/>
    <x v="7"/>
    <d v="2021-10-31T00:00:00"/>
    <x v="9"/>
    <s v=" "/>
    <s v="G00122"/>
    <n v="51120"/>
    <x v="91"/>
    <s v="51120 Overtime"/>
    <x v="12"/>
    <s v="CA PC - Invoice 5580786 - PPE 10.31.21"/>
    <s v=" "/>
    <s v=""/>
    <s v=""/>
    <n v="881.33"/>
    <n v="881.33"/>
    <n v="0"/>
    <s v=""/>
    <s v="G/L Account"/>
    <s v=""/>
    <s v=" "/>
    <s v=""/>
    <s v=""/>
    <n v="13204"/>
    <s v=""/>
    <n v="12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1502.45"/>
    <n v="1502.45"/>
    <n v="0"/>
    <s v=""/>
    <s v="G/L Account"/>
    <s v=""/>
    <s v=" "/>
    <s v=""/>
    <s v=""/>
    <n v="13006"/>
    <s v=""/>
    <n v="14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150.96"/>
    <n v="150.96"/>
    <n v="0"/>
    <s v=""/>
    <s v="G/L Account"/>
    <s v=""/>
    <s v=" "/>
    <s v=""/>
    <s v=""/>
    <n v="13001"/>
    <s v=""/>
    <n v="14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17.25"/>
    <n v="17.25"/>
    <n v="0"/>
    <s v=""/>
    <s v="G/L Account"/>
    <s v=""/>
    <s v=" "/>
    <s v=""/>
    <s v=""/>
    <n v="12997"/>
    <s v=""/>
    <n v="18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159.18"/>
    <n v="159.18"/>
    <n v="0"/>
    <s v=""/>
    <s v="G/L Account"/>
    <s v=""/>
    <s v=" "/>
    <s v=""/>
    <s v=""/>
    <n v="12993"/>
    <s v=""/>
    <n v="180"/>
    <s v=""/>
    <s v=""/>
  </r>
  <r>
    <x v="0"/>
    <x v="5"/>
    <d v="2021-10-31T00:00:00"/>
    <x v="9"/>
    <s v=" "/>
    <s v="G00123"/>
    <n v="51120"/>
    <x v="91"/>
    <s v="51120 Overtime"/>
    <x v="12"/>
    <s v="SFM - Invoice 5592245 - off-cycle"/>
    <s v=" "/>
    <s v=""/>
    <s v=""/>
    <n v="42.14"/>
    <n v="42.14"/>
    <n v="0"/>
    <s v=""/>
    <s v="G/L Account"/>
    <s v=""/>
    <s v=" "/>
    <s v=""/>
    <s v=""/>
    <n v="12988"/>
    <s v=""/>
    <n v="170"/>
    <s v=""/>
    <s v=""/>
  </r>
  <r>
    <x v="0"/>
    <x v="1"/>
    <d v="2021-10-31T00:00:00"/>
    <x v="9"/>
    <s v=" "/>
    <s v="G00123"/>
    <n v="51120"/>
    <x v="91"/>
    <s v="51120 Overtime"/>
    <x v="12"/>
    <s v="SFM - Invoice 5592245 - off-cycle"/>
    <s v=" "/>
    <s v=""/>
    <s v=""/>
    <n v="28.47"/>
    <n v="28.47"/>
    <n v="0"/>
    <s v=""/>
    <s v="G/L Account"/>
    <s v=""/>
    <s v=" "/>
    <s v=""/>
    <s v=""/>
    <n v="12982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92245 - off-cycle"/>
    <s v=" "/>
    <s v=""/>
    <s v=""/>
    <n v="234.31"/>
    <n v="234.31"/>
    <n v="0"/>
    <s v=""/>
    <s v="G/L Account"/>
    <s v=""/>
    <s v=" "/>
    <s v=""/>
    <s v=""/>
    <n v="12977"/>
    <s v=""/>
    <n v="17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74.650000000000006"/>
    <n v="74.650000000000006"/>
    <n v="0"/>
    <s v=""/>
    <s v="G/L Account"/>
    <s v=""/>
    <s v=" "/>
    <s v=""/>
    <s v=""/>
    <n v="12952"/>
    <s v=""/>
    <n v="16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9"/>
    <n v="9"/>
    <n v="0"/>
    <s v=""/>
    <s v="G/L Account"/>
    <s v=""/>
    <s v=" "/>
    <s v=""/>
    <s v=""/>
    <n v="12944"/>
    <s v=""/>
    <n v="22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412.36"/>
    <n v="412.36"/>
    <n v="0"/>
    <s v=""/>
    <s v="G/L Account"/>
    <s v=""/>
    <s v=" "/>
    <s v=""/>
    <s v=""/>
    <n v="12936"/>
    <s v=""/>
    <n v="140"/>
    <s v=""/>
    <s v=""/>
  </r>
  <r>
    <x v="0"/>
    <x v="1"/>
    <d v="2021-10-31T00:00:00"/>
    <x v="9"/>
    <s v=" "/>
    <s v="G00123"/>
    <n v="51120"/>
    <x v="91"/>
    <s v="51120 Overtime"/>
    <x v="12"/>
    <s v="SFM - Invoice 5580823"/>
    <s v=" "/>
    <s v=""/>
    <s v=""/>
    <n v="309.89999999999998"/>
    <n v="309.89999999999998"/>
    <n v="0"/>
    <s v=""/>
    <s v="G/L Account"/>
    <s v=""/>
    <s v=" "/>
    <s v=""/>
    <s v=""/>
    <n v="12928"/>
    <s v=""/>
    <n v="14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89.74"/>
    <n v="89.74"/>
    <n v="0"/>
    <s v=""/>
    <s v="G/L Account"/>
    <s v=""/>
    <s v=" "/>
    <s v=""/>
    <s v=""/>
    <n v="12913"/>
    <s v=""/>
    <n v="14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115.5"/>
    <n v="115.5"/>
    <n v="0"/>
    <s v=""/>
    <s v="G/L Account"/>
    <s v=""/>
    <s v=" "/>
    <s v=""/>
    <s v=""/>
    <n v="12905"/>
    <s v=""/>
    <n v="14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36.11"/>
    <n v="36.11"/>
    <n v="0"/>
    <s v=""/>
    <s v="G/L Account"/>
    <s v=""/>
    <s v=" "/>
    <s v=""/>
    <s v=""/>
    <n v="12890"/>
    <s v=""/>
    <n v="180"/>
    <s v=""/>
    <s v=""/>
  </r>
  <r>
    <x v="0"/>
    <x v="1"/>
    <d v="2021-10-31T00:00:00"/>
    <x v="9"/>
    <s v=" "/>
    <s v="G00123"/>
    <n v="51120"/>
    <x v="91"/>
    <s v="51120 Overtime"/>
    <x v="12"/>
    <s v="SFM - Invoice 5580823"/>
    <s v=" "/>
    <s v=""/>
    <s v=""/>
    <n v="9.56"/>
    <n v="9.56"/>
    <n v="0"/>
    <s v=""/>
    <s v="G/L Account"/>
    <s v=""/>
    <s v=" "/>
    <s v=""/>
    <s v=""/>
    <n v="12882"/>
    <s v=""/>
    <n v="18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377.22"/>
    <n v="377.22"/>
    <n v="0"/>
    <s v=""/>
    <s v="G/L Account"/>
    <s v=""/>
    <s v=" "/>
    <s v=""/>
    <s v=""/>
    <n v="12863"/>
    <s v=""/>
    <n v="180"/>
    <s v=""/>
    <s v=""/>
  </r>
  <r>
    <x v="0"/>
    <x v="2"/>
    <d v="2021-10-31T00:00:00"/>
    <x v="9"/>
    <s v=" "/>
    <s v="G00123"/>
    <n v="51120"/>
    <x v="91"/>
    <s v="51120 Overtime"/>
    <x v="12"/>
    <s v="SFM - Invoice 5580823"/>
    <s v=" "/>
    <s v=""/>
    <s v=""/>
    <n v="224.25"/>
    <n v="224.25"/>
    <n v="0"/>
    <s v=""/>
    <s v="G/L Account"/>
    <s v=""/>
    <s v=" "/>
    <s v=""/>
    <s v=""/>
    <n v="12848"/>
    <s v=""/>
    <n v="150"/>
    <s v=""/>
    <s v=""/>
  </r>
  <r>
    <x v="0"/>
    <x v="5"/>
    <d v="2021-10-31T00:00:00"/>
    <x v="9"/>
    <s v=" "/>
    <s v="G00123"/>
    <n v="51120"/>
    <x v="91"/>
    <s v="51120 Overtime"/>
    <x v="12"/>
    <s v="SFM - Invoice 5580823"/>
    <s v=" "/>
    <s v=""/>
    <s v=""/>
    <n v="187.39"/>
    <n v="187.39"/>
    <n v="0"/>
    <s v=""/>
    <s v="G/L Account"/>
    <s v=""/>
    <s v=" "/>
    <s v=""/>
    <s v=""/>
    <n v="12834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50"/>
    <n v="50"/>
    <n v="0"/>
    <s v=""/>
    <s v="G/L Account"/>
    <s v=""/>
    <s v=" "/>
    <s v=""/>
    <s v=""/>
    <n v="12807"/>
    <s v=""/>
    <n v="17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37.5"/>
    <n v="37.5"/>
    <n v="0"/>
    <s v=""/>
    <s v="G/L Account"/>
    <s v=""/>
    <s v=" "/>
    <s v=""/>
    <s v=""/>
    <n v="12799"/>
    <s v=""/>
    <n v="170"/>
    <s v=""/>
    <s v=""/>
  </r>
  <r>
    <x v="0"/>
    <x v="7"/>
    <d v="2021-10-31T00:00:00"/>
    <x v="9"/>
    <s v=" "/>
    <s v="G00123"/>
    <n v="51120"/>
    <x v="91"/>
    <s v="51120 Overtime"/>
    <x v="12"/>
    <s v="SFM - Invoice 5580823"/>
    <s v=" "/>
    <s v=""/>
    <s v=""/>
    <n v="10.74"/>
    <n v="10.74"/>
    <n v="0"/>
    <s v=""/>
    <s v="G/L Account"/>
    <s v=""/>
    <s v=" "/>
    <s v=""/>
    <s v=""/>
    <n v="12767"/>
    <s v=""/>
    <n v="130"/>
    <s v=""/>
    <s v=""/>
  </r>
  <r>
    <x v="0"/>
    <x v="4"/>
    <d v="2021-10-31T00:00:00"/>
    <x v="9"/>
    <s v=" "/>
    <s v="G00123"/>
    <n v="51120"/>
    <x v="91"/>
    <s v="51120 Overtime"/>
    <x v="12"/>
    <s v="SFM - Invoice 5580823"/>
    <s v=" "/>
    <s v=""/>
    <s v=""/>
    <n v="32.270000000000003"/>
    <n v="32.270000000000003"/>
    <n v="0"/>
    <s v=""/>
    <s v="G/L Account"/>
    <s v=""/>
    <s v=" "/>
    <s v=""/>
    <s v=""/>
    <n v="12760"/>
    <s v=""/>
    <n v="130"/>
    <s v=""/>
    <s v=""/>
  </r>
  <r>
    <x v="1"/>
    <x v="5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1055.1"/>
    <n v="51055.1"/>
    <n v="0"/>
    <s v=""/>
    <s v="G/L Account"/>
    <s v=""/>
    <s v=" "/>
    <s v=""/>
    <s v=""/>
    <n v="13237"/>
    <s v=""/>
    <n v="12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8523.6"/>
    <n v="58523.6"/>
    <n v="0"/>
    <s v=""/>
    <s v="G/L Account"/>
    <s v=""/>
    <s v=" "/>
    <s v=""/>
    <s v=""/>
    <n v="13229"/>
    <s v=""/>
    <n v="120"/>
    <s v=""/>
    <s v=""/>
  </r>
  <r>
    <x v="1"/>
    <x v="3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644.8"/>
    <n v="5644.8"/>
    <n v="0"/>
    <s v=""/>
    <s v="G/L Account"/>
    <s v=""/>
    <s v=" "/>
    <s v=""/>
    <s v=""/>
    <n v="13223"/>
    <s v=""/>
    <n v="120"/>
    <s v=""/>
    <s v=""/>
  </r>
  <r>
    <x v="1"/>
    <x v="9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383.33"/>
    <n v="5383.33"/>
    <n v="0"/>
    <s v=""/>
    <s v="G/L Account"/>
    <s v=""/>
    <s v=" "/>
    <s v=""/>
    <s v=""/>
    <n v="13217"/>
    <s v=""/>
    <n v="120"/>
    <s v=""/>
    <s v=""/>
  </r>
  <r>
    <x v="1"/>
    <x v="9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4070"/>
    <n v="4070"/>
    <n v="0"/>
    <s v=""/>
    <s v="G/L Account"/>
    <s v=""/>
    <s v=" "/>
    <s v=""/>
    <s v=""/>
    <n v="13211"/>
    <s v=""/>
    <n v="120"/>
    <s v=""/>
    <s v=""/>
  </r>
  <r>
    <x v="1"/>
    <x v="7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0929.91"/>
    <n v="50929.91"/>
    <n v="0"/>
    <s v=""/>
    <s v="G/L Account"/>
    <s v=""/>
    <s v=" "/>
    <s v=""/>
    <s v=""/>
    <n v="13203"/>
    <s v=""/>
    <n v="120"/>
    <s v=""/>
    <s v=""/>
  </r>
  <r>
    <x v="1"/>
    <x v="4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11644.52"/>
    <n v="11644.52"/>
    <n v="0"/>
    <s v=""/>
    <s v="G/L Account"/>
    <s v=""/>
    <s v=" "/>
    <s v=""/>
    <s v=""/>
    <n v="13197"/>
    <s v=""/>
    <n v="120"/>
    <s v=""/>
    <s v=""/>
  </r>
  <r>
    <x v="1"/>
    <x v="5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3074.99"/>
    <n v="53074.99"/>
    <n v="0"/>
    <s v=""/>
    <s v="G/L Account"/>
    <s v=""/>
    <s v=" "/>
    <s v=""/>
    <s v=""/>
    <n v="13192"/>
    <s v=""/>
    <n v="11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48758.32"/>
    <n v="48758.32"/>
    <n v="0"/>
    <s v=""/>
    <s v="G/L Account"/>
    <s v=""/>
    <s v=" "/>
    <s v=""/>
    <s v=""/>
    <n v="13186"/>
    <s v=""/>
    <n v="110"/>
    <s v=""/>
    <s v=""/>
  </r>
  <r>
    <x v="1"/>
    <x v="7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1129.15"/>
    <n v="51129.15"/>
    <n v="0"/>
    <s v=""/>
    <s v="G/L Account"/>
    <s v=""/>
    <s v=" "/>
    <s v=""/>
    <s v=""/>
    <n v="13181"/>
    <s v=""/>
    <n v="110"/>
    <s v=""/>
    <s v=""/>
  </r>
  <r>
    <x v="1"/>
    <x v="1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5458.33"/>
    <n v="55458.33"/>
    <n v="0"/>
    <s v=""/>
    <s v="G/L Account"/>
    <s v=""/>
    <s v=" "/>
    <s v=""/>
    <s v=""/>
    <n v="13177"/>
    <s v=""/>
    <n v="110"/>
    <s v=""/>
    <s v=""/>
  </r>
  <r>
    <x v="1"/>
    <x v="4"/>
    <d v="2021-10-31T00:00:00"/>
    <x v="9"/>
    <s v=" "/>
    <s v="G00122"/>
    <n v="51110"/>
    <x v="56"/>
    <s v="51110 Salaries &amp; wages"/>
    <x v="12"/>
    <s v="CA PC - Invoice 5580786 - PPE 10.31.21"/>
    <s v=" "/>
    <s v=""/>
    <s v=""/>
    <n v="50416.67"/>
    <n v="50416.67"/>
    <n v="0"/>
    <s v=""/>
    <s v="G/L Account"/>
    <s v=""/>
    <s v=" "/>
    <s v=""/>
    <s v=""/>
    <n v="13173"/>
    <s v=""/>
    <n v="110"/>
    <s v=""/>
    <s v=""/>
  </r>
  <r>
    <x v="4"/>
    <x v="4"/>
    <d v="2021-10-31T00:00:00"/>
    <x v="9"/>
    <s v=" "/>
    <s v="G00121"/>
    <n v="51110"/>
    <x v="56"/>
    <s v="51110 Salaries &amp; wages"/>
    <x v="12"/>
    <s v="NY PC - Invoice 558041 - PPE 10.31.21"/>
    <s v=" "/>
    <s v=""/>
    <s v=""/>
    <n v="24613.78"/>
    <n v="24613.78"/>
    <n v="0"/>
    <s v=""/>
    <s v="G/L Account"/>
    <s v=""/>
    <s v=" "/>
    <s v=""/>
    <s v=""/>
    <n v="13056"/>
    <s v=""/>
    <n v="120"/>
    <s v=""/>
    <s v=""/>
  </r>
  <r>
    <x v="4"/>
    <x v="4"/>
    <d v="2021-10-31T00:00:00"/>
    <x v="9"/>
    <s v=" "/>
    <s v="G00121"/>
    <n v="51110"/>
    <x v="56"/>
    <s v="51110 Salaries &amp; wages"/>
    <x v="12"/>
    <s v="NY PC - Invoice 558041 - PPE 10.31.21"/>
    <s v=" "/>
    <s v=""/>
    <s v=""/>
    <n v="95933.34"/>
    <n v="95933.34"/>
    <n v="0"/>
    <s v=""/>
    <s v="G/L Account"/>
    <s v=""/>
    <s v=" "/>
    <s v=""/>
    <s v=""/>
    <n v="13050"/>
    <s v=""/>
    <n v="110"/>
    <s v=""/>
    <s v=""/>
  </r>
  <r>
    <x v="0"/>
    <x v="5"/>
    <d v="2021-10-31T00:00:00"/>
    <x v="9"/>
    <s v=" "/>
    <s v="G00123"/>
    <n v="51110"/>
    <x v="56"/>
    <s v="51110 Salaries &amp; wages"/>
    <x v="12"/>
    <s v="SFM - Invoice 5592245 - off-cycle"/>
    <s v=" "/>
    <s v=""/>
    <s v=""/>
    <n v="17.850000000000001"/>
    <n v="17.850000000000001"/>
    <n v="0"/>
    <s v=""/>
    <s v="G/L Account"/>
    <s v=""/>
    <s v=" "/>
    <s v=""/>
    <s v=""/>
    <n v="12987"/>
    <s v=""/>
    <n v="170"/>
    <s v=""/>
    <s v=""/>
  </r>
  <r>
    <x v="0"/>
    <x v="7"/>
    <d v="2021-10-31T00:00:00"/>
    <x v="9"/>
    <s v=" "/>
    <s v="G00123"/>
    <n v="51110"/>
    <x v="56"/>
    <s v="51110 Salaries &amp; wages"/>
    <x v="12"/>
    <s v="SFM - Invoice 5581676 - off-cycle"/>
    <s v=" "/>
    <s v=""/>
    <s v=""/>
    <n v="-125"/>
    <n v="0"/>
    <n v="125"/>
    <s v=""/>
    <s v="G/L Account"/>
    <s v=""/>
    <s v=" "/>
    <s v=""/>
    <s v=""/>
    <n v="12964"/>
    <s v=""/>
    <n v="170"/>
    <s v=""/>
    <s v=""/>
  </r>
  <r>
    <x v="0"/>
    <x v="5"/>
    <d v="2021-10-31T00:00:00"/>
    <x v="9"/>
    <s v=" "/>
    <s v="G00123"/>
    <n v="51110"/>
    <x v="56"/>
    <s v="51110 Salaries &amp; wages"/>
    <x v="12"/>
    <s v="SFM - Invoice 5581562 - off-cycle"/>
    <s v=" "/>
    <s v=""/>
    <s v=""/>
    <n v="128"/>
    <n v="128"/>
    <n v="0"/>
    <s v=""/>
    <s v="G/L Account"/>
    <s v=""/>
    <s v=" "/>
    <s v=""/>
    <s v=""/>
    <n v="12960"/>
    <s v=""/>
    <n v="17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10599"/>
    <n v="10599"/>
    <n v="0"/>
    <s v=""/>
    <s v="G/L Account"/>
    <s v=""/>
    <s v=" "/>
    <s v=""/>
    <s v=""/>
    <n v="12951"/>
    <s v=""/>
    <n v="16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26352.59"/>
    <n v="26352.59"/>
    <n v="0"/>
    <s v=""/>
    <s v="G/L Account"/>
    <s v=""/>
    <s v=" "/>
    <s v=""/>
    <s v=""/>
    <n v="12943"/>
    <s v=""/>
    <n v="22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17306.37"/>
    <n v="17306.37"/>
    <n v="0"/>
    <s v=""/>
    <s v="G/L Account"/>
    <s v=""/>
    <s v=" "/>
    <s v=""/>
    <s v=""/>
    <n v="12935"/>
    <s v=""/>
    <n v="14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28626.2"/>
    <n v="28626.2"/>
    <n v="0"/>
    <s v=""/>
    <s v="G/L Account"/>
    <s v=""/>
    <s v=" "/>
    <s v=""/>
    <s v=""/>
    <n v="12927"/>
    <s v=""/>
    <n v="14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1704"/>
    <n v="1704"/>
    <n v="0"/>
    <s v=""/>
    <s v="G/L Account"/>
    <s v=""/>
    <s v=" "/>
    <s v=""/>
    <s v=""/>
    <n v="12920"/>
    <s v=""/>
    <n v="14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22754.92"/>
    <n v="22754.92"/>
    <n v="0"/>
    <s v=""/>
    <s v="G/L Account"/>
    <s v=""/>
    <s v=" "/>
    <s v=""/>
    <s v=""/>
    <n v="12912"/>
    <s v=""/>
    <n v="14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15412.42"/>
    <n v="15412.42"/>
    <n v="0"/>
    <s v=""/>
    <s v="G/L Account"/>
    <s v=""/>
    <s v=" "/>
    <s v=""/>
    <s v=""/>
    <n v="12904"/>
    <s v=""/>
    <n v="14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3644.5"/>
    <n v="3644.5"/>
    <n v="0"/>
    <s v=""/>
    <s v="G/L Account"/>
    <s v=""/>
    <s v=" "/>
    <s v=""/>
    <s v=""/>
    <n v="12889"/>
    <s v=""/>
    <n v="18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15898.73"/>
    <n v="15898.73"/>
    <n v="0"/>
    <s v=""/>
    <s v="G/L Account"/>
    <s v=""/>
    <s v=" "/>
    <s v=""/>
    <s v=""/>
    <n v="12881"/>
    <s v=""/>
    <n v="18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1840"/>
    <n v="1840"/>
    <n v="0"/>
    <s v=""/>
    <s v="G/L Account"/>
    <s v=""/>
    <s v=" "/>
    <s v=""/>
    <s v=""/>
    <n v="12877"/>
    <s v=""/>
    <n v="180"/>
    <s v=""/>
    <s v=""/>
  </r>
  <r>
    <x v="0"/>
    <x v="6"/>
    <d v="2021-10-31T00:00:00"/>
    <x v="9"/>
    <s v=" "/>
    <s v="G00123"/>
    <n v="51110"/>
    <x v="56"/>
    <s v="51110 Salaries &amp; wages"/>
    <x v="12"/>
    <s v="SFM - Invoice 5580823"/>
    <s v=" "/>
    <s v=""/>
    <s v=""/>
    <n v="1608"/>
    <n v="1608"/>
    <n v="0"/>
    <s v=""/>
    <s v="G/L Account"/>
    <s v=""/>
    <s v=" "/>
    <s v=""/>
    <s v=""/>
    <n v="12870"/>
    <s v=""/>
    <n v="18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7665.13"/>
    <n v="7665.13"/>
    <n v="0"/>
    <s v=""/>
    <s v="G/L Account"/>
    <s v=""/>
    <s v=" "/>
    <s v=""/>
    <s v=""/>
    <n v="12862"/>
    <s v=""/>
    <n v="18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5521"/>
    <n v="5521"/>
    <n v="0"/>
    <s v=""/>
    <s v="G/L Account"/>
    <s v=""/>
    <s v=" "/>
    <s v=""/>
    <s v=""/>
    <n v="12855"/>
    <s v=""/>
    <n v="18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8218.2000000000007"/>
    <n v="8218.2000000000007"/>
    <n v="0"/>
    <s v=""/>
    <s v="G/L Account"/>
    <s v=""/>
    <s v=" "/>
    <s v=""/>
    <s v=""/>
    <n v="12847"/>
    <s v=""/>
    <n v="15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17638.63"/>
    <n v="17638.63"/>
    <n v="0"/>
    <s v=""/>
    <s v="G/L Account"/>
    <s v=""/>
    <s v=" "/>
    <s v=""/>
    <s v=""/>
    <n v="12833"/>
    <s v=""/>
    <n v="17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23014.12"/>
    <n v="23014.12"/>
    <n v="0"/>
    <s v=""/>
    <s v="G/L Account"/>
    <s v=""/>
    <s v=" "/>
    <s v=""/>
    <s v=""/>
    <n v="12826"/>
    <s v=""/>
    <n v="170"/>
    <s v=""/>
    <s v=""/>
  </r>
  <r>
    <x v="0"/>
    <x v="3"/>
    <d v="2021-10-31T00:00:00"/>
    <x v="9"/>
    <s v=" "/>
    <s v="G00123"/>
    <n v="51110"/>
    <x v="56"/>
    <s v="51110 Salaries &amp; wages"/>
    <x v="12"/>
    <s v="SFM - Invoice 5580823"/>
    <s v=" "/>
    <s v=""/>
    <s v=""/>
    <n v="2833.33"/>
    <n v="2833.33"/>
    <n v="0"/>
    <s v=""/>
    <s v="G/L Account"/>
    <s v=""/>
    <s v=" "/>
    <s v=""/>
    <s v=""/>
    <n v="12820"/>
    <s v=""/>
    <n v="170"/>
    <s v=""/>
    <s v=""/>
  </r>
  <r>
    <x v="0"/>
    <x v="6"/>
    <d v="2021-10-31T00:00:00"/>
    <x v="9"/>
    <s v=" "/>
    <s v="G00123"/>
    <n v="51110"/>
    <x v="56"/>
    <s v="51110 Salaries &amp; wages"/>
    <x v="12"/>
    <s v="SFM - Invoice 5580823"/>
    <s v=" "/>
    <s v=""/>
    <s v=""/>
    <n v="1853"/>
    <n v="1853"/>
    <n v="0"/>
    <s v=""/>
    <s v="G/L Account"/>
    <s v=""/>
    <s v=" "/>
    <s v=""/>
    <s v=""/>
    <n v="12814"/>
    <s v=""/>
    <n v="17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16036.63"/>
    <n v="16036.63"/>
    <n v="0"/>
    <s v=""/>
    <s v="G/L Account"/>
    <s v=""/>
    <s v=" "/>
    <s v=""/>
    <s v=""/>
    <n v="12806"/>
    <s v=""/>
    <n v="17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15827"/>
    <n v="15827"/>
    <n v="0"/>
    <s v=""/>
    <s v="G/L Account"/>
    <s v=""/>
    <s v=" "/>
    <s v=""/>
    <s v=""/>
    <n v="12798"/>
    <s v=""/>
    <n v="170"/>
    <s v=""/>
    <s v=""/>
  </r>
  <r>
    <x v="0"/>
    <x v="8"/>
    <d v="2021-10-31T00:00:00"/>
    <x v="9"/>
    <s v=" "/>
    <s v="G00123"/>
    <n v="51110"/>
    <x v="56"/>
    <s v="51110 Salaries &amp; wages"/>
    <x v="12"/>
    <s v="SFM - Invoice 5580823"/>
    <s v=" "/>
    <s v=""/>
    <s v=""/>
    <n v="3305"/>
    <n v="3305"/>
    <n v="0"/>
    <s v=""/>
    <s v="G/L Account"/>
    <s v=""/>
    <s v=" "/>
    <s v=""/>
    <s v=""/>
    <n v="12792"/>
    <s v=""/>
    <n v="170"/>
    <s v=""/>
    <s v=""/>
  </r>
  <r>
    <x v="0"/>
    <x v="5"/>
    <d v="2021-10-31T00:00:00"/>
    <x v="9"/>
    <s v=" "/>
    <s v="G00123"/>
    <n v="51110"/>
    <x v="56"/>
    <s v="51110 Salaries &amp; wages"/>
    <x v="12"/>
    <s v="SFM - Invoice 5580823"/>
    <s v=" "/>
    <s v=""/>
    <s v=""/>
    <n v="33341.69"/>
    <n v="33341.69"/>
    <n v="0"/>
    <s v=""/>
    <s v="G/L Account"/>
    <s v=""/>
    <s v=" "/>
    <s v=""/>
    <s v=""/>
    <n v="12780"/>
    <s v=""/>
    <n v="130"/>
    <s v=""/>
    <s v=""/>
  </r>
  <r>
    <x v="0"/>
    <x v="1"/>
    <d v="2021-10-31T00:00:00"/>
    <x v="9"/>
    <s v=" "/>
    <s v="G00123"/>
    <n v="51110"/>
    <x v="56"/>
    <s v="51110 Salaries &amp; wages"/>
    <x v="12"/>
    <s v="SFM - Invoice 5580823"/>
    <s v=" "/>
    <s v=""/>
    <s v=""/>
    <n v="69649.740000000005"/>
    <n v="69649.740000000005"/>
    <n v="0"/>
    <s v=""/>
    <s v="G/L Account"/>
    <s v=""/>
    <s v=" "/>
    <s v=""/>
    <s v=""/>
    <n v="12773"/>
    <s v=""/>
    <n v="130"/>
    <s v=""/>
    <s v=""/>
  </r>
  <r>
    <x v="0"/>
    <x v="7"/>
    <d v="2021-10-31T00:00:00"/>
    <x v="9"/>
    <s v=" "/>
    <s v="G00123"/>
    <n v="51110"/>
    <x v="56"/>
    <s v="51110 Salaries &amp; wages"/>
    <x v="12"/>
    <s v="SFM - Invoice 5580823"/>
    <s v=" "/>
    <s v=""/>
    <s v=""/>
    <n v="24121.97"/>
    <n v="24121.97"/>
    <n v="0"/>
    <s v=""/>
    <s v="G/L Account"/>
    <s v=""/>
    <s v=" "/>
    <s v=""/>
    <s v=""/>
    <n v="12766"/>
    <s v=""/>
    <n v="130"/>
    <s v=""/>
    <s v=""/>
  </r>
  <r>
    <x v="0"/>
    <x v="4"/>
    <d v="2021-10-31T00:00:00"/>
    <x v="9"/>
    <s v=" "/>
    <s v="G00123"/>
    <n v="51110"/>
    <x v="56"/>
    <s v="51110 Salaries &amp; wages"/>
    <x v="12"/>
    <s v="SFM - Invoice 5580823"/>
    <s v=" "/>
    <s v=""/>
    <s v=""/>
    <n v="26388.33"/>
    <n v="26388.33"/>
    <n v="0"/>
    <s v=""/>
    <s v="G/L Account"/>
    <s v=""/>
    <s v=" "/>
    <s v=""/>
    <s v=""/>
    <n v="12759"/>
    <s v=""/>
    <n v="130"/>
    <s v=""/>
    <s v=""/>
  </r>
  <r>
    <x v="0"/>
    <x v="2"/>
    <d v="2021-10-31T00:00:00"/>
    <x v="9"/>
    <s v=" "/>
    <s v="G00123"/>
    <n v="51110"/>
    <x v="56"/>
    <s v="51110 Salaries &amp; wages"/>
    <x v="12"/>
    <s v="SFM - Invoice 5580823"/>
    <s v=" "/>
    <s v=""/>
    <s v=""/>
    <n v="25000"/>
    <n v="25000"/>
    <n v="0"/>
    <s v=""/>
    <s v="G/L Account"/>
    <s v=""/>
    <s v=" "/>
    <s v=""/>
    <s v=""/>
    <n v="12754"/>
    <s v=""/>
    <n v="130"/>
    <s v=""/>
    <s v=""/>
  </r>
  <r>
    <x v="0"/>
    <x v="7"/>
    <d v="2021-10-31T00:00:00"/>
    <x v="9"/>
    <s v=" "/>
    <s v="G00123"/>
    <n v="51110"/>
    <x v="56"/>
    <s v="51110 Salaries &amp; wages"/>
    <x v="12"/>
    <s v="SFM - Invoice 55577732 - off - cycle"/>
    <s v=" "/>
    <s v=""/>
    <s v=""/>
    <n v="250"/>
    <n v="250"/>
    <n v="0"/>
    <s v=""/>
    <s v="G/L Account"/>
    <s v=""/>
    <s v=" "/>
    <s v=""/>
    <s v=""/>
    <n v="12706"/>
    <s v=""/>
    <n v="170"/>
    <s v=""/>
    <s v=""/>
  </r>
  <r>
    <x v="0"/>
    <x v="0"/>
    <d v="2021-10-31T00:00:00"/>
    <x v="9"/>
    <s v=" "/>
    <s v="G00144"/>
    <n v="41500"/>
    <x v="75"/>
    <s v="41500 Storage revenue"/>
    <x v="13"/>
    <s v="Oct 21 - Move to Deferred - additional cash received, not listed on finance billing reports"/>
    <s v=" "/>
    <s v=""/>
    <s v=""/>
    <n v="650"/>
    <n v="650"/>
    <n v="0"/>
    <s v=""/>
    <s v="G/L Account"/>
    <s v=""/>
    <s v=" "/>
    <s v=""/>
    <s v=""/>
    <n v="16197"/>
    <s v=""/>
    <s v=""/>
    <s v=""/>
    <s v="STORAGE"/>
  </r>
  <r>
    <x v="0"/>
    <x v="1"/>
    <d v="2021-10-31T00:00:00"/>
    <x v="9"/>
    <s v=" "/>
    <s v="G00137"/>
    <n v="41500"/>
    <x v="75"/>
    <s v="41500 Storage revenue"/>
    <x v="13"/>
    <s v="Oct 21 Storage Rev Rec"/>
    <s v=" "/>
    <s v=""/>
    <s v=""/>
    <n v="-107966.08"/>
    <n v="0"/>
    <n v="107966.08"/>
    <s v=""/>
    <s v="G/L Account"/>
    <s v=""/>
    <s v=" "/>
    <s v=""/>
    <s v=""/>
    <n v="16196"/>
    <s v=""/>
    <s v=""/>
    <s v=""/>
    <s v="STORAGE"/>
  </r>
  <r>
    <x v="0"/>
    <x v="1"/>
    <d v="2021-10-31T00:00:00"/>
    <x v="9"/>
    <s v=" "/>
    <s v="G00137"/>
    <n v="41500"/>
    <x v="75"/>
    <s v="41500 Storage revenue"/>
    <x v="13"/>
    <s v="Reclass Oct 21 Storage Rev cash bookings to unearned storage rev"/>
    <s v=" "/>
    <s v=""/>
    <s v=""/>
    <n v="10431"/>
    <n v="10431"/>
    <n v="0"/>
    <s v=""/>
    <s v="G/L Account"/>
    <s v=""/>
    <s v=" "/>
    <s v=""/>
    <s v=""/>
    <n v="16193"/>
    <s v=""/>
    <s v=""/>
    <s v=""/>
    <s v="STORAGE"/>
  </r>
  <r>
    <x v="1"/>
    <x v="0"/>
    <d v="2021-10-31T00:00:00"/>
    <x v="9"/>
    <s v=" "/>
    <s v="G00137"/>
    <n v="41310"/>
    <x v="77"/>
    <s v="41310 Fertility benefits revenue - Progyny"/>
    <x v="15"/>
    <s v="Record Oct 21 Close Auths"/>
    <s v=" "/>
    <s v=""/>
    <s v=""/>
    <n v="48303"/>
    <n v="48303"/>
    <n v="0"/>
    <s v=""/>
    <s v="G/L Account"/>
    <s v=""/>
    <s v=" "/>
    <s v=""/>
    <s v=""/>
    <n v="16306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Jan-Aug 21 Rev Rec"/>
    <s v=" "/>
    <s v=""/>
    <s v=""/>
    <n v="-459612.01"/>
    <n v="0"/>
    <n v="459612.01"/>
    <s v=""/>
    <s v="G/L Account"/>
    <s v=""/>
    <s v=" "/>
    <s v=""/>
    <s v=""/>
    <n v="16305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Sept 21 Rev Rec"/>
    <s v=" "/>
    <s v=""/>
    <s v=""/>
    <n v="-935104.63"/>
    <n v="0"/>
    <n v="935104.63"/>
    <s v=""/>
    <s v="G/L Account"/>
    <s v=""/>
    <s v=" "/>
    <s v=""/>
    <s v=""/>
    <n v="16303"/>
    <s v=""/>
    <s v=""/>
    <s v=""/>
    <s v=""/>
  </r>
  <r>
    <x v="1"/>
    <x v="0"/>
    <d v="2021-10-31T00:00:00"/>
    <x v="9"/>
    <s v=" "/>
    <s v="G00137"/>
    <n v="41310"/>
    <x v="77"/>
    <s v="41310 Fertility benefits revenue - Progyny"/>
    <x v="15"/>
    <s v="Record Oct 21 Prog Rev"/>
    <s v=" "/>
    <s v=""/>
    <s v=""/>
    <n v="-715304.95999999996"/>
    <n v="0"/>
    <n v="715304.95999999996"/>
    <s v=""/>
    <s v="G/L Account"/>
    <s v=""/>
    <s v=" "/>
    <s v=""/>
    <s v=""/>
    <n v="16300"/>
    <s v=""/>
    <s v=""/>
    <s v=""/>
    <s v=""/>
  </r>
  <r>
    <x v="0"/>
    <x v="1"/>
    <d v="2021-10-31T00:00:00"/>
    <x v="9"/>
    <s v=" "/>
    <s v="G00136"/>
    <n v="41220"/>
    <x v="78"/>
    <s v="41220 Insurance revenue - professional fees"/>
    <x v="16"/>
    <s v="Insurance Reclass AR To REv - Oct 2021"/>
    <s v=" "/>
    <s v=""/>
    <s v=""/>
    <n v="-9389.9"/>
    <n v="0"/>
    <n v="9389.9"/>
    <s v=""/>
    <s v="G/L Account"/>
    <s v=""/>
    <s v=" "/>
    <s v=""/>
    <s v=""/>
    <n v="14144"/>
    <s v=""/>
    <n v="400"/>
    <s v=""/>
    <s v=""/>
  </r>
  <r>
    <x v="1"/>
    <x v="1"/>
    <d v="2021-10-31T00:00:00"/>
    <x v="9"/>
    <s v=" "/>
    <s v="G00136"/>
    <n v="41220"/>
    <x v="78"/>
    <s v="41220 Insurance revenue - professional fees"/>
    <x v="16"/>
    <s v="Insurance revenue - professional fees"/>
    <s v=" "/>
    <s v=""/>
    <s v=""/>
    <n v="-306000.88"/>
    <n v="0"/>
    <n v="306000.88"/>
    <s v=""/>
    <s v="G/L Account"/>
    <s v=""/>
    <s v=" "/>
    <s v=""/>
    <s v=""/>
    <n v="14142"/>
    <s v=""/>
    <n v="400"/>
    <s v=""/>
    <s v=""/>
  </r>
  <r>
    <x v="4"/>
    <x v="4"/>
    <d v="2021-10-31T00:00:00"/>
    <x v="9"/>
    <s v=" "/>
    <s v="G00134"/>
    <n v="41110"/>
    <x v="81"/>
    <s v="41110 Self-pay revenue"/>
    <x v="17"/>
    <s v="Oct 2021 Self Pay AR to Rev Reclass"/>
    <s v=" "/>
    <s v=""/>
    <s v=""/>
    <n v="-153253.60999999999"/>
    <n v="0"/>
    <n v="153253.60999999999"/>
    <s v=""/>
    <s v="G/L Account"/>
    <s v=""/>
    <s v=" "/>
    <s v=""/>
    <s v=""/>
    <n v="14138"/>
    <s v=""/>
    <n v="220"/>
    <s v=""/>
    <s v=""/>
  </r>
  <r>
    <x v="1"/>
    <x v="7"/>
    <d v="2021-10-31T00:00:00"/>
    <x v="9"/>
    <s v=" "/>
    <s v="G00134"/>
    <n v="41110"/>
    <x v="81"/>
    <s v="41110 Self-pay revenue"/>
    <x v="17"/>
    <s v="Oct 2021 Self Pay AR to Rev Reclass"/>
    <s v=" "/>
    <s v=""/>
    <s v=""/>
    <n v="-25125"/>
    <n v="0"/>
    <n v="25125"/>
    <s v=""/>
    <s v="G/L Account"/>
    <s v=""/>
    <s v=" "/>
    <s v=""/>
    <s v=""/>
    <n v="14136"/>
    <s v=""/>
    <n v="220"/>
    <s v=""/>
    <s v=""/>
  </r>
  <r>
    <x v="1"/>
    <x v="5"/>
    <d v="2021-10-31T00:00:00"/>
    <x v="9"/>
    <s v=" "/>
    <s v="G00134"/>
    <n v="41110"/>
    <x v="81"/>
    <s v="41110 Self-pay revenue"/>
    <x v="17"/>
    <s v="Oct 2021 Self Pay AR to Rev Reclass"/>
    <s v=" "/>
    <s v=""/>
    <s v=""/>
    <n v="-90637"/>
    <n v="0"/>
    <n v="90637"/>
    <s v=""/>
    <s v="G/L Account"/>
    <s v=""/>
    <s v=" "/>
    <s v=""/>
    <s v=""/>
    <n v="14134"/>
    <s v=""/>
    <n v="220"/>
    <s v=""/>
    <s v=""/>
  </r>
  <r>
    <x v="1"/>
    <x v="1"/>
    <d v="2021-10-31T00:00:00"/>
    <x v="9"/>
    <s v=" "/>
    <s v="G00134"/>
    <n v="41110"/>
    <x v="81"/>
    <s v="41110 Self-pay revenue"/>
    <x v="17"/>
    <s v="Oct 2021 Self Pay AR to Rev Reclass"/>
    <s v=" "/>
    <s v=""/>
    <s v=""/>
    <n v="-3058112.45"/>
    <n v="0"/>
    <n v="3058112.45"/>
    <s v=""/>
    <s v="G/L Account"/>
    <s v=""/>
    <s v=" "/>
    <s v=""/>
    <s v=""/>
    <n v="14132"/>
    <s v=""/>
    <n v="220"/>
    <s v=""/>
    <s v="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74.95"/>
    <n v="74.95"/>
    <n v="0"/>
    <s v=""/>
    <s v="G/L Account"/>
    <s v=""/>
    <s v=" "/>
    <s v=""/>
    <s v=""/>
    <n v="26595"/>
    <s v=""/>
    <n v="320"/>
    <s v="NULL"/>
    <s v="NULL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74.95"/>
    <n v="74.95"/>
    <n v="0"/>
    <s v=""/>
    <s v="G/L Account"/>
    <s v=""/>
    <s v=" "/>
    <s v=""/>
    <s v=""/>
    <n v="26593"/>
    <s v=""/>
    <n v="320"/>
    <s v="NULL"/>
    <s v="NULL"/>
  </r>
  <r>
    <x v="1"/>
    <x v="2"/>
    <d v="2021-11-01T00:00:00"/>
    <x v="10"/>
    <s v=" "/>
    <s v="G00187"/>
    <n v="69120"/>
    <x v="88"/>
    <s v="69120 Merchant fees"/>
    <x v="2"/>
    <s v="HRTLAND PMT SYS -TXNS/FEES ACH Debit"/>
    <s v=" "/>
    <s v=""/>
    <s v=""/>
    <n v="199.95"/>
    <n v="199.95"/>
    <n v="0"/>
    <s v=""/>
    <s v="G/L Account"/>
    <s v=""/>
    <s v=" "/>
    <s v=""/>
    <s v=""/>
    <n v="26591"/>
    <s v=""/>
    <n v="320"/>
    <s v="NULL"/>
    <s v="NULL"/>
  </r>
  <r>
    <x v="1"/>
    <x v="5"/>
    <d v="2021-11-01T00:00:00"/>
    <x v="10"/>
    <s v="Invoice"/>
    <s v="456816016"/>
    <n v="65230"/>
    <x v="24"/>
    <s v="65230 Equipment rentals"/>
    <x v="6"/>
    <s v="Nov 2021 Rental Canon copier SV"/>
    <s v=" "/>
    <s v=""/>
    <s v=""/>
    <n v="484.25"/>
    <n v="484.25"/>
    <n v="0"/>
    <s v=""/>
    <s v="G/L Account"/>
    <s v=""/>
    <s v=" "/>
    <s v=""/>
    <s v="US Bank Equipment Finance"/>
    <n v="23577"/>
    <s v="456816016"/>
    <n v="370"/>
    <s v="NULL"/>
    <s v="NULL"/>
  </r>
  <r>
    <x v="4"/>
    <x v="4"/>
    <d v="2021-11-01T00:00:00"/>
    <x v="10"/>
    <s v="Invoice"/>
    <s v="59900"/>
    <n v="65210"/>
    <x v="26"/>
    <s v="65210 Computer software"/>
    <x v="6"/>
    <s v="Nov 2021  AZ"/>
    <s v=" "/>
    <s v=""/>
    <s v=""/>
    <n v="1885.5"/>
    <n v="1885.5"/>
    <n v="0"/>
    <s v=""/>
    <s v="G/L Account"/>
    <s v=""/>
    <s v=" "/>
    <s v=""/>
    <s v="Azalea Health"/>
    <n v="23598"/>
    <s v="59900"/>
    <n v="220"/>
    <s v="NULL"/>
    <s v="NULL"/>
  </r>
  <r>
    <x v="1"/>
    <x v="1"/>
    <d v="2021-11-01T00:00:00"/>
    <x v="10"/>
    <s v="Invoice"/>
    <s v="59787"/>
    <n v="65210"/>
    <x v="26"/>
    <s v="65210 Computer software"/>
    <x v="6"/>
    <s v="Nov 2021  AZ"/>
    <s v=" "/>
    <s v=""/>
    <s v=""/>
    <n v="5434.1"/>
    <n v="5434.1"/>
    <n v="0"/>
    <s v=""/>
    <s v="G/L Account"/>
    <s v=""/>
    <s v=" "/>
    <s v=""/>
    <s v="Azalea Health"/>
    <n v="23594"/>
    <s v="59787"/>
    <n v="220"/>
    <s v="NULL"/>
    <s v="NULL"/>
  </r>
  <r>
    <x v="0"/>
    <x v="2"/>
    <d v="2021-11-01T00:00:00"/>
    <x v="10"/>
    <s v=" "/>
    <s v="G00169"/>
    <n v="65210"/>
    <x v="26"/>
    <s v="65210 Computer software"/>
    <x v="6"/>
    <s v="Expensify"/>
    <s v=" "/>
    <s v=""/>
    <s v=""/>
    <n v="983.81"/>
    <n v="983.81"/>
    <n v="0"/>
    <s v=""/>
    <s v="G/L Account"/>
    <s v=""/>
    <s v=" "/>
    <s v=""/>
    <s v=""/>
    <n v="21118"/>
    <s v=""/>
    <n v="320"/>
    <s v="NULL"/>
    <s v="NULL"/>
  </r>
  <r>
    <x v="4"/>
    <x v="4"/>
    <d v="2021-11-01T00:00:00"/>
    <x v="10"/>
    <s v="Invoice"/>
    <s v="11/1/2021-COGENT"/>
    <n v="65130"/>
    <x v="34"/>
    <s v="65130 Telephone &amp; internet"/>
    <x v="6"/>
    <s v="11.1.21-11.30.21 1000 MBPS Order:3-001013046 - NY"/>
    <s v=" "/>
    <s v=""/>
    <s v=""/>
    <n v="800"/>
    <n v="800"/>
    <n v="0"/>
    <s v=""/>
    <s v="G/L Account"/>
    <s v=""/>
    <s v=" "/>
    <s v=""/>
    <s v="Cogent Communications, Inc. "/>
    <n v="23527"/>
    <s v="11/1/2021-COGENT"/>
    <n v="370"/>
    <s v="NULL"/>
    <s v="NULL"/>
  </r>
  <r>
    <x v="1"/>
    <x v="1"/>
    <d v="2021-11-01T00:00:00"/>
    <x v="10"/>
    <s v=" "/>
    <s v="G00169"/>
    <n v="65120"/>
    <x v="35"/>
    <s v="65120 Utilities"/>
    <x v="6"/>
    <s v="Surgicare Software Llc"/>
    <s v=" "/>
    <s v=""/>
    <s v=""/>
    <n v="599.20000000000005"/>
    <n v="599.20000000000005"/>
    <n v="0"/>
    <s v=""/>
    <s v="G/L Account"/>
    <s v=""/>
    <s v=" "/>
    <s v=""/>
    <s v=""/>
    <n v="21120"/>
    <s v=""/>
    <n v="180"/>
    <s v="NULL"/>
    <s v="NULL"/>
  </r>
  <r>
    <x v="1"/>
    <x v="2"/>
    <d v="2021-11-01T00:00:00"/>
    <x v="10"/>
    <s v="Invoice"/>
    <s v="11.1.21-11.15.21-RD"/>
    <n v="64130"/>
    <x v="41"/>
    <s v="64130 Contract labor"/>
    <x v="7"/>
    <s v="timecard 11.1.21-11.15.21"/>
    <s v=" "/>
    <s v=""/>
    <s v=""/>
    <n v="3395"/>
    <n v="3395"/>
    <n v="0"/>
    <s v=""/>
    <s v="G/L Account"/>
    <s v=""/>
    <s v=" "/>
    <s v=""/>
    <s v="Railynne Danzot"/>
    <n v="23523"/>
    <s v="11.1.21-11.15.21-RD"/>
    <n v="220"/>
    <s v="NULL"/>
    <s v="NULL"/>
  </r>
  <r>
    <x v="0"/>
    <x v="2"/>
    <d v="2021-11-01T00:00:00"/>
    <x v="10"/>
    <s v="Invoice"/>
    <s v="1584-24"/>
    <n v="63160"/>
    <x v="44"/>
    <s v="63160 Graphic design"/>
    <x v="8"/>
    <s v="Monthly retainer - Design Services"/>
    <s v=" "/>
    <s v=""/>
    <s v=""/>
    <n v="5500"/>
    <n v="5500"/>
    <n v="0"/>
    <s v=""/>
    <s v="G/L Account"/>
    <s v=""/>
    <s v=" "/>
    <s v=""/>
    <s v="Mali and Friends LTD"/>
    <n v="23531"/>
    <s v="1584-24"/>
    <n v="340"/>
    <s v="NULL"/>
    <s v="NULL"/>
  </r>
  <r>
    <x v="4"/>
    <x v="4"/>
    <d v="2021-11-01T00:00:00"/>
    <x v="10"/>
    <s v="Invoice"/>
    <s v="2413-6264"/>
    <n v="63150"/>
    <x v="45"/>
    <s v="63150 Advertising, print &amp; promotion"/>
    <x v="8"/>
    <s v="Nov 2021 Marketing retainer"/>
    <s v=" "/>
    <s v=""/>
    <s v=""/>
    <n v="10000"/>
    <n v="10000"/>
    <n v="0"/>
    <s v=""/>
    <s v="G/L Account"/>
    <s v=""/>
    <s v=" "/>
    <s v=""/>
    <s v="Wilyfoxx Collective Inc"/>
    <n v="23537"/>
    <s v="2413-6264"/>
    <n v="340"/>
    <s v="NULL"/>
    <s v="NULL"/>
  </r>
  <r>
    <x v="1"/>
    <x v="1"/>
    <d v="2021-11-01T00:00:00"/>
    <x v="10"/>
    <s v=" "/>
    <s v="G00156"/>
    <n v="51391"/>
    <x v="61"/>
    <s v="51391 Anesthesia"/>
    <x v="10"/>
    <s v="Reversal Natera Sept 2021-entered 11.1.21"/>
    <s v=" "/>
    <s v=""/>
    <s v=""/>
    <n v="-27749"/>
    <n v="0"/>
    <n v="27749"/>
    <s v="Re-accrue for Natera Sept 2021 SF- entered 11.1.21"/>
    <s v="G/L Account"/>
    <s v=""/>
    <s v=" "/>
    <s v=""/>
    <s v=""/>
    <n v="19851"/>
    <s v=""/>
    <n v="110"/>
    <s v="NULL"/>
    <s v="NULL"/>
  </r>
  <r>
    <x v="1"/>
    <x v="5"/>
    <d v="2021-11-01T00:00:00"/>
    <x v="10"/>
    <s v="Invoice"/>
    <s v="511000155875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23590"/>
    <s v="511000155875"/>
    <n v="110"/>
    <s v="NULL"/>
    <s v="NULL"/>
  </r>
  <r>
    <x v="1"/>
    <x v="5"/>
    <d v="2021-11-01T00:00:00"/>
    <x v="10"/>
    <s v="Invoice"/>
    <s v="511000155875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3587"/>
    <s v="511000155875"/>
    <n v="120"/>
    <s v="NULL"/>
    <s v="NULL"/>
  </r>
  <r>
    <x v="1"/>
    <x v="5"/>
    <d v="2021-11-01T00:00:00"/>
    <x v="10"/>
    <s v="Invoice"/>
    <s v="511000155875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3584"/>
    <s v="511000155875"/>
    <n v="170"/>
    <s v="NULL"/>
    <s v="NULL"/>
  </r>
  <r>
    <x v="1"/>
    <x v="5"/>
    <d v="2021-11-01T00:00:00"/>
    <x v="10"/>
    <s v="Invoice"/>
    <s v="511000155875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3581"/>
    <s v="511000155875"/>
    <n v="130"/>
    <s v="NULL"/>
    <s v="NULL"/>
  </r>
  <r>
    <x v="4"/>
    <x v="4"/>
    <d v="2021-11-01T00:00:00"/>
    <x v="10"/>
    <s v="Invoice"/>
    <s v="64441"/>
    <n v="51350"/>
    <x v="90"/>
    <s v="51350 COGS - janitorial and waste management"/>
    <x v="10"/>
    <s v="November 2021 Cleaning Service"/>
    <s v=" "/>
    <s v=""/>
    <s v=""/>
    <n v="10493.03"/>
    <n v="10493.03"/>
    <n v="0"/>
    <s v=""/>
    <s v="G/L Account"/>
    <s v=""/>
    <s v=" "/>
    <s v=""/>
    <s v="Building Maintenance Service LLC"/>
    <n v="23642"/>
    <s v="64441"/>
    <n v="380"/>
    <s v="NULL"/>
    <s v="NULL"/>
  </r>
  <r>
    <x v="1"/>
    <x v="3"/>
    <d v="2021-11-01T00:00:00"/>
    <x v="10"/>
    <s v="Invoice"/>
    <s v="16590795"/>
    <n v="51350"/>
    <x v="90"/>
    <s v="51350 COGS - janitorial and waste management"/>
    <x v="10"/>
    <s v="Nov 2021 Services - Night Janitor"/>
    <s v=" "/>
    <s v=""/>
    <s v=""/>
    <n v="2082.4699999999998"/>
    <n v="2082.4699999999998"/>
    <n v="0"/>
    <s v=""/>
    <s v="G/L Account"/>
    <s v=""/>
    <s v=" "/>
    <s v=""/>
    <s v="ABM"/>
    <n v="23533"/>
    <s v="16590795"/>
    <n v="380"/>
    <s v="NULL"/>
    <s v="NULL"/>
  </r>
  <r>
    <x v="1"/>
    <x v="1"/>
    <d v="2021-11-01T00:00:00"/>
    <x v="10"/>
    <s v="Invoice"/>
    <s v="SEPT2021-NATERA"/>
    <n v="51330"/>
    <x v="66"/>
    <s v="51330 Genetic testing"/>
    <x v="10"/>
    <s v="Sept2021 SF"/>
    <s v=" "/>
    <s v=""/>
    <s v=""/>
    <n v="19599"/>
    <n v="19599"/>
    <n v="0"/>
    <s v=""/>
    <s v="G/L Account"/>
    <s v=""/>
    <s v=" "/>
    <s v=""/>
    <s v="Natera"/>
    <n v="23646"/>
    <s v="SEPT2021-NATERA"/>
    <n v="130"/>
    <s v="NULL"/>
    <s v="NULL"/>
  </r>
  <r>
    <x v="1"/>
    <x v="7"/>
    <d v="2021-11-01T00:00:00"/>
    <x v="10"/>
    <s v=" "/>
    <s v="G00153"/>
    <n v="51310"/>
    <x v="68"/>
    <s v="51310 Lab transport"/>
    <x v="10"/>
    <s v="Reserval accrued for Natera Oct 2021"/>
    <s v=" "/>
    <s v=""/>
    <s v=""/>
    <n v="-24850"/>
    <n v="0"/>
    <n v="24850"/>
    <s v="Natera"/>
    <s v="G/L Account"/>
    <s v=""/>
    <s v=" "/>
    <s v=""/>
    <s v=""/>
    <n v="19695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Natera Oct 2021"/>
    <s v=" "/>
    <s v=""/>
    <s v=""/>
    <n v="-24072"/>
    <n v="0"/>
    <n v="24072"/>
    <s v="Natera"/>
    <s v="G/L Account"/>
    <s v=""/>
    <s v=" "/>
    <s v=""/>
    <s v=""/>
    <n v="19689"/>
    <s v=""/>
    <n v="130"/>
    <s v=""/>
    <s v=""/>
  </r>
  <r>
    <x v="1"/>
    <x v="5"/>
    <d v="2021-11-01T00:00:00"/>
    <x v="10"/>
    <s v=" "/>
    <s v="G00153"/>
    <n v="51310"/>
    <x v="68"/>
    <s v="51310 Lab transport"/>
    <x v="10"/>
    <s v="Reserval accrued for Natera Oct 2021"/>
    <s v=" "/>
    <s v=""/>
    <s v=""/>
    <n v="-23625"/>
    <n v="0"/>
    <n v="23625"/>
    <s v="Natera"/>
    <s v="G/L Account"/>
    <s v=""/>
    <s v=" "/>
    <s v=""/>
    <s v=""/>
    <n v="19683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Labcorp Stmt 70667322"/>
    <s v=" "/>
    <s v=""/>
    <s v=""/>
    <n v="-18932.36"/>
    <n v="0"/>
    <n v="18932.36"/>
    <s v="Labcorp"/>
    <s v="G/L Account"/>
    <s v=""/>
    <s v=" "/>
    <s v=""/>
    <s v=""/>
    <n v="19677"/>
    <s v=""/>
    <n v="130"/>
    <s v=""/>
    <s v=""/>
  </r>
  <r>
    <x v="1"/>
    <x v="1"/>
    <d v="2021-11-01T00:00:00"/>
    <x v="10"/>
    <s v=" "/>
    <s v="G00153"/>
    <n v="51310"/>
    <x v="68"/>
    <s v="51310 Lab transport"/>
    <x v="10"/>
    <s v="reserval Accrued for Labcorp Stmt 71231714"/>
    <s v=" "/>
    <s v=""/>
    <s v=""/>
    <n v="-20565.61"/>
    <n v="0"/>
    <n v="20565.61"/>
    <s v="Labcorp"/>
    <s v="G/L Account"/>
    <s v=""/>
    <s v=" "/>
    <s v=""/>
    <s v=""/>
    <n v="19671"/>
    <s v=""/>
    <n v="130"/>
    <s v=""/>
    <s v=""/>
  </r>
  <r>
    <x v="1"/>
    <x v="8"/>
    <d v="2021-11-01T00:00:00"/>
    <x v="10"/>
    <s v=" "/>
    <s v="G00153"/>
    <n v="51310"/>
    <x v="68"/>
    <s v="51310 Lab transport"/>
    <x v="10"/>
    <s v="reserval Accrued for Labcorp Stmt 70018363"/>
    <s v=" "/>
    <s v=""/>
    <s v=""/>
    <n v="-1474.67"/>
    <n v="0"/>
    <n v="1474.67"/>
    <s v="Labcorp"/>
    <s v="G/L Account"/>
    <s v=""/>
    <s v=" "/>
    <s v=""/>
    <s v=""/>
    <n v="19665"/>
    <s v=""/>
    <n v="130"/>
    <s v=""/>
    <s v=""/>
  </r>
  <r>
    <x v="4"/>
    <x v="4"/>
    <d v="2021-11-01T00:00:00"/>
    <x v="10"/>
    <s v="Invoice"/>
    <s v="6022419"/>
    <n v="51230"/>
    <x v="72"/>
    <s v="51230 IVF Lab supplies"/>
    <x v="11"/>
    <s v="QA med/cleav/blast/fer/fre, Vit kit, Oil TC, sperm,pure 40/80, hyalur, serum pro, liq para, pvp7"/>
    <s v=" "/>
    <s v=""/>
    <s v=""/>
    <n v="2681.75"/>
    <n v="2681.75"/>
    <n v="0"/>
    <s v=""/>
    <s v="G/L Account"/>
    <s v=""/>
    <s v=" "/>
    <s v=""/>
    <s v="Origio"/>
    <n v="23638"/>
    <s v="6022419"/>
    <n v="130"/>
    <s v="NULL"/>
    <s v="NULL"/>
  </r>
  <r>
    <x v="1"/>
    <x v="5"/>
    <d v="2021-11-01T00:00:00"/>
    <x v="10"/>
    <s v="Invoice"/>
    <s v="6022383"/>
    <n v="51230"/>
    <x v="72"/>
    <s v="51230 IVF Lab supplies"/>
    <x v="11"/>
    <s v="QA med/cleav/blast/fer/fre, Vit kit, Oil TC, sperm,pure 40/80, hyalur, serum pro, liq para, pvp7"/>
    <s v=" "/>
    <s v=""/>
    <s v=""/>
    <n v="6035.75"/>
    <n v="6035.75"/>
    <n v="0"/>
    <s v=""/>
    <s v="G/L Account"/>
    <s v=""/>
    <s v=" "/>
    <s v=""/>
    <s v="Origio"/>
    <n v="23634"/>
    <s v="6022383"/>
    <n v="130"/>
    <s v="NULL"/>
    <s v="NULL"/>
  </r>
  <r>
    <x v="1"/>
    <x v="7"/>
    <d v="2021-11-01T00:00:00"/>
    <x v="10"/>
    <s v="Invoice"/>
    <s v="6022267"/>
    <n v="51230"/>
    <x v="72"/>
    <s v="51230 IVF Lab supplies"/>
    <x v="11"/>
    <s v="QA med/ceav/blast/fer, Vit kit, Oil TC, sperm,pure 40/80, hyaluronidase, serum pro, liq para, pvp7"/>
    <s v=" "/>
    <s v=""/>
    <s v=""/>
    <n v="4478.8100000000004"/>
    <n v="4478.8100000000004"/>
    <n v="0"/>
    <s v=""/>
    <s v="G/L Account"/>
    <s v=""/>
    <s v=" "/>
    <s v=""/>
    <s v="Origio"/>
    <n v="23630"/>
    <s v="6022267"/>
    <n v="130"/>
    <s v="NULL"/>
    <s v="NULL"/>
  </r>
  <r>
    <x v="1"/>
    <x v="1"/>
    <d v="2021-11-01T00:00:00"/>
    <x v="10"/>
    <s v="Invoice"/>
    <s v="6022266"/>
    <n v="51230"/>
    <x v="72"/>
    <s v="51230 IVF Lab supplies"/>
    <x v="11"/>
    <s v="QA med/cleav/blast/fer/fre, Vit kit, Oil TC, sperm,pure 40/80, hyalur, serum pro, liq para, pvp7"/>
    <s v=" "/>
    <s v=""/>
    <s v=""/>
    <n v="7457.62"/>
    <n v="7457.62"/>
    <n v="0"/>
    <s v=""/>
    <s v="G/L Account"/>
    <s v=""/>
    <s v=" "/>
    <s v=""/>
    <s v="Origio"/>
    <n v="23626"/>
    <s v="6022266"/>
    <n v="130"/>
    <s v="NULL"/>
    <s v="NULL"/>
  </r>
  <r>
    <x v="1"/>
    <x v="7"/>
    <d v="2021-11-01T00:00:00"/>
    <x v="10"/>
    <s v="Invoice"/>
    <s v="6022152"/>
    <n v="51230"/>
    <x v="72"/>
    <s v="51230 IVF Lab supplies"/>
    <x v="11"/>
    <s v="Holding micropipets, Stripper tips"/>
    <s v=" "/>
    <s v=""/>
    <s v=""/>
    <n v="1895.87"/>
    <n v="1895.87"/>
    <n v="0"/>
    <s v=""/>
    <s v="G/L Account"/>
    <s v=""/>
    <s v=" "/>
    <s v=""/>
    <s v="Origio"/>
    <n v="23618"/>
    <s v="6022152"/>
    <n v="130"/>
    <s v="NULL"/>
    <s v="NULL"/>
  </r>
  <r>
    <x v="1"/>
    <x v="7"/>
    <d v="2021-11-01T00:00:00"/>
    <x v="10"/>
    <s v="Invoice"/>
    <s v="6022151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23614"/>
    <s v="6022151"/>
    <n v="130"/>
    <s v="NULL"/>
    <s v="NULL"/>
  </r>
  <r>
    <x v="1"/>
    <x v="5"/>
    <d v="2021-11-01T00:00:00"/>
    <x v="10"/>
    <s v="Invoice"/>
    <s v="6022150"/>
    <n v="51230"/>
    <x v="72"/>
    <s v="51230 IVF Lab supplies"/>
    <x v="11"/>
    <s v="Holding micropipets, stripper tips"/>
    <s v=" "/>
    <s v=""/>
    <s v=""/>
    <n v="1884.87"/>
    <n v="1884.87"/>
    <n v="0"/>
    <s v=""/>
    <s v="G/L Account"/>
    <s v=""/>
    <s v=" "/>
    <s v=""/>
    <s v="Origio"/>
    <n v="23610"/>
    <s v="6022150"/>
    <n v="130"/>
    <s v="NULL"/>
    <s v="NULL"/>
  </r>
  <r>
    <x v="1"/>
    <x v="5"/>
    <d v="2021-11-01T00:00:00"/>
    <x v="10"/>
    <s v="Invoice"/>
    <s v="6022149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23606"/>
    <s v="6022149"/>
    <n v="130"/>
    <s v="NULL"/>
    <s v="NULL"/>
  </r>
  <r>
    <x v="1"/>
    <x v="5"/>
    <d v="2021-11-01T00:00:00"/>
    <x v="10"/>
    <s v="Invoice"/>
    <s v="6022068"/>
    <n v="51230"/>
    <x v="72"/>
    <s v="51230 IVF Lab supplies"/>
    <x v="11"/>
    <s v="Serum protein"/>
    <s v=" "/>
    <s v=""/>
    <s v=""/>
    <n v="555.14"/>
    <n v="555.14"/>
    <n v="0"/>
    <s v=""/>
    <s v="G/L Account"/>
    <s v=""/>
    <s v=" "/>
    <s v=""/>
    <s v="Origio"/>
    <n v="23602"/>
    <s v="6022068"/>
    <n v="130"/>
    <s v="NULL"/>
    <s v="NULL"/>
  </r>
  <r>
    <x v="1"/>
    <x v="1"/>
    <d v="2021-11-01T00:00:00"/>
    <x v="10"/>
    <s v="Invoice"/>
    <s v="36155"/>
    <n v="51230"/>
    <x v="72"/>
    <s v="51230 IVF Lab supplies"/>
    <x v="11"/>
    <s v="230 L/180L Nitrogen, Carbon Dioxide, oxygen"/>
    <s v=" "/>
    <s v=""/>
    <s v=""/>
    <n v="1119.58"/>
    <n v="1119.58"/>
    <n v="0"/>
    <s v=""/>
    <s v="G/L Account"/>
    <s v=""/>
    <s v=" "/>
    <s v=""/>
    <s v="Rons Medical Gases, INC"/>
    <n v="23573"/>
    <s v="36155"/>
    <n v="130"/>
    <s v="NULL"/>
    <s v="NULL"/>
  </r>
  <r>
    <x v="1"/>
    <x v="1"/>
    <d v="2021-11-01T00:00:00"/>
    <x v="10"/>
    <s v="Invoice"/>
    <s v="32819"/>
    <n v="51230"/>
    <x v="72"/>
    <s v="51230 IVF Lab supplies"/>
    <x v="11"/>
    <s v="Accubeads"/>
    <s v=" "/>
    <s v=""/>
    <s v=""/>
    <n v="173.59"/>
    <n v="173.59"/>
    <n v="0"/>
    <s v=""/>
    <s v="G/L Account"/>
    <s v=""/>
    <s v=" "/>
    <s v=""/>
    <s v="Spectrum Technologies"/>
    <n v="23565"/>
    <s v="32819"/>
    <n v="130"/>
    <s v="NULL"/>
    <s v="NULL"/>
  </r>
  <r>
    <x v="1"/>
    <x v="7"/>
    <d v="2021-11-01T00:00:00"/>
    <x v="10"/>
    <s v="Invoice"/>
    <s v="3216177"/>
    <n v="51230"/>
    <x v="72"/>
    <s v="51230 IVF Lab supplies"/>
    <x v="11"/>
    <s v="Ionomycin Free acid"/>
    <s v=" "/>
    <s v=""/>
    <s v=""/>
    <n v="239.17"/>
    <n v="239.17"/>
    <n v="0"/>
    <s v=""/>
    <s v="G/L Account"/>
    <s v=""/>
    <s v=" "/>
    <s v=""/>
    <s v="Fisher HealthCare"/>
    <n v="23553"/>
    <s v="3216177"/>
    <n v="130"/>
    <s v="NULL"/>
    <s v="NULL"/>
  </r>
  <r>
    <x v="1"/>
    <x v="1"/>
    <d v="2021-11-01T00:00:00"/>
    <x v="10"/>
    <s v="Invoice"/>
    <s v="3216176"/>
    <n v="51230"/>
    <x v="72"/>
    <s v="51230 IVF Lab supplies"/>
    <x v="11"/>
    <s v="Cryo Marker pens 4 black"/>
    <s v=" "/>
    <s v=""/>
    <s v=""/>
    <n v="215.84"/>
    <n v="215.84"/>
    <n v="0"/>
    <s v=""/>
    <s v="G/L Account"/>
    <s v=""/>
    <s v=" "/>
    <s v=""/>
    <s v="Fisher HealthCare"/>
    <n v="23549"/>
    <s v="3216176"/>
    <n v="130"/>
    <s v="NULL"/>
    <s v="NULL"/>
  </r>
  <r>
    <x v="1"/>
    <x v="1"/>
    <d v="2021-11-02T00:00:00"/>
    <x v="10"/>
    <s v=" "/>
    <s v="G00167"/>
    <n v="66140"/>
    <x v="20"/>
    <s v="66140 Ground transportation"/>
    <x v="5"/>
    <s v="Impark parking - no receipt"/>
    <s v=" "/>
    <s v=""/>
    <s v=""/>
    <n v="1420"/>
    <n v="1420"/>
    <n v="0"/>
    <s v=""/>
    <s v="G/L Account"/>
    <s v=""/>
    <s v=" "/>
    <s v=""/>
    <s v=""/>
    <n v="22126"/>
    <s v=""/>
    <n v="110"/>
    <s v="NULL"/>
    <s v="NULL"/>
  </r>
  <r>
    <x v="1"/>
    <x v="3"/>
    <d v="2021-11-02T00:00:00"/>
    <x v="10"/>
    <s v=" "/>
    <s v="G00169"/>
    <n v="66140"/>
    <x v="20"/>
    <s v="66140 Ground transportation"/>
    <x v="5"/>
    <s v="Impark- No receipt"/>
    <s v=" "/>
    <s v=""/>
    <s v=""/>
    <n v="452.94"/>
    <n v="452.94"/>
    <n v="0"/>
    <s v=""/>
    <s v="G/L Account"/>
    <s v=""/>
    <s v=" "/>
    <s v=""/>
    <s v=""/>
    <n v="21132"/>
    <s v=""/>
    <n v="110"/>
    <s v="NULL"/>
    <s v="NULL"/>
  </r>
  <r>
    <x v="1"/>
    <x v="7"/>
    <d v="2021-11-02T00:00:00"/>
    <x v="10"/>
    <s v=" "/>
    <s v="G00169"/>
    <n v="66140"/>
    <x v="20"/>
    <s v="66140 Ground transportation"/>
    <x v="5"/>
    <s v="Oak Parking"/>
    <s v=" "/>
    <s v=""/>
    <s v=""/>
    <n v="1100"/>
    <n v="1100"/>
    <n v="0"/>
    <s v=""/>
    <s v="G/L Account"/>
    <s v=""/>
    <s v=" "/>
    <s v=""/>
    <s v=""/>
    <n v="21126"/>
    <s v=""/>
    <n v="110"/>
    <s v="NULL"/>
    <s v="NULL"/>
  </r>
  <r>
    <x v="0"/>
    <x v="1"/>
    <d v="2021-11-02T00:00:00"/>
    <x v="10"/>
    <s v=" "/>
    <s v="G00186"/>
    <n v="66110"/>
    <x v="22"/>
    <s v="66110 Airfare"/>
    <x v="5"/>
    <s v="STRIPE ZG RENTAL-PYMT-ZILLO ACH Debit"/>
    <s v=" "/>
    <s v=""/>
    <s v=""/>
    <n v="5350"/>
    <n v="5350"/>
    <n v="0"/>
    <s v=""/>
    <s v="G/L Account"/>
    <s v=""/>
    <s v=" "/>
    <s v=""/>
    <s v=""/>
    <n v="26415"/>
    <s v=""/>
    <n v="110"/>
    <s v="NULL"/>
    <s v="NULL"/>
  </r>
  <r>
    <x v="1"/>
    <x v="3"/>
    <d v="2021-11-02T00:00:00"/>
    <x v="10"/>
    <s v="Invoice"/>
    <s v="457001451"/>
    <n v="65230"/>
    <x v="24"/>
    <s v="65230 Equipment rentals"/>
    <x v="6"/>
    <s v="Nov 2021 Rental Canon copier"/>
    <s v=" "/>
    <s v=""/>
    <s v=""/>
    <n v="147.66"/>
    <n v="147.66"/>
    <n v="0"/>
    <s v=""/>
    <s v="G/L Account"/>
    <s v=""/>
    <s v=" "/>
    <s v=""/>
    <s v="US Bank Equipment Finance"/>
    <n v="23658"/>
    <s v="457001451"/>
    <n v="370"/>
    <s v="NULL"/>
    <s v="NULL"/>
  </r>
  <r>
    <x v="1"/>
    <x v="9"/>
    <d v="2021-11-02T00:00:00"/>
    <x v="10"/>
    <s v="Invoice"/>
    <s v="540513"/>
    <n v="65220"/>
    <x v="25"/>
    <s v="65220 Computer hardware"/>
    <x v="6"/>
    <s v="2x monitors"/>
    <s v=" "/>
    <s v=""/>
    <s v=""/>
    <n v="460.92"/>
    <n v="460.92"/>
    <n v="0"/>
    <s v=""/>
    <s v="G/L Account"/>
    <s v=""/>
    <s v=" "/>
    <s v=""/>
    <s v="ExpoIT, LLC"/>
    <n v="23665"/>
    <s v="540513"/>
    <n v="370"/>
    <s v="NULL"/>
    <s v="NULL"/>
  </r>
  <r>
    <x v="1"/>
    <x v="9"/>
    <d v="2021-11-02T00:00:00"/>
    <x v="10"/>
    <s v="Invoice"/>
    <s v="540513"/>
    <n v="65200"/>
    <x v="27"/>
    <s v="65200 IT supplies"/>
    <x v="6"/>
    <s v="Headset, dock station, keyboard, USB C"/>
    <s v=" "/>
    <s v=""/>
    <s v=""/>
    <n v="610.41999999999996"/>
    <n v="610.41999999999996"/>
    <n v="0"/>
    <s v=""/>
    <s v="G/L Account"/>
    <s v=""/>
    <s v=" "/>
    <s v=""/>
    <s v="ExpoIT, LLC"/>
    <n v="23662"/>
    <s v="540513"/>
    <n v="370"/>
    <s v="NULL"/>
    <s v="NULL"/>
  </r>
  <r>
    <x v="4"/>
    <x v="4"/>
    <d v="2021-11-02T00:00:00"/>
    <x v="10"/>
    <s v=" "/>
    <s v="G00168"/>
    <n v="65190"/>
    <x v="28"/>
    <s v="65190 Office supplies"/>
    <x v="6"/>
    <s v="Plastic Nesting Shelf Bin Box"/>
    <s v=" "/>
    <s v=""/>
    <s v=""/>
    <n v="57.76"/>
    <n v="57.76"/>
    <n v="0"/>
    <s v=""/>
    <s v="G/L Account"/>
    <s v=""/>
    <s v=" "/>
    <s v=""/>
    <s v=""/>
    <n v="21670"/>
    <s v=""/>
    <n v="180"/>
    <s v="NULL"/>
    <s v="NULL"/>
  </r>
  <r>
    <x v="1"/>
    <x v="1"/>
    <d v="2021-11-02T00:00:00"/>
    <x v="10"/>
    <s v=" "/>
    <s v="G00169"/>
    <n v="65190"/>
    <x v="28"/>
    <s v="65190 Office supplies"/>
    <x v="6"/>
    <s v="SQ *GOLDEN GATE NOTARY- no receipt"/>
    <s v=" "/>
    <s v=""/>
    <s v=""/>
    <n v="80"/>
    <n v="80"/>
    <n v="0"/>
    <s v=""/>
    <s v="G/L Account"/>
    <s v=""/>
    <s v=" "/>
    <s v=""/>
    <s v=""/>
    <n v="21150"/>
    <s v=""/>
    <n v="180"/>
    <s v="NULL"/>
    <s v="NULL"/>
  </r>
  <r>
    <x v="1"/>
    <x v="1"/>
    <d v="2021-11-02T00:00:00"/>
    <x v="10"/>
    <s v=" "/>
    <s v="G00169"/>
    <n v="65190"/>
    <x v="28"/>
    <s v="65190 Office supplies"/>
    <x v="6"/>
    <s v="trash can"/>
    <s v=" "/>
    <s v=""/>
    <s v=""/>
    <n v="173.79"/>
    <n v="173.79"/>
    <n v="0"/>
    <s v=""/>
    <s v="G/L Account"/>
    <s v=""/>
    <s v=" "/>
    <s v=""/>
    <s v=""/>
    <n v="21144"/>
    <s v=""/>
    <n v="180"/>
    <s v="NULL"/>
    <s v="NULL"/>
  </r>
  <r>
    <x v="1"/>
    <x v="1"/>
    <d v="2021-11-02T00:00:00"/>
    <x v="10"/>
    <s v="Invoice"/>
    <s v="NOV 2021-SP"/>
    <n v="65111"/>
    <x v="36"/>
    <s v="65111 Rent related expenses"/>
    <x v="6"/>
    <s v="November 2021 Rent tax on suite 125C -SP"/>
    <s v=" "/>
    <s v=""/>
    <s v=""/>
    <n v="3.04"/>
    <n v="3.04"/>
    <n v="0"/>
    <s v=""/>
    <s v="G/L Account"/>
    <s v=""/>
    <s v=" "/>
    <s v=""/>
    <s v="Daniel Burnham Holding LLC"/>
    <n v="23677"/>
    <s v="NOV 2021-SP"/>
    <n v="380"/>
    <s v="NULL"/>
    <s v="NULL"/>
  </r>
  <r>
    <x v="1"/>
    <x v="4"/>
    <d v="2021-11-02T00:00:00"/>
    <x v="10"/>
    <s v=" "/>
    <s v="G00187"/>
    <n v="63130"/>
    <x v="99"/>
    <s v="63130 Conferences"/>
    <x v="8"/>
    <s v="EVENTBRITE INC -EDI PYMNTS ACH Credit"/>
    <s v=" "/>
    <s v=""/>
    <s v=""/>
    <n v="-27.76"/>
    <n v="0"/>
    <n v="27.76"/>
    <s v=""/>
    <s v="G/L Account"/>
    <s v=""/>
    <s v=" "/>
    <s v=""/>
    <s v=""/>
    <n v="26598"/>
    <s v=""/>
    <n v="340"/>
    <s v="NULL"/>
    <s v="NULL"/>
  </r>
  <r>
    <x v="3"/>
    <x v="1"/>
    <d v="2021-11-02T00:00:00"/>
    <x v="10"/>
    <s v="Invoice"/>
    <s v="791-NEST"/>
    <n v="51391"/>
    <x v="61"/>
    <s v="51391 Anesthesia"/>
    <x v="10"/>
    <s v="NEST Inv 791 -  5204681"/>
    <s v=" "/>
    <s v=""/>
    <s v=""/>
    <n v="450"/>
    <n v="450"/>
    <n v="0"/>
    <s v=""/>
    <s v="G/L Account"/>
    <s v=""/>
    <s v=" "/>
    <s v=""/>
    <s v="Medical Anesthesia Consultants"/>
    <n v="25116"/>
    <s v="791-NEST"/>
    <n v="400"/>
    <s v="NULL"/>
    <s v="NULL"/>
  </r>
  <r>
    <x v="1"/>
    <x v="1"/>
    <d v="2021-11-02T00:00:00"/>
    <x v="10"/>
    <s v="Invoice"/>
    <s v="791"/>
    <n v="51391"/>
    <x v="61"/>
    <s v="51391 Anesthesia"/>
    <x v="10"/>
    <s v="Sept-Oct 2021 MAC + aged items"/>
    <s v=" "/>
    <s v=""/>
    <s v=""/>
    <n v="60800"/>
    <n v="60800"/>
    <n v="0"/>
    <s v=""/>
    <s v="G/L Account"/>
    <s v=""/>
    <s v=" "/>
    <s v=""/>
    <s v="Medical Anesthesia Consultant"/>
    <n v="23673"/>
    <s v="791"/>
    <n v="110"/>
    <s v="NULL"/>
    <s v="NULL"/>
  </r>
  <r>
    <x v="1"/>
    <x v="1"/>
    <d v="2021-11-02T00:00:00"/>
    <x v="10"/>
    <s v=" "/>
    <s v="G00169"/>
    <n v="51260"/>
    <x v="70"/>
    <s v="51260 Patient souvenirs"/>
    <x v="11"/>
    <s v="Costco Patient flowers"/>
    <s v=" "/>
    <s v=""/>
    <s v=""/>
    <n v="43.74"/>
    <n v="43.74"/>
    <n v="0"/>
    <s v=""/>
    <s v="G/L Account"/>
    <s v=""/>
    <s v=" "/>
    <s v=""/>
    <s v=""/>
    <n v="21156"/>
    <s v=""/>
    <n v="340"/>
    <s v="NULL"/>
    <s v="NULL"/>
  </r>
  <r>
    <x v="4"/>
    <x v="4"/>
    <d v="2021-11-02T00:00:00"/>
    <x v="10"/>
    <s v=" "/>
    <s v="G00168"/>
    <n v="51250"/>
    <x v="71"/>
    <s v="51250 Patient refreshments"/>
    <x v="11"/>
    <s v="coffee beans, milk, sugar"/>
    <s v=" "/>
    <s v=""/>
    <s v=""/>
    <n v="87.36"/>
    <n v="87.36"/>
    <n v="0"/>
    <s v=""/>
    <s v="G/L Account"/>
    <s v=""/>
    <s v=" "/>
    <s v=""/>
    <s v=""/>
    <n v="21664"/>
    <s v=""/>
    <n v="180"/>
    <s v="NULL"/>
    <s v="NULL"/>
  </r>
  <r>
    <x v="1"/>
    <x v="1"/>
    <d v="2021-11-02T00:00:00"/>
    <x v="10"/>
    <s v=" "/>
    <s v="G00169"/>
    <n v="51250"/>
    <x v="71"/>
    <s v="51250 Patient refreshments"/>
    <x v="11"/>
    <s v="chips,apples,eggs,bites,yogurt,waffles, nestle,muffins, la croix, coookies, cheese, bars"/>
    <s v=" "/>
    <s v=""/>
    <s v=""/>
    <n v="207.09"/>
    <n v="207.09"/>
    <n v="0"/>
    <s v=""/>
    <s v="G/L Account"/>
    <s v=""/>
    <s v=" "/>
    <s v=""/>
    <s v=""/>
    <n v="21138"/>
    <s v=""/>
    <n v="180"/>
    <s v="NULL"/>
    <s v="NULL"/>
  </r>
  <r>
    <x v="1"/>
    <x v="1"/>
    <d v="2021-11-02T00:00:00"/>
    <x v="10"/>
    <s v="Invoice"/>
    <s v="6413"/>
    <n v="51230"/>
    <x v="72"/>
    <s v="51230 IVF Lab supplies"/>
    <x v="11"/>
    <s v="SD-830 Dual Sleeve, installation , travel exp"/>
    <s v=" "/>
    <s v=""/>
    <s v=""/>
    <n v="2269.8200000000002"/>
    <n v="2269.8200000000002"/>
    <n v="0"/>
    <s v=""/>
    <s v="G/L Account"/>
    <s v=""/>
    <s v=" "/>
    <s v=""/>
    <s v="NextGen Life Labs"/>
    <n v="23669"/>
    <s v="6413"/>
    <n v="130"/>
    <s v="NULL"/>
    <s v="NULL"/>
  </r>
  <r>
    <x v="1"/>
    <x v="7"/>
    <d v="2021-11-02T00:00:00"/>
    <x v="10"/>
    <s v=" "/>
    <s v="G00168"/>
    <n v="51220"/>
    <x v="73"/>
    <s v="51220 Clinical supplies"/>
    <x v="11"/>
    <s v="shoe cover, hair net, crackers"/>
    <s v=" "/>
    <s v=""/>
    <s v=""/>
    <n v="174.91"/>
    <n v="174.91"/>
    <n v="0"/>
    <s v=""/>
    <s v="G/L Account"/>
    <s v=""/>
    <s v=" "/>
    <s v=""/>
    <s v=""/>
    <n v="21658"/>
    <s v=""/>
    <n v="110"/>
    <s v="NULL"/>
    <s v="NULL"/>
  </r>
  <r>
    <x v="1"/>
    <x v="1"/>
    <d v="2021-11-03T00:00:00"/>
    <x v="10"/>
    <s v=" "/>
    <s v="G00168"/>
    <n v="66140"/>
    <x v="20"/>
    <s v="66140 Ground transportation"/>
    <x v="5"/>
    <s v="GAS NT"/>
    <s v=" "/>
    <s v=""/>
    <s v=""/>
    <n v="66.95"/>
    <n v="66.95"/>
    <n v="0"/>
    <s v=""/>
    <s v="G/L Account"/>
    <s v=""/>
    <s v=" "/>
    <s v=""/>
    <s v=""/>
    <n v="21712"/>
    <s v=""/>
    <n v="110"/>
    <s v="NULL"/>
    <s v="NULL"/>
  </r>
  <r>
    <x v="4"/>
    <x v="4"/>
    <d v="2021-11-03T00:00:00"/>
    <x v="10"/>
    <s v=" "/>
    <s v="G00167"/>
    <n v="65210"/>
    <x v="26"/>
    <s v="65210 Computer software"/>
    <x v="6"/>
    <s v="Google - no receipt"/>
    <s v=" "/>
    <s v=""/>
    <s v=""/>
    <n v="24"/>
    <n v="24"/>
    <n v="0"/>
    <s v=""/>
    <s v="G/L Account"/>
    <s v=""/>
    <s v=" "/>
    <s v=""/>
    <s v=""/>
    <n v="22132"/>
    <s v=""/>
    <n v="110"/>
    <s v="NULL"/>
    <s v="NULL"/>
  </r>
  <r>
    <x v="1"/>
    <x v="1"/>
    <d v="2021-11-03T00:00:00"/>
    <x v="10"/>
    <s v="Invoice"/>
    <s v="N128665"/>
    <n v="65200"/>
    <x v="27"/>
    <s v="65200 IT supplies"/>
    <x v="6"/>
    <s v="Startech 6ft USB C"/>
    <s v=" "/>
    <s v=""/>
    <s v=""/>
    <n v="40.03"/>
    <n v="40.03"/>
    <n v="0"/>
    <s v=""/>
    <s v="G/L Account"/>
    <s v=""/>
    <s v=" "/>
    <s v=""/>
    <s v="CDW"/>
    <n v="23774"/>
    <s v="N128665"/>
    <n v="370"/>
    <s v="NULL"/>
    <s v="NULL"/>
  </r>
  <r>
    <x v="1"/>
    <x v="1"/>
    <d v="2021-11-03T00:00:00"/>
    <x v="10"/>
    <s v=" "/>
    <s v="G00168"/>
    <n v="65190"/>
    <x v="28"/>
    <s v="65190 Office supplies"/>
    <x v="6"/>
    <s v="Amazon - no receipt"/>
    <s v=" "/>
    <s v=""/>
    <s v=""/>
    <n v="70"/>
    <n v="70"/>
    <n v="0"/>
    <s v=""/>
    <s v="G/L Account"/>
    <s v=""/>
    <s v=" "/>
    <s v=""/>
    <s v=""/>
    <n v="21706"/>
    <s v=""/>
    <n v="180"/>
    <s v="NULL"/>
    <s v="NULL"/>
  </r>
  <r>
    <x v="1"/>
    <x v="1"/>
    <d v="2021-11-03T00:00:00"/>
    <x v="10"/>
    <s v=" "/>
    <s v="G00168"/>
    <n v="65190"/>
    <x v="28"/>
    <s v="65190 Office supplies"/>
    <x v="6"/>
    <s v="Amazon - no receipt"/>
    <s v=" "/>
    <s v=""/>
    <s v=""/>
    <n v="77.959999999999994"/>
    <n v="77.959999999999994"/>
    <n v="0"/>
    <s v=""/>
    <s v="G/L Account"/>
    <s v=""/>
    <s v=" "/>
    <s v=""/>
    <s v=""/>
    <n v="21700"/>
    <s v=""/>
    <n v="180"/>
    <s v="NULL"/>
    <s v="NULL"/>
  </r>
  <r>
    <x v="1"/>
    <x v="7"/>
    <d v="2021-11-03T00:00:00"/>
    <x v="10"/>
    <s v=" "/>
    <s v="G00168"/>
    <n v="65190"/>
    <x v="28"/>
    <s v="65190 Office supplies"/>
    <x v="6"/>
    <s v="Traceable Refrigerator/Freezer Plus Thermometer"/>
    <s v=" "/>
    <s v=""/>
    <s v=""/>
    <n v="222"/>
    <n v="222"/>
    <n v="0"/>
    <s v=""/>
    <s v="G/L Account"/>
    <s v=""/>
    <s v=" "/>
    <s v=""/>
    <s v=""/>
    <n v="21682"/>
    <s v=""/>
    <n v="180"/>
    <s v="NULL"/>
    <s v="NULL"/>
  </r>
  <r>
    <x v="1"/>
    <x v="1"/>
    <d v="2021-11-03T00:00:00"/>
    <x v="10"/>
    <s v=" "/>
    <s v="G00168"/>
    <n v="65130"/>
    <x v="34"/>
    <s v="65130 Telephone &amp; internet"/>
    <x v="6"/>
    <s v="Ring central service"/>
    <s v=" "/>
    <s v=""/>
    <s v=""/>
    <n v="295.68"/>
    <n v="295.68"/>
    <n v="0"/>
    <s v=""/>
    <s v="G/L Account"/>
    <s v=""/>
    <s v=" "/>
    <s v=""/>
    <s v=""/>
    <n v="21676"/>
    <s v=""/>
    <n v="180"/>
    <s v="NULL"/>
    <s v="NULL"/>
  </r>
  <r>
    <x v="4"/>
    <x v="4"/>
    <d v="2021-11-03T00:00:00"/>
    <x v="10"/>
    <s v="Invoice"/>
    <s v="11/3/21-LC"/>
    <n v="63140"/>
    <x v="46"/>
    <s v="63140 Website/multimedia/digital/apps"/>
    <x v="8"/>
    <s v="IG post for upcoming NYC event in Nov 2021"/>
    <s v=" "/>
    <s v=""/>
    <s v=""/>
    <n v="50"/>
    <n v="50"/>
    <n v="0"/>
    <s v=""/>
    <s v="G/L Account"/>
    <s v=""/>
    <s v=" "/>
    <s v=""/>
    <s v="Lindsay Cella"/>
    <n v="19175"/>
    <s v="11/3/21-LC"/>
    <n v="340"/>
    <s v="NULL"/>
    <s v="NULL"/>
  </r>
  <r>
    <x v="4"/>
    <x v="4"/>
    <d v="2021-11-03T00:00:00"/>
    <x v="10"/>
    <s v="Invoice"/>
    <s v="2927"/>
    <n v="63120"/>
    <x v="47"/>
    <s v="63120 Events/Swag"/>
    <x v="8"/>
    <s v="Tote bag sample"/>
    <s v=" "/>
    <s v=""/>
    <s v=""/>
    <n v="37.26"/>
    <n v="37.26"/>
    <n v="0"/>
    <s v=""/>
    <s v="G/L Account"/>
    <s v=""/>
    <s v=" "/>
    <s v=""/>
    <s v="The Waldorf Company, LLC"/>
    <n v="23685"/>
    <s v="2927"/>
    <n v="340"/>
    <s v="NULL"/>
    <s v="NULL"/>
  </r>
  <r>
    <x v="1"/>
    <x v="3"/>
    <d v="2021-11-03T00:00:00"/>
    <x v="10"/>
    <s v="Invoice"/>
    <s v="508000158092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23766"/>
    <s v="508000158092"/>
    <n v="110"/>
    <s v="NULL"/>
    <s v="NULL"/>
  </r>
  <r>
    <x v="1"/>
    <x v="3"/>
    <d v="2021-11-03T00:00:00"/>
    <x v="10"/>
    <s v="Invoice"/>
    <s v="508000158092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3763"/>
    <s v="508000158092"/>
    <n v="170"/>
    <s v="NULL"/>
    <s v="NULL"/>
  </r>
  <r>
    <x v="1"/>
    <x v="1"/>
    <d v="2021-11-03T00:00:00"/>
    <x v="10"/>
    <s v="Invoice"/>
    <s v="508000158039"/>
    <n v="51380"/>
    <x v="63"/>
    <s v="51380 Laundry"/>
    <x v="10"/>
    <s v="Laundry SF MD"/>
    <s v=" "/>
    <s v=""/>
    <s v=""/>
    <n v="48.5"/>
    <n v="48.5"/>
    <n v="0"/>
    <s v=""/>
    <s v="G/L Account"/>
    <s v=""/>
    <s v=" "/>
    <s v=""/>
    <s v="Aramark"/>
    <n v="23759"/>
    <s v="508000158039"/>
    <n v="110"/>
    <s v="NULL"/>
    <s v="NULL"/>
  </r>
  <r>
    <x v="1"/>
    <x v="1"/>
    <d v="2021-11-03T00:00:00"/>
    <x v="10"/>
    <s v="Invoice"/>
    <s v="508000158039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3756"/>
    <s v="508000158039"/>
    <n v="120"/>
    <s v="NULL"/>
    <s v="NULL"/>
  </r>
  <r>
    <x v="1"/>
    <x v="1"/>
    <d v="2021-11-03T00:00:00"/>
    <x v="10"/>
    <s v="Invoice"/>
    <s v="508000158039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3753"/>
    <s v="508000158039"/>
    <n v="170"/>
    <s v="NULL"/>
    <s v="NULL"/>
  </r>
  <r>
    <x v="1"/>
    <x v="1"/>
    <d v="2021-11-03T00:00:00"/>
    <x v="10"/>
    <s v="Invoice"/>
    <s v="508000158039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3750"/>
    <s v="508000158039"/>
    <n v="130"/>
    <s v="NULL"/>
    <s v="NULL"/>
  </r>
  <r>
    <x v="1"/>
    <x v="1"/>
    <d v="2021-11-03T00:00:00"/>
    <x v="10"/>
    <s v="Invoice"/>
    <s v="508000158027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3746"/>
    <s v="508000158027"/>
    <n v="120"/>
    <s v="NULL"/>
    <s v="NULL"/>
  </r>
  <r>
    <x v="1"/>
    <x v="1"/>
    <d v="2021-11-03T00:00:00"/>
    <x v="10"/>
    <s v="Invoice"/>
    <s v="508000158027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3743"/>
    <s v="508000158027"/>
    <n v="130"/>
    <s v="NULL"/>
    <s v="NULL"/>
  </r>
  <r>
    <x v="1"/>
    <x v="1"/>
    <d v="2021-11-03T00:00:00"/>
    <x v="10"/>
    <s v="Invoice"/>
    <s v="508000158027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3740"/>
    <s v="508000158027"/>
    <n v="170"/>
    <s v="NULL"/>
    <s v="NULL"/>
  </r>
  <r>
    <x v="1"/>
    <x v="1"/>
    <d v="2021-11-03T00:00:00"/>
    <x v="10"/>
    <s v="Invoice"/>
    <s v="508000158027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23737"/>
    <s v="508000158027"/>
    <n v="110"/>
    <s v="NULL"/>
    <s v="NULL"/>
  </r>
  <r>
    <x v="1"/>
    <x v="7"/>
    <d v="2021-11-03T00:00:00"/>
    <x v="10"/>
    <s v="Invoice"/>
    <s v="1211104107"/>
    <n v="51350"/>
    <x v="90"/>
    <s v="51350 COGS - janitorial and waste management"/>
    <x v="10"/>
    <s v="Oct 2021 Janitor liners supplies"/>
    <s v=" "/>
    <s v=""/>
    <s v=""/>
    <n v="78.17"/>
    <n v="78.17"/>
    <n v="0"/>
    <s v=""/>
    <s v="G/L Account"/>
    <s v=""/>
    <s v=" "/>
    <s v=""/>
    <s v="Carrillo's Cleaning Services, Inc"/>
    <n v="23681"/>
    <s v="1211104107"/>
    <n v="380"/>
    <s v="NULL"/>
    <s v="NULL"/>
  </r>
  <r>
    <x v="1"/>
    <x v="7"/>
    <d v="2021-11-03T00:00:00"/>
    <x v="10"/>
    <s v=" "/>
    <s v="G00169"/>
    <n v="51250"/>
    <x v="71"/>
    <s v="51250 Patient refreshments"/>
    <x v="11"/>
    <s v="fig bar, fork, plate, apple juice"/>
    <s v=" "/>
    <s v=""/>
    <s v=""/>
    <n v="134.08000000000001"/>
    <n v="134.08000000000001"/>
    <n v="0"/>
    <s v=""/>
    <s v="G/L Account"/>
    <s v=""/>
    <s v=" "/>
    <s v=""/>
    <s v=""/>
    <n v="21162"/>
    <s v=""/>
    <n v="180"/>
    <s v="NULL"/>
    <s v="NULL"/>
  </r>
  <r>
    <x v="1"/>
    <x v="7"/>
    <d v="2021-11-03T00:00:00"/>
    <x v="10"/>
    <s v="Invoice"/>
    <s v="67036766"/>
    <n v="51230"/>
    <x v="72"/>
    <s v="51230 IVF Lab supplies"/>
    <x v="11"/>
    <s v="Nitrogen Liquid NF, Carbon Dioxide"/>
    <s v=" "/>
    <s v=""/>
    <s v=""/>
    <n v="393.66"/>
    <n v="393.66"/>
    <n v="0"/>
    <s v=""/>
    <s v="G/L Account"/>
    <s v=""/>
    <s v=" "/>
    <s v=""/>
    <s v="Linde Gas &amp; Equipment Inc."/>
    <n v="23770"/>
    <s v="67036766"/>
    <n v="130"/>
    <s v="NULL"/>
    <s v="NULL"/>
  </r>
  <r>
    <x v="1"/>
    <x v="5"/>
    <d v="2021-11-03T00:00:00"/>
    <x v="10"/>
    <s v="Invoice"/>
    <s v="34550135"/>
    <n v="51230"/>
    <x v="72"/>
    <s v="51230 IVF Lab supplies"/>
    <x v="11"/>
    <s v="Assay A1A - LHII"/>
    <s v=" "/>
    <s v=""/>
    <s v=""/>
    <n v="1043.93"/>
    <n v="1043.93"/>
    <n v="0"/>
    <s v=""/>
    <s v="G/L Account"/>
    <s v=""/>
    <s v=" "/>
    <s v=""/>
    <s v="McKesson"/>
    <n v="23733"/>
    <s v="34550135"/>
    <n v="110"/>
    <s v="NULL"/>
    <s v="NULL"/>
  </r>
  <r>
    <x v="1"/>
    <x v="1"/>
    <d v="2021-11-03T00:00:00"/>
    <x v="10"/>
    <s v="Invoice"/>
    <s v="34549810"/>
    <n v="51230"/>
    <x v="72"/>
    <s v="51230 IVF Lab supplies"/>
    <x v="11"/>
    <s v="E2/ Pack LH II"/>
    <s v=" "/>
    <s v=""/>
    <s v=""/>
    <n v="2587.88"/>
    <n v="2587.88"/>
    <n v="0"/>
    <s v=""/>
    <s v="G/L Account"/>
    <s v=""/>
    <s v=" "/>
    <s v=""/>
    <s v="McKesson"/>
    <n v="23729"/>
    <s v="34549810"/>
    <n v="130"/>
    <s v="NULL"/>
    <s v="NULL"/>
  </r>
  <r>
    <x v="1"/>
    <x v="5"/>
    <d v="2021-11-03T00:00:00"/>
    <x v="10"/>
    <s v=" "/>
    <s v="G00168"/>
    <n v="51220"/>
    <x v="73"/>
    <s v="51220 Clinical supplies"/>
    <x v="11"/>
    <s v="wipes,liners,pads"/>
    <s v=" "/>
    <s v=""/>
    <s v=""/>
    <n v="118.72"/>
    <n v="118.72"/>
    <n v="0"/>
    <s v=""/>
    <s v="G/L Account"/>
    <s v=""/>
    <s v=" "/>
    <s v=""/>
    <s v=""/>
    <n v="21688"/>
    <s v=""/>
    <n v="110"/>
    <s v="NULL"/>
    <s v="NULL"/>
  </r>
  <r>
    <x v="1"/>
    <x v="5"/>
    <d v="2021-11-03T00:00:00"/>
    <x v="10"/>
    <s v=" "/>
    <s v="G00168"/>
    <n v="51210"/>
    <x v="74"/>
    <s v="51210 Surgical supplies"/>
    <x v="11"/>
    <s v="shoe cover, baby wipes"/>
    <s v=" "/>
    <s v=""/>
    <s v=""/>
    <n v="100.53"/>
    <n v="100.53"/>
    <n v="0"/>
    <s v=""/>
    <s v="G/L Account"/>
    <s v=""/>
    <s v=" "/>
    <s v=""/>
    <s v=""/>
    <n v="21694"/>
    <s v=""/>
    <n v="110"/>
    <s v="NULL"/>
    <s v="NULL"/>
  </r>
  <r>
    <x v="0"/>
    <x v="1"/>
    <d v="2021-11-03T00:00:00"/>
    <x v="10"/>
    <s v=" "/>
    <s v="G00186"/>
    <n v="41500"/>
    <x v="75"/>
    <s v="41500 Storage revenue"/>
    <x v="13"/>
    <s v="SPRING FERTILITY-HEALTH PMT ACH Credit"/>
    <s v=" "/>
    <s v=""/>
    <s v=""/>
    <n v="-1350"/>
    <n v="0"/>
    <n v="1350"/>
    <s v=""/>
    <s v="G/L Account"/>
    <s v=""/>
    <s v=" "/>
    <s v=""/>
    <s v=""/>
    <n v="26426"/>
    <s v=""/>
    <n v="220"/>
    <s v="NULL"/>
    <s v="STORAGE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5.68"/>
    <n v="45.68"/>
    <n v="0"/>
    <s v=""/>
    <s v="G/L Account"/>
    <s v=""/>
    <s v=" "/>
    <s v=""/>
    <s v=""/>
    <n v="21198"/>
    <s v=""/>
    <n v="180"/>
    <s v="NULL"/>
    <s v="NULL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8.25"/>
    <n v="48.25"/>
    <n v="0"/>
    <s v=""/>
    <s v="G/L Account"/>
    <s v=""/>
    <s v=" "/>
    <s v=""/>
    <s v=""/>
    <n v="21186"/>
    <s v=""/>
    <n v="180"/>
    <s v="NULL"/>
    <s v="NULL"/>
  </r>
  <r>
    <x v="1"/>
    <x v="1"/>
    <d v="2021-11-04T00:00:00"/>
    <x v="10"/>
    <s v=" "/>
    <s v="G00169"/>
    <n v="65190"/>
    <x v="28"/>
    <s v="65190 Office supplies"/>
    <x v="6"/>
    <s v="COSTCO- no receipt"/>
    <s v=" "/>
    <s v=""/>
    <s v=""/>
    <n v="49.04"/>
    <n v="49.04"/>
    <n v="0"/>
    <s v=""/>
    <s v="G/L Account"/>
    <s v=""/>
    <s v=" "/>
    <s v=""/>
    <s v=""/>
    <n v="21180"/>
    <s v=""/>
    <n v="180"/>
    <s v="NULL"/>
    <s v="NULL"/>
  </r>
  <r>
    <x v="1"/>
    <x v="5"/>
    <d v="2021-11-04T00:00:00"/>
    <x v="10"/>
    <s v="Invoice"/>
    <s v="9.10.21-10.11.21 SV"/>
    <n v="65120"/>
    <x v="35"/>
    <s v="65120 Utilities"/>
    <x v="6"/>
    <s v="ACC 204225-5972 9.10.21-10.11.21"/>
    <s v=" "/>
    <s v=""/>
    <s v=""/>
    <n v="1894.58"/>
    <n v="1894.58"/>
    <n v="0"/>
    <s v=""/>
    <s v="G/L Account"/>
    <s v=""/>
    <s v=" "/>
    <s v=""/>
    <s v="City Of Sunnyvale - Utilities"/>
    <n v="23839"/>
    <s v="9.10.21-10.11.21 SV"/>
    <n v="380"/>
    <s v="NULL"/>
    <s v="NULL"/>
  </r>
  <r>
    <x v="4"/>
    <x v="4"/>
    <d v="2021-11-04T00:00:00"/>
    <x v="10"/>
    <s v="Invoice"/>
    <s v="0008"/>
    <n v="63140"/>
    <x v="46"/>
    <s v="63140 Website/multimedia/digital/apps"/>
    <x v="8"/>
    <s v="IG Post for NYC event on 11/10"/>
    <s v=" "/>
    <s v=""/>
    <s v=""/>
    <n v="50"/>
    <n v="50"/>
    <n v="0"/>
    <s v=""/>
    <s v="G/L Account"/>
    <s v=""/>
    <s v=" "/>
    <s v=""/>
    <s v="Kerry Sorenson"/>
    <n v="23778"/>
    <s v="0008"/>
    <n v="340"/>
    <s v="NULL"/>
    <s v="NULL"/>
  </r>
  <r>
    <x v="1"/>
    <x v="4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2901.07"/>
    <n v="2901.07"/>
    <n v="0"/>
    <s v=""/>
    <s v="G/L Account"/>
    <s v=""/>
    <s v=" "/>
    <s v=""/>
    <s v="Katrice Riley"/>
    <n v="23795"/>
    <s v="2021-446"/>
    <n v="340"/>
    <s v="NULL"/>
    <s v="NULL"/>
  </r>
  <r>
    <x v="1"/>
    <x v="1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7"/>
    <n v="1829.67"/>
    <n v="0"/>
    <s v=""/>
    <s v="G/L Account"/>
    <s v=""/>
    <s v=" "/>
    <s v=""/>
    <s v="Katrice Riley"/>
    <n v="23792"/>
    <s v="2021-446"/>
    <n v="340"/>
    <s v="NULL"/>
    <s v="NULL"/>
  </r>
  <r>
    <x v="1"/>
    <x v="5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6"/>
    <n v="1829.66"/>
    <n v="0"/>
    <s v=""/>
    <s v="G/L Account"/>
    <s v=""/>
    <s v=" "/>
    <s v=""/>
    <s v="Katrice Riley"/>
    <n v="23789"/>
    <s v="2021-446"/>
    <n v="340"/>
    <s v="NULL"/>
    <s v="NULL"/>
  </r>
  <r>
    <x v="1"/>
    <x v="7"/>
    <d v="2021-11-04T00:00:00"/>
    <x v="10"/>
    <s v="Invoice"/>
    <s v="2021-446"/>
    <n v="63120"/>
    <x v="47"/>
    <s v="63120 Events/Swag"/>
    <x v="8"/>
    <s v="cookies for provider holiday gift giving"/>
    <s v=" "/>
    <s v=""/>
    <s v=""/>
    <n v="1829.67"/>
    <n v="1829.67"/>
    <n v="0"/>
    <s v=""/>
    <s v="G/L Account"/>
    <s v=""/>
    <s v=" "/>
    <s v=""/>
    <s v="Katrice Riley"/>
    <n v="23786"/>
    <s v="2021-446"/>
    <n v="340"/>
    <s v="NULL"/>
    <s v="NULL"/>
  </r>
  <r>
    <x v="1"/>
    <x v="1"/>
    <d v="2021-11-04T00:00:00"/>
    <x v="10"/>
    <s v="Invoice"/>
    <s v="OCT 2021-MPC"/>
    <n v="51350"/>
    <x v="90"/>
    <s v="51350 COGS - janitorial and waste management"/>
    <x v="10"/>
    <s v="Oct 2021 Janitorial - SF"/>
    <s v=" "/>
    <s v=""/>
    <s v=""/>
    <n v="1750"/>
    <n v="1750"/>
    <n v="0"/>
    <s v=""/>
    <s v="G/L Account"/>
    <s v=""/>
    <s v=" "/>
    <s v=""/>
    <s v="Antonio A Dos Santos"/>
    <n v="23847"/>
    <s v="OCT 2021-MPC"/>
    <n v="380"/>
    <s v="NULL"/>
    <s v="NULL"/>
  </r>
  <r>
    <x v="1"/>
    <x v="1"/>
    <d v="2021-11-04T00:00:00"/>
    <x v="10"/>
    <s v=" "/>
    <s v="G00169"/>
    <n v="51260"/>
    <x v="70"/>
    <s v="51260 Patient souvenirs"/>
    <x v="11"/>
    <s v="Costco Patient flowers"/>
    <s v=" "/>
    <s v=""/>
    <s v=""/>
    <n v="42.99"/>
    <n v="42.99"/>
    <n v="0"/>
    <s v=""/>
    <s v="G/L Account"/>
    <s v=""/>
    <s v=" "/>
    <s v=""/>
    <s v=""/>
    <n v="21204"/>
    <s v=""/>
    <n v="340"/>
    <s v="NULL"/>
    <s v="NULL"/>
  </r>
  <r>
    <x v="1"/>
    <x v="1"/>
    <d v="2021-11-04T00:00:00"/>
    <x v="10"/>
    <s v=" "/>
    <s v="G00169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21192"/>
    <s v=""/>
    <n v="340"/>
    <s v="NULL"/>
    <s v="NULL"/>
  </r>
  <r>
    <x v="4"/>
    <x v="4"/>
    <d v="2021-11-04T00:00:00"/>
    <x v="10"/>
    <s v=" "/>
    <s v="G00169"/>
    <n v="51250"/>
    <x v="71"/>
    <s v="51250 Patient refreshments"/>
    <x v="11"/>
    <s v="La croix"/>
    <s v=" "/>
    <s v=""/>
    <s v=""/>
    <n v="61.07"/>
    <n v="61.07"/>
    <n v="0"/>
    <s v=""/>
    <s v="G/L Account"/>
    <s v=""/>
    <s v=" "/>
    <s v=""/>
    <s v=""/>
    <n v="21174"/>
    <s v=""/>
    <n v="180"/>
    <s v="NULL"/>
    <s v="NULL"/>
  </r>
  <r>
    <x v="1"/>
    <x v="1"/>
    <d v="2021-11-04T00:00:00"/>
    <x v="10"/>
    <s v=" "/>
    <s v="G00169"/>
    <n v="51250"/>
    <x v="71"/>
    <s v="51250 Patient refreshments"/>
    <x v="11"/>
    <s v="chips, eggs, bananas"/>
    <s v=" "/>
    <s v=""/>
    <s v=""/>
    <n v="65.930000000000007"/>
    <n v="65.930000000000007"/>
    <n v="0"/>
    <s v=""/>
    <s v="G/L Account"/>
    <s v=""/>
    <s v=" "/>
    <s v=""/>
    <s v=""/>
    <n v="21168"/>
    <s v=""/>
    <n v="180"/>
    <s v="NULL"/>
    <s v="NULL"/>
  </r>
  <r>
    <x v="4"/>
    <x v="4"/>
    <d v="2021-11-04T00:00:00"/>
    <x v="10"/>
    <s v=" "/>
    <s v="G00167"/>
    <n v="51240"/>
    <x v="96"/>
    <s v="51240 Medication"/>
    <x v="11"/>
    <s v="Dr Klatsky - Alto"/>
    <s v=" "/>
    <s v=""/>
    <s v=""/>
    <n v="85"/>
    <n v="85"/>
    <n v="0"/>
    <s v=""/>
    <s v="G/L Account"/>
    <s v=""/>
    <s v=" "/>
    <s v=""/>
    <s v=""/>
    <n v="22156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Shastri - Alto"/>
    <s v=" "/>
    <s v=""/>
    <s v=""/>
    <n v="441"/>
    <n v="441"/>
    <n v="0"/>
    <s v=""/>
    <s v="G/L Account"/>
    <s v=""/>
    <s v=" "/>
    <s v=""/>
    <s v=""/>
    <n v="22150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Hancock - Alto"/>
    <s v=" "/>
    <s v=""/>
    <s v=""/>
    <n v="3976.92"/>
    <n v="3976.92"/>
    <n v="0"/>
    <s v=""/>
    <s v="G/L Account"/>
    <s v=""/>
    <s v=" "/>
    <s v=""/>
    <s v=""/>
    <n v="22144"/>
    <s v=""/>
    <n v="110"/>
    <s v="NULL"/>
    <s v="NULL"/>
  </r>
  <r>
    <x v="4"/>
    <x v="4"/>
    <d v="2021-11-04T00:00:00"/>
    <x v="10"/>
    <s v=" "/>
    <s v="G00167"/>
    <n v="51240"/>
    <x v="96"/>
    <s v="51240 Medication"/>
    <x v="11"/>
    <s v="Dr Fischer - Alto"/>
    <s v=" "/>
    <s v=""/>
    <s v=""/>
    <n v="13191.74"/>
    <n v="13191.74"/>
    <n v="0"/>
    <s v=""/>
    <s v="G/L Account"/>
    <s v=""/>
    <s v=" "/>
    <s v=""/>
    <s v=""/>
    <n v="22138"/>
    <s v=""/>
    <n v="110"/>
    <s v="NULL"/>
    <s v="NULL"/>
  </r>
  <r>
    <x v="1"/>
    <x v="3"/>
    <d v="2021-11-04T00:00:00"/>
    <x v="10"/>
    <s v=" "/>
    <s v="G00168"/>
    <n v="51240"/>
    <x v="96"/>
    <s v="51240 Medication"/>
    <x v="11"/>
    <s v="Dr Zore - Alto"/>
    <s v=" "/>
    <s v=""/>
    <s v=""/>
    <n v="6604.2"/>
    <n v="6604.2"/>
    <n v="0"/>
    <s v=""/>
    <s v="G/L Account"/>
    <s v=""/>
    <s v=" "/>
    <s v=""/>
    <s v=""/>
    <n v="21742"/>
    <s v=""/>
    <n v="110"/>
    <s v="NULL"/>
    <s v="NULL"/>
  </r>
  <r>
    <x v="1"/>
    <x v="5"/>
    <d v="2021-11-04T00:00:00"/>
    <x v="10"/>
    <s v=" "/>
    <s v="G00168"/>
    <n v="51240"/>
    <x v="96"/>
    <s v="51240 Medication"/>
    <x v="11"/>
    <s v="Dr Harris - Alto"/>
    <s v=" "/>
    <s v=""/>
    <s v=""/>
    <n v="10820.64"/>
    <n v="10820.64"/>
    <n v="0"/>
    <s v=""/>
    <s v="G/L Account"/>
    <s v=""/>
    <s v=" "/>
    <s v=""/>
    <s v=""/>
    <n v="21736"/>
    <s v=""/>
    <n v="110"/>
    <s v="NULL"/>
    <s v="NULL"/>
  </r>
  <r>
    <x v="1"/>
    <x v="7"/>
    <d v="2021-11-04T00:00:00"/>
    <x v="10"/>
    <s v=" "/>
    <s v="G00168"/>
    <n v="51240"/>
    <x v="96"/>
    <s v="51240 Medication"/>
    <x v="11"/>
    <s v="Dr Dovey - Alto"/>
    <s v=" "/>
    <s v=""/>
    <s v=""/>
    <n v="11650.36"/>
    <n v="11650.36"/>
    <n v="0"/>
    <s v=""/>
    <s v="G/L Account"/>
    <s v=""/>
    <s v=" "/>
    <s v=""/>
    <s v=""/>
    <n v="21730"/>
    <s v=""/>
    <n v="110"/>
    <s v="NULL"/>
    <s v="NULL"/>
  </r>
  <r>
    <x v="1"/>
    <x v="7"/>
    <d v="2021-11-04T00:00:00"/>
    <x v="10"/>
    <s v=" "/>
    <s v="G00168"/>
    <n v="51240"/>
    <x v="96"/>
    <s v="51240 Medication"/>
    <x v="11"/>
    <s v="Dr Fisher - Alto"/>
    <s v=" "/>
    <s v=""/>
    <s v=""/>
    <n v="12700.47"/>
    <n v="12700.47"/>
    <n v="0"/>
    <s v=""/>
    <s v="G/L Account"/>
    <s v=""/>
    <s v=" "/>
    <s v=""/>
    <s v=""/>
    <n v="21724"/>
    <s v=""/>
    <n v="110"/>
    <s v="NULL"/>
    <s v="NULL"/>
  </r>
  <r>
    <x v="1"/>
    <x v="1"/>
    <d v="2021-11-04T00:00:00"/>
    <x v="10"/>
    <s v=" "/>
    <s v="G00168"/>
    <n v="51240"/>
    <x v="96"/>
    <s v="51240 Medication"/>
    <x v="11"/>
    <s v="Dr Pasternak - Alto"/>
    <s v=" "/>
    <s v=""/>
    <s v=""/>
    <n v="37177.040000000001"/>
    <n v="37177.040000000001"/>
    <n v="0"/>
    <s v=""/>
    <s v="G/L Account"/>
    <s v=""/>
    <s v=" "/>
    <s v=""/>
    <s v=""/>
    <n v="21718"/>
    <s v=""/>
    <n v="110"/>
    <s v="NULL"/>
    <s v="NULL"/>
  </r>
  <r>
    <x v="1"/>
    <x v="7"/>
    <d v="2021-11-04T00:00:00"/>
    <x v="10"/>
    <s v="Invoice"/>
    <s v="6027246"/>
    <n v="51230"/>
    <x v="72"/>
    <s v="51230 IVF Lab supplies"/>
    <x v="11"/>
    <s v="QA Med w/ Hepes"/>
    <s v=" "/>
    <s v=""/>
    <s v=""/>
    <n v="134.41999999999999"/>
    <n v="134.41999999999999"/>
    <n v="0"/>
    <s v=""/>
    <s v="G/L Account"/>
    <s v=""/>
    <s v=" "/>
    <s v=""/>
    <s v="Origio"/>
    <n v="23835"/>
    <s v="6027246"/>
    <n v="130"/>
    <s v="NULL"/>
    <s v="NULL"/>
  </r>
  <r>
    <x v="1"/>
    <x v="7"/>
    <d v="2021-11-04T00:00:00"/>
    <x v="10"/>
    <s v="Invoice"/>
    <s v="6026984"/>
    <n v="51230"/>
    <x v="72"/>
    <s v="51230 IVF Lab supplies"/>
    <x v="11"/>
    <s v="Vit Kit, Vit warming Kit"/>
    <s v=" "/>
    <s v=""/>
    <s v=""/>
    <n v="3193.74"/>
    <n v="3193.74"/>
    <n v="0"/>
    <s v=""/>
    <s v="G/L Account"/>
    <s v=""/>
    <s v=" "/>
    <s v=""/>
    <s v="Origio"/>
    <n v="23831"/>
    <s v="6026984"/>
    <n v="130"/>
    <s v="NULL"/>
    <s v="NULL"/>
  </r>
  <r>
    <x v="1"/>
    <x v="5"/>
    <d v="2021-11-04T00:00:00"/>
    <x v="10"/>
    <s v="Invoice"/>
    <s v="6026983"/>
    <n v="51230"/>
    <x v="72"/>
    <s v="51230 IVF Lab supplies"/>
    <x v="11"/>
    <s v="Vit Kit"/>
    <s v=" "/>
    <s v=""/>
    <s v=""/>
    <n v="2114.25"/>
    <n v="2114.25"/>
    <n v="0"/>
    <s v=""/>
    <s v="G/L Account"/>
    <s v=""/>
    <s v=" "/>
    <s v=""/>
    <s v="Origio"/>
    <n v="23827"/>
    <s v="6026983"/>
    <n v="130"/>
    <s v="NULL"/>
    <s v="NULL"/>
  </r>
  <r>
    <x v="1"/>
    <x v="1"/>
    <d v="2021-11-04T00:00:00"/>
    <x v="10"/>
    <s v="Invoice"/>
    <s v="6026982"/>
    <n v="51230"/>
    <x v="72"/>
    <s v="51230 IVF Lab supplies"/>
    <x v="11"/>
    <s v="Vit Kit"/>
    <s v=" "/>
    <s v=""/>
    <s v=""/>
    <n v="8659.39"/>
    <n v="8659.39"/>
    <n v="0"/>
    <s v=""/>
    <s v="G/L Account"/>
    <s v=""/>
    <s v=" "/>
    <s v=""/>
    <s v="Origio"/>
    <n v="23823"/>
    <s v="6026982"/>
    <n v="130"/>
    <s v="NULL"/>
    <s v="NULL"/>
  </r>
  <r>
    <x v="4"/>
    <x v="4"/>
    <d v="2021-11-04T00:00:00"/>
    <x v="10"/>
    <s v="Invoice"/>
    <s v="6026981"/>
    <n v="51230"/>
    <x v="72"/>
    <s v="51230 IVF Lab supplies"/>
    <x v="11"/>
    <s v="Vit Kit, Vit warming Kit"/>
    <s v=" "/>
    <s v=""/>
    <s v=""/>
    <n v="526.61"/>
    <n v="526.61"/>
    <n v="0"/>
    <s v=""/>
    <s v="G/L Account"/>
    <s v=""/>
    <s v=" "/>
    <s v=""/>
    <s v="Origio"/>
    <n v="23819"/>
    <s v="6026981"/>
    <n v="130"/>
    <s v="NULL"/>
    <s v="NULL"/>
  </r>
  <r>
    <x v="1"/>
    <x v="7"/>
    <d v="2021-11-04T00:00:00"/>
    <x v="10"/>
    <s v="Invoice"/>
    <s v="3927558"/>
    <n v="51230"/>
    <x v="72"/>
    <s v="51230 IVF Lab supplies"/>
    <x v="11"/>
    <s v="DMSO Dimethyl"/>
    <s v=" "/>
    <s v=""/>
    <s v=""/>
    <n v="88.5"/>
    <n v="88.5"/>
    <n v="0"/>
    <s v=""/>
    <s v="G/L Account"/>
    <s v=""/>
    <s v=" "/>
    <s v=""/>
    <s v="Fisher HealthCare"/>
    <n v="23811"/>
    <s v="3927558"/>
    <n v="130"/>
    <s v="NULL"/>
    <s v="NULL"/>
  </r>
  <r>
    <x v="1"/>
    <x v="1"/>
    <d v="2021-11-04T00:00:00"/>
    <x v="10"/>
    <s v="Invoice"/>
    <s v="34603407"/>
    <n v="51230"/>
    <x v="72"/>
    <s v="51230 IVF Lab supplies"/>
    <x v="11"/>
    <s v="Kimwipe"/>
    <s v=" "/>
    <s v=""/>
    <s v=""/>
    <n v="38.01"/>
    <n v="38.01"/>
    <n v="0"/>
    <s v=""/>
    <s v="G/L Account"/>
    <s v=""/>
    <s v=" "/>
    <s v=""/>
    <s v="McKesson"/>
    <n v="23803"/>
    <s v="34603407"/>
    <n v="130"/>
    <s v="NULL"/>
    <s v="NULL"/>
  </r>
  <r>
    <x v="1"/>
    <x v="7"/>
    <d v="2021-11-04T00:00:00"/>
    <x v="10"/>
    <s v=" "/>
    <s v="G00168"/>
    <n v="51220"/>
    <x v="73"/>
    <s v="51220 Clinical supplies"/>
    <x v="11"/>
    <s v="wipes, cabinet door elbow"/>
    <s v=" "/>
    <s v=""/>
    <s v=""/>
    <n v="73.94"/>
    <n v="73.94"/>
    <n v="0"/>
    <s v=""/>
    <s v="G/L Account"/>
    <s v=""/>
    <s v=" "/>
    <s v=""/>
    <s v=""/>
    <n v="21748"/>
    <s v=""/>
    <n v="110"/>
    <s v="NULL"/>
    <s v="NULL"/>
  </r>
  <r>
    <x v="0"/>
    <x v="1"/>
    <d v="2021-11-04T00:00:00"/>
    <x v="10"/>
    <s v=" "/>
    <s v="G00186"/>
    <n v="41500"/>
    <x v="75"/>
    <s v="41500 Storage revenue"/>
    <x v="13"/>
    <s v="SPRING FERTILITY-HEALTH PMT ACH Credit"/>
    <s v=" "/>
    <s v=""/>
    <s v=""/>
    <n v="-2550"/>
    <n v="0"/>
    <n v="2550"/>
    <s v=""/>
    <s v="G/L Account"/>
    <s v=""/>
    <s v=" "/>
    <s v=""/>
    <s v=""/>
    <n v="26434"/>
    <s v=""/>
    <n v="220"/>
    <s v="NULL"/>
    <s v="STORAGE"/>
  </r>
  <r>
    <x v="1"/>
    <x v="7"/>
    <d v="2021-11-04T00:00:00"/>
    <x v="10"/>
    <s v="Invoice"/>
    <s v="11.4.21-KG"/>
    <n v="41120"/>
    <x v="80"/>
    <s v="41120 Self-pay refunds"/>
    <x v="17"/>
    <s v="Refund to pt due to  no contract with UHC"/>
    <s v=" "/>
    <s v=""/>
    <s v=""/>
    <n v="13951.7"/>
    <n v="13951.7"/>
    <n v="0"/>
    <s v=""/>
    <s v="G/L Account"/>
    <s v=""/>
    <s v=" "/>
    <s v=""/>
    <s v="Kathleen Goodspeed "/>
    <n v="23782"/>
    <s v="11.4.21-KG"/>
    <n v="400"/>
    <s v="NULL"/>
    <s v="NULL"/>
  </r>
  <r>
    <x v="1"/>
    <x v="5"/>
    <d v="2021-11-05T00:00:00"/>
    <x v="10"/>
    <s v="Invoice"/>
    <s v="DPS-1861519"/>
    <n v="68130"/>
    <x v="12"/>
    <s v="68130 Licensing &amp; permitting"/>
    <x v="3"/>
    <s v="Alarm Permit Annual Renewal Notice - Alarm reg 10112"/>
    <s v=" "/>
    <s v=""/>
    <s v=""/>
    <n v="70"/>
    <n v="70"/>
    <n v="0"/>
    <s v=""/>
    <s v="G/L Account"/>
    <s v=""/>
    <s v=" "/>
    <s v=""/>
    <s v="Department of Public Safety"/>
    <n v="23873"/>
    <s v="DPS-1861519"/>
    <n v="380"/>
    <s v="NULL"/>
    <s v="NULL"/>
  </r>
  <r>
    <x v="1"/>
    <x v="1"/>
    <d v="2021-11-05T00:00:00"/>
    <x v="10"/>
    <s v=" "/>
    <s v="G00168"/>
    <n v="65220"/>
    <x v="25"/>
    <s v="65220 Computer hardware"/>
    <x v="6"/>
    <s v="Lenovo - no receipt"/>
    <s v=" "/>
    <s v=""/>
    <s v=""/>
    <n v="368.89"/>
    <n v="368.89"/>
    <n v="0"/>
    <s v=""/>
    <s v="G/L Account"/>
    <s v=""/>
    <s v=" "/>
    <s v=""/>
    <s v=""/>
    <n v="21784"/>
    <s v=""/>
    <n v="370"/>
    <s v="NULL"/>
    <s v="NULL"/>
  </r>
  <r>
    <x v="0"/>
    <x v="2"/>
    <d v="2021-11-05T00:00:00"/>
    <x v="10"/>
    <s v=" "/>
    <s v="G00182"/>
    <n v="65210"/>
    <x v="26"/>
    <s v="65210 Computer software"/>
    <x v="6"/>
    <s v="BILLING BILL.COM LLC CCD 01B4GQABRIZ9DCM"/>
    <s v=" "/>
    <s v=""/>
    <s v=""/>
    <n v="1362.83"/>
    <n v="1362.83"/>
    <n v="0"/>
    <s v=""/>
    <s v="G/L Account"/>
    <s v=""/>
    <s v=" "/>
    <s v=""/>
    <s v=""/>
    <n v="26691"/>
    <s v=""/>
    <n v="320"/>
    <s v="NULL"/>
    <s v="NULL"/>
  </r>
  <r>
    <x v="0"/>
    <x v="2"/>
    <d v="2021-11-05T00:00:00"/>
    <x v="10"/>
    <s v="Invoice"/>
    <s v="13288"/>
    <n v="65210"/>
    <x v="26"/>
    <s v="65210 Computer software"/>
    <x v="6"/>
    <s v="Citrix VDI usage secured Hosted IT platform"/>
    <s v=" "/>
    <s v=""/>
    <s v=""/>
    <n v="18235"/>
    <n v="18235"/>
    <n v="0"/>
    <s v=""/>
    <s v="G/L Account"/>
    <s v=""/>
    <s v=" "/>
    <s v=""/>
    <s v="Business Recovery Center, Inc"/>
    <n v="23855"/>
    <s v="13288"/>
    <n v="37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174"/>
    <s v=""/>
    <n v="11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168"/>
    <s v=""/>
    <n v="110"/>
    <s v="NULL"/>
    <s v="NULL"/>
  </r>
  <r>
    <x v="4"/>
    <x v="4"/>
    <d v="2021-11-05T00:00:00"/>
    <x v="10"/>
    <s v=" "/>
    <s v="G00167"/>
    <n v="65190"/>
    <x v="28"/>
    <s v="65190 Office supplies"/>
    <x v="6"/>
    <s v="Plant Shed Catha - no receipt"/>
    <s v=" "/>
    <s v=""/>
    <s v=""/>
    <n v="2915.67"/>
    <n v="2915.67"/>
    <n v="0"/>
    <s v=""/>
    <s v="G/L Account"/>
    <s v=""/>
    <s v=" "/>
    <s v=""/>
    <s v=""/>
    <n v="22162"/>
    <s v=""/>
    <n v="110"/>
    <s v="NULL"/>
    <s v="NULL"/>
  </r>
  <r>
    <x v="1"/>
    <x v="1"/>
    <d v="2021-11-05T00:00:00"/>
    <x v="10"/>
    <s v=" "/>
    <s v="G00169"/>
    <n v="65190"/>
    <x v="28"/>
    <s v="65190 Office supplies"/>
    <x v="6"/>
    <s v="COSTCO- no receipt"/>
    <s v=" "/>
    <s v=""/>
    <s v=""/>
    <n v="57.45"/>
    <n v="57.45"/>
    <n v="0"/>
    <s v=""/>
    <s v="G/L Account"/>
    <s v=""/>
    <s v=" "/>
    <s v=""/>
    <s v=""/>
    <n v="21234"/>
    <s v=""/>
    <n v="180"/>
    <s v="NULL"/>
    <s v="NULL"/>
  </r>
  <r>
    <x v="1"/>
    <x v="1"/>
    <d v="2021-11-05T00:00:00"/>
    <x v="10"/>
    <s v=" "/>
    <s v="G00169"/>
    <n v="63150"/>
    <x v="45"/>
    <s v="63150 Advertising, print &amp; promotion"/>
    <x v="8"/>
    <s v="SF Fedex"/>
    <s v=" "/>
    <s v=""/>
    <s v=""/>
    <n v="50.34"/>
    <n v="50.34"/>
    <n v="0"/>
    <s v=""/>
    <s v="G/L Account"/>
    <s v=""/>
    <s v=" "/>
    <s v=""/>
    <s v=""/>
    <n v="21240"/>
    <s v=""/>
    <n v="180"/>
    <s v="NULL"/>
    <s v="NULL"/>
  </r>
  <r>
    <x v="4"/>
    <x v="4"/>
    <d v="2021-11-05T00:00:00"/>
    <x v="10"/>
    <s v="Invoice"/>
    <s v="1108"/>
    <n v="63120"/>
    <x v="47"/>
    <s v="63120 Events/Swag"/>
    <x v="8"/>
    <s v="Marketing Event NYC payment for work"/>
    <s v=" "/>
    <s v=""/>
    <s v=""/>
    <n v="7250"/>
    <n v="7250"/>
    <n v="0"/>
    <s v=""/>
    <s v="G/L Account"/>
    <s v=""/>
    <s v=" "/>
    <s v=""/>
    <s v="Evan Sargent Consulting LLC"/>
    <n v="23851"/>
    <s v="1108"/>
    <n v="340"/>
    <s v="NULL"/>
    <s v="NULL"/>
  </r>
  <r>
    <x v="1"/>
    <x v="1"/>
    <d v="2021-11-05T00:00:00"/>
    <x v="10"/>
    <s v=" "/>
    <s v="G00169"/>
    <n v="51260"/>
    <x v="70"/>
    <s v="51260 Patient souvenirs"/>
    <x v="11"/>
    <s v="Costco Patient flowers"/>
    <s v=" "/>
    <s v=""/>
    <s v=""/>
    <n v="46.81"/>
    <n v="46.81"/>
    <n v="0"/>
    <s v=""/>
    <s v="G/L Account"/>
    <s v=""/>
    <s v=" "/>
    <s v=""/>
    <s v=""/>
    <n v="21252"/>
    <s v=""/>
    <n v="340"/>
    <s v="NULL"/>
    <s v="NULL"/>
  </r>
  <r>
    <x v="1"/>
    <x v="1"/>
    <d v="2021-11-05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246"/>
    <s v=""/>
    <n v="340"/>
    <s v="NULL"/>
    <s v="NULL"/>
  </r>
  <r>
    <x v="1"/>
    <x v="3"/>
    <d v="2021-11-05T00:00:00"/>
    <x v="10"/>
    <s v=" "/>
    <s v="G00169"/>
    <n v="51250"/>
    <x v="71"/>
    <s v="51250 Patient refreshments"/>
    <x v="11"/>
    <s v="sparking water, yogurt, string cheese, trial mix"/>
    <s v=" "/>
    <s v=""/>
    <s v=""/>
    <n v="81.47"/>
    <n v="81.47"/>
    <n v="0"/>
    <s v=""/>
    <s v="G/L Account"/>
    <s v=""/>
    <s v=" "/>
    <s v=""/>
    <s v=""/>
    <n v="21228"/>
    <s v=""/>
    <n v="180"/>
    <s v="NULL"/>
    <s v="NULL"/>
  </r>
  <r>
    <x v="1"/>
    <x v="5"/>
    <d v="2021-11-05T00:00:00"/>
    <x v="10"/>
    <s v=" "/>
    <s v="G00169"/>
    <n v="51250"/>
    <x v="71"/>
    <s v="51250 Patient refreshments"/>
    <x v="11"/>
    <s v="mochi, chicken, la croix, eggs, carrots"/>
    <s v=" "/>
    <s v=""/>
    <s v=""/>
    <n v="141.26"/>
    <n v="141.26"/>
    <n v="0"/>
    <s v=""/>
    <s v="G/L Account"/>
    <s v=""/>
    <s v=" "/>
    <s v=""/>
    <s v=""/>
    <n v="21222"/>
    <s v=""/>
    <n v="180"/>
    <s v="NULL"/>
    <s v="NULL"/>
  </r>
  <r>
    <x v="1"/>
    <x v="7"/>
    <d v="2021-11-05T00:00:00"/>
    <x v="10"/>
    <s v=" "/>
    <s v="G00169"/>
    <n v="51250"/>
    <x v="71"/>
    <s v="51250 Patient refreshments"/>
    <x v="11"/>
    <s v="La croix, paper plates"/>
    <s v=" "/>
    <s v=""/>
    <s v=""/>
    <n v="158.72999999999999"/>
    <n v="158.72999999999999"/>
    <n v="0"/>
    <s v=""/>
    <s v="G/L Account"/>
    <s v=""/>
    <s v=" "/>
    <s v=""/>
    <s v=""/>
    <n v="21216"/>
    <s v=""/>
    <n v="180"/>
    <s v="NULL"/>
    <s v="NULL"/>
  </r>
  <r>
    <x v="1"/>
    <x v="7"/>
    <d v="2021-11-05T00:00:00"/>
    <x v="10"/>
    <s v=" "/>
    <s v="G00169"/>
    <n v="51250"/>
    <x v="71"/>
    <s v="51250 Patient refreshments"/>
    <x v="11"/>
    <s v="apple,juice,banana,oatmeal,clementines,celery,egg, waffle,cheese,almondmilk,syrup,danish,hot choco"/>
    <s v=" "/>
    <s v=""/>
    <s v=""/>
    <n v="235.62"/>
    <n v="235.62"/>
    <n v="0"/>
    <s v=""/>
    <s v="G/L Account"/>
    <s v=""/>
    <s v=" "/>
    <s v=""/>
    <s v=""/>
    <n v="21210"/>
    <s v=""/>
    <n v="180"/>
    <s v="NULL"/>
    <s v="NULL"/>
  </r>
  <r>
    <x v="1"/>
    <x v="1"/>
    <d v="2021-11-05T00:00:00"/>
    <x v="10"/>
    <s v=" "/>
    <s v="G00168"/>
    <n v="51240"/>
    <x v="96"/>
    <s v="51240 Medication"/>
    <x v="11"/>
    <s v="Dean - Alto"/>
    <s v=" "/>
    <s v=""/>
    <s v=""/>
    <n v="52.43"/>
    <n v="52.43"/>
    <n v="0"/>
    <s v=""/>
    <s v="G/L Account"/>
    <s v=""/>
    <s v=" "/>
    <s v=""/>
    <s v=""/>
    <n v="21796"/>
    <s v=""/>
    <n v="120"/>
    <s v="NULL"/>
    <s v="NULL"/>
  </r>
  <r>
    <x v="1"/>
    <x v="1"/>
    <d v="2021-11-05T00:00:00"/>
    <x v="10"/>
    <s v=" "/>
    <s v="G00168"/>
    <n v="51240"/>
    <x v="96"/>
    <s v="51240 Medication"/>
    <x v="11"/>
    <s v="Krall - Alto"/>
    <s v=" "/>
    <s v=""/>
    <s v=""/>
    <n v="172.43"/>
    <n v="172.43"/>
    <n v="0"/>
    <s v=""/>
    <s v="G/L Account"/>
    <s v=""/>
    <s v=" "/>
    <s v=""/>
    <s v=""/>
    <n v="21790"/>
    <s v=""/>
    <n v="120"/>
    <s v="NULL"/>
    <s v="NULL"/>
  </r>
  <r>
    <x v="1"/>
    <x v="1"/>
    <d v="2021-11-05T00:00:00"/>
    <x v="10"/>
    <s v=" "/>
    <s v="G00168"/>
    <n v="51240"/>
    <x v="96"/>
    <s v="51240 Medication"/>
    <x v="11"/>
    <s v="Dr Kim - Alto"/>
    <s v=" "/>
    <s v=""/>
    <s v=""/>
    <n v="8160.72"/>
    <n v="8160.72"/>
    <n v="0"/>
    <s v=""/>
    <s v="G/L Account"/>
    <s v=""/>
    <s v=" "/>
    <s v=""/>
    <s v=""/>
    <n v="21778"/>
    <s v=""/>
    <n v="110"/>
    <s v="NULL"/>
    <s v="NULL"/>
  </r>
  <r>
    <x v="1"/>
    <x v="5"/>
    <d v="2021-11-05T00:00:00"/>
    <x v="10"/>
    <s v=" "/>
    <s v="G00168"/>
    <n v="51240"/>
    <x v="96"/>
    <s v="51240 Medication"/>
    <x v="11"/>
    <s v="Dr Vaughn - Alto"/>
    <s v=" "/>
    <s v=""/>
    <s v=""/>
    <n v="10762.16"/>
    <n v="10762.16"/>
    <n v="0"/>
    <s v=""/>
    <s v="G/L Account"/>
    <s v=""/>
    <s v=" "/>
    <s v=""/>
    <s v=""/>
    <n v="21772"/>
    <s v=""/>
    <n v="110"/>
    <s v="NULL"/>
    <s v="NULL"/>
  </r>
  <r>
    <x v="1"/>
    <x v="5"/>
    <d v="2021-11-05T00:00:00"/>
    <x v="10"/>
    <s v=" "/>
    <s v="G00168"/>
    <n v="51240"/>
    <x v="96"/>
    <s v="51240 Medication"/>
    <x v="11"/>
    <s v="Dr Lee - Alto"/>
    <s v=" "/>
    <s v=""/>
    <s v=""/>
    <n v="20617.32"/>
    <n v="20617.32"/>
    <n v="0"/>
    <s v=""/>
    <s v="G/L Account"/>
    <s v=""/>
    <s v=" "/>
    <s v=""/>
    <s v=""/>
    <n v="21766"/>
    <s v=""/>
    <n v="110"/>
    <s v="NULL"/>
    <s v="NULL"/>
  </r>
  <r>
    <x v="1"/>
    <x v="7"/>
    <d v="2021-11-05T00:00:00"/>
    <x v="10"/>
    <s v=" "/>
    <s v="G00168"/>
    <n v="51240"/>
    <x v="96"/>
    <s v="51240 Medication"/>
    <x v="11"/>
    <s v="Dr Okeigwe - Alto"/>
    <s v=" "/>
    <s v=""/>
    <s v=""/>
    <n v="24397.64"/>
    <n v="24397.64"/>
    <n v="0"/>
    <s v=""/>
    <s v="G/L Account"/>
    <s v=""/>
    <s v=" "/>
    <s v=""/>
    <s v=""/>
    <n v="21760"/>
    <s v=""/>
    <n v="110"/>
    <s v="NULL"/>
    <s v="NULL"/>
  </r>
  <r>
    <x v="1"/>
    <x v="1"/>
    <d v="2021-11-05T00:00:00"/>
    <x v="10"/>
    <s v=" "/>
    <s v="G00168"/>
    <n v="51240"/>
    <x v="96"/>
    <s v="51240 Medication"/>
    <x v="11"/>
    <s v="Dr Tran - Alto"/>
    <s v=" "/>
    <s v=""/>
    <s v=""/>
    <n v="51168.81"/>
    <n v="51168.81"/>
    <n v="0"/>
    <s v=""/>
    <s v="G/L Account"/>
    <s v=""/>
    <s v=" "/>
    <s v=""/>
    <s v=""/>
    <n v="21754"/>
    <s v=""/>
    <n v="110"/>
    <s v="NULL"/>
    <s v="NULL"/>
  </r>
  <r>
    <x v="1"/>
    <x v="1"/>
    <d v="2021-11-05T00:00:00"/>
    <x v="10"/>
    <s v="Invoice"/>
    <s v="36262"/>
    <n v="51230"/>
    <x v="72"/>
    <s v="51230 IVF Lab supplies"/>
    <x v="11"/>
    <s v="230 L/180L Nitrogen, Carbon Dioxide, oxygen"/>
    <s v=" "/>
    <s v=""/>
    <s v=""/>
    <n v="818.26"/>
    <n v="818.26"/>
    <n v="0"/>
    <s v=""/>
    <s v="G/L Account"/>
    <s v=""/>
    <s v=" "/>
    <s v=""/>
    <s v="Rons Medical Gases, INC"/>
    <n v="23869"/>
    <s v="36262"/>
    <n v="130"/>
    <s v="NULL"/>
    <s v="NULL"/>
  </r>
  <r>
    <x v="1"/>
    <x v="5"/>
    <d v="2021-11-05T00:00:00"/>
    <x v="10"/>
    <s v="Invoice"/>
    <s v="34675889"/>
    <n v="51230"/>
    <x v="72"/>
    <s v="51230 IVF Lab supplies"/>
    <x v="11"/>
    <s v="Spec container"/>
    <s v=" "/>
    <s v=""/>
    <s v=""/>
    <n v="68.23"/>
    <n v="68.23"/>
    <n v="0"/>
    <s v=""/>
    <s v="G/L Account"/>
    <s v=""/>
    <s v=" "/>
    <s v=""/>
    <s v="McKesson"/>
    <n v="23865"/>
    <s v="34675889"/>
    <n v="130"/>
    <s v="NULL"/>
    <s v="NULL"/>
  </r>
  <r>
    <x v="1"/>
    <x v="1"/>
    <d v="2021-11-05T00:00:00"/>
    <x v="10"/>
    <s v=" "/>
    <s v="G00167"/>
    <n v="51230"/>
    <x v="72"/>
    <s v="51230 IVF Lab supplies"/>
    <x v="11"/>
    <s v="Colored Tabs- SF IVF"/>
    <s v=" "/>
    <s v=""/>
    <s v=""/>
    <n v="212.5"/>
    <n v="212.5"/>
    <n v="0"/>
    <s v=""/>
    <s v="G/L Account"/>
    <s v=""/>
    <s v=" "/>
    <s v=""/>
    <s v=""/>
    <n v="22180"/>
    <s v=""/>
    <n v="130"/>
    <s v="NULL"/>
    <s v="NULL"/>
  </r>
  <r>
    <x v="0"/>
    <x v="1"/>
    <d v="2021-11-05T00:00:00"/>
    <x v="10"/>
    <s v=" "/>
    <s v="G00164"/>
    <n v="51190"/>
    <x v="49"/>
    <s v="51190 PTO Expense"/>
    <x v="12"/>
    <s v="SFM - Invoice 5563353 - off - cycle"/>
    <s v=" "/>
    <s v=""/>
    <s v=""/>
    <n v="2185.4699999999998"/>
    <n v="2185.4699999999998"/>
    <n v="0"/>
    <s v=""/>
    <s v="G/L Account"/>
    <s v=""/>
    <s v=" "/>
    <s v=""/>
    <s v=""/>
    <n v="20565"/>
    <s v=""/>
    <n v="140"/>
    <s v=""/>
    <s v=""/>
  </r>
  <r>
    <x v="0"/>
    <x v="1"/>
    <d v="2021-11-05T00:00:00"/>
    <x v="10"/>
    <s v=" "/>
    <s v="G00164"/>
    <n v="51180"/>
    <x v="83"/>
    <s v="51180 Benefits Admin/Payroll Admin fee"/>
    <x v="12"/>
    <s v="SFM - Invoice 5563353 - off - cycle - shipping fee"/>
    <s v=" "/>
    <s v=""/>
    <s v=""/>
    <n v="15"/>
    <n v="15"/>
    <n v="0"/>
    <s v=""/>
    <s v="G/L Account"/>
    <s v=""/>
    <s v=" "/>
    <s v=""/>
    <s v=""/>
    <n v="20571"/>
    <s v=""/>
    <n v="140"/>
    <s v=""/>
    <s v=""/>
  </r>
  <r>
    <x v="0"/>
    <x v="1"/>
    <d v="2021-11-05T00:00:00"/>
    <x v="10"/>
    <s v=" "/>
    <s v="G00164"/>
    <n v="51180"/>
    <x v="83"/>
    <s v="51180 Benefits Admin/Payroll Admin fee"/>
    <x v="12"/>
    <s v="SFM - Invoice 5563353 - off - cycle"/>
    <s v=" "/>
    <s v=""/>
    <s v=""/>
    <n v="53"/>
    <n v="53"/>
    <n v="0"/>
    <s v=""/>
    <s v="G/L Account"/>
    <s v=""/>
    <s v=" "/>
    <s v=""/>
    <s v=""/>
    <n v="20570"/>
    <s v=""/>
    <n v="140"/>
    <s v=""/>
    <s v=""/>
  </r>
  <r>
    <x v="0"/>
    <x v="1"/>
    <d v="2021-11-05T00:00:00"/>
    <x v="10"/>
    <s v=" "/>
    <s v="G00164"/>
    <n v="51170"/>
    <x v="50"/>
    <s v="51170 Benefits "/>
    <x v="12"/>
    <s v="SFM - Invoice 5563353 - off - cycle"/>
    <s v=" "/>
    <s v=""/>
    <s v=""/>
    <n v="727.81"/>
    <n v="727.81"/>
    <n v="0"/>
    <s v=""/>
    <s v="G/L Account"/>
    <s v=""/>
    <s v=" "/>
    <s v=""/>
    <s v=""/>
    <n v="20568"/>
    <s v=""/>
    <n v="140"/>
    <s v=""/>
    <s v=""/>
  </r>
  <r>
    <x v="0"/>
    <x v="1"/>
    <d v="2021-11-05T00:00:00"/>
    <x v="10"/>
    <s v=" "/>
    <s v="G00164"/>
    <n v="51160"/>
    <x v="51"/>
    <s v="51160 401k employer match"/>
    <x v="12"/>
    <s v="SFM - Invoice 5563360 - off - cycle"/>
    <s v=" "/>
    <s v=""/>
    <s v=""/>
    <n v="132.16999999999999"/>
    <n v="132.16999999999999"/>
    <n v="0"/>
    <s v=""/>
    <s v="G/L Account"/>
    <s v=""/>
    <s v=" "/>
    <s v=""/>
    <s v=""/>
    <n v="20567"/>
    <s v=""/>
    <n v="140"/>
    <s v=""/>
    <s v=""/>
  </r>
  <r>
    <x v="0"/>
    <x v="1"/>
    <d v="2021-11-05T00:00:00"/>
    <x v="10"/>
    <s v=" "/>
    <s v="G00164"/>
    <n v="51150"/>
    <x v="52"/>
    <s v="51150 Workers' comp insurance"/>
    <x v="12"/>
    <s v="SFM - Invoice 5563360 - off - cycle"/>
    <s v=" "/>
    <s v=""/>
    <s v=""/>
    <n v="85.91"/>
    <n v="85.91"/>
    <n v="0"/>
    <s v=""/>
    <s v="G/L Account"/>
    <s v=""/>
    <s v=" "/>
    <s v=""/>
    <s v=""/>
    <n v="20569"/>
    <s v=""/>
    <n v="140"/>
    <s v=""/>
    <s v=""/>
  </r>
  <r>
    <x v="0"/>
    <x v="1"/>
    <d v="2021-11-05T00:00:00"/>
    <x v="10"/>
    <s v=" "/>
    <s v="G00164"/>
    <n v="51140"/>
    <x v="54"/>
    <s v="51140 Payroll taxes"/>
    <x v="12"/>
    <s v="SFM - Invoice 5563353 - off - cycle"/>
    <s v=" "/>
    <s v=""/>
    <s v=""/>
    <n v="241.32"/>
    <n v="241.32"/>
    <n v="0"/>
    <s v=""/>
    <s v="G/L Account"/>
    <s v=""/>
    <s v=" "/>
    <s v=""/>
    <s v=""/>
    <n v="20566"/>
    <s v=""/>
    <n v="140"/>
    <s v=""/>
    <s v=""/>
  </r>
  <r>
    <x v="0"/>
    <x v="1"/>
    <d v="2021-11-05T00:00:00"/>
    <x v="10"/>
    <s v=" "/>
    <s v="G00164"/>
    <n v="51110"/>
    <x v="56"/>
    <s v="51110 Salaries &amp; wages"/>
    <x v="12"/>
    <s v="SFM - Invoice 5581695 - off - cycle"/>
    <s v=" "/>
    <s v=""/>
    <s v=""/>
    <n v="1118.75"/>
    <n v="1118.75"/>
    <n v="0"/>
    <s v=""/>
    <s v="G/L Account"/>
    <s v=""/>
    <s v=" "/>
    <s v=""/>
    <s v=""/>
    <n v="20564"/>
    <s v=""/>
    <n v="140"/>
    <s v=""/>
    <s v=""/>
  </r>
  <r>
    <x v="0"/>
    <x v="1"/>
    <d v="2021-11-05T00:00:00"/>
    <x v="10"/>
    <s v=" "/>
    <s v="G00186"/>
    <n v="41500"/>
    <x v="75"/>
    <s v="41500 Storage revenue"/>
    <x v="13"/>
    <s v="SPRING FERTILITY-HEALTH PMT ACH Credit"/>
    <s v=" "/>
    <s v=""/>
    <s v=""/>
    <n v="-1950"/>
    <n v="0"/>
    <n v="1950"/>
    <s v=""/>
    <s v="G/L Account"/>
    <s v=""/>
    <s v=" "/>
    <s v=""/>
    <s v=""/>
    <n v="26446"/>
    <s v=""/>
    <n v="220"/>
    <s v="NULL"/>
    <s v="STORAGE"/>
  </r>
  <r>
    <x v="0"/>
    <x v="1"/>
    <d v="2021-11-05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39"/>
    <s v=""/>
    <n v="220"/>
    <s v="NULL"/>
    <s v="STORAGE"/>
  </r>
  <r>
    <x v="1"/>
    <x v="1"/>
    <d v="2021-11-06T00:00:00"/>
    <x v="10"/>
    <s v=" "/>
    <s v="G00168"/>
    <n v="67160"/>
    <x v="15"/>
    <s v="67160 In-house meals"/>
    <x v="4"/>
    <s v="Draegers NT"/>
    <s v=" "/>
    <s v=""/>
    <s v=""/>
    <n v="88.55"/>
    <n v="88.55"/>
    <n v="0"/>
    <s v=""/>
    <s v="G/L Account"/>
    <s v=""/>
    <s v=" "/>
    <s v=""/>
    <s v=""/>
    <n v="21802"/>
    <s v=""/>
    <n v="110"/>
    <s v="NULL"/>
    <s v="NULL"/>
  </r>
  <r>
    <x v="1"/>
    <x v="1"/>
    <d v="2021-11-06T00:00:00"/>
    <x v="10"/>
    <s v=" "/>
    <s v="G00168"/>
    <n v="66140"/>
    <x v="20"/>
    <s v="66140 Ground transportation"/>
    <x v="5"/>
    <s v="Shell - NT Gas"/>
    <s v=" "/>
    <s v=""/>
    <s v=""/>
    <n v="73.7"/>
    <n v="73.7"/>
    <n v="0"/>
    <s v=""/>
    <s v="G/L Account"/>
    <s v=""/>
    <s v=" "/>
    <s v=""/>
    <s v=""/>
    <n v="21808"/>
    <s v=""/>
    <n v="110"/>
    <s v="NULL"/>
    <s v="NULL"/>
  </r>
  <r>
    <x v="4"/>
    <x v="4"/>
    <d v="2021-11-06T00:00:00"/>
    <x v="10"/>
    <s v=" "/>
    <s v="G00167"/>
    <n v="66110"/>
    <x v="22"/>
    <s v="66110 Airfare"/>
    <x v="5"/>
    <s v="PK flight NYC to SF"/>
    <s v=" "/>
    <s v=""/>
    <s v=""/>
    <n v="1447.99"/>
    <n v="1447.99"/>
    <n v="0"/>
    <s v=""/>
    <s v="G/L Account"/>
    <s v=""/>
    <s v=" "/>
    <s v=""/>
    <s v=""/>
    <n v="22186"/>
    <s v=""/>
    <n v="110"/>
    <s v="NULL"/>
    <s v="NULL"/>
  </r>
  <r>
    <x v="1"/>
    <x v="1"/>
    <d v="2021-11-06T00:00:00"/>
    <x v="10"/>
    <s v=" "/>
    <s v="G00169"/>
    <n v="65240"/>
    <x v="23"/>
    <s v="65240 Dues &amp; subscriptions"/>
    <x v="6"/>
    <s v="Oregon Med Board - no receopt"/>
    <s v=" "/>
    <s v=""/>
    <s v=""/>
    <n v="838"/>
    <n v="838"/>
    <n v="0"/>
    <s v=""/>
    <s v="G/L Account"/>
    <s v=""/>
    <s v=" "/>
    <s v=""/>
    <s v=""/>
    <n v="21258"/>
    <s v=""/>
    <n v="110"/>
    <s v="NULL"/>
    <s v="NULL"/>
  </r>
  <r>
    <x v="1"/>
    <x v="1"/>
    <d v="2021-11-06T00:00:00"/>
    <x v="10"/>
    <s v=" "/>
    <s v="G00169"/>
    <n v="65210"/>
    <x v="26"/>
    <s v="65210 Computer software"/>
    <x v="6"/>
    <s v="Microsoft IT"/>
    <s v=" "/>
    <s v=""/>
    <s v=""/>
    <n v="99.99"/>
    <n v="99.99"/>
    <n v="0"/>
    <s v=""/>
    <s v="G/L Account"/>
    <s v=""/>
    <s v=" "/>
    <s v=""/>
    <s v=""/>
    <n v="21270"/>
    <s v=""/>
    <n v="370"/>
    <s v="NULL"/>
    <s v="NULL"/>
  </r>
  <r>
    <x v="4"/>
    <x v="4"/>
    <d v="2021-11-06T00:00:00"/>
    <x v="10"/>
    <s v=" "/>
    <s v="G00167"/>
    <n v="65190"/>
    <x v="28"/>
    <s v="65190 Office supplies"/>
    <x v="6"/>
    <s v="offset with debit 11.10.21 -1447.99"/>
    <s v=" "/>
    <s v=""/>
    <s v=""/>
    <n v="1447.99"/>
    <n v="1447.99"/>
    <n v="0"/>
    <s v=""/>
    <s v="G/L Account"/>
    <s v=""/>
    <s v=" "/>
    <s v=""/>
    <s v=""/>
    <n v="22192"/>
    <s v=""/>
    <n v="110"/>
    <s v="NULL"/>
    <s v="NULL"/>
  </r>
  <r>
    <x v="1"/>
    <x v="1"/>
    <d v="2021-11-06T00:00:00"/>
    <x v="10"/>
    <s v=" "/>
    <s v="G00169"/>
    <n v="63150"/>
    <x v="45"/>
    <s v="63150 Advertising, print &amp; promotion"/>
    <x v="8"/>
    <s v="SF Fedex"/>
    <s v=" "/>
    <s v=""/>
    <s v=""/>
    <n v="159.19999999999999"/>
    <n v="159.19999999999999"/>
    <n v="0"/>
    <s v=""/>
    <s v="G/L Account"/>
    <s v=""/>
    <s v=" "/>
    <s v=""/>
    <s v=""/>
    <n v="21264"/>
    <s v=""/>
    <n v="180"/>
    <s v="NULL"/>
    <s v="NULL"/>
  </r>
  <r>
    <x v="1"/>
    <x v="1"/>
    <d v="2021-11-06T00:00:00"/>
    <x v="10"/>
    <s v=" "/>
    <s v="G00169"/>
    <n v="51250"/>
    <x v="71"/>
    <s v="51250 Patient refreshments"/>
    <x v="11"/>
    <s v="fig bars"/>
    <s v=" "/>
    <s v=""/>
    <s v=""/>
    <n v="90.02"/>
    <n v="90.02"/>
    <n v="0"/>
    <s v=""/>
    <s v="G/L Account"/>
    <s v=""/>
    <s v=" "/>
    <s v=""/>
    <s v=""/>
    <n v="21276"/>
    <s v=""/>
    <n v="180"/>
    <s v="NULL"/>
    <s v="NULL"/>
  </r>
  <r>
    <x v="1"/>
    <x v="5"/>
    <d v="2021-11-06T00:00:00"/>
    <x v="10"/>
    <s v="Invoice"/>
    <s v="67087062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3877"/>
    <s v="67087062"/>
    <n v="130"/>
    <s v="NULL"/>
    <s v="NULL"/>
  </r>
  <r>
    <x v="1"/>
    <x v="1"/>
    <d v="2021-11-07T00:00:00"/>
    <x v="10"/>
    <s v="Invoice"/>
    <s v="34687819"/>
    <n v="51230"/>
    <x v="72"/>
    <s v="51230 IVF Lab supplies"/>
    <x v="11"/>
    <s v="A1A Prog, E2 sample, FSH, Prog III, Sample diluting, cal, sol lin, conc wash. Pack Sub II"/>
    <s v=" "/>
    <s v=""/>
    <s v=""/>
    <n v="3592.16"/>
    <n v="3592.16"/>
    <n v="0"/>
    <s v=""/>
    <s v="G/L Account"/>
    <s v=""/>
    <s v=" "/>
    <s v=""/>
    <s v="McKesson"/>
    <n v="23901"/>
    <s v="34687819"/>
    <n v="130"/>
    <s v="NULL"/>
    <s v="NULL"/>
  </r>
  <r>
    <x v="1"/>
    <x v="7"/>
    <d v="2021-11-07T00:00:00"/>
    <x v="10"/>
    <s v="Invoice"/>
    <s v="11.7.21-CIGNA-3"/>
    <n v="41230"/>
    <x v="100"/>
    <s v="41230 Insurance refunds"/>
    <x v="16"/>
    <s v="DOS 5.12.21 - billed cigna - pt required to pay"/>
    <s v=" "/>
    <s v=""/>
    <s v=""/>
    <n v="595.47"/>
    <n v="595.47"/>
    <n v="0"/>
    <s v=""/>
    <s v="G/L Account"/>
    <s v=""/>
    <s v=" "/>
    <s v=""/>
    <s v="Cigna"/>
    <n v="23897"/>
    <s v="11.7.21-CIGNA-3"/>
    <n v="400"/>
    <s v="NULL"/>
    <s v="NULL"/>
  </r>
  <r>
    <x v="1"/>
    <x v="7"/>
    <d v="2021-11-07T00:00:00"/>
    <x v="10"/>
    <s v="Invoice"/>
    <s v="11.7.21-CIGNA-2"/>
    <n v="41230"/>
    <x v="100"/>
    <s v="41230 Insurance refunds"/>
    <x v="16"/>
    <s v="DOS 6.8.21 - billed cigna - pt required to pay"/>
    <s v=" "/>
    <s v=""/>
    <s v=""/>
    <n v="185.04"/>
    <n v="185.04"/>
    <n v="0"/>
    <s v=""/>
    <s v="G/L Account"/>
    <s v=""/>
    <s v=" "/>
    <s v=""/>
    <s v="Cigna"/>
    <n v="23893"/>
    <s v="11.7.21-CIGNA-2"/>
    <n v="400"/>
    <s v="NULL"/>
    <s v="NULL"/>
  </r>
  <r>
    <x v="1"/>
    <x v="5"/>
    <d v="2021-11-07T00:00:00"/>
    <x v="10"/>
    <s v="Invoice"/>
    <s v="11.7.21-CIGNA"/>
    <n v="41230"/>
    <x v="100"/>
    <s v="41230 Insurance refunds"/>
    <x v="16"/>
    <s v="pt paid spring and cigna billed pt 4.4.21-4.21.21"/>
    <s v=" "/>
    <s v=""/>
    <s v=""/>
    <n v="5321.23"/>
    <n v="5321.23"/>
    <n v="0"/>
    <s v=""/>
    <s v="G/L Account"/>
    <s v=""/>
    <s v=" "/>
    <s v=""/>
    <s v="Cigna"/>
    <n v="23889"/>
    <s v="11.7.21-CIGNA"/>
    <n v="400"/>
    <s v="NULL"/>
    <s v="NULL"/>
  </r>
  <r>
    <x v="1"/>
    <x v="1"/>
    <d v="2021-11-07T00:00:00"/>
    <x v="10"/>
    <s v="Invoice"/>
    <s v="11.7.21-ABC"/>
    <n v="41230"/>
    <x v="100"/>
    <s v="41230 Insurance refunds"/>
    <x v="16"/>
    <s v="DOS 8.31.2020 and 9.14.2020 pt paid and anthem paid spring- send funds back to anthem"/>
    <s v=" "/>
    <s v=""/>
    <s v=""/>
    <n v="149.63"/>
    <n v="149.63"/>
    <n v="0"/>
    <s v=""/>
    <s v="G/L Account"/>
    <s v=""/>
    <s v=" "/>
    <s v=""/>
    <s v="Anthem Blue Cross"/>
    <n v="23885"/>
    <s v="11.7.21-ABC"/>
    <n v="400"/>
    <s v="NULL"/>
    <s v="NULL"/>
  </r>
  <r>
    <x v="1"/>
    <x v="1"/>
    <d v="2021-11-07T00:00:00"/>
    <x v="10"/>
    <s v="Invoice"/>
    <s v="11.7.2021-ABC-2"/>
    <n v="41230"/>
    <x v="100"/>
    <s v="41230 Insurance refunds"/>
    <x v="16"/>
    <s v="DOS 6.30.2020 pt paid and anthem sent ck to spring"/>
    <s v=" "/>
    <s v=""/>
    <s v=""/>
    <n v="162.29"/>
    <n v="162.29"/>
    <n v="0"/>
    <s v=""/>
    <s v="G/L Account"/>
    <s v=""/>
    <s v=" "/>
    <s v=""/>
    <s v="Anthem Blue Cross"/>
    <n v="23881"/>
    <s v="11.7.2021-ABC-2"/>
    <n v="400"/>
    <s v="NULL"/>
    <s v="NULL"/>
  </r>
  <r>
    <x v="4"/>
    <x v="4"/>
    <d v="2021-11-08T00:00:00"/>
    <x v="10"/>
    <s v=" "/>
    <s v="G00167"/>
    <n v="65190"/>
    <x v="28"/>
    <s v="65190 Office supplies"/>
    <x v="6"/>
    <s v="Plant Shed Catha - no receipt"/>
    <s v=" "/>
    <s v=""/>
    <s v=""/>
    <n v="-489.94"/>
    <n v="0"/>
    <n v="489.94"/>
    <s v=""/>
    <s v="G/L Account"/>
    <s v=""/>
    <s v=" "/>
    <s v=""/>
    <s v=""/>
    <n v="22198"/>
    <s v=""/>
    <n v="110"/>
    <s v="NULL"/>
    <s v="NULL"/>
  </r>
  <r>
    <x v="1"/>
    <x v="5"/>
    <d v="2021-11-08T00:00:00"/>
    <x v="10"/>
    <s v="Invoice"/>
    <s v="306140"/>
    <n v="65180"/>
    <x v="29"/>
    <s v="65180 Printing, delivery, &amp; postage"/>
    <x v="6"/>
    <s v="11.14.21- 11.30.21 billing period"/>
    <s v=" "/>
    <s v=""/>
    <s v=""/>
    <n v="25.6"/>
    <n v="25.6"/>
    <n v="0"/>
    <s v=""/>
    <s v="G/L Account"/>
    <s v=""/>
    <s v=" "/>
    <s v=""/>
    <s v="Scott Technology Group"/>
    <n v="23919"/>
    <s v="306140"/>
    <n v="370"/>
    <s v="NULL"/>
    <s v="NULL"/>
  </r>
  <r>
    <x v="1"/>
    <x v="1"/>
    <d v="2021-11-08T00:00:00"/>
    <x v="10"/>
    <s v=" "/>
    <s v="G00168"/>
    <n v="65130"/>
    <x v="34"/>
    <s v="65130 Telephone &amp; internet"/>
    <x v="6"/>
    <s v="Ring central service"/>
    <s v=" "/>
    <s v=""/>
    <s v=""/>
    <n v="3836.69"/>
    <n v="3836.69"/>
    <n v="0"/>
    <s v=""/>
    <s v="G/L Account"/>
    <s v=""/>
    <s v=" "/>
    <s v=""/>
    <s v=""/>
    <n v="21814"/>
    <s v=""/>
    <n v="180"/>
    <s v="NULL"/>
    <s v="NULL"/>
  </r>
  <r>
    <x v="1"/>
    <x v="1"/>
    <d v="2021-11-08T00:00:00"/>
    <x v="10"/>
    <s v=" "/>
    <s v="G00169"/>
    <n v="63150"/>
    <x v="45"/>
    <s v="63150 Advertising, print &amp; promotion"/>
    <x v="8"/>
    <s v="SF Fedex"/>
    <s v=" "/>
    <s v=""/>
    <s v=""/>
    <n v="169.87"/>
    <n v="169.87"/>
    <n v="0"/>
    <s v=""/>
    <s v="G/L Account"/>
    <s v=""/>
    <s v=" "/>
    <s v=""/>
    <s v=""/>
    <n v="21282"/>
    <s v=""/>
    <n v="180"/>
    <s v="NULL"/>
    <s v="NULL"/>
  </r>
  <r>
    <x v="1"/>
    <x v="5"/>
    <d v="2021-11-08T00:00:00"/>
    <x v="10"/>
    <s v="Invoice"/>
    <s v="511000160096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3971"/>
    <s v="511000160096"/>
    <n v="130"/>
    <s v="NULL"/>
    <s v="NULL"/>
  </r>
  <r>
    <x v="1"/>
    <x v="5"/>
    <d v="2021-11-08T00:00:00"/>
    <x v="10"/>
    <s v="Invoice"/>
    <s v="511000160096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3968"/>
    <s v="511000160096"/>
    <n v="170"/>
    <s v="NULL"/>
    <s v="NULL"/>
  </r>
  <r>
    <x v="1"/>
    <x v="5"/>
    <d v="2021-11-08T00:00:00"/>
    <x v="10"/>
    <s v="Invoice"/>
    <s v="511000160096"/>
    <n v="51380"/>
    <x v="63"/>
    <s v="51380 Laundry"/>
    <x v="10"/>
    <s v="Laundry SV MD"/>
    <s v=" "/>
    <s v=""/>
    <s v=""/>
    <n v="84.24"/>
    <n v="84.24"/>
    <n v="0"/>
    <s v=""/>
    <s v="G/L Account"/>
    <s v=""/>
    <s v=" "/>
    <s v=""/>
    <s v="Aramark"/>
    <n v="23965"/>
    <s v="511000160096"/>
    <n v="110"/>
    <s v="NULL"/>
    <s v="NULL"/>
  </r>
  <r>
    <x v="1"/>
    <x v="5"/>
    <d v="2021-11-08T00:00:00"/>
    <x v="10"/>
    <s v="Invoice"/>
    <s v="511000160096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3962"/>
    <s v="511000160096"/>
    <n v="120"/>
    <s v="NULL"/>
    <s v="NULL"/>
  </r>
  <r>
    <x v="1"/>
    <x v="5"/>
    <d v="2021-11-08T00:00:00"/>
    <x v="10"/>
    <s v="Credit Memo"/>
    <s v="4270541"/>
    <n v="51230"/>
    <x v="72"/>
    <s v="51230 IVF Lab supplies"/>
    <x v="11"/>
    <s v="Incorrect order original invoice 1756713 Finntip"/>
    <s v=" "/>
    <s v=""/>
    <s v=""/>
    <n v="-2103.06"/>
    <n v="0"/>
    <n v="2103.06"/>
    <s v=""/>
    <s v="G/L Account"/>
    <s v=""/>
    <s v=" "/>
    <s v=""/>
    <s v="Fisher HealthCare"/>
    <n v="25426"/>
    <s v="4270541"/>
    <n v="130"/>
    <s v="NULL"/>
    <s v="NULL"/>
  </r>
  <r>
    <x v="1"/>
    <x v="7"/>
    <d v="2021-11-08T00:00:00"/>
    <x v="10"/>
    <s v="Invoice"/>
    <s v="6030130"/>
    <n v="51230"/>
    <x v="72"/>
    <s v="51230 IVF Lab supplies"/>
    <x v="11"/>
    <s v="Organ culture dish"/>
    <s v=" "/>
    <s v=""/>
    <s v=""/>
    <n v="1328.1"/>
    <n v="1328.1"/>
    <n v="0"/>
    <s v=""/>
    <s v="G/L Account"/>
    <s v=""/>
    <s v=" "/>
    <s v=""/>
    <s v="Origio"/>
    <n v="23979"/>
    <s v="6030130"/>
    <n v="130"/>
    <s v="NULL"/>
    <s v="NULL"/>
  </r>
  <r>
    <x v="1"/>
    <x v="5"/>
    <d v="2021-11-08T00:00:00"/>
    <x v="10"/>
    <s v="Invoice"/>
    <s v="6030124"/>
    <n v="51230"/>
    <x v="72"/>
    <s v="51230 IVF Lab supplies"/>
    <x v="11"/>
    <s v="Organ culture dish"/>
    <s v=" "/>
    <s v=""/>
    <s v=""/>
    <n v="1055.17"/>
    <n v="1055.17"/>
    <n v="0"/>
    <s v=""/>
    <s v="G/L Account"/>
    <s v=""/>
    <s v=" "/>
    <s v=""/>
    <s v="Origio"/>
    <n v="23975"/>
    <s v="6030124"/>
    <n v="130"/>
    <s v="NULL"/>
    <s v="NULL"/>
  </r>
  <r>
    <x v="1"/>
    <x v="5"/>
    <d v="2021-11-08T00:00:00"/>
    <x v="10"/>
    <s v="Invoice"/>
    <s v="34697959"/>
    <n v="51230"/>
    <x v="72"/>
    <s v="51230 IVF Lab supplies"/>
    <x v="11"/>
    <s v="Exam glove"/>
    <s v=" "/>
    <s v=""/>
    <s v=""/>
    <n v="371.66"/>
    <n v="371.66"/>
    <n v="0"/>
    <s v=""/>
    <s v="G/L Account"/>
    <s v=""/>
    <s v=" "/>
    <s v=""/>
    <s v="McKesson"/>
    <n v="23926"/>
    <s v="34697959"/>
    <n v="130"/>
    <s v="NULL"/>
    <s v="NULL"/>
  </r>
  <r>
    <x v="1"/>
    <x v="1"/>
    <d v="2021-11-08T00:00:00"/>
    <x v="10"/>
    <s v="Invoice"/>
    <s v="1418"/>
    <n v="51230"/>
    <x v="72"/>
    <s v="51230 IVF Lab supplies"/>
    <x v="11"/>
    <s v="White straws pack 10x"/>
    <s v=" "/>
    <s v=""/>
    <s v=""/>
    <n v="23428.18"/>
    <n v="23428.18"/>
    <n v="0"/>
    <s v=""/>
    <s v="G/L Account"/>
    <s v=""/>
    <s v=" "/>
    <s v=""/>
    <s v="Cryotech America, LLC"/>
    <n v="23911"/>
    <s v="1418"/>
    <n v="130"/>
    <s v="NULL"/>
    <s v="NULL"/>
  </r>
  <r>
    <x v="0"/>
    <x v="1"/>
    <d v="2021-11-08T00:00:00"/>
    <x v="10"/>
    <s v=" "/>
    <s v="G00186"/>
    <n v="41500"/>
    <x v="75"/>
    <s v="41500 Storage revenue"/>
    <x v="13"/>
    <s v="SPRING FERTILITY-HEALTH PMT ACH Credit"/>
    <s v=" "/>
    <s v=""/>
    <s v=""/>
    <n v="-650"/>
    <n v="0"/>
    <n v="650"/>
    <s v=""/>
    <s v="G/L Account"/>
    <s v=""/>
    <s v=" "/>
    <s v=""/>
    <s v=""/>
    <n v="26456"/>
    <s v=""/>
    <n v="220"/>
    <s v="NULL"/>
    <s v="STORAGE"/>
  </r>
  <r>
    <x v="1"/>
    <x v="1"/>
    <d v="2021-11-09T00:00:00"/>
    <x v="10"/>
    <s v=" "/>
    <s v="G00168"/>
    <n v="67160"/>
    <x v="15"/>
    <s v="67160 In-house meals"/>
    <x v="4"/>
    <s v="Okoze Sushi - no receipts"/>
    <s v=" "/>
    <s v=""/>
    <s v=""/>
    <n v="1085.8"/>
    <n v="1085.8"/>
    <n v="0"/>
    <s v=""/>
    <s v="G/L Account"/>
    <s v=""/>
    <s v=" "/>
    <s v=""/>
    <s v=""/>
    <n v="21820"/>
    <s v=""/>
    <n v="180"/>
    <s v="NULL"/>
    <s v="NULL"/>
  </r>
  <r>
    <x v="4"/>
    <x v="4"/>
    <d v="2021-11-09T00:00:00"/>
    <x v="10"/>
    <s v=" "/>
    <s v="G00167"/>
    <n v="65210"/>
    <x v="26"/>
    <s v="65210 Computer software"/>
    <x v="6"/>
    <s v="Zapier"/>
    <s v=" "/>
    <s v=""/>
    <s v=""/>
    <n v="20"/>
    <n v="20"/>
    <n v="0"/>
    <s v=""/>
    <s v="G/L Account"/>
    <s v=""/>
    <s v=" "/>
    <s v=""/>
    <s v=""/>
    <n v="22204"/>
    <s v=""/>
    <n v="110"/>
    <s v="NULL"/>
    <s v="NULL"/>
  </r>
  <r>
    <x v="1"/>
    <x v="7"/>
    <d v="2021-11-09T00:00:00"/>
    <x v="10"/>
    <s v="Invoice"/>
    <s v="540631"/>
    <n v="65200"/>
    <x v="27"/>
    <s v="65200 IT supplies"/>
    <x v="6"/>
    <s v="Headset"/>
    <s v=" "/>
    <s v=""/>
    <s v=""/>
    <n v="293.63"/>
    <n v="293.63"/>
    <n v="0"/>
    <s v=""/>
    <s v="G/L Account"/>
    <s v=""/>
    <s v=" "/>
    <s v=""/>
    <s v="ExpoIT, LLC"/>
    <n v="24031"/>
    <s v="540631"/>
    <n v="370"/>
    <s v="NULL"/>
    <s v="NULL"/>
  </r>
  <r>
    <x v="1"/>
    <x v="1"/>
    <d v="2021-11-09T00:00:00"/>
    <x v="10"/>
    <s v="Invoice"/>
    <s v="540630"/>
    <n v="65200"/>
    <x v="27"/>
    <s v="65200 IT supplies"/>
    <x v="6"/>
    <s v="Headset"/>
    <s v=" "/>
    <s v=""/>
    <s v=""/>
    <n v="289.73"/>
    <n v="289.73"/>
    <n v="0"/>
    <s v=""/>
    <s v="G/L Account"/>
    <s v=""/>
    <s v=" "/>
    <s v=""/>
    <s v="ExpoIT, LLC"/>
    <n v="24027"/>
    <s v="540630"/>
    <n v="370"/>
    <s v="NULL"/>
    <s v="NULL"/>
  </r>
  <r>
    <x v="1"/>
    <x v="1"/>
    <d v="2021-11-09T00:00:00"/>
    <x v="10"/>
    <s v=" "/>
    <s v="G00169"/>
    <n v="65190"/>
    <x v="28"/>
    <s v="65190 Office supplies"/>
    <x v="6"/>
    <s v="Amazon giftcard"/>
    <s v=" "/>
    <s v=""/>
    <s v=""/>
    <n v="520"/>
    <n v="520"/>
    <n v="0"/>
    <s v=""/>
    <s v="G/L Account"/>
    <s v=""/>
    <s v=" "/>
    <s v=""/>
    <s v=""/>
    <n v="21288"/>
    <s v=""/>
    <n v="180"/>
    <s v="NULL"/>
    <s v="NULL"/>
  </r>
  <r>
    <x v="0"/>
    <x v="1"/>
    <d v="2021-11-09T00:00:00"/>
    <x v="10"/>
    <s v=" "/>
    <s v="G00182"/>
    <n v="64120"/>
    <x v="82"/>
    <s v="64120 Consulting "/>
    <x v="7"/>
    <s v="WIRE TRANSFER INTL TREASURY BRAND MAGNITUDE LTD."/>
    <s v=" "/>
    <s v=""/>
    <s v=""/>
    <n v="6914.97"/>
    <n v="6914.97"/>
    <n v="0"/>
    <s v=""/>
    <s v="G/L Account"/>
    <s v=""/>
    <s v=" "/>
    <s v=""/>
    <s v=""/>
    <n v="26731"/>
    <s v=""/>
    <n v="340"/>
    <s v="NULL"/>
    <s v="NULL"/>
  </r>
  <r>
    <x v="1"/>
    <x v="1"/>
    <d v="2021-11-09T00:00:00"/>
    <x v="10"/>
    <s v="Invoice"/>
    <s v="20033177"/>
    <n v="51230"/>
    <x v="72"/>
    <s v="51230 IVF Lab supplies"/>
    <x v="11"/>
    <s v="Embryo glue"/>
    <s v=" "/>
    <s v=""/>
    <s v=""/>
    <n v="2431.7800000000002"/>
    <n v="2431.7800000000002"/>
    <n v="0"/>
    <s v=""/>
    <s v="G/L Account"/>
    <s v=""/>
    <s v=" "/>
    <s v=""/>
    <s v="Vitrolife"/>
    <n v="23987"/>
    <s v="20033177"/>
    <n v="130"/>
    <s v="NULL"/>
    <s v="NULL"/>
  </r>
  <r>
    <x v="4"/>
    <x v="4"/>
    <d v="2021-11-09T00:00:00"/>
    <x v="10"/>
    <s v=" "/>
    <s v="G00168"/>
    <n v="51230"/>
    <x v="72"/>
    <s v="51230 IVF Lab supplies"/>
    <x v="11"/>
    <s v="pipet tip"/>
    <s v=" "/>
    <s v=""/>
    <s v=""/>
    <n v="178.17"/>
    <n v="178.17"/>
    <n v="0"/>
    <s v=""/>
    <s v="G/L Account"/>
    <s v=""/>
    <s v=" "/>
    <s v=""/>
    <s v=""/>
    <n v="21826"/>
    <s v=""/>
    <n v="130"/>
    <s v="NULL"/>
    <s v="NULL"/>
  </r>
  <r>
    <x v="4"/>
    <x v="4"/>
    <d v="2021-11-09T00:00:00"/>
    <x v="10"/>
    <s v="Invoice"/>
    <s v="20033215"/>
    <n v="51210"/>
    <x v="74"/>
    <s v="51210 Surgical supplies"/>
    <x v="11"/>
    <s v="Ultrasound transmission gel"/>
    <s v=" "/>
    <s v=""/>
    <s v=""/>
    <n v="531.07000000000005"/>
    <n v="531.07000000000005"/>
    <n v="0"/>
    <s v=""/>
    <s v="G/L Account"/>
    <s v=""/>
    <s v=" "/>
    <s v=""/>
    <s v="Vitrolife"/>
    <n v="23991"/>
    <s v="20033215"/>
    <n v="110"/>
    <s v="NULL"/>
    <s v="NULL"/>
  </r>
  <r>
    <x v="1"/>
    <x v="2"/>
    <d v="2021-11-10T00:00:00"/>
    <x v="10"/>
    <s v=" "/>
    <s v="G00183"/>
    <n v="68110"/>
    <x v="14"/>
    <s v="68110 State and local taxes"/>
    <x v="3"/>
    <s v="REMOTE DEPOSIT CAPTURE DEPOSIT"/>
    <s v=" "/>
    <s v=""/>
    <s v=""/>
    <n v="-21715.48"/>
    <n v="0"/>
    <n v="21715.48"/>
    <s v=""/>
    <s v="G/L Account"/>
    <s v=""/>
    <s v=" "/>
    <s v=""/>
    <s v=""/>
    <n v="27040"/>
    <s v=""/>
    <n v="320"/>
    <s v="NULL"/>
    <s v="NULL"/>
  </r>
  <r>
    <x v="4"/>
    <x v="4"/>
    <d v="2021-11-10T00:00:00"/>
    <x v="10"/>
    <s v=" "/>
    <s v="G00167"/>
    <n v="66140"/>
    <x v="20"/>
    <s v="66140 Ground transportation"/>
    <x v="5"/>
    <s v="Taxi Pk"/>
    <s v=" "/>
    <s v=""/>
    <s v=""/>
    <n v="13.5"/>
    <n v="13.5"/>
    <n v="0"/>
    <s v=""/>
    <s v="G/L Account"/>
    <s v=""/>
    <s v=" "/>
    <s v=""/>
    <s v=""/>
    <n v="22210"/>
    <s v=""/>
    <n v="110"/>
    <s v="NULL"/>
    <s v="NULL"/>
  </r>
  <r>
    <x v="4"/>
    <x v="4"/>
    <d v="2021-11-10T00:00:00"/>
    <x v="10"/>
    <s v="Invoice"/>
    <s v="540668"/>
    <n v="65200"/>
    <x v="27"/>
    <s v="65200 IT supplies"/>
    <x v="6"/>
    <s v="Otter case ipad, screen protector, surface case"/>
    <s v=" "/>
    <s v=""/>
    <s v=""/>
    <n v="424.99"/>
    <n v="424.99"/>
    <n v="0"/>
    <s v=""/>
    <s v="G/L Account"/>
    <s v=""/>
    <s v=" "/>
    <s v=""/>
    <s v="ExpoIT, LLC"/>
    <n v="24103"/>
    <s v="540668"/>
    <n v="370"/>
    <s v="NULL"/>
    <s v="NULL"/>
  </r>
  <r>
    <x v="4"/>
    <x v="4"/>
    <d v="2021-11-10T00:00:00"/>
    <x v="10"/>
    <s v=" "/>
    <s v="G00167"/>
    <n v="65190"/>
    <x v="28"/>
    <s v="65190 Office supplies"/>
    <x v="6"/>
    <s v="offset with debit 11.6.21 1447.99"/>
    <s v=" "/>
    <s v=""/>
    <s v=""/>
    <n v="-1447.99"/>
    <n v="0"/>
    <n v="1447.99"/>
    <s v=""/>
    <s v="G/L Account"/>
    <s v=""/>
    <s v=" "/>
    <s v=""/>
    <s v=""/>
    <n v="22216"/>
    <s v=""/>
    <n v="110"/>
    <s v="NULL"/>
    <s v="NULL"/>
  </r>
  <r>
    <x v="1"/>
    <x v="7"/>
    <d v="2021-11-10T00:00:00"/>
    <x v="10"/>
    <s v=" "/>
    <s v="G00168"/>
    <n v="65190"/>
    <x v="28"/>
    <s v="65190 Office supplies"/>
    <x v="6"/>
    <s v="Patient Pager"/>
    <s v=" "/>
    <s v=""/>
    <s v=""/>
    <n v="99.21"/>
    <n v="99.21"/>
    <n v="0"/>
    <s v=""/>
    <s v="G/L Account"/>
    <s v=""/>
    <s v=" "/>
    <s v=""/>
    <s v=""/>
    <n v="21850"/>
    <s v=""/>
    <n v="180"/>
    <s v="NULL"/>
    <s v="NULL"/>
  </r>
  <r>
    <x v="1"/>
    <x v="1"/>
    <d v="2021-11-10T00:00:00"/>
    <x v="10"/>
    <s v=" "/>
    <s v="G00169"/>
    <n v="65190"/>
    <x v="28"/>
    <s v="65190 Office supplies"/>
    <x v="6"/>
    <s v="COSTCO- no receipt"/>
    <s v=" "/>
    <s v=""/>
    <s v=""/>
    <n v="46.59"/>
    <n v="46.59"/>
    <n v="0"/>
    <s v=""/>
    <s v="G/L Account"/>
    <s v=""/>
    <s v=" "/>
    <s v=""/>
    <s v=""/>
    <n v="21332"/>
    <s v=""/>
    <n v="180"/>
    <s v="NULL"/>
    <s v="NULL"/>
  </r>
  <r>
    <x v="1"/>
    <x v="1"/>
    <d v="2021-11-10T00:00:00"/>
    <x v="10"/>
    <s v=" "/>
    <s v="G00168"/>
    <n v="65130"/>
    <x v="34"/>
    <s v="65130 Telephone &amp; internet"/>
    <x v="6"/>
    <s v="AT&amp;T - NT"/>
    <s v=" "/>
    <s v=""/>
    <s v=""/>
    <n v="117.04"/>
    <n v="117.04"/>
    <n v="0"/>
    <s v=""/>
    <s v="G/L Account"/>
    <s v=""/>
    <s v=" "/>
    <s v=""/>
    <s v=""/>
    <n v="21844"/>
    <s v=""/>
    <n v="110"/>
    <s v="NULL"/>
    <s v="NULL"/>
  </r>
  <r>
    <x v="4"/>
    <x v="4"/>
    <d v="2021-11-10T00:00:00"/>
    <x v="10"/>
    <s v=" "/>
    <s v="G00169"/>
    <n v="63150"/>
    <x v="45"/>
    <s v="63150 Advertising, print &amp; promotion"/>
    <x v="8"/>
    <s v="NY Fedex"/>
    <s v=" "/>
    <s v=""/>
    <s v=""/>
    <n v="58.91"/>
    <n v="58.91"/>
    <n v="0"/>
    <s v=""/>
    <s v="G/L Account"/>
    <s v=""/>
    <s v=" "/>
    <s v=""/>
    <s v=""/>
    <n v="21314"/>
    <s v=""/>
    <n v="180"/>
    <s v="NULL"/>
    <s v="NULL"/>
  </r>
  <r>
    <x v="1"/>
    <x v="1"/>
    <d v="2021-11-10T00:00:00"/>
    <x v="10"/>
    <s v=" "/>
    <s v="G00169"/>
    <n v="63150"/>
    <x v="45"/>
    <s v="63150 Advertising, print &amp; promotion"/>
    <x v="8"/>
    <s v="SF Fedex"/>
    <s v=" "/>
    <s v=""/>
    <s v=""/>
    <n v="70.22"/>
    <n v="70.22"/>
    <n v="0"/>
    <s v=""/>
    <s v="G/L Account"/>
    <s v=""/>
    <s v=" "/>
    <s v=""/>
    <s v=""/>
    <n v="21308"/>
    <s v=""/>
    <n v="180"/>
    <s v="NULL"/>
    <s v="NULL"/>
  </r>
  <r>
    <x v="1"/>
    <x v="7"/>
    <d v="2021-11-10T00:00:00"/>
    <x v="10"/>
    <s v=" "/>
    <s v="G00169"/>
    <n v="63150"/>
    <x v="45"/>
    <s v="63150 Advertising, print &amp; promotion"/>
    <x v="8"/>
    <s v="Oak Fedex"/>
    <s v=" "/>
    <s v=""/>
    <s v=""/>
    <n v="75.36"/>
    <n v="75.36"/>
    <n v="0"/>
    <s v=""/>
    <s v="G/L Account"/>
    <s v=""/>
    <s v=" "/>
    <s v=""/>
    <s v=""/>
    <n v="21302"/>
    <s v=""/>
    <n v="180"/>
    <s v="NULL"/>
    <s v="NULL"/>
  </r>
  <r>
    <x v="1"/>
    <x v="3"/>
    <d v="2021-11-10T00:00:00"/>
    <x v="10"/>
    <s v="Invoice"/>
    <s v="508000162551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099"/>
    <s v="508000162551"/>
    <n v="170"/>
    <s v="NULL"/>
    <s v="NULL"/>
  </r>
  <r>
    <x v="1"/>
    <x v="3"/>
    <d v="2021-11-10T00:00:00"/>
    <x v="10"/>
    <s v="Invoice"/>
    <s v="508000162551"/>
    <n v="51380"/>
    <x v="63"/>
    <s v="51380 Laundry"/>
    <x v="10"/>
    <s v="Laundry SOMA MD"/>
    <s v=" "/>
    <s v=""/>
    <s v=""/>
    <n v="9.7899999999999991"/>
    <n v="9.7899999999999991"/>
    <n v="0"/>
    <s v=""/>
    <s v="G/L Account"/>
    <s v=""/>
    <s v=" "/>
    <s v=""/>
    <s v="Aramark"/>
    <n v="24096"/>
    <s v="508000162551"/>
    <n v="110"/>
    <s v="NULL"/>
    <s v="NULL"/>
  </r>
  <r>
    <x v="1"/>
    <x v="1"/>
    <d v="2021-11-10T00:00:00"/>
    <x v="10"/>
    <s v="Invoice"/>
    <s v="508000162473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092"/>
    <s v="508000162473"/>
    <n v="170"/>
    <s v="NULL"/>
    <s v="NULL"/>
  </r>
  <r>
    <x v="1"/>
    <x v="1"/>
    <d v="2021-11-10T00:00:00"/>
    <x v="10"/>
    <s v="Invoice"/>
    <s v="508000162473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089"/>
    <s v="508000162473"/>
    <n v="110"/>
    <s v="NULL"/>
    <s v="NULL"/>
  </r>
  <r>
    <x v="1"/>
    <x v="1"/>
    <d v="2021-11-10T00:00:00"/>
    <x v="10"/>
    <s v="Invoice"/>
    <s v="508000162473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086"/>
    <s v="508000162473"/>
    <n v="130"/>
    <s v="NULL"/>
    <s v="NULL"/>
  </r>
  <r>
    <x v="1"/>
    <x v="1"/>
    <d v="2021-11-10T00:00:00"/>
    <x v="10"/>
    <s v="Invoice"/>
    <s v="508000162473"/>
    <n v="51380"/>
    <x v="63"/>
    <s v="51380 Laundry"/>
    <x v="10"/>
    <s v="Laundry  SF Nurses"/>
    <s v=" "/>
    <s v=""/>
    <s v=""/>
    <n v="39.68"/>
    <n v="39.68"/>
    <n v="0"/>
    <s v=""/>
    <s v="G/L Account"/>
    <s v=""/>
    <s v=" "/>
    <s v=""/>
    <s v="Aramark"/>
    <n v="24083"/>
    <s v="508000162473"/>
    <n v="120"/>
    <s v="NULL"/>
    <s v="NULL"/>
  </r>
  <r>
    <x v="1"/>
    <x v="1"/>
    <d v="2021-11-10T00:00:00"/>
    <x v="10"/>
    <s v="Invoice"/>
    <s v="50800016246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079"/>
    <s v="508000162466"/>
    <n v="130"/>
    <s v="NULL"/>
    <s v="NULL"/>
  </r>
  <r>
    <x v="1"/>
    <x v="1"/>
    <d v="2021-11-10T00:00:00"/>
    <x v="10"/>
    <s v="Invoice"/>
    <s v="508000162466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076"/>
    <s v="508000162466"/>
    <n v="110"/>
    <s v="NULL"/>
    <s v="NULL"/>
  </r>
  <r>
    <x v="1"/>
    <x v="1"/>
    <d v="2021-11-10T00:00:00"/>
    <x v="10"/>
    <s v="Invoice"/>
    <s v="508000162466"/>
    <n v="51380"/>
    <x v="63"/>
    <s v="51380 Laundry"/>
    <x v="10"/>
    <s v="Laundry  SF Nurses"/>
    <s v=" "/>
    <s v=""/>
    <s v=""/>
    <n v="33.75"/>
    <n v="33.75"/>
    <n v="0"/>
    <s v=""/>
    <s v="G/L Account"/>
    <s v=""/>
    <s v=" "/>
    <s v=""/>
    <s v="Aramark"/>
    <n v="24073"/>
    <s v="508000162466"/>
    <n v="120"/>
    <s v="NULL"/>
    <s v="NULL"/>
  </r>
  <r>
    <x v="1"/>
    <x v="1"/>
    <d v="2021-11-10T00:00:00"/>
    <x v="10"/>
    <s v="Invoice"/>
    <s v="50800016246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070"/>
    <s v="508000162466"/>
    <n v="170"/>
    <s v="NULL"/>
    <s v="NULL"/>
  </r>
  <r>
    <x v="1"/>
    <x v="7"/>
    <d v="2021-11-10T00:00:00"/>
    <x v="10"/>
    <s v="Invoice"/>
    <s v="1211110110"/>
    <n v="51350"/>
    <x v="90"/>
    <s v="51350 COGS - janitorial and waste management"/>
    <x v="10"/>
    <s v="Kleenline/liners"/>
    <s v=" "/>
    <s v=""/>
    <s v=""/>
    <n v="181.42"/>
    <n v="181.42"/>
    <n v="0"/>
    <s v=""/>
    <s v="G/L Account"/>
    <s v=""/>
    <s v=" "/>
    <s v=""/>
    <s v="Carrillo's Cleaning Services, Inc"/>
    <n v="24046"/>
    <s v="1211110110"/>
    <n v="380"/>
    <s v="NULL"/>
    <s v="NULL"/>
  </r>
  <r>
    <x v="1"/>
    <x v="1"/>
    <d v="2021-11-10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326"/>
    <s v=""/>
    <n v="340"/>
    <s v="NULL"/>
    <s v="NULL"/>
  </r>
  <r>
    <x v="1"/>
    <x v="1"/>
    <d v="2021-11-10T00:00:00"/>
    <x v="10"/>
    <s v=" "/>
    <s v="G00169"/>
    <n v="51260"/>
    <x v="70"/>
    <s v="51260 Patient souvenirs"/>
    <x v="11"/>
    <s v="Costco Patient flowers"/>
    <s v=" "/>
    <s v=""/>
    <s v=""/>
    <n v="47.18"/>
    <n v="47.18"/>
    <n v="0"/>
    <s v=""/>
    <s v="G/L Account"/>
    <s v=""/>
    <s v=" "/>
    <s v=""/>
    <s v=""/>
    <n v="21320"/>
    <s v=""/>
    <n v="340"/>
    <s v="NULL"/>
    <s v="NULL"/>
  </r>
  <r>
    <x v="1"/>
    <x v="7"/>
    <d v="2021-11-10T00:00:00"/>
    <x v="10"/>
    <s v=" "/>
    <s v="G00169"/>
    <n v="51250"/>
    <x v="71"/>
    <s v="51250 Patient refreshments"/>
    <x v="11"/>
    <s v="la croix, spoons"/>
    <s v=" "/>
    <s v=""/>
    <s v=""/>
    <n v="83.24"/>
    <n v="83.24"/>
    <n v="0"/>
    <s v=""/>
    <s v="G/L Account"/>
    <s v=""/>
    <s v=" "/>
    <s v=""/>
    <s v=""/>
    <n v="21296"/>
    <s v=""/>
    <n v="180"/>
    <s v="NULL"/>
    <s v="NULL"/>
  </r>
  <r>
    <x v="4"/>
    <x v="4"/>
    <d v="2021-11-10T00:00:00"/>
    <x v="10"/>
    <s v="Invoice"/>
    <s v="67116590"/>
    <n v="51230"/>
    <x v="72"/>
    <s v="51230 IVF Lab supplies"/>
    <x v="11"/>
    <s v="Nitrogen liquid NF, Carbon dioxide"/>
    <s v=" "/>
    <s v=""/>
    <s v=""/>
    <n v="1055.77"/>
    <n v="1055.77"/>
    <n v="0"/>
    <s v=""/>
    <s v="G/L Account"/>
    <s v=""/>
    <s v=" "/>
    <s v=""/>
    <s v="Linde Gas &amp; Equipment Inc."/>
    <n v="24107"/>
    <s v="67116590"/>
    <n v="130"/>
    <s v="NULL"/>
    <s v="NULL"/>
  </r>
  <r>
    <x v="1"/>
    <x v="1"/>
    <d v="2021-11-10T00:00:00"/>
    <x v="10"/>
    <s v="Invoice"/>
    <s v="36316"/>
    <n v="51230"/>
    <x v="72"/>
    <s v="51230 IVF Lab supplies"/>
    <x v="11"/>
    <s v="230 L/180L Nitrogen, Carbon Dioxide"/>
    <s v=" "/>
    <s v=""/>
    <s v=""/>
    <n v="1013.51"/>
    <n v="1013.51"/>
    <n v="0"/>
    <s v=""/>
    <s v="G/L Account"/>
    <s v=""/>
    <s v=" "/>
    <s v=""/>
    <s v="Rons Medical Gases, INC"/>
    <n v="24066"/>
    <s v="36316"/>
    <n v="130"/>
    <s v="NULL"/>
    <s v="NULL"/>
  </r>
  <r>
    <x v="1"/>
    <x v="1"/>
    <d v="2021-11-10T00:00:00"/>
    <x v="10"/>
    <s v="Invoice"/>
    <s v="34860719"/>
    <n v="51230"/>
    <x v="72"/>
    <s v="51230 IVF Lab supplies"/>
    <x v="11"/>
    <s v="Drape sheet"/>
    <s v=" "/>
    <s v=""/>
    <s v=""/>
    <n v="21.79"/>
    <n v="21.79"/>
    <n v="0"/>
    <s v=""/>
    <s v="G/L Account"/>
    <s v=""/>
    <s v=" "/>
    <s v=""/>
    <s v="McKesson"/>
    <n v="24054"/>
    <s v="34860719"/>
    <n v="130"/>
    <s v="NULL"/>
    <s v="NULL"/>
  </r>
  <r>
    <x v="1"/>
    <x v="1"/>
    <d v="2021-11-10T00:00:00"/>
    <x v="10"/>
    <s v="Invoice"/>
    <s v="34859206"/>
    <n v="51230"/>
    <x v="72"/>
    <s v="51230 IVF Lab supplies"/>
    <x v="11"/>
    <s v="Spec container"/>
    <s v=" "/>
    <s v=""/>
    <s v=""/>
    <n v="66.72"/>
    <n v="66.72"/>
    <n v="0"/>
    <s v=""/>
    <s v="G/L Account"/>
    <s v=""/>
    <s v=" "/>
    <s v=""/>
    <s v="McKesson"/>
    <n v="24050"/>
    <s v="34859206"/>
    <n v="130"/>
    <s v="NULL"/>
    <s v="NULL"/>
  </r>
  <r>
    <x v="1"/>
    <x v="5"/>
    <d v="2021-11-10T00:00:00"/>
    <x v="10"/>
    <s v=" "/>
    <s v="G00168"/>
    <n v="51230"/>
    <x v="72"/>
    <s v="51230 IVF Lab supplies"/>
    <x v="11"/>
    <s v="Troemner - 102977 Class F 50g-10 mg"/>
    <s v=" "/>
    <s v=""/>
    <s v=""/>
    <n v="193.8"/>
    <n v="193.8"/>
    <n v="0"/>
    <s v=""/>
    <s v="G/L Account"/>
    <s v=""/>
    <s v=" "/>
    <s v=""/>
    <s v=""/>
    <n v="21838"/>
    <s v=""/>
    <n v="130"/>
    <s v="NULL"/>
    <s v="NULL"/>
  </r>
  <r>
    <x v="4"/>
    <x v="4"/>
    <d v="2021-11-10T00:00:00"/>
    <x v="10"/>
    <s v=" "/>
    <s v="G00168"/>
    <n v="51230"/>
    <x v="72"/>
    <s v="51230 IVF Lab supplies"/>
    <x v="11"/>
    <s v="binder, filter tip,snake hook, ink, weighing paper sheet,pens, envelopes"/>
    <s v=" "/>
    <s v=""/>
    <s v=""/>
    <n v="310.01"/>
    <n v="310.01"/>
    <n v="0"/>
    <s v=""/>
    <s v="G/L Account"/>
    <s v=""/>
    <s v=" "/>
    <s v=""/>
    <s v=""/>
    <n v="21832"/>
    <s v=""/>
    <n v="130"/>
    <s v="NULL"/>
    <s v="NULL"/>
  </r>
  <r>
    <x v="0"/>
    <x v="1"/>
    <d v="2021-11-10T00:00:00"/>
    <x v="10"/>
    <s v=" "/>
    <s v="G00186"/>
    <n v="41500"/>
    <x v="75"/>
    <s v="41500 Storage revenue"/>
    <x v="13"/>
    <s v="SPRING FERTILITY-HEALTH PMT ACH Credit"/>
    <s v=" "/>
    <s v=""/>
    <s v=""/>
    <n v="-2600"/>
    <n v="0"/>
    <n v="2600"/>
    <s v=""/>
    <s v="G/L Account"/>
    <s v=""/>
    <s v=" "/>
    <s v=""/>
    <s v=""/>
    <n v="26474"/>
    <s v=""/>
    <n v="220"/>
    <s v="NULL"/>
    <s v="STORAGE"/>
  </r>
  <r>
    <x v="1"/>
    <x v="7"/>
    <d v="2021-11-10T00:00:00"/>
    <x v="10"/>
    <s v="Invoice"/>
    <s v="11.10.21-KG"/>
    <n v="41120"/>
    <x v="80"/>
    <s v="41120 Self-pay refunds"/>
    <x v="17"/>
    <s v="Refund to pt due to  no contract with UHC"/>
    <s v=" "/>
    <s v=""/>
    <s v=""/>
    <n v="2000.85"/>
    <n v="2000.85"/>
    <n v="0"/>
    <s v=""/>
    <s v="G/L Account"/>
    <s v=""/>
    <s v=" "/>
    <s v=""/>
    <s v="Kathleen Goodspeed "/>
    <n v="24042"/>
    <s v="11.10.21-KG"/>
    <n v="400"/>
    <s v="NULL"/>
    <s v="NULL"/>
  </r>
  <r>
    <x v="4"/>
    <x v="4"/>
    <d v="2021-11-11T00:00:00"/>
    <x v="10"/>
    <s v=" "/>
    <s v="G00167"/>
    <n v="66140"/>
    <x v="20"/>
    <s v="66140 Ground transportation"/>
    <x v="5"/>
    <s v="Taxi PK"/>
    <s v=" "/>
    <s v=""/>
    <s v=""/>
    <n v="14.75"/>
    <n v="14.75"/>
    <n v="0"/>
    <s v=""/>
    <s v="G/L Account"/>
    <s v=""/>
    <s v=" "/>
    <s v=""/>
    <s v=""/>
    <n v="22234"/>
    <s v=""/>
    <n v="110"/>
    <s v="NULL"/>
    <s v="NULL"/>
  </r>
  <r>
    <x v="1"/>
    <x v="1"/>
    <d v="2021-11-11T00:00:00"/>
    <x v="10"/>
    <s v=" "/>
    <s v="G00168"/>
    <n v="66140"/>
    <x v="20"/>
    <s v="66140 Ground transportation"/>
    <x v="5"/>
    <s v="NT GAS"/>
    <s v=" "/>
    <s v=""/>
    <s v=""/>
    <n v="71.510000000000005"/>
    <n v="71.510000000000005"/>
    <n v="0"/>
    <s v=""/>
    <s v="G/L Account"/>
    <s v=""/>
    <s v=" "/>
    <s v=""/>
    <s v=""/>
    <n v="21868"/>
    <s v=""/>
    <n v="110"/>
    <s v="NULL"/>
    <s v="NULL"/>
  </r>
  <r>
    <x v="4"/>
    <x v="4"/>
    <d v="2021-11-11T00:00:00"/>
    <x v="10"/>
    <s v=" "/>
    <s v="G00167"/>
    <n v="65240"/>
    <x v="23"/>
    <s v="65240 Dues &amp; subscriptions"/>
    <x v="6"/>
    <s v="Identogo Billerica Ma- no receipt"/>
    <s v=" "/>
    <s v=""/>
    <s v=""/>
    <n v="-59.5"/>
    <n v="0"/>
    <n v="59.5"/>
    <s v=""/>
    <s v="G/L Account"/>
    <s v=""/>
    <s v=" "/>
    <s v=""/>
    <s v=""/>
    <n v="22240"/>
    <s v=""/>
    <n v="110"/>
    <s v="NULL"/>
    <s v="NULL"/>
  </r>
  <r>
    <x v="1"/>
    <x v="1"/>
    <d v="2021-11-11T00:00:00"/>
    <x v="10"/>
    <s v=" "/>
    <s v="G00168"/>
    <n v="65220"/>
    <x v="25"/>
    <s v="65220 Computer hardware"/>
    <x v="6"/>
    <s v="Apple- no receipt"/>
    <s v=" "/>
    <s v=""/>
    <s v=""/>
    <n v="1736.91"/>
    <n v="1736.91"/>
    <n v="0"/>
    <s v=""/>
    <s v="G/L Account"/>
    <s v=""/>
    <s v=" "/>
    <s v=""/>
    <s v=""/>
    <n v="21856"/>
    <s v=""/>
    <n v="370"/>
    <s v="NULL"/>
    <s v="NULL"/>
  </r>
  <r>
    <x v="4"/>
    <x v="4"/>
    <d v="2021-11-11T00:00:00"/>
    <x v="10"/>
    <s v=" "/>
    <s v="G00167"/>
    <n v="65210"/>
    <x v="26"/>
    <s v="65210 Computer software"/>
    <x v="6"/>
    <s v="Spotify"/>
    <s v=" "/>
    <s v=""/>
    <s v=""/>
    <n v="15.99"/>
    <n v="15.99"/>
    <n v="0"/>
    <s v=""/>
    <s v="G/L Account"/>
    <s v=""/>
    <s v=" "/>
    <s v=""/>
    <s v=""/>
    <n v="22228"/>
    <s v=""/>
    <n v="370"/>
    <s v="NULL"/>
    <s v="NULL"/>
  </r>
  <r>
    <x v="1"/>
    <x v="1"/>
    <d v="2021-11-11T00:00:00"/>
    <x v="10"/>
    <s v=" "/>
    <s v="G00169"/>
    <n v="65210"/>
    <x v="26"/>
    <s v="65210 Computer software"/>
    <x v="6"/>
    <s v="QBO pc ca - mso paid for"/>
    <s v=" "/>
    <s v=""/>
    <s v=""/>
    <n v="180"/>
    <n v="180"/>
    <n v="0"/>
    <s v=""/>
    <s v="G/L Account"/>
    <s v=""/>
    <s v=" "/>
    <s v=""/>
    <s v=""/>
    <n v="21338"/>
    <s v=""/>
    <n v="320"/>
    <s v="NULL"/>
    <s v="NULL"/>
  </r>
  <r>
    <x v="4"/>
    <x v="4"/>
    <d v="2021-11-11T00:00:00"/>
    <x v="10"/>
    <s v=" "/>
    <s v="G00167"/>
    <n v="65190"/>
    <x v="28"/>
    <s v="65190 Office supplies"/>
    <x v="6"/>
    <s v="amazon - no receipt"/>
    <s v=" "/>
    <s v=""/>
    <s v=""/>
    <n v="32.64"/>
    <n v="32.64"/>
    <n v="0"/>
    <s v=""/>
    <s v="G/L Account"/>
    <s v=""/>
    <s v=" "/>
    <s v=""/>
    <s v=""/>
    <n v="22222"/>
    <s v=""/>
    <n v="180"/>
    <s v="NULL"/>
    <s v="NULL"/>
  </r>
  <r>
    <x v="1"/>
    <x v="5"/>
    <d v="2021-11-11T00:00:00"/>
    <x v="10"/>
    <s v=" "/>
    <s v="G00168"/>
    <n v="65190"/>
    <x v="28"/>
    <s v="65190 Office supplies"/>
    <x v="6"/>
    <s v="Medical Platinum Silicone Tubing"/>
    <s v=" "/>
    <s v=""/>
    <s v=""/>
    <n v="57.84"/>
    <n v="57.84"/>
    <n v="0"/>
    <s v=""/>
    <s v="G/L Account"/>
    <s v=""/>
    <s v=" "/>
    <s v=""/>
    <s v=""/>
    <n v="21880"/>
    <s v=""/>
    <n v="180"/>
    <s v="NULL"/>
    <s v="NULL"/>
  </r>
  <r>
    <x v="1"/>
    <x v="7"/>
    <d v="2021-11-11T00:00:00"/>
    <x v="10"/>
    <s v=" "/>
    <s v="G00168"/>
    <n v="65190"/>
    <x v="28"/>
    <s v="65190 Office supplies"/>
    <x v="6"/>
    <s v="Medical Platinum Silicone Tubing"/>
    <s v=" "/>
    <s v=""/>
    <s v=""/>
    <n v="58.43"/>
    <n v="58.43"/>
    <n v="0"/>
    <s v=""/>
    <s v="G/L Account"/>
    <s v=""/>
    <s v=" "/>
    <s v=""/>
    <s v=""/>
    <n v="21874"/>
    <s v=""/>
    <n v="180"/>
    <s v="NULL"/>
    <s v="NULL"/>
  </r>
  <r>
    <x v="1"/>
    <x v="5"/>
    <d v="2021-11-11T00:00:00"/>
    <x v="10"/>
    <s v="Invoice"/>
    <s v="P044145"/>
    <n v="65160"/>
    <x v="31"/>
    <s v="65160 Repair &amp; Maintenance"/>
    <x v="6"/>
    <s v="Portable fire extinguisher"/>
    <s v=" "/>
    <s v=""/>
    <s v=""/>
    <n v="150"/>
    <n v="150"/>
    <n v="0"/>
    <s v=""/>
    <s v="G/L Account"/>
    <s v=""/>
    <s v=" "/>
    <s v=""/>
    <s v="Nickell Fire Protection, Inc"/>
    <n v="24151"/>
    <s v="P044145"/>
    <n v="380"/>
    <s v="NULL"/>
    <s v="NULL"/>
  </r>
  <r>
    <x v="4"/>
    <x v="4"/>
    <d v="2021-11-11T00:00:00"/>
    <x v="10"/>
    <s v="Invoice"/>
    <s v="1107"/>
    <n v="63120"/>
    <x v="47"/>
    <s v="63120 Events/Swag"/>
    <x v="8"/>
    <s v="Marketing Event NYC deposit 50%"/>
    <s v=" "/>
    <s v=""/>
    <s v=""/>
    <n v="7250"/>
    <n v="7250"/>
    <n v="0"/>
    <s v=""/>
    <s v="G/L Account"/>
    <s v=""/>
    <s v=" "/>
    <s v=""/>
    <s v="Evan Sargent Consulting LLC"/>
    <n v="24111"/>
    <s v="1107"/>
    <n v="340"/>
    <s v="NULL"/>
    <s v="NULL"/>
  </r>
  <r>
    <x v="3"/>
    <x v="1"/>
    <d v="2021-11-11T00:00:00"/>
    <x v="10"/>
    <s v="Invoice"/>
    <s v="11.11.21-JW"/>
    <n v="52100"/>
    <x v="58"/>
    <s v="52100 Donor compensation"/>
    <x v="10"/>
    <s v="Egg donation"/>
    <s v=" "/>
    <s v=""/>
    <s v=""/>
    <n v="15000"/>
    <n v="15000"/>
    <n v="0"/>
    <s v=""/>
    <s v="G/L Account"/>
    <s v=""/>
    <s v=" "/>
    <s v=""/>
    <s v="Jean Weatherwax"/>
    <n v="25114"/>
    <s v="11.11.21-JW"/>
    <n v="400"/>
    <s v="NULL"/>
    <s v="NULL"/>
  </r>
  <r>
    <x v="3"/>
    <x v="1"/>
    <d v="2021-11-11T00:00:00"/>
    <x v="10"/>
    <s v="Invoice"/>
    <s v="11.11.21-AD"/>
    <n v="52100"/>
    <x v="58"/>
    <s v="52100 Donor compensation"/>
    <x v="10"/>
    <s v="Referral bonus for donor 1281"/>
    <s v=" "/>
    <s v=""/>
    <s v=""/>
    <n v="500"/>
    <n v="500"/>
    <n v="0"/>
    <s v=""/>
    <s v="G/L Account"/>
    <s v=""/>
    <s v=" "/>
    <s v=""/>
    <s v="Ayla Dillis"/>
    <n v="25112"/>
    <s v="11.11.21-AD"/>
    <n v="400"/>
    <s v="NULL"/>
    <s v="NULL"/>
  </r>
  <r>
    <x v="4"/>
    <x v="4"/>
    <d v="2021-11-11T00:00:00"/>
    <x v="10"/>
    <s v="Invoice"/>
    <s v="65752"/>
    <n v="51350"/>
    <x v="90"/>
    <s v="51350 COGS - janitorial and waste management"/>
    <x v="10"/>
    <s v="8.25.21 Pest control on 2nd floor"/>
    <s v=" "/>
    <s v=""/>
    <s v=""/>
    <n v="170.12"/>
    <n v="170.12"/>
    <n v="0"/>
    <s v=""/>
    <s v="G/L Account"/>
    <s v=""/>
    <s v=" "/>
    <s v=""/>
    <s v="Building Maintenance Service LLC"/>
    <n v="24143"/>
    <s v="65752"/>
    <n v="380"/>
    <s v="NULL"/>
    <s v="NULL"/>
  </r>
  <r>
    <x v="1"/>
    <x v="7"/>
    <d v="2021-11-11T00:00:00"/>
    <x v="10"/>
    <s v="Invoice"/>
    <s v="67137862"/>
    <n v="51230"/>
    <x v="72"/>
    <s v="51230 IVF Lab supplies"/>
    <x v="11"/>
    <s v="Nitrogen liquid NF"/>
    <s v=" "/>
    <s v=""/>
    <s v=""/>
    <n v="393.66"/>
    <n v="393.66"/>
    <n v="0"/>
    <s v=""/>
    <s v="G/L Account"/>
    <s v=""/>
    <s v=" "/>
    <s v=""/>
    <s v="Linde Gas &amp; Equipment Inc."/>
    <n v="24147"/>
    <s v="67137862"/>
    <n v="130"/>
    <s v="NULL"/>
    <s v="NULL"/>
  </r>
  <r>
    <x v="1"/>
    <x v="7"/>
    <d v="2021-11-11T00:00:00"/>
    <x v="10"/>
    <s v="Invoice"/>
    <s v="6440"/>
    <n v="51230"/>
    <x v="72"/>
    <s v="51230 IVF Lab supplies"/>
    <x v="11"/>
    <s v="BIRR 60mm ICSI Dish"/>
    <s v=" "/>
    <s v=""/>
    <s v=""/>
    <n v="977.1"/>
    <n v="977.1"/>
    <n v="0"/>
    <s v=""/>
    <s v="G/L Account"/>
    <s v=""/>
    <s v=" "/>
    <s v=""/>
    <s v="NextGen Life Labs"/>
    <n v="24139"/>
    <s v="6440"/>
    <n v="130"/>
    <s v="NULL"/>
    <s v="NULL"/>
  </r>
  <r>
    <x v="4"/>
    <x v="4"/>
    <d v="2021-11-11T00:00:00"/>
    <x v="10"/>
    <s v="Invoice"/>
    <s v="6034809"/>
    <n v="51230"/>
    <x v="72"/>
    <s v="51230 IVF Lab supplies"/>
    <x v="11"/>
    <s v="EZ-Tip with 145 micron TI"/>
    <s v=" "/>
    <s v=""/>
    <s v=""/>
    <n v="1314.9"/>
    <n v="1314.9"/>
    <n v="0"/>
    <s v=""/>
    <s v="G/L Account"/>
    <s v=""/>
    <s v=" "/>
    <s v=""/>
    <s v="Origio"/>
    <n v="24135"/>
    <s v="6034809"/>
    <n v="130"/>
    <s v="NULL"/>
    <s v="NULL"/>
  </r>
  <r>
    <x v="1"/>
    <x v="1"/>
    <d v="2021-11-11T00:00:00"/>
    <x v="10"/>
    <s v=" "/>
    <s v="G00168"/>
    <n v="51220"/>
    <x v="73"/>
    <s v="51220 Clinical supplies"/>
    <x v="11"/>
    <s v="shoe covers"/>
    <s v=" "/>
    <s v=""/>
    <s v=""/>
    <n v="135"/>
    <n v="135"/>
    <n v="0"/>
    <s v=""/>
    <s v="G/L Account"/>
    <s v=""/>
    <s v=" "/>
    <s v=""/>
    <s v=""/>
    <n v="21862"/>
    <s v=""/>
    <n v="110"/>
    <s v="NULL"/>
    <s v="NULL"/>
  </r>
  <r>
    <x v="4"/>
    <x v="4"/>
    <d v="2021-11-12T00:00:00"/>
    <x v="10"/>
    <s v=" "/>
    <s v="G00167"/>
    <n v="69120"/>
    <x v="88"/>
    <s v="69120 Merchant fees"/>
    <x v="2"/>
    <s v="Interest Charge Pay"/>
    <s v=" "/>
    <s v=""/>
    <s v=""/>
    <n v="794.22"/>
    <n v="794.22"/>
    <n v="0"/>
    <s v=""/>
    <s v="G/L Account"/>
    <s v=""/>
    <s v=" "/>
    <s v=""/>
    <s v=""/>
    <n v="22252"/>
    <s v=""/>
    <n v="110"/>
    <s v="NULL"/>
    <s v="NULL"/>
  </r>
  <r>
    <x v="1"/>
    <x v="1"/>
    <d v="2021-11-12T00:00:00"/>
    <x v="10"/>
    <s v=" "/>
    <s v="G00168"/>
    <n v="68130"/>
    <x v="12"/>
    <s v="68130 Licensing &amp; permitting"/>
    <x v="3"/>
    <s v="NT - high complex clinical lab director"/>
    <s v=" "/>
    <s v=""/>
    <s v=""/>
    <n v="100"/>
    <n v="100"/>
    <n v="0"/>
    <s v=""/>
    <s v="G/L Account"/>
    <s v=""/>
    <s v=" "/>
    <s v=""/>
    <s v=""/>
    <n v="21898"/>
    <s v=""/>
    <n v="110"/>
    <s v="NULL"/>
    <s v="NULL"/>
  </r>
  <r>
    <x v="1"/>
    <x v="1"/>
    <d v="2021-11-12T00:00:00"/>
    <x v="10"/>
    <s v=" "/>
    <s v="G00168"/>
    <n v="68130"/>
    <x v="12"/>
    <s v="68130 Licensing &amp; permitting"/>
    <x v="3"/>
    <s v="NT - Tech Supervisor cert from 1.1.22-12.31.22"/>
    <s v=" "/>
    <s v=""/>
    <s v=""/>
    <n v="100"/>
    <n v="100"/>
    <n v="0"/>
    <s v=""/>
    <s v="G/L Account"/>
    <s v=""/>
    <s v=" "/>
    <s v=""/>
    <s v=""/>
    <n v="21892"/>
    <s v=""/>
    <n v="110"/>
    <s v="NULL"/>
    <s v="NULL"/>
  </r>
  <r>
    <x v="4"/>
    <x v="4"/>
    <d v="2021-11-12T00:00:00"/>
    <x v="10"/>
    <s v=" "/>
    <s v="G00167"/>
    <n v="67160"/>
    <x v="15"/>
    <s v="67160 In-house meals"/>
    <x v="4"/>
    <s v="Blue Bottle Coffe PK"/>
    <s v=" "/>
    <s v=""/>
    <s v=""/>
    <n v="11.98"/>
    <n v="11.98"/>
    <n v="0"/>
    <s v=""/>
    <s v="G/L Account"/>
    <s v=""/>
    <s v=" "/>
    <s v=""/>
    <s v=""/>
    <n v="22276"/>
    <s v=""/>
    <n v="110"/>
    <s v="NULL"/>
    <s v="NULL"/>
  </r>
  <r>
    <x v="0"/>
    <x v="2"/>
    <d v="2021-11-12T00:00:00"/>
    <x v="10"/>
    <s v="Invoice"/>
    <s v="114407"/>
    <n v="67120"/>
    <x v="16"/>
    <s v="67120 Employee recognition"/>
    <x v="4"/>
    <s v="Employee jackets"/>
    <s v=" "/>
    <s v=""/>
    <s v=""/>
    <n v="3221.19"/>
    <n v="3221.19"/>
    <n v="0"/>
    <s v=""/>
    <s v="G/L Account"/>
    <s v=""/>
    <s v=" "/>
    <s v=""/>
    <s v="Emoro"/>
    <n v="24167"/>
    <s v="114407"/>
    <n v="332"/>
    <s v="NULL"/>
    <s v="NULL"/>
  </r>
  <r>
    <x v="4"/>
    <x v="4"/>
    <d v="2021-11-12T00:00:00"/>
    <x v="10"/>
    <s v=" "/>
    <s v="G00167"/>
    <n v="66140"/>
    <x v="20"/>
    <s v="66140 Ground transportation"/>
    <x v="5"/>
    <s v="Koi Palace - PK"/>
    <s v=" "/>
    <s v=""/>
    <s v=""/>
    <n v="1225.6400000000001"/>
    <n v="1225.6400000000001"/>
    <n v="0"/>
    <s v=""/>
    <s v="G/L Account"/>
    <s v=""/>
    <s v=" "/>
    <s v=""/>
    <s v=""/>
    <n v="22246"/>
    <s v=""/>
    <n v="110"/>
    <s v="NULL"/>
    <s v="NULL"/>
  </r>
  <r>
    <x v="4"/>
    <x v="4"/>
    <d v="2021-11-12T00:00:00"/>
    <x v="10"/>
    <s v="Invoice"/>
    <s v="457885465"/>
    <n v="65230"/>
    <x v="24"/>
    <s v="65230 Equipment rentals"/>
    <x v="6"/>
    <s v="Dec 2021 Rental Canon copier"/>
    <s v=" "/>
    <s v=""/>
    <s v=""/>
    <n v="488.79"/>
    <n v="488.79"/>
    <n v="0"/>
    <s v=""/>
    <s v="G/L Account"/>
    <s v=""/>
    <s v=" "/>
    <s v=""/>
    <s v="US Bank Equipment Finance"/>
    <n v="24177"/>
    <s v="457885465"/>
    <n v="370"/>
    <s v="NULL"/>
    <s v="NULL"/>
  </r>
  <r>
    <x v="0"/>
    <x v="2"/>
    <d v="2021-11-12T00:00:00"/>
    <x v="10"/>
    <s v="Invoice"/>
    <s v="N563588"/>
    <n v="65200"/>
    <x v="27"/>
    <s v="65200 IT supplies"/>
    <x v="6"/>
    <s v="Ado corp acrobat pro"/>
    <s v=" "/>
    <s v=""/>
    <s v=""/>
    <n v="727.45"/>
    <n v="727.45"/>
    <n v="0"/>
    <s v=""/>
    <s v="G/L Account"/>
    <s v=""/>
    <s v=" "/>
    <s v=""/>
    <s v="CDW"/>
    <n v="24197"/>
    <s v="N563588"/>
    <n v="370"/>
    <s v="NULL"/>
    <s v="NULL"/>
  </r>
  <r>
    <x v="4"/>
    <x v="4"/>
    <d v="2021-11-12T00:00:00"/>
    <x v="10"/>
    <s v=" "/>
    <s v="G00167"/>
    <n v="65190"/>
    <x v="28"/>
    <s v="65190 Office supplies"/>
    <x v="6"/>
    <s v="offset with debit 794.22 11.12.21"/>
    <s v=" "/>
    <s v=""/>
    <s v=""/>
    <n v="-794.22"/>
    <n v="0"/>
    <n v="794.22"/>
    <s v=""/>
    <s v="G/L Account"/>
    <s v=""/>
    <s v=" "/>
    <s v=""/>
    <s v=""/>
    <n v="22282"/>
    <s v=""/>
    <n v="110"/>
    <s v="NULL"/>
    <s v="NULL"/>
  </r>
  <r>
    <x v="4"/>
    <x v="4"/>
    <d v="2021-11-12T00:00:00"/>
    <x v="10"/>
    <s v=" "/>
    <s v="G00167"/>
    <n v="65190"/>
    <x v="28"/>
    <s v="65190 Office supplies"/>
    <x v="6"/>
    <s v="Light Source Inc NYC - no receipt"/>
    <s v=" "/>
    <s v=""/>
    <s v=""/>
    <n v="17.760000000000002"/>
    <n v="17.760000000000002"/>
    <n v="0"/>
    <s v=""/>
    <s v="G/L Account"/>
    <s v=""/>
    <s v=" "/>
    <s v=""/>
    <s v=""/>
    <n v="22270"/>
    <s v=""/>
    <n v="180"/>
    <s v="NULL"/>
    <s v="NULL"/>
  </r>
  <r>
    <x v="4"/>
    <x v="4"/>
    <d v="2021-11-12T00:00:00"/>
    <x v="10"/>
    <s v=" "/>
    <s v="G00167"/>
    <n v="65190"/>
    <x v="28"/>
    <s v="65190 Office supplies"/>
    <x v="6"/>
    <s v="offset with credit 794.22 11.12.21"/>
    <s v=" "/>
    <s v=""/>
    <s v=""/>
    <n v="794.22"/>
    <n v="794.22"/>
    <n v="0"/>
    <s v=""/>
    <s v="G/L Account"/>
    <s v=""/>
    <s v=" "/>
    <s v=""/>
    <s v=""/>
    <n v="22258"/>
    <s v=""/>
    <n v="110"/>
    <s v="NULL"/>
    <s v="NULL"/>
  </r>
  <r>
    <x v="1"/>
    <x v="1"/>
    <d v="2021-11-12T00:00:00"/>
    <x v="10"/>
    <s v=" "/>
    <s v="G00168"/>
    <n v="65190"/>
    <x v="28"/>
    <s v="65190 Office supplies"/>
    <x v="6"/>
    <s v="Amazon - no receipt"/>
    <s v=" "/>
    <s v=""/>
    <s v=""/>
    <n v="60"/>
    <n v="60"/>
    <n v="0"/>
    <s v=""/>
    <s v="G/L Account"/>
    <s v=""/>
    <s v=" "/>
    <s v=""/>
    <s v=""/>
    <n v="21910"/>
    <s v=""/>
    <n v="180"/>
    <s v="NULL"/>
    <s v="NULL"/>
  </r>
  <r>
    <x v="4"/>
    <x v="4"/>
    <d v="2021-11-12T00:00:00"/>
    <x v="10"/>
    <s v="Invoice"/>
    <s v="11260"/>
    <n v="64110"/>
    <x v="42"/>
    <s v="64110 Accounting"/>
    <x v="7"/>
    <s v="Oct 21 services for PK kids"/>
    <s v=" "/>
    <s v=""/>
    <s v=""/>
    <n v="575"/>
    <n v="575"/>
    <n v="0"/>
    <s v=""/>
    <s v="G/L Account"/>
    <s v=""/>
    <s v=" "/>
    <s v=""/>
    <s v="Block and Block"/>
    <n v="24159"/>
    <s v="11260"/>
    <n v="110"/>
    <s v="NULL"/>
    <s v="NULL"/>
  </r>
  <r>
    <x v="4"/>
    <x v="4"/>
    <d v="2021-11-12T00:00:00"/>
    <x v="10"/>
    <s v="Invoice"/>
    <s v="114406"/>
    <n v="63120"/>
    <x v="47"/>
    <s v="63120 Events/Swag"/>
    <x v="8"/>
    <s v="EOS lip balm"/>
    <s v=" "/>
    <s v=""/>
    <s v=""/>
    <n v="2003.4"/>
    <n v="2003.4"/>
    <n v="0"/>
    <s v=""/>
    <s v="G/L Account"/>
    <s v=""/>
    <s v=" "/>
    <s v=""/>
    <s v="Emoro"/>
    <n v="24163"/>
    <s v="114406"/>
    <n v="340"/>
    <s v="NULL"/>
    <s v="NULL"/>
  </r>
  <r>
    <x v="1"/>
    <x v="1"/>
    <d v="2021-11-12T00:00:00"/>
    <x v="10"/>
    <s v=" "/>
    <s v="G00168"/>
    <n v="51390"/>
    <x v="62"/>
    <s v="51390 Prescription medication expense"/>
    <x v="10"/>
    <s v="MDR Encino Pharmacy - Medication"/>
    <s v=" "/>
    <s v=""/>
    <s v=""/>
    <n v="13225.73"/>
    <n v="13225.73"/>
    <n v="0"/>
    <s v=""/>
    <s v="G/L Account"/>
    <s v=""/>
    <s v=" "/>
    <s v=""/>
    <s v=""/>
    <n v="21886"/>
    <s v=""/>
    <n v="110"/>
    <s v="NULL"/>
    <s v="NULL"/>
  </r>
  <r>
    <x v="1"/>
    <x v="1"/>
    <d v="2021-11-12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362"/>
    <s v=""/>
    <n v="340"/>
    <s v="NULL"/>
    <s v="NULL"/>
  </r>
  <r>
    <x v="1"/>
    <x v="1"/>
    <d v="2021-11-12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356"/>
    <s v=""/>
    <n v="340"/>
    <s v="NULL"/>
    <s v="NULL"/>
  </r>
  <r>
    <x v="1"/>
    <x v="5"/>
    <d v="2021-11-12T00:00:00"/>
    <x v="10"/>
    <s v=" "/>
    <s v="G00169"/>
    <n v="51250"/>
    <x v="71"/>
    <s v="51250 Patient refreshments"/>
    <x v="11"/>
    <s v="eggs, fruit snacks, gold fish"/>
    <s v=" "/>
    <s v=""/>
    <s v=""/>
    <n v="53.19"/>
    <n v="53.19"/>
    <n v="0"/>
    <s v=""/>
    <s v="G/L Account"/>
    <s v=""/>
    <s v=" "/>
    <s v=""/>
    <s v=""/>
    <n v="21350"/>
    <s v=""/>
    <n v="180"/>
    <s v="NULL"/>
    <s v="NULL"/>
  </r>
  <r>
    <x v="1"/>
    <x v="8"/>
    <d v="2021-11-12T00:00:00"/>
    <x v="10"/>
    <s v=" "/>
    <s v="G00169"/>
    <n v="51250"/>
    <x v="71"/>
    <s v="51250 Patient refreshments"/>
    <x v="11"/>
    <s v="chips, popcorn, plates , trail mix"/>
    <s v=" "/>
    <s v=""/>
    <s v=""/>
    <n v="91.06"/>
    <n v="91.06"/>
    <n v="0"/>
    <s v=""/>
    <s v="G/L Account"/>
    <s v=""/>
    <s v=" "/>
    <s v=""/>
    <s v=""/>
    <n v="21344"/>
    <s v=""/>
    <n v="180"/>
    <s v="NULL"/>
    <s v="NULL"/>
  </r>
  <r>
    <x v="1"/>
    <x v="5"/>
    <d v="2021-11-12T00:00:00"/>
    <x v="10"/>
    <s v="Invoice"/>
    <s v="67153570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4193"/>
    <s v="67153570"/>
    <n v="130"/>
    <s v="NULL"/>
    <s v="NULL"/>
  </r>
  <r>
    <x v="4"/>
    <x v="4"/>
    <d v="2021-11-12T00:00:00"/>
    <x v="10"/>
    <s v="Invoice"/>
    <s v="67149545"/>
    <n v="51230"/>
    <x v="72"/>
    <s v="51230 IVF Lab supplies"/>
    <x v="11"/>
    <s v="Nitrogen liquid NF"/>
    <s v=" "/>
    <s v=""/>
    <s v=""/>
    <n v="187.16"/>
    <n v="187.16"/>
    <n v="0"/>
    <s v=""/>
    <s v="G/L Account"/>
    <s v=""/>
    <s v=" "/>
    <s v=""/>
    <s v="Linde Gas &amp; Equipment Inc."/>
    <n v="24189"/>
    <s v="67149545"/>
    <n v="130"/>
    <s v="NULL"/>
    <s v="NULL"/>
  </r>
  <r>
    <x v="1"/>
    <x v="7"/>
    <d v="2021-11-12T00:00:00"/>
    <x v="10"/>
    <s v="Invoice"/>
    <s v="6037214"/>
    <n v="51230"/>
    <x v="72"/>
    <s v="51230 IVF Lab supplies"/>
    <x v="11"/>
    <s v="Stripper tips"/>
    <s v=" "/>
    <s v=""/>
    <s v=""/>
    <n v="1535.93"/>
    <n v="1535.93"/>
    <n v="0"/>
    <s v=""/>
    <s v="G/L Account"/>
    <s v=""/>
    <s v=" "/>
    <s v=""/>
    <s v="Origio"/>
    <n v="24185"/>
    <s v="6037214"/>
    <n v="130"/>
    <s v="NULL"/>
    <s v="NULL"/>
  </r>
  <r>
    <x v="1"/>
    <x v="1"/>
    <d v="2021-11-12T00:00:00"/>
    <x v="10"/>
    <s v="Invoice"/>
    <s v="5090178"/>
    <n v="51230"/>
    <x v="72"/>
    <s v="51230 IVF Lab supplies"/>
    <x v="11"/>
    <s v="Finnpipette"/>
    <s v=" "/>
    <s v=""/>
    <s v=""/>
    <n v="430.65"/>
    <n v="430.65"/>
    <n v="0"/>
    <s v=""/>
    <s v="G/L Account"/>
    <s v=""/>
    <s v=" "/>
    <s v=""/>
    <s v="Fisher HealthCare"/>
    <n v="24181"/>
    <s v="5090178"/>
    <n v="130"/>
    <s v="NULL"/>
    <s v="NULL"/>
  </r>
  <r>
    <x v="1"/>
    <x v="1"/>
    <d v="2021-11-12T00:00:00"/>
    <x v="10"/>
    <s v="Invoice"/>
    <s v="36374"/>
    <n v="51230"/>
    <x v="72"/>
    <s v="51230 IVF Lab supplies"/>
    <x v="11"/>
    <s v="230 L/180L Nitrogen, Carbon Dioxide"/>
    <s v=" "/>
    <s v=""/>
    <s v=""/>
    <n v="818.26"/>
    <n v="818.26"/>
    <n v="0"/>
    <s v=""/>
    <s v="G/L Account"/>
    <s v=""/>
    <s v=" "/>
    <s v=""/>
    <s v="Rons Medical Gases, INC"/>
    <n v="24169"/>
    <s v="36374"/>
    <n v="130"/>
    <s v="NULL"/>
    <s v="NULL"/>
  </r>
  <r>
    <x v="4"/>
    <x v="4"/>
    <d v="2021-11-12T00:00:00"/>
    <x v="10"/>
    <s v=" "/>
    <s v="G00167"/>
    <n v="51230"/>
    <x v="72"/>
    <s v="51230 IVF Lab supplies"/>
    <x v="11"/>
    <s v="Brooklyn Tool Peter - no receipt"/>
    <s v=" "/>
    <s v=""/>
    <s v=""/>
    <n v="320"/>
    <n v="320"/>
    <n v="0"/>
    <s v=""/>
    <s v="G/L Account"/>
    <s v=""/>
    <s v=" "/>
    <s v=""/>
    <s v=""/>
    <n v="22264"/>
    <s v=""/>
    <n v="110"/>
    <s v="NULL"/>
    <s v="NULL"/>
  </r>
  <r>
    <x v="1"/>
    <x v="1"/>
    <d v="2021-11-12T00:00:00"/>
    <x v="10"/>
    <s v=" "/>
    <s v="G00168"/>
    <n v="51220"/>
    <x v="73"/>
    <s v="51220 Clinical supplies"/>
    <x v="11"/>
    <s v="liners, wipes"/>
    <s v=" "/>
    <s v=""/>
    <s v=""/>
    <n v="65.58"/>
    <n v="65.58"/>
    <n v="0"/>
    <s v=""/>
    <s v="G/L Account"/>
    <s v=""/>
    <s v=" "/>
    <s v=""/>
    <s v=""/>
    <n v="21904"/>
    <s v=""/>
    <n v="110"/>
    <s v="NULL"/>
    <s v="NULL"/>
  </r>
  <r>
    <x v="0"/>
    <x v="1"/>
    <d v="2021-11-12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83"/>
    <s v=""/>
    <n v="220"/>
    <s v="NULL"/>
    <s v="STORAGE"/>
  </r>
  <r>
    <x v="0"/>
    <x v="1"/>
    <d v="2021-11-12T00:00:00"/>
    <x v="10"/>
    <s v=" "/>
    <s v="G00186"/>
    <n v="41500"/>
    <x v="75"/>
    <s v="41500 Storage revenue"/>
    <x v="13"/>
    <s v="ACH CHARGEBACK -RETURN ACH Origination Prefunding"/>
    <s v=" "/>
    <s v=""/>
    <s v=""/>
    <n v="650"/>
    <n v="650"/>
    <n v="0"/>
    <s v=""/>
    <s v="G/L Account"/>
    <s v=""/>
    <s v=" "/>
    <s v=""/>
    <s v=""/>
    <n v="26481"/>
    <s v=""/>
    <n v="220"/>
    <s v="NULL"/>
    <s v="STORAGE"/>
  </r>
  <r>
    <x v="1"/>
    <x v="1"/>
    <d v="2021-11-12T00:00:00"/>
    <x v="10"/>
    <s v="Invoice"/>
    <s v="11.12.21-BS"/>
    <n v="41230"/>
    <x v="100"/>
    <s v="41230 Insurance refunds"/>
    <x v="16"/>
    <s v="DOS 9.2.21-11.9.21- Pt paid and spring billed Blue Shield - pay back BSfor pt to be reimbursed"/>
    <s v=" "/>
    <s v=""/>
    <s v=""/>
    <n v="4432"/>
    <n v="4432"/>
    <n v="0"/>
    <s v=""/>
    <s v="G/L Account"/>
    <s v=""/>
    <s v=" "/>
    <s v=""/>
    <s v="Blue Shield"/>
    <n v="24155"/>
    <s v="11.12.21-BS"/>
    <n v="400"/>
    <s v="NULL"/>
    <s v="NULL"/>
  </r>
  <r>
    <x v="0"/>
    <x v="1"/>
    <d v="2021-11-12T00:00:00"/>
    <x v="10"/>
    <s v=" "/>
    <s v="G00182"/>
    <n v="41110"/>
    <x v="81"/>
    <s v="41110 Self-pay revenue"/>
    <x v="17"/>
    <s v="WIRE TRANSFER DEBIT TREASURY Kathleen Goodspeed"/>
    <s v=" "/>
    <s v=""/>
    <s v=""/>
    <n v="15952.55"/>
    <n v="15952.55"/>
    <n v="0"/>
    <s v=""/>
    <s v="G/L Account"/>
    <s v=""/>
    <s v=" "/>
    <s v=""/>
    <s v=""/>
    <n v="26755"/>
    <s v=""/>
    <n v="400"/>
    <s v="NULL"/>
    <s v="NULL"/>
  </r>
  <r>
    <x v="4"/>
    <x v="4"/>
    <d v="2021-11-13T00:00:00"/>
    <x v="10"/>
    <s v=" "/>
    <s v="G00167"/>
    <n v="66120"/>
    <x v="94"/>
    <s v="66120 Hotel"/>
    <x v="5"/>
    <s v="AMEX FINE HOTELS - no receipt"/>
    <s v=" "/>
    <s v=""/>
    <s v=""/>
    <n v="575.49"/>
    <n v="575.49"/>
    <n v="0"/>
    <s v=""/>
    <s v="G/L Account"/>
    <s v=""/>
    <s v=" "/>
    <s v=""/>
    <s v=""/>
    <n v="22294"/>
    <s v=""/>
    <n v="110"/>
    <s v="NULL"/>
    <s v="NULL"/>
  </r>
  <r>
    <x v="4"/>
    <x v="4"/>
    <d v="2021-11-13T00:00:00"/>
    <x v="10"/>
    <s v=" "/>
    <s v="G00167"/>
    <n v="65240"/>
    <x v="23"/>
    <s v="65240 Dues &amp; subscriptions"/>
    <x v="6"/>
    <s v="IDENTOGO - NJ FINGERBILLER- no receipt"/>
    <s v=" "/>
    <s v=""/>
    <s v=""/>
    <n v="67.38"/>
    <n v="67.38"/>
    <n v="0"/>
    <s v=""/>
    <s v="G/L Account"/>
    <s v=""/>
    <s v=" "/>
    <s v=""/>
    <s v=""/>
    <n v="22300"/>
    <s v=""/>
    <n v="110"/>
    <s v="NULL"/>
    <s v="NULL"/>
  </r>
  <r>
    <x v="4"/>
    <x v="4"/>
    <d v="2021-11-13T00:00:00"/>
    <x v="10"/>
    <s v=" "/>
    <s v="G00167"/>
    <n v="65210"/>
    <x v="26"/>
    <s v="65210 Computer software"/>
    <x v="6"/>
    <s v="microsoft - no reciept"/>
    <s v=" "/>
    <s v=""/>
    <s v=""/>
    <n v="46.68"/>
    <n v="46.68"/>
    <n v="0"/>
    <s v=""/>
    <s v="G/L Account"/>
    <s v=""/>
    <s v=" "/>
    <s v=""/>
    <s v=""/>
    <n v="22306"/>
    <s v=""/>
    <n v="370"/>
    <s v="NULL"/>
    <s v="NULL"/>
  </r>
  <r>
    <x v="1"/>
    <x v="1"/>
    <d v="2021-11-13T00:00:00"/>
    <x v="10"/>
    <s v=" "/>
    <s v="G00168"/>
    <n v="65210"/>
    <x v="26"/>
    <s v="65210 Computer software"/>
    <x v="6"/>
    <s v="Amion License"/>
    <s v=" "/>
    <s v=""/>
    <s v=""/>
    <n v="999"/>
    <n v="999"/>
    <n v="0"/>
    <s v=""/>
    <s v="G/L Account"/>
    <s v=""/>
    <s v=" "/>
    <s v=""/>
    <s v=""/>
    <n v="21916"/>
    <s v=""/>
    <n v="110"/>
    <s v="NULL"/>
    <s v="NULL"/>
  </r>
  <r>
    <x v="1"/>
    <x v="1"/>
    <d v="2021-11-13T00:00:00"/>
    <x v="10"/>
    <s v="Invoice"/>
    <s v="N583163"/>
    <n v="65200"/>
    <x v="27"/>
    <s v="65200 IT supplies"/>
    <x v="6"/>
    <s v="Panduit 6 ft cat6/ 15ft"/>
    <s v=" "/>
    <s v=""/>
    <s v=""/>
    <n v="157.94"/>
    <n v="157.94"/>
    <n v="0"/>
    <s v=""/>
    <s v="G/L Account"/>
    <s v=""/>
    <s v=" "/>
    <s v=""/>
    <s v="CDW"/>
    <n v="24205"/>
    <s v="N583163"/>
    <n v="370"/>
    <s v="NULL"/>
    <s v="NULL"/>
  </r>
  <r>
    <x v="4"/>
    <x v="4"/>
    <d v="2021-11-13T00:00:00"/>
    <x v="10"/>
    <s v=" "/>
    <s v="G00167"/>
    <n v="65190"/>
    <x v="28"/>
    <s v="65190 Office supplies"/>
    <x v="6"/>
    <s v="offset with debit 11.1.21 2526.53x2 + 2290.53x2"/>
    <s v=" "/>
    <s v=""/>
    <s v=""/>
    <n v="-9634.1200000000008"/>
    <n v="0"/>
    <n v="9634.1200000000008"/>
    <s v=""/>
    <s v="G/L Account"/>
    <s v=""/>
    <s v=" "/>
    <s v=""/>
    <s v=""/>
    <n v="22318"/>
    <s v=""/>
    <n v="110"/>
    <s v="NULL"/>
    <s v="NULL"/>
  </r>
  <r>
    <x v="4"/>
    <x v="4"/>
    <d v="2021-11-13T00:00:00"/>
    <x v="10"/>
    <s v=" "/>
    <s v="G00167"/>
    <n v="65190"/>
    <x v="28"/>
    <s v="65190 Office supplies"/>
    <x v="6"/>
    <s v="offset with debit 11.13.21 2526.53"/>
    <s v=" "/>
    <s v=""/>
    <s v=""/>
    <n v="-2526.5300000000002"/>
    <n v="0"/>
    <n v="2526.5300000000002"/>
    <s v=""/>
    <s v="G/L Account"/>
    <s v=""/>
    <s v=" "/>
    <s v=""/>
    <s v=""/>
    <n v="22312"/>
    <s v=""/>
    <n v="110"/>
    <s v="NULL"/>
    <s v="NULL"/>
  </r>
  <r>
    <x v="4"/>
    <x v="4"/>
    <d v="2021-11-13T00:00:00"/>
    <x v="10"/>
    <s v=" "/>
    <s v="G00167"/>
    <n v="65190"/>
    <x v="28"/>
    <s v="65190 Office supplies"/>
    <x v="6"/>
    <s v="offset with credit 11.13.21 -2526.53"/>
    <s v=" "/>
    <s v=""/>
    <s v=""/>
    <n v="2526.5300000000002"/>
    <n v="2526.5300000000002"/>
    <n v="0"/>
    <s v=""/>
    <s v="G/L Account"/>
    <s v=""/>
    <s v=" "/>
    <s v=""/>
    <s v=""/>
    <n v="22288"/>
    <s v=""/>
    <n v="110"/>
    <s v="NULL"/>
    <s v="NULL"/>
  </r>
  <r>
    <x v="0"/>
    <x v="2"/>
    <d v="2021-11-13T00:00:00"/>
    <x v="10"/>
    <s v="Invoice"/>
    <s v="1313"/>
    <n v="64120"/>
    <x v="82"/>
    <s v="64120 Consulting "/>
    <x v="7"/>
    <s v="SF-FIN implementation data loads"/>
    <s v=" "/>
    <s v=""/>
    <s v=""/>
    <n v="2775"/>
    <n v="2775"/>
    <n v="0"/>
    <s v=""/>
    <s v="G/L Account"/>
    <s v=""/>
    <s v=" "/>
    <s v=""/>
    <s v="Core Loop, LLC"/>
    <n v="24199"/>
    <s v="1313"/>
    <n v="320"/>
    <s v="NULL"/>
    <s v="NULL"/>
  </r>
  <r>
    <x v="1"/>
    <x v="1"/>
    <d v="2021-11-13T00:00:00"/>
    <x v="10"/>
    <s v=" "/>
    <s v="G00169"/>
    <n v="63150"/>
    <x v="45"/>
    <s v="63150 Advertising, print &amp; promotion"/>
    <x v="8"/>
    <s v="SF Fedex"/>
    <s v=" "/>
    <s v=""/>
    <s v=""/>
    <n v="408.63"/>
    <n v="408.63"/>
    <n v="0"/>
    <s v=""/>
    <s v="G/L Account"/>
    <s v=""/>
    <s v=" "/>
    <s v=""/>
    <s v=""/>
    <n v="21374"/>
    <s v=""/>
    <n v="180"/>
    <s v="NULL"/>
    <s v="NULL"/>
  </r>
  <r>
    <x v="1"/>
    <x v="1"/>
    <d v="2021-11-13T00:00:00"/>
    <x v="10"/>
    <s v=" "/>
    <s v="G00169"/>
    <n v="51250"/>
    <x v="71"/>
    <s v="51250 Patient refreshments"/>
    <x v="11"/>
    <s v="coffe beans, la croix, tampons"/>
    <s v=" "/>
    <s v=""/>
    <s v=""/>
    <n v="222.36"/>
    <n v="222.36"/>
    <n v="0"/>
    <s v=""/>
    <s v="G/L Account"/>
    <s v=""/>
    <s v=" "/>
    <s v=""/>
    <s v=""/>
    <n v="21380"/>
    <s v=""/>
    <n v="180"/>
    <s v="NULL"/>
    <s v="NULL"/>
  </r>
  <r>
    <x v="1"/>
    <x v="5"/>
    <d v="2021-11-13T00:00:00"/>
    <x v="10"/>
    <s v="Invoice"/>
    <s v="67171107"/>
    <n v="51230"/>
    <x v="72"/>
    <s v="51230 IVF Lab supplies"/>
    <x v="11"/>
    <s v="Nitrogen liquid NF"/>
    <s v=" "/>
    <s v=""/>
    <s v=""/>
    <n v="40.11"/>
    <n v="40.11"/>
    <n v="0"/>
    <s v=""/>
    <s v="G/L Account"/>
    <s v=""/>
    <s v=" "/>
    <s v=""/>
    <s v="Linde Gas &amp; Equipment Inc."/>
    <n v="24201"/>
    <s v="67171107"/>
    <n v="13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290.5300000000002"/>
    <n v="2290.5300000000002"/>
    <n v="0"/>
    <s v=""/>
    <s v="G/L Account"/>
    <s v=""/>
    <s v=" "/>
    <s v=""/>
    <s v=""/>
    <n v="22342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290.5300000000002"/>
    <n v="2290.5300000000002"/>
    <n v="0"/>
    <s v=""/>
    <s v="G/L Account"/>
    <s v=""/>
    <s v=" "/>
    <s v=""/>
    <s v=""/>
    <n v="22336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526.5300000000002"/>
    <n v="2526.5300000000002"/>
    <n v="0"/>
    <s v=""/>
    <s v="G/L Account"/>
    <s v=""/>
    <s v=" "/>
    <s v=""/>
    <s v=""/>
    <n v="22330"/>
    <s v=""/>
    <n v="110"/>
    <s v="NULL"/>
    <s v="NULL"/>
  </r>
  <r>
    <x v="4"/>
    <x v="4"/>
    <d v="2021-11-14T00:00:00"/>
    <x v="10"/>
    <s v=" "/>
    <s v="G00167"/>
    <n v="65190"/>
    <x v="28"/>
    <s v="65190 Office supplies"/>
    <x v="6"/>
    <s v="offset with credit 11.13.21 2526.53x2 + 2290.53x2 = -9634.12"/>
    <s v=" "/>
    <s v=""/>
    <s v=""/>
    <n v="2526.5300000000002"/>
    <n v="2526.5300000000002"/>
    <n v="0"/>
    <s v=""/>
    <s v="G/L Account"/>
    <s v=""/>
    <s v=" "/>
    <s v=""/>
    <s v=""/>
    <n v="22324"/>
    <s v=""/>
    <n v="110"/>
    <s v="NULL"/>
    <s v="NULL"/>
  </r>
  <r>
    <x v="0"/>
    <x v="2"/>
    <d v="2021-11-14T00:00:00"/>
    <x v="10"/>
    <s v="Invoice"/>
    <s v="51574"/>
    <n v="64111"/>
    <x v="84"/>
    <s v="64111 Accounting - EBITDA add-back"/>
    <x v="7"/>
    <s v="11.8.21-11.12.21 Status calls"/>
    <s v=" "/>
    <s v=""/>
    <s v=""/>
    <n v="647.5"/>
    <n v="647.5"/>
    <n v="0"/>
    <s v=""/>
    <s v="G/L Account"/>
    <s v=""/>
    <s v=" "/>
    <s v=""/>
    <s v="Technology Management Concepts"/>
    <n v="24214"/>
    <s v="51574"/>
    <n v="320"/>
    <s v="NULL"/>
    <s v="NULL"/>
  </r>
  <r>
    <x v="1"/>
    <x v="5"/>
    <d v="2021-11-14T00:00:00"/>
    <x v="10"/>
    <s v="Invoice"/>
    <s v="35034986"/>
    <n v="51230"/>
    <x v="72"/>
    <s v="51230 IVF Lab supplies"/>
    <x v="11"/>
    <s v="BHCG Calibrator, AIA solution"/>
    <s v=" "/>
    <s v=""/>
    <s v=""/>
    <n v="291.70999999999998"/>
    <n v="291.70999999999998"/>
    <n v="0"/>
    <s v=""/>
    <s v="G/L Account"/>
    <s v=""/>
    <s v=" "/>
    <s v=""/>
    <s v="McKesson"/>
    <n v="24209"/>
    <s v="35034986"/>
    <n v="130"/>
    <s v="NULL"/>
    <s v="NULL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477"/>
    <n v="477"/>
    <n v="0"/>
    <s v=""/>
    <s v="G/L Account"/>
    <s v=""/>
    <s v=" "/>
    <s v=""/>
    <s v=""/>
    <n v="20777"/>
    <s v=""/>
    <n v="35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212"/>
    <n v="212"/>
    <n v="0"/>
    <s v=""/>
    <s v="G/L Account"/>
    <s v=""/>
    <s v=" "/>
    <s v=""/>
    <s v=""/>
    <n v="20722"/>
    <s v=""/>
    <n v="34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53"/>
    <n v="53"/>
    <n v="0"/>
    <s v=""/>
    <s v="G/L Account"/>
    <s v=""/>
    <s v=" "/>
    <s v=""/>
    <s v=""/>
    <n v="20666"/>
    <s v=""/>
    <n v="36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265"/>
    <n v="265"/>
    <n v="0"/>
    <s v=""/>
    <s v="G/L Account"/>
    <s v=""/>
    <s v=" "/>
    <s v=""/>
    <s v=""/>
    <n v="20627"/>
    <s v=""/>
    <n v="37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318"/>
    <n v="318"/>
    <n v="0"/>
    <s v=""/>
    <s v="G/L Account"/>
    <s v=""/>
    <s v=" "/>
    <s v=""/>
    <s v=""/>
    <n v="20619"/>
    <s v=""/>
    <n v="332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318"/>
    <n v="318"/>
    <n v="0"/>
    <s v=""/>
    <s v="G/L Account"/>
    <s v=""/>
    <s v=" "/>
    <s v=""/>
    <s v=""/>
    <n v="20611"/>
    <s v=""/>
    <n v="32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159"/>
    <n v="159"/>
    <n v="0"/>
    <s v=""/>
    <s v="G/L Account"/>
    <s v=""/>
    <s v=" "/>
    <s v=""/>
    <s v=""/>
    <n v="20604"/>
    <s v=""/>
    <n v="310"/>
    <s v=""/>
    <s v=""/>
  </r>
  <r>
    <x v="0"/>
    <x v="2"/>
    <d v="2021-11-15T00:00:00"/>
    <x v="10"/>
    <s v=" "/>
    <s v="G00164"/>
    <n v="69130"/>
    <x v="9"/>
    <s v="69130 Payroll processing fee"/>
    <x v="2"/>
    <s v="SFM - Invoice 5600202 - 11.15.21 PPE"/>
    <s v=" "/>
    <s v=""/>
    <s v=""/>
    <n v="742"/>
    <n v="742"/>
    <n v="0"/>
    <s v=""/>
    <s v="G/L Account"/>
    <s v=""/>
    <s v=" "/>
    <s v=""/>
    <s v=""/>
    <n v="20598"/>
    <s v=""/>
    <n v="210"/>
    <s v=""/>
    <s v=""/>
  </r>
  <r>
    <x v="0"/>
    <x v="2"/>
    <d v="2021-11-15T00:00:00"/>
    <x v="10"/>
    <s v=" "/>
    <s v="G00164"/>
    <n v="69130"/>
    <x v="9"/>
    <s v="69130 Payroll processing fee"/>
    <x v="2"/>
    <s v="SFM - Invoice 5594704 - off - cycle - Service fee credit"/>
    <s v=" "/>
    <s v=""/>
    <s v=""/>
    <n v="-106"/>
    <n v="0"/>
    <n v="106"/>
    <s v=""/>
    <s v="G/L Account"/>
    <s v=""/>
    <s v=" "/>
    <s v=""/>
    <s v=""/>
    <n v="20587"/>
    <s v=""/>
    <n v="370"/>
    <s v=""/>
    <s v=""/>
  </r>
  <r>
    <x v="0"/>
    <x v="2"/>
    <d v="2021-11-15T00:00:00"/>
    <x v="10"/>
    <s v=" "/>
    <s v="G00164"/>
    <n v="69130"/>
    <x v="9"/>
    <s v="69130 Payroll processing fee"/>
    <x v="2"/>
    <s v="SFM - Invoice 5594704 - off - cycle"/>
    <s v=" "/>
    <s v=""/>
    <s v=""/>
    <n v="106"/>
    <n v="106"/>
    <n v="0"/>
    <s v=""/>
    <s v="G/L Account"/>
    <s v=""/>
    <s v=" "/>
    <s v=""/>
    <s v=""/>
    <n v="20586"/>
    <s v=""/>
    <n v="370"/>
    <s v=""/>
    <s v=""/>
  </r>
  <r>
    <x v="0"/>
    <x v="2"/>
    <d v="2021-11-15T00:00:00"/>
    <x v="10"/>
    <s v=" "/>
    <s v="G00193"/>
    <n v="69110"/>
    <x v="10"/>
    <s v="69110 Bank fees"/>
    <x v="2"/>
    <s v="Account Analysis Settlement Charge"/>
    <s v=" "/>
    <s v=""/>
    <s v=""/>
    <n v="298.52999999999997"/>
    <n v="298.52999999999997"/>
    <n v="0"/>
    <s v=""/>
    <s v="G/L Account"/>
    <s v=""/>
    <s v=" "/>
    <s v=""/>
    <s v=""/>
    <n v="27702"/>
    <s v=""/>
    <n v="320"/>
    <s v=""/>
    <s v=""/>
  </r>
  <r>
    <x v="1"/>
    <x v="1"/>
    <d v="2021-11-15T00:00:00"/>
    <x v="10"/>
    <s v=" "/>
    <s v="G00118"/>
    <n v="68130"/>
    <x v="12"/>
    <s v="68130 Licensing &amp; permitting"/>
    <x v="3"/>
    <s v="Tissue Bank License Fee for CA dept of Public Health "/>
    <s v=" "/>
    <s v=""/>
    <s v=""/>
    <n v="500"/>
    <n v="500"/>
    <n v="0"/>
    <s v=""/>
    <s v="G/L Account"/>
    <s v=""/>
    <s v=" "/>
    <s v=""/>
    <s v=""/>
    <n v="12332"/>
    <s v=""/>
    <n v="160"/>
    <s v=""/>
    <s v=""/>
  </r>
  <r>
    <x v="4"/>
    <x v="4"/>
    <d v="2021-11-15T00:00:00"/>
    <x v="10"/>
    <s v=" "/>
    <s v="G00167"/>
    <n v="67160"/>
    <x v="15"/>
    <s v="67160 In-house meals"/>
    <x v="4"/>
    <s v="Le Pain PK"/>
    <s v=" "/>
    <s v=""/>
    <s v=""/>
    <n v="18.98"/>
    <n v="18.98"/>
    <n v="0"/>
    <s v=""/>
    <s v="G/L Account"/>
    <s v=""/>
    <s v=" "/>
    <s v=""/>
    <s v=""/>
    <n v="22348"/>
    <s v=""/>
    <n v="110"/>
    <s v="NULL"/>
    <s v="NULL"/>
  </r>
  <r>
    <x v="1"/>
    <x v="1"/>
    <d v="2021-11-15T00:00:00"/>
    <x v="10"/>
    <s v="Invoice"/>
    <s v="88531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24281"/>
    <s v="88531"/>
    <n v="110"/>
    <s v="NULL"/>
    <s v="NULL"/>
  </r>
  <r>
    <x v="4"/>
    <x v="4"/>
    <d v="2021-11-15T00:00:00"/>
    <x v="10"/>
    <s v="Invoice"/>
    <s v="88531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24278"/>
    <s v="88531"/>
    <n v="110"/>
    <s v="NULL"/>
    <s v="NULL"/>
  </r>
  <r>
    <x v="1"/>
    <x v="5"/>
    <d v="2021-11-15T00:00:00"/>
    <x v="10"/>
    <s v="Invoice"/>
    <s v="88531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24275"/>
    <s v="88531"/>
    <n v="110"/>
    <s v="NULL"/>
    <s v="NULL"/>
  </r>
  <r>
    <x v="1"/>
    <x v="7"/>
    <d v="2021-11-15T00:00:00"/>
    <x v="10"/>
    <s v="Invoice"/>
    <s v="88531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24272"/>
    <s v="88531"/>
    <n v="110"/>
    <s v="NULL"/>
    <s v="NULL"/>
  </r>
  <r>
    <x v="1"/>
    <x v="3"/>
    <d v="2021-11-15T00:00:00"/>
    <x v="10"/>
    <s v="Invoice"/>
    <s v="306443"/>
    <n v="65180"/>
    <x v="29"/>
    <s v="65180 Printing, delivery, &amp; postage"/>
    <x v="6"/>
    <s v="11.21.21- 11.30.21 billing period"/>
    <s v=" "/>
    <s v=""/>
    <s v=""/>
    <n v="16.02"/>
    <n v="16.02"/>
    <n v="0"/>
    <s v=""/>
    <s v="G/L Account"/>
    <s v=""/>
    <s v=" "/>
    <s v=""/>
    <s v="Scott Technology Group"/>
    <n v="24220"/>
    <s v="306443"/>
    <n v="370"/>
    <s v="NULL"/>
    <s v="NULL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244.96"/>
    <n v="1244.96"/>
    <n v="0"/>
    <s v=""/>
    <s v="G/L Account"/>
    <s v=""/>
    <s v=" "/>
    <s v=""/>
    <s v=""/>
    <n v="20772"/>
    <s v=""/>
    <n v="35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923.08"/>
    <n v="923.08"/>
    <n v="0"/>
    <s v=""/>
    <s v="G/L Account"/>
    <s v=""/>
    <s v=" "/>
    <s v=""/>
    <s v=""/>
    <n v="20717"/>
    <s v=""/>
    <n v="34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429.37"/>
    <n v="1429.37"/>
    <n v="0"/>
    <s v=""/>
    <s v="G/L Account"/>
    <s v=""/>
    <s v=" "/>
    <s v=""/>
    <s v=""/>
    <n v="20622"/>
    <s v=""/>
    <n v="370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1600.62"/>
    <n v="1600.62"/>
    <n v="0"/>
    <s v=""/>
    <s v="G/L Account"/>
    <s v=""/>
    <s v=" "/>
    <s v=""/>
    <s v=""/>
    <n v="20614"/>
    <s v=""/>
    <n v="332"/>
    <s v=""/>
    <s v=""/>
  </r>
  <r>
    <x v="0"/>
    <x v="2"/>
    <d v="2021-11-15T00:00:00"/>
    <x v="10"/>
    <s v=" "/>
    <s v="G00164"/>
    <n v="61190"/>
    <x v="49"/>
    <s v="61190 PTO Expense"/>
    <x v="9"/>
    <s v="SFM - Invoice 5600202 - 11.15.21 PPE"/>
    <s v=" "/>
    <s v=""/>
    <s v=""/>
    <n v="892.53"/>
    <n v="892.53"/>
    <n v="0"/>
    <s v=""/>
    <s v="G/L Account"/>
    <s v=""/>
    <s v=" "/>
    <s v=""/>
    <s v=""/>
    <n v="20593"/>
    <s v=""/>
    <n v="21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2406.46"/>
    <n v="2406.46"/>
    <n v="0"/>
    <s v=""/>
    <s v="G/L Account"/>
    <s v=""/>
    <s v=" "/>
    <s v=""/>
    <s v=""/>
    <n v="20775"/>
    <s v=""/>
    <n v="35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723.05"/>
    <n v="723.05"/>
    <n v="0"/>
    <s v=""/>
    <s v="G/L Account"/>
    <s v=""/>
    <s v=" "/>
    <s v=""/>
    <s v=""/>
    <n v="20720"/>
    <s v=""/>
    <n v="34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569.48"/>
    <n v="569.48"/>
    <n v="0"/>
    <s v=""/>
    <s v="G/L Account"/>
    <s v=""/>
    <s v=" "/>
    <s v=""/>
    <s v=""/>
    <n v="20664"/>
    <s v=""/>
    <n v="36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028.4100000000001"/>
    <n v="1028.4100000000001"/>
    <n v="0"/>
    <s v=""/>
    <s v="G/L Account"/>
    <s v=""/>
    <s v=" "/>
    <s v=""/>
    <s v=""/>
    <n v="20625"/>
    <s v=""/>
    <n v="37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78.31"/>
    <n v="1978.31"/>
    <n v="0"/>
    <s v=""/>
    <s v="G/L Account"/>
    <s v=""/>
    <s v=" "/>
    <s v=""/>
    <s v=""/>
    <n v="20617"/>
    <s v=""/>
    <n v="332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92.74"/>
    <n v="1992.74"/>
    <n v="0"/>
    <s v=""/>
    <s v="G/L Account"/>
    <s v=""/>
    <s v=" "/>
    <s v=""/>
    <s v=""/>
    <n v="20609"/>
    <s v=""/>
    <n v="32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1965.28"/>
    <n v="1965.28"/>
    <n v="0"/>
    <s v=""/>
    <s v="G/L Account"/>
    <s v=""/>
    <s v=" "/>
    <s v=""/>
    <s v=""/>
    <n v="20602"/>
    <s v=""/>
    <n v="310"/>
    <s v=""/>
    <s v=""/>
  </r>
  <r>
    <x v="0"/>
    <x v="2"/>
    <d v="2021-11-15T00:00:00"/>
    <x v="10"/>
    <s v=" "/>
    <s v="G00164"/>
    <n v="61180"/>
    <x v="50"/>
    <s v="61180 Benefits "/>
    <x v="9"/>
    <s v="SFM - Invoice 5600202 - 11.15.21 PPE"/>
    <s v=" "/>
    <s v=""/>
    <s v=""/>
    <n v="3429.45"/>
    <n v="3429.45"/>
    <n v="0"/>
    <s v=""/>
    <s v="G/L Account"/>
    <s v=""/>
    <s v=" "/>
    <s v=""/>
    <s v=""/>
    <n v="20596"/>
    <s v=""/>
    <n v="21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746.74"/>
    <n v="746.74"/>
    <n v="0"/>
    <s v=""/>
    <s v="G/L Account"/>
    <s v=""/>
    <s v=" "/>
    <s v=""/>
    <s v=""/>
    <n v="20774"/>
    <s v=""/>
    <n v="35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610"/>
    <n v="610"/>
    <n v="0"/>
    <s v=""/>
    <s v="G/L Account"/>
    <s v=""/>
    <s v=" "/>
    <s v=""/>
    <s v=""/>
    <n v="20719"/>
    <s v=""/>
    <n v="34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338.88"/>
    <n v="338.88"/>
    <n v="0"/>
    <s v=""/>
    <s v="G/L Account"/>
    <s v=""/>
    <s v=" "/>
    <s v=""/>
    <s v=""/>
    <n v="20624"/>
    <s v=""/>
    <n v="37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524.37"/>
    <n v="524.37"/>
    <n v="0"/>
    <s v=""/>
    <s v="G/L Account"/>
    <s v=""/>
    <s v=" "/>
    <s v=""/>
    <s v=""/>
    <n v="20616"/>
    <s v=""/>
    <n v="332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939.92"/>
    <n v="939.92"/>
    <n v="0"/>
    <s v=""/>
    <s v="G/L Account"/>
    <s v=""/>
    <s v=" "/>
    <s v=""/>
    <s v=""/>
    <n v="20608"/>
    <s v=""/>
    <n v="32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460.66"/>
    <n v="460.66"/>
    <n v="0"/>
    <s v=""/>
    <s v="G/L Account"/>
    <s v=""/>
    <s v=" "/>
    <s v=""/>
    <s v=""/>
    <n v="20601"/>
    <s v=""/>
    <n v="310"/>
    <s v=""/>
    <s v=""/>
  </r>
  <r>
    <x v="0"/>
    <x v="2"/>
    <d v="2021-11-15T00:00:00"/>
    <x v="10"/>
    <s v=" "/>
    <s v="G00164"/>
    <n v="61170"/>
    <x v="51"/>
    <s v="61170 401k employer match"/>
    <x v="9"/>
    <s v="SFM - Invoice 5600202 - 11.15.21 PPE"/>
    <s v=" "/>
    <s v=""/>
    <s v=""/>
    <n v="698.37"/>
    <n v="698.37"/>
    <n v="0"/>
    <s v=""/>
    <s v="G/L Account"/>
    <s v=""/>
    <s v=" "/>
    <s v=""/>
    <s v=""/>
    <n v="20595"/>
    <s v=""/>
    <n v="210"/>
    <s v=""/>
    <s v=""/>
  </r>
  <r>
    <x v="0"/>
    <x v="2"/>
    <d v="2021-11-15T00:00:00"/>
    <x v="10"/>
    <s v=" "/>
    <s v="G00164"/>
    <n v="61170"/>
    <x v="51"/>
    <s v="61170 401k employer match"/>
    <x v="9"/>
    <s v="SFM - Invoice 5594704 - off - cycle"/>
    <s v=" "/>
    <s v=""/>
    <s v=""/>
    <n v="1.44"/>
    <n v="1.44"/>
    <n v="0"/>
    <s v=""/>
    <s v="G/L Account"/>
    <s v=""/>
    <s v=" "/>
    <s v=""/>
    <s v=""/>
    <n v="20584"/>
    <s v=""/>
    <n v="37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617.28"/>
    <n v="617.28"/>
    <n v="0"/>
    <s v=""/>
    <s v="G/L Account"/>
    <s v=""/>
    <s v=" "/>
    <s v=""/>
    <s v=""/>
    <n v="20776"/>
    <s v=""/>
    <n v="35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403.98"/>
    <n v="403.98"/>
    <n v="0"/>
    <s v=""/>
    <s v="G/L Account"/>
    <s v=""/>
    <s v=" "/>
    <s v=""/>
    <s v=""/>
    <n v="20721"/>
    <s v=""/>
    <n v="34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297.92"/>
    <n v="297.92"/>
    <n v="0"/>
    <s v=""/>
    <s v="G/L Account"/>
    <s v=""/>
    <s v=" "/>
    <s v=""/>
    <s v=""/>
    <n v="20665"/>
    <s v=""/>
    <n v="36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551.12"/>
    <n v="551.12"/>
    <n v="0"/>
    <s v=""/>
    <s v="G/L Account"/>
    <s v=""/>
    <s v=" "/>
    <s v=""/>
    <s v=""/>
    <n v="20626"/>
    <s v=""/>
    <n v="37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356.81"/>
    <n v="356.81"/>
    <n v="0"/>
    <s v=""/>
    <s v="G/L Account"/>
    <s v=""/>
    <s v=" "/>
    <s v=""/>
    <s v=""/>
    <n v="20618"/>
    <s v=""/>
    <n v="332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643.63"/>
    <n v="643.63"/>
    <n v="0"/>
    <s v=""/>
    <s v="G/L Account"/>
    <s v=""/>
    <s v=" "/>
    <s v=""/>
    <s v=""/>
    <n v="20610"/>
    <s v=""/>
    <n v="32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297.92"/>
    <n v="297.92"/>
    <n v="0"/>
    <s v=""/>
    <s v="G/L Account"/>
    <s v=""/>
    <s v=" "/>
    <s v=""/>
    <s v=""/>
    <n v="20603"/>
    <s v=""/>
    <n v="310"/>
    <s v=""/>
    <s v=""/>
  </r>
  <r>
    <x v="0"/>
    <x v="2"/>
    <d v="2021-11-15T00:00:00"/>
    <x v="10"/>
    <s v=" "/>
    <s v="G00164"/>
    <n v="61160"/>
    <x v="52"/>
    <s v="61160 Workers' comp insurance"/>
    <x v="9"/>
    <s v="SFM - Invoice 5600202 - 11.15.21 PPE"/>
    <s v=" "/>
    <s v=""/>
    <s v=""/>
    <n v="410.74"/>
    <n v="410.74"/>
    <n v="0"/>
    <s v=""/>
    <s v="G/L Account"/>
    <s v=""/>
    <s v=" "/>
    <s v=""/>
    <s v=""/>
    <n v="20597"/>
    <s v=""/>
    <n v="210"/>
    <s v=""/>
    <s v=""/>
  </r>
  <r>
    <x v="0"/>
    <x v="2"/>
    <d v="2021-11-15T00:00:00"/>
    <x v="10"/>
    <s v=" "/>
    <s v="G00164"/>
    <n v="61160"/>
    <x v="52"/>
    <s v="61160 Workers' comp insurance"/>
    <x v="9"/>
    <s v="SFM - Invoice 5594704 - off - cycle"/>
    <s v=" "/>
    <s v=""/>
    <s v=""/>
    <n v="5.2"/>
    <n v="5.2"/>
    <n v="0"/>
    <s v=""/>
    <s v="G/L Account"/>
    <s v=""/>
    <s v=" "/>
    <s v=""/>
    <s v=""/>
    <n v="20585"/>
    <s v=""/>
    <n v="37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2070.17"/>
    <n v="2070.17"/>
    <n v="0"/>
    <s v=""/>
    <s v="G/L Account"/>
    <s v=""/>
    <s v=" "/>
    <s v=""/>
    <s v=""/>
    <n v="20773"/>
    <s v=""/>
    <n v="35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775.84"/>
    <n v="775.84"/>
    <n v="0"/>
    <s v=""/>
    <s v="G/L Account"/>
    <s v=""/>
    <s v=" "/>
    <s v=""/>
    <s v=""/>
    <n v="20718"/>
    <s v=""/>
    <n v="34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877.95"/>
    <n v="877.95"/>
    <n v="0"/>
    <s v=""/>
    <s v="G/L Account"/>
    <s v=""/>
    <s v=" "/>
    <s v=""/>
    <s v=""/>
    <n v="20663"/>
    <s v=""/>
    <n v="36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748.09"/>
    <n v="1748.09"/>
    <n v="0"/>
    <s v=""/>
    <s v="G/L Account"/>
    <s v=""/>
    <s v=" "/>
    <s v=""/>
    <s v=""/>
    <n v="20623"/>
    <s v=""/>
    <n v="37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378.63"/>
    <n v="1378.63"/>
    <n v="0"/>
    <s v=""/>
    <s v="G/L Account"/>
    <s v=""/>
    <s v=" "/>
    <s v=""/>
    <s v=""/>
    <n v="20615"/>
    <s v=""/>
    <n v="332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754.03"/>
    <n v="1754.03"/>
    <n v="0"/>
    <s v=""/>
    <s v="G/L Account"/>
    <s v=""/>
    <s v=" "/>
    <s v=""/>
    <s v=""/>
    <n v="20607"/>
    <s v=""/>
    <n v="32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1225.83"/>
    <n v="1225.83"/>
    <n v="0"/>
    <s v=""/>
    <s v="G/L Account"/>
    <s v=""/>
    <s v=" "/>
    <s v=""/>
    <s v=""/>
    <n v="20600"/>
    <s v=""/>
    <n v="310"/>
    <s v=""/>
    <s v=""/>
  </r>
  <r>
    <x v="0"/>
    <x v="2"/>
    <d v="2021-11-15T00:00:00"/>
    <x v="10"/>
    <s v=" "/>
    <s v="G00164"/>
    <n v="61140"/>
    <x v="54"/>
    <s v="61140 Payroll taxes"/>
    <x v="9"/>
    <s v="SFM - Invoice 5600202 - 11.15.21 PPE"/>
    <s v=" "/>
    <s v=""/>
    <s v=""/>
    <n v="2509.19"/>
    <n v="2509.19"/>
    <n v="0"/>
    <s v=""/>
    <s v="G/L Account"/>
    <s v=""/>
    <s v=" "/>
    <s v=""/>
    <s v=""/>
    <n v="20594"/>
    <s v=""/>
    <n v="210"/>
    <s v=""/>
    <s v=""/>
  </r>
  <r>
    <x v="0"/>
    <x v="2"/>
    <d v="2021-11-15T00:00:00"/>
    <x v="10"/>
    <s v=" "/>
    <s v="G00164"/>
    <n v="61140"/>
    <x v="54"/>
    <s v="61140 Payroll taxes"/>
    <x v="9"/>
    <s v="SFM - Invoice 5594704 - off - cycle"/>
    <s v=" "/>
    <s v=""/>
    <s v=""/>
    <n v="15.3"/>
    <n v="15.3"/>
    <n v="0"/>
    <s v=""/>
    <s v="G/L Account"/>
    <s v=""/>
    <s v=" "/>
    <s v=""/>
    <s v=""/>
    <n v="20583"/>
    <s v=""/>
    <n v="37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77.28"/>
    <n v="77.28"/>
    <n v="0"/>
    <s v=""/>
    <s v="G/L Account"/>
    <s v=""/>
    <s v=" "/>
    <s v=""/>
    <s v=""/>
    <n v="20771"/>
    <s v=""/>
    <n v="35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318.45"/>
    <n v="1318.45"/>
    <n v="0"/>
    <s v=""/>
    <s v="G/L Account"/>
    <s v=""/>
    <s v=" "/>
    <s v=""/>
    <s v=""/>
    <n v="20621"/>
    <s v=""/>
    <n v="37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14.42"/>
    <n v="114.42"/>
    <n v="0"/>
    <s v=""/>
    <s v="G/L Account"/>
    <s v=""/>
    <s v=" "/>
    <s v=""/>
    <s v=""/>
    <n v="20613"/>
    <s v=""/>
    <n v="332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199.22"/>
    <n v="199.22"/>
    <n v="0"/>
    <s v=""/>
    <s v="G/L Account"/>
    <s v=""/>
    <s v=" "/>
    <s v=""/>
    <s v=""/>
    <n v="20606"/>
    <s v=""/>
    <n v="320"/>
    <s v=""/>
    <s v=""/>
  </r>
  <r>
    <x v="0"/>
    <x v="2"/>
    <d v="2021-11-15T00:00:00"/>
    <x v="10"/>
    <s v=" "/>
    <s v="G00164"/>
    <n v="61120"/>
    <x v="91"/>
    <s v="61120 Overtime"/>
    <x v="9"/>
    <s v="SFM - Invoice 5600202 - 11.15.21 PPE"/>
    <s v=" "/>
    <s v=""/>
    <s v=""/>
    <n v="2823.1"/>
    <n v="2823.1"/>
    <n v="0"/>
    <s v=""/>
    <s v="G/L Account"/>
    <s v=""/>
    <s v=" "/>
    <s v=""/>
    <s v=""/>
    <n v="20592"/>
    <s v=""/>
    <n v="21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32896.33"/>
    <n v="32896.33"/>
    <n v="0"/>
    <s v=""/>
    <s v="G/L Account"/>
    <s v=""/>
    <s v=" "/>
    <s v=""/>
    <s v=""/>
    <n v="20770"/>
    <s v=""/>
    <n v="35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4632.74"/>
    <n v="14632.74"/>
    <n v="0"/>
    <s v=""/>
    <s v="G/L Account"/>
    <s v=""/>
    <s v=" "/>
    <s v=""/>
    <s v=""/>
    <n v="20716"/>
    <s v=""/>
    <n v="34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1458.33"/>
    <n v="11458.33"/>
    <n v="0"/>
    <s v=""/>
    <s v="G/L Account"/>
    <s v=""/>
    <s v=" "/>
    <s v=""/>
    <s v=""/>
    <n v="20662"/>
    <s v=""/>
    <n v="36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0504.78"/>
    <n v="20504.78"/>
    <n v="0"/>
    <s v=""/>
    <s v="G/L Account"/>
    <s v=""/>
    <s v=" "/>
    <s v=""/>
    <s v=""/>
    <n v="20620"/>
    <s v=""/>
    <n v="37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17105.259999999998"/>
    <n v="17105.259999999998"/>
    <n v="0"/>
    <s v=""/>
    <s v="G/L Account"/>
    <s v=""/>
    <s v=" "/>
    <s v=""/>
    <s v=""/>
    <n v="20612"/>
    <s v=""/>
    <n v="332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8750.81"/>
    <n v="28750.81"/>
    <n v="0"/>
    <s v=""/>
    <s v="G/L Account"/>
    <s v=""/>
    <s v=" "/>
    <s v=""/>
    <s v=""/>
    <n v="20605"/>
    <s v=""/>
    <n v="32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35663.83"/>
    <n v="35663.83"/>
    <n v="0"/>
    <s v=""/>
    <s v="G/L Account"/>
    <s v=""/>
    <s v=" "/>
    <s v=""/>
    <s v=""/>
    <n v="20599"/>
    <s v=""/>
    <n v="310"/>
    <s v=""/>
    <s v=""/>
  </r>
  <r>
    <x v="0"/>
    <x v="2"/>
    <d v="2021-11-15T00:00:00"/>
    <x v="10"/>
    <s v=" "/>
    <s v="G00164"/>
    <n v="61110"/>
    <x v="56"/>
    <s v="61110 Salaries &amp; wages"/>
    <x v="9"/>
    <s v="SFM - Invoice 5600202 - 11.15.21 PPE"/>
    <s v=" "/>
    <s v=""/>
    <s v=""/>
    <n v="28414.15"/>
    <n v="28414.15"/>
    <n v="0"/>
    <s v=""/>
    <s v="G/L Account"/>
    <s v=""/>
    <s v=" "/>
    <s v=""/>
    <s v=""/>
    <n v="20591"/>
    <s v=""/>
    <n v="210"/>
    <s v=""/>
    <s v=""/>
  </r>
  <r>
    <x v="0"/>
    <x v="2"/>
    <d v="2021-11-15T00:00:00"/>
    <x v="10"/>
    <s v=" "/>
    <s v="G00164"/>
    <n v="61110"/>
    <x v="56"/>
    <s v="61110 Salaries &amp; wages"/>
    <x v="9"/>
    <s v="SFM - Invoice 5594704 - off - cycle"/>
    <s v=" "/>
    <s v=""/>
    <s v=""/>
    <n v="200"/>
    <n v="200"/>
    <n v="0"/>
    <s v=""/>
    <s v="G/L Account"/>
    <s v=""/>
    <s v=" "/>
    <s v=""/>
    <s v=""/>
    <n v="20582"/>
    <s v=""/>
    <n v="370"/>
    <s v=""/>
    <s v=""/>
  </r>
  <r>
    <x v="1"/>
    <x v="5"/>
    <d v="2021-11-15T00:00:00"/>
    <x v="10"/>
    <s v="Invoice"/>
    <s v="511000164471"/>
    <n v="51380"/>
    <x v="63"/>
    <s v="51380 Laundry"/>
    <x v="10"/>
    <s v="Laundry SV Providers"/>
    <s v=" "/>
    <s v=""/>
    <s v=""/>
    <n v="84.24"/>
    <n v="84.24"/>
    <n v="0"/>
    <s v=""/>
    <s v="G/L Account"/>
    <s v=""/>
    <s v=" "/>
    <s v=""/>
    <s v="Aramark"/>
    <n v="24244"/>
    <s v="511000164471"/>
    <n v="110"/>
    <s v="NULL"/>
    <s v="NULL"/>
  </r>
  <r>
    <x v="1"/>
    <x v="5"/>
    <d v="2021-11-15T00:00:00"/>
    <x v="10"/>
    <s v="Invoice"/>
    <s v="511000164471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4241"/>
    <s v="511000164471"/>
    <n v="130"/>
    <s v="NULL"/>
    <s v="NULL"/>
  </r>
  <r>
    <x v="1"/>
    <x v="5"/>
    <d v="2021-11-15T00:00:00"/>
    <x v="10"/>
    <s v="Invoice"/>
    <s v="511000164471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4238"/>
    <s v="511000164471"/>
    <n v="170"/>
    <s v="NULL"/>
    <s v="NULL"/>
  </r>
  <r>
    <x v="1"/>
    <x v="5"/>
    <d v="2021-11-15T00:00:00"/>
    <x v="10"/>
    <s v="Invoice"/>
    <s v="511000164471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4235"/>
    <s v="511000164471"/>
    <n v="120"/>
    <s v="NULL"/>
    <s v="NULL"/>
  </r>
  <r>
    <x v="1"/>
    <x v="7"/>
    <d v="2021-11-15T00:00:00"/>
    <x v="10"/>
    <s v="Invoice"/>
    <s v="6038057"/>
    <n v="51230"/>
    <x v="72"/>
    <s v="51230 IVF Lab supplies"/>
    <x v="11"/>
    <s v="Vit it, QA Cleav/Blast/Fert"/>
    <s v=" "/>
    <s v=""/>
    <s v=""/>
    <n v="704.26"/>
    <n v="704.26"/>
    <n v="0"/>
    <s v=""/>
    <s v="G/L Account"/>
    <s v=""/>
    <s v=" "/>
    <s v=""/>
    <s v="Origio"/>
    <n v="24268"/>
    <s v="6038057"/>
    <n v="130"/>
    <s v="NULL"/>
    <s v="NULL"/>
  </r>
  <r>
    <x v="1"/>
    <x v="5"/>
    <d v="2021-11-15T00:00:00"/>
    <x v="10"/>
    <s v="Invoice"/>
    <s v="6038056"/>
    <n v="51230"/>
    <x v="72"/>
    <s v="51230 IVF Lab supplies"/>
    <x v="11"/>
    <s v="Vit it, QA Cleav/Blast/Fert"/>
    <s v=" "/>
    <s v=""/>
    <s v=""/>
    <n v="824.3"/>
    <n v="824.3"/>
    <n v="0"/>
    <s v=""/>
    <s v="G/L Account"/>
    <s v=""/>
    <s v=" "/>
    <s v=""/>
    <s v="Origio"/>
    <n v="24264"/>
    <s v="6038056"/>
    <n v="130"/>
    <s v="NULL"/>
    <s v="NULL"/>
  </r>
  <r>
    <x v="1"/>
    <x v="1"/>
    <d v="2021-11-15T00:00:00"/>
    <x v="10"/>
    <s v="Invoice"/>
    <s v="6038055"/>
    <n v="51230"/>
    <x v="72"/>
    <s v="51230 IVF Lab supplies"/>
    <x v="11"/>
    <s v="Vit it, QA sperm freeze/ Cleav/Blast/Fert"/>
    <s v=" "/>
    <s v=""/>
    <s v=""/>
    <n v="655.37"/>
    <n v="655.37"/>
    <n v="0"/>
    <s v=""/>
    <s v="G/L Account"/>
    <s v=""/>
    <s v=" "/>
    <s v=""/>
    <s v="Origio"/>
    <n v="24260"/>
    <s v="6038055"/>
    <n v="130"/>
    <s v="NULL"/>
    <s v="NULL"/>
  </r>
  <r>
    <x v="4"/>
    <x v="4"/>
    <d v="2021-11-15T00:00:00"/>
    <x v="10"/>
    <s v="Invoice"/>
    <s v="6038054"/>
    <n v="51230"/>
    <x v="72"/>
    <s v="51230 IVF Lab supplies"/>
    <x v="11"/>
    <s v="Vit it, QA  Cleav/Blast/Fert, Origio sperm"/>
    <s v=" "/>
    <s v=""/>
    <s v=""/>
    <n v="287.31"/>
    <n v="287.31"/>
    <n v="0"/>
    <s v=""/>
    <s v="G/L Account"/>
    <s v=""/>
    <s v=" "/>
    <s v=""/>
    <s v="Origio"/>
    <n v="24256"/>
    <s v="6038054"/>
    <n v="130"/>
    <s v="NULL"/>
    <s v="NULL"/>
  </r>
  <r>
    <x v="1"/>
    <x v="1"/>
    <d v="2021-11-15T00:00:00"/>
    <x v="10"/>
    <s v="Invoice"/>
    <s v="36407"/>
    <n v="51230"/>
    <x v="72"/>
    <s v="51230 IVF Lab supplies"/>
    <x v="11"/>
    <s v="180L Nitrogen, Carbon Dioxide"/>
    <s v=" "/>
    <s v=""/>
    <s v=""/>
    <n v="363.01"/>
    <n v="363.01"/>
    <n v="0"/>
    <s v=""/>
    <s v="G/L Account"/>
    <s v=""/>
    <s v=" "/>
    <s v=""/>
    <s v="Rons Medical Gases, INC"/>
    <n v="24231"/>
    <s v="36407"/>
    <n v="130"/>
    <s v="NULL"/>
    <s v="NULL"/>
  </r>
  <r>
    <x v="4"/>
    <x v="4"/>
    <d v="2021-11-15T00:00:00"/>
    <x v="10"/>
    <s v="Invoice"/>
    <s v="35120223"/>
    <n v="51230"/>
    <x v="72"/>
    <s v="51230 IVF Lab supplies"/>
    <x v="11"/>
    <s v="Pipet Tip"/>
    <s v=" "/>
    <s v=""/>
    <s v=""/>
    <n v="197.86"/>
    <n v="197.86"/>
    <n v="0"/>
    <s v=""/>
    <s v="G/L Account"/>
    <s v=""/>
    <s v=" "/>
    <s v=""/>
    <s v="McKesson"/>
    <n v="24227"/>
    <s v="35120223"/>
    <n v="130"/>
    <s v="NULL"/>
    <s v="NULL"/>
  </r>
  <r>
    <x v="4"/>
    <x v="4"/>
    <d v="2021-11-15T00:00:00"/>
    <x v="10"/>
    <s v="Invoice"/>
    <s v="20033361"/>
    <n v="51230"/>
    <x v="72"/>
    <s v="51230 IVF Lab supplies"/>
    <x v="11"/>
    <s v="Embryo glue"/>
    <s v=" "/>
    <s v=""/>
    <s v=""/>
    <n v="1966.81"/>
    <n v="1966.81"/>
    <n v="0"/>
    <s v=""/>
    <s v="G/L Account"/>
    <s v=""/>
    <s v=" "/>
    <s v=""/>
    <s v="Vitrolife"/>
    <n v="24216"/>
    <s v="20033361"/>
    <n v="130"/>
    <s v="NULL"/>
    <s v="NULL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72"/>
    <n v="72"/>
    <n v="0"/>
    <s v=""/>
    <s v="G/L Account"/>
    <s v=""/>
    <s v=" "/>
    <s v=""/>
    <s v=""/>
    <n v="20834"/>
    <s v=""/>
    <n v="160"/>
    <s v=""/>
    <s v="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1143.69"/>
    <n v="1143.69"/>
    <n v="0"/>
    <s v=""/>
    <s v="G/L Account"/>
    <s v=""/>
    <s v=" "/>
    <s v=""/>
    <s v=""/>
    <n v="20826"/>
    <s v=""/>
    <n v="22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877.52"/>
    <n v="877.52"/>
    <n v="0"/>
    <s v=""/>
    <s v="G/L Account"/>
    <s v=""/>
    <s v=" "/>
    <s v=""/>
    <s v=""/>
    <n v="20818"/>
    <s v=""/>
    <n v="14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1400.31"/>
    <n v="1400.31"/>
    <n v="0"/>
    <s v=""/>
    <s v="G/L Account"/>
    <s v=""/>
    <s v=" "/>
    <s v=""/>
    <s v=""/>
    <n v="20810"/>
    <s v=""/>
    <n v="140"/>
    <s v=""/>
    <s v=""/>
  </r>
  <r>
    <x v="0"/>
    <x v="9"/>
    <d v="2021-11-15T00:00:00"/>
    <x v="10"/>
    <s v=" "/>
    <s v="G00164"/>
    <n v="51190"/>
    <x v="49"/>
    <s v="51190 PTO Expense"/>
    <x v="12"/>
    <s v="SFM - Invoice 5600202 - 11.15.21 PPE"/>
    <s v=" "/>
    <s v=""/>
    <s v=""/>
    <n v="344"/>
    <n v="344"/>
    <n v="0"/>
    <s v=""/>
    <s v="G/L Account"/>
    <s v=""/>
    <s v=" "/>
    <s v=""/>
    <s v=""/>
    <n v="20795"/>
    <s v=""/>
    <n v="14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900.71"/>
    <n v="900.71"/>
    <n v="0"/>
    <s v=""/>
    <s v="G/L Account"/>
    <s v=""/>
    <s v=" "/>
    <s v=""/>
    <s v=""/>
    <n v="20788"/>
    <s v=""/>
    <n v="140"/>
    <s v=""/>
    <s v=""/>
  </r>
  <r>
    <x v="0"/>
    <x v="4"/>
    <d v="2021-11-15T00:00:00"/>
    <x v="10"/>
    <s v=" "/>
    <s v="G00164"/>
    <n v="51190"/>
    <x v="49"/>
    <s v="51190 PTO Expense"/>
    <x v="12"/>
    <s v="SFM - Invoice 5600202 - 11.15.21 PPE"/>
    <s v=" "/>
    <s v=""/>
    <s v=""/>
    <n v="424"/>
    <n v="424"/>
    <n v="0"/>
    <s v=""/>
    <s v="G/L Account"/>
    <s v=""/>
    <s v=" "/>
    <s v=""/>
    <s v=""/>
    <n v="20780"/>
    <s v=""/>
    <n v="14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240"/>
    <n v="240"/>
    <n v="0"/>
    <s v=""/>
    <s v="G/L Account"/>
    <s v=""/>
    <s v=" "/>
    <s v=""/>
    <s v=""/>
    <n v="20757"/>
    <s v=""/>
    <n v="180"/>
    <s v=""/>
    <s v=""/>
  </r>
  <r>
    <x v="0"/>
    <x v="2"/>
    <d v="2021-11-15T00:00:00"/>
    <x v="10"/>
    <s v=" "/>
    <s v="G00164"/>
    <n v="51190"/>
    <x v="49"/>
    <s v="51190 PTO Expense"/>
    <x v="12"/>
    <s v="SFM - Invoice 5600202 - 11.15.21 PPE"/>
    <s v=" "/>
    <s v=""/>
    <s v=""/>
    <n v="121.8"/>
    <n v="121.8"/>
    <n v="0"/>
    <s v=""/>
    <s v="G/L Account"/>
    <s v=""/>
    <s v=" "/>
    <s v=""/>
    <s v=""/>
    <n v="20725"/>
    <s v=""/>
    <n v="15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2536"/>
    <n v="2536"/>
    <n v="0"/>
    <s v=""/>
    <s v="G/L Account"/>
    <s v=""/>
    <s v=" "/>
    <s v=""/>
    <s v=""/>
    <n v="20710"/>
    <s v=""/>
    <n v="17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1273.8800000000001"/>
    <n v="1273.8800000000001"/>
    <n v="0"/>
    <s v=""/>
    <s v="G/L Account"/>
    <s v=""/>
    <s v=" "/>
    <s v=""/>
    <s v=""/>
    <n v="20702"/>
    <s v=""/>
    <n v="170"/>
    <s v=""/>
    <s v=""/>
  </r>
  <r>
    <x v="0"/>
    <x v="6"/>
    <d v="2021-11-15T00:00:00"/>
    <x v="10"/>
    <s v=" "/>
    <s v="G00164"/>
    <n v="51190"/>
    <x v="49"/>
    <s v="51190 PTO Expense"/>
    <x v="12"/>
    <s v="SFM - Invoice 5600202 - 11.15.21 PPE"/>
    <s v=" "/>
    <s v=""/>
    <s v=""/>
    <n v="192"/>
    <n v="192"/>
    <n v="0"/>
    <s v=""/>
    <s v="G/L Account"/>
    <s v=""/>
    <s v=" "/>
    <s v=""/>
    <s v=""/>
    <n v="20689"/>
    <s v=""/>
    <n v="17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1666.6"/>
    <n v="1666.6"/>
    <n v="0"/>
    <s v=""/>
    <s v="G/L Account"/>
    <s v=""/>
    <s v=" "/>
    <s v=""/>
    <s v=""/>
    <n v="20682"/>
    <s v=""/>
    <n v="170"/>
    <s v=""/>
    <s v=""/>
  </r>
  <r>
    <x v="0"/>
    <x v="4"/>
    <d v="2021-11-15T00:00:00"/>
    <x v="10"/>
    <s v=" "/>
    <s v="G00164"/>
    <n v="51190"/>
    <x v="49"/>
    <s v="51190 PTO Expense"/>
    <x v="12"/>
    <s v="SFM - Invoice 5600202 - 11.15.21 PPE"/>
    <s v=" "/>
    <s v=""/>
    <s v=""/>
    <n v="1512"/>
    <n v="1512"/>
    <n v="0"/>
    <s v=""/>
    <s v="G/L Account"/>
    <s v=""/>
    <s v=" "/>
    <s v=""/>
    <s v=""/>
    <n v="20674"/>
    <s v=""/>
    <n v="170"/>
    <s v=""/>
    <s v=""/>
  </r>
  <r>
    <x v="0"/>
    <x v="5"/>
    <d v="2021-11-15T00:00:00"/>
    <x v="10"/>
    <s v=" "/>
    <s v="G00164"/>
    <n v="51190"/>
    <x v="49"/>
    <s v="51190 PTO Expense"/>
    <x v="12"/>
    <s v="SFM - Invoice 5600202 - 11.15.21 PPE"/>
    <s v=" "/>
    <s v=""/>
    <s v=""/>
    <n v="1215.3800000000001"/>
    <n v="1215.3800000000001"/>
    <n v="0"/>
    <s v=""/>
    <s v="G/L Account"/>
    <s v=""/>
    <s v=" "/>
    <s v=""/>
    <s v=""/>
    <n v="20656"/>
    <s v=""/>
    <n v="130"/>
    <s v=""/>
    <s v=""/>
  </r>
  <r>
    <x v="0"/>
    <x v="1"/>
    <d v="2021-11-15T00:00:00"/>
    <x v="10"/>
    <s v=" "/>
    <s v="G00164"/>
    <n v="51190"/>
    <x v="49"/>
    <s v="51190 PTO Expense"/>
    <x v="12"/>
    <s v="SFM - Invoice 5600202 - 11.15.21 PPE"/>
    <s v=" "/>
    <s v=""/>
    <s v=""/>
    <n v="2320.09"/>
    <n v="2320.09"/>
    <n v="0"/>
    <s v=""/>
    <s v="G/L Account"/>
    <s v=""/>
    <s v=" "/>
    <s v=""/>
    <s v=""/>
    <n v="20649"/>
    <s v=""/>
    <n v="130"/>
    <s v=""/>
    <s v=""/>
  </r>
  <r>
    <x v="0"/>
    <x v="7"/>
    <d v="2021-11-15T00:00:00"/>
    <x v="10"/>
    <s v=" "/>
    <s v="G00164"/>
    <n v="51190"/>
    <x v="49"/>
    <s v="51190 PTO Expense"/>
    <x v="12"/>
    <s v="SFM - Invoice 5600202 - 11.15.21 PPE"/>
    <s v=" "/>
    <s v=""/>
    <s v=""/>
    <n v="803"/>
    <n v="803"/>
    <n v="0"/>
    <s v=""/>
    <s v="G/L Account"/>
    <s v=""/>
    <s v=" "/>
    <s v=""/>
    <s v=""/>
    <n v="20642"/>
    <s v=""/>
    <n v="130"/>
    <s v=""/>
    <s v=""/>
  </r>
  <r>
    <x v="1"/>
    <x v="5"/>
    <d v="2021-11-15T00:00:00"/>
    <x v="10"/>
    <s v=" "/>
    <s v="G00165"/>
    <n v="51190"/>
    <x v="49"/>
    <s v="51190 PTO Expense"/>
    <x v="12"/>
    <s v="CA PC - Invoice 5600063 - PPE 11.15.21"/>
    <s v=" "/>
    <s v=""/>
    <s v=""/>
    <n v="2614.96"/>
    <n v="2614.96"/>
    <n v="0"/>
    <s v=""/>
    <s v="G/L Account"/>
    <s v=""/>
    <s v=" "/>
    <s v=""/>
    <s v=""/>
    <n v="20435"/>
    <s v=""/>
    <n v="120"/>
    <s v=""/>
    <s v=""/>
  </r>
  <r>
    <x v="1"/>
    <x v="1"/>
    <d v="2021-11-15T00:00:00"/>
    <x v="10"/>
    <s v=" "/>
    <s v="G00165"/>
    <n v="51190"/>
    <x v="49"/>
    <s v="51190 PTO Expense"/>
    <x v="12"/>
    <s v="CA PC - Invoice 5600063 - PPE 11.15.21"/>
    <s v=" "/>
    <s v=""/>
    <s v=""/>
    <n v="5432.1"/>
    <n v="5432.1"/>
    <n v="0"/>
    <s v=""/>
    <s v="G/L Account"/>
    <s v=""/>
    <s v=" "/>
    <s v=""/>
    <s v=""/>
    <n v="20427"/>
    <s v=""/>
    <n v="120"/>
    <s v=""/>
    <s v=""/>
  </r>
  <r>
    <x v="1"/>
    <x v="9"/>
    <d v="2021-11-15T00:00:00"/>
    <x v="10"/>
    <s v=" "/>
    <s v="G00165"/>
    <n v="51190"/>
    <x v="49"/>
    <s v="51190 PTO Expense"/>
    <x v="12"/>
    <s v="CA PC - Invoice 5600063 - PPE 11.15.21"/>
    <s v=" "/>
    <s v=""/>
    <s v=""/>
    <n v="1900"/>
    <n v="1900"/>
    <n v="0"/>
    <s v=""/>
    <s v="G/L Account"/>
    <s v=""/>
    <s v=" "/>
    <s v=""/>
    <s v=""/>
    <n v="20408"/>
    <s v=""/>
    <n v="120"/>
    <s v=""/>
    <s v=""/>
  </r>
  <r>
    <x v="1"/>
    <x v="7"/>
    <d v="2021-11-15T00:00:00"/>
    <x v="10"/>
    <s v=" "/>
    <s v="G00165"/>
    <n v="51190"/>
    <x v="49"/>
    <s v="51190 PTO Expense"/>
    <x v="12"/>
    <s v="CA PC - Invoice 5600063 - PPE 11.15.21"/>
    <s v=" "/>
    <s v=""/>
    <s v=""/>
    <n v="4179.2"/>
    <n v="4179.2"/>
    <n v="0"/>
    <s v=""/>
    <s v="G/L Account"/>
    <s v=""/>
    <s v=" "/>
    <s v=""/>
    <s v=""/>
    <n v="20400"/>
    <s v=""/>
    <n v="120"/>
    <s v=""/>
    <s v=""/>
  </r>
  <r>
    <x v="4"/>
    <x v="4"/>
    <d v="2021-11-15T00:00:00"/>
    <x v="10"/>
    <s v=" "/>
    <s v="G00166"/>
    <n v="51190"/>
    <x v="49"/>
    <s v="51190 PTO Expense"/>
    <x v="12"/>
    <s v="NY PC - Invoice 5599760 - PPE 11.15.21"/>
    <s v=" "/>
    <s v=""/>
    <s v=""/>
    <n v="1634.61"/>
    <n v="1634.61"/>
    <n v="0"/>
    <s v=""/>
    <s v="G/L Account"/>
    <s v=""/>
    <s v=" "/>
    <s v=""/>
    <s v=""/>
    <n v="20338"/>
    <s v=""/>
    <n v="12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265"/>
    <n v="265"/>
    <n v="0"/>
    <s v=""/>
    <s v="G/L Account"/>
    <s v=""/>
    <s v=" "/>
    <s v=""/>
    <s v=""/>
    <n v="20839"/>
    <s v=""/>
    <n v="16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36"/>
    <n v="636"/>
    <n v="0"/>
    <s v=""/>
    <s v="G/L Account"/>
    <s v=""/>
    <s v=" "/>
    <s v=""/>
    <s v=""/>
    <n v="20831"/>
    <s v=""/>
    <n v="22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823"/>
    <s v=""/>
    <n v="14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36"/>
    <n v="636"/>
    <n v="0"/>
    <s v=""/>
    <s v="G/L Account"/>
    <s v=""/>
    <s v=" "/>
    <s v=""/>
    <s v=""/>
    <n v="20815"/>
    <s v=""/>
    <n v="14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807"/>
    <s v=""/>
    <n v="140"/>
    <s v=""/>
    <s v=""/>
  </r>
  <r>
    <x v="0"/>
    <x v="9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800"/>
    <s v=""/>
    <n v="14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77"/>
    <n v="477"/>
    <n v="0"/>
    <s v=""/>
    <s v="G/L Account"/>
    <s v=""/>
    <s v=" "/>
    <s v=""/>
    <s v=""/>
    <n v="20793"/>
    <s v=""/>
    <n v="14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24"/>
    <n v="424"/>
    <n v="0"/>
    <s v=""/>
    <s v="G/L Account"/>
    <s v=""/>
    <s v=" "/>
    <s v=""/>
    <s v=""/>
    <n v="20785"/>
    <s v=""/>
    <n v="14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06"/>
    <n v="106"/>
    <n v="0"/>
    <s v=""/>
    <s v="G/L Account"/>
    <s v=""/>
    <s v=" "/>
    <s v=""/>
    <s v=""/>
    <n v="20769"/>
    <s v=""/>
    <n v="18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18"/>
    <n v="318"/>
    <n v="0"/>
    <s v=""/>
    <s v="G/L Account"/>
    <s v=""/>
    <s v=" "/>
    <s v=""/>
    <s v=""/>
    <n v="20762"/>
    <s v=""/>
    <n v="18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755"/>
    <s v=""/>
    <n v="180"/>
    <s v=""/>
    <s v=""/>
  </r>
  <r>
    <x v="0"/>
    <x v="6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750"/>
    <s v=""/>
    <n v="18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212"/>
    <n v="212"/>
    <n v="0"/>
    <s v=""/>
    <s v="G/L Account"/>
    <s v=""/>
    <s v=" "/>
    <s v=""/>
    <s v=""/>
    <n v="20743"/>
    <s v=""/>
    <n v="18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59"/>
    <n v="159"/>
    <n v="0"/>
    <s v=""/>
    <s v="G/L Account"/>
    <s v=""/>
    <s v=" "/>
    <s v=""/>
    <s v=""/>
    <n v="20736"/>
    <s v=""/>
    <n v="18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18"/>
    <n v="318"/>
    <n v="0"/>
    <s v=""/>
    <s v="G/L Account"/>
    <s v=""/>
    <s v=" "/>
    <s v=""/>
    <s v=""/>
    <n v="20730"/>
    <s v=""/>
    <n v="15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0"/>
    <n v="530"/>
    <n v="0"/>
    <s v=""/>
    <s v="G/L Account"/>
    <s v=""/>
    <s v=" "/>
    <s v=""/>
    <s v=""/>
    <n v="20715"/>
    <s v=""/>
    <n v="17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689"/>
    <n v="689"/>
    <n v="0"/>
    <s v=""/>
    <s v="G/L Account"/>
    <s v=""/>
    <s v=" "/>
    <s v=""/>
    <s v=""/>
    <n v="20707"/>
    <s v=""/>
    <n v="170"/>
    <s v=""/>
    <s v=""/>
  </r>
  <r>
    <x v="0"/>
    <x v="3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99"/>
    <s v=""/>
    <n v="170"/>
    <s v=""/>
    <s v=""/>
  </r>
  <r>
    <x v="0"/>
    <x v="6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93"/>
    <s v=""/>
    <n v="17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0"/>
    <n v="530"/>
    <n v="0"/>
    <s v=""/>
    <s v="G/L Account"/>
    <s v=""/>
    <s v=" "/>
    <s v=""/>
    <s v=""/>
    <n v="20687"/>
    <s v=""/>
    <n v="17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477"/>
    <n v="477"/>
    <n v="0"/>
    <s v=""/>
    <s v="G/L Account"/>
    <s v=""/>
    <s v=" "/>
    <s v=""/>
    <s v=""/>
    <n v="20679"/>
    <s v=""/>
    <n v="170"/>
    <s v=""/>
    <s v=""/>
  </r>
  <r>
    <x v="0"/>
    <x v="8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106"/>
    <n v="106"/>
    <n v="0"/>
    <s v=""/>
    <s v="G/L Account"/>
    <s v=""/>
    <s v=" "/>
    <s v=""/>
    <s v=""/>
    <n v="20671"/>
    <s v=""/>
    <n v="170"/>
    <s v=""/>
    <s v=""/>
  </r>
  <r>
    <x v="0"/>
    <x v="5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61"/>
    <s v=""/>
    <n v="13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901"/>
    <n v="901"/>
    <n v="0"/>
    <s v=""/>
    <s v="G/L Account"/>
    <s v=""/>
    <s v=" "/>
    <s v=""/>
    <s v=""/>
    <n v="20654"/>
    <s v=""/>
    <n v="130"/>
    <s v=""/>
    <s v=""/>
  </r>
  <r>
    <x v="0"/>
    <x v="7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47"/>
    <s v=""/>
    <n v="130"/>
    <s v=""/>
    <s v=""/>
  </r>
  <r>
    <x v="0"/>
    <x v="4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371"/>
    <n v="371"/>
    <n v="0"/>
    <s v=""/>
    <s v="G/L Account"/>
    <s v=""/>
    <s v=" "/>
    <s v=""/>
    <s v=""/>
    <n v="20639"/>
    <s v=""/>
    <n v="130"/>
    <s v=""/>
    <s v=""/>
  </r>
  <r>
    <x v="0"/>
    <x v="2"/>
    <d v="2021-11-15T00:00:00"/>
    <x v="10"/>
    <s v=" "/>
    <s v="G00164"/>
    <n v="51180"/>
    <x v="83"/>
    <s v="51180 Benefits Admin/Payroll Admin fee"/>
    <x v="12"/>
    <s v="SFM - Invoice 5600202 - 11.15.21 PPE"/>
    <s v=" "/>
    <s v=""/>
    <s v=""/>
    <n v="53"/>
    <n v="53"/>
    <n v="0"/>
    <s v=""/>
    <s v="G/L Account"/>
    <s v=""/>
    <s v=" "/>
    <s v=""/>
    <s v=""/>
    <n v="20632"/>
    <s v=""/>
    <n v="130"/>
    <s v=""/>
    <s v=""/>
  </r>
  <r>
    <x v="0"/>
    <x v="1"/>
    <d v="2021-11-15T00:00:00"/>
    <x v="10"/>
    <s v=" "/>
    <s v="G00164"/>
    <n v="51180"/>
    <x v="83"/>
    <s v="51180 Benefits Admin/Payroll Admin fee"/>
    <x v="12"/>
    <s v="SFM - Invoice 5582115 - off - cycle"/>
    <s v=" "/>
    <s v=""/>
    <s v=""/>
    <n v="53"/>
    <n v="53"/>
    <n v="0"/>
    <s v=""/>
    <s v="G/L Account"/>
    <s v=""/>
    <s v=" "/>
    <s v=""/>
    <s v=""/>
    <n v="20580"/>
    <s v=""/>
    <n v="140"/>
    <s v=""/>
    <s v=""/>
  </r>
  <r>
    <x v="1"/>
    <x v="5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83"/>
    <n v="583"/>
    <n v="0"/>
    <s v=""/>
    <s v="G/L Account"/>
    <s v=""/>
    <s v=" "/>
    <s v=""/>
    <s v=""/>
    <n v="20440"/>
    <s v=""/>
    <n v="12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795"/>
    <n v="795"/>
    <n v="0"/>
    <s v=""/>
    <s v="G/L Account"/>
    <s v=""/>
    <s v=" "/>
    <s v=""/>
    <s v=""/>
    <n v="20432"/>
    <s v=""/>
    <n v="120"/>
    <s v=""/>
    <s v=""/>
  </r>
  <r>
    <x v="1"/>
    <x v="3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24"/>
    <s v=""/>
    <n v="120"/>
    <s v=""/>
    <s v=""/>
  </r>
  <r>
    <x v="1"/>
    <x v="9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18"/>
    <s v=""/>
    <n v="120"/>
    <s v=""/>
    <s v=""/>
  </r>
  <r>
    <x v="1"/>
    <x v="9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412"/>
    <s v=""/>
    <n v="120"/>
    <s v=""/>
    <s v=""/>
  </r>
  <r>
    <x v="1"/>
    <x v="7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83"/>
    <n v="583"/>
    <n v="0"/>
    <s v=""/>
    <s v="G/L Account"/>
    <s v=""/>
    <s v=" "/>
    <s v=""/>
    <s v=""/>
    <n v="20405"/>
    <s v=""/>
    <n v="120"/>
    <s v=""/>
    <s v=""/>
  </r>
  <r>
    <x v="1"/>
    <x v="4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06"/>
    <n v="106"/>
    <n v="0"/>
    <s v=""/>
    <s v="G/L Account"/>
    <s v=""/>
    <s v=" "/>
    <s v=""/>
    <s v=""/>
    <n v="20397"/>
    <s v=""/>
    <n v="120"/>
    <s v=""/>
    <s v=""/>
  </r>
  <r>
    <x v="1"/>
    <x v="5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91"/>
    <s v=""/>
    <n v="11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86"/>
    <s v=""/>
    <n v="110"/>
    <s v=""/>
    <s v=""/>
  </r>
  <r>
    <x v="1"/>
    <x v="7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159"/>
    <n v="159"/>
    <n v="0"/>
    <s v=""/>
    <s v="G/L Account"/>
    <s v=""/>
    <s v=" "/>
    <s v=""/>
    <s v=""/>
    <n v="20380"/>
    <s v=""/>
    <n v="110"/>
    <s v=""/>
    <s v=""/>
  </r>
  <r>
    <x v="1"/>
    <x v="1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375"/>
    <s v=""/>
    <n v="110"/>
    <s v=""/>
    <s v=""/>
  </r>
  <r>
    <x v="1"/>
    <x v="4"/>
    <d v="2021-11-15T00:00:00"/>
    <x v="10"/>
    <s v=" "/>
    <s v="G00165"/>
    <n v="51180"/>
    <x v="83"/>
    <s v="51180 Benefits Admin/Payroll Admin fee"/>
    <x v="12"/>
    <s v="CA PC - Invoice 5600063 - PPE 11.15.21"/>
    <s v=" "/>
    <s v=""/>
    <s v=""/>
    <n v="53"/>
    <n v="53"/>
    <n v="0"/>
    <s v=""/>
    <s v="G/L Account"/>
    <s v=""/>
    <s v=" "/>
    <s v=""/>
    <s v=""/>
    <n v="20371"/>
    <s v=""/>
    <n v="110"/>
    <s v=""/>
    <s v=""/>
  </r>
  <r>
    <x v="4"/>
    <x v="4"/>
    <d v="2021-11-15T00:00:00"/>
    <x v="10"/>
    <s v=" "/>
    <s v="G00166"/>
    <n v="51180"/>
    <x v="83"/>
    <s v="51180 Benefits Admin/Payroll Admin fee"/>
    <x v="12"/>
    <s v="NY PC - Invoice 5599760 - PPE 11.15.21"/>
    <s v=" "/>
    <s v=""/>
    <s v=""/>
    <n v="424"/>
    <n v="424"/>
    <n v="0"/>
    <s v=""/>
    <s v="G/L Account"/>
    <s v=""/>
    <s v=" "/>
    <s v=""/>
    <s v=""/>
    <n v="20343"/>
    <s v=""/>
    <n v="120"/>
    <s v=""/>
    <s v=""/>
  </r>
  <r>
    <x v="4"/>
    <x v="4"/>
    <d v="2021-11-15T00:00:00"/>
    <x v="10"/>
    <s v=" "/>
    <s v="G00166"/>
    <n v="51180"/>
    <x v="83"/>
    <s v="51180 Benefits Admin/Payroll Admin fee"/>
    <x v="12"/>
    <s v="NY PC - Invoice 5599760 - PPE 11.15.21"/>
    <s v=" "/>
    <s v=""/>
    <s v=""/>
    <n v="212"/>
    <n v="212"/>
    <n v="0"/>
    <s v=""/>
    <s v="G/L Account"/>
    <s v=""/>
    <s v=" "/>
    <s v=""/>
    <s v=""/>
    <n v="20336"/>
    <s v=""/>
    <n v="11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711.83"/>
    <n v="711.83"/>
    <n v="0"/>
    <s v=""/>
    <s v="G/L Account"/>
    <s v=""/>
    <s v=" "/>
    <s v=""/>
    <s v=""/>
    <n v="20837"/>
    <s v=""/>
    <n v="16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2621.54"/>
    <n v="2621.54"/>
    <n v="0"/>
    <s v=""/>
    <s v="G/L Account"/>
    <s v=""/>
    <s v=" "/>
    <s v=""/>
    <s v=""/>
    <n v="20829"/>
    <s v=""/>
    <n v="22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1465.65"/>
    <n v="1465.65"/>
    <n v="0"/>
    <s v=""/>
    <s v="G/L Account"/>
    <s v=""/>
    <s v=" "/>
    <s v=""/>
    <s v=""/>
    <n v="20821"/>
    <s v=""/>
    <n v="14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2220.5"/>
    <n v="2220.5"/>
    <n v="0"/>
    <s v=""/>
    <s v="G/L Account"/>
    <s v=""/>
    <s v=" "/>
    <s v=""/>
    <s v=""/>
    <n v="20813"/>
    <s v=""/>
    <n v="14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366"/>
    <n v="366"/>
    <n v="0"/>
    <s v=""/>
    <s v="G/L Account"/>
    <s v=""/>
    <s v=" "/>
    <s v=""/>
    <s v=""/>
    <n v="20805"/>
    <s v=""/>
    <n v="140"/>
    <s v=""/>
    <s v=""/>
  </r>
  <r>
    <x v="0"/>
    <x v="9"/>
    <d v="2021-11-15T00:00:00"/>
    <x v="10"/>
    <s v=" "/>
    <s v="G00164"/>
    <n v="51170"/>
    <x v="50"/>
    <s v="51170 Benefits "/>
    <x v="12"/>
    <s v="SFM - Invoice 5600202 - 11.15.21 PPE"/>
    <s v=" "/>
    <s v=""/>
    <s v=""/>
    <n v="262.08"/>
    <n v="262.08"/>
    <n v="0"/>
    <s v=""/>
    <s v="G/L Account"/>
    <s v=""/>
    <s v=" "/>
    <s v=""/>
    <s v=""/>
    <n v="20798"/>
    <s v=""/>
    <n v="14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2409.4"/>
    <n v="2409.4"/>
    <n v="0"/>
    <s v=""/>
    <s v="G/L Account"/>
    <s v=""/>
    <s v=" "/>
    <s v=""/>
    <s v=""/>
    <n v="20791"/>
    <s v=""/>
    <n v="14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1431.89"/>
    <n v="1431.89"/>
    <n v="0"/>
    <s v=""/>
    <s v="G/L Account"/>
    <s v=""/>
    <s v=" "/>
    <s v=""/>
    <s v=""/>
    <n v="20783"/>
    <s v=""/>
    <n v="14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55.1"/>
    <n v="55.1"/>
    <n v="0"/>
    <s v=""/>
    <s v="G/L Account"/>
    <s v=""/>
    <s v=" "/>
    <s v=""/>
    <s v=""/>
    <n v="20767"/>
    <s v=""/>
    <n v="18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1375.65"/>
    <n v="1375.65"/>
    <n v="0"/>
    <s v=""/>
    <s v="G/L Account"/>
    <s v=""/>
    <s v=" "/>
    <s v=""/>
    <s v=""/>
    <n v="20760"/>
    <s v=""/>
    <n v="18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10.69"/>
    <n v="10.69"/>
    <n v="0"/>
    <s v=""/>
    <s v="G/L Account"/>
    <s v=""/>
    <s v=" "/>
    <s v=""/>
    <s v=""/>
    <n v="20753"/>
    <s v=""/>
    <n v="180"/>
    <s v=""/>
    <s v=""/>
  </r>
  <r>
    <x v="0"/>
    <x v="6"/>
    <d v="2021-11-15T00:00:00"/>
    <x v="10"/>
    <s v=" "/>
    <s v="G00164"/>
    <n v="51170"/>
    <x v="50"/>
    <s v="51170 Benefits "/>
    <x v="12"/>
    <s v="SFM - Invoice 5600202 - 11.15.21 PPE"/>
    <s v=" "/>
    <s v=""/>
    <s v=""/>
    <n v="323.12"/>
    <n v="323.12"/>
    <n v="0"/>
    <s v=""/>
    <s v="G/L Account"/>
    <s v=""/>
    <s v=" "/>
    <s v=""/>
    <s v=""/>
    <n v="20748"/>
    <s v=""/>
    <n v="18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632.73"/>
    <n v="632.73"/>
    <n v="0"/>
    <s v=""/>
    <s v="G/L Account"/>
    <s v=""/>
    <s v=" "/>
    <s v=""/>
    <s v=""/>
    <n v="20741"/>
    <s v=""/>
    <n v="18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704.16"/>
    <n v="704.16"/>
    <n v="0"/>
    <s v=""/>
    <s v="G/L Account"/>
    <s v=""/>
    <s v=" "/>
    <s v=""/>
    <s v=""/>
    <n v="20734"/>
    <s v=""/>
    <n v="18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1210.56"/>
    <n v="1210.56"/>
    <n v="0"/>
    <s v=""/>
    <s v="G/L Account"/>
    <s v=""/>
    <s v=" "/>
    <s v=""/>
    <s v=""/>
    <n v="20728"/>
    <s v=""/>
    <n v="15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444.44"/>
    <n v="444.44"/>
    <n v="0"/>
    <s v=""/>
    <s v="G/L Account"/>
    <s v=""/>
    <s v=" "/>
    <s v=""/>
    <s v=""/>
    <n v="20713"/>
    <s v=""/>
    <n v="17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3159.13"/>
    <n v="3159.13"/>
    <n v="0"/>
    <s v=""/>
    <s v="G/L Account"/>
    <s v=""/>
    <s v=" "/>
    <s v=""/>
    <s v=""/>
    <n v="20705"/>
    <s v=""/>
    <n v="170"/>
    <s v=""/>
    <s v=""/>
  </r>
  <r>
    <x v="0"/>
    <x v="3"/>
    <d v="2021-11-15T00:00:00"/>
    <x v="10"/>
    <s v=" "/>
    <s v="G00164"/>
    <n v="51170"/>
    <x v="50"/>
    <s v="51170 Benefits "/>
    <x v="12"/>
    <s v="SFM - Invoice 5600202 - 11.15.21 PPE"/>
    <s v=" "/>
    <s v=""/>
    <s v=""/>
    <n v="9.85"/>
    <n v="9.85"/>
    <n v="0"/>
    <s v=""/>
    <s v="G/L Account"/>
    <s v=""/>
    <s v=" "/>
    <s v=""/>
    <s v=""/>
    <n v="20697"/>
    <s v=""/>
    <n v="170"/>
    <s v=""/>
    <s v=""/>
  </r>
  <r>
    <x v="0"/>
    <x v="6"/>
    <d v="2021-11-15T00:00:00"/>
    <x v="10"/>
    <s v=" "/>
    <s v="G00164"/>
    <n v="51170"/>
    <x v="50"/>
    <s v="51170 Benefits "/>
    <x v="12"/>
    <s v="SFM - Invoice 5600202 - 11.15.21 PPE"/>
    <s v=" "/>
    <s v=""/>
    <s v=""/>
    <n v="24.51"/>
    <n v="24.51"/>
    <n v="0"/>
    <s v=""/>
    <s v="G/L Account"/>
    <s v=""/>
    <s v=" "/>
    <s v=""/>
    <s v=""/>
    <n v="20691"/>
    <s v=""/>
    <n v="17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1714.94"/>
    <n v="1714.94"/>
    <n v="0"/>
    <s v=""/>
    <s v="G/L Account"/>
    <s v=""/>
    <s v=" "/>
    <s v=""/>
    <s v=""/>
    <n v="20685"/>
    <s v=""/>
    <n v="17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1706.83"/>
    <n v="1706.83"/>
    <n v="0"/>
    <s v=""/>
    <s v="G/L Account"/>
    <s v=""/>
    <s v=" "/>
    <s v=""/>
    <s v=""/>
    <n v="20677"/>
    <s v=""/>
    <n v="170"/>
    <s v=""/>
    <s v=""/>
  </r>
  <r>
    <x v="0"/>
    <x v="8"/>
    <d v="2021-11-15T00:00:00"/>
    <x v="10"/>
    <s v=" "/>
    <s v="G00164"/>
    <n v="51170"/>
    <x v="50"/>
    <s v="51170 Benefits "/>
    <x v="12"/>
    <s v="SFM - Invoice 5600202 - 11.15.21 PPE"/>
    <s v=" "/>
    <s v=""/>
    <s v=""/>
    <n v="256.39"/>
    <n v="256.39"/>
    <n v="0"/>
    <s v=""/>
    <s v="G/L Account"/>
    <s v=""/>
    <s v=" "/>
    <s v=""/>
    <s v=""/>
    <n v="20669"/>
    <s v=""/>
    <n v="170"/>
    <s v=""/>
    <s v=""/>
  </r>
  <r>
    <x v="0"/>
    <x v="5"/>
    <d v="2021-11-15T00:00:00"/>
    <x v="10"/>
    <s v=" "/>
    <s v="G00164"/>
    <n v="51170"/>
    <x v="50"/>
    <s v="51170 Benefits "/>
    <x v="12"/>
    <s v="SFM - Invoice 5600202 - 11.15.21 PPE"/>
    <s v=" "/>
    <s v=""/>
    <s v=""/>
    <n v="1603.91"/>
    <n v="1603.91"/>
    <n v="0"/>
    <s v=""/>
    <s v="G/L Account"/>
    <s v=""/>
    <s v=" "/>
    <s v=""/>
    <s v=""/>
    <n v="20659"/>
    <s v=""/>
    <n v="130"/>
    <s v=""/>
    <s v=""/>
  </r>
  <r>
    <x v="0"/>
    <x v="1"/>
    <d v="2021-11-15T00:00:00"/>
    <x v="10"/>
    <s v=" "/>
    <s v="G00164"/>
    <n v="51170"/>
    <x v="50"/>
    <s v="51170 Benefits "/>
    <x v="12"/>
    <s v="SFM - Invoice 5600202 - 11.15.21 PPE"/>
    <s v=" "/>
    <s v=""/>
    <s v=""/>
    <n v="4608.71"/>
    <n v="4608.71"/>
    <n v="0"/>
    <s v=""/>
    <s v="G/L Account"/>
    <s v=""/>
    <s v=" "/>
    <s v=""/>
    <s v=""/>
    <n v="20652"/>
    <s v=""/>
    <n v="130"/>
    <s v=""/>
    <s v=""/>
  </r>
  <r>
    <x v="0"/>
    <x v="7"/>
    <d v="2021-11-15T00:00:00"/>
    <x v="10"/>
    <s v=" "/>
    <s v="G00164"/>
    <n v="51170"/>
    <x v="50"/>
    <s v="51170 Benefits "/>
    <x v="12"/>
    <s v="SFM - Invoice 5600202 - 11.15.21 PPE"/>
    <s v=" "/>
    <s v=""/>
    <s v=""/>
    <n v="2016.14"/>
    <n v="2016.14"/>
    <n v="0"/>
    <s v=""/>
    <s v="G/L Account"/>
    <s v=""/>
    <s v=" "/>
    <s v=""/>
    <s v=""/>
    <n v="20645"/>
    <s v=""/>
    <n v="130"/>
    <s v=""/>
    <s v=""/>
  </r>
  <r>
    <x v="0"/>
    <x v="4"/>
    <d v="2021-11-15T00:00:00"/>
    <x v="10"/>
    <s v=" "/>
    <s v="G00164"/>
    <n v="51170"/>
    <x v="50"/>
    <s v="51170 Benefits "/>
    <x v="12"/>
    <s v="SFM - Invoice 5600202 - 11.15.21 PPE"/>
    <s v=" "/>
    <s v=""/>
    <s v=""/>
    <n v="205.44"/>
    <n v="205.44"/>
    <n v="0"/>
    <s v=""/>
    <s v="G/L Account"/>
    <s v=""/>
    <s v=" "/>
    <s v=""/>
    <s v=""/>
    <n v="20637"/>
    <s v=""/>
    <n v="130"/>
    <s v=""/>
    <s v=""/>
  </r>
  <r>
    <x v="0"/>
    <x v="2"/>
    <d v="2021-11-15T00:00:00"/>
    <x v="10"/>
    <s v=" "/>
    <s v="G00164"/>
    <n v="51170"/>
    <x v="50"/>
    <s v="51170 Benefits "/>
    <x v="12"/>
    <s v="SFM - Invoice 5600202 - 11.15.21 PPE"/>
    <s v=" "/>
    <s v=""/>
    <s v=""/>
    <n v="397.53"/>
    <n v="397.53"/>
    <n v="0"/>
    <s v=""/>
    <s v="G/L Account"/>
    <s v=""/>
    <s v=" "/>
    <s v=""/>
    <s v=""/>
    <n v="20630"/>
    <s v=""/>
    <n v="130"/>
    <s v=""/>
    <s v=""/>
  </r>
  <r>
    <x v="1"/>
    <x v="5"/>
    <d v="2021-11-15T00:00:00"/>
    <x v="10"/>
    <s v=" "/>
    <s v="G00165"/>
    <n v="51170"/>
    <x v="50"/>
    <s v="51170 Benefits "/>
    <x v="12"/>
    <s v="CA PC - Invoice 5600063 - PPE 11.15.21"/>
    <s v=" "/>
    <s v=""/>
    <s v=""/>
    <n v="2819.97"/>
    <n v="2819.97"/>
    <n v="0"/>
    <s v=""/>
    <s v="G/L Account"/>
    <s v=""/>
    <s v=" "/>
    <s v=""/>
    <s v=""/>
    <n v="20438"/>
    <s v=""/>
    <n v="12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5056.8500000000004"/>
    <n v="5056.8500000000004"/>
    <n v="0"/>
    <s v=""/>
    <s v="G/L Account"/>
    <s v=""/>
    <s v=" "/>
    <s v=""/>
    <s v=""/>
    <n v="20430"/>
    <s v=""/>
    <n v="120"/>
    <s v=""/>
    <s v=""/>
  </r>
  <r>
    <x v="1"/>
    <x v="3"/>
    <d v="2021-11-15T00:00:00"/>
    <x v="10"/>
    <s v=" "/>
    <s v="G00165"/>
    <n v="51170"/>
    <x v="50"/>
    <s v="51170 Benefits "/>
    <x v="12"/>
    <s v="CA PC - Invoice 5600063 - PPE 11.15.21"/>
    <s v=" "/>
    <s v=""/>
    <s v=""/>
    <n v="269.35000000000002"/>
    <n v="269.35000000000002"/>
    <n v="0"/>
    <s v=""/>
    <s v="G/L Account"/>
    <s v=""/>
    <s v=" "/>
    <s v=""/>
    <s v=""/>
    <n v="20422"/>
    <s v=""/>
    <n v="120"/>
    <s v=""/>
    <s v=""/>
  </r>
  <r>
    <x v="1"/>
    <x v="9"/>
    <d v="2021-11-15T00:00:00"/>
    <x v="10"/>
    <s v=" "/>
    <s v="G00165"/>
    <n v="51170"/>
    <x v="50"/>
    <s v="51170 Benefits "/>
    <x v="12"/>
    <s v="CA PC - Invoice 5600063 - PPE 11.15.21"/>
    <s v=" "/>
    <s v=""/>
    <s v=""/>
    <n v="39.270000000000003"/>
    <n v="39.270000000000003"/>
    <n v="0"/>
    <s v=""/>
    <s v="G/L Account"/>
    <s v=""/>
    <s v=" "/>
    <s v=""/>
    <s v=""/>
    <n v="20416"/>
    <s v=""/>
    <n v="120"/>
    <s v=""/>
    <s v=""/>
  </r>
  <r>
    <x v="1"/>
    <x v="9"/>
    <d v="2021-11-15T00:00:00"/>
    <x v="10"/>
    <s v=" "/>
    <s v="G00165"/>
    <n v="51170"/>
    <x v="50"/>
    <s v="51170 Benefits "/>
    <x v="12"/>
    <s v="CA PC - Invoice 5600063 - PPE 11.15.21"/>
    <s v=" "/>
    <s v=""/>
    <s v=""/>
    <n v="43.46"/>
    <n v="43.46"/>
    <n v="0"/>
    <s v=""/>
    <s v="G/L Account"/>
    <s v=""/>
    <s v=" "/>
    <s v=""/>
    <s v=""/>
    <n v="20410"/>
    <s v=""/>
    <n v="120"/>
    <s v=""/>
    <s v=""/>
  </r>
  <r>
    <x v="1"/>
    <x v="7"/>
    <d v="2021-11-15T00:00:00"/>
    <x v="10"/>
    <s v=" "/>
    <s v="G00165"/>
    <n v="51170"/>
    <x v="50"/>
    <s v="51170 Benefits "/>
    <x v="12"/>
    <s v="CA PC - Invoice 5600063 - PPE 11.15.21"/>
    <s v=" "/>
    <s v=""/>
    <s v=""/>
    <n v="3081.49"/>
    <n v="3081.49"/>
    <n v="0"/>
    <s v=""/>
    <s v="G/L Account"/>
    <s v=""/>
    <s v=" "/>
    <s v=""/>
    <s v=""/>
    <n v="20403"/>
    <s v=""/>
    <n v="120"/>
    <s v=""/>
    <s v=""/>
  </r>
  <r>
    <x v="1"/>
    <x v="4"/>
    <d v="2021-11-15T00:00:00"/>
    <x v="10"/>
    <s v=" "/>
    <s v="G00165"/>
    <n v="51170"/>
    <x v="50"/>
    <s v="51170 Benefits "/>
    <x v="12"/>
    <s v="CA PC - Invoice 5600063 - PPE 11.15.21"/>
    <s v=" "/>
    <s v=""/>
    <s v=""/>
    <n v="729.9"/>
    <n v="729.9"/>
    <n v="0"/>
    <s v=""/>
    <s v="G/L Account"/>
    <s v=""/>
    <s v=" "/>
    <s v=""/>
    <s v=""/>
    <n v="20395"/>
    <s v=""/>
    <n v="120"/>
    <s v=""/>
    <s v=""/>
  </r>
  <r>
    <x v="1"/>
    <x v="5"/>
    <d v="2021-11-15T00:00:00"/>
    <x v="10"/>
    <s v=" "/>
    <s v="G00165"/>
    <n v="51170"/>
    <x v="50"/>
    <s v="51170 Benefits "/>
    <x v="12"/>
    <s v="CA PC - Invoice 5600063 - PPE 11.15.21"/>
    <s v=" "/>
    <s v=""/>
    <s v=""/>
    <n v="2613.0300000000002"/>
    <n v="2613.0300000000002"/>
    <n v="0"/>
    <s v=""/>
    <s v="G/L Account"/>
    <s v=""/>
    <s v=" "/>
    <s v=""/>
    <s v=""/>
    <n v="20389"/>
    <s v=""/>
    <n v="11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2685.56"/>
    <n v="2685.56"/>
    <n v="0"/>
    <s v=""/>
    <s v="G/L Account"/>
    <s v=""/>
    <s v=" "/>
    <s v=""/>
    <s v=""/>
    <n v="20384"/>
    <s v=""/>
    <n v="110"/>
    <s v=""/>
    <s v=""/>
  </r>
  <r>
    <x v="1"/>
    <x v="7"/>
    <d v="2021-11-15T00:00:00"/>
    <x v="10"/>
    <s v=" "/>
    <s v="G00165"/>
    <n v="51170"/>
    <x v="50"/>
    <s v="51170 Benefits "/>
    <x v="12"/>
    <s v="CA PC - Invoice 5600063 - PPE 11.15.21"/>
    <s v=" "/>
    <s v=""/>
    <s v=""/>
    <n v="2689.35"/>
    <n v="2689.35"/>
    <n v="0"/>
    <s v=""/>
    <s v="G/L Account"/>
    <s v=""/>
    <s v=" "/>
    <s v=""/>
    <s v=""/>
    <n v="20378"/>
    <s v=""/>
    <n v="110"/>
    <s v=""/>
    <s v=""/>
  </r>
  <r>
    <x v="1"/>
    <x v="1"/>
    <d v="2021-11-15T00:00:00"/>
    <x v="10"/>
    <s v=" "/>
    <s v="G00165"/>
    <n v="51170"/>
    <x v="50"/>
    <s v="51170 Benefits "/>
    <x v="12"/>
    <s v="CA PC - Invoice 5600063 - PPE 11.15.21"/>
    <s v=" "/>
    <s v=""/>
    <s v=""/>
    <n v="1560.74"/>
    <n v="1560.74"/>
    <n v="0"/>
    <s v=""/>
    <s v="G/L Account"/>
    <s v=""/>
    <s v=" "/>
    <s v=""/>
    <s v=""/>
    <n v="20374"/>
    <s v=""/>
    <n v="110"/>
    <s v=""/>
    <s v=""/>
  </r>
  <r>
    <x v="1"/>
    <x v="4"/>
    <d v="2021-11-15T00:00:00"/>
    <x v="10"/>
    <s v=" "/>
    <s v="G00165"/>
    <n v="51170"/>
    <x v="50"/>
    <s v="51170 Benefits "/>
    <x v="12"/>
    <s v="CA PC - Invoice 5600063 - PPE 11.15.21"/>
    <s v=" "/>
    <s v=""/>
    <s v=""/>
    <n v="1546.09"/>
    <n v="1546.09"/>
    <n v="0"/>
    <s v=""/>
    <s v="G/L Account"/>
    <s v=""/>
    <s v=" "/>
    <s v=""/>
    <s v=""/>
    <n v="20370"/>
    <s v=""/>
    <n v="110"/>
    <s v=""/>
    <s v=""/>
  </r>
  <r>
    <x v="4"/>
    <x v="4"/>
    <d v="2021-11-15T00:00:00"/>
    <x v="10"/>
    <s v=" "/>
    <s v="G00166"/>
    <n v="51170"/>
    <x v="50"/>
    <s v="51170 Benefits "/>
    <x v="12"/>
    <s v="NY PC - Invoice 5599760 - PPE 11.15.21"/>
    <s v=" "/>
    <s v=""/>
    <s v=""/>
    <n v="2340.52"/>
    <n v="2340.52"/>
    <n v="0"/>
    <s v=""/>
    <s v="G/L Account"/>
    <s v=""/>
    <s v=" "/>
    <s v=""/>
    <s v=""/>
    <n v="20341"/>
    <s v=""/>
    <n v="120"/>
    <s v=""/>
    <s v=""/>
  </r>
  <r>
    <x v="4"/>
    <x v="4"/>
    <d v="2021-11-15T00:00:00"/>
    <x v="10"/>
    <s v=" "/>
    <s v="G00166"/>
    <n v="51170"/>
    <x v="50"/>
    <s v="51170 Benefits "/>
    <x v="12"/>
    <s v="NY PC - Invoice 5599760 - PPE 11.15.21"/>
    <s v=" "/>
    <s v=""/>
    <s v=""/>
    <n v="3346.94"/>
    <n v="3346.94"/>
    <n v="0"/>
    <s v=""/>
    <s v="G/L Account"/>
    <s v=""/>
    <s v=" "/>
    <s v=""/>
    <s v=""/>
    <n v="20334"/>
    <s v=""/>
    <n v="11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209.48"/>
    <n v="209.48"/>
    <n v="0"/>
    <s v=""/>
    <s v="G/L Account"/>
    <s v=""/>
    <s v=" "/>
    <s v=""/>
    <s v=""/>
    <n v="20836"/>
    <s v=""/>
    <n v="16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28.33000000000004"/>
    <n v="528.33000000000004"/>
    <n v="0"/>
    <s v=""/>
    <s v="G/L Account"/>
    <s v=""/>
    <s v=" "/>
    <s v=""/>
    <s v=""/>
    <n v="20828"/>
    <s v=""/>
    <n v="22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28.41999999999996"/>
    <n v="528.41999999999996"/>
    <n v="0"/>
    <s v=""/>
    <s v="G/L Account"/>
    <s v=""/>
    <s v=" "/>
    <s v=""/>
    <s v=""/>
    <n v="20820"/>
    <s v=""/>
    <n v="14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13.8"/>
    <n v="713.8"/>
    <n v="0"/>
    <s v=""/>
    <s v="G/L Account"/>
    <s v=""/>
    <s v=" "/>
    <s v=""/>
    <s v=""/>
    <n v="20812"/>
    <s v=""/>
    <n v="140"/>
    <s v=""/>
    <s v=""/>
  </r>
  <r>
    <x v="0"/>
    <x v="3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25.49"/>
    <n v="125.49"/>
    <n v="0"/>
    <s v=""/>
    <s v="G/L Account"/>
    <s v=""/>
    <s v=" "/>
    <s v=""/>
    <s v=""/>
    <n v="20804"/>
    <s v=""/>
    <n v="140"/>
    <s v=""/>
    <s v=""/>
  </r>
  <r>
    <x v="0"/>
    <x v="9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7.270000000000003"/>
    <n v="37.270000000000003"/>
    <n v="0"/>
    <s v=""/>
    <s v="G/L Account"/>
    <s v=""/>
    <s v=" "/>
    <s v=""/>
    <s v=""/>
    <n v="20797"/>
    <s v=""/>
    <n v="14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0.26"/>
    <n v="580.26"/>
    <n v="0"/>
    <s v=""/>
    <s v="G/L Account"/>
    <s v=""/>
    <s v=" "/>
    <s v=""/>
    <s v=""/>
    <n v="20790"/>
    <s v=""/>
    <n v="14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76.5"/>
    <n v="376.5"/>
    <n v="0"/>
    <s v=""/>
    <s v="G/L Account"/>
    <s v=""/>
    <s v=" "/>
    <s v=""/>
    <s v=""/>
    <n v="20782"/>
    <s v=""/>
    <n v="14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67.88"/>
    <n v="67.88"/>
    <n v="0"/>
    <s v=""/>
    <s v="G/L Account"/>
    <s v=""/>
    <s v=" "/>
    <s v=""/>
    <s v=""/>
    <n v="20766"/>
    <s v=""/>
    <n v="18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03.73"/>
    <n v="503.73"/>
    <n v="0"/>
    <s v=""/>
    <s v="G/L Account"/>
    <s v=""/>
    <s v=" "/>
    <s v=""/>
    <s v=""/>
    <n v="20759"/>
    <s v=""/>
    <n v="180"/>
    <s v=""/>
    <s v=""/>
  </r>
  <r>
    <x v="0"/>
    <x v="6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.41"/>
    <n v="58.41"/>
    <n v="0"/>
    <s v=""/>
    <s v="G/L Account"/>
    <s v=""/>
    <s v=" "/>
    <s v=""/>
    <s v=""/>
    <n v="20747"/>
    <s v=""/>
    <n v="18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6.99"/>
    <n v="86.99"/>
    <n v="0"/>
    <s v=""/>
    <s v="G/L Account"/>
    <s v=""/>
    <s v=" "/>
    <s v=""/>
    <s v=""/>
    <n v="20740"/>
    <s v=""/>
    <n v="18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2"/>
    <n v="82"/>
    <n v="0"/>
    <s v=""/>
    <s v="G/L Account"/>
    <s v=""/>
    <s v=" "/>
    <s v=""/>
    <s v=""/>
    <n v="20733"/>
    <s v=""/>
    <n v="180"/>
    <s v=""/>
    <s v=""/>
  </r>
  <r>
    <x v="0"/>
    <x v="2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5.97"/>
    <n v="75.97"/>
    <n v="0"/>
    <s v=""/>
    <s v="G/L Account"/>
    <s v=""/>
    <s v=" "/>
    <s v=""/>
    <s v=""/>
    <n v="20727"/>
    <s v=""/>
    <n v="15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87.86"/>
    <n v="587.86"/>
    <n v="0"/>
    <s v=""/>
    <s v="G/L Account"/>
    <s v=""/>
    <s v=" "/>
    <s v=""/>
    <s v=""/>
    <n v="20712"/>
    <s v=""/>
    <n v="17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545.13"/>
    <n v="545.13"/>
    <n v="0"/>
    <s v=""/>
    <s v="G/L Account"/>
    <s v=""/>
    <s v=" "/>
    <s v=""/>
    <s v=""/>
    <n v="20704"/>
    <s v=""/>
    <n v="170"/>
    <s v=""/>
    <s v=""/>
  </r>
  <r>
    <x v="0"/>
    <x v="3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85"/>
    <n v="85"/>
    <n v="0"/>
    <s v=""/>
    <s v="G/L Account"/>
    <s v=""/>
    <s v=" "/>
    <s v=""/>
    <s v=""/>
    <n v="20696"/>
    <s v=""/>
    <n v="17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79.13"/>
    <n v="179.13"/>
    <n v="0"/>
    <s v=""/>
    <s v="G/L Account"/>
    <s v=""/>
    <s v=" "/>
    <s v=""/>
    <s v=""/>
    <n v="20684"/>
    <s v=""/>
    <n v="17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380.61"/>
    <n v="380.61"/>
    <n v="0"/>
    <s v=""/>
    <s v="G/L Account"/>
    <s v=""/>
    <s v=" "/>
    <s v=""/>
    <s v=""/>
    <n v="20676"/>
    <s v=""/>
    <n v="170"/>
    <s v=""/>
    <s v=""/>
  </r>
  <r>
    <x v="0"/>
    <x v="5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341.69"/>
    <n v="1341.69"/>
    <n v="0"/>
    <s v=""/>
    <s v="G/L Account"/>
    <s v=""/>
    <s v=" "/>
    <s v=""/>
    <s v=""/>
    <n v="20658"/>
    <s v=""/>
    <n v="130"/>
    <s v=""/>
    <s v=""/>
  </r>
  <r>
    <x v="0"/>
    <x v="1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1892.05"/>
    <n v="1892.05"/>
    <n v="0"/>
    <s v=""/>
    <s v="G/L Account"/>
    <s v=""/>
    <s v=" "/>
    <s v=""/>
    <s v=""/>
    <n v="20651"/>
    <s v=""/>
    <n v="130"/>
    <s v=""/>
    <s v=""/>
  </r>
  <r>
    <x v="0"/>
    <x v="7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991.2"/>
    <n v="991.2"/>
    <n v="0"/>
    <s v=""/>
    <s v="G/L Account"/>
    <s v=""/>
    <s v=" "/>
    <s v=""/>
    <s v=""/>
    <n v="20644"/>
    <s v=""/>
    <n v="130"/>
    <s v=""/>
    <s v=""/>
  </r>
  <r>
    <x v="0"/>
    <x v="4"/>
    <d v="2021-11-15T00:00:00"/>
    <x v="10"/>
    <s v=" "/>
    <s v="G00164"/>
    <n v="51160"/>
    <x v="51"/>
    <s v="51160 401k employer match"/>
    <x v="12"/>
    <s v="SFM - Invoice 5600202 - 11.15.21 PPE"/>
    <s v=" "/>
    <s v=""/>
    <s v=""/>
    <n v="773.33"/>
    <n v="773.33"/>
    <n v="0"/>
    <s v=""/>
    <s v="G/L Account"/>
    <s v=""/>
    <s v=" "/>
    <s v=""/>
    <s v=""/>
    <n v="20636"/>
    <s v=""/>
    <n v="130"/>
    <s v=""/>
    <s v=""/>
  </r>
  <r>
    <x v="1"/>
    <x v="5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1170.6099999999999"/>
    <n v="1170.6099999999999"/>
    <n v="0"/>
    <s v=""/>
    <s v="G/L Account"/>
    <s v=""/>
    <s v=" "/>
    <s v=""/>
    <s v=""/>
    <n v="20437"/>
    <s v=""/>
    <n v="120"/>
    <s v=""/>
    <s v=""/>
  </r>
  <r>
    <x v="1"/>
    <x v="1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1835.96"/>
    <n v="1835.96"/>
    <n v="0"/>
    <s v=""/>
    <s v="G/L Account"/>
    <s v=""/>
    <s v=" "/>
    <s v=""/>
    <s v=""/>
    <n v="20429"/>
    <s v=""/>
    <n v="120"/>
    <s v=""/>
    <s v=""/>
  </r>
  <r>
    <x v="1"/>
    <x v="9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15.33"/>
    <n v="215.33"/>
    <n v="0"/>
    <s v=""/>
    <s v="G/L Account"/>
    <s v=""/>
    <s v=" "/>
    <s v=""/>
    <s v=""/>
    <n v="20415"/>
    <s v=""/>
    <n v="120"/>
    <s v=""/>
    <s v=""/>
  </r>
  <r>
    <x v="1"/>
    <x v="7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116.0100000000002"/>
    <n v="2116.0100000000002"/>
    <n v="0"/>
    <s v=""/>
    <s v="G/L Account"/>
    <s v=""/>
    <s v=" "/>
    <s v=""/>
    <s v=""/>
    <n v="20402"/>
    <s v=""/>
    <n v="120"/>
    <s v=""/>
    <s v=""/>
  </r>
  <r>
    <x v="1"/>
    <x v="4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260.52"/>
    <n v="260.52"/>
    <n v="0"/>
    <s v=""/>
    <s v="G/L Account"/>
    <s v=""/>
    <s v=" "/>
    <s v=""/>
    <s v=""/>
    <n v="20394"/>
    <s v=""/>
    <n v="120"/>
    <s v=""/>
    <s v=""/>
  </r>
  <r>
    <x v="1"/>
    <x v="1"/>
    <d v="2021-11-15T00:00:00"/>
    <x v="10"/>
    <s v=" "/>
    <s v="G00165"/>
    <n v="51160"/>
    <x v="51"/>
    <s v="51160 401k employer match"/>
    <x v="12"/>
    <s v="CA PC - Invoice 5600063 - PPE 11.15.21"/>
    <s v=" "/>
    <s v=""/>
    <s v=""/>
    <n v="626.71"/>
    <n v="626.71"/>
    <n v="0"/>
    <s v=""/>
    <s v="G/L Account"/>
    <s v=""/>
    <s v=" "/>
    <s v=""/>
    <s v=""/>
    <n v="20383"/>
    <s v=""/>
    <n v="110"/>
    <s v=""/>
    <s v=""/>
  </r>
  <r>
    <x v="4"/>
    <x v="4"/>
    <d v="2021-11-15T00:00:00"/>
    <x v="10"/>
    <s v=" "/>
    <s v="G00166"/>
    <n v="51160"/>
    <x v="51"/>
    <s v="51160 401k employer match"/>
    <x v="12"/>
    <s v="NY PC - Invoice 5599760 - PPE 11.15.21"/>
    <s v=" "/>
    <s v=""/>
    <s v=""/>
    <n v="1439.99"/>
    <n v="1439.99"/>
    <n v="0"/>
    <s v=""/>
    <s v="G/L Account"/>
    <s v=""/>
    <s v=" "/>
    <s v=""/>
    <s v=""/>
    <n v="20340"/>
    <s v=""/>
    <n v="120"/>
    <s v=""/>
    <s v=""/>
  </r>
  <r>
    <x v="4"/>
    <x v="4"/>
    <d v="2021-11-15T00:00:00"/>
    <x v="10"/>
    <s v=" "/>
    <s v="G00166"/>
    <n v="51160"/>
    <x v="51"/>
    <s v="51160 401k employer match"/>
    <x v="12"/>
    <s v="NY PC - Invoice 5599760 - PPE 11.15.21"/>
    <s v=" "/>
    <s v=""/>
    <s v=""/>
    <n v="1003.06"/>
    <n v="1003.06"/>
    <n v="0"/>
    <s v=""/>
    <s v="G/L Account"/>
    <s v=""/>
    <s v=" "/>
    <s v=""/>
    <s v=""/>
    <n v="20333"/>
    <s v=""/>
    <n v="11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312.45"/>
    <n v="312.45"/>
    <n v="0"/>
    <s v=""/>
    <s v="G/L Account"/>
    <s v=""/>
    <s v=" "/>
    <s v=""/>
    <s v=""/>
    <n v="20838"/>
    <s v=""/>
    <n v="16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60.73"/>
    <n v="560.73"/>
    <n v="0"/>
    <s v=""/>
    <s v="G/L Account"/>
    <s v=""/>
    <s v=" "/>
    <s v=""/>
    <s v=""/>
    <n v="20830"/>
    <s v=""/>
    <n v="22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13.19000000000005"/>
    <n v="513.19000000000005"/>
    <n v="0"/>
    <s v=""/>
    <s v="G/L Account"/>
    <s v=""/>
    <s v=" "/>
    <s v=""/>
    <s v=""/>
    <n v="20822"/>
    <s v=""/>
    <n v="14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88.6"/>
    <n v="788.6"/>
    <n v="0"/>
    <s v=""/>
    <s v="G/L Account"/>
    <s v=""/>
    <s v=" "/>
    <s v=""/>
    <s v=""/>
    <n v="20814"/>
    <s v=""/>
    <n v="14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81.45"/>
    <n v="81.45"/>
    <n v="0"/>
    <s v=""/>
    <s v="G/L Account"/>
    <s v=""/>
    <s v=" "/>
    <s v=""/>
    <s v=""/>
    <n v="20806"/>
    <s v=""/>
    <n v="140"/>
    <s v=""/>
    <s v=""/>
  </r>
  <r>
    <x v="0"/>
    <x v="9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96.89"/>
    <n v="96.89"/>
    <n v="0"/>
    <s v=""/>
    <s v="G/L Account"/>
    <s v=""/>
    <s v=" "/>
    <s v=""/>
    <s v=""/>
    <n v="20799"/>
    <s v=""/>
    <n v="14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75.26"/>
    <n v="575.26"/>
    <n v="0"/>
    <s v=""/>
    <s v="G/L Account"/>
    <s v=""/>
    <s v=" "/>
    <s v=""/>
    <s v=""/>
    <n v="20792"/>
    <s v=""/>
    <n v="14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58.43"/>
    <n v="158.43"/>
    <n v="0"/>
    <s v=""/>
    <s v="G/L Account"/>
    <s v=""/>
    <s v=" "/>
    <s v=""/>
    <s v=""/>
    <n v="20784"/>
    <s v=""/>
    <n v="14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96.86"/>
    <n v="96.86"/>
    <n v="0"/>
    <s v=""/>
    <s v="G/L Account"/>
    <s v=""/>
    <s v=" "/>
    <s v=""/>
    <s v=""/>
    <n v="20768"/>
    <s v=""/>
    <n v="18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467.54"/>
    <n v="467.54"/>
    <n v="0"/>
    <s v=""/>
    <s v="G/L Account"/>
    <s v=""/>
    <s v=" "/>
    <s v=""/>
    <s v=""/>
    <n v="20761"/>
    <s v=""/>
    <n v="18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.48"/>
    <n v="53.48"/>
    <n v="0"/>
    <s v=""/>
    <s v="G/L Account"/>
    <s v=""/>
    <s v=" "/>
    <s v=""/>
    <s v=""/>
    <n v="20754"/>
    <s v=""/>
    <n v="180"/>
    <s v=""/>
    <s v=""/>
  </r>
  <r>
    <x v="0"/>
    <x v="6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0.23"/>
    <n v="50.23"/>
    <n v="0"/>
    <s v=""/>
    <s v="G/L Account"/>
    <s v=""/>
    <s v=" "/>
    <s v=""/>
    <s v=""/>
    <n v="20749"/>
    <s v=""/>
    <n v="18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7.49"/>
    <n v="197.49"/>
    <n v="0"/>
    <s v=""/>
    <s v="G/L Account"/>
    <s v=""/>
    <s v=" "/>
    <s v=""/>
    <s v=""/>
    <n v="20742"/>
    <s v=""/>
    <n v="18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48.3"/>
    <n v="48.3"/>
    <n v="0"/>
    <s v=""/>
    <s v="G/L Account"/>
    <s v=""/>
    <s v=" "/>
    <s v=""/>
    <s v=""/>
    <n v="20735"/>
    <s v=""/>
    <n v="18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6.34"/>
    <n v="196.34"/>
    <n v="0"/>
    <s v=""/>
    <s v="G/L Account"/>
    <s v=""/>
    <s v=" "/>
    <s v=""/>
    <s v=""/>
    <n v="20729"/>
    <s v=""/>
    <n v="15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5.20000000000005"/>
    <n v="535.20000000000005"/>
    <n v="0"/>
    <s v=""/>
    <s v="G/L Account"/>
    <s v=""/>
    <s v=" "/>
    <s v=""/>
    <s v=""/>
    <n v="20714"/>
    <s v=""/>
    <n v="17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95.46"/>
    <n v="595.46"/>
    <n v="0"/>
    <s v=""/>
    <s v="G/L Account"/>
    <s v=""/>
    <s v=" "/>
    <s v=""/>
    <s v=""/>
    <n v="20706"/>
    <s v=""/>
    <n v="170"/>
    <s v=""/>
    <s v=""/>
  </r>
  <r>
    <x v="0"/>
    <x v="3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3.67"/>
    <n v="73.67"/>
    <n v="0"/>
    <s v=""/>
    <s v="G/L Account"/>
    <s v=""/>
    <s v=" "/>
    <s v=""/>
    <s v=""/>
    <n v="20698"/>
    <s v=""/>
    <n v="170"/>
    <s v=""/>
    <s v=""/>
  </r>
  <r>
    <x v="0"/>
    <x v="6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03.09"/>
    <n v="103.09"/>
    <n v="0"/>
    <s v=""/>
    <s v="G/L Account"/>
    <s v=""/>
    <s v=" "/>
    <s v=""/>
    <s v=""/>
    <n v="20692"/>
    <s v=""/>
    <n v="17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538.25"/>
    <n v="538.25"/>
    <n v="0"/>
    <s v=""/>
    <s v="G/L Account"/>
    <s v=""/>
    <s v=" "/>
    <s v=""/>
    <s v=""/>
    <n v="20686"/>
    <s v=""/>
    <n v="17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45.33000000000001"/>
    <n v="145.33000000000001"/>
    <n v="0"/>
    <s v=""/>
    <s v="G/L Account"/>
    <s v=""/>
    <s v=" "/>
    <s v=""/>
    <s v=""/>
    <n v="20678"/>
    <s v=""/>
    <n v="170"/>
    <s v=""/>
    <s v=""/>
  </r>
  <r>
    <x v="0"/>
    <x v="8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73.91"/>
    <n v="73.91"/>
    <n v="0"/>
    <s v=""/>
    <s v="G/L Account"/>
    <s v=""/>
    <s v=" "/>
    <s v=""/>
    <s v=""/>
    <n v="20670"/>
    <s v=""/>
    <n v="170"/>
    <s v=""/>
    <s v=""/>
  </r>
  <r>
    <x v="0"/>
    <x v="5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872.06"/>
    <n v="872.06"/>
    <n v="0"/>
    <s v=""/>
    <s v="G/L Account"/>
    <s v=""/>
    <s v=" "/>
    <s v=""/>
    <s v=""/>
    <n v="20660"/>
    <s v=""/>
    <n v="130"/>
    <s v=""/>
    <s v=""/>
  </r>
  <r>
    <x v="0"/>
    <x v="1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1941.57"/>
    <n v="1941.57"/>
    <n v="0"/>
    <s v=""/>
    <s v="G/L Account"/>
    <s v=""/>
    <s v=" "/>
    <s v=""/>
    <s v=""/>
    <n v="20653"/>
    <s v=""/>
    <n v="130"/>
    <s v=""/>
    <s v=""/>
  </r>
  <r>
    <x v="0"/>
    <x v="7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643.94000000000005"/>
    <n v="643.94000000000005"/>
    <n v="0"/>
    <s v=""/>
    <s v="G/L Account"/>
    <s v=""/>
    <s v=" "/>
    <s v=""/>
    <s v=""/>
    <n v="20646"/>
    <s v=""/>
    <n v="130"/>
    <s v=""/>
    <s v=""/>
  </r>
  <r>
    <x v="0"/>
    <x v="4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213.77"/>
    <n v="213.77"/>
    <n v="0"/>
    <s v=""/>
    <s v="G/L Account"/>
    <s v=""/>
    <s v=" "/>
    <s v=""/>
    <s v=""/>
    <n v="20638"/>
    <s v=""/>
    <n v="130"/>
    <s v=""/>
    <s v=""/>
  </r>
  <r>
    <x v="0"/>
    <x v="2"/>
    <d v="2021-11-15T00:00:00"/>
    <x v="10"/>
    <s v=" "/>
    <s v="G00164"/>
    <n v="51150"/>
    <x v="52"/>
    <s v="51150 Workers' comp insurance"/>
    <x v="12"/>
    <s v="SFM - Invoice 5600202 - 11.15.21 PPE"/>
    <s v=" "/>
    <s v=""/>
    <s v=""/>
    <n v="650"/>
    <n v="650"/>
    <n v="0"/>
    <s v=""/>
    <s v="G/L Account"/>
    <s v=""/>
    <s v=" "/>
    <s v=""/>
    <s v=""/>
    <n v="20631"/>
    <s v=""/>
    <n v="130"/>
    <s v=""/>
    <s v=""/>
  </r>
  <r>
    <x v="0"/>
    <x v="1"/>
    <d v="2021-11-15T00:00:00"/>
    <x v="10"/>
    <s v=" "/>
    <s v="G00164"/>
    <n v="51150"/>
    <x v="52"/>
    <s v="51150 Workers' comp insurance"/>
    <x v="12"/>
    <s v="SFM - Invoice 5582115 - off - cycle"/>
    <s v=" "/>
    <s v=""/>
    <s v=""/>
    <n v="1.8"/>
    <n v="1.8"/>
    <n v="0"/>
    <s v=""/>
    <s v="G/L Account"/>
    <s v=""/>
    <s v=" "/>
    <s v=""/>
    <s v=""/>
    <n v="20579"/>
    <s v=""/>
    <n v="140"/>
    <s v=""/>
    <s v=""/>
  </r>
  <r>
    <x v="1"/>
    <x v="5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386.65"/>
    <n v="1386.65"/>
    <n v="0"/>
    <s v=""/>
    <s v="G/L Account"/>
    <s v=""/>
    <s v=" "/>
    <s v=""/>
    <s v=""/>
    <n v="20439"/>
    <s v=""/>
    <n v="120"/>
    <s v=""/>
    <s v=""/>
  </r>
  <r>
    <x v="1"/>
    <x v="1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2057.1"/>
    <n v="2057.1"/>
    <n v="0"/>
    <s v=""/>
    <s v="G/L Account"/>
    <s v=""/>
    <s v=" "/>
    <s v=""/>
    <s v=""/>
    <n v="20431"/>
    <s v=""/>
    <n v="120"/>
    <s v=""/>
    <s v=""/>
  </r>
  <r>
    <x v="1"/>
    <x v="3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43.91"/>
    <n v="143.91"/>
    <n v="0"/>
    <s v=""/>
    <s v="G/L Account"/>
    <s v=""/>
    <s v=" "/>
    <s v=""/>
    <s v=""/>
    <n v="20423"/>
    <s v=""/>
    <n v="120"/>
    <s v=""/>
    <s v=""/>
  </r>
  <r>
    <x v="1"/>
    <x v="9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31.65"/>
    <n v="31.65"/>
    <n v="0"/>
    <s v=""/>
    <s v="G/L Account"/>
    <s v=""/>
    <s v=" "/>
    <s v=""/>
    <s v=""/>
    <n v="20417"/>
    <s v=""/>
    <n v="120"/>
    <s v=""/>
    <s v=""/>
  </r>
  <r>
    <x v="1"/>
    <x v="9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25.68"/>
    <n v="25.68"/>
    <n v="0"/>
    <s v=""/>
    <s v="G/L Account"/>
    <s v=""/>
    <s v=" "/>
    <s v=""/>
    <s v=""/>
    <n v="20411"/>
    <s v=""/>
    <n v="120"/>
    <s v=""/>
    <s v=""/>
  </r>
  <r>
    <x v="1"/>
    <x v="7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400.53"/>
    <n v="1400.53"/>
    <n v="0"/>
    <s v=""/>
    <s v="G/L Account"/>
    <s v=""/>
    <s v=" "/>
    <s v=""/>
    <s v=""/>
    <n v="20404"/>
    <s v=""/>
    <n v="120"/>
    <s v=""/>
    <s v=""/>
  </r>
  <r>
    <x v="1"/>
    <x v="4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37.950000000000003"/>
    <n v="37.950000000000003"/>
    <n v="0"/>
    <s v=""/>
    <s v="G/L Account"/>
    <s v=""/>
    <s v=" "/>
    <s v=""/>
    <s v=""/>
    <n v="20396"/>
    <s v=""/>
    <n v="120"/>
    <s v=""/>
    <s v=""/>
  </r>
  <r>
    <x v="1"/>
    <x v="5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326"/>
    <n v="1326"/>
    <n v="0"/>
    <s v=""/>
    <s v="G/L Account"/>
    <s v=""/>
    <s v=" "/>
    <s v=""/>
    <s v=""/>
    <n v="20390"/>
    <s v=""/>
    <n v="110"/>
    <s v=""/>
    <s v=""/>
  </r>
  <r>
    <x v="1"/>
    <x v="1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162.42"/>
    <n v="1162.42"/>
    <n v="0"/>
    <s v=""/>
    <s v="G/L Account"/>
    <s v=""/>
    <s v=" "/>
    <s v=""/>
    <s v=""/>
    <n v="20385"/>
    <s v=""/>
    <n v="110"/>
    <s v=""/>
    <s v=""/>
  </r>
  <r>
    <x v="1"/>
    <x v="7"/>
    <d v="2021-11-15T00:00:00"/>
    <x v="10"/>
    <s v=" "/>
    <s v="G00165"/>
    <n v="51150"/>
    <x v="52"/>
    <s v="51150 Workers' comp insurance"/>
    <x v="12"/>
    <s v="CA PC - Invoice 5600063 - PPE 11.15.21"/>
    <s v=" "/>
    <s v=""/>
    <s v=""/>
    <n v="1275.4100000000001"/>
    <n v="1275.4100000000001"/>
    <n v="0"/>
    <s v=""/>
    <s v="G/L Account"/>
    <s v=""/>
    <s v=" "/>
    <s v=""/>
    <s v=""/>
    <n v="20379"/>
    <s v=""/>
    <n v="110"/>
    <s v=""/>
    <s v=""/>
  </r>
  <r>
    <x v="4"/>
    <x v="4"/>
    <d v="2021-11-15T00:00:00"/>
    <x v="10"/>
    <s v=" "/>
    <s v="G00166"/>
    <n v="51150"/>
    <x v="52"/>
    <s v="51150 Workers' comp insurance"/>
    <x v="12"/>
    <s v="NY PC - Invoice 5599760 - PPE 11.15.21"/>
    <s v=" "/>
    <s v=""/>
    <s v=""/>
    <n v="318.26"/>
    <n v="318.26"/>
    <n v="0"/>
    <s v=""/>
    <s v="G/L Account"/>
    <s v=""/>
    <s v=" "/>
    <s v=""/>
    <s v=""/>
    <n v="20342"/>
    <s v=""/>
    <n v="120"/>
    <s v=""/>
    <s v=""/>
  </r>
  <r>
    <x v="4"/>
    <x v="4"/>
    <d v="2021-11-15T00:00:00"/>
    <x v="10"/>
    <s v=" "/>
    <s v="G00166"/>
    <n v="51150"/>
    <x v="52"/>
    <s v="51150 Workers' comp insurance"/>
    <x v="12"/>
    <s v="NY PC - Invoice 5599760 - PPE 11.15.21"/>
    <s v=" "/>
    <s v=""/>
    <s v=""/>
    <n v="847.17"/>
    <n v="847.17"/>
    <n v="0"/>
    <s v=""/>
    <s v="G/L Account"/>
    <s v=""/>
    <s v=" "/>
    <s v=""/>
    <s v=""/>
    <n v="20335"/>
    <s v=""/>
    <n v="11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897.28"/>
    <n v="897.28"/>
    <n v="0"/>
    <s v=""/>
    <s v="G/L Account"/>
    <s v=""/>
    <s v=" "/>
    <s v=""/>
    <s v=""/>
    <n v="20835"/>
    <s v=""/>
    <n v="16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2452.62"/>
    <n v="2452.62"/>
    <n v="0"/>
    <s v=""/>
    <s v="G/L Account"/>
    <s v=""/>
    <s v=" "/>
    <s v=""/>
    <s v=""/>
    <n v="20827"/>
    <s v=""/>
    <n v="22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484.12"/>
    <n v="1484.12"/>
    <n v="0"/>
    <s v=""/>
    <s v="G/L Account"/>
    <s v=""/>
    <s v=" "/>
    <s v=""/>
    <s v=""/>
    <n v="20819"/>
    <s v=""/>
    <n v="14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2346.4"/>
    <n v="2346.4"/>
    <n v="0"/>
    <s v=""/>
    <s v="G/L Account"/>
    <s v=""/>
    <s v=" "/>
    <s v=""/>
    <s v=""/>
    <n v="20811"/>
    <s v=""/>
    <n v="14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30.63"/>
    <n v="230.63"/>
    <n v="0"/>
    <s v=""/>
    <s v="G/L Account"/>
    <s v=""/>
    <s v=" "/>
    <s v=""/>
    <s v=""/>
    <n v="20803"/>
    <s v=""/>
    <n v="140"/>
    <s v=""/>
    <s v=""/>
  </r>
  <r>
    <x v="0"/>
    <x v="9"/>
    <d v="2021-11-15T00:00:00"/>
    <x v="10"/>
    <s v=" "/>
    <s v="G00164"/>
    <n v="51140"/>
    <x v="54"/>
    <s v="51140 Payroll taxes"/>
    <x v="12"/>
    <s v="SFM - Invoice 5600202 - 11.15.21 PPE"/>
    <s v=" "/>
    <s v=""/>
    <s v=""/>
    <n v="279.82"/>
    <n v="279.82"/>
    <n v="0"/>
    <s v=""/>
    <s v="G/L Account"/>
    <s v=""/>
    <s v=" "/>
    <s v=""/>
    <s v=""/>
    <n v="20796"/>
    <s v=""/>
    <n v="14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620.72"/>
    <n v="1620.72"/>
    <n v="0"/>
    <s v=""/>
    <s v="G/L Account"/>
    <s v=""/>
    <s v=" "/>
    <s v=""/>
    <s v=""/>
    <n v="20789"/>
    <s v=""/>
    <n v="14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1789.07"/>
    <n v="1789.07"/>
    <n v="0"/>
    <s v=""/>
    <s v="G/L Account"/>
    <s v=""/>
    <s v=" "/>
    <s v=""/>
    <s v=""/>
    <n v="20781"/>
    <s v=""/>
    <n v="14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284.67"/>
    <n v="284.67"/>
    <n v="0"/>
    <s v=""/>
    <s v="G/L Account"/>
    <s v=""/>
    <s v=" "/>
    <s v=""/>
    <s v=""/>
    <n v="20765"/>
    <s v=""/>
    <n v="18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964.14"/>
    <n v="964.14"/>
    <n v="0"/>
    <s v=""/>
    <s v="G/L Account"/>
    <s v=""/>
    <s v=" "/>
    <s v=""/>
    <s v=""/>
    <n v="20758"/>
    <s v=""/>
    <n v="18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39.94"/>
    <n v="239.94"/>
    <n v="0"/>
    <s v=""/>
    <s v="G/L Account"/>
    <s v=""/>
    <s v=" "/>
    <s v=""/>
    <s v=""/>
    <n v="20752"/>
    <s v=""/>
    <n v="180"/>
    <s v=""/>
    <s v=""/>
  </r>
  <r>
    <x v="0"/>
    <x v="6"/>
    <d v="2021-11-15T00:00:00"/>
    <x v="10"/>
    <s v=" "/>
    <s v="G00164"/>
    <n v="51140"/>
    <x v="54"/>
    <s v="51140 Payroll taxes"/>
    <x v="12"/>
    <s v="SFM - Invoice 5600202 - 11.15.21 PPE"/>
    <s v=" "/>
    <s v=""/>
    <s v=""/>
    <n v="144.02000000000001"/>
    <n v="144.02000000000001"/>
    <n v="0"/>
    <s v=""/>
    <s v="G/L Account"/>
    <s v=""/>
    <s v=" "/>
    <s v=""/>
    <s v=""/>
    <n v="20746"/>
    <s v=""/>
    <n v="18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572.65"/>
    <n v="572.65"/>
    <n v="0"/>
    <s v=""/>
    <s v="G/L Account"/>
    <s v=""/>
    <s v=" "/>
    <s v=""/>
    <s v=""/>
    <n v="20739"/>
    <s v=""/>
    <n v="18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666.13"/>
    <n v="666.13"/>
    <n v="0"/>
    <s v=""/>
    <s v="G/L Account"/>
    <s v=""/>
    <s v=" "/>
    <s v=""/>
    <s v=""/>
    <n v="20732"/>
    <s v=""/>
    <n v="18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810.84"/>
    <n v="810.84"/>
    <n v="0"/>
    <s v=""/>
    <s v="G/L Account"/>
    <s v=""/>
    <s v=" "/>
    <s v=""/>
    <s v=""/>
    <n v="20726"/>
    <s v=""/>
    <n v="15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570.65"/>
    <n v="1570.65"/>
    <n v="0"/>
    <s v=""/>
    <s v="G/L Account"/>
    <s v=""/>
    <s v=" "/>
    <s v=""/>
    <s v=""/>
    <n v="20711"/>
    <s v=""/>
    <n v="17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1644.72"/>
    <n v="1644.72"/>
    <n v="0"/>
    <s v=""/>
    <s v="G/L Account"/>
    <s v=""/>
    <s v=" "/>
    <s v=""/>
    <s v=""/>
    <n v="20703"/>
    <s v=""/>
    <n v="170"/>
    <s v=""/>
    <s v=""/>
  </r>
  <r>
    <x v="0"/>
    <x v="3"/>
    <d v="2021-11-15T00:00:00"/>
    <x v="10"/>
    <s v=" "/>
    <s v="G00164"/>
    <n v="51140"/>
    <x v="54"/>
    <s v="51140 Payroll taxes"/>
    <x v="12"/>
    <s v="SFM - Invoice 5600202 - 11.15.21 PPE"/>
    <s v=" "/>
    <s v=""/>
    <s v=""/>
    <n v="216.75"/>
    <n v="216.75"/>
    <n v="0"/>
    <s v=""/>
    <s v="G/L Account"/>
    <s v=""/>
    <s v=" "/>
    <s v=""/>
    <s v=""/>
    <n v="20695"/>
    <s v=""/>
    <n v="170"/>
    <s v=""/>
    <s v=""/>
  </r>
  <r>
    <x v="0"/>
    <x v="6"/>
    <d v="2021-11-15T00:00:00"/>
    <x v="10"/>
    <s v=" "/>
    <s v="G00164"/>
    <n v="51140"/>
    <x v="54"/>
    <s v="51140 Payroll taxes"/>
    <x v="12"/>
    <s v="SFM - Invoice 5600202 - 11.15.21 PPE"/>
    <s v=" "/>
    <s v=""/>
    <s v=""/>
    <n v="303.05"/>
    <n v="303.05"/>
    <n v="0"/>
    <s v=""/>
    <s v="G/L Account"/>
    <s v=""/>
    <s v=" "/>
    <s v=""/>
    <s v=""/>
    <n v="20690"/>
    <s v=""/>
    <n v="17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564.97"/>
    <n v="1564.97"/>
    <n v="0"/>
    <s v=""/>
    <s v="G/L Account"/>
    <s v=""/>
    <s v=" "/>
    <s v=""/>
    <s v=""/>
    <n v="20683"/>
    <s v=""/>
    <n v="17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1566.36"/>
    <n v="1566.36"/>
    <n v="0"/>
    <s v=""/>
    <s v="G/L Account"/>
    <s v=""/>
    <s v=" "/>
    <s v=""/>
    <s v=""/>
    <n v="20675"/>
    <s v=""/>
    <n v="170"/>
    <s v=""/>
    <s v=""/>
  </r>
  <r>
    <x v="0"/>
    <x v="8"/>
    <d v="2021-11-15T00:00:00"/>
    <x v="10"/>
    <s v=" "/>
    <s v="G00164"/>
    <n v="51140"/>
    <x v="54"/>
    <s v="51140 Payroll taxes"/>
    <x v="12"/>
    <s v="SFM - Invoice 5600202 - 11.15.21 PPE"/>
    <s v=" "/>
    <s v=""/>
    <s v=""/>
    <n v="213.74"/>
    <n v="213.74"/>
    <n v="0"/>
    <s v=""/>
    <s v="G/L Account"/>
    <s v=""/>
    <s v=" "/>
    <s v=""/>
    <s v=""/>
    <n v="20668"/>
    <s v=""/>
    <n v="170"/>
    <s v=""/>
    <s v=""/>
  </r>
  <r>
    <x v="0"/>
    <x v="5"/>
    <d v="2021-11-15T00:00:00"/>
    <x v="10"/>
    <s v=" "/>
    <s v="G00164"/>
    <n v="51140"/>
    <x v="54"/>
    <s v="51140 Payroll taxes"/>
    <x v="12"/>
    <s v="SFM - Invoice 5600202 - 11.15.21 PPE"/>
    <s v=" "/>
    <s v=""/>
    <s v=""/>
    <n v="1135.98"/>
    <n v="1135.98"/>
    <n v="0"/>
    <s v=""/>
    <s v="G/L Account"/>
    <s v=""/>
    <s v=" "/>
    <s v=""/>
    <s v=""/>
    <n v="20657"/>
    <s v=""/>
    <n v="130"/>
    <s v=""/>
    <s v=""/>
  </r>
  <r>
    <x v="0"/>
    <x v="1"/>
    <d v="2021-11-15T00:00:00"/>
    <x v="10"/>
    <s v=" "/>
    <s v="G00164"/>
    <n v="51140"/>
    <x v="54"/>
    <s v="51140 Payroll taxes"/>
    <x v="12"/>
    <s v="SFM - Invoice 5600202 - 11.15.21 PPE"/>
    <s v=" "/>
    <s v=""/>
    <s v=""/>
    <n v="3874.81"/>
    <n v="3874.81"/>
    <n v="0"/>
    <s v=""/>
    <s v="G/L Account"/>
    <s v=""/>
    <s v=" "/>
    <s v=""/>
    <s v=""/>
    <n v="20650"/>
    <s v=""/>
    <n v="130"/>
    <s v=""/>
    <s v=""/>
  </r>
  <r>
    <x v="0"/>
    <x v="7"/>
    <d v="2021-11-15T00:00:00"/>
    <x v="10"/>
    <s v=" "/>
    <s v="G00164"/>
    <n v="51140"/>
    <x v="54"/>
    <s v="51140 Payroll taxes"/>
    <x v="12"/>
    <s v="SFM - Invoice 5600202 - 11.15.21 PPE"/>
    <s v=" "/>
    <s v=""/>
    <s v=""/>
    <n v="1375.17"/>
    <n v="1375.17"/>
    <n v="0"/>
    <s v=""/>
    <s v="G/L Account"/>
    <s v=""/>
    <s v=" "/>
    <s v=""/>
    <s v=""/>
    <n v="20643"/>
    <s v=""/>
    <n v="130"/>
    <s v=""/>
    <s v=""/>
  </r>
  <r>
    <x v="0"/>
    <x v="4"/>
    <d v="2021-11-15T00:00:00"/>
    <x v="10"/>
    <s v=" "/>
    <s v="G00164"/>
    <n v="51140"/>
    <x v="54"/>
    <s v="51140 Payroll taxes"/>
    <x v="12"/>
    <s v="SFM - Invoice 5600202 - 11.15.21 PPE"/>
    <s v=" "/>
    <s v=""/>
    <s v=""/>
    <n v="2186.75"/>
    <n v="2186.75"/>
    <n v="0"/>
    <s v=""/>
    <s v="G/L Account"/>
    <s v=""/>
    <s v=" "/>
    <s v=""/>
    <s v=""/>
    <n v="20635"/>
    <s v=""/>
    <n v="130"/>
    <s v=""/>
    <s v=""/>
  </r>
  <r>
    <x v="0"/>
    <x v="2"/>
    <d v="2021-11-15T00:00:00"/>
    <x v="10"/>
    <s v=" "/>
    <s v="G00164"/>
    <n v="51140"/>
    <x v="54"/>
    <s v="51140 Payroll taxes"/>
    <x v="12"/>
    <s v="SFM - Invoice 5600202 - 11.15.21 PPE"/>
    <s v=" "/>
    <s v=""/>
    <s v=""/>
    <n v="357.23"/>
    <n v="357.23"/>
    <n v="0"/>
    <s v=""/>
    <s v="G/L Account"/>
    <s v=""/>
    <s v=" "/>
    <s v=""/>
    <s v=""/>
    <n v="20629"/>
    <s v=""/>
    <n v="130"/>
    <s v=""/>
    <s v=""/>
  </r>
  <r>
    <x v="0"/>
    <x v="1"/>
    <d v="2021-11-15T00:00:00"/>
    <x v="10"/>
    <s v=" "/>
    <s v="G00164"/>
    <n v="51140"/>
    <x v="54"/>
    <s v="51140 Payroll taxes"/>
    <x v="12"/>
    <s v="SFM - Invoice 5582115 - off - cycle"/>
    <s v=" "/>
    <s v=""/>
    <s v=""/>
    <n v="7.95"/>
    <n v="7.95"/>
    <n v="0"/>
    <s v=""/>
    <s v="G/L Account"/>
    <s v=""/>
    <s v=" "/>
    <s v=""/>
    <s v=""/>
    <n v="20578"/>
    <s v=""/>
    <n v="140"/>
    <s v=""/>
    <s v=""/>
  </r>
  <r>
    <x v="1"/>
    <x v="5"/>
    <d v="2021-11-15T00:00:00"/>
    <x v="10"/>
    <s v=" "/>
    <s v="G00165"/>
    <n v="51140"/>
    <x v="54"/>
    <s v="51140 Payroll taxes"/>
    <x v="12"/>
    <s v="CA PC - Invoice 5600063 - PPE 11.15.21"/>
    <s v=" "/>
    <s v=""/>
    <s v=""/>
    <n v="3999.81"/>
    <n v="3999.81"/>
    <n v="0"/>
    <s v=""/>
    <s v="G/L Account"/>
    <s v=""/>
    <s v=" "/>
    <s v=""/>
    <s v=""/>
    <n v="20436"/>
    <s v=""/>
    <n v="12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5700.16"/>
    <n v="5700.16"/>
    <n v="0"/>
    <s v=""/>
    <s v="G/L Account"/>
    <s v=""/>
    <s v=" "/>
    <s v=""/>
    <s v=""/>
    <n v="20428"/>
    <s v=""/>
    <n v="120"/>
    <s v=""/>
    <s v=""/>
  </r>
  <r>
    <x v="1"/>
    <x v="3"/>
    <d v="2021-11-15T00:00:00"/>
    <x v="10"/>
    <s v=" "/>
    <s v="G00165"/>
    <n v="51140"/>
    <x v="54"/>
    <s v="51140 Payroll taxes"/>
    <x v="12"/>
    <s v="CA PC - Invoice 5600063 - PPE 11.15.21"/>
    <s v=" "/>
    <s v=""/>
    <s v=""/>
    <n v="435.37"/>
    <n v="435.37"/>
    <n v="0"/>
    <s v=""/>
    <s v="G/L Account"/>
    <s v=""/>
    <s v=" "/>
    <s v=""/>
    <s v=""/>
    <n v="20421"/>
    <s v=""/>
    <n v="120"/>
    <s v=""/>
    <s v=""/>
  </r>
  <r>
    <x v="1"/>
    <x v="9"/>
    <d v="2021-11-15T00:00:00"/>
    <x v="10"/>
    <s v=" "/>
    <s v="G00165"/>
    <n v="51140"/>
    <x v="54"/>
    <s v="51140 Payroll taxes"/>
    <x v="12"/>
    <s v="CA PC - Invoice 5600063 - PPE 11.15.21"/>
    <s v=" "/>
    <s v=""/>
    <s v=""/>
    <n v="454.98"/>
    <n v="454.98"/>
    <n v="0"/>
    <s v=""/>
    <s v="G/L Account"/>
    <s v=""/>
    <s v=" "/>
    <s v=""/>
    <s v=""/>
    <n v="20414"/>
    <s v=""/>
    <n v="120"/>
    <s v=""/>
    <s v=""/>
  </r>
  <r>
    <x v="1"/>
    <x v="9"/>
    <d v="2021-11-15T00:00:00"/>
    <x v="10"/>
    <s v=" "/>
    <s v="G00165"/>
    <n v="51140"/>
    <x v="54"/>
    <s v="51140 Payroll taxes"/>
    <x v="12"/>
    <s v="CA PC - Invoice 5600063 - PPE 11.15.21"/>
    <s v=" "/>
    <s v=""/>
    <s v=""/>
    <n v="476.98"/>
    <n v="476.98"/>
    <n v="0"/>
    <s v=""/>
    <s v="G/L Account"/>
    <s v=""/>
    <s v=" "/>
    <s v=""/>
    <s v=""/>
    <n v="20409"/>
    <s v=""/>
    <n v="120"/>
    <s v=""/>
    <s v=""/>
  </r>
  <r>
    <x v="1"/>
    <x v="7"/>
    <d v="2021-11-15T00:00:00"/>
    <x v="10"/>
    <s v=" "/>
    <s v="G00165"/>
    <n v="51140"/>
    <x v="54"/>
    <s v="51140 Payroll taxes"/>
    <x v="12"/>
    <s v="CA PC - Invoice 5600063 - PPE 11.15.21"/>
    <s v=" "/>
    <s v=""/>
    <s v=""/>
    <n v="4038.54"/>
    <n v="4038.54"/>
    <n v="0"/>
    <s v=""/>
    <s v="G/L Account"/>
    <s v=""/>
    <s v=" "/>
    <s v=""/>
    <s v=""/>
    <n v="20401"/>
    <s v=""/>
    <n v="120"/>
    <s v=""/>
    <s v=""/>
  </r>
  <r>
    <x v="1"/>
    <x v="4"/>
    <d v="2021-11-15T00:00:00"/>
    <x v="10"/>
    <s v=" "/>
    <s v="G00165"/>
    <n v="51140"/>
    <x v="54"/>
    <s v="51140 Payroll taxes"/>
    <x v="12"/>
    <s v="CA PC - Invoice 5600063 - PPE 11.15.21"/>
    <s v=" "/>
    <s v=""/>
    <s v=""/>
    <n v="594.66"/>
    <n v="594.66"/>
    <n v="0"/>
    <s v=""/>
    <s v="G/L Account"/>
    <s v=""/>
    <s v=" "/>
    <s v=""/>
    <s v=""/>
    <n v="20393"/>
    <s v=""/>
    <n v="120"/>
    <s v=""/>
    <s v=""/>
  </r>
  <r>
    <x v="1"/>
    <x v="5"/>
    <d v="2021-11-15T00:00:00"/>
    <x v="10"/>
    <s v=" "/>
    <s v="G00165"/>
    <n v="51140"/>
    <x v="54"/>
    <s v="51140 Payroll taxes"/>
    <x v="12"/>
    <s v="CA PC - Invoice 5600063 - PPE 11.15.21"/>
    <s v=" "/>
    <s v=""/>
    <s v=""/>
    <n v="735.19"/>
    <n v="735.19"/>
    <n v="0"/>
    <s v=""/>
    <s v="G/L Account"/>
    <s v=""/>
    <s v=" "/>
    <s v=""/>
    <s v=""/>
    <n v="20388"/>
    <s v=""/>
    <n v="11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649.92999999999995"/>
    <n v="649.92999999999995"/>
    <n v="0"/>
    <s v=""/>
    <s v="G/L Account"/>
    <s v=""/>
    <s v=" "/>
    <s v=""/>
    <s v=""/>
    <n v="20382"/>
    <s v=""/>
    <n v="110"/>
    <s v=""/>
    <s v=""/>
  </r>
  <r>
    <x v="1"/>
    <x v="7"/>
    <d v="2021-11-15T00:00:00"/>
    <x v="10"/>
    <s v=" "/>
    <s v="G00165"/>
    <n v="51140"/>
    <x v="54"/>
    <s v="51140 Payroll taxes"/>
    <x v="12"/>
    <s v="CA PC - Invoice 5600063 - PPE 11.15.21"/>
    <s v=" "/>
    <s v=""/>
    <s v=""/>
    <n v="712.68"/>
    <n v="712.68"/>
    <n v="0"/>
    <s v=""/>
    <s v="G/L Account"/>
    <s v=""/>
    <s v=" "/>
    <s v=""/>
    <s v=""/>
    <n v="20377"/>
    <s v=""/>
    <n v="110"/>
    <s v=""/>
    <s v=""/>
  </r>
  <r>
    <x v="1"/>
    <x v="1"/>
    <d v="2021-11-15T00:00:00"/>
    <x v="10"/>
    <s v=" "/>
    <s v="G00165"/>
    <n v="51140"/>
    <x v="54"/>
    <s v="51140 Payroll taxes"/>
    <x v="12"/>
    <s v="CA PC - Invoice 5600063 - PPE 11.15.21"/>
    <s v=" "/>
    <s v=""/>
    <s v=""/>
    <n v="803.52"/>
    <n v="803.52"/>
    <n v="0"/>
    <s v=""/>
    <s v="G/L Account"/>
    <s v=""/>
    <s v=" "/>
    <s v=""/>
    <s v=""/>
    <n v="20373"/>
    <s v=""/>
    <n v="110"/>
    <s v=""/>
    <s v=""/>
  </r>
  <r>
    <x v="1"/>
    <x v="4"/>
    <d v="2021-11-15T00:00:00"/>
    <x v="10"/>
    <s v=" "/>
    <s v="G00165"/>
    <n v="51140"/>
    <x v="54"/>
    <s v="51140 Payroll taxes"/>
    <x v="12"/>
    <s v="CA PC - Invoice 5600063 - PPE 11.15.21"/>
    <s v=" "/>
    <s v=""/>
    <s v=""/>
    <n v="901.68"/>
    <n v="901.68"/>
    <n v="0"/>
    <s v=""/>
    <s v="G/L Account"/>
    <s v=""/>
    <s v=" "/>
    <s v=""/>
    <s v=""/>
    <n v="20369"/>
    <s v=""/>
    <n v="110"/>
    <s v=""/>
    <s v=""/>
  </r>
  <r>
    <x v="4"/>
    <x v="4"/>
    <d v="2021-11-15T00:00:00"/>
    <x v="10"/>
    <s v=" "/>
    <s v="G00166"/>
    <n v="51140"/>
    <x v="54"/>
    <s v="51140 Payroll taxes"/>
    <x v="12"/>
    <s v="NY PC - Invoice 5599760 - PPE 11.15.21"/>
    <s v=" "/>
    <s v=""/>
    <s v=""/>
    <n v="3467.9"/>
    <n v="3467.9"/>
    <n v="0"/>
    <s v=""/>
    <s v="G/L Account"/>
    <s v=""/>
    <s v=" "/>
    <s v=""/>
    <s v=""/>
    <n v="20339"/>
    <s v=""/>
    <n v="120"/>
    <s v=""/>
    <s v=""/>
  </r>
  <r>
    <x v="4"/>
    <x v="4"/>
    <d v="2021-11-15T00:00:00"/>
    <x v="10"/>
    <s v=" "/>
    <s v="G00166"/>
    <n v="51140"/>
    <x v="54"/>
    <s v="51140 Payroll taxes"/>
    <x v="12"/>
    <s v="NY PC - Invoice 5599760 - PPE 11.15.21"/>
    <s v=" "/>
    <s v=""/>
    <s v=""/>
    <n v="3199.81"/>
    <n v="3199.81"/>
    <n v="0"/>
    <s v=""/>
    <s v="G/L Account"/>
    <s v=""/>
    <s v=" "/>
    <s v=""/>
    <s v=""/>
    <n v="20332"/>
    <s v=""/>
    <n v="110"/>
    <s v=""/>
    <s v=""/>
  </r>
  <r>
    <x v="4"/>
    <x v="4"/>
    <d v="2021-11-15T00:00:00"/>
    <x v="10"/>
    <s v=" "/>
    <s v="G00166"/>
    <n v="51130"/>
    <x v="55"/>
    <s v="51130 Bonuses"/>
    <x v="12"/>
    <s v="NY PC - Invoice 5599760 - PPE 11.15.21"/>
    <s v=" "/>
    <s v=""/>
    <s v=""/>
    <n v="2"/>
    <n v="2"/>
    <n v="0"/>
    <s v=""/>
    <s v="G/L Account"/>
    <s v=""/>
    <s v=" "/>
    <s v=""/>
    <s v=""/>
    <n v="20331"/>
    <s v=""/>
    <n v="11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129.62"/>
    <n v="129.62"/>
    <n v="0"/>
    <s v=""/>
    <s v="G/L Account"/>
    <s v=""/>
    <s v=" "/>
    <s v=""/>
    <s v=""/>
    <n v="20833"/>
    <s v=""/>
    <n v="16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55.83"/>
    <n v="55.83"/>
    <n v="0"/>
    <s v=""/>
    <s v="G/L Account"/>
    <s v=""/>
    <s v=" "/>
    <s v=""/>
    <s v=""/>
    <n v="20825"/>
    <s v=""/>
    <n v="22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79.51"/>
    <n v="179.51"/>
    <n v="0"/>
    <s v=""/>
    <s v="G/L Account"/>
    <s v=""/>
    <s v=" "/>
    <s v=""/>
    <s v=""/>
    <n v="20817"/>
    <s v=""/>
    <n v="140"/>
    <s v=""/>
    <s v=""/>
  </r>
  <r>
    <x v="0"/>
    <x v="1"/>
    <d v="2021-11-15T00:00:00"/>
    <x v="10"/>
    <s v=" "/>
    <s v="G00164"/>
    <n v="51120"/>
    <x v="91"/>
    <s v="51120 Overtime"/>
    <x v="12"/>
    <s v="SFM - Invoice 5600202 - 11.15.21 PPE"/>
    <s v=" "/>
    <s v=""/>
    <s v=""/>
    <n v="94.07"/>
    <n v="94.07"/>
    <n v="0"/>
    <s v=""/>
    <s v="G/L Account"/>
    <s v=""/>
    <s v=" "/>
    <s v=""/>
    <s v=""/>
    <n v="20809"/>
    <s v=""/>
    <n v="140"/>
    <s v=""/>
    <s v=""/>
  </r>
  <r>
    <x v="0"/>
    <x v="3"/>
    <d v="2021-11-15T00:00:00"/>
    <x v="10"/>
    <s v=" "/>
    <s v="G00164"/>
    <n v="51120"/>
    <x v="91"/>
    <s v="51120 Overtime"/>
    <x v="12"/>
    <s v="SFM - Invoice 5600202 - 11.15.21 PPE"/>
    <s v=" "/>
    <s v=""/>
    <s v=""/>
    <n v="13.31"/>
    <n v="13.31"/>
    <n v="0"/>
    <s v=""/>
    <s v="G/L Account"/>
    <s v=""/>
    <s v=" "/>
    <s v=""/>
    <s v=""/>
    <n v="20802"/>
    <s v=""/>
    <n v="14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99.65"/>
    <n v="99.65"/>
    <n v="0"/>
    <s v=""/>
    <s v="G/L Account"/>
    <s v=""/>
    <s v=" "/>
    <s v=""/>
    <s v=""/>
    <n v="20787"/>
    <s v=""/>
    <n v="14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29.57"/>
    <n v="29.57"/>
    <n v="0"/>
    <s v=""/>
    <s v="G/L Account"/>
    <s v=""/>
    <s v=" "/>
    <s v=""/>
    <s v=""/>
    <n v="20779"/>
    <s v=""/>
    <n v="14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7.63"/>
    <n v="17.63"/>
    <n v="0"/>
    <s v=""/>
    <s v="G/L Account"/>
    <s v=""/>
    <s v=" "/>
    <s v=""/>
    <s v=""/>
    <n v="20764"/>
    <s v=""/>
    <n v="180"/>
    <s v=""/>
    <s v=""/>
  </r>
  <r>
    <x v="0"/>
    <x v="6"/>
    <d v="2021-11-15T00:00:00"/>
    <x v="10"/>
    <s v=" "/>
    <s v="G00164"/>
    <n v="51120"/>
    <x v="91"/>
    <s v="51120 Overtime"/>
    <x v="12"/>
    <s v="SFM - Invoice 5600202 - 11.15.21 PPE"/>
    <s v=" "/>
    <s v=""/>
    <s v=""/>
    <n v="45"/>
    <n v="45"/>
    <n v="0"/>
    <s v=""/>
    <s v="G/L Account"/>
    <s v=""/>
    <s v=" "/>
    <s v=""/>
    <s v=""/>
    <n v="20745"/>
    <s v=""/>
    <n v="18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98.58"/>
    <n v="98.58"/>
    <n v="0"/>
    <s v=""/>
    <s v="G/L Account"/>
    <s v=""/>
    <s v=" "/>
    <s v=""/>
    <s v=""/>
    <n v="20738"/>
    <s v=""/>
    <n v="180"/>
    <s v=""/>
    <s v=""/>
  </r>
  <r>
    <x v="0"/>
    <x v="2"/>
    <d v="2021-11-15T00:00:00"/>
    <x v="10"/>
    <s v=" "/>
    <s v="G00164"/>
    <n v="51120"/>
    <x v="91"/>
    <s v="51120 Overtime"/>
    <x v="12"/>
    <s v="SFM - Invoice 5600202 - 11.15.21 PPE"/>
    <s v=" "/>
    <s v=""/>
    <s v=""/>
    <n v="91.35"/>
    <n v="91.35"/>
    <n v="0"/>
    <s v=""/>
    <s v="G/L Account"/>
    <s v=""/>
    <s v=" "/>
    <s v=""/>
    <s v=""/>
    <n v="20724"/>
    <s v=""/>
    <n v="150"/>
    <s v=""/>
    <s v=""/>
  </r>
  <r>
    <x v="0"/>
    <x v="5"/>
    <d v="2021-11-15T00:00:00"/>
    <x v="10"/>
    <s v=" "/>
    <s v="G00164"/>
    <n v="51120"/>
    <x v="91"/>
    <s v="51120 Overtime"/>
    <x v="12"/>
    <s v="SFM - Invoice 5600202 - 11.15.21 PPE"/>
    <s v=" "/>
    <s v=""/>
    <s v=""/>
    <n v="133.63999999999999"/>
    <n v="133.63999999999999"/>
    <n v="0"/>
    <s v=""/>
    <s v="G/L Account"/>
    <s v=""/>
    <s v=" "/>
    <s v=""/>
    <s v=""/>
    <n v="20709"/>
    <s v=""/>
    <n v="170"/>
    <s v=""/>
    <s v=""/>
  </r>
  <r>
    <x v="0"/>
    <x v="1"/>
    <d v="2021-11-15T00:00:00"/>
    <x v="10"/>
    <s v=" "/>
    <s v="G00164"/>
    <n v="51120"/>
    <x v="91"/>
    <s v="51120 Overtime"/>
    <x v="12"/>
    <s v="SFM - Invoice 5600202 - 11.15.21 PPE"/>
    <s v=" "/>
    <s v=""/>
    <s v=""/>
    <n v="16.5"/>
    <n v="16.5"/>
    <n v="0"/>
    <s v=""/>
    <s v="G/L Account"/>
    <s v=""/>
    <s v=" "/>
    <s v=""/>
    <s v=""/>
    <n v="20701"/>
    <s v=""/>
    <n v="17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529.24"/>
    <n v="529.24"/>
    <n v="0"/>
    <s v=""/>
    <s v="G/L Account"/>
    <s v=""/>
    <s v=" "/>
    <s v=""/>
    <s v=""/>
    <n v="20681"/>
    <s v=""/>
    <n v="17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8.25"/>
    <n v="8.25"/>
    <n v="0"/>
    <s v=""/>
    <s v="G/L Account"/>
    <s v=""/>
    <s v=" "/>
    <s v=""/>
    <s v=""/>
    <n v="20673"/>
    <s v=""/>
    <n v="170"/>
    <s v=""/>
    <s v=""/>
  </r>
  <r>
    <x v="0"/>
    <x v="7"/>
    <d v="2021-11-15T00:00:00"/>
    <x v="10"/>
    <s v=" "/>
    <s v="G00164"/>
    <n v="51120"/>
    <x v="91"/>
    <s v="51120 Overtime"/>
    <x v="12"/>
    <s v="SFM - Invoice 5600202 - 11.15.21 PPE"/>
    <s v=" "/>
    <s v=""/>
    <s v=""/>
    <n v="39.06"/>
    <n v="39.06"/>
    <n v="0"/>
    <s v=""/>
    <s v="G/L Account"/>
    <s v=""/>
    <s v=" "/>
    <s v=""/>
    <s v=""/>
    <n v="20641"/>
    <s v=""/>
    <n v="130"/>
    <s v=""/>
    <s v=""/>
  </r>
  <r>
    <x v="0"/>
    <x v="4"/>
    <d v="2021-11-15T00:00:00"/>
    <x v="10"/>
    <s v=" "/>
    <s v="G00164"/>
    <n v="51120"/>
    <x v="91"/>
    <s v="51120 Overtime"/>
    <x v="12"/>
    <s v="SFM - Invoice 5600202 - 11.15.21 PPE"/>
    <s v=" "/>
    <s v=""/>
    <s v=""/>
    <n v="56.34"/>
    <n v="56.34"/>
    <n v="0"/>
    <s v=""/>
    <s v="G/L Account"/>
    <s v=""/>
    <s v=" "/>
    <s v=""/>
    <s v=""/>
    <n v="20634"/>
    <s v=""/>
    <n v="130"/>
    <s v=""/>
    <s v=""/>
  </r>
  <r>
    <x v="0"/>
    <x v="1"/>
    <d v="2021-11-15T00:00:00"/>
    <x v="10"/>
    <s v=" "/>
    <s v="G00164"/>
    <n v="51120"/>
    <x v="91"/>
    <s v="51120 Overtime"/>
    <x v="12"/>
    <s v="SFM - Invoice 5582115 - off - cycle"/>
    <s v=" "/>
    <s v=""/>
    <s v=""/>
    <n v="104.07"/>
    <n v="104.07"/>
    <n v="0"/>
    <s v=""/>
    <s v="G/L Account"/>
    <s v=""/>
    <s v=" "/>
    <s v=""/>
    <s v=""/>
    <n v="20577"/>
    <s v=""/>
    <n v="140"/>
    <s v=""/>
    <s v=""/>
  </r>
  <r>
    <x v="1"/>
    <x v="5"/>
    <d v="2021-11-15T00:00:00"/>
    <x v="10"/>
    <s v=" "/>
    <s v="G00165"/>
    <n v="51120"/>
    <x v="91"/>
    <s v="51120 Overtime"/>
    <x v="12"/>
    <s v="CA PC - Invoice 5600063 - PPE 11.15.21"/>
    <s v=" "/>
    <s v=""/>
    <s v=""/>
    <n v="429.01"/>
    <n v="429.01"/>
    <n v="0"/>
    <s v=""/>
    <s v="G/L Account"/>
    <s v=""/>
    <s v=" "/>
    <s v=""/>
    <s v=""/>
    <n v="20434"/>
    <s v=""/>
    <n v="120"/>
    <s v=""/>
    <s v=""/>
  </r>
  <r>
    <x v="1"/>
    <x v="1"/>
    <d v="2021-11-15T00:00:00"/>
    <x v="10"/>
    <s v=" "/>
    <s v="G00165"/>
    <n v="51120"/>
    <x v="91"/>
    <s v="51120 Overtime"/>
    <x v="12"/>
    <s v="CA PC - Invoice 5600063 - PPE 11.15.21"/>
    <s v=" "/>
    <s v=""/>
    <s v=""/>
    <n v="1166.3800000000001"/>
    <n v="1166.3800000000001"/>
    <n v="0"/>
    <s v=""/>
    <s v="G/L Account"/>
    <s v=""/>
    <s v=" "/>
    <s v=""/>
    <s v=""/>
    <n v="20426"/>
    <s v=""/>
    <n v="120"/>
    <s v=""/>
    <s v=""/>
  </r>
  <r>
    <x v="1"/>
    <x v="3"/>
    <d v="2021-11-15T00:00:00"/>
    <x v="10"/>
    <s v=" "/>
    <s v="G00165"/>
    <n v="51120"/>
    <x v="91"/>
    <s v="51120 Overtime"/>
    <x v="12"/>
    <s v="CA PC - Invoice 5600063 - PPE 11.15.21"/>
    <s v=" "/>
    <s v=""/>
    <s v=""/>
    <n v="776.16"/>
    <n v="776.16"/>
    <n v="0"/>
    <s v=""/>
    <s v="G/L Account"/>
    <s v=""/>
    <s v=" "/>
    <s v=""/>
    <s v=""/>
    <n v="20420"/>
    <s v=""/>
    <n v="120"/>
    <s v=""/>
    <s v=""/>
  </r>
  <r>
    <x v="1"/>
    <x v="9"/>
    <d v="2021-11-15T00:00:00"/>
    <x v="10"/>
    <s v=" "/>
    <s v="G00165"/>
    <n v="51120"/>
    <x v="91"/>
    <s v="51120 Overtime"/>
    <x v="12"/>
    <s v="CA PC - Invoice 5600063 - PPE 11.15.21"/>
    <s v=" "/>
    <s v=""/>
    <s v=""/>
    <n v="18.14"/>
    <n v="18.14"/>
    <n v="0"/>
    <s v=""/>
    <s v="G/L Account"/>
    <s v=""/>
    <s v=" "/>
    <s v=""/>
    <s v=""/>
    <n v="20407"/>
    <s v=""/>
    <n v="120"/>
    <s v=""/>
    <s v=""/>
  </r>
  <r>
    <x v="1"/>
    <x v="7"/>
    <d v="2021-11-15T00:00:00"/>
    <x v="10"/>
    <s v=" "/>
    <s v="G00165"/>
    <n v="51120"/>
    <x v="91"/>
    <s v="51120 Overtime"/>
    <x v="12"/>
    <s v="CA PC - Invoice 5600063 - PPE 11.15.21"/>
    <s v=" "/>
    <s v=""/>
    <s v=""/>
    <n v="424.14"/>
    <n v="424.14"/>
    <n v="0"/>
    <s v=""/>
    <s v="G/L Account"/>
    <s v=""/>
    <s v=" "/>
    <s v=""/>
    <s v=""/>
    <n v="20399"/>
    <s v=""/>
    <n v="12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1877"/>
    <n v="11877"/>
    <n v="0"/>
    <s v=""/>
    <s v="G/L Account"/>
    <s v=""/>
    <s v=" "/>
    <s v=""/>
    <s v=""/>
    <n v="20832"/>
    <s v=""/>
    <n v="16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1052.52"/>
    <n v="31052.52"/>
    <n v="0"/>
    <s v=""/>
    <s v="G/L Account"/>
    <s v=""/>
    <s v=" "/>
    <s v=""/>
    <s v=""/>
    <n v="20824"/>
    <s v=""/>
    <n v="22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8740.87"/>
    <n v="18740.87"/>
    <n v="0"/>
    <s v=""/>
    <s v="G/L Account"/>
    <s v=""/>
    <s v=" "/>
    <s v=""/>
    <s v=""/>
    <n v="20816"/>
    <s v=""/>
    <n v="14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867.69"/>
    <n v="28867.69"/>
    <n v="0"/>
    <s v=""/>
    <s v="G/L Account"/>
    <s v=""/>
    <s v=" "/>
    <s v=""/>
    <s v=""/>
    <n v="20808"/>
    <s v=""/>
    <n v="14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124"/>
    <n v="3124"/>
    <n v="0"/>
    <s v=""/>
    <s v="G/L Account"/>
    <s v=""/>
    <s v=" "/>
    <s v=""/>
    <s v=""/>
    <n v="20801"/>
    <s v=""/>
    <n v="140"/>
    <s v=""/>
    <s v=""/>
  </r>
  <r>
    <x v="0"/>
    <x v="9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382.67"/>
    <n v="3382.67"/>
    <n v="0"/>
    <s v=""/>
    <s v="G/L Account"/>
    <s v=""/>
    <s v=" "/>
    <s v=""/>
    <s v=""/>
    <n v="20794"/>
    <s v=""/>
    <n v="14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1158.18"/>
    <n v="21158.18"/>
    <n v="0"/>
    <s v=""/>
    <s v="G/L Account"/>
    <s v=""/>
    <s v=" "/>
    <s v=""/>
    <s v=""/>
    <n v="20786"/>
    <s v=""/>
    <n v="14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9560.96"/>
    <n v="19560.96"/>
    <n v="0"/>
    <s v=""/>
    <s v="G/L Account"/>
    <s v=""/>
    <s v=" "/>
    <s v=""/>
    <s v=""/>
    <n v="20778"/>
    <s v=""/>
    <n v="14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713.75"/>
    <n v="3713.75"/>
    <n v="0"/>
    <s v=""/>
    <s v="G/L Account"/>
    <s v=""/>
    <s v=" "/>
    <s v=""/>
    <s v=""/>
    <n v="20763"/>
    <s v=""/>
    <n v="18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7760.330000000002"/>
    <n v="17760.330000000002"/>
    <n v="0"/>
    <s v=""/>
    <s v="G/L Account"/>
    <s v=""/>
    <s v=" "/>
    <s v=""/>
    <s v=""/>
    <n v="20756"/>
    <s v=""/>
    <n v="18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057"/>
    <n v="2057"/>
    <n v="0"/>
    <s v=""/>
    <s v="G/L Account"/>
    <s v=""/>
    <s v=" "/>
    <s v=""/>
    <s v=""/>
    <n v="20751"/>
    <s v=""/>
    <n v="180"/>
    <s v=""/>
    <s v=""/>
  </r>
  <r>
    <x v="0"/>
    <x v="6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902"/>
    <n v="1902"/>
    <n v="0"/>
    <s v=""/>
    <s v="G/L Account"/>
    <s v=""/>
    <s v=" "/>
    <s v=""/>
    <s v=""/>
    <n v="20744"/>
    <s v=""/>
    <n v="18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7530"/>
    <n v="7530"/>
    <n v="0"/>
    <s v=""/>
    <s v="G/L Account"/>
    <s v=""/>
    <s v=" "/>
    <s v=""/>
    <s v=""/>
    <n v="20737"/>
    <s v=""/>
    <n v="18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6098"/>
    <n v="6098"/>
    <n v="0"/>
    <s v=""/>
    <s v="G/L Account"/>
    <s v=""/>
    <s v=" "/>
    <s v=""/>
    <s v=""/>
    <n v="20731"/>
    <s v=""/>
    <n v="18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0052.36"/>
    <n v="10052.36"/>
    <n v="0"/>
    <s v=""/>
    <s v="G/L Account"/>
    <s v=""/>
    <s v=" "/>
    <s v=""/>
    <s v=""/>
    <n v="20723"/>
    <s v=""/>
    <n v="15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7960.88"/>
    <n v="17960.88"/>
    <n v="0"/>
    <s v=""/>
    <s v="G/L Account"/>
    <s v=""/>
    <s v=" "/>
    <s v=""/>
    <s v=""/>
    <n v="20708"/>
    <s v=""/>
    <n v="17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1617.85"/>
    <n v="21617.85"/>
    <n v="0"/>
    <s v=""/>
    <s v="G/L Account"/>
    <s v=""/>
    <s v=" "/>
    <s v=""/>
    <s v=""/>
    <n v="20700"/>
    <s v=""/>
    <n v="170"/>
    <s v=""/>
    <s v=""/>
  </r>
  <r>
    <x v="0"/>
    <x v="3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33.33"/>
    <n v="2833.33"/>
    <n v="0"/>
    <s v=""/>
    <s v="G/L Account"/>
    <s v=""/>
    <s v=" "/>
    <s v=""/>
    <s v=""/>
    <n v="20694"/>
    <s v=""/>
    <n v="170"/>
    <s v=""/>
    <s v=""/>
  </r>
  <r>
    <x v="0"/>
    <x v="6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773"/>
    <n v="3773"/>
    <n v="0"/>
    <s v=""/>
    <s v="G/L Account"/>
    <s v=""/>
    <s v=" "/>
    <s v=""/>
    <s v=""/>
    <n v="20688"/>
    <s v=""/>
    <n v="17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8828.38"/>
    <n v="18828.38"/>
    <n v="0"/>
    <s v=""/>
    <s v="G/L Account"/>
    <s v=""/>
    <s v=" "/>
    <s v=""/>
    <s v=""/>
    <n v="20680"/>
    <s v=""/>
    <n v="17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16832.75"/>
    <n v="16832.75"/>
    <n v="0"/>
    <s v=""/>
    <s v="G/L Account"/>
    <s v=""/>
    <s v=" "/>
    <s v=""/>
    <s v=""/>
    <n v="20672"/>
    <s v=""/>
    <n v="170"/>
    <s v=""/>
    <s v=""/>
  </r>
  <r>
    <x v="0"/>
    <x v="8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843"/>
    <n v="2843"/>
    <n v="0"/>
    <s v=""/>
    <s v="G/L Account"/>
    <s v=""/>
    <s v=" "/>
    <s v=""/>
    <s v=""/>
    <n v="20667"/>
    <s v=""/>
    <n v="170"/>
    <s v=""/>
    <s v=""/>
  </r>
  <r>
    <x v="0"/>
    <x v="5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32326.31"/>
    <n v="32326.31"/>
    <n v="0"/>
    <s v=""/>
    <s v="G/L Account"/>
    <s v=""/>
    <s v=" "/>
    <s v=""/>
    <s v=""/>
    <n v="20655"/>
    <s v=""/>
    <n v="130"/>
    <s v=""/>
    <s v=""/>
  </r>
  <r>
    <x v="0"/>
    <x v="1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72355.95"/>
    <n v="72355.95"/>
    <n v="0"/>
    <s v=""/>
    <s v="G/L Account"/>
    <s v=""/>
    <s v=" "/>
    <s v=""/>
    <s v=""/>
    <n v="20648"/>
    <s v=""/>
    <n v="130"/>
    <s v=""/>
    <s v=""/>
  </r>
  <r>
    <x v="0"/>
    <x v="7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3937.84"/>
    <n v="23937.84"/>
    <n v="0"/>
    <s v=""/>
    <s v="G/L Account"/>
    <s v=""/>
    <s v=" "/>
    <s v=""/>
    <s v=""/>
    <n v="20640"/>
    <s v=""/>
    <n v="130"/>
    <s v=""/>
    <s v=""/>
  </r>
  <r>
    <x v="0"/>
    <x v="4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6954.06"/>
    <n v="26954.06"/>
    <n v="0"/>
    <s v=""/>
    <s v="G/L Account"/>
    <s v=""/>
    <s v=" "/>
    <s v=""/>
    <s v=""/>
    <n v="20633"/>
    <s v=""/>
    <n v="130"/>
    <s v=""/>
    <s v=""/>
  </r>
  <r>
    <x v="0"/>
    <x v="2"/>
    <d v="2021-11-15T00:00:00"/>
    <x v="10"/>
    <s v=" "/>
    <s v="G00164"/>
    <n v="51110"/>
    <x v="56"/>
    <s v="51110 Salaries &amp; wages"/>
    <x v="12"/>
    <s v="SFM - Invoice 5600202 - 11.15.21 PPE"/>
    <s v=" "/>
    <s v=""/>
    <s v=""/>
    <n v="25000"/>
    <n v="25000"/>
    <n v="0"/>
    <s v=""/>
    <s v="G/L Account"/>
    <s v=""/>
    <s v=" "/>
    <s v=""/>
    <s v=""/>
    <n v="20628"/>
    <s v=""/>
    <n v="130"/>
    <s v=""/>
    <s v=""/>
  </r>
  <r>
    <x v="1"/>
    <x v="5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431.33"/>
    <n v="50431.33"/>
    <n v="0"/>
    <s v=""/>
    <s v="G/L Account"/>
    <s v=""/>
    <s v=" "/>
    <s v=""/>
    <s v=""/>
    <n v="20433"/>
    <s v=""/>
    <n v="12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72959.179999999993"/>
    <n v="72959.179999999993"/>
    <n v="0"/>
    <s v=""/>
    <s v="G/L Account"/>
    <s v=""/>
    <s v=" "/>
    <s v=""/>
    <s v=""/>
    <n v="20425"/>
    <s v=""/>
    <n v="120"/>
    <s v=""/>
    <s v=""/>
  </r>
  <r>
    <x v="1"/>
    <x v="3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17.6000000000004"/>
    <n v="5017.6000000000004"/>
    <n v="0"/>
    <s v=""/>
    <s v="G/L Account"/>
    <s v=""/>
    <s v=" "/>
    <s v=""/>
    <s v=""/>
    <n v="20419"/>
    <s v=""/>
    <n v="120"/>
    <s v=""/>
    <s v=""/>
  </r>
  <r>
    <x v="1"/>
    <x v="9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383.33"/>
    <n v="5383.33"/>
    <n v="0"/>
    <s v=""/>
    <s v="G/L Account"/>
    <s v=""/>
    <s v=" "/>
    <s v=""/>
    <s v=""/>
    <n v="20413"/>
    <s v=""/>
    <n v="120"/>
    <s v=""/>
    <s v=""/>
  </r>
  <r>
    <x v="1"/>
    <x v="9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2455"/>
    <n v="2455"/>
    <n v="0"/>
    <s v=""/>
    <s v="G/L Account"/>
    <s v=""/>
    <s v=" "/>
    <s v=""/>
    <s v=""/>
    <n v="20406"/>
    <s v=""/>
    <n v="120"/>
    <s v=""/>
    <s v=""/>
  </r>
  <r>
    <x v="1"/>
    <x v="7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9404.55"/>
    <n v="49404.55"/>
    <n v="0"/>
    <s v=""/>
    <s v="G/L Account"/>
    <s v=""/>
    <s v=" "/>
    <s v=""/>
    <s v=""/>
    <n v="20398"/>
    <s v=""/>
    <n v="120"/>
    <s v=""/>
    <s v=""/>
  </r>
  <r>
    <x v="1"/>
    <x v="4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12667.24"/>
    <n v="12667.24"/>
    <n v="0"/>
    <s v=""/>
    <s v="G/L Account"/>
    <s v=""/>
    <s v=" "/>
    <s v=""/>
    <s v=""/>
    <n v="20392"/>
    <s v=""/>
    <n v="120"/>
    <s v=""/>
    <s v=""/>
  </r>
  <r>
    <x v="1"/>
    <x v="5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1074.99"/>
    <n v="51074.99"/>
    <n v="0"/>
    <s v=""/>
    <s v="G/L Account"/>
    <s v=""/>
    <s v=" "/>
    <s v=""/>
    <s v=""/>
    <n v="20387"/>
    <s v=""/>
    <n v="11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4758.32"/>
    <n v="44758.32"/>
    <n v="0"/>
    <s v=""/>
    <s v="G/L Account"/>
    <s v=""/>
    <s v=" "/>
    <s v=""/>
    <s v=""/>
    <n v="20381"/>
    <s v=""/>
    <n v="110"/>
    <s v=""/>
    <s v=""/>
  </r>
  <r>
    <x v="1"/>
    <x v="7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49129.15"/>
    <n v="49129.15"/>
    <n v="0"/>
    <s v=""/>
    <s v="G/L Account"/>
    <s v=""/>
    <s v=" "/>
    <s v=""/>
    <s v=""/>
    <n v="20376"/>
    <s v=""/>
    <n v="110"/>
    <s v=""/>
    <s v=""/>
  </r>
  <r>
    <x v="1"/>
    <x v="1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5458.33"/>
    <n v="55458.33"/>
    <n v="0"/>
    <s v=""/>
    <s v="G/L Account"/>
    <s v=""/>
    <s v=" "/>
    <s v=""/>
    <s v=""/>
    <n v="20372"/>
    <s v=""/>
    <n v="110"/>
    <s v=""/>
    <s v=""/>
  </r>
  <r>
    <x v="1"/>
    <x v="4"/>
    <d v="2021-11-15T00:00:00"/>
    <x v="10"/>
    <s v=" "/>
    <s v="G00165"/>
    <n v="51110"/>
    <x v="56"/>
    <s v="51110 Salaries &amp; wages"/>
    <x v="12"/>
    <s v="CA PC - Invoice 5600063 - PPE 11.15.21"/>
    <s v=" "/>
    <s v=""/>
    <s v=""/>
    <n v="50416.67"/>
    <n v="50416.67"/>
    <n v="0"/>
    <s v=""/>
    <s v="G/L Account"/>
    <s v=""/>
    <s v=" "/>
    <s v=""/>
    <s v=""/>
    <n v="20368"/>
    <s v=""/>
    <n v="110"/>
    <s v=""/>
    <s v=""/>
  </r>
  <r>
    <x v="4"/>
    <x v="4"/>
    <d v="2021-11-15T00:00:00"/>
    <x v="10"/>
    <s v=" "/>
    <s v="G00166"/>
    <n v="51110"/>
    <x v="56"/>
    <s v="51110 Salaries &amp; wages"/>
    <x v="12"/>
    <s v="NY PC - Invoice 5599760 - PPE 11.15.21"/>
    <s v=" "/>
    <s v=""/>
    <s v=""/>
    <n v="34365.379999999997"/>
    <n v="34365.379999999997"/>
    <n v="0"/>
    <s v=""/>
    <s v="G/L Account"/>
    <s v=""/>
    <s v=" "/>
    <s v=""/>
    <s v=""/>
    <n v="20337"/>
    <s v=""/>
    <n v="120"/>
    <s v=""/>
    <s v=""/>
  </r>
  <r>
    <x v="4"/>
    <x v="4"/>
    <d v="2021-11-15T00:00:00"/>
    <x v="10"/>
    <s v=" "/>
    <s v="G00166"/>
    <n v="51110"/>
    <x v="56"/>
    <s v="51110 Salaries &amp; wages"/>
    <x v="12"/>
    <s v="NY PC - Invoice 5599760 - PPE 11.15.21"/>
    <s v=" "/>
    <s v=""/>
    <s v=""/>
    <n v="95931.34"/>
    <n v="95931.34"/>
    <n v="0"/>
    <s v=""/>
    <s v="G/L Account"/>
    <s v=""/>
    <s v=" "/>
    <s v=""/>
    <s v=""/>
    <n v="20330"/>
    <s v=""/>
    <n v="110"/>
    <s v=""/>
    <s v=""/>
  </r>
  <r>
    <x v="0"/>
    <x v="1"/>
    <d v="2021-11-15T00:00:00"/>
    <x v="10"/>
    <s v=" "/>
    <s v="G00186"/>
    <n v="41500"/>
    <x v="75"/>
    <s v="41500 Storage revenue"/>
    <x v="13"/>
    <s v="SPRING FERTILITY-HEALTH PMT ACH Credit"/>
    <s v=" "/>
    <s v=""/>
    <s v=""/>
    <n v="-300"/>
    <n v="0"/>
    <n v="300"/>
    <s v=""/>
    <s v="G/L Account"/>
    <s v=""/>
    <s v=" "/>
    <s v=""/>
    <s v=""/>
    <n v="26498"/>
    <s v=""/>
    <n v="220"/>
    <s v="NULL"/>
    <s v="STORAGE"/>
  </r>
  <r>
    <x v="1"/>
    <x v="1"/>
    <d v="2021-11-16T00:00:00"/>
    <x v="10"/>
    <s v=" "/>
    <s v="G00169"/>
    <n v="69120"/>
    <x v="88"/>
    <s v="69120 Merchant fees"/>
    <x v="2"/>
    <s v="CL *CAPITAL ONE TRAVEL-no receipt"/>
    <s v=" "/>
    <s v=""/>
    <s v=""/>
    <n v="53.56"/>
    <n v="53.56"/>
    <n v="0"/>
    <s v=""/>
    <s v="G/L Account"/>
    <s v=""/>
    <s v=" "/>
    <s v=""/>
    <s v=""/>
    <n v="21386"/>
    <s v=""/>
    <n v="400"/>
    <s v="NULL"/>
    <s v="NULL"/>
  </r>
  <r>
    <x v="0"/>
    <x v="1"/>
    <d v="2021-11-16T00:00:00"/>
    <x v="10"/>
    <s v=" "/>
    <s v="G00182"/>
    <n v="69110"/>
    <x v="10"/>
    <s v="69110 Bank fees"/>
    <x v="2"/>
    <s v="Account Analysis Charge"/>
    <s v=" "/>
    <s v=""/>
    <s v=""/>
    <n v="53.87"/>
    <n v="53.87"/>
    <n v="0"/>
    <s v=""/>
    <s v="G/L Account"/>
    <s v=""/>
    <s v=" "/>
    <s v=""/>
    <s v=""/>
    <n v="26771"/>
    <s v=""/>
    <n v="320"/>
    <s v="NULL"/>
    <s v="NULL"/>
  </r>
  <r>
    <x v="4"/>
    <x v="4"/>
    <d v="2021-11-16T00:00:00"/>
    <x v="10"/>
    <s v=" "/>
    <s v="G00167"/>
    <n v="67160"/>
    <x v="15"/>
    <s v="67160 In-house meals"/>
    <x v="4"/>
    <s v="Starbucks PK"/>
    <s v=" "/>
    <s v=""/>
    <s v=""/>
    <n v="25"/>
    <n v="25"/>
    <n v="0"/>
    <s v=""/>
    <s v="G/L Account"/>
    <s v=""/>
    <s v=" "/>
    <s v=""/>
    <s v=""/>
    <n v="22354"/>
    <s v=""/>
    <n v="110"/>
    <s v="NULL"/>
    <s v="NULL"/>
  </r>
  <r>
    <x v="4"/>
    <x v="4"/>
    <d v="2021-11-16T00:00:00"/>
    <x v="10"/>
    <s v=" "/>
    <s v="G00167"/>
    <n v="66140"/>
    <x v="20"/>
    <s v="66140 Ground transportation"/>
    <x v="5"/>
    <s v="Curb- NYC taxi"/>
    <s v=" "/>
    <s v=""/>
    <s v=""/>
    <n v="17.16"/>
    <n v="17.16"/>
    <n v="0"/>
    <s v=""/>
    <s v="G/L Account"/>
    <s v=""/>
    <s v=" "/>
    <s v=""/>
    <s v=""/>
    <n v="22360"/>
    <s v=""/>
    <n v="110"/>
    <s v="NULL"/>
    <s v="NULL"/>
  </r>
  <r>
    <x v="4"/>
    <x v="4"/>
    <d v="2021-11-16T00:00:00"/>
    <x v="10"/>
    <s v=" "/>
    <s v="G00168"/>
    <n v="65190"/>
    <x v="28"/>
    <s v="65190 Office supplies"/>
    <x v="6"/>
    <s v="Whitmor Canvas COVER ONLY"/>
    <s v=" "/>
    <s v=""/>
    <s v=""/>
    <n v="67.3"/>
    <n v="67.3"/>
    <n v="0"/>
    <s v=""/>
    <s v="G/L Account"/>
    <s v=""/>
    <s v=" "/>
    <s v=""/>
    <s v=""/>
    <n v="21946"/>
    <s v=""/>
    <n v="180"/>
    <s v="NULL"/>
    <s v="NULL"/>
  </r>
  <r>
    <x v="4"/>
    <x v="4"/>
    <d v="2021-11-16T00:00:00"/>
    <x v="10"/>
    <s v=" "/>
    <s v="G00168"/>
    <n v="65190"/>
    <x v="28"/>
    <s v="65190 Office supplies"/>
    <x v="6"/>
    <s v="Storage shelf"/>
    <s v=" "/>
    <s v=""/>
    <s v=""/>
    <n v="141.52000000000001"/>
    <n v="141.52000000000001"/>
    <n v="0"/>
    <s v=""/>
    <s v="G/L Account"/>
    <s v=""/>
    <s v=" "/>
    <s v=""/>
    <s v=""/>
    <n v="21934"/>
    <s v=""/>
    <n v="180"/>
    <s v="NULL"/>
    <s v="NULL"/>
  </r>
  <r>
    <x v="1"/>
    <x v="1"/>
    <d v="2021-11-16T00:00:00"/>
    <x v="10"/>
    <s v=" "/>
    <s v="G00168"/>
    <n v="65130"/>
    <x v="34"/>
    <s v="65130 Telephone &amp; internet"/>
    <x v="6"/>
    <s v="Ring central service"/>
    <s v=" "/>
    <s v=""/>
    <s v=""/>
    <n v="7316.49"/>
    <n v="7316.49"/>
    <n v="0"/>
    <s v=""/>
    <s v="G/L Account"/>
    <s v=""/>
    <s v=" "/>
    <s v=""/>
    <s v=""/>
    <n v="21928"/>
    <s v=""/>
    <n v="180"/>
    <s v="NULL"/>
    <s v="NULL"/>
  </r>
  <r>
    <x v="1"/>
    <x v="4"/>
    <d v="2021-11-16T00:00:00"/>
    <x v="10"/>
    <s v=" "/>
    <s v="G00187"/>
    <n v="63130"/>
    <x v="99"/>
    <s v="63130 Conferences"/>
    <x v="8"/>
    <s v="EVENTBRITE INC -EDI PYMNTS ACH Credit"/>
    <s v=" "/>
    <s v=""/>
    <s v=""/>
    <n v="-50"/>
    <n v="0"/>
    <n v="50"/>
    <s v=""/>
    <s v="G/L Account"/>
    <s v=""/>
    <s v=" "/>
    <s v=""/>
    <s v=""/>
    <n v="26628"/>
    <s v=""/>
    <n v="340"/>
    <s v="NULL"/>
    <s v="NULL"/>
  </r>
  <r>
    <x v="4"/>
    <x v="4"/>
    <d v="2021-11-16T00:00:00"/>
    <x v="10"/>
    <s v="Invoice"/>
    <s v="2929"/>
    <n v="63120"/>
    <x v="47"/>
    <s v="63120 Events/Swag"/>
    <x v="8"/>
    <s v="Foldover Wristband for NYC"/>
    <s v=" "/>
    <s v=""/>
    <s v=""/>
    <n v="659.21"/>
    <n v="659.21"/>
    <n v="0"/>
    <s v=""/>
    <s v="G/L Account"/>
    <s v=""/>
    <s v=" "/>
    <s v=""/>
    <s v="The Waldorf Company, LLC"/>
    <n v="24295"/>
    <s v="2929"/>
    <n v="340"/>
    <s v="NULL"/>
    <s v="NULL"/>
  </r>
  <r>
    <x v="1"/>
    <x v="6"/>
    <d v="2021-11-16T00:00:00"/>
    <x v="10"/>
    <s v=" "/>
    <s v="G00168"/>
    <n v="51250"/>
    <x v="71"/>
    <s v="51250 Patient refreshments"/>
    <x v="11"/>
    <s v="Izzie, coffee cream"/>
    <s v=" "/>
    <s v=""/>
    <s v=""/>
    <n v="75.53"/>
    <n v="75.53"/>
    <n v="0"/>
    <s v=""/>
    <s v="G/L Account"/>
    <s v=""/>
    <s v=" "/>
    <s v=""/>
    <s v=""/>
    <n v="21940"/>
    <s v=""/>
    <n v="180"/>
    <s v="NULL"/>
    <s v="NULL"/>
  </r>
  <r>
    <x v="1"/>
    <x v="7"/>
    <d v="2021-11-16T00:00:00"/>
    <x v="10"/>
    <s v="Invoice"/>
    <s v="67190719"/>
    <n v="51230"/>
    <x v="72"/>
    <s v="51230 IVF Lab supplies"/>
    <x v="11"/>
    <s v="Nitrogen liquid NF"/>
    <s v=" "/>
    <s v=""/>
    <s v=""/>
    <n v="363.26"/>
    <n v="363.26"/>
    <n v="0"/>
    <s v=""/>
    <s v="G/L Account"/>
    <s v=""/>
    <s v=" "/>
    <s v=""/>
    <s v="Linde Gas &amp; Equipment Inc."/>
    <n v="24339"/>
    <s v="67190719"/>
    <n v="130"/>
    <s v="NULL"/>
    <s v="NULL"/>
  </r>
  <r>
    <x v="1"/>
    <x v="5"/>
    <d v="2021-11-16T00:00:00"/>
    <x v="10"/>
    <s v="Invoice"/>
    <s v="35166982"/>
    <n v="51230"/>
    <x v="72"/>
    <s v="51230 IVF Lab supplies"/>
    <x v="11"/>
    <s v="Tip pipette 200 UL/10UL"/>
    <s v=" "/>
    <s v=""/>
    <s v=""/>
    <n v="586.05999999999995"/>
    <n v="586.05999999999995"/>
    <n v="0"/>
    <s v=""/>
    <s v="G/L Account"/>
    <s v=""/>
    <s v=" "/>
    <s v=""/>
    <s v="McKesson"/>
    <n v="24327"/>
    <s v="35166982"/>
    <n v="130"/>
    <s v="NULL"/>
    <s v="NULL"/>
  </r>
  <r>
    <x v="1"/>
    <x v="5"/>
    <d v="2021-11-16T00:00:00"/>
    <x v="10"/>
    <s v="Invoice"/>
    <s v="20033452"/>
    <n v="51230"/>
    <x v="72"/>
    <s v="51230 IVF Lab supplies"/>
    <x v="11"/>
    <s v="Embryo glue"/>
    <s v=" "/>
    <s v=""/>
    <s v=""/>
    <n v="4421.72"/>
    <n v="4421.72"/>
    <n v="0"/>
    <s v=""/>
    <s v="G/L Account"/>
    <s v=""/>
    <s v=" "/>
    <s v=""/>
    <s v="Vitrolife"/>
    <n v="24291"/>
    <s v="20033452"/>
    <n v="130"/>
    <s v="NULL"/>
    <s v="NULL"/>
  </r>
  <r>
    <x v="1"/>
    <x v="1"/>
    <d v="2021-11-16T00:00:00"/>
    <x v="10"/>
    <s v="Invoice"/>
    <s v="20033438"/>
    <n v="51230"/>
    <x v="72"/>
    <s v="51230 IVF Lab supplies"/>
    <x v="11"/>
    <s v="Embryo glue"/>
    <s v=" "/>
    <s v=""/>
    <s v=""/>
    <n v="6925.55"/>
    <n v="6925.55"/>
    <n v="0"/>
    <s v=""/>
    <s v="G/L Account"/>
    <s v=""/>
    <s v=" "/>
    <s v=""/>
    <s v="Vitrolife"/>
    <n v="24287"/>
    <s v="20033438"/>
    <n v="130"/>
    <s v="NULL"/>
    <s v="NULL"/>
  </r>
  <r>
    <x v="1"/>
    <x v="6"/>
    <d v="2021-11-16T00:00:00"/>
    <x v="10"/>
    <s v="Invoice"/>
    <s v="35165859"/>
    <n v="51220"/>
    <x v="73"/>
    <s v="51220 Clinical supplies"/>
    <x v="11"/>
    <s v="Underpad"/>
    <s v=" "/>
    <s v=""/>
    <s v=""/>
    <n v="37.35"/>
    <n v="37.35"/>
    <n v="0"/>
    <s v=""/>
    <s v="G/L Account"/>
    <s v=""/>
    <s v=" "/>
    <s v=""/>
    <s v="McKesson"/>
    <n v="24319"/>
    <s v="35165859"/>
    <n v="110"/>
    <s v="NULL"/>
    <s v="NULL"/>
  </r>
  <r>
    <x v="1"/>
    <x v="7"/>
    <d v="2021-11-16T00:00:00"/>
    <x v="10"/>
    <s v="Invoice"/>
    <s v="35157816"/>
    <n v="51220"/>
    <x v="73"/>
    <s v="51220 Clinical supplies"/>
    <x v="11"/>
    <s v="Underpad"/>
    <s v=" "/>
    <s v=""/>
    <s v=""/>
    <n v="74.95"/>
    <n v="74.95"/>
    <n v="0"/>
    <s v=""/>
    <s v="G/L Account"/>
    <s v=""/>
    <s v=" "/>
    <s v=""/>
    <s v="McKesson"/>
    <n v="24303"/>
    <s v="35157816"/>
    <n v="110"/>
    <s v="NULL"/>
    <s v="NULL"/>
  </r>
  <r>
    <x v="1"/>
    <x v="1"/>
    <d v="2021-11-17T00:00:00"/>
    <x v="10"/>
    <s v=" "/>
    <s v="G00168"/>
    <n v="66140"/>
    <x v="20"/>
    <s v="66140 Ground transportation"/>
    <x v="5"/>
    <s v="NT GAS"/>
    <s v=" "/>
    <s v=""/>
    <s v=""/>
    <n v="69.39"/>
    <n v="69.39"/>
    <n v="0"/>
    <s v=""/>
    <s v="G/L Account"/>
    <s v=""/>
    <s v=" "/>
    <s v=""/>
    <s v=""/>
    <n v="21958"/>
    <s v=""/>
    <n v="110"/>
    <s v="NULL"/>
    <s v="NULL"/>
  </r>
  <r>
    <x v="1"/>
    <x v="1"/>
    <d v="2021-11-17T00:00:00"/>
    <x v="10"/>
    <s v=" "/>
    <s v="G00169"/>
    <n v="65240"/>
    <x v="23"/>
    <s v="65240 Dues &amp; subscriptions"/>
    <x v="6"/>
    <s v="LABORATORY FIELD SERVICE-no receipt"/>
    <s v=" "/>
    <s v=""/>
    <s v=""/>
    <n v="1261"/>
    <n v="1261"/>
    <n v="0"/>
    <s v=""/>
    <s v="G/L Account"/>
    <s v=""/>
    <s v=" "/>
    <s v=""/>
    <s v=""/>
    <n v="21392"/>
    <s v=""/>
    <n v="110"/>
    <s v="NULL"/>
    <s v="NULL"/>
  </r>
  <r>
    <x v="4"/>
    <x v="4"/>
    <d v="2021-11-17T00:00:00"/>
    <x v="10"/>
    <s v=" "/>
    <s v="G00169"/>
    <n v="65210"/>
    <x v="26"/>
    <s v="65210 Computer software"/>
    <x v="6"/>
    <s v="QBO pc nyc- mso paid for"/>
    <s v=" "/>
    <s v=""/>
    <s v=""/>
    <n v="180"/>
    <n v="180"/>
    <n v="0"/>
    <s v=""/>
    <s v="G/L Account"/>
    <s v=""/>
    <s v=" "/>
    <s v=""/>
    <s v=""/>
    <n v="21398"/>
    <s v=""/>
    <n v="320"/>
    <s v="NULL"/>
    <s v="NULL"/>
  </r>
  <r>
    <x v="1"/>
    <x v="7"/>
    <d v="2021-11-17T00:00:00"/>
    <x v="10"/>
    <s v="Invoice"/>
    <s v="N705367"/>
    <n v="65200"/>
    <x v="27"/>
    <s v="65200 IT supplies"/>
    <x v="6"/>
    <s v="Business Paper"/>
    <s v=" "/>
    <s v=""/>
    <s v=""/>
    <n v="71.64"/>
    <n v="71.64"/>
    <n v="0"/>
    <s v=""/>
    <s v="G/L Account"/>
    <s v=""/>
    <s v=" "/>
    <s v=""/>
    <s v="CDW"/>
    <n v="24403"/>
    <s v="N705367"/>
    <n v="370"/>
    <s v="NULL"/>
    <s v="NULL"/>
  </r>
  <r>
    <x v="1"/>
    <x v="1"/>
    <d v="2021-11-17T00:00:00"/>
    <x v="10"/>
    <s v=" "/>
    <s v="G00169"/>
    <n v="65190"/>
    <x v="28"/>
    <s v="65190 Office supplies"/>
    <x v="6"/>
    <s v="water filter"/>
    <s v=" "/>
    <s v=""/>
    <s v=""/>
    <n v="86.89"/>
    <n v="86.89"/>
    <n v="0"/>
    <s v=""/>
    <s v="G/L Account"/>
    <s v=""/>
    <s v=" "/>
    <s v=""/>
    <s v=""/>
    <n v="21404"/>
    <s v=""/>
    <n v="180"/>
    <s v="NULL"/>
    <s v="NULL"/>
  </r>
  <r>
    <x v="1"/>
    <x v="7"/>
    <d v="2021-11-17T00:00:00"/>
    <x v="10"/>
    <s v="Invoice"/>
    <s v="320961"/>
    <n v="65160"/>
    <x v="31"/>
    <s v="65160 Repair &amp; Maintenance"/>
    <x v="6"/>
    <s v="Labor to master 7 cylinders on 2nd fl w/o key"/>
    <s v=" "/>
    <s v=""/>
    <s v=""/>
    <n v="350"/>
    <n v="350"/>
    <n v="0"/>
    <s v=""/>
    <s v="G/L Account"/>
    <s v=""/>
    <s v=" "/>
    <s v=""/>
    <s v="Reed Brothers Security"/>
    <n v="24350"/>
    <s v="320961"/>
    <n v="380"/>
    <s v="NULL"/>
    <s v="NULL"/>
  </r>
  <r>
    <x v="0"/>
    <x v="2"/>
    <d v="2021-11-17T00:00:00"/>
    <x v="10"/>
    <s v="Invoice"/>
    <s v="1052"/>
    <n v="63150"/>
    <x v="45"/>
    <s v="63150 Advertising, print &amp; promotion"/>
    <x v="8"/>
    <s v="11.16.21-11.30.21  Marketing services + 1000.00 bonus"/>
    <s v=" "/>
    <s v=""/>
    <s v=""/>
    <n v="2750"/>
    <n v="2750"/>
    <n v="0"/>
    <s v=""/>
    <s v="G/L Account"/>
    <s v=""/>
    <s v=" "/>
    <s v=""/>
    <s v="Sydney Holmes"/>
    <n v="24343"/>
    <s v="1052"/>
    <n v="340"/>
    <s v="NULL"/>
    <s v="NULL"/>
  </r>
  <r>
    <x v="1"/>
    <x v="3"/>
    <d v="2021-11-17T00:00:00"/>
    <x v="10"/>
    <s v="Invoice"/>
    <s v="508000166558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4391"/>
    <s v="508000166558"/>
    <n v="110"/>
    <s v="NULL"/>
    <s v="NULL"/>
  </r>
  <r>
    <x v="1"/>
    <x v="3"/>
    <d v="2021-11-17T00:00:00"/>
    <x v="10"/>
    <s v="Invoice"/>
    <s v="508000166558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388"/>
    <s v="508000166558"/>
    <n v="170"/>
    <s v="NULL"/>
    <s v="NULL"/>
  </r>
  <r>
    <x v="1"/>
    <x v="1"/>
    <d v="2021-11-17T00:00:00"/>
    <x v="10"/>
    <s v="Invoice"/>
    <s v="508000166490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4384"/>
    <s v="508000166490"/>
    <n v="120"/>
    <s v="NULL"/>
    <s v="NULL"/>
  </r>
  <r>
    <x v="1"/>
    <x v="1"/>
    <d v="2021-11-17T00:00:00"/>
    <x v="10"/>
    <s v="Invoice"/>
    <s v="508000166490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381"/>
    <s v="508000166490"/>
    <n v="170"/>
    <s v="NULL"/>
    <s v="NULL"/>
  </r>
  <r>
    <x v="1"/>
    <x v="1"/>
    <d v="2021-11-17T00:00:00"/>
    <x v="10"/>
    <s v="Invoice"/>
    <s v="508000166490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378"/>
    <s v="508000166490"/>
    <n v="130"/>
    <s v="NULL"/>
    <s v="NULL"/>
  </r>
  <r>
    <x v="1"/>
    <x v="1"/>
    <d v="2021-11-17T00:00:00"/>
    <x v="10"/>
    <s v="Invoice"/>
    <s v="508000166490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375"/>
    <s v="508000166490"/>
    <n v="110"/>
    <s v="NULL"/>
    <s v="NULL"/>
  </r>
  <r>
    <x v="1"/>
    <x v="1"/>
    <d v="2021-11-17T00:00:00"/>
    <x v="10"/>
    <s v="Invoice"/>
    <s v="508000166487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371"/>
    <s v="508000166487"/>
    <n v="170"/>
    <s v="NULL"/>
    <s v="NULL"/>
  </r>
  <r>
    <x v="1"/>
    <x v="1"/>
    <d v="2021-11-17T00:00:00"/>
    <x v="10"/>
    <s v="Invoice"/>
    <s v="508000166487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368"/>
    <s v="508000166487"/>
    <n v="130"/>
    <s v="NULL"/>
    <s v="NULL"/>
  </r>
  <r>
    <x v="1"/>
    <x v="1"/>
    <d v="2021-11-17T00:00:00"/>
    <x v="10"/>
    <s v="Invoice"/>
    <s v="508000166487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4365"/>
    <s v="508000166487"/>
    <n v="120"/>
    <s v="NULL"/>
    <s v="NULL"/>
  </r>
  <r>
    <x v="1"/>
    <x v="1"/>
    <d v="2021-11-17T00:00:00"/>
    <x v="10"/>
    <s v="Invoice"/>
    <s v="508000166487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362"/>
    <s v="508000166487"/>
    <n v="110"/>
    <s v="NULL"/>
    <s v="NULL"/>
  </r>
  <r>
    <x v="1"/>
    <x v="7"/>
    <d v="2021-11-17T00:00:00"/>
    <x v="10"/>
    <s v="Invoice"/>
    <s v="67206905"/>
    <n v="51230"/>
    <x v="72"/>
    <s v="51230 IVF Lab supplies"/>
    <x v="11"/>
    <s v="Nitrogen liquid NF"/>
    <s v=" "/>
    <s v=""/>
    <s v=""/>
    <n v="137.81"/>
    <n v="137.81"/>
    <n v="0"/>
    <s v=""/>
    <s v="G/L Account"/>
    <s v=""/>
    <s v=" "/>
    <s v=""/>
    <s v="Linde Gas &amp; Equipment Inc."/>
    <n v="24399"/>
    <s v="67206905"/>
    <n v="130"/>
    <s v="NULL"/>
    <s v="NULL"/>
  </r>
  <r>
    <x v="1"/>
    <x v="5"/>
    <d v="2021-11-17T00:00:00"/>
    <x v="10"/>
    <s v="Invoice"/>
    <s v="6042212"/>
    <n v="51230"/>
    <x v="72"/>
    <s v="51230 IVF Lab supplies"/>
    <x v="11"/>
    <s v="Oil for TC ,vit kit"/>
    <s v=" "/>
    <s v=""/>
    <s v=""/>
    <n v="4390.5"/>
    <n v="4390.5"/>
    <n v="0"/>
    <s v=""/>
    <s v="G/L Account"/>
    <s v=""/>
    <s v=" "/>
    <s v=""/>
    <s v="Origio"/>
    <n v="24395"/>
    <s v="6042212"/>
    <n v="130"/>
    <s v="NULL"/>
    <s v="NULL"/>
  </r>
  <r>
    <x v="1"/>
    <x v="1"/>
    <d v="2021-11-17T00:00:00"/>
    <x v="10"/>
    <s v="Invoice"/>
    <s v="36474"/>
    <n v="51230"/>
    <x v="72"/>
    <s v="51230 IVF Lab supplies"/>
    <x v="11"/>
    <s v="230L Nitrogen"/>
    <s v=" "/>
    <s v=""/>
    <s v=""/>
    <n v="520.25"/>
    <n v="520.25"/>
    <n v="0"/>
    <s v=""/>
    <s v="G/L Account"/>
    <s v=""/>
    <s v=" "/>
    <s v=""/>
    <s v="Rons Medical Gases, INC"/>
    <n v="24358"/>
    <s v="36474"/>
    <n v="130"/>
    <s v="NULL"/>
    <s v="NULL"/>
  </r>
  <r>
    <x v="4"/>
    <x v="4"/>
    <d v="2021-11-17T00:00:00"/>
    <x v="10"/>
    <s v=" "/>
    <s v="G00168"/>
    <n v="51230"/>
    <x v="72"/>
    <s v="51230 IVF Lab supplies"/>
    <x v="11"/>
    <s v="Fisher Sci Pittsburg-No receipt, CC shows NT order for NYC"/>
    <s v=" "/>
    <s v=""/>
    <s v=""/>
    <n v="1027.78"/>
    <n v="1027.78"/>
    <n v="0"/>
    <s v=""/>
    <s v="G/L Account"/>
    <s v=""/>
    <s v=" "/>
    <s v=""/>
    <s v=""/>
    <n v="21952"/>
    <s v=""/>
    <n v="130"/>
    <s v="NULL"/>
    <s v="NULL"/>
  </r>
  <r>
    <x v="1"/>
    <x v="7"/>
    <d v="2021-11-17T00:00:00"/>
    <x v="10"/>
    <s v="Invoice"/>
    <s v="35240912"/>
    <n v="51220"/>
    <x v="73"/>
    <s v="51220 Clinical supplies"/>
    <x v="11"/>
    <s v="Disinfectant wipe"/>
    <s v=" "/>
    <s v=""/>
    <s v=""/>
    <n v="63.53"/>
    <n v="63.53"/>
    <n v="0"/>
    <s v=""/>
    <s v="G/L Account"/>
    <s v=""/>
    <s v=" "/>
    <s v=""/>
    <s v="McKesson"/>
    <n v="24354"/>
    <s v="35240912"/>
    <n v="110"/>
    <s v="NULL"/>
    <s v="NULL"/>
  </r>
  <r>
    <x v="0"/>
    <x v="1"/>
    <d v="2021-11-17T00:00:00"/>
    <x v="10"/>
    <s v=" "/>
    <s v="G00186"/>
    <n v="41500"/>
    <x v="75"/>
    <s v="41500 Storage revenue"/>
    <x v="13"/>
    <s v="SPRING FERTILITY-HEALTH PMT ACH Credit"/>
    <s v=" "/>
    <s v=""/>
    <s v=""/>
    <n v="-620"/>
    <n v="0"/>
    <n v="620"/>
    <s v=""/>
    <s v="G/L Account"/>
    <s v=""/>
    <s v=" "/>
    <s v=""/>
    <s v=""/>
    <n v="26518"/>
    <s v=""/>
    <n v="220"/>
    <s v="NULL"/>
    <s v="STORAGE"/>
  </r>
  <r>
    <x v="1"/>
    <x v="7"/>
    <d v="2021-11-17T00:00:00"/>
    <x v="10"/>
    <s v="Invoice"/>
    <s v="11.17.21-KG"/>
    <n v="41120"/>
    <x v="80"/>
    <s v="41120 Self-pay refunds"/>
    <x v="17"/>
    <s v="refund UHC EFT 5063061"/>
    <s v=" "/>
    <s v=""/>
    <s v=""/>
    <n v="12855.03"/>
    <n v="12855.03"/>
    <n v="0"/>
    <s v=""/>
    <s v="G/L Account"/>
    <s v=""/>
    <s v=" "/>
    <s v=""/>
    <s v="Kathleen Goodspeed "/>
    <n v="24346"/>
    <s v="11.17.21-KG"/>
    <n v="400"/>
    <s v="NULL"/>
    <s v="NULL"/>
  </r>
  <r>
    <x v="0"/>
    <x v="2"/>
    <d v="2021-11-18T00:00:00"/>
    <x v="10"/>
    <s v=" "/>
    <s v="G00186"/>
    <n v="81400"/>
    <x v="1"/>
    <s v="81400 Auto lease related expenses"/>
    <x v="0"/>
    <s v="BMWFINANCIAL SVS-BMWFS PYMT ACH Debit"/>
    <s v=" "/>
    <s v=""/>
    <s v=""/>
    <n v="489.42"/>
    <n v="489.42"/>
    <n v="0"/>
    <s v=""/>
    <s v="G/L Account"/>
    <s v=""/>
    <s v=" "/>
    <s v=""/>
    <s v=""/>
    <n v="26523"/>
    <s v=""/>
    <n v="110"/>
    <s v="NULL"/>
    <s v="NULL"/>
  </r>
  <r>
    <x v="4"/>
    <x v="4"/>
    <d v="2021-11-18T00:00:00"/>
    <x v="10"/>
    <s v=" "/>
    <s v="G00169"/>
    <n v="67110"/>
    <x v="17"/>
    <s v="67110 Professional development"/>
    <x v="4"/>
    <s v="PK NJ Medical license"/>
    <s v=" "/>
    <s v=""/>
    <s v=""/>
    <n v="805"/>
    <n v="805"/>
    <n v="0"/>
    <s v=""/>
    <s v="G/L Account"/>
    <s v=""/>
    <s v=" "/>
    <s v=""/>
    <s v=""/>
    <n v="21410"/>
    <s v=""/>
    <n v="110"/>
    <s v="NULL"/>
    <s v="NULL"/>
  </r>
  <r>
    <x v="1"/>
    <x v="1"/>
    <d v="2021-11-18T00:00:00"/>
    <x v="10"/>
    <s v="Invoice"/>
    <s v="N783710"/>
    <n v="65200"/>
    <x v="27"/>
    <s v="65200 IT supplies"/>
    <x v="6"/>
    <s v="HP 414A Cyan Orig Toner/Ylw"/>
    <s v=" "/>
    <s v=""/>
    <s v=""/>
    <n v="347.67"/>
    <n v="347.67"/>
    <n v="0"/>
    <s v=""/>
    <s v="G/L Account"/>
    <s v=""/>
    <s v=" "/>
    <s v=""/>
    <s v="CDW"/>
    <n v="24485"/>
    <s v="N783710"/>
    <n v="370"/>
    <s v="NULL"/>
    <s v="NULL"/>
  </r>
  <r>
    <x v="4"/>
    <x v="4"/>
    <d v="2021-11-18T00:00:00"/>
    <x v="10"/>
    <s v=" "/>
    <s v="G00168"/>
    <n v="65190"/>
    <x v="28"/>
    <s v="65190 Office supplies"/>
    <x v="6"/>
    <s v="EVEREADY LED Flashlight"/>
    <s v=" "/>
    <s v=""/>
    <s v=""/>
    <n v="51.7"/>
    <n v="51.7"/>
    <n v="0"/>
    <s v=""/>
    <s v="G/L Account"/>
    <s v=""/>
    <s v=" "/>
    <s v=""/>
    <s v=""/>
    <n v="21964"/>
    <s v=""/>
    <n v="180"/>
    <s v="NULL"/>
    <s v="NULL"/>
  </r>
  <r>
    <x v="1"/>
    <x v="1"/>
    <d v="2021-11-18T00:00:00"/>
    <x v="10"/>
    <s v="Invoice"/>
    <s v="11.18.2021-NT"/>
    <n v="65150"/>
    <x v="32"/>
    <s v="65150 Insurance"/>
    <x v="6"/>
    <s v="Reimbursement NT  pol 9529748 LIP"/>
    <s v=" "/>
    <s v=""/>
    <s v=""/>
    <n v="11785"/>
    <n v="11785"/>
    <n v="0"/>
    <s v=""/>
    <s v="G/L Account"/>
    <s v=""/>
    <s v=" "/>
    <s v=""/>
    <s v="Nam D. Tran"/>
    <n v="24411"/>
    <s v="11.18.2021-NT"/>
    <n v="110"/>
    <s v="NULL"/>
    <s v="NULL"/>
  </r>
  <r>
    <x v="1"/>
    <x v="5"/>
    <d v="2021-11-18T00:00:00"/>
    <x v="10"/>
    <s v="Invoice"/>
    <s v="10.14.21-12.12.21-SV"/>
    <n v="65120"/>
    <x v="35"/>
    <s v="65120 Utilities"/>
    <x v="6"/>
    <s v="ACC 204225-5972 10.14.21-12.12.21-SV"/>
    <s v=" "/>
    <s v=""/>
    <s v=""/>
    <n v="1607.49"/>
    <n v="1607.49"/>
    <n v="0"/>
    <s v=""/>
    <s v="G/L Account"/>
    <s v=""/>
    <s v=" "/>
    <s v=""/>
    <s v="City Of Sunnyvale - Utilities"/>
    <n v="24407"/>
    <s v="10.14.21-12.12.21-SV"/>
    <n v="380"/>
    <s v="NULL"/>
    <s v="NULL"/>
  </r>
  <r>
    <x v="1"/>
    <x v="6"/>
    <d v="2021-11-18T00:00:00"/>
    <x v="10"/>
    <s v=" "/>
    <s v="G00169"/>
    <n v="51250"/>
    <x v="71"/>
    <s v="51250 Patient refreshments"/>
    <x v="11"/>
    <s v="figs, la croix, rolls, rice rollers, popcorn"/>
    <s v=" "/>
    <s v=""/>
    <s v=""/>
    <n v="49.2"/>
    <n v="49.2"/>
    <n v="0"/>
    <s v=""/>
    <s v="G/L Account"/>
    <s v=""/>
    <s v=" "/>
    <s v=""/>
    <s v=""/>
    <n v="21416"/>
    <s v=""/>
    <n v="180"/>
    <s v="NULL"/>
    <s v="NULL"/>
  </r>
  <r>
    <x v="4"/>
    <x v="4"/>
    <d v="2021-11-18T00:00:00"/>
    <x v="10"/>
    <s v="Invoice"/>
    <s v="67218676"/>
    <n v="51230"/>
    <x v="72"/>
    <s v="51230 IVF Lab supplies"/>
    <x v="11"/>
    <s v="Nitrogen liquid"/>
    <s v=" "/>
    <s v=""/>
    <s v=""/>
    <n v="798.88"/>
    <n v="798.88"/>
    <n v="0"/>
    <s v=""/>
    <s v="G/L Account"/>
    <s v=""/>
    <s v=" "/>
    <s v=""/>
    <s v="Linde Gas &amp; Equipment Inc."/>
    <n v="24481"/>
    <s v="67218676"/>
    <n v="130"/>
    <s v="NULL"/>
    <s v="NULL"/>
  </r>
  <r>
    <x v="1"/>
    <x v="1"/>
    <d v="2021-11-18T00:00:00"/>
    <x v="10"/>
    <s v="Invoice"/>
    <s v="6460"/>
    <n v="51230"/>
    <x v="72"/>
    <s v="51230 IVF Lab supplies"/>
    <x v="11"/>
    <s v="BIRR 60mm ICSI Dish"/>
    <s v=" "/>
    <s v=""/>
    <s v=""/>
    <n v="724.23"/>
    <n v="724.23"/>
    <n v="0"/>
    <s v=""/>
    <s v="G/L Account"/>
    <s v=""/>
    <s v=" "/>
    <s v=""/>
    <s v="NextGen Life Labs"/>
    <n v="24477"/>
    <s v="6460"/>
    <n v="130"/>
    <s v="NULL"/>
    <s v="NULL"/>
  </r>
  <r>
    <x v="1"/>
    <x v="1"/>
    <d v="2021-11-18T00:00:00"/>
    <x v="10"/>
    <s v="Invoice"/>
    <s v="6042853"/>
    <n v="51230"/>
    <x v="72"/>
    <s v="51230 IVF Lab supplies"/>
    <x v="11"/>
    <s v="16g x 18cm Embryo rplc cath/ embryo replcment cath 180mm"/>
    <s v=" "/>
    <s v=""/>
    <s v=""/>
    <n v="5236.33"/>
    <n v="5236.33"/>
    <n v="0"/>
    <s v=""/>
    <s v="G/L Account"/>
    <s v=""/>
    <s v=" "/>
    <s v=""/>
    <s v="Origio"/>
    <n v="24473"/>
    <s v="6042853"/>
    <n v="130"/>
    <s v="NULL"/>
    <s v="NULL"/>
  </r>
  <r>
    <x v="1"/>
    <x v="5"/>
    <d v="2021-11-18T00:00:00"/>
    <x v="10"/>
    <s v="Invoice"/>
    <s v="5768014"/>
    <n v="51230"/>
    <x v="72"/>
    <s v="51230 IVF Lab supplies"/>
    <x v="11"/>
    <s v="2-Propanol 70%"/>
    <s v=" "/>
    <s v=""/>
    <s v=""/>
    <n v="108.8"/>
    <n v="108.8"/>
    <n v="0"/>
    <s v=""/>
    <s v="G/L Account"/>
    <s v=""/>
    <s v=" "/>
    <s v=""/>
    <s v="Fisher HealthCare"/>
    <n v="24469"/>
    <s v="5768014"/>
    <n v="130"/>
    <s v="NULL"/>
    <s v="NULL"/>
  </r>
  <r>
    <x v="1"/>
    <x v="5"/>
    <d v="2021-11-18T00:00:00"/>
    <x v="10"/>
    <s v="Invoice"/>
    <s v="35315190"/>
    <n v="51230"/>
    <x v="72"/>
    <s v="51230 IVF Lab supplies"/>
    <x v="11"/>
    <s v="Conc Set Diluent"/>
    <s v=" "/>
    <s v=""/>
    <s v=""/>
    <n v="278.68"/>
    <n v="278.68"/>
    <n v="0"/>
    <s v=""/>
    <s v="G/L Account"/>
    <s v=""/>
    <s v=" "/>
    <s v=""/>
    <s v="McKesson"/>
    <n v="24457"/>
    <s v="35315190"/>
    <n v="130"/>
    <s v="NULL"/>
    <s v="NULL"/>
  </r>
  <r>
    <x v="4"/>
    <x v="4"/>
    <d v="2021-11-18T00:00:00"/>
    <x v="10"/>
    <s v="Invoice"/>
    <s v="35263415"/>
    <n v="51230"/>
    <x v="72"/>
    <s v="51230 IVF Lab supplies"/>
    <x v="11"/>
    <s v="Cell culture tube"/>
    <s v=" "/>
    <s v=""/>
    <s v=""/>
    <n v="2335.1799999999998"/>
    <n v="2335.1799999999998"/>
    <n v="0"/>
    <s v=""/>
    <s v="G/L Account"/>
    <s v=""/>
    <s v=" "/>
    <s v=""/>
    <s v="McKesson"/>
    <n v="24437"/>
    <s v="35263415"/>
    <n v="130"/>
    <s v="NULL"/>
    <s v="NULL"/>
  </r>
  <r>
    <x v="1"/>
    <x v="1"/>
    <d v="2021-11-18T00:00:00"/>
    <x v="10"/>
    <s v="Invoice"/>
    <s v="35317988"/>
    <n v="51220"/>
    <x v="73"/>
    <s v="51220 Clinical supplies"/>
    <x v="11"/>
    <s v="Reeled Tourniquet"/>
    <s v=" "/>
    <s v=""/>
    <s v=""/>
    <n v="436.91"/>
    <n v="436.91"/>
    <n v="0"/>
    <s v=""/>
    <s v="G/L Account"/>
    <s v=""/>
    <s v=" "/>
    <s v=""/>
    <s v="McKesson"/>
    <n v="24461"/>
    <s v="35317988"/>
    <n v="110"/>
    <s v="NULL"/>
    <s v="NULL"/>
  </r>
  <r>
    <x v="1"/>
    <x v="1"/>
    <d v="2021-11-18T00:00:00"/>
    <x v="10"/>
    <s v="Invoice"/>
    <s v="35320493"/>
    <n v="51210"/>
    <x v="74"/>
    <s v="51210 Surgical supplies"/>
    <x v="11"/>
    <s v="Nasal gas cannula"/>
    <s v=" "/>
    <s v=""/>
    <s v=""/>
    <n v="244.88"/>
    <n v="244.88"/>
    <n v="0"/>
    <s v=""/>
    <s v="G/L Account"/>
    <s v=""/>
    <s v=" "/>
    <s v=""/>
    <s v="McKesson"/>
    <n v="24465"/>
    <s v="35320493"/>
    <n v="110"/>
    <s v="NULL"/>
    <s v="NULL"/>
  </r>
  <r>
    <x v="0"/>
    <x v="1"/>
    <d v="2021-11-18T00:00:00"/>
    <x v="10"/>
    <s v=" "/>
    <s v="G00186"/>
    <n v="41500"/>
    <x v="75"/>
    <s v="41500 Storage revenue"/>
    <x v="13"/>
    <s v="SPRING FERTILITY-HEALTH PMT ACH Credit"/>
    <s v=" "/>
    <s v=""/>
    <s v=""/>
    <n v="-2650"/>
    <n v="0"/>
    <n v="2650"/>
    <s v=""/>
    <s v="G/L Account"/>
    <s v=""/>
    <s v=" "/>
    <s v=""/>
    <s v=""/>
    <n v="26528"/>
    <s v=""/>
    <n v="220"/>
    <s v="NULL"/>
    <s v="STORAGE"/>
  </r>
  <r>
    <x v="0"/>
    <x v="1"/>
    <d v="2021-11-18T00:00:00"/>
    <x v="10"/>
    <s v=" "/>
    <s v="G00182"/>
    <n v="41110"/>
    <x v="81"/>
    <s v="41110 Self-pay revenue"/>
    <x v="17"/>
    <s v="WIRE TRANSFER DEBIT TREASURY Kathleen Goodspeed"/>
    <s v=" "/>
    <s v=""/>
    <s v=""/>
    <n v="12855.03"/>
    <n v="12855.03"/>
    <n v="0"/>
    <s v=""/>
    <s v="G/L Account"/>
    <s v=""/>
    <s v=" "/>
    <s v=""/>
    <s v=""/>
    <n v="26807"/>
    <s v=""/>
    <n v="400"/>
    <s v="NULL"/>
    <s v="NULL"/>
  </r>
  <r>
    <x v="1"/>
    <x v="7"/>
    <d v="2021-11-19T00:00:00"/>
    <x v="10"/>
    <s v="Invoice"/>
    <s v="11.19.21-RW"/>
    <n v="81300"/>
    <x v="2"/>
    <s v="81300 Other legal expenses"/>
    <x v="0"/>
    <s v="Please see finance for document details-other legal services"/>
    <s v=" "/>
    <s v=""/>
    <s v=""/>
    <n v="1200"/>
    <n v="1200"/>
    <n v="0"/>
    <s v=""/>
    <s v="G/L Account"/>
    <s v=""/>
    <s v=" "/>
    <s v=""/>
    <s v="Rose Wilcox"/>
    <n v="24496"/>
    <s v="11.19.21-RW"/>
    <n v="360"/>
    <s v="NULL"/>
    <s v="NULL"/>
  </r>
  <r>
    <x v="1"/>
    <x v="1"/>
    <d v="2021-11-19T00:00:00"/>
    <x v="10"/>
    <s v=" "/>
    <s v="G00169"/>
    <n v="65210"/>
    <x v="26"/>
    <s v="65210 Computer software"/>
    <x v="6"/>
    <s v="Microsoft IT"/>
    <s v=" "/>
    <s v=""/>
    <s v=""/>
    <n v="158.43"/>
    <n v="158.43"/>
    <n v="0"/>
    <s v=""/>
    <s v="G/L Account"/>
    <s v=""/>
    <s v=" "/>
    <s v=""/>
    <s v=""/>
    <n v="21422"/>
    <s v=""/>
    <n v="370"/>
    <s v="NULL"/>
    <s v="NULL"/>
  </r>
  <r>
    <x v="4"/>
    <x v="4"/>
    <d v="2021-11-19T00:00:00"/>
    <x v="10"/>
    <s v=" "/>
    <s v="G00167"/>
    <n v="65190"/>
    <x v="28"/>
    <s v="65190 Office supplies"/>
    <x v="6"/>
    <s v="etsy- no receipt"/>
    <s v=" "/>
    <s v=""/>
    <s v=""/>
    <n v="761"/>
    <n v="761"/>
    <n v="0"/>
    <s v=""/>
    <s v="G/L Account"/>
    <s v=""/>
    <s v=" "/>
    <s v=""/>
    <s v=""/>
    <n v="22366"/>
    <s v=""/>
    <n v="110"/>
    <s v="NULL"/>
    <s v="NULL"/>
  </r>
  <r>
    <x v="1"/>
    <x v="7"/>
    <d v="2021-11-19T00:00:00"/>
    <x v="10"/>
    <s v=" "/>
    <s v="G00168"/>
    <n v="65190"/>
    <x v="28"/>
    <s v="65190 Office supplies"/>
    <x v="6"/>
    <s v="cylinder tank, water filter"/>
    <s v=" "/>
    <s v=""/>
    <s v=""/>
    <n v="176.33"/>
    <n v="176.33"/>
    <n v="0"/>
    <s v=""/>
    <s v="G/L Account"/>
    <s v=""/>
    <s v=" "/>
    <s v=""/>
    <s v=""/>
    <n v="21970"/>
    <s v=""/>
    <n v="180"/>
    <s v="NULL"/>
    <s v="NULL"/>
  </r>
  <r>
    <x v="1"/>
    <x v="1"/>
    <d v="2021-11-19T00:00:00"/>
    <x v="10"/>
    <s v=" "/>
    <s v="G00169"/>
    <n v="65190"/>
    <x v="28"/>
    <s v="65190 Office supplies"/>
    <x v="6"/>
    <s v="COSTCO- no receipt"/>
    <s v=" "/>
    <s v=""/>
    <s v=""/>
    <n v="46.65"/>
    <n v="46.65"/>
    <n v="0"/>
    <s v=""/>
    <s v="G/L Account"/>
    <s v=""/>
    <s v=" "/>
    <s v=""/>
    <s v=""/>
    <n v="21434"/>
    <s v=""/>
    <n v="180"/>
    <s v="NULL"/>
    <s v="NULL"/>
  </r>
  <r>
    <x v="4"/>
    <x v="4"/>
    <d v="2021-11-19T00:00:00"/>
    <x v="10"/>
    <s v="Invoice"/>
    <s v="10.18.21-11.16.21-CE"/>
    <n v="65120"/>
    <x v="35"/>
    <s v="65120 Utilities"/>
    <x v="6"/>
    <s v="10.18.21-10.31.21-ConEd"/>
    <s v=" "/>
    <s v=""/>
    <s v=""/>
    <n v="233.87"/>
    <n v="233.87"/>
    <n v="0"/>
    <s v=""/>
    <s v="G/L Account"/>
    <s v=""/>
    <s v=" "/>
    <s v=""/>
    <s v="ConEdison"/>
    <n v="24489"/>
    <s v="10.18.21-11.16.21-CE"/>
    <n v="380"/>
    <s v="NULL"/>
    <s v="NULL"/>
  </r>
  <r>
    <x v="1"/>
    <x v="1"/>
    <d v="2021-11-19T00:00:00"/>
    <x v="10"/>
    <s v=" "/>
    <s v="G00169"/>
    <n v="51250"/>
    <x v="71"/>
    <s v="51250 Patient refreshments"/>
    <x v="11"/>
    <s v="la croix, fig bars"/>
    <s v=" "/>
    <s v=""/>
    <s v=""/>
    <n v="117.57"/>
    <n v="117.57"/>
    <n v="0"/>
    <s v=""/>
    <s v="G/L Account"/>
    <s v=""/>
    <s v=" "/>
    <s v=""/>
    <s v=""/>
    <n v="21428"/>
    <s v=""/>
    <n v="180"/>
    <s v="NULL"/>
    <s v="NULL"/>
  </r>
  <r>
    <x v="1"/>
    <x v="7"/>
    <d v="2021-11-19T00:00:00"/>
    <x v="10"/>
    <s v="Invoice"/>
    <s v="67240739"/>
    <n v="51230"/>
    <x v="72"/>
    <s v="51230 IVF Lab supplies"/>
    <x v="11"/>
    <s v="Oxygen"/>
    <s v=" "/>
    <s v=""/>
    <s v=""/>
    <n v="29.67"/>
    <n v="29.67"/>
    <n v="0"/>
    <s v=""/>
    <s v="G/L Account"/>
    <s v=""/>
    <s v=" "/>
    <s v=""/>
    <s v="Linde Gas &amp; Equipment Inc."/>
    <n v="24528"/>
    <s v="67240739"/>
    <n v="130"/>
    <s v="NULL"/>
    <s v="NULL"/>
  </r>
  <r>
    <x v="1"/>
    <x v="5"/>
    <d v="2021-11-19T00:00:00"/>
    <x v="10"/>
    <s v="Invoice"/>
    <s v="5871524"/>
    <n v="51230"/>
    <x v="72"/>
    <s v="51230 IVF Lab supplies"/>
    <x v="11"/>
    <s v="14 MLTBE PS 17X100"/>
    <s v=" "/>
    <s v=""/>
    <s v=""/>
    <n v="1410.19"/>
    <n v="1410.19"/>
    <n v="0"/>
    <s v=""/>
    <s v="G/L Account"/>
    <s v=""/>
    <s v=" "/>
    <s v=""/>
    <s v="Fisher HealthCare"/>
    <n v="24524"/>
    <s v="5871524"/>
    <n v="130"/>
    <s v="NULL"/>
    <s v="NULL"/>
  </r>
  <r>
    <x v="1"/>
    <x v="1"/>
    <d v="2021-11-19T00:00:00"/>
    <x v="10"/>
    <s v="Invoice"/>
    <s v="36497"/>
    <n v="51230"/>
    <x v="72"/>
    <s v="51230 IVF Lab supplies"/>
    <x v="11"/>
    <s v="230L/180L Nitrogen, Carbon Dioxide"/>
    <s v=" "/>
    <s v=""/>
    <s v=""/>
    <n v="1013.51"/>
    <n v="1013.51"/>
    <n v="0"/>
    <s v=""/>
    <s v="G/L Account"/>
    <s v=""/>
    <s v=" "/>
    <s v=""/>
    <s v="Rons Medical Gases, INC"/>
    <n v="24516"/>
    <s v="36497"/>
    <n v="130"/>
    <s v="NULL"/>
    <s v="NULL"/>
  </r>
  <r>
    <x v="1"/>
    <x v="5"/>
    <d v="2021-11-19T00:00:00"/>
    <x v="10"/>
    <s v="Invoice"/>
    <s v="35362891"/>
    <n v="51230"/>
    <x v="72"/>
    <s v="51230 IVF Lab supplies"/>
    <x v="11"/>
    <s v="Drape sheet"/>
    <s v=" "/>
    <s v=""/>
    <s v=""/>
    <n v="42.57"/>
    <n v="42.57"/>
    <n v="0"/>
    <s v=""/>
    <s v="G/L Account"/>
    <s v=""/>
    <s v=" "/>
    <s v=""/>
    <s v="McKesson"/>
    <n v="24512"/>
    <s v="35362891"/>
    <n v="130"/>
    <s v="NULL"/>
    <s v="NULL"/>
  </r>
  <r>
    <x v="1"/>
    <x v="1"/>
    <d v="2021-11-19T00:00:00"/>
    <x v="10"/>
    <s v="Invoice"/>
    <s v="35345429"/>
    <n v="51230"/>
    <x v="72"/>
    <s v="51230 IVF Lab supplies"/>
    <x v="11"/>
    <s v="Exam glove"/>
    <s v=" "/>
    <s v=""/>
    <s v=""/>
    <n v="332.62"/>
    <n v="332.62"/>
    <n v="0"/>
    <s v=""/>
    <s v="G/L Account"/>
    <s v=""/>
    <s v=" "/>
    <s v=""/>
    <s v="McKesson"/>
    <n v="24508"/>
    <s v="35345429"/>
    <n v="130"/>
    <s v="NULL"/>
    <s v="NULL"/>
  </r>
  <r>
    <x v="1"/>
    <x v="1"/>
    <d v="2021-11-19T00:00:00"/>
    <x v="10"/>
    <s v="Invoice"/>
    <s v="35323961"/>
    <n v="51220"/>
    <x v="73"/>
    <s v="51220 Clinical supplies"/>
    <x v="11"/>
    <s v="Exam Glove"/>
    <s v=" "/>
    <s v=""/>
    <s v=""/>
    <n v="1656.91"/>
    <n v="1656.91"/>
    <n v="0"/>
    <s v=""/>
    <s v="G/L Account"/>
    <s v=""/>
    <s v=" "/>
    <s v=""/>
    <s v="McKesson"/>
    <n v="24500"/>
    <s v="35323961"/>
    <n v="110"/>
    <s v="NULL"/>
    <s v="NULL"/>
  </r>
  <r>
    <x v="0"/>
    <x v="1"/>
    <d v="2021-11-19T00:00:00"/>
    <x v="10"/>
    <s v=" "/>
    <s v="G00186"/>
    <n v="41500"/>
    <x v="75"/>
    <s v="41500 Storage revenue"/>
    <x v="13"/>
    <s v="SPRING FERTILITY-HEALTH PMT ACH Credit"/>
    <s v=" "/>
    <s v=""/>
    <s v=""/>
    <n v="-2900"/>
    <n v="0"/>
    <n v="2900"/>
    <s v=""/>
    <s v="G/L Account"/>
    <s v=""/>
    <s v=" "/>
    <s v=""/>
    <s v=""/>
    <n v="26534"/>
    <s v=""/>
    <n v="220"/>
    <s v="NULL"/>
    <s v="STORAGE"/>
  </r>
  <r>
    <x v="1"/>
    <x v="1"/>
    <d v="2021-11-20T00:00:00"/>
    <x v="10"/>
    <s v=" "/>
    <s v="G00168"/>
    <n v="66140"/>
    <x v="20"/>
    <s v="66140 Ground transportation"/>
    <x v="5"/>
    <s v="Uber NT"/>
    <s v=" "/>
    <s v=""/>
    <s v=""/>
    <n v="77.58"/>
    <n v="77.58"/>
    <n v="0"/>
    <s v=""/>
    <s v="G/L Account"/>
    <s v=""/>
    <s v=" "/>
    <s v=""/>
    <s v=""/>
    <n v="21988"/>
    <s v=""/>
    <n v="110"/>
    <s v="NULL"/>
    <s v="NULL"/>
  </r>
  <r>
    <x v="1"/>
    <x v="1"/>
    <d v="2021-11-20T00:00:00"/>
    <x v="10"/>
    <s v=" "/>
    <s v="G00168"/>
    <n v="66140"/>
    <x v="20"/>
    <s v="66140 Ground transportation"/>
    <x v="5"/>
    <s v="Taxi NT"/>
    <s v=" "/>
    <s v=""/>
    <s v=""/>
    <n v="88.82"/>
    <n v="88.82"/>
    <n v="0"/>
    <s v=""/>
    <s v="G/L Account"/>
    <s v=""/>
    <s v=" "/>
    <s v=""/>
    <s v=""/>
    <n v="21976"/>
    <s v=""/>
    <n v="110"/>
    <s v="NULL"/>
    <s v="NULL"/>
  </r>
  <r>
    <x v="0"/>
    <x v="2"/>
    <d v="2021-11-20T00:00:00"/>
    <x v="10"/>
    <s v="Invoice"/>
    <s v="74584262"/>
    <n v="65230"/>
    <x v="24"/>
    <s v="65230 Equipment rentals"/>
    <x v="6"/>
    <s v="11.15.21-11.30.21  Rental Canon"/>
    <s v=" "/>
    <s v=""/>
    <s v=""/>
    <n v="134.85"/>
    <n v="134.85"/>
    <n v="0"/>
    <s v=""/>
    <s v="G/L Account"/>
    <s v=""/>
    <s v=" "/>
    <s v=""/>
    <s v="De Lage Landen Financial Services, Inc"/>
    <n v="24550"/>
    <s v="74584262"/>
    <n v="370"/>
    <s v="NULL"/>
    <s v="NULL"/>
  </r>
  <r>
    <x v="1"/>
    <x v="1"/>
    <d v="2021-11-20T00:00:00"/>
    <x v="10"/>
    <s v="Invoice"/>
    <s v="74528446"/>
    <n v="65230"/>
    <x v="24"/>
    <s v="65230 Equipment rentals"/>
    <x v="6"/>
    <s v="11.15.21-11.30.21  Rental Canon"/>
    <s v=" "/>
    <s v=""/>
    <s v=""/>
    <n v="140.66"/>
    <n v="140.66"/>
    <n v="0"/>
    <s v=""/>
    <s v="G/L Account"/>
    <s v=""/>
    <s v=" "/>
    <s v=""/>
    <s v="De Lage Landen Financial Services, Inc"/>
    <n v="24543"/>
    <s v="74528446"/>
    <n v="370"/>
    <s v="NULL"/>
    <s v="NULL"/>
  </r>
  <r>
    <x v="1"/>
    <x v="7"/>
    <d v="2021-11-20T00:00:00"/>
    <x v="10"/>
    <s v="Invoice"/>
    <s v="74528388"/>
    <n v="65230"/>
    <x v="24"/>
    <s v="65230 Equipment rentals"/>
    <x v="6"/>
    <s v="11.15.21-11.30.21  Rental Canon"/>
    <s v=" "/>
    <s v=""/>
    <s v=""/>
    <n v="210.63"/>
    <n v="210.63"/>
    <n v="0"/>
    <s v=""/>
    <s v="G/L Account"/>
    <s v=""/>
    <s v=" "/>
    <s v=""/>
    <s v="De Lage Landen Financial Services, Inc"/>
    <n v="24536"/>
    <s v="74528388"/>
    <n v="370"/>
    <s v="NULL"/>
    <s v="NULL"/>
  </r>
  <r>
    <x v="4"/>
    <x v="4"/>
    <d v="2021-11-20T00:00:00"/>
    <x v="10"/>
    <s v=" "/>
    <s v="G00167"/>
    <n v="65210"/>
    <x v="26"/>
    <s v="65210 Computer software"/>
    <x v="6"/>
    <s v="Apple - PK"/>
    <s v=" "/>
    <s v=""/>
    <s v=""/>
    <n v="7.99"/>
    <n v="7.99"/>
    <n v="0"/>
    <s v=""/>
    <s v="G/L Account"/>
    <s v=""/>
    <s v=" "/>
    <s v=""/>
    <s v=""/>
    <n v="22372"/>
    <s v=""/>
    <n v="370"/>
    <s v="NULL"/>
    <s v="NULL"/>
  </r>
  <r>
    <x v="1"/>
    <x v="5"/>
    <d v="2021-11-20T00:00:00"/>
    <x v="10"/>
    <s v=" "/>
    <s v="G00168"/>
    <n v="65190"/>
    <x v="28"/>
    <s v="65190 Office supplies"/>
    <x v="6"/>
    <s v="water filer"/>
    <s v=" "/>
    <s v=""/>
    <s v=""/>
    <n v="87.29"/>
    <n v="87.29"/>
    <n v="0"/>
    <s v=""/>
    <s v="G/L Account"/>
    <s v=""/>
    <s v=" "/>
    <s v=""/>
    <s v=""/>
    <n v="21982"/>
    <s v=""/>
    <n v="110"/>
    <s v="NULL"/>
    <s v="NULL"/>
  </r>
  <r>
    <x v="1"/>
    <x v="1"/>
    <d v="2021-11-20T00:00:00"/>
    <x v="10"/>
    <s v="Invoice"/>
    <s v="OCTANDSEPT21-DBC RD"/>
    <n v="65110"/>
    <x v="37"/>
    <s v="65110 Base rent"/>
    <x v="6"/>
    <s v="Oct and Sept21-DBC rent deduction pay back"/>
    <s v=" "/>
    <s v=""/>
    <s v=""/>
    <n v="25900"/>
    <n v="25900"/>
    <n v="0"/>
    <s v=""/>
    <s v="G/L Account"/>
    <s v=""/>
    <s v=" "/>
    <s v=""/>
    <s v="Daniel Burnham Holding LLC"/>
    <n v="24589"/>
    <s v="OCTANDSEPT21-DBC RD"/>
    <n v="380"/>
    <s v="NULL"/>
    <s v="NULL"/>
  </r>
  <r>
    <x v="1"/>
    <x v="5"/>
    <d v="2021-11-20T00:00:00"/>
    <x v="10"/>
    <s v=" "/>
    <s v="G00169"/>
    <n v="51250"/>
    <x v="71"/>
    <s v="51250 Patient refreshments"/>
    <x v="11"/>
    <s v="coffee cream, crackers, coffee beans, yogurt"/>
    <s v=" "/>
    <s v=""/>
    <s v=""/>
    <n v="94.1"/>
    <n v="94.1"/>
    <n v="0"/>
    <s v=""/>
    <s v="G/L Account"/>
    <s v=""/>
    <s v=" "/>
    <s v=""/>
    <s v=""/>
    <n v="21452"/>
    <s v=""/>
    <n v="180"/>
    <s v="NULL"/>
    <s v="NULL"/>
  </r>
  <r>
    <x v="1"/>
    <x v="1"/>
    <d v="2021-11-20T00:00:00"/>
    <x v="10"/>
    <s v=" "/>
    <s v="G00169"/>
    <n v="51250"/>
    <x v="71"/>
    <s v="51250 Patient refreshments"/>
    <x v="11"/>
    <s v="crackers, coffee cream, izze, TOPS 80 sheets"/>
    <s v=" "/>
    <s v=""/>
    <s v=""/>
    <n v="99.27"/>
    <n v="99.27"/>
    <n v="0"/>
    <s v=""/>
    <s v="G/L Account"/>
    <s v=""/>
    <s v=" "/>
    <s v=""/>
    <s v=""/>
    <n v="21446"/>
    <s v=""/>
    <n v="180"/>
    <s v="NULL"/>
    <s v="NULL"/>
  </r>
  <r>
    <x v="1"/>
    <x v="1"/>
    <d v="2021-11-20T00:00:00"/>
    <x v="10"/>
    <s v=" "/>
    <s v="G00169"/>
    <n v="51250"/>
    <x v="71"/>
    <s v="51250 Patient refreshments"/>
    <x v="11"/>
    <s v="sparking water"/>
    <s v=" "/>
    <s v=""/>
    <s v=""/>
    <n v="114.03"/>
    <n v="114.03"/>
    <n v="0"/>
    <s v=""/>
    <s v="G/L Account"/>
    <s v=""/>
    <s v=" "/>
    <s v=""/>
    <s v=""/>
    <n v="21440"/>
    <s v=""/>
    <n v="180"/>
    <s v="NULL"/>
    <s v="NULL"/>
  </r>
  <r>
    <x v="1"/>
    <x v="5"/>
    <d v="2021-11-20T00:00:00"/>
    <x v="10"/>
    <s v="Invoice"/>
    <s v="67257811"/>
    <n v="51230"/>
    <x v="72"/>
    <s v="51230 IVF Lab supplies"/>
    <x v="11"/>
    <s v="Nitrogen liquid NF"/>
    <s v=" "/>
    <s v=""/>
    <s v=""/>
    <n v="272.82"/>
    <n v="272.82"/>
    <n v="0"/>
    <s v=""/>
    <s v="G/L Account"/>
    <s v=""/>
    <s v=" "/>
    <s v=""/>
    <s v="Linde Gas &amp; Equipment Inc."/>
    <n v="24532"/>
    <s v="67257811"/>
    <n v="130"/>
    <s v="NULL"/>
    <s v="NULL"/>
  </r>
  <r>
    <x v="1"/>
    <x v="1"/>
    <d v="2021-11-21T00:00:00"/>
    <x v="10"/>
    <s v=" "/>
    <s v="G00168"/>
    <n v="67160"/>
    <x v="15"/>
    <s v="67160 In-house meals"/>
    <x v="4"/>
    <s v="Mexicue NT meals"/>
    <s v=" "/>
    <s v=""/>
    <s v=""/>
    <n v="160.43"/>
    <n v="160.43"/>
    <n v="0"/>
    <s v=""/>
    <s v="G/L Account"/>
    <s v=""/>
    <s v=" "/>
    <s v=""/>
    <s v=""/>
    <n v="22000"/>
    <s v=""/>
    <n v="110"/>
    <s v="NULL"/>
    <s v="NULL"/>
  </r>
  <r>
    <x v="4"/>
    <x v="4"/>
    <d v="2021-11-21T00:00:00"/>
    <x v="10"/>
    <s v=" "/>
    <s v="G00167"/>
    <n v="66140"/>
    <x v="20"/>
    <s v="66140 Ground transportation"/>
    <x v="5"/>
    <s v="Le Pain Quotidien - no receipt"/>
    <s v=" "/>
    <s v=""/>
    <s v=""/>
    <n v="79.27"/>
    <n v="79.27"/>
    <n v="0"/>
    <s v=""/>
    <s v="G/L Account"/>
    <s v=""/>
    <s v=" "/>
    <s v=""/>
    <s v=""/>
    <n v="22378"/>
    <s v=""/>
    <n v="110"/>
    <s v="NULL"/>
    <s v="NULL"/>
  </r>
  <r>
    <x v="1"/>
    <x v="1"/>
    <d v="2021-11-21T00:00:00"/>
    <x v="10"/>
    <s v=" "/>
    <s v="G00168"/>
    <n v="65210"/>
    <x v="26"/>
    <s v="65210 Computer software"/>
    <x v="6"/>
    <s v="Youtube TV"/>
    <s v=" "/>
    <s v=""/>
    <s v=""/>
    <n v="64.989999999999995"/>
    <n v="64.989999999999995"/>
    <n v="0"/>
    <s v=""/>
    <s v="G/L Account"/>
    <s v=""/>
    <s v=" "/>
    <s v=""/>
    <s v=""/>
    <n v="22006"/>
    <s v=""/>
    <n v="370"/>
    <s v="NULL"/>
    <s v="NULL"/>
  </r>
  <r>
    <x v="1"/>
    <x v="5"/>
    <d v="2021-11-21T00:00:00"/>
    <x v="10"/>
    <s v=" "/>
    <s v="G00168"/>
    <n v="65190"/>
    <x v="28"/>
    <s v="65190 Office supplies"/>
    <x v="6"/>
    <s v="compliance sign, spill kit, battery spill kit"/>
    <s v=" "/>
    <s v=""/>
    <s v=""/>
    <n v="227.75"/>
    <n v="227.75"/>
    <n v="0"/>
    <s v=""/>
    <s v="G/L Account"/>
    <s v=""/>
    <s v=" "/>
    <s v=""/>
    <s v=""/>
    <n v="21994"/>
    <s v=""/>
    <n v="180"/>
    <s v="NULL"/>
    <s v="NULL"/>
  </r>
  <r>
    <x v="0"/>
    <x v="2"/>
    <d v="2021-11-21T00:00:00"/>
    <x v="10"/>
    <s v="Invoice"/>
    <s v="51682"/>
    <n v="64111"/>
    <x v="84"/>
    <s v="64111 Accounting - EBITDA add-back"/>
    <x v="7"/>
    <s v="11.18.21 Status calls"/>
    <s v=" "/>
    <s v=""/>
    <s v=""/>
    <n v="277.5"/>
    <n v="277.5"/>
    <n v="0"/>
    <s v=""/>
    <s v="G/L Account"/>
    <s v=""/>
    <s v=" "/>
    <s v=""/>
    <s v="Technology Management Concepts"/>
    <n v="24594"/>
    <s v="51682"/>
    <n v="320"/>
    <s v="NULL"/>
    <s v="NULL"/>
  </r>
  <r>
    <x v="4"/>
    <x v="4"/>
    <d v="2021-11-22T00:00:00"/>
    <x v="10"/>
    <s v=" "/>
    <s v="G00168"/>
    <n v="65190"/>
    <x v="28"/>
    <s v="65190 Office supplies"/>
    <x v="6"/>
    <s v="YoLink Smart Home Starter Kit: Amazon's Choice Water Sensor 4-Pack"/>
    <s v=" "/>
    <s v=""/>
    <s v=""/>
    <n v="95.7"/>
    <n v="95.7"/>
    <n v="0"/>
    <s v=""/>
    <s v="G/L Account"/>
    <s v=""/>
    <s v=" "/>
    <s v=""/>
    <s v=""/>
    <n v="22030"/>
    <s v=""/>
    <n v="180"/>
    <s v="NULL"/>
    <s v="NULL"/>
  </r>
  <r>
    <x v="1"/>
    <x v="1"/>
    <d v="2021-11-22T00:00:00"/>
    <x v="10"/>
    <s v=" "/>
    <s v="G00169"/>
    <n v="65190"/>
    <x v="28"/>
    <s v="65190 Office supplies"/>
    <x v="6"/>
    <s v="wipes, izze"/>
    <s v=" "/>
    <s v=""/>
    <s v=""/>
    <n v="247.93"/>
    <n v="247.93"/>
    <n v="0"/>
    <s v=""/>
    <s v="G/L Account"/>
    <s v=""/>
    <s v=" "/>
    <s v=""/>
    <s v=""/>
    <n v="21458"/>
    <s v=""/>
    <n v="180"/>
    <s v="NULL"/>
    <s v="NULL"/>
  </r>
  <r>
    <x v="1"/>
    <x v="5"/>
    <d v="2021-11-22T00:00:00"/>
    <x v="10"/>
    <s v="Invoice"/>
    <s v="11.22.21PGE SV"/>
    <n v="65120"/>
    <x v="35"/>
    <s v="65120 Utilities"/>
    <x v="6"/>
    <s v="SV PGE 10.14.21-11.12.21"/>
    <s v=" "/>
    <s v=""/>
    <s v=""/>
    <n v="2001.59"/>
    <n v="2001.59"/>
    <n v="0"/>
    <s v=""/>
    <s v="G/L Account"/>
    <s v=""/>
    <s v=" "/>
    <s v=""/>
    <s v="PG&amp;E"/>
    <n v="24596"/>
    <s v="11.22.21PGE SV"/>
    <n v="380"/>
    <s v="NULL"/>
    <s v="NULL"/>
  </r>
  <r>
    <x v="1"/>
    <x v="1"/>
    <d v="2021-11-22T00:00:00"/>
    <x v="10"/>
    <s v=" "/>
    <s v="G00169"/>
    <n v="63150"/>
    <x v="45"/>
    <s v="63150 Advertising, print &amp; promotion"/>
    <x v="8"/>
    <s v="SF Fedex"/>
    <s v=" "/>
    <s v=""/>
    <s v=""/>
    <n v="152.37"/>
    <n v="152.37"/>
    <n v="0"/>
    <s v=""/>
    <s v="G/L Account"/>
    <s v=""/>
    <s v=" "/>
    <s v=""/>
    <s v=""/>
    <n v="21464"/>
    <s v=""/>
    <n v="180"/>
    <s v="NULL"/>
    <s v="NULL"/>
  </r>
  <r>
    <x v="1"/>
    <x v="5"/>
    <d v="2021-11-22T00:00:00"/>
    <x v="10"/>
    <s v="Invoice"/>
    <s v="511000168965"/>
    <n v="51380"/>
    <x v="63"/>
    <s v="51380 Laundry"/>
    <x v="10"/>
    <s v="Laundry SV Lab"/>
    <s v=" "/>
    <s v=""/>
    <s v=""/>
    <n v="168.48"/>
    <n v="168.48"/>
    <n v="0"/>
    <s v=""/>
    <s v="G/L Account"/>
    <s v=""/>
    <s v=" "/>
    <s v=""/>
    <s v="Aramark"/>
    <n v="24629"/>
    <s v="511000168965"/>
    <n v="130"/>
    <s v="NULL"/>
    <s v="NULL"/>
  </r>
  <r>
    <x v="1"/>
    <x v="5"/>
    <d v="2021-11-22T00:00:00"/>
    <x v="10"/>
    <s v="Invoice"/>
    <s v="511000168965"/>
    <n v="51380"/>
    <x v="63"/>
    <s v="51380 Laundry"/>
    <x v="10"/>
    <s v="Laundry SV Providers"/>
    <s v=" "/>
    <s v=""/>
    <s v=""/>
    <n v="84.24"/>
    <n v="84.24"/>
    <n v="0"/>
    <s v=""/>
    <s v="G/L Account"/>
    <s v=""/>
    <s v=" "/>
    <s v=""/>
    <s v="Aramark"/>
    <n v="24626"/>
    <s v="511000168965"/>
    <n v="110"/>
    <s v="NULL"/>
    <s v="NULL"/>
  </r>
  <r>
    <x v="1"/>
    <x v="5"/>
    <d v="2021-11-22T00:00:00"/>
    <x v="10"/>
    <s v="Invoice"/>
    <s v="511000168965"/>
    <n v="51380"/>
    <x v="63"/>
    <s v="51380 Laundry"/>
    <x v="10"/>
    <s v="Laundry SV MA"/>
    <s v=" "/>
    <s v=""/>
    <s v=""/>
    <n v="278.64"/>
    <n v="278.64"/>
    <n v="0"/>
    <s v=""/>
    <s v="G/L Account"/>
    <s v=""/>
    <s v=" "/>
    <s v=""/>
    <s v="Aramark"/>
    <n v="24623"/>
    <s v="511000168965"/>
    <n v="170"/>
    <s v="NULL"/>
    <s v="NULL"/>
  </r>
  <r>
    <x v="1"/>
    <x v="5"/>
    <d v="2021-11-22T00:00:00"/>
    <x v="10"/>
    <s v="Invoice"/>
    <s v="511000168965"/>
    <n v="51380"/>
    <x v="63"/>
    <s v="51380 Laundry"/>
    <x v="10"/>
    <s v="Laundry SV Nurses"/>
    <s v=" "/>
    <s v=""/>
    <s v=""/>
    <n v="116.63"/>
    <n v="116.63"/>
    <n v="0"/>
    <s v=""/>
    <s v="G/L Account"/>
    <s v=""/>
    <s v=" "/>
    <s v=""/>
    <s v="Aramark"/>
    <n v="24620"/>
    <s v="511000168965"/>
    <n v="120"/>
    <s v="NULL"/>
    <s v="NULL"/>
  </r>
  <r>
    <x v="4"/>
    <x v="4"/>
    <d v="2021-11-22T00:00:00"/>
    <x v="10"/>
    <s v=" "/>
    <s v="G00168"/>
    <n v="51250"/>
    <x v="71"/>
    <s v="51250 Patient refreshments"/>
    <x v="11"/>
    <s v="sparking water, izzie"/>
    <s v=" "/>
    <s v=""/>
    <s v=""/>
    <n v="62.22"/>
    <n v="62.22"/>
    <n v="0"/>
    <s v=""/>
    <s v="G/L Account"/>
    <s v=""/>
    <s v=" "/>
    <s v=""/>
    <s v=""/>
    <n v="22036"/>
    <s v=""/>
    <n v="180"/>
    <s v="NULL"/>
    <s v="NULL"/>
  </r>
  <r>
    <x v="4"/>
    <x v="4"/>
    <d v="2021-11-22T00:00:00"/>
    <x v="10"/>
    <s v=" "/>
    <s v="G00168"/>
    <n v="51250"/>
    <x v="71"/>
    <s v="51250 Patient refreshments"/>
    <x v="11"/>
    <s v="milk, almond milk, sugar"/>
    <s v=" "/>
    <s v=""/>
    <s v=""/>
    <n v="109.24"/>
    <n v="109.24"/>
    <n v="0"/>
    <s v=""/>
    <s v="G/L Account"/>
    <s v=""/>
    <s v=" "/>
    <s v=""/>
    <s v=""/>
    <n v="22024"/>
    <s v=""/>
    <n v="180"/>
    <s v="NULL"/>
    <s v="NULL"/>
  </r>
  <r>
    <x v="4"/>
    <x v="4"/>
    <d v="2021-11-22T00:00:00"/>
    <x v="10"/>
    <s v=" "/>
    <s v="G00168"/>
    <n v="51250"/>
    <x v="71"/>
    <s v="51250 Patient refreshments"/>
    <x v="11"/>
    <s v="quaker, almonds, chewy, goldfish"/>
    <s v=" "/>
    <s v=""/>
    <s v=""/>
    <n v="179.34"/>
    <n v="179.34"/>
    <n v="0"/>
    <s v=""/>
    <s v="G/L Account"/>
    <s v=""/>
    <s v=" "/>
    <s v=""/>
    <s v=""/>
    <n v="22018"/>
    <s v=""/>
    <n v="180"/>
    <s v="NULL"/>
    <s v="NULL"/>
  </r>
  <r>
    <x v="1"/>
    <x v="7"/>
    <d v="2021-11-22T00:00:00"/>
    <x v="10"/>
    <s v="Invoice"/>
    <s v="67285844"/>
    <n v="51230"/>
    <x v="72"/>
    <s v="51230 IVF Lab supplies"/>
    <x v="11"/>
    <s v="Med High Pressure / Med Liquid"/>
    <s v=" "/>
    <s v=""/>
    <s v=""/>
    <n v="971.18"/>
    <n v="971.18"/>
    <n v="0"/>
    <s v=""/>
    <s v="G/L Account"/>
    <s v=""/>
    <s v=" "/>
    <s v=""/>
    <s v="Linde Gas &amp; Equipment Inc."/>
    <n v="24637"/>
    <s v="67285844"/>
    <n v="130"/>
    <s v="NULL"/>
    <s v="NULL"/>
  </r>
  <r>
    <x v="1"/>
    <x v="5"/>
    <d v="2021-11-22T00:00:00"/>
    <x v="10"/>
    <s v="Invoice"/>
    <s v="67282230"/>
    <n v="51230"/>
    <x v="72"/>
    <s v="51230 IVF Lab supplies"/>
    <x v="11"/>
    <s v="Med High Pressure / Med Liquid"/>
    <s v=" "/>
    <s v=""/>
    <s v=""/>
    <n v="881.51"/>
    <n v="881.51"/>
    <n v="0"/>
    <s v=""/>
    <s v="G/L Account"/>
    <s v=""/>
    <s v=" "/>
    <s v=""/>
    <s v="Linde Gas &amp; Equipment Inc."/>
    <n v="24633"/>
    <s v="67282230"/>
    <n v="130"/>
    <s v="NULL"/>
    <s v="NULL"/>
  </r>
  <r>
    <x v="1"/>
    <x v="1"/>
    <d v="2021-11-22T00:00:00"/>
    <x v="10"/>
    <s v="Invoice"/>
    <s v="36534"/>
    <n v="51230"/>
    <x v="72"/>
    <s v="51230 IVF Lab supplies"/>
    <x v="11"/>
    <s v="230L/180L Nitrogen, Carbon Dioxide, Oxygen"/>
    <s v=" "/>
    <s v=""/>
    <s v=""/>
    <n v="664.34"/>
    <n v="664.34"/>
    <n v="0"/>
    <s v=""/>
    <s v="G/L Account"/>
    <s v=""/>
    <s v=" "/>
    <s v=""/>
    <s v="Rons Medical Gases, INC"/>
    <n v="24616"/>
    <s v="36534"/>
    <n v="130"/>
    <s v="NULL"/>
    <s v="NULL"/>
  </r>
  <r>
    <x v="4"/>
    <x v="4"/>
    <d v="2021-11-22T00:00:00"/>
    <x v="10"/>
    <s v=" "/>
    <s v="G00168"/>
    <n v="51230"/>
    <x v="72"/>
    <s v="51230 IVF Lab supplies"/>
    <x v="11"/>
    <s v="Falcon Polystyrene Conical Centrifuge Tube"/>
    <s v=" "/>
    <s v=""/>
    <s v=""/>
    <n v="479.06"/>
    <n v="479.06"/>
    <n v="0"/>
    <s v=""/>
    <s v="G/L Account"/>
    <s v=""/>
    <s v=" "/>
    <s v=""/>
    <s v=""/>
    <n v="22012"/>
    <s v=""/>
    <n v="130"/>
    <s v="NULL"/>
    <s v="NULL"/>
  </r>
  <r>
    <x v="1"/>
    <x v="5"/>
    <d v="2021-11-22T00:00:00"/>
    <x v="10"/>
    <s v="Invoice"/>
    <s v="35433726"/>
    <n v="51220"/>
    <x v="73"/>
    <s v="51220 Clinical supplies"/>
    <x v="11"/>
    <s v="Alcohol Sanitizer"/>
    <s v=" "/>
    <s v=""/>
    <s v=""/>
    <n v="69.48"/>
    <n v="69.48"/>
    <n v="0"/>
    <s v=""/>
    <s v="G/L Account"/>
    <s v=""/>
    <s v=" "/>
    <s v=""/>
    <s v="McKesson"/>
    <n v="26190"/>
    <s v="35433726"/>
    <n v="110"/>
    <s v="NULL"/>
    <s v="NULL"/>
  </r>
  <r>
    <x v="1"/>
    <x v="5"/>
    <d v="2021-11-22T00:00:00"/>
    <x v="10"/>
    <s v="Invoice"/>
    <s v="35423242"/>
    <n v="51220"/>
    <x v="73"/>
    <s v="51220 Clinical supplies"/>
    <x v="11"/>
    <s v="Paper towel"/>
    <s v=" "/>
    <s v=""/>
    <s v=""/>
    <n v="82.62"/>
    <n v="82.62"/>
    <n v="0"/>
    <s v=""/>
    <s v="G/L Account"/>
    <s v=""/>
    <s v=" "/>
    <s v=""/>
    <s v="McKesson"/>
    <n v="26186"/>
    <s v="35423242"/>
    <n v="110"/>
    <s v="NULL"/>
    <s v="NULL"/>
  </r>
  <r>
    <x v="1"/>
    <x v="1"/>
    <d v="2021-11-22T00:00:00"/>
    <x v="10"/>
    <s v="Invoice"/>
    <s v="35457384"/>
    <n v="51210"/>
    <x v="74"/>
    <s v="51210 Surgical supplies"/>
    <x v="11"/>
    <s v="Hyclate Doxycycline"/>
    <s v=" "/>
    <s v=""/>
    <s v=""/>
    <n v="184.8"/>
    <n v="184.8"/>
    <n v="0"/>
    <s v=""/>
    <s v="G/L Account"/>
    <s v=""/>
    <s v=" "/>
    <s v=""/>
    <s v="McKesson"/>
    <n v="24612"/>
    <s v="35457384"/>
    <n v="110"/>
    <s v="NULL"/>
    <s v="NULL"/>
  </r>
  <r>
    <x v="1"/>
    <x v="1"/>
    <d v="2021-11-22T00:00:00"/>
    <x v="10"/>
    <s v="Invoice"/>
    <s v="35452124"/>
    <n v="51210"/>
    <x v="74"/>
    <s v="51210 Surgical supplies"/>
    <x v="11"/>
    <s v="Hot compress"/>
    <s v=" "/>
    <s v=""/>
    <s v=""/>
    <n v="22.75"/>
    <n v="22.75"/>
    <n v="0"/>
    <s v=""/>
    <s v="G/L Account"/>
    <s v=""/>
    <s v=" "/>
    <s v=""/>
    <s v="McKesson"/>
    <n v="24604"/>
    <s v="35452124"/>
    <n v="110"/>
    <s v="NULL"/>
    <s v="NULL"/>
  </r>
  <r>
    <x v="1"/>
    <x v="1"/>
    <d v="2021-11-22T00:00:00"/>
    <x v="10"/>
    <s v="Invoice"/>
    <s v="35451886"/>
    <n v="51210"/>
    <x v="74"/>
    <s v="51210 Surgical supplies"/>
    <x v="11"/>
    <s v="Sponge"/>
    <s v=" "/>
    <s v=""/>
    <s v=""/>
    <n v="5.52"/>
    <n v="5.52"/>
    <n v="0"/>
    <s v=""/>
    <s v="G/L Account"/>
    <s v=""/>
    <s v=" "/>
    <s v=""/>
    <s v="McKesson"/>
    <n v="24600"/>
    <s v="35451886"/>
    <n v="110"/>
    <s v="NULL"/>
    <s v="NULL"/>
  </r>
  <r>
    <x v="0"/>
    <x v="1"/>
    <d v="2021-11-22T00:00:00"/>
    <x v="10"/>
    <s v=" "/>
    <s v="G00186"/>
    <n v="41500"/>
    <x v="75"/>
    <s v="41500 Storage revenue"/>
    <x v="13"/>
    <s v="SPRING FERTILITY-HEALTH PMT ACH Credit"/>
    <s v=" "/>
    <s v=""/>
    <s v=""/>
    <n v="-300"/>
    <n v="0"/>
    <n v="300"/>
    <s v=""/>
    <s v="G/L Account"/>
    <s v=""/>
    <s v=" "/>
    <s v=""/>
    <s v=""/>
    <n v="26544"/>
    <s v=""/>
    <n v="220"/>
    <s v="NULL"/>
    <s v="STORAGE"/>
  </r>
  <r>
    <x v="1"/>
    <x v="1"/>
    <d v="2021-11-23T00:00:00"/>
    <x v="10"/>
    <s v=" "/>
    <s v="G00169"/>
    <n v="67160"/>
    <x v="15"/>
    <s v="67160 In-house meals"/>
    <x v="4"/>
    <s v="Birthday cake for office"/>
    <s v=" "/>
    <s v=""/>
    <s v=""/>
    <n v="65"/>
    <n v="65"/>
    <n v="0"/>
    <s v=""/>
    <s v="G/L Account"/>
    <s v=""/>
    <s v=" "/>
    <s v=""/>
    <s v=""/>
    <n v="21470"/>
    <s v=""/>
    <n v="332"/>
    <s v="NULL"/>
    <s v="NULL"/>
  </r>
  <r>
    <x v="4"/>
    <x v="4"/>
    <d v="2021-11-23T00:00:00"/>
    <x v="10"/>
    <s v=" "/>
    <s v="G00167"/>
    <n v="66160"/>
    <x v="18"/>
    <s v="66160 Other travel expenses"/>
    <x v="5"/>
    <s v="Alaska Wifi PK"/>
    <s v=" "/>
    <s v=""/>
    <s v=""/>
    <n v="20"/>
    <n v="20"/>
    <n v="0"/>
    <s v=""/>
    <s v="G/L Account"/>
    <s v=""/>
    <s v=" "/>
    <s v=""/>
    <s v=""/>
    <n v="22396"/>
    <s v=""/>
    <n v="110"/>
    <s v="NULL"/>
    <s v="NULL"/>
  </r>
  <r>
    <x v="4"/>
    <x v="4"/>
    <d v="2021-11-23T00:00:00"/>
    <x v="10"/>
    <s v=" "/>
    <s v="G00167"/>
    <n v="66140"/>
    <x v="20"/>
    <s v="66140 Ground transportation"/>
    <x v="5"/>
    <s v="Uber PK"/>
    <s v=" "/>
    <s v=""/>
    <s v=""/>
    <n v="9.31"/>
    <n v="9.31"/>
    <n v="0"/>
    <s v=""/>
    <s v="G/L Account"/>
    <s v=""/>
    <s v=" "/>
    <s v=""/>
    <s v=""/>
    <n v="22402"/>
    <s v=""/>
    <n v="110"/>
    <s v="NULL"/>
    <s v="NULL"/>
  </r>
  <r>
    <x v="4"/>
    <x v="4"/>
    <d v="2021-11-23T00:00:00"/>
    <x v="10"/>
    <s v=" "/>
    <s v="G00167"/>
    <n v="66140"/>
    <x v="20"/>
    <s v="66140 Ground transportation"/>
    <x v="5"/>
    <s v="Lyft PK"/>
    <s v=" "/>
    <s v=""/>
    <s v=""/>
    <n v="48.94"/>
    <n v="48.94"/>
    <n v="0"/>
    <s v=""/>
    <s v="G/L Account"/>
    <s v=""/>
    <s v=" "/>
    <s v=""/>
    <s v=""/>
    <n v="22390"/>
    <s v=""/>
    <n v="110"/>
    <s v="NULL"/>
    <s v="NULL"/>
  </r>
  <r>
    <x v="3"/>
    <x v="2"/>
    <d v="2021-11-23T00:00:00"/>
    <x v="10"/>
    <s v=" "/>
    <s v="G00185"/>
    <n v="65210"/>
    <x v="26"/>
    <s v="65210 Computer software"/>
    <x v="6"/>
    <s v="BILLING BILL.COM LLC CCD 02B4ULUNWOS16LC"/>
    <s v=" "/>
    <s v=""/>
    <s v=""/>
    <n v="541.23"/>
    <n v="541.23"/>
    <n v="0"/>
    <s v=""/>
    <s v="G/L Account"/>
    <s v=""/>
    <s v=" "/>
    <s v=""/>
    <s v=""/>
    <n v="27309"/>
    <s v=""/>
    <n v="320"/>
    <s v="NULL"/>
    <s v="NULL"/>
  </r>
  <r>
    <x v="1"/>
    <x v="7"/>
    <d v="2021-11-23T00:00:00"/>
    <x v="10"/>
    <s v=" "/>
    <s v="G00168"/>
    <n v="65190"/>
    <x v="28"/>
    <s v="65190 Office supplies"/>
    <x v="6"/>
    <s v="mugs"/>
    <s v=" "/>
    <s v=""/>
    <s v=""/>
    <n v="88.16"/>
    <n v="88.16"/>
    <n v="0"/>
    <s v=""/>
    <s v="G/L Account"/>
    <s v=""/>
    <s v=" "/>
    <s v=""/>
    <s v=""/>
    <n v="22042"/>
    <s v=""/>
    <n v="180"/>
    <s v="NULL"/>
    <s v="NULL"/>
  </r>
  <r>
    <x v="1"/>
    <x v="6"/>
    <d v="2021-11-23T00:00:00"/>
    <x v="10"/>
    <s v="Invoice"/>
    <s v="11.23.21PGE RWC"/>
    <n v="65120"/>
    <x v="35"/>
    <s v="65120 Utilities"/>
    <x v="6"/>
    <s v="RWC PGE 10.14.21-11.12.21"/>
    <s v=" "/>
    <s v=""/>
    <s v=""/>
    <n v="185.95"/>
    <n v="185.95"/>
    <n v="0"/>
    <s v=""/>
    <s v="G/L Account"/>
    <s v=""/>
    <s v=" "/>
    <s v=""/>
    <s v="PG&amp;E"/>
    <n v="24645"/>
    <s v="11.23.21PGE RWC"/>
    <n v="380"/>
    <s v="NULL"/>
    <s v="NULL"/>
  </r>
  <r>
    <x v="1"/>
    <x v="5"/>
    <d v="2021-11-23T00:00:00"/>
    <x v="10"/>
    <s v="Invoice"/>
    <s v="224018"/>
    <n v="51350"/>
    <x v="90"/>
    <s v="51350 COGS - janitorial and waste management"/>
    <x v="10"/>
    <s v="Oct 2021 Waste management"/>
    <s v=" "/>
    <s v=""/>
    <s v=""/>
    <n v="35"/>
    <n v="35"/>
    <n v="0"/>
    <s v=""/>
    <s v="G/L Account"/>
    <s v=""/>
    <s v=" "/>
    <s v=""/>
    <s v="Biologic"/>
    <n v="24653"/>
    <s v="224018"/>
    <n v="380"/>
    <s v="NULL"/>
    <s v="NULL"/>
  </r>
  <r>
    <x v="1"/>
    <x v="1"/>
    <d v="2021-11-23T00:00:00"/>
    <x v="10"/>
    <s v=" "/>
    <s v="G00169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21488"/>
    <s v=""/>
    <n v="340"/>
    <s v="NULL"/>
    <s v="NULL"/>
  </r>
  <r>
    <x v="1"/>
    <x v="1"/>
    <d v="2021-11-23T00:00:00"/>
    <x v="10"/>
    <s v=" "/>
    <s v="G00169"/>
    <n v="51260"/>
    <x v="70"/>
    <s v="51260 Patient souvenirs"/>
    <x v="11"/>
    <s v="Costco Patient flowers"/>
    <s v=" "/>
    <s v=""/>
    <s v=""/>
    <n v="47.02"/>
    <n v="47.02"/>
    <n v="0"/>
    <s v=""/>
    <s v="G/L Account"/>
    <s v=""/>
    <s v=" "/>
    <s v=""/>
    <s v=""/>
    <n v="21482"/>
    <s v=""/>
    <n v="340"/>
    <s v="NULL"/>
    <s v="NULL"/>
  </r>
  <r>
    <x v="1"/>
    <x v="1"/>
    <d v="2021-11-23T00:00:00"/>
    <x v="10"/>
    <s v=" "/>
    <s v="G00169"/>
    <n v="51250"/>
    <x v="71"/>
    <s v="51250 Patient refreshments"/>
    <x v="11"/>
    <s v="izze"/>
    <s v=" "/>
    <s v=""/>
    <s v=""/>
    <n v="49.1"/>
    <n v="49.1"/>
    <n v="0"/>
    <s v=""/>
    <s v="G/L Account"/>
    <s v=""/>
    <s v=" "/>
    <s v=""/>
    <s v=""/>
    <n v="21476"/>
    <s v=""/>
    <n v="180"/>
    <s v="NULL"/>
    <s v="NULL"/>
  </r>
  <r>
    <x v="1"/>
    <x v="7"/>
    <d v="2021-11-23T00:00:00"/>
    <x v="10"/>
    <s v="Invoice"/>
    <s v="67376831"/>
    <n v="51230"/>
    <x v="72"/>
    <s v="51230 IVF Lab supplies"/>
    <x v="11"/>
    <s v="Nitrogen liquid NF, Carbon Dioxide"/>
    <s v=" "/>
    <s v=""/>
    <s v=""/>
    <n v="221.74"/>
    <n v="221.74"/>
    <n v="0"/>
    <s v=""/>
    <s v="G/L Account"/>
    <s v=""/>
    <s v=" "/>
    <s v=""/>
    <s v="Linde Gas &amp; Equipment Inc."/>
    <n v="24677"/>
    <s v="67376831"/>
    <n v="130"/>
    <s v="NULL"/>
    <s v="NULL"/>
  </r>
  <r>
    <x v="4"/>
    <x v="4"/>
    <d v="2021-11-23T00:00:00"/>
    <x v="10"/>
    <s v="Invoice"/>
    <s v="67343536"/>
    <n v="51230"/>
    <x v="72"/>
    <s v="51230 IVF Lab supplies"/>
    <x v="11"/>
    <s v="Med high pressure"/>
    <s v=" "/>
    <s v=""/>
    <s v=""/>
    <n v="3232.56"/>
    <n v="3232.56"/>
    <n v="0"/>
    <s v=""/>
    <s v="G/L Account"/>
    <s v=""/>
    <s v=" "/>
    <s v=""/>
    <s v="Linde Gas &amp; Equipment Inc."/>
    <n v="24673"/>
    <s v="67343536"/>
    <n v="130"/>
    <s v="NULL"/>
    <s v="NULL"/>
  </r>
  <r>
    <x v="4"/>
    <x v="4"/>
    <d v="2021-11-23T00:00:00"/>
    <x v="10"/>
    <s v="Invoice"/>
    <s v="2907041"/>
    <n v="51230"/>
    <x v="72"/>
    <s v="51230 IVF Lab supplies"/>
    <x v="11"/>
    <s v="Therm envirosafe cal3P"/>
    <s v=" "/>
    <s v=""/>
    <s v=""/>
    <n v="537.24"/>
    <n v="537.24"/>
    <n v="0"/>
    <s v=""/>
    <s v="G/L Account"/>
    <s v=""/>
    <s v=" "/>
    <s v=""/>
    <s v="Cole-Parmer Instrument Company "/>
    <n v="24657"/>
    <s v="2907041"/>
    <n v="130"/>
    <s v="NULL"/>
    <s v="NULL"/>
  </r>
  <r>
    <x v="1"/>
    <x v="5"/>
    <d v="2021-11-23T00:00:00"/>
    <x v="10"/>
    <s v="Invoice"/>
    <s v="20033693"/>
    <n v="51230"/>
    <x v="72"/>
    <s v="51230 IVF Lab supplies"/>
    <x v="11"/>
    <s v="Embryo glue"/>
    <s v=" "/>
    <s v=""/>
    <s v=""/>
    <n v="757.67"/>
    <n v="757.67"/>
    <n v="0"/>
    <s v=""/>
    <s v="G/L Account"/>
    <s v=""/>
    <s v=" "/>
    <s v=""/>
    <s v="Vitrolife"/>
    <n v="24649"/>
    <s v="20033693"/>
    <n v="130"/>
    <s v="NULL"/>
    <s v="NULL"/>
  </r>
  <r>
    <x v="1"/>
    <x v="1"/>
    <d v="2021-11-23T00:00:00"/>
    <x v="10"/>
    <s v="Invoice"/>
    <s v="35509992"/>
    <n v="51220"/>
    <x v="73"/>
    <s v="51220 Clinical supplies"/>
    <x v="11"/>
    <s v="Probe cover, underpad, drape sheet,cath, paper towel"/>
    <s v=" "/>
    <s v=""/>
    <s v=""/>
    <n v="1142.4100000000001"/>
    <n v="1142.4100000000001"/>
    <n v="0"/>
    <s v=""/>
    <s v="G/L Account"/>
    <s v=""/>
    <s v=" "/>
    <s v=""/>
    <s v="McKesson"/>
    <n v="24669"/>
    <s v="35509992"/>
    <n v="110"/>
    <s v="NULL"/>
    <s v="NULL"/>
  </r>
  <r>
    <x v="1"/>
    <x v="6"/>
    <d v="2021-11-23T00:00:00"/>
    <x v="10"/>
    <s v="Invoice"/>
    <s v="35498903"/>
    <n v="51220"/>
    <x v="73"/>
    <s v="51220 Clinical supplies"/>
    <x v="11"/>
    <s v="IRR Saline"/>
    <s v=" "/>
    <s v=""/>
    <s v=""/>
    <n v="33.17"/>
    <n v="33.17"/>
    <n v="0"/>
    <s v=""/>
    <s v="G/L Account"/>
    <s v=""/>
    <s v=" "/>
    <s v=""/>
    <s v="McKesson"/>
    <n v="24665"/>
    <s v="35498903"/>
    <n v="110"/>
    <s v="NULL"/>
    <s v="NULL"/>
  </r>
  <r>
    <x v="1"/>
    <x v="7"/>
    <d v="2021-11-23T00:00:00"/>
    <x v="10"/>
    <s v="Invoice"/>
    <s v="35485965"/>
    <n v="51220"/>
    <x v="73"/>
    <s v="51220 Clinical supplies"/>
    <x v="11"/>
    <s v="Probe cover, bld collection set"/>
    <s v=" "/>
    <s v=""/>
    <s v=""/>
    <n v="511.79"/>
    <n v="511.79"/>
    <n v="0"/>
    <s v=""/>
    <s v="G/L Account"/>
    <s v=""/>
    <s v=" "/>
    <s v=""/>
    <s v="McKesson"/>
    <n v="24661"/>
    <s v="35485965"/>
    <n v="110"/>
    <s v="NULL"/>
    <s v="NULL"/>
  </r>
  <r>
    <x v="1"/>
    <x v="7"/>
    <d v="2021-11-23T00:00:00"/>
    <x v="10"/>
    <s v=" "/>
    <s v="G00168"/>
    <n v="51220"/>
    <x v="73"/>
    <s v="51220 Clinical supplies"/>
    <x v="11"/>
    <s v="paper cups"/>
    <s v=" "/>
    <s v=""/>
    <s v=""/>
    <n v="82.35"/>
    <n v="82.35"/>
    <n v="0"/>
    <s v=""/>
    <s v="G/L Account"/>
    <s v=""/>
    <s v=" "/>
    <s v=""/>
    <s v=""/>
    <n v="22048"/>
    <s v=""/>
    <n v="110"/>
    <s v="NULL"/>
    <s v="NULL"/>
  </r>
  <r>
    <x v="1"/>
    <x v="7"/>
    <d v="2021-11-23T00:00:00"/>
    <x v="10"/>
    <s v="Invoice"/>
    <s v="35485969"/>
    <n v="51210"/>
    <x v="74"/>
    <s v="51210 Surgical supplies"/>
    <x v="11"/>
    <s v="lined drape, metoclopramide, reeled, sharps container, steam indicator"/>
    <s v=" "/>
    <s v=""/>
    <s v=""/>
    <n v="599.29999999999995"/>
    <n v="599.29999999999995"/>
    <n v="0"/>
    <s v=""/>
    <s v="G/L Account"/>
    <s v=""/>
    <s v=" "/>
    <s v=""/>
    <s v="McKesson"/>
    <n v="26194"/>
    <s v="35485969"/>
    <n v="110"/>
    <s v="NULL"/>
    <s v="NULL"/>
  </r>
  <r>
    <x v="0"/>
    <x v="1"/>
    <d v="2021-11-23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50"/>
    <s v=""/>
    <n v="220"/>
    <s v="NULL"/>
    <s v="STORAGE"/>
  </r>
  <r>
    <x v="1"/>
    <x v="7"/>
    <d v="2021-11-23T00:00:00"/>
    <x v="10"/>
    <s v="Invoice"/>
    <s v="11.23.21-BLUE SHIELD"/>
    <n v="41230"/>
    <x v="100"/>
    <s v="41230 Insurance refunds"/>
    <x v="16"/>
    <s v="Check 1523807 sent to clinic in error reg 121403"/>
    <s v=" "/>
    <s v=""/>
    <s v=""/>
    <n v="171.18"/>
    <n v="171.18"/>
    <n v="0"/>
    <s v=""/>
    <s v="G/L Account"/>
    <s v=""/>
    <s v=" "/>
    <s v=""/>
    <s v="Blue Shield"/>
    <n v="24641"/>
    <s v="11.23.21-BLUE SHIELD"/>
    <n v="400"/>
    <s v="NULL"/>
    <s v="NULL"/>
  </r>
  <r>
    <x v="1"/>
    <x v="1"/>
    <d v="2021-11-24T00:00:00"/>
    <x v="10"/>
    <s v=" "/>
    <s v="G00168"/>
    <n v="67160"/>
    <x v="15"/>
    <s v="67160 In-house meals"/>
    <x v="4"/>
    <s v="Uber eats - NT"/>
    <s v=" "/>
    <s v=""/>
    <s v=""/>
    <n v="61.03"/>
    <n v="61.03"/>
    <n v="0"/>
    <s v=""/>
    <s v="G/L Account"/>
    <s v=""/>
    <s v=" "/>
    <s v=""/>
    <s v=""/>
    <n v="22066"/>
    <s v=""/>
    <n v="110"/>
    <s v="NULL"/>
    <s v="NULL"/>
  </r>
  <r>
    <x v="4"/>
    <x v="4"/>
    <d v="2021-11-24T00:00:00"/>
    <x v="10"/>
    <s v=" "/>
    <s v="G00167"/>
    <n v="66140"/>
    <x v="20"/>
    <s v="66140 Ground transportation"/>
    <x v="5"/>
    <s v="Uber PK"/>
    <s v=" "/>
    <s v=""/>
    <s v=""/>
    <n v="42.34"/>
    <n v="42.34"/>
    <n v="0"/>
    <s v=""/>
    <s v="G/L Account"/>
    <s v=""/>
    <s v=" "/>
    <s v=""/>
    <s v=""/>
    <n v="22432"/>
    <s v=""/>
    <n v="110"/>
    <s v="NULL"/>
    <s v="NULL"/>
  </r>
  <r>
    <x v="4"/>
    <x v="4"/>
    <d v="2021-11-24T00:00:00"/>
    <x v="10"/>
    <s v=" "/>
    <s v="G00167"/>
    <n v="66140"/>
    <x v="20"/>
    <s v="66140 Ground transportation"/>
    <x v="5"/>
    <s v="Uber PK"/>
    <s v=" "/>
    <s v=""/>
    <s v=""/>
    <n v="117.67"/>
    <n v="117.67"/>
    <n v="0"/>
    <s v=""/>
    <s v="G/L Account"/>
    <s v=""/>
    <s v=" "/>
    <s v=""/>
    <s v=""/>
    <n v="22426"/>
    <s v=""/>
    <n v="110"/>
    <s v="NULL"/>
    <s v="NULL"/>
  </r>
  <r>
    <x v="4"/>
    <x v="4"/>
    <d v="2021-11-24T00:00:00"/>
    <x v="10"/>
    <s v=" "/>
    <s v="G00167"/>
    <n v="66120"/>
    <x v="94"/>
    <s v="66120 Hotel"/>
    <x v="5"/>
    <s v="Ritz Carlton - no receipt"/>
    <s v=" "/>
    <s v=""/>
    <s v=""/>
    <n v="631.71"/>
    <n v="631.71"/>
    <n v="0"/>
    <s v=""/>
    <s v="G/L Account"/>
    <s v=""/>
    <s v=" "/>
    <s v=""/>
    <s v=""/>
    <n v="22408"/>
    <s v=""/>
    <n v="110"/>
    <s v="NULL"/>
    <s v="NULL"/>
  </r>
  <r>
    <x v="1"/>
    <x v="1"/>
    <d v="2021-11-24T00:00:00"/>
    <x v="10"/>
    <s v=" "/>
    <s v="G00169"/>
    <n v="65210"/>
    <x v="26"/>
    <s v="65210 Computer software"/>
    <x v="6"/>
    <s v="FSP*EZCLAIM SOFTWARE LLC"/>
    <s v=" "/>
    <s v=""/>
    <s v=""/>
    <n v="406"/>
    <n v="406"/>
    <n v="0"/>
    <s v=""/>
    <s v="G/L Account"/>
    <s v=""/>
    <s v=" "/>
    <s v=""/>
    <s v=""/>
    <n v="21494"/>
    <s v=""/>
    <n v="180"/>
    <s v="NULL"/>
    <s v="NULL"/>
  </r>
  <r>
    <x v="1"/>
    <x v="1"/>
    <d v="2021-11-24T00:00:00"/>
    <x v="10"/>
    <s v="Invoice"/>
    <s v="N992379"/>
    <n v="65200"/>
    <x v="27"/>
    <s v="65200 IT supplies"/>
    <x v="6"/>
    <s v="Panduit 3M CAT6"/>
    <s v=" "/>
    <s v=""/>
    <s v=""/>
    <n v="73.7"/>
    <n v="73.7"/>
    <n v="0"/>
    <s v=""/>
    <s v="G/L Account"/>
    <s v=""/>
    <s v=" "/>
    <s v=""/>
    <s v="CDW"/>
    <n v="24734"/>
    <s v="N992379"/>
    <n v="370"/>
    <s v="NULL"/>
    <s v="NULL"/>
  </r>
  <r>
    <x v="4"/>
    <x v="4"/>
    <d v="2021-11-24T00:00:00"/>
    <x v="10"/>
    <s v=" "/>
    <s v="G00167"/>
    <n v="65190"/>
    <x v="28"/>
    <s v="65190 Office supplies"/>
    <x v="6"/>
    <s v="offset with debit 119.00 11.24.21"/>
    <s v=" "/>
    <s v=""/>
    <s v=""/>
    <n v="-119"/>
    <n v="0"/>
    <n v="119"/>
    <s v=""/>
    <s v="G/L Account"/>
    <s v=""/>
    <s v=" "/>
    <s v=""/>
    <s v=""/>
    <n v="22438"/>
    <s v=""/>
    <n v="110"/>
    <s v="NULL"/>
    <s v="NULL"/>
  </r>
  <r>
    <x v="4"/>
    <x v="4"/>
    <d v="2021-11-24T00:00:00"/>
    <x v="10"/>
    <s v=" "/>
    <s v="G00167"/>
    <n v="65190"/>
    <x v="28"/>
    <s v="65190 Office supplies"/>
    <x v="6"/>
    <s v="offset with credit 119.00 11.24.21"/>
    <s v=" "/>
    <s v=""/>
    <s v=""/>
    <n v="119"/>
    <n v="119"/>
    <n v="0"/>
    <s v=""/>
    <s v="G/L Account"/>
    <s v=""/>
    <s v=" "/>
    <s v=""/>
    <s v=""/>
    <n v="22420"/>
    <s v=""/>
    <n v="110"/>
    <s v="NULL"/>
    <s v="NULL"/>
  </r>
  <r>
    <x v="4"/>
    <x v="4"/>
    <d v="2021-11-24T00:00:00"/>
    <x v="10"/>
    <s v=" "/>
    <s v="G00167"/>
    <n v="65190"/>
    <x v="28"/>
    <s v="65190 Office supplies"/>
    <x v="6"/>
    <s v="Plant Shed Catha - no receipt"/>
    <s v=" "/>
    <s v=""/>
    <s v=""/>
    <n v="272.19"/>
    <n v="272.19"/>
    <n v="0"/>
    <s v=""/>
    <s v="G/L Account"/>
    <s v=""/>
    <s v=" "/>
    <s v=""/>
    <s v=""/>
    <n v="22414"/>
    <s v=""/>
    <n v="110"/>
    <s v="NULL"/>
    <s v="NULL"/>
  </r>
  <r>
    <x v="4"/>
    <x v="4"/>
    <d v="2021-11-24T00:00:00"/>
    <x v="10"/>
    <s v=" "/>
    <s v="G00168"/>
    <n v="65190"/>
    <x v="28"/>
    <s v="65190 Office supplies"/>
    <x v="6"/>
    <s v="drop cloth, tray liner,roller kits, furniture cover, extension pole,paint brush"/>
    <s v=" "/>
    <s v=""/>
    <s v=""/>
    <n v="161.41"/>
    <n v="161.41"/>
    <n v="0"/>
    <s v=""/>
    <s v="G/L Account"/>
    <s v=""/>
    <s v=" "/>
    <s v=""/>
    <s v=""/>
    <n v="22060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COSTCO- no receipt"/>
    <s v=" "/>
    <s v=""/>
    <s v=""/>
    <n v="46.86"/>
    <n v="46.86"/>
    <n v="0"/>
    <s v=""/>
    <s v="G/L Account"/>
    <s v=""/>
    <s v=" "/>
    <s v=""/>
    <s v=""/>
    <n v="21554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COSTCO- no receipt"/>
    <s v=" "/>
    <s v=""/>
    <s v=""/>
    <n v="46.97"/>
    <n v="46.97"/>
    <n v="0"/>
    <s v=""/>
    <s v="G/L Account"/>
    <s v=""/>
    <s v=" "/>
    <s v=""/>
    <s v=""/>
    <n v="21542"/>
    <s v=""/>
    <n v="180"/>
    <s v="NULL"/>
    <s v="NULL"/>
  </r>
  <r>
    <x v="1"/>
    <x v="1"/>
    <d v="2021-11-24T00:00:00"/>
    <x v="10"/>
    <s v=" "/>
    <s v="G00169"/>
    <n v="65190"/>
    <x v="28"/>
    <s v="65190 Office supplies"/>
    <x v="6"/>
    <s v="Paper cup"/>
    <s v=" "/>
    <s v=""/>
    <s v=""/>
    <n v="81.13"/>
    <n v="81.13"/>
    <n v="0"/>
    <s v=""/>
    <s v="G/L Account"/>
    <s v=""/>
    <s v=" "/>
    <s v=""/>
    <s v=""/>
    <n v="21506"/>
    <s v=""/>
    <n v="180"/>
    <s v="NULL"/>
    <s v="NULL"/>
  </r>
  <r>
    <x v="1"/>
    <x v="1"/>
    <d v="2021-11-24T00:00:00"/>
    <x v="10"/>
    <s v=" "/>
    <s v="G00168"/>
    <n v="65130"/>
    <x v="34"/>
    <s v="65130 Telephone &amp; internet"/>
    <x v="6"/>
    <s v="Ring central service"/>
    <s v=" "/>
    <s v=""/>
    <s v=""/>
    <n v="1408"/>
    <n v="1408"/>
    <n v="0"/>
    <s v=""/>
    <s v="G/L Account"/>
    <s v=""/>
    <s v=" "/>
    <s v=""/>
    <s v=""/>
    <n v="22054"/>
    <s v=""/>
    <n v="180"/>
    <s v="NULL"/>
    <s v="NULL"/>
  </r>
  <r>
    <x v="1"/>
    <x v="4"/>
    <d v="2021-11-24T00:00:00"/>
    <x v="10"/>
    <s v=" "/>
    <s v="G00187"/>
    <n v="63130"/>
    <x v="99"/>
    <s v="63130 Conferences"/>
    <x v="8"/>
    <s v="EVENTBRITE INC -EDI PYMNTS ACH Credit"/>
    <s v=" "/>
    <s v=""/>
    <s v=""/>
    <n v="-20"/>
    <n v="0"/>
    <n v="20"/>
    <s v=""/>
    <s v="G/L Account"/>
    <s v=""/>
    <s v=" "/>
    <s v=""/>
    <s v=""/>
    <n v="26634"/>
    <s v=""/>
    <n v="340"/>
    <s v="NULL"/>
    <s v="NULL"/>
  </r>
  <r>
    <x v="1"/>
    <x v="3"/>
    <d v="2021-11-24T00:00:00"/>
    <x v="10"/>
    <s v="Invoice"/>
    <s v="508000170545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4726"/>
    <s v="508000170545"/>
    <n v="170"/>
    <s v="NULL"/>
    <s v="NULL"/>
  </r>
  <r>
    <x v="1"/>
    <x v="3"/>
    <d v="2021-11-24T00:00:00"/>
    <x v="10"/>
    <s v="Invoice"/>
    <s v="508000170545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4723"/>
    <s v="508000170545"/>
    <n v="110"/>
    <s v="NULL"/>
    <s v="NULL"/>
  </r>
  <r>
    <x v="1"/>
    <x v="1"/>
    <d v="2021-11-24T00:00:00"/>
    <x v="10"/>
    <s v="Invoice"/>
    <s v="508000170518"/>
    <n v="51380"/>
    <x v="63"/>
    <s v="51380 Laundry"/>
    <x v="10"/>
    <s v="Laundry SF MA"/>
    <s v=" "/>
    <s v=""/>
    <s v=""/>
    <n v="145.5"/>
    <n v="145.5"/>
    <n v="0"/>
    <s v=""/>
    <s v="G/L Account"/>
    <s v=""/>
    <s v=" "/>
    <s v=""/>
    <s v="Aramark"/>
    <n v="24719"/>
    <s v="508000170518"/>
    <n v="170"/>
    <s v="NULL"/>
    <s v="NULL"/>
  </r>
  <r>
    <x v="1"/>
    <x v="1"/>
    <d v="2021-11-24T00:00:00"/>
    <x v="10"/>
    <s v="Invoice"/>
    <s v="508000170518"/>
    <n v="51380"/>
    <x v="63"/>
    <s v="51380 Laundry"/>
    <x v="10"/>
    <s v="Laundry SF Nurses"/>
    <s v=" "/>
    <s v=""/>
    <s v=""/>
    <n v="39.68"/>
    <n v="39.68"/>
    <n v="0"/>
    <s v=""/>
    <s v="G/L Account"/>
    <s v=""/>
    <s v=" "/>
    <s v=""/>
    <s v="Aramark"/>
    <n v="24716"/>
    <s v="508000170518"/>
    <n v="120"/>
    <s v="NULL"/>
    <s v="NULL"/>
  </r>
  <r>
    <x v="1"/>
    <x v="1"/>
    <d v="2021-11-24T00:00:00"/>
    <x v="10"/>
    <s v="Invoice"/>
    <s v="508000170518"/>
    <n v="51380"/>
    <x v="63"/>
    <s v="51380 Laundry"/>
    <x v="10"/>
    <s v="Laundry SF Providers"/>
    <s v=" "/>
    <s v=""/>
    <s v=""/>
    <n v="48.5"/>
    <n v="48.5"/>
    <n v="0"/>
    <s v=""/>
    <s v="G/L Account"/>
    <s v=""/>
    <s v=" "/>
    <s v=""/>
    <s v="Aramark"/>
    <n v="24713"/>
    <s v="508000170518"/>
    <n v="110"/>
    <s v="NULL"/>
    <s v="NULL"/>
  </r>
  <r>
    <x v="1"/>
    <x v="1"/>
    <d v="2021-11-24T00:00:00"/>
    <x v="10"/>
    <s v="Invoice"/>
    <s v="508000170518"/>
    <n v="51380"/>
    <x v="63"/>
    <s v="51380 Laundry"/>
    <x v="10"/>
    <s v="Laundry SF Lab"/>
    <s v=" "/>
    <s v=""/>
    <s v=""/>
    <n v="207.22"/>
    <n v="207.22"/>
    <n v="0"/>
    <s v=""/>
    <s v="G/L Account"/>
    <s v=""/>
    <s v=" "/>
    <s v=""/>
    <s v="Aramark"/>
    <n v="24710"/>
    <s v="508000170518"/>
    <n v="130"/>
    <s v="NULL"/>
    <s v="NULL"/>
  </r>
  <r>
    <x v="1"/>
    <x v="1"/>
    <d v="2021-11-24T00:00:00"/>
    <x v="10"/>
    <s v="Invoice"/>
    <s v="508000170516"/>
    <n v="51380"/>
    <x v="63"/>
    <s v="51380 Laundry"/>
    <x v="10"/>
    <s v="Laundry SF Providers"/>
    <s v=" "/>
    <s v=""/>
    <s v=""/>
    <n v="41.25"/>
    <n v="41.25"/>
    <n v="0"/>
    <s v=""/>
    <s v="G/L Account"/>
    <s v=""/>
    <s v=" "/>
    <s v=""/>
    <s v="Aramark"/>
    <n v="24706"/>
    <s v="508000170516"/>
    <n v="110"/>
    <s v="NULL"/>
    <s v="NULL"/>
  </r>
  <r>
    <x v="1"/>
    <x v="1"/>
    <d v="2021-11-24T00:00:00"/>
    <x v="10"/>
    <s v="Invoice"/>
    <s v="50800017051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4703"/>
    <s v="508000170516"/>
    <n v="170"/>
    <s v="NULL"/>
    <s v="NULL"/>
  </r>
  <r>
    <x v="1"/>
    <x v="1"/>
    <d v="2021-11-24T00:00:00"/>
    <x v="10"/>
    <s v="Invoice"/>
    <s v="50800017051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4700"/>
    <s v="508000170516"/>
    <n v="130"/>
    <s v="NULL"/>
    <s v="NULL"/>
  </r>
  <r>
    <x v="1"/>
    <x v="1"/>
    <d v="2021-11-24T00:00:00"/>
    <x v="10"/>
    <s v="Invoice"/>
    <s v="50800017051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4697"/>
    <s v="508000170516"/>
    <n v="12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6.75"/>
    <n v="46.75"/>
    <n v="0"/>
    <s v=""/>
    <s v="G/L Account"/>
    <s v=""/>
    <s v=" "/>
    <s v=""/>
    <s v=""/>
    <n v="21560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6.91"/>
    <n v="46.91"/>
    <n v="0"/>
    <s v=""/>
    <s v="G/L Account"/>
    <s v=""/>
    <s v=" "/>
    <s v=""/>
    <s v=""/>
    <n v="21548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36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30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24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18"/>
    <s v=""/>
    <n v="340"/>
    <s v="NULL"/>
    <s v="NULL"/>
  </r>
  <r>
    <x v="1"/>
    <x v="1"/>
    <d v="2021-11-24T00:00:00"/>
    <x v="10"/>
    <s v=" "/>
    <s v="G00169"/>
    <n v="51260"/>
    <x v="70"/>
    <s v="51260 Patient souvenirs"/>
    <x v="11"/>
    <s v="Costco Patient flowers"/>
    <s v=" "/>
    <s v=""/>
    <s v=""/>
    <n v="47.4"/>
    <n v="47.4"/>
    <n v="0"/>
    <s v=""/>
    <s v="G/L Account"/>
    <s v=""/>
    <s v=" "/>
    <s v=""/>
    <s v=""/>
    <n v="21512"/>
    <s v=""/>
    <n v="340"/>
    <s v="NULL"/>
    <s v="NULL"/>
  </r>
  <r>
    <x v="1"/>
    <x v="7"/>
    <d v="2021-11-24T00:00:00"/>
    <x v="10"/>
    <s v=" "/>
    <s v="G00169"/>
    <n v="51250"/>
    <x v="71"/>
    <s v="51250 Patient refreshments"/>
    <x v="11"/>
    <s v="la croix,fig bar, izze,bars"/>
    <s v=" "/>
    <s v=""/>
    <s v=""/>
    <n v="225.53"/>
    <n v="225.53"/>
    <n v="0"/>
    <s v=""/>
    <s v="G/L Account"/>
    <s v=""/>
    <s v=" "/>
    <s v=""/>
    <s v=""/>
    <n v="21500"/>
    <s v=""/>
    <n v="180"/>
    <s v="NULL"/>
    <s v="NULL"/>
  </r>
  <r>
    <x v="4"/>
    <x v="4"/>
    <d v="2021-11-24T00:00:00"/>
    <x v="10"/>
    <s v="Invoice"/>
    <s v="67389432"/>
    <n v="51230"/>
    <x v="72"/>
    <s v="51230 IVF Lab supplies"/>
    <x v="11"/>
    <s v="Nitrogen liquid NF, carbon dioxide"/>
    <s v=" "/>
    <s v=""/>
    <s v=""/>
    <n v="1055.77"/>
    <n v="1055.77"/>
    <n v="0"/>
    <s v=""/>
    <s v="G/L Account"/>
    <s v=""/>
    <s v=" "/>
    <s v=""/>
    <s v="Linde Gas &amp; Equipment Inc."/>
    <n v="24730"/>
    <s v="67389432"/>
    <n v="130"/>
    <s v="NULL"/>
    <s v="NULL"/>
  </r>
  <r>
    <x v="1"/>
    <x v="1"/>
    <d v="2021-11-24T00:00:00"/>
    <x v="10"/>
    <s v="Invoice"/>
    <s v="36578"/>
    <n v="51230"/>
    <x v="72"/>
    <s v="51230 IVF Lab supplies"/>
    <x v="11"/>
    <s v="230L/180L Nitrogen, Carbon Dioxide"/>
    <s v=" "/>
    <s v=""/>
    <s v=""/>
    <n v="1045.8800000000001"/>
    <n v="1045.8800000000001"/>
    <n v="0"/>
    <s v=""/>
    <s v="G/L Account"/>
    <s v=""/>
    <s v=" "/>
    <s v=""/>
    <s v="Rons Medical Gases, INC"/>
    <n v="24693"/>
    <s v="36578"/>
    <n v="130"/>
    <s v="NULL"/>
    <s v="NULL"/>
  </r>
  <r>
    <x v="1"/>
    <x v="1"/>
    <d v="2021-11-24T00:00:00"/>
    <x v="10"/>
    <s v="Invoice"/>
    <s v="35558508"/>
    <n v="51220"/>
    <x v="73"/>
    <s v="51220 Clinical supplies"/>
    <x v="11"/>
    <s v="Tube one use holder"/>
    <s v=" "/>
    <s v=""/>
    <s v=""/>
    <n v="100.98"/>
    <n v="100.98"/>
    <n v="0"/>
    <s v=""/>
    <s v="G/L Account"/>
    <s v=""/>
    <s v=" "/>
    <s v=""/>
    <s v="McKesson"/>
    <n v="24689"/>
    <s v="35558508"/>
    <n v="110"/>
    <s v="NULL"/>
    <s v="NULL"/>
  </r>
  <r>
    <x v="1"/>
    <x v="1"/>
    <d v="2021-11-24T00:00:00"/>
    <x v="10"/>
    <s v="Invoice"/>
    <s v="35550829"/>
    <n v="51210"/>
    <x v="74"/>
    <s v="51210 Surgical supplies"/>
    <x v="11"/>
    <s v="Mayo stand cover"/>
    <s v=" "/>
    <s v=""/>
    <s v=""/>
    <n v="50.66"/>
    <n v="50.66"/>
    <n v="0"/>
    <s v=""/>
    <s v="G/L Account"/>
    <s v=""/>
    <s v=" "/>
    <s v=""/>
    <s v="McKesson"/>
    <n v="24685"/>
    <s v="35550829"/>
    <n v="110"/>
    <s v="NULL"/>
    <s v="NULL"/>
  </r>
  <r>
    <x v="1"/>
    <x v="1"/>
    <d v="2021-11-24T00:00:00"/>
    <x v="10"/>
    <s v="Invoice"/>
    <s v="35550665"/>
    <n v="51210"/>
    <x v="74"/>
    <s v="51210 Surgical supplies"/>
    <x v="11"/>
    <s v="HCL lidocaine"/>
    <s v=" "/>
    <s v=""/>
    <s v=""/>
    <n v="152.44"/>
    <n v="152.44"/>
    <n v="0"/>
    <s v=""/>
    <s v="G/L Account"/>
    <s v=""/>
    <s v=" "/>
    <s v=""/>
    <s v="McKesson"/>
    <n v="24681"/>
    <s v="35550665"/>
    <n v="110"/>
    <s v="NULL"/>
    <s v="NULL"/>
  </r>
  <r>
    <x v="0"/>
    <x v="1"/>
    <d v="2021-11-24T00:00:00"/>
    <x v="10"/>
    <s v=" "/>
    <s v="G00186"/>
    <n v="41500"/>
    <x v="75"/>
    <s v="41500 Storage revenue"/>
    <x v="13"/>
    <s v="SPRING FERTILITY-HEALTH PMT ACH Credit"/>
    <s v=" "/>
    <s v=""/>
    <s v=""/>
    <n v="-620"/>
    <n v="0"/>
    <n v="620"/>
    <s v=""/>
    <s v="G/L Account"/>
    <s v=""/>
    <s v=" "/>
    <s v=""/>
    <s v=""/>
    <n v="26568"/>
    <s v=""/>
    <n v="220"/>
    <s v="NULL"/>
    <s v="STORAGE"/>
  </r>
  <r>
    <x v="4"/>
    <x v="4"/>
    <d v="2021-11-25T00:00:00"/>
    <x v="10"/>
    <s v=" "/>
    <s v="G00167"/>
    <n v="65130"/>
    <x v="34"/>
    <s v="65130 Telephone &amp; internet"/>
    <x v="6"/>
    <s v="Verizon - PK"/>
    <s v=" "/>
    <s v=""/>
    <s v=""/>
    <n v="130.84"/>
    <n v="130.84"/>
    <n v="0"/>
    <s v=""/>
    <s v="G/L Account"/>
    <s v=""/>
    <s v=" "/>
    <s v=""/>
    <s v=""/>
    <n v="22450"/>
    <s v=""/>
    <n v="110"/>
    <s v="NULL"/>
    <s v="NULL"/>
  </r>
  <r>
    <x v="1"/>
    <x v="7"/>
    <d v="2021-11-25T00:00:00"/>
    <x v="10"/>
    <s v="Invoice"/>
    <s v="67416988"/>
    <n v="51230"/>
    <x v="72"/>
    <s v="51230 IVF Lab supplies"/>
    <x v="11"/>
    <s v="Nitrogen liquid NF, Carbon Dioxide"/>
    <s v=" "/>
    <s v=""/>
    <s v=""/>
    <n v="299.60000000000002"/>
    <n v="299.60000000000002"/>
    <n v="0"/>
    <s v=""/>
    <s v="G/L Account"/>
    <s v=""/>
    <s v=" "/>
    <s v=""/>
    <s v="Linde Gas &amp; Equipment Inc."/>
    <n v="24754"/>
    <s v="67416988"/>
    <n v="130"/>
    <s v="NULL"/>
    <s v="NULL"/>
  </r>
  <r>
    <x v="1"/>
    <x v="5"/>
    <d v="2021-11-25T00:00:00"/>
    <x v="10"/>
    <s v="Invoice"/>
    <s v="67416866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4750"/>
    <s v="67416866"/>
    <n v="130"/>
    <s v="NULL"/>
    <s v="NULL"/>
  </r>
  <r>
    <x v="1"/>
    <x v="5"/>
    <d v="2021-11-25T00:00:00"/>
    <x v="10"/>
    <s v="Invoice"/>
    <s v="67416865"/>
    <n v="51230"/>
    <x v="72"/>
    <s v="51230 IVF Lab supplies"/>
    <x v="11"/>
    <s v="Carbon dioxide"/>
    <s v=" "/>
    <s v=""/>
    <s v=""/>
    <n v="129.53"/>
    <n v="129.53"/>
    <n v="0"/>
    <s v=""/>
    <s v="G/L Account"/>
    <s v=""/>
    <s v=" "/>
    <s v=""/>
    <s v="Linde Gas &amp; Equipment Inc."/>
    <n v="24746"/>
    <s v="67416865"/>
    <n v="130"/>
    <s v="NULL"/>
    <s v="NULL"/>
  </r>
  <r>
    <x v="1"/>
    <x v="5"/>
    <d v="2021-11-25T00:00:00"/>
    <x v="10"/>
    <s v="Invoice"/>
    <s v="67416864"/>
    <n v="51230"/>
    <x v="72"/>
    <s v="51230 IVF Lab supplies"/>
    <x v="11"/>
    <s v="Nitrogen Liquid NF"/>
    <s v=" "/>
    <s v=""/>
    <s v=""/>
    <n v="74.930000000000007"/>
    <n v="74.930000000000007"/>
    <n v="0"/>
    <s v=""/>
    <s v="G/L Account"/>
    <s v=""/>
    <s v=" "/>
    <s v=""/>
    <s v="Linde Gas &amp; Equipment Inc."/>
    <n v="24742"/>
    <s v="67416864"/>
    <n v="130"/>
    <s v="NULL"/>
    <s v="NULL"/>
  </r>
  <r>
    <x v="1"/>
    <x v="5"/>
    <d v="2021-11-25T00:00:00"/>
    <x v="10"/>
    <s v="Invoice"/>
    <s v="35574201"/>
    <n v="51230"/>
    <x v="72"/>
    <s v="51230 IVF Lab supplies"/>
    <x v="11"/>
    <s v="Probe tip, Conc wash, paper, Assay A1A"/>
    <s v=" "/>
    <s v=""/>
    <s v=""/>
    <n v="740.45"/>
    <n v="740.45"/>
    <n v="0"/>
    <s v=""/>
    <s v="G/L Account"/>
    <s v=""/>
    <s v=" "/>
    <s v=""/>
    <s v="McKesson"/>
    <n v="24738"/>
    <s v="35574201"/>
    <n v="130"/>
    <s v="NULL"/>
    <s v="NULL"/>
  </r>
  <r>
    <x v="1"/>
    <x v="5"/>
    <d v="2021-11-25T00:00:00"/>
    <x v="10"/>
    <s v="Invoice"/>
    <s v="35574605"/>
    <n v="51210"/>
    <x v="74"/>
    <s v="51210 Surgical supplies"/>
    <x v="11"/>
    <s v="Citrate Fentanyl"/>
    <s v=" "/>
    <s v=""/>
    <s v=""/>
    <n v="350"/>
    <n v="350"/>
    <n v="0"/>
    <s v=""/>
    <s v="G/L Account"/>
    <s v=""/>
    <s v=" "/>
    <s v=""/>
    <s v="McKesson"/>
    <n v="26198"/>
    <s v="35574605"/>
    <n v="110"/>
    <s v="NULL"/>
    <s v="NULL"/>
  </r>
  <r>
    <x v="1"/>
    <x v="1"/>
    <d v="2021-11-26T00:00:00"/>
    <x v="10"/>
    <s v=" "/>
    <s v="G00168"/>
    <n v="67160"/>
    <x v="15"/>
    <s v="67160 In-house meals"/>
    <x v="4"/>
    <s v="NT pizza"/>
    <s v=" "/>
    <s v=""/>
    <s v=""/>
    <n v="65.180000000000007"/>
    <n v="65.180000000000007"/>
    <n v="0"/>
    <s v=""/>
    <s v="G/L Account"/>
    <s v=""/>
    <s v=" "/>
    <s v=""/>
    <s v=""/>
    <n v="22084"/>
    <s v=""/>
    <n v="110"/>
    <s v="NULL"/>
    <s v="NULL"/>
  </r>
  <r>
    <x v="1"/>
    <x v="1"/>
    <d v="2021-11-26T00:00:00"/>
    <x v="10"/>
    <s v=" "/>
    <s v="G00168"/>
    <n v="67160"/>
    <x v="15"/>
    <s v="67160 In-house meals"/>
    <x v="4"/>
    <s v="Draegers - Nt meals"/>
    <s v=" "/>
    <s v=""/>
    <s v=""/>
    <n v="145.74"/>
    <n v="145.74"/>
    <n v="0"/>
    <s v=""/>
    <s v="G/L Account"/>
    <s v=""/>
    <s v=" "/>
    <s v=""/>
    <s v=""/>
    <n v="22072"/>
    <s v=""/>
    <n v="110"/>
    <s v="NULL"/>
    <s v="NULL"/>
  </r>
  <r>
    <x v="4"/>
    <x v="4"/>
    <d v="2021-11-26T00:00:00"/>
    <x v="10"/>
    <s v=" "/>
    <s v="G00167"/>
    <n v="66160"/>
    <x v="18"/>
    <s v="66160 Other travel expenses"/>
    <x v="5"/>
    <s v="Wireless Peter Klatsky- no receipt"/>
    <s v=" "/>
    <s v=""/>
    <s v=""/>
    <n v="-10"/>
    <n v="0"/>
    <n v="10"/>
    <s v=""/>
    <s v="G/L Account"/>
    <s v=""/>
    <s v=" "/>
    <s v=""/>
    <s v=""/>
    <n v="22468"/>
    <s v=""/>
    <n v="110"/>
    <s v="NULL"/>
    <s v="NULL"/>
  </r>
  <r>
    <x v="2"/>
    <x v="2"/>
    <d v="2021-11-26T00:00:00"/>
    <x v="10"/>
    <s v=" "/>
    <s v="G00169"/>
    <n v="65210"/>
    <x v="26"/>
    <s v="65210 Computer software"/>
    <x v="6"/>
    <s v="QBO - SFM PAID FOR SF Holding"/>
    <s v=" "/>
    <s v=""/>
    <s v=""/>
    <n v="80"/>
    <n v="80"/>
    <n v="0"/>
    <s v=""/>
    <s v="G/L Account"/>
    <s v=""/>
    <s v=" "/>
    <s v=""/>
    <s v=""/>
    <n v="21580"/>
    <s v=""/>
    <n v="320"/>
    <s v="NULL"/>
    <s v="NULL"/>
  </r>
  <r>
    <x v="0"/>
    <x v="1"/>
    <d v="2021-11-26T00:00:00"/>
    <x v="10"/>
    <s v=" "/>
    <s v="G00169"/>
    <n v="65210"/>
    <x v="26"/>
    <s v="65210 Computer software"/>
    <x v="6"/>
    <s v="QBO - SFM paid for Nest"/>
    <s v=" "/>
    <s v=""/>
    <s v=""/>
    <n v="180"/>
    <n v="180"/>
    <n v="0"/>
    <s v=""/>
    <s v="G/L Account"/>
    <s v=""/>
    <s v=" "/>
    <s v=""/>
    <s v=""/>
    <n v="21572"/>
    <s v=""/>
    <n v="320"/>
    <s v="NULL"/>
    <s v="NULL"/>
  </r>
  <r>
    <x v="4"/>
    <x v="4"/>
    <d v="2021-11-26T00:00:00"/>
    <x v="10"/>
    <s v=" "/>
    <s v="G00167"/>
    <n v="65190"/>
    <x v="28"/>
    <s v="65190 Office supplies"/>
    <x v="6"/>
    <s v="offset cr 11.27.21 -59.84"/>
    <s v=" "/>
    <s v=""/>
    <s v=""/>
    <n v="59.84"/>
    <n v="59.84"/>
    <n v="0"/>
    <s v=""/>
    <s v="G/L Account"/>
    <s v=""/>
    <s v=" "/>
    <s v=""/>
    <s v=""/>
    <n v="22462"/>
    <s v=""/>
    <n v="110"/>
    <s v="NULL"/>
    <s v="NULL"/>
  </r>
  <r>
    <x v="4"/>
    <x v="4"/>
    <d v="2021-11-26T00:00:00"/>
    <x v="10"/>
    <s v=" "/>
    <s v="G00167"/>
    <n v="65190"/>
    <x v="28"/>
    <s v="65190 Office supplies"/>
    <x v="6"/>
    <s v="wayfair - no receipt"/>
    <s v=" "/>
    <s v=""/>
    <s v=""/>
    <n v="1320.57"/>
    <n v="1320.57"/>
    <n v="0"/>
    <s v=""/>
    <s v="G/L Account"/>
    <s v=""/>
    <s v=" "/>
    <s v=""/>
    <s v=""/>
    <n v="22456"/>
    <s v=""/>
    <n v="110"/>
    <s v="NULL"/>
    <s v="NULL"/>
  </r>
  <r>
    <x v="1"/>
    <x v="1"/>
    <d v="2021-11-26T00:00:00"/>
    <x v="10"/>
    <s v=" "/>
    <s v="G00168"/>
    <n v="65190"/>
    <x v="28"/>
    <s v="65190 Office supplies"/>
    <x v="6"/>
    <s v="InSinkErator F-2000"/>
    <s v=" "/>
    <s v=""/>
    <s v=""/>
    <n v="139.04"/>
    <n v="139.04"/>
    <n v="0"/>
    <s v=""/>
    <s v="G/L Account"/>
    <s v=""/>
    <s v=" "/>
    <s v=""/>
    <s v=""/>
    <n v="22078"/>
    <s v=""/>
    <n v="180"/>
    <s v="NULL"/>
    <s v="NULL"/>
  </r>
  <r>
    <x v="1"/>
    <x v="1"/>
    <d v="2021-11-26T00:00:00"/>
    <x v="10"/>
    <s v=" "/>
    <s v="G00169"/>
    <n v="65190"/>
    <x v="28"/>
    <s v="65190 Office supplies"/>
    <x v="6"/>
    <s v="mugs"/>
    <s v=" "/>
    <s v=""/>
    <s v=""/>
    <n v="86.84"/>
    <n v="86.84"/>
    <n v="0"/>
    <s v=""/>
    <s v="G/L Account"/>
    <s v=""/>
    <s v=" "/>
    <s v=""/>
    <s v=""/>
    <n v="21574"/>
    <s v=""/>
    <n v="180"/>
    <s v="NULL"/>
    <s v="NULL"/>
  </r>
  <r>
    <x v="1"/>
    <x v="7"/>
    <d v="2021-11-26T00:00:00"/>
    <x v="10"/>
    <s v=" "/>
    <s v="G00169"/>
    <n v="65130"/>
    <x v="34"/>
    <s v="65130 Telephone &amp; internet"/>
    <x v="6"/>
    <s v="Comcast Oak"/>
    <s v=" "/>
    <s v=""/>
    <s v=""/>
    <n v="216.22"/>
    <n v="216.22"/>
    <n v="0"/>
    <s v=""/>
    <s v="G/L Account"/>
    <s v=""/>
    <s v=" "/>
    <s v=""/>
    <s v=""/>
    <n v="21566"/>
    <s v=""/>
    <n v="370"/>
    <s v="NULL"/>
    <s v="NULL"/>
  </r>
  <r>
    <x v="1"/>
    <x v="5"/>
    <d v="2021-11-26T00:00:00"/>
    <x v="10"/>
    <s v=" "/>
    <s v="G00169"/>
    <n v="51250"/>
    <x v="71"/>
    <s v="51250 Patient refreshments"/>
    <x v="11"/>
    <s v="coffee cream, la croix, eggs, chips, trail mix, grapes"/>
    <s v=" "/>
    <s v=""/>
    <s v=""/>
    <n v="59.67"/>
    <n v="59.67"/>
    <n v="0"/>
    <s v=""/>
    <s v="G/L Account"/>
    <s v=""/>
    <s v=" "/>
    <s v=""/>
    <s v=""/>
    <n v="21586"/>
    <s v=""/>
    <n v="180"/>
    <s v="NULL"/>
    <s v="NULL"/>
  </r>
  <r>
    <x v="0"/>
    <x v="1"/>
    <d v="2021-11-26T00:00:00"/>
    <x v="10"/>
    <s v=" "/>
    <s v="G00186"/>
    <n v="41500"/>
    <x v="75"/>
    <s v="41500 Storage revenue"/>
    <x v="13"/>
    <s v="SPRING FERTILITY-HEALTH PMT ACH Credit"/>
    <s v=" "/>
    <s v=""/>
    <s v=""/>
    <n v="-325"/>
    <n v="0"/>
    <n v="325"/>
    <s v=""/>
    <s v="G/L Account"/>
    <s v=""/>
    <s v=" "/>
    <s v=""/>
    <s v=""/>
    <n v="26576"/>
    <s v=""/>
    <n v="220"/>
    <s v="NULL"/>
    <s v="STORAGE"/>
  </r>
  <r>
    <x v="1"/>
    <x v="1"/>
    <d v="2021-11-27T00:00:00"/>
    <x v="10"/>
    <s v=" "/>
    <s v="G00168"/>
    <n v="66140"/>
    <x v="20"/>
    <s v="66140 Ground transportation"/>
    <x v="5"/>
    <s v="GAS NT"/>
    <s v=" "/>
    <s v=""/>
    <s v=""/>
    <n v="69.36"/>
    <n v="69.36"/>
    <n v="0"/>
    <s v=""/>
    <s v="G/L Account"/>
    <s v=""/>
    <s v=" "/>
    <s v=""/>
    <s v=""/>
    <n v="22096"/>
    <s v=""/>
    <n v="110"/>
    <s v="NULL"/>
    <s v="NULL"/>
  </r>
  <r>
    <x v="4"/>
    <x v="4"/>
    <d v="2021-11-27T00:00:00"/>
    <x v="10"/>
    <s v=" "/>
    <s v="G00167"/>
    <n v="65190"/>
    <x v="28"/>
    <s v="65190 Office supplies"/>
    <x v="6"/>
    <s v="offset 11.26.21 59.84"/>
    <s v=" "/>
    <s v=""/>
    <s v=""/>
    <n v="-59.84"/>
    <n v="0"/>
    <n v="59.84"/>
    <s v=""/>
    <s v="G/L Account"/>
    <s v=""/>
    <s v=" "/>
    <s v=""/>
    <s v=""/>
    <n v="22474"/>
    <s v=""/>
    <n v="110"/>
    <s v="NULL"/>
    <s v="NULL"/>
  </r>
  <r>
    <x v="1"/>
    <x v="1"/>
    <d v="2021-11-27T00:00:00"/>
    <x v="10"/>
    <s v=" "/>
    <s v="G00169"/>
    <n v="65190"/>
    <x v="28"/>
    <s v="65190 Office supplies"/>
    <x v="6"/>
    <s v="COSTCO- no receipt"/>
    <s v=" "/>
    <s v=""/>
    <s v=""/>
    <n v="52.91"/>
    <n v="52.91"/>
    <n v="0"/>
    <s v=""/>
    <s v="G/L Account"/>
    <s v=""/>
    <s v=" "/>
    <s v=""/>
    <s v=""/>
    <n v="21598"/>
    <s v=""/>
    <n v="180"/>
    <s v="NULL"/>
    <s v="NULL"/>
  </r>
  <r>
    <x v="1"/>
    <x v="1"/>
    <d v="2021-11-27T00:00:00"/>
    <x v="10"/>
    <s v=" "/>
    <s v="G00169"/>
    <n v="65190"/>
    <x v="28"/>
    <s v="65190 Office supplies"/>
    <x v="6"/>
    <s v="COSTCO- no receipt"/>
    <s v=" "/>
    <s v=""/>
    <s v=""/>
    <n v="53.15"/>
    <n v="53.15"/>
    <n v="0"/>
    <s v=""/>
    <s v="G/L Account"/>
    <s v=""/>
    <s v=" "/>
    <s v=""/>
    <s v=""/>
    <n v="21592"/>
    <s v=""/>
    <n v="180"/>
    <s v="NULL"/>
    <s v="NULL"/>
  </r>
  <r>
    <x v="0"/>
    <x v="2"/>
    <d v="2021-11-27T00:00:00"/>
    <x v="10"/>
    <s v="Invoice"/>
    <s v="213192284"/>
    <n v="65130"/>
    <x v="34"/>
    <s v="65130 Telephone &amp; internet"/>
    <x v="6"/>
    <s v="ACC#1213776 INV 213192284"/>
    <s v=" "/>
    <s v=""/>
    <s v=""/>
    <n v="1585.4"/>
    <n v="1585.4"/>
    <n v="0"/>
    <s v=""/>
    <s v="G/L Account"/>
    <s v=""/>
    <s v=" "/>
    <s v=""/>
    <s v="ACC"/>
    <n v="24762"/>
    <s v="213192284"/>
    <n v="370"/>
    <s v="NULL"/>
    <s v="NULL"/>
  </r>
  <r>
    <x v="0"/>
    <x v="2"/>
    <d v="2021-11-27T00:00:00"/>
    <x v="10"/>
    <s v="Invoice"/>
    <s v="213152555"/>
    <n v="65130"/>
    <x v="34"/>
    <s v="65130 Telephone &amp; internet"/>
    <x v="6"/>
    <s v="ACC#00001218166 INV 213152555"/>
    <s v=" "/>
    <s v=""/>
    <s v=""/>
    <n v="1406.2"/>
    <n v="1406.2"/>
    <n v="0"/>
    <s v=""/>
    <s v="G/L Account"/>
    <s v=""/>
    <s v=" "/>
    <s v=""/>
    <s v="ACC"/>
    <n v="24760"/>
    <s v="213152555"/>
    <n v="370"/>
    <s v="NULL"/>
    <s v="NULL"/>
  </r>
  <r>
    <x v="0"/>
    <x v="2"/>
    <d v="2021-11-27T00:00:00"/>
    <x v="10"/>
    <s v="Invoice"/>
    <s v="213151792"/>
    <n v="65130"/>
    <x v="34"/>
    <s v="65130 Telephone &amp; internet"/>
    <x v="6"/>
    <s v="ACC#1205642 INV 213151792"/>
    <s v=" "/>
    <s v=""/>
    <s v=""/>
    <n v="1433.2"/>
    <n v="1433.2"/>
    <n v="0"/>
    <s v=""/>
    <s v="G/L Account"/>
    <s v=""/>
    <s v=" "/>
    <s v=""/>
    <s v="ACC"/>
    <n v="24758"/>
    <s v="213151792"/>
    <n v="37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13"/>
    <n v="52.13"/>
    <n v="0"/>
    <s v=""/>
    <s v="G/L Account"/>
    <s v=""/>
    <s v=" "/>
    <s v=""/>
    <s v=""/>
    <n v="21616"/>
    <s v=""/>
    <n v="34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13"/>
    <n v="52.13"/>
    <n v="0"/>
    <s v=""/>
    <s v="G/L Account"/>
    <s v=""/>
    <s v=" "/>
    <s v=""/>
    <s v=""/>
    <n v="21610"/>
    <s v=""/>
    <n v="340"/>
    <s v="NULL"/>
    <s v="NULL"/>
  </r>
  <r>
    <x v="1"/>
    <x v="1"/>
    <d v="2021-11-27T00:00:00"/>
    <x v="10"/>
    <s v=" "/>
    <s v="G00169"/>
    <n v="51260"/>
    <x v="70"/>
    <s v="51260 Patient souvenirs"/>
    <x v="11"/>
    <s v="Costco Patient flowers"/>
    <s v=" "/>
    <s v=""/>
    <s v=""/>
    <n v="52.73"/>
    <n v="52.73"/>
    <n v="0"/>
    <s v=""/>
    <s v="G/L Account"/>
    <s v=""/>
    <s v=" "/>
    <s v=""/>
    <s v=""/>
    <n v="21604"/>
    <s v=""/>
    <n v="340"/>
    <s v="NULL"/>
    <s v="NULL"/>
  </r>
  <r>
    <x v="1"/>
    <x v="7"/>
    <d v="2021-11-27T00:00:00"/>
    <x v="10"/>
    <s v=" "/>
    <s v="G00168"/>
    <n v="51250"/>
    <x v="71"/>
    <s v="51250 Patient refreshments"/>
    <x v="11"/>
    <s v="coffee cream"/>
    <s v=" "/>
    <s v=""/>
    <s v=""/>
    <n v="62.68"/>
    <n v="62.68"/>
    <n v="0"/>
    <s v=""/>
    <s v="G/L Account"/>
    <s v=""/>
    <s v=" "/>
    <s v=""/>
    <s v=""/>
    <n v="22102"/>
    <s v=""/>
    <n v="180"/>
    <s v="NULL"/>
    <s v="NULL"/>
  </r>
  <r>
    <x v="1"/>
    <x v="5"/>
    <d v="2021-11-27T00:00:00"/>
    <x v="10"/>
    <s v=" "/>
    <s v="G00168"/>
    <n v="51250"/>
    <x v="71"/>
    <s v="51250 Patient refreshments"/>
    <x v="11"/>
    <s v="izzie drinks"/>
    <s v=" "/>
    <s v=""/>
    <s v=""/>
    <n v="91.16"/>
    <n v="91.16"/>
    <n v="0"/>
    <s v=""/>
    <s v="G/L Account"/>
    <s v=""/>
    <s v=" "/>
    <s v=""/>
    <s v=""/>
    <n v="22090"/>
    <s v=""/>
    <n v="110"/>
    <s v="NULL"/>
    <s v="NULL"/>
  </r>
  <r>
    <x v="4"/>
    <x v="4"/>
    <d v="2021-11-29T00:00:00"/>
    <x v="10"/>
    <s v=" "/>
    <s v="G00167"/>
    <n v="66140"/>
    <x v="20"/>
    <s v="66140 Ground transportation"/>
    <x v="5"/>
    <s v="Uber PK"/>
    <s v=" "/>
    <s v=""/>
    <s v=""/>
    <n v="11.6"/>
    <n v="11.6"/>
    <n v="0"/>
    <s v=""/>
    <s v="G/L Account"/>
    <s v=""/>
    <s v=" "/>
    <s v=""/>
    <s v=""/>
    <n v="22480"/>
    <s v=""/>
    <n v="110"/>
    <s v="NULL"/>
    <s v="NULL"/>
  </r>
  <r>
    <x v="3"/>
    <x v="2"/>
    <d v="2021-11-29T00:00:00"/>
    <x v="10"/>
    <s v=" "/>
    <s v="G00169"/>
    <n v="65210"/>
    <x v="26"/>
    <s v="65210 Computer software"/>
    <x v="6"/>
    <s v="QBO SFM"/>
    <s v=" "/>
    <s v=""/>
    <s v=""/>
    <n v="180"/>
    <n v="180"/>
    <n v="0"/>
    <s v=""/>
    <s v="G/L Account"/>
    <s v=""/>
    <s v=" "/>
    <s v=""/>
    <s v=""/>
    <n v="21622"/>
    <s v=""/>
    <n v="320"/>
    <s v="NULL"/>
    <s v="NULL"/>
  </r>
  <r>
    <x v="1"/>
    <x v="5"/>
    <d v="2021-11-29T00:00:00"/>
    <x v="10"/>
    <s v="Invoice"/>
    <s v="511000173287"/>
    <n v="51380"/>
    <x v="63"/>
    <s v="51380 Laundry"/>
    <x v="10"/>
    <s v="Laundry SV Nurses"/>
    <s v=" "/>
    <s v=""/>
    <s v=""/>
    <n v="120.22"/>
    <n v="120.22"/>
    <n v="0"/>
    <s v=""/>
    <s v="G/L Account"/>
    <s v=""/>
    <s v=" "/>
    <s v=""/>
    <s v="Aramark"/>
    <n v="24793"/>
    <s v="511000173287"/>
    <n v="120"/>
    <s v="NULL"/>
    <s v="NULL"/>
  </r>
  <r>
    <x v="1"/>
    <x v="5"/>
    <d v="2021-11-29T00:00:00"/>
    <x v="10"/>
    <s v="Invoice"/>
    <s v="511000173287"/>
    <n v="51380"/>
    <x v="63"/>
    <s v="51380 Laundry"/>
    <x v="10"/>
    <s v="Laundry SV Lab"/>
    <s v=" "/>
    <s v=""/>
    <s v=""/>
    <n v="173.65"/>
    <n v="173.65"/>
    <n v="0"/>
    <s v=""/>
    <s v="G/L Account"/>
    <s v=""/>
    <s v=" "/>
    <s v=""/>
    <s v="Aramark"/>
    <n v="24790"/>
    <s v="511000173287"/>
    <n v="130"/>
    <s v="NULL"/>
    <s v="NULL"/>
  </r>
  <r>
    <x v="1"/>
    <x v="5"/>
    <d v="2021-11-29T00:00:00"/>
    <x v="10"/>
    <s v="Invoice"/>
    <s v="511000173287"/>
    <n v="51380"/>
    <x v="63"/>
    <s v="51380 Laundry"/>
    <x v="10"/>
    <s v="Laundry SV MA"/>
    <s v=" "/>
    <s v=""/>
    <s v=""/>
    <n v="287.19"/>
    <n v="287.19"/>
    <n v="0"/>
    <s v=""/>
    <s v="G/L Account"/>
    <s v=""/>
    <s v=" "/>
    <s v=""/>
    <s v="Aramark"/>
    <n v="24787"/>
    <s v="511000173287"/>
    <n v="170"/>
    <s v="NULL"/>
    <s v="NULL"/>
  </r>
  <r>
    <x v="1"/>
    <x v="5"/>
    <d v="2021-11-29T00:00:00"/>
    <x v="10"/>
    <s v="Invoice"/>
    <s v="511000173287"/>
    <n v="51380"/>
    <x v="63"/>
    <s v="51380 Laundry"/>
    <x v="10"/>
    <s v="Laundry SV Providers"/>
    <s v=" "/>
    <s v=""/>
    <s v=""/>
    <n v="86.83"/>
    <n v="86.83"/>
    <n v="0"/>
    <s v=""/>
    <s v="G/L Account"/>
    <s v=""/>
    <s v=" "/>
    <s v=""/>
    <s v="Aramark"/>
    <n v="24784"/>
    <s v="511000173287"/>
    <n v="110"/>
    <s v="NULL"/>
    <s v="NULL"/>
  </r>
  <r>
    <x v="1"/>
    <x v="5"/>
    <d v="2021-11-29T00:00:00"/>
    <x v="10"/>
    <s v="Invoice"/>
    <s v="6130449"/>
    <n v="51230"/>
    <x v="72"/>
    <s v="51230 IVF Lab supplies"/>
    <x v="11"/>
    <s v="Petri dishes"/>
    <s v=" "/>
    <s v=""/>
    <s v=""/>
    <n v="646.38"/>
    <n v="646.38"/>
    <n v="0"/>
    <s v=""/>
    <s v="G/L Account"/>
    <s v=""/>
    <s v=" "/>
    <s v=""/>
    <s v="Fisher HealthCare"/>
    <n v="24856"/>
    <s v="6130449"/>
    <n v="130"/>
    <s v="NULL"/>
    <s v="NULL"/>
  </r>
  <r>
    <x v="1"/>
    <x v="7"/>
    <d v="2021-11-29T00:00:00"/>
    <x v="10"/>
    <s v="Invoice"/>
    <s v="6052669"/>
    <n v="51230"/>
    <x v="72"/>
    <s v="51230 IVF Lab supplies"/>
    <x v="11"/>
    <s v="Serum protein sub"/>
    <s v=" "/>
    <s v=""/>
    <s v=""/>
    <n v="551.47"/>
    <n v="551.47"/>
    <n v="0"/>
    <s v=""/>
    <s v="G/L Account"/>
    <s v=""/>
    <s v=" "/>
    <s v=""/>
    <s v="Origio"/>
    <n v="24852"/>
    <s v="6052669"/>
    <n v="130"/>
    <s v="NULL"/>
    <s v="NULL"/>
  </r>
  <r>
    <x v="1"/>
    <x v="5"/>
    <d v="2021-11-29T00:00:00"/>
    <x v="10"/>
    <s v="Invoice"/>
    <s v="6052265"/>
    <n v="51230"/>
    <x v="72"/>
    <s v="51230 IVF Lab supplies"/>
    <x v="11"/>
    <s v="Embryo rplc cath"/>
    <s v=" "/>
    <s v=""/>
    <s v=""/>
    <n v="4175.84"/>
    <n v="4175.84"/>
    <n v="0"/>
    <s v=""/>
    <s v="G/L Account"/>
    <s v=""/>
    <s v=" "/>
    <s v=""/>
    <s v="Origio"/>
    <n v="24848"/>
    <s v="6052265"/>
    <n v="130"/>
    <s v="NULL"/>
    <s v="NULL"/>
  </r>
  <r>
    <x v="1"/>
    <x v="7"/>
    <d v="2021-11-29T00:00:00"/>
    <x v="10"/>
    <s v="Invoice"/>
    <s v="6051833"/>
    <n v="51230"/>
    <x v="72"/>
    <s v="51230 IVF Lab supplies"/>
    <x v="11"/>
    <s v="QA Med/Sperm/Clea/Blast/Fert, Vit Kit, Oil TC, sperm, pure 40/80,Hyal, Serum pro, liq para,PVP7"/>
    <s v=" "/>
    <s v=""/>
    <s v=""/>
    <n v="4237.8999999999996"/>
    <n v="4237.8999999999996"/>
    <n v="0"/>
    <s v=""/>
    <s v="G/L Account"/>
    <s v=""/>
    <s v=" "/>
    <s v=""/>
    <s v="Origio"/>
    <n v="24844"/>
    <s v="6051833"/>
    <n v="130"/>
    <s v="NULL"/>
    <s v="NULL"/>
  </r>
  <r>
    <x v="1"/>
    <x v="5"/>
    <d v="2021-11-29T00:00:00"/>
    <x v="10"/>
    <s v="Invoice"/>
    <s v="6051832"/>
    <n v="51230"/>
    <x v="72"/>
    <s v="51230 IVF Lab supplies"/>
    <x v="11"/>
    <s v="QA Med,vit warming kit, oil tc,sperm, liquid freeze, pvp7"/>
    <s v=" "/>
    <s v=""/>
    <s v=""/>
    <n v="3121.3"/>
    <n v="3121.3"/>
    <n v="0"/>
    <s v=""/>
    <s v="G/L Account"/>
    <s v=""/>
    <s v=" "/>
    <s v=""/>
    <s v="Origio"/>
    <n v="24840"/>
    <s v="6051832"/>
    <n v="130"/>
    <s v="NULL"/>
    <s v="NULL"/>
  </r>
  <r>
    <x v="1"/>
    <x v="1"/>
    <d v="2021-11-29T00:00:00"/>
    <x v="10"/>
    <s v="Invoice"/>
    <s v="6051828"/>
    <n v="51230"/>
    <x v="72"/>
    <s v="51230 IVF Lab supplies"/>
    <x v="11"/>
    <s v="QA Med/free/clea/blast/fert,vit warm kit,oil tc,sperm,liquid freeze,pure40/80,hylauron,protein"/>
    <s v=" "/>
    <s v=""/>
    <s v=""/>
    <n v="19762.48"/>
    <n v="19762.48"/>
    <n v="0"/>
    <s v=""/>
    <s v="G/L Account"/>
    <s v=""/>
    <s v=" "/>
    <s v=""/>
    <s v="Origio"/>
    <n v="24836"/>
    <s v="6051828"/>
    <n v="130"/>
    <s v="NULL"/>
    <s v="NULL"/>
  </r>
  <r>
    <x v="4"/>
    <x v="4"/>
    <d v="2021-11-29T00:00:00"/>
    <x v="10"/>
    <s v="Invoice"/>
    <s v="6051827"/>
    <n v="51230"/>
    <x v="72"/>
    <s v="51230 IVF Lab supplies"/>
    <x v="11"/>
    <s v="QA Med/Sperm/Clea/Blast/Fert, Vit Kit, Oil TC, sperm, pure80,Hyal, Serum pro, liq para,PVP7"/>
    <s v=" "/>
    <s v=""/>
    <s v=""/>
    <n v="3120.78"/>
    <n v="3120.78"/>
    <n v="0"/>
    <s v=""/>
    <s v="G/L Account"/>
    <s v=""/>
    <s v=" "/>
    <s v=""/>
    <s v="Origio"/>
    <n v="24832"/>
    <s v="6051827"/>
    <n v="130"/>
    <s v="NULL"/>
    <s v="NULL"/>
  </r>
  <r>
    <x v="1"/>
    <x v="7"/>
    <d v="2021-11-29T00:00:00"/>
    <x v="10"/>
    <s v="Invoice"/>
    <s v="6051704"/>
    <n v="51230"/>
    <x v="72"/>
    <s v="51230 IVF Lab supplies"/>
    <x v="11"/>
    <s v="Holding micropipets, stripper tips"/>
    <s v=" "/>
    <s v=""/>
    <s v=""/>
    <n v="1895.87"/>
    <n v="1895.87"/>
    <n v="0"/>
    <s v=""/>
    <s v="G/L Account"/>
    <s v=""/>
    <s v=" "/>
    <s v=""/>
    <s v="Origio"/>
    <n v="24821"/>
    <s v="6051704"/>
    <n v="130"/>
    <s v="NULL"/>
    <s v="NULL"/>
  </r>
  <r>
    <x v="1"/>
    <x v="7"/>
    <d v="2021-11-29T00:00:00"/>
    <x v="10"/>
    <s v="Invoice"/>
    <s v="6051703"/>
    <n v="51230"/>
    <x v="72"/>
    <s v="51230 IVF Lab supplies"/>
    <x v="11"/>
    <s v="ICIS Miropipets"/>
    <s v=" "/>
    <s v=""/>
    <s v=""/>
    <n v="724.74"/>
    <n v="724.74"/>
    <n v="0"/>
    <s v=""/>
    <s v="G/L Account"/>
    <s v=""/>
    <s v=" "/>
    <s v=""/>
    <s v="Origio"/>
    <n v="24817"/>
    <s v="6051703"/>
    <n v="130"/>
    <s v="NULL"/>
    <s v="NULL"/>
  </r>
  <r>
    <x v="1"/>
    <x v="5"/>
    <d v="2021-11-29T00:00:00"/>
    <x v="10"/>
    <s v="Invoice"/>
    <s v="6051702"/>
    <n v="51230"/>
    <x v="72"/>
    <s v="51230 IVF Lab supplies"/>
    <x v="11"/>
    <s v="Holding micropipets, stripper tips"/>
    <s v=" "/>
    <s v=""/>
    <s v=""/>
    <n v="1884.87"/>
    <n v="1884.87"/>
    <n v="0"/>
    <s v=""/>
    <s v="G/L Account"/>
    <s v=""/>
    <s v=" "/>
    <s v=""/>
    <s v="Origio"/>
    <n v="24813"/>
    <s v="6051702"/>
    <n v="130"/>
    <s v="NULL"/>
    <s v="NULL"/>
  </r>
  <r>
    <x v="1"/>
    <x v="5"/>
    <d v="2021-11-29T00:00:00"/>
    <x v="10"/>
    <s v="Invoice"/>
    <s v="6051701"/>
    <n v="51230"/>
    <x v="72"/>
    <s v="51230 IVF Lab supplies"/>
    <x v="11"/>
    <s v="ICIS Miropipets"/>
    <s v=" "/>
    <s v=""/>
    <s v=""/>
    <n v="720.47"/>
    <n v="720.47"/>
    <n v="0"/>
    <s v=""/>
    <s v="G/L Account"/>
    <s v=""/>
    <s v=" "/>
    <s v=""/>
    <s v="Origio"/>
    <n v="24809"/>
    <s v="6051701"/>
    <n v="130"/>
    <s v="NULL"/>
    <s v="NULL"/>
  </r>
  <r>
    <x v="1"/>
    <x v="7"/>
    <d v="2021-11-29T00:00:00"/>
    <x v="10"/>
    <s v="Invoice"/>
    <s v="6051511"/>
    <n v="51230"/>
    <x v="72"/>
    <s v="51230 IVF Lab supplies"/>
    <x v="11"/>
    <s v="Vit warming kit"/>
    <s v=" "/>
    <s v=""/>
    <s v=""/>
    <n v="717.79"/>
    <n v="717.79"/>
    <n v="0"/>
    <s v=""/>
    <s v="G/L Account"/>
    <s v=""/>
    <s v=" "/>
    <s v=""/>
    <s v="Origio"/>
    <n v="24805"/>
    <s v="6051511"/>
    <n v="130"/>
    <s v="NULL"/>
    <s v="NULL"/>
  </r>
  <r>
    <x v="1"/>
    <x v="1"/>
    <d v="2021-11-29T00:00:00"/>
    <x v="10"/>
    <s v="Invoice"/>
    <s v="6051510"/>
    <n v="51230"/>
    <x v="72"/>
    <s v="51230 IVF Lab supplies"/>
    <x v="11"/>
    <s v="Vit warming kit"/>
    <s v=" "/>
    <s v=""/>
    <s v=""/>
    <n v="6606.27"/>
    <n v="6606.27"/>
    <n v="0"/>
    <s v=""/>
    <s v="G/L Account"/>
    <s v=""/>
    <s v=" "/>
    <s v=""/>
    <s v="Origio"/>
    <n v="24801"/>
    <s v="6051510"/>
    <n v="130"/>
    <s v="NULL"/>
    <s v="NULL"/>
  </r>
  <r>
    <x v="4"/>
    <x v="4"/>
    <d v="2021-11-29T00:00:00"/>
    <x v="10"/>
    <s v="Invoice"/>
    <s v="6051509"/>
    <n v="51230"/>
    <x v="72"/>
    <s v="51230 IVF Lab supplies"/>
    <x v="11"/>
    <s v="Vit warming kit"/>
    <s v=" "/>
    <s v=""/>
    <s v=""/>
    <n v="710.41"/>
    <n v="710.41"/>
    <n v="0"/>
    <s v=""/>
    <s v="G/L Account"/>
    <s v=""/>
    <s v=" "/>
    <s v=""/>
    <s v="Origio"/>
    <n v="24797"/>
    <s v="6051509"/>
    <n v="130"/>
    <s v="NULL"/>
    <s v="NULL"/>
  </r>
  <r>
    <x v="1"/>
    <x v="1"/>
    <d v="2021-11-29T00:00:00"/>
    <x v="10"/>
    <s v="Invoice"/>
    <s v="36611"/>
    <n v="51230"/>
    <x v="72"/>
    <s v="51230 IVF Lab supplies"/>
    <x v="11"/>
    <s v="230L/180L Nitrogen, Carbon Dioxide"/>
    <s v=" "/>
    <s v=""/>
    <s v=""/>
    <n v="590.64"/>
    <n v="590.64"/>
    <n v="0"/>
    <s v=""/>
    <s v="G/L Account"/>
    <s v=""/>
    <s v=" "/>
    <s v=""/>
    <s v="Rons Medical Gases, INC"/>
    <n v="24780"/>
    <s v="36611"/>
    <n v="130"/>
    <s v="NULL"/>
    <s v="NULL"/>
  </r>
  <r>
    <x v="1"/>
    <x v="5"/>
    <d v="2021-11-29T00:00:00"/>
    <x v="10"/>
    <s v=" "/>
    <s v="G00168"/>
    <n v="51230"/>
    <x v="72"/>
    <s v="51230 IVF Lab supplies"/>
    <x v="11"/>
    <s v="Brady MC-500-492 Label Maker"/>
    <s v=" "/>
    <s v=""/>
    <s v=""/>
    <n v="948.75"/>
    <n v="948.75"/>
    <n v="0"/>
    <s v=""/>
    <s v="G/L Account"/>
    <s v=""/>
    <s v=" "/>
    <s v=""/>
    <s v=""/>
    <n v="22108"/>
    <s v=""/>
    <n v="130"/>
    <s v="NULL"/>
    <s v="NULL"/>
  </r>
  <r>
    <x v="1"/>
    <x v="1"/>
    <d v="2021-11-29T00:00:00"/>
    <x v="10"/>
    <s v="Invoice"/>
    <s v="6051735"/>
    <n v="51220"/>
    <x v="73"/>
    <s v="51220 Clinical supplies"/>
    <x v="11"/>
    <s v="Trial Xfr Cath"/>
    <s v=" "/>
    <s v=""/>
    <s v=""/>
    <n v="1464.2"/>
    <n v="1464.2"/>
    <n v="0"/>
    <s v=""/>
    <s v="G/L Account"/>
    <s v=""/>
    <s v=" "/>
    <s v=""/>
    <s v="Origio"/>
    <n v="24825"/>
    <s v="6051735"/>
    <n v="110"/>
    <s v="NULL"/>
    <s v="NULL"/>
  </r>
  <r>
    <x v="1"/>
    <x v="7"/>
    <d v="2021-11-29T00:00:00"/>
    <x v="10"/>
    <s v=" "/>
    <s v="G00168"/>
    <n v="51220"/>
    <x v="73"/>
    <s v="51220 Clinical supplies"/>
    <x v="11"/>
    <s v="liners"/>
    <s v=" "/>
    <s v=""/>
    <s v=""/>
    <n v="54.32"/>
    <n v="54.32"/>
    <n v="0"/>
    <s v=""/>
    <s v="G/L Account"/>
    <s v=""/>
    <s v=" "/>
    <s v=""/>
    <s v=""/>
    <n v="22120"/>
    <s v=""/>
    <n v="110"/>
    <s v="NULL"/>
    <s v="NULL"/>
  </r>
  <r>
    <x v="1"/>
    <x v="5"/>
    <d v="2021-11-29T00:00:00"/>
    <x v="10"/>
    <s v="Invoice"/>
    <s v="35657453"/>
    <n v="51210"/>
    <x v="74"/>
    <s v="51210 Surgical supplies"/>
    <x v="11"/>
    <s v="HCL lidocaine"/>
    <s v=" "/>
    <s v=""/>
    <s v=""/>
    <n v="114.33"/>
    <n v="114.33"/>
    <n v="0"/>
    <s v=""/>
    <s v="G/L Account"/>
    <s v=""/>
    <s v=" "/>
    <s v=""/>
    <s v="McKesson"/>
    <n v="26202"/>
    <s v="35657453"/>
    <n v="110"/>
    <s v="NULL"/>
    <s v="NULL"/>
  </r>
  <r>
    <x v="1"/>
    <x v="1"/>
    <d v="2021-11-29T00:00:00"/>
    <x v="10"/>
    <s v="Invoice"/>
    <s v="6051735"/>
    <n v="51210"/>
    <x v="74"/>
    <s v="51210 Surgical supplies"/>
    <x v="11"/>
    <s v="17G Wallace oocyte rcvry/ Trial Xfr Cath"/>
    <s v=" "/>
    <s v=""/>
    <s v=""/>
    <n v="3911.28"/>
    <n v="3911.28"/>
    <n v="0"/>
    <s v=""/>
    <s v="G/L Account"/>
    <s v=""/>
    <s v=" "/>
    <s v=""/>
    <s v="Origio"/>
    <n v="24828"/>
    <s v="6051735"/>
    <n v="110"/>
    <s v="NULL"/>
    <s v="NULL"/>
  </r>
  <r>
    <x v="1"/>
    <x v="1"/>
    <d v="2021-11-29T00:00:00"/>
    <x v="10"/>
    <s v="Invoice"/>
    <s v="20033773"/>
    <n v="51210"/>
    <x v="74"/>
    <s v="51210 Surgical supplies"/>
    <x v="11"/>
    <s v="Transducer Cover"/>
    <s v=" "/>
    <s v=""/>
    <s v=""/>
    <n v="2080.9"/>
    <n v="2080.9"/>
    <n v="0"/>
    <s v=""/>
    <s v="G/L Account"/>
    <s v=""/>
    <s v=" "/>
    <s v=""/>
    <s v="Vitrolife"/>
    <n v="24766"/>
    <s v="20033773"/>
    <n v="110"/>
    <s v="NULL"/>
    <s v="NULL"/>
  </r>
  <r>
    <x v="1"/>
    <x v="5"/>
    <d v="2021-11-29T00:00:00"/>
    <x v="10"/>
    <s v=" "/>
    <s v="G00168"/>
    <n v="51210"/>
    <x v="74"/>
    <s v="51210 Surgical supplies"/>
    <x v="11"/>
    <s v="shoe cover, wipes, sharpie"/>
    <s v=" "/>
    <s v=""/>
    <s v=""/>
    <n v="99.8"/>
    <n v="99.8"/>
    <n v="0"/>
    <s v=""/>
    <s v="G/L Account"/>
    <s v=""/>
    <s v=" "/>
    <s v=""/>
    <s v=""/>
    <n v="22114"/>
    <s v=""/>
    <n v="110"/>
    <s v="NULL"/>
    <s v="NULL"/>
  </r>
  <r>
    <x v="0"/>
    <x v="1"/>
    <d v="2021-11-29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80"/>
    <s v=""/>
    <n v="220"/>
    <s v="NULL"/>
    <s v="STORAGE"/>
  </r>
  <r>
    <x v="1"/>
    <x v="3"/>
    <d v="2021-11-30T00:00:00"/>
    <x v="10"/>
    <s v="Invoice"/>
    <s v="11.30.21-AM"/>
    <n v="81300"/>
    <x v="2"/>
    <s v="81300 Other legal expenses"/>
    <x v="0"/>
    <s v="Please see finance for details"/>
    <s v=" "/>
    <s v=""/>
    <s v=""/>
    <n v="7087"/>
    <n v="7087"/>
    <n v="0"/>
    <s v=""/>
    <s v="G/L Account"/>
    <s v=""/>
    <s v=" "/>
    <s v=""/>
    <s v="Amelia Manderscheid"/>
    <n v="24880"/>
    <s v="11.30.21-AM"/>
    <n v="360"/>
    <s v="NULL"/>
    <s v="NULL"/>
  </r>
  <r>
    <x v="0"/>
    <x v="2"/>
    <d v="2021-11-30T00:00:00"/>
    <x v="10"/>
    <s v=" "/>
    <s v="G00192"/>
    <n v="81100"/>
    <x v="3"/>
    <s v="81100 Interest income"/>
    <x v="0"/>
    <s v="Interest Payment"/>
    <s v=" "/>
    <s v=""/>
    <s v=""/>
    <n v="-23.82"/>
    <n v="0"/>
    <n v="23.82"/>
    <s v=""/>
    <s v="G/L Account"/>
    <s v=""/>
    <s v=" "/>
    <s v=""/>
    <s v=""/>
    <n v="27705"/>
    <s v=""/>
    <n v="320"/>
    <s v=""/>
    <s v=""/>
  </r>
  <r>
    <x v="0"/>
    <x v="2"/>
    <d v="2021-11-30T00:00:00"/>
    <x v="10"/>
    <s v=" "/>
    <s v="G00181"/>
    <n v="71140"/>
    <x v="6"/>
    <s v="71140 Depreciation"/>
    <x v="1"/>
    <s v="November 2021 Depreciation"/>
    <s v=" "/>
    <s v=""/>
    <s v=""/>
    <n v="102656.32000000001"/>
    <n v="102656.32000000001"/>
    <n v="0"/>
    <s v=""/>
    <s v="G/L Account"/>
    <s v=""/>
    <s v=" "/>
    <s v=""/>
    <s v=""/>
    <n v="26178"/>
    <s v=""/>
    <n v="380"/>
    <s v=""/>
    <s v=""/>
  </r>
  <r>
    <x v="0"/>
    <x v="2"/>
    <d v="2021-11-30T00:00:00"/>
    <x v="10"/>
    <s v=" "/>
    <s v="G00181"/>
    <n v="71140"/>
    <x v="6"/>
    <s v="71140 Depreciation"/>
    <x v="1"/>
    <s v="November 2021 Depreciation"/>
    <s v=" "/>
    <s v=""/>
    <s v=""/>
    <n v="203939.7"/>
    <n v="203939.7"/>
    <n v="0"/>
    <s v=""/>
    <s v="G/L Account"/>
    <s v=""/>
    <s v=" "/>
    <s v=""/>
    <s v=""/>
    <n v="26173"/>
    <s v=""/>
    <n v="380"/>
    <s v=""/>
    <s v=""/>
  </r>
  <r>
    <x v="0"/>
    <x v="2"/>
    <d v="2021-11-30T00:00:00"/>
    <x v="10"/>
    <s v=" "/>
    <s v="G00170"/>
    <n v="71130"/>
    <x v="7"/>
    <s v="71130 Interest expense"/>
    <x v="1"/>
    <s v="Interest on the unused LOC"/>
    <s v=" "/>
    <s v=""/>
    <s v=""/>
    <n v="1994.79"/>
    <n v="1994.79"/>
    <n v="0"/>
    <s v=""/>
    <s v="G/L Account"/>
    <s v=""/>
    <s v=" "/>
    <s v=""/>
    <s v=""/>
    <n v="22487"/>
    <s v=""/>
    <n v="320"/>
    <s v=""/>
    <s v=""/>
  </r>
  <r>
    <x v="0"/>
    <x v="2"/>
    <d v="2021-11-30T00:00:00"/>
    <x v="10"/>
    <s v=" "/>
    <s v="G00170"/>
    <n v="71130"/>
    <x v="7"/>
    <s v="71130 Interest expense"/>
    <x v="1"/>
    <s v="Interest on the used LOC"/>
    <s v=" "/>
    <s v=""/>
    <s v=""/>
    <n v="45864.58"/>
    <n v="45864.58"/>
    <n v="0"/>
    <s v=""/>
    <s v="G/L Account"/>
    <s v=""/>
    <s v=" "/>
    <s v=""/>
    <s v=""/>
    <n v="22486"/>
    <s v=""/>
    <n v="32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 - Trinet Business Recovery Credit"/>
    <s v=" "/>
    <s v=""/>
    <s v=""/>
    <n v="-37789"/>
    <n v="0"/>
    <n v="37789"/>
    <s v=""/>
    <s v="G/L Account"/>
    <s v=""/>
    <s v=" "/>
    <s v=""/>
    <s v=""/>
    <n v="21108"/>
    <s v=""/>
    <n v="40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 - Shipping fee"/>
    <s v=" "/>
    <s v=""/>
    <s v=""/>
    <n v="30"/>
    <n v="30"/>
    <n v="0"/>
    <s v=""/>
    <s v="G/L Account"/>
    <s v=""/>
    <s v=" "/>
    <s v=""/>
    <s v=""/>
    <n v="21107"/>
    <s v=""/>
    <n v="40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477"/>
    <n v="477"/>
    <n v="0"/>
    <s v=""/>
    <s v="G/L Account"/>
    <s v=""/>
    <s v=" "/>
    <s v=""/>
    <s v=""/>
    <n v="21047"/>
    <s v=""/>
    <n v="35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12"/>
    <n v="212"/>
    <n v="0"/>
    <s v=""/>
    <s v="G/L Account"/>
    <s v=""/>
    <s v=" "/>
    <s v=""/>
    <s v=""/>
    <n v="20993"/>
    <s v=""/>
    <n v="34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53"/>
    <n v="53"/>
    <n v="0"/>
    <s v=""/>
    <s v="G/L Account"/>
    <s v=""/>
    <s v=" "/>
    <s v=""/>
    <s v=""/>
    <n v="20937"/>
    <s v=""/>
    <n v="36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65"/>
    <n v="265"/>
    <n v="0"/>
    <s v=""/>
    <s v="G/L Account"/>
    <s v=""/>
    <s v=" "/>
    <s v=""/>
    <s v=""/>
    <n v="20897"/>
    <s v=""/>
    <n v="37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265"/>
    <n v="265"/>
    <n v="0"/>
    <s v=""/>
    <s v="G/L Account"/>
    <s v=""/>
    <s v=" "/>
    <s v=""/>
    <s v=""/>
    <n v="20889"/>
    <s v=""/>
    <n v="332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371"/>
    <n v="371"/>
    <n v="0"/>
    <s v=""/>
    <s v="G/L Account"/>
    <s v=""/>
    <s v=" "/>
    <s v=""/>
    <s v=""/>
    <n v="20881"/>
    <s v=""/>
    <n v="32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159"/>
    <n v="159"/>
    <n v="0"/>
    <s v=""/>
    <s v="G/L Account"/>
    <s v=""/>
    <s v=" "/>
    <s v=""/>
    <s v=""/>
    <n v="20874"/>
    <s v=""/>
    <n v="310"/>
    <s v=""/>
    <s v=""/>
  </r>
  <r>
    <x v="0"/>
    <x v="2"/>
    <d v="2021-11-30T00:00:00"/>
    <x v="10"/>
    <s v=" "/>
    <s v="G00164"/>
    <n v="69130"/>
    <x v="9"/>
    <s v="69130 Payroll processing fee"/>
    <x v="2"/>
    <s v="SFM - Invoice 5618810 - 11.30.21 PPE"/>
    <s v=" "/>
    <s v=""/>
    <s v=""/>
    <n v="742"/>
    <n v="742"/>
    <n v="0"/>
    <s v=""/>
    <s v="G/L Account"/>
    <s v=""/>
    <s v=" "/>
    <s v=""/>
    <s v=""/>
    <n v="20868"/>
    <s v=""/>
    <n v="210"/>
    <s v=""/>
    <s v=""/>
  </r>
  <r>
    <x v="0"/>
    <x v="2"/>
    <d v="2021-11-30T00:00:00"/>
    <x v="10"/>
    <s v=" "/>
    <s v="G00164"/>
    <n v="69130"/>
    <x v="9"/>
    <s v="69130 Payroll processing fee"/>
    <x v="2"/>
    <s v="SFM - Invoice 5618171 - off-cycle"/>
    <s v=" "/>
    <s v=""/>
    <s v=""/>
    <n v="53"/>
    <n v="53"/>
    <n v="0"/>
    <s v=""/>
    <s v="G/L Account"/>
    <s v=""/>
    <s v=" "/>
    <s v=""/>
    <s v=""/>
    <n v="20859"/>
    <s v=""/>
    <n v="310"/>
    <s v=""/>
    <s v=""/>
  </r>
  <r>
    <x v="0"/>
    <x v="2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24"/>
    <n v="24"/>
    <n v="0"/>
    <s v="Prepaid Expense - 172"/>
    <s v="G/L Account"/>
    <s v=""/>
    <s v=" "/>
    <s v=""/>
    <s v=""/>
    <n v="27575"/>
    <s v=""/>
    <n v="400"/>
    <s v="NULL"/>
    <s v="NULL"/>
  </r>
  <r>
    <x v="1"/>
    <x v="5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77.42"/>
    <n v="77.42"/>
    <n v="0"/>
    <s v="Prepaid Expense - 198"/>
    <s v="G/L Account"/>
    <s v=""/>
    <s v=" "/>
    <s v=""/>
    <s v=""/>
    <n v="27564"/>
    <s v=""/>
    <n v="11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178.4"/>
    <n v="178.4"/>
    <n v="0"/>
    <s v="Prepaid Expense - 197"/>
    <s v="G/L Account"/>
    <s v=""/>
    <s v=" "/>
    <s v=""/>
    <s v=""/>
    <n v="27544"/>
    <s v=""/>
    <n v="11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473.01"/>
    <n v="473.01"/>
    <n v="0"/>
    <s v="Prepaid Expense - 173"/>
    <s v="G/L Account"/>
    <s v=""/>
    <s v=" "/>
    <s v=""/>
    <s v=""/>
    <n v="27522"/>
    <s v=""/>
    <n v="400"/>
    <s v="NULL"/>
    <s v="NULL"/>
  </r>
  <r>
    <x v="1"/>
    <x v="1"/>
    <d v="2021-11-30T00:00:00"/>
    <x v="10"/>
    <s v=" "/>
    <s v="G00189"/>
    <n v="68130"/>
    <x v="12"/>
    <s v="68130 Licensing &amp; permitting"/>
    <x v="3"/>
    <s v="P11 Nov 2021- Prepaid Amortization"/>
    <s v=" "/>
    <s v=""/>
    <s v=""/>
    <n v="593.92999999999995"/>
    <n v="593.92999999999995"/>
    <n v="0"/>
    <s v="Prepaid Expense - 131"/>
    <s v="G/L Account"/>
    <s v=""/>
    <s v=" "/>
    <s v=""/>
    <s v=""/>
    <n v="27518"/>
    <s v=""/>
    <n v="130"/>
    <s v="NULL"/>
    <s v="NULL"/>
  </r>
  <r>
    <x v="1"/>
    <x v="1"/>
    <d v="2021-11-30T00:00:00"/>
    <x v="10"/>
    <s v=" "/>
    <s v="G00180"/>
    <n v="68130"/>
    <x v="12"/>
    <s v="68130 Licensing &amp; permitting"/>
    <x v="3"/>
    <s v="Lauren Warznie : 85044080 : Physician Assistant License : 274"/>
    <s v=" "/>
    <s v=""/>
    <s v=""/>
    <n v="274"/>
    <n v="274"/>
    <n v="0"/>
    <s v=""/>
    <s v="G/L Account"/>
    <s v=""/>
    <s v=" "/>
    <s v=""/>
    <s v=""/>
    <n v="23056"/>
    <s v=""/>
    <n v="110"/>
    <s v=""/>
    <s v=""/>
  </r>
  <r>
    <x v="0"/>
    <x v="2"/>
    <d v="2021-11-30T00:00:00"/>
    <x v="10"/>
    <s v="Invoice"/>
    <s v="693073"/>
    <n v="68120"/>
    <x v="13"/>
    <s v="68120 Federal taxes"/>
    <x v="3"/>
    <s v="taxes"/>
    <s v=" "/>
    <s v=""/>
    <s v=""/>
    <n v="12500"/>
    <n v="12500"/>
    <n v="0"/>
    <s v=""/>
    <s v="G/L Account"/>
    <s v=""/>
    <s v=" "/>
    <s v=""/>
    <s v="Andersen Tax LLC"/>
    <n v="25589"/>
    <s v="693073"/>
    <n v="320"/>
    <s v="NULL"/>
    <s v="NULL"/>
  </r>
  <r>
    <x v="0"/>
    <x v="1"/>
    <d v="2021-11-30T00:00:00"/>
    <x v="10"/>
    <s v=" "/>
    <s v="G00189"/>
    <n v="68110"/>
    <x v="14"/>
    <s v="68110 State and local taxes"/>
    <x v="3"/>
    <s v="P11 Nov 2021- Prepaid Amortization"/>
    <s v=" "/>
    <s v=""/>
    <s v=""/>
    <n v="152.41"/>
    <n v="152.41"/>
    <n v="0"/>
    <s v="Prepaid Expense - 127"/>
    <s v="G/L Account"/>
    <s v=""/>
    <s v=" "/>
    <s v=""/>
    <s v=""/>
    <n v="27549"/>
    <s v=""/>
    <n v="320"/>
    <s v="NULL"/>
    <s v="NULL"/>
  </r>
  <r>
    <x v="1"/>
    <x v="1"/>
    <d v="2021-11-30T00:00:00"/>
    <x v="10"/>
    <s v="Invoice"/>
    <s v="109309025"/>
    <n v="68110"/>
    <x v="14"/>
    <s v="68110 State and local taxes"/>
    <x v="3"/>
    <s v="2021-0246871 Contract: 58637US Serial: 511198 - ACCESS 2 IMMUNOASSAY ANALYZER"/>
    <s v=" "/>
    <s v=""/>
    <s v=""/>
    <n v="449.65"/>
    <n v="449.65"/>
    <n v="0"/>
    <s v=""/>
    <s v="G/L Account"/>
    <s v=""/>
    <s v=" "/>
    <s v=""/>
    <s v="Beckman Coulter, Inc"/>
    <n v="25514"/>
    <s v="109309025"/>
    <n v="130"/>
    <s v="NULL"/>
    <s v="NULL"/>
  </r>
  <r>
    <x v="0"/>
    <x v="4"/>
    <d v="2021-11-30T00:00:00"/>
    <x v="10"/>
    <s v=" "/>
    <s v="G00180"/>
    <n v="67160"/>
    <x v="15"/>
    <s v="67160 In-house meals"/>
    <x v="4"/>
    <s v="Jacqueline Kirstein : 84494659 : Le Botaniste : 48.2"/>
    <s v=" "/>
    <s v=""/>
    <s v=""/>
    <n v="48.2"/>
    <n v="48.2"/>
    <n v="0"/>
    <s v=""/>
    <s v="G/L Account"/>
    <s v=""/>
    <s v=" "/>
    <s v=""/>
    <s v=""/>
    <n v="22996"/>
    <s v=""/>
    <n v="340"/>
    <s v=""/>
    <s v=""/>
  </r>
  <r>
    <x v="1"/>
    <x v="3"/>
    <d v="2021-11-30T00:00:00"/>
    <x v="10"/>
    <s v=" "/>
    <s v="G00180"/>
    <n v="67160"/>
    <x v="15"/>
    <s v="67160 In-house meals"/>
    <x v="4"/>
    <s v="elisa.reyes@springfertility.com : 84146354 : Tokyo Hot Chicken : 129.12"/>
    <s v=" "/>
    <s v=""/>
    <s v=""/>
    <n v="129.12"/>
    <n v="129.12"/>
    <n v="0"/>
    <s v=""/>
    <s v="G/L Account"/>
    <s v=""/>
    <s v=" "/>
    <s v=""/>
    <s v=""/>
    <n v="22982"/>
    <s v=""/>
    <n v="170"/>
    <s v=""/>
    <s v=""/>
  </r>
  <r>
    <x v="0"/>
    <x v="4"/>
    <d v="2021-11-30T00:00:00"/>
    <x v="10"/>
    <s v=" "/>
    <s v="G00180"/>
    <n v="67160"/>
    <x v="15"/>
    <s v="67160 In-house meals"/>
    <x v="4"/>
    <s v="Jacqueline Kirstein : 83407014 : Maman : 17.7"/>
    <s v=" "/>
    <s v=""/>
    <s v=""/>
    <n v="17.7"/>
    <n v="17.7"/>
    <n v="0"/>
    <s v=""/>
    <s v="G/L Account"/>
    <s v=""/>
    <s v=" "/>
    <s v=""/>
    <s v=""/>
    <n v="22893"/>
    <s v=""/>
    <n v="340"/>
    <s v=""/>
    <s v=""/>
  </r>
  <r>
    <x v="1"/>
    <x v="1"/>
    <d v="2021-11-30T00:00:00"/>
    <x v="10"/>
    <s v=" "/>
    <s v="G00180"/>
    <n v="67160"/>
    <x v="15"/>
    <s v="67160 In-house meals"/>
    <x v="4"/>
    <s v="Savannah Kay : 83367031 : Guss Market : 3107.47"/>
    <s v=" "/>
    <s v=""/>
    <s v=""/>
    <n v="622.71"/>
    <n v="622.71"/>
    <n v="0"/>
    <s v=""/>
    <s v="G/L Account"/>
    <s v=""/>
    <s v=" "/>
    <s v=""/>
    <s v=""/>
    <n v="22879"/>
    <s v=""/>
    <n v="332"/>
    <s v=""/>
    <s v=""/>
  </r>
  <r>
    <x v="1"/>
    <x v="7"/>
    <d v="2021-11-30T00:00:00"/>
    <x v="10"/>
    <s v=" "/>
    <s v="G00180"/>
    <n v="67160"/>
    <x v="15"/>
    <s v="67160 In-house meals"/>
    <x v="4"/>
    <s v="Savannah Kay : 83367031 : Eat Play Events : 3107.47"/>
    <s v=" "/>
    <s v=""/>
    <s v=""/>
    <n v="591.13"/>
    <n v="591.13"/>
    <n v="0"/>
    <s v=""/>
    <s v="G/L Account"/>
    <s v=""/>
    <s v=" "/>
    <s v=""/>
    <s v=""/>
    <n v="22876"/>
    <s v=""/>
    <n v="332"/>
    <s v=""/>
    <s v=""/>
  </r>
  <r>
    <x v="1"/>
    <x v="5"/>
    <d v="2021-11-30T00:00:00"/>
    <x v="10"/>
    <s v=" "/>
    <s v="G00180"/>
    <n v="67160"/>
    <x v="15"/>
    <s v="67160 In-house meals"/>
    <x v="4"/>
    <s v="Savannah Kay : 83367031 : HauteCuisine : 3107.47"/>
    <s v=" "/>
    <s v=""/>
    <s v=""/>
    <n v="680"/>
    <n v="680"/>
    <n v="0"/>
    <s v=""/>
    <s v="G/L Account"/>
    <s v=""/>
    <s v=" "/>
    <s v=""/>
    <s v=""/>
    <n v="22864"/>
    <s v=""/>
    <n v="332"/>
    <s v=""/>
    <s v=""/>
  </r>
  <r>
    <x v="0"/>
    <x v="4"/>
    <d v="2021-11-30T00:00:00"/>
    <x v="10"/>
    <s v=" "/>
    <s v="G00180"/>
    <n v="67160"/>
    <x v="15"/>
    <s v="67160 In-house meals"/>
    <x v="4"/>
    <s v="Jacqueline Kirstein : 83186665 : MelissaÆs cupcakes : 17.95"/>
    <s v=" "/>
    <s v=""/>
    <s v=""/>
    <n v="16.989999999999998"/>
    <n v="16.989999999999998"/>
    <n v="0"/>
    <s v=""/>
    <s v="G/L Account"/>
    <s v=""/>
    <s v=" "/>
    <s v=""/>
    <s v=""/>
    <n v="22703"/>
    <s v=""/>
    <n v="340"/>
    <s v=""/>
    <s v=""/>
  </r>
  <r>
    <x v="0"/>
    <x v="2"/>
    <d v="2021-11-30T00:00:00"/>
    <x v="10"/>
    <s v=" "/>
    <s v="G00180"/>
    <n v="67140"/>
    <x v="93"/>
    <s v="67140 Employee perks"/>
    <x v="4"/>
    <s v="Erika Samuelson : 83953569 : Amazon - Office Set Up Reimbursement : 149.54"/>
    <s v=" "/>
    <s v=""/>
    <s v=""/>
    <n v="113.14"/>
    <n v="113.14"/>
    <n v="0"/>
    <s v=""/>
    <s v="G/L Account"/>
    <s v=""/>
    <s v=" "/>
    <s v=""/>
    <s v=""/>
    <n v="22981"/>
    <s v=""/>
    <n v="331"/>
    <s v=""/>
    <s v=""/>
  </r>
  <r>
    <x v="0"/>
    <x v="2"/>
    <d v="2021-11-30T00:00:00"/>
    <x v="10"/>
    <s v=" "/>
    <s v="G00180"/>
    <n v="67140"/>
    <x v="93"/>
    <s v="67140 Employee perks"/>
    <x v="4"/>
    <s v="Erika Samuelson : 83953569 : Amazon - Office set up reimbursement : 149.54"/>
    <s v=" "/>
    <s v=""/>
    <s v=""/>
    <n v="36.4"/>
    <n v="36.4"/>
    <n v="0"/>
    <s v=""/>
    <s v="G/L Account"/>
    <s v=""/>
    <s v=" "/>
    <s v=""/>
    <s v=""/>
    <n v="22980"/>
    <s v=""/>
    <n v="331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doordash : 1025"/>
    <s v=" "/>
    <s v=""/>
    <s v=""/>
    <n v="25"/>
    <n v="25"/>
    <n v="0"/>
    <s v=""/>
    <s v="G/L Account"/>
    <s v=""/>
    <s v=" "/>
    <s v=""/>
    <s v=""/>
    <n v="22913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UberEats : 1025"/>
    <s v=" "/>
    <s v=""/>
    <s v=""/>
    <n v="100"/>
    <n v="100"/>
    <n v="0"/>
    <s v=""/>
    <s v="G/L Account"/>
    <s v=""/>
    <s v=" "/>
    <s v=""/>
    <s v=""/>
    <n v="22912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DoorDash : 1025"/>
    <s v=" "/>
    <s v=""/>
    <s v=""/>
    <n v="650"/>
    <n v="650"/>
    <n v="0"/>
    <s v=""/>
    <s v="G/L Account"/>
    <s v=""/>
    <s v=" "/>
    <s v=""/>
    <s v=""/>
    <n v="22911"/>
    <s v=""/>
    <n v="332"/>
    <s v=""/>
    <s v=""/>
  </r>
  <r>
    <x v="0"/>
    <x v="2"/>
    <d v="2021-11-30T00:00:00"/>
    <x v="10"/>
    <s v=" "/>
    <s v="G00180"/>
    <n v="67130"/>
    <x v="97"/>
    <s v="67130 Company events"/>
    <x v="4"/>
    <s v="stephannie.lee@springfertility.com : 83880003 : UberEats : 1025"/>
    <s v=" "/>
    <s v=""/>
    <s v=""/>
    <n v="250"/>
    <n v="250"/>
    <n v="0"/>
    <s v=""/>
    <s v="G/L Account"/>
    <s v=""/>
    <s v=" "/>
    <s v=""/>
    <s v=""/>
    <n v="22910"/>
    <s v=""/>
    <n v="332"/>
    <s v=""/>
    <s v=""/>
  </r>
  <r>
    <x v="5"/>
    <x v="5"/>
    <d v="2021-11-30T00:00:00"/>
    <x v="10"/>
    <s v=" "/>
    <s v="G00180"/>
    <n v="67120"/>
    <x v="16"/>
    <s v="67120 Employee recognition"/>
    <x v="4"/>
    <s v="sergio vaccari : 83938188 : cakery : 289.18"/>
    <s v=" "/>
    <s v=""/>
    <s v=""/>
    <n v="41.1"/>
    <n v="41.1"/>
    <n v="0"/>
    <s v=""/>
    <s v="G/L Account"/>
    <s v=""/>
    <s v=" "/>
    <s v=""/>
    <s v=""/>
    <n v="22971"/>
    <s v=""/>
    <n v="130"/>
    <s v=""/>
    <s v=""/>
  </r>
  <r>
    <x v="5"/>
    <x v="1"/>
    <d v="2021-11-30T00:00:00"/>
    <x v="10"/>
    <s v=" "/>
    <s v="G00180"/>
    <n v="67120"/>
    <x v="16"/>
    <s v="67120 Employee recognition"/>
    <x v="4"/>
    <s v="sergio vaccari : 83938188 : cakery : 289.18"/>
    <s v=" "/>
    <s v=""/>
    <s v=""/>
    <n v="28.08"/>
    <n v="28.08"/>
    <n v="0"/>
    <s v=""/>
    <s v="G/L Account"/>
    <s v=""/>
    <s v=" "/>
    <s v=""/>
    <s v=""/>
    <n v="22965"/>
    <s v=""/>
    <n v="130"/>
    <s v=""/>
    <s v=""/>
  </r>
  <r>
    <x v="0"/>
    <x v="2"/>
    <d v="2021-11-30T00:00:00"/>
    <x v="10"/>
    <s v=" "/>
    <s v="G00180"/>
    <n v="67120"/>
    <x v="16"/>
    <s v="67120 Employee recognition"/>
    <x v="4"/>
    <s v="Savannah Kay : 83348120 : Fedex Office : 287.26"/>
    <s v=" "/>
    <s v=""/>
    <s v=""/>
    <n v="287.26"/>
    <n v="287.26"/>
    <n v="0"/>
    <s v=""/>
    <s v="G/L Account"/>
    <s v=""/>
    <s v=" "/>
    <s v=""/>
    <s v=""/>
    <n v="22860"/>
    <s v=""/>
    <n v="332"/>
    <s v=""/>
    <s v=""/>
  </r>
  <r>
    <x v="0"/>
    <x v="2"/>
    <d v="2021-11-30T00:00:00"/>
    <x v="10"/>
    <s v=" "/>
    <s v="G00180"/>
    <n v="67120"/>
    <x v="16"/>
    <s v="67120 Employee recognition"/>
    <x v="4"/>
    <s v="Brenda Pham : 82855561 : Snackmagic :"/>
    <s v=" "/>
    <s v=""/>
    <s v=""/>
    <n v="50"/>
    <n v="50"/>
    <n v="0"/>
    <s v=""/>
    <s v="G/L Account"/>
    <s v=""/>
    <s v=" "/>
    <s v=""/>
    <s v=""/>
    <n v="22680"/>
    <s v=""/>
    <n v="110"/>
    <s v=""/>
    <s v=""/>
  </r>
  <r>
    <x v="0"/>
    <x v="10"/>
    <d v="2021-11-30T00:00:00"/>
    <x v="10"/>
    <s v=" "/>
    <s v="G00180"/>
    <n v="67120"/>
    <x v="16"/>
    <s v="67120 Employee recognition"/>
    <x v="4"/>
    <s v="Brenda Pham : 82855561 : Amazon.ca Prime Member :"/>
    <s v=" "/>
    <s v=""/>
    <s v=""/>
    <n v="6.37"/>
    <n v="6.37"/>
    <n v="0"/>
    <s v=""/>
    <s v="G/L Account"/>
    <s v=""/>
    <s v=" "/>
    <s v=""/>
    <s v=""/>
    <n v="22671"/>
    <s v=""/>
    <n v="332"/>
    <s v=""/>
    <s v=""/>
  </r>
  <r>
    <x v="0"/>
    <x v="1"/>
    <d v="2021-11-30T00:00:00"/>
    <x v="10"/>
    <s v=" "/>
    <s v="G00189"/>
    <n v="67110"/>
    <x v="17"/>
    <s v="67110 Professional development"/>
    <x v="4"/>
    <s v="P11 Nov 2021- Prepaid Amortization"/>
    <s v=" "/>
    <s v=""/>
    <s v=""/>
    <n v="20.38"/>
    <n v="20.38"/>
    <n v="0"/>
    <s v="Prepaid Expense - 95"/>
    <s v="G/L Account"/>
    <s v=""/>
    <s v=" "/>
    <s v=""/>
    <s v=""/>
    <n v="27576"/>
    <s v=""/>
    <n v="180"/>
    <s v="NULL"/>
    <s v="NULL"/>
  </r>
  <r>
    <x v="0"/>
    <x v="2"/>
    <d v="2021-11-30T00:00:00"/>
    <x v="10"/>
    <s v=" "/>
    <s v="G00180"/>
    <n v="67110"/>
    <x v="17"/>
    <s v="67110 Professional development"/>
    <x v="4"/>
    <s v="jennifer.sattavorn@springfertility.com : 85189719 : CPE Depot : 299"/>
    <s v=" "/>
    <s v=""/>
    <s v=""/>
    <n v="49"/>
    <n v="49"/>
    <n v="0"/>
    <s v=""/>
    <s v="G/L Account"/>
    <s v=""/>
    <s v=" "/>
    <s v=""/>
    <s v=""/>
    <n v="23069"/>
    <s v=""/>
    <n v="320"/>
    <s v=""/>
    <s v=""/>
  </r>
  <r>
    <x v="0"/>
    <x v="2"/>
    <d v="2021-11-30T00:00:00"/>
    <x v="10"/>
    <s v=" "/>
    <s v="G00180"/>
    <n v="67110"/>
    <x v="17"/>
    <s v="67110 Professional development"/>
    <x v="4"/>
    <s v="jennifer.sattavorn@springfertility.com : 85189719 : California Board of Accountancy : 299"/>
    <s v=" "/>
    <s v=""/>
    <s v=""/>
    <n v="250"/>
    <n v="250"/>
    <n v="0"/>
    <s v=""/>
    <s v="G/L Account"/>
    <s v=""/>
    <s v=" "/>
    <s v=""/>
    <s v=""/>
    <n v="23068"/>
    <s v=""/>
    <n v="320"/>
    <s v=""/>
    <s v=""/>
  </r>
  <r>
    <x v="1"/>
    <x v="1"/>
    <d v="2021-11-30T00:00:00"/>
    <x v="10"/>
    <s v=" "/>
    <s v="G00180"/>
    <n v="67110"/>
    <x v="17"/>
    <s v="67110 Professional development"/>
    <x v="4"/>
    <s v="Ursula Dean : 85111496 : DEA license renewal : 888"/>
    <s v=" "/>
    <s v=""/>
    <s v=""/>
    <n v="888"/>
    <n v="888"/>
    <n v="0"/>
    <s v=""/>
    <s v="G/L Account"/>
    <s v=""/>
    <s v=" "/>
    <s v=""/>
    <s v=""/>
    <n v="23065"/>
    <s v=""/>
    <n v="120"/>
    <s v=""/>
    <s v=""/>
  </r>
  <r>
    <x v="1"/>
    <x v="1"/>
    <d v="2021-11-30T00:00:00"/>
    <x v="10"/>
    <s v=" "/>
    <s v="G00180"/>
    <n v="67110"/>
    <x v="17"/>
    <s v="67110 Professional development"/>
    <x v="4"/>
    <s v="Ursula Dean : 85111444 : Nursing License Renewals : 502"/>
    <s v=" "/>
    <s v=""/>
    <s v=""/>
    <n v="502"/>
    <n v="502"/>
    <n v="0"/>
    <s v=""/>
    <s v="G/L Account"/>
    <s v=""/>
    <s v=" "/>
    <s v=""/>
    <s v=""/>
    <n v="23062"/>
    <s v=""/>
    <n v="120"/>
    <s v=""/>
    <s v=""/>
  </r>
  <r>
    <x v="1"/>
    <x v="1"/>
    <d v="2021-11-30T00:00:00"/>
    <x v="10"/>
    <s v=" "/>
    <s v="G00180"/>
    <n v="67110"/>
    <x v="17"/>
    <s v="67110 Professional development"/>
    <x v="4"/>
    <s v="shikha.goyal@springfertility.com : 85090105 : Department of Consumer Affairs : 225"/>
    <s v=" "/>
    <s v=""/>
    <s v=""/>
    <n v="225"/>
    <n v="225"/>
    <n v="0"/>
    <s v=""/>
    <s v="G/L Account"/>
    <s v=""/>
    <s v=" "/>
    <s v=""/>
    <s v=""/>
    <n v="23059"/>
    <s v=""/>
    <n v="110"/>
    <s v=""/>
    <s v=""/>
  </r>
  <r>
    <x v="1"/>
    <x v="1"/>
    <d v="2021-11-30T00:00:00"/>
    <x v="10"/>
    <s v=" "/>
    <s v="G00180"/>
    <n v="67110"/>
    <x v="17"/>
    <s v="67110 Professional development"/>
    <x v="4"/>
    <s v="shikha.goyal@springfertility.com : 85027727 : Drug Enforcement Administration : 888"/>
    <s v=" "/>
    <s v=""/>
    <s v=""/>
    <n v="888"/>
    <n v="888"/>
    <n v="0"/>
    <s v=""/>
    <s v="G/L Account"/>
    <s v=""/>
    <s v=" "/>
    <s v=""/>
    <s v=""/>
    <n v="23053"/>
    <s v=""/>
    <n v="110"/>
    <s v=""/>
    <s v=""/>
  </r>
  <r>
    <x v="1"/>
    <x v="1"/>
    <d v="2021-11-30T00:00:00"/>
    <x v="10"/>
    <s v=" "/>
    <s v="G00180"/>
    <n v="67110"/>
    <x v="17"/>
    <s v="67110 Professional development"/>
    <x v="4"/>
    <s v="Ursula Dean : 84916950 : California Department of Public Health : 127"/>
    <s v=" "/>
    <s v=""/>
    <s v=""/>
    <n v="127"/>
    <n v="127"/>
    <n v="0"/>
    <s v=""/>
    <s v="G/L Account"/>
    <s v=""/>
    <s v=" "/>
    <s v=""/>
    <s v=""/>
    <n v="23048"/>
    <s v=""/>
    <n v="110"/>
    <s v=""/>
    <s v=""/>
  </r>
  <r>
    <x v="0"/>
    <x v="5"/>
    <d v="2021-11-30T00:00:00"/>
    <x v="10"/>
    <s v=" "/>
    <s v="G00180"/>
    <n v="67110"/>
    <x v="17"/>
    <s v="67110 Professional development"/>
    <x v="4"/>
    <s v="Edward Martinez : 84785867 : ESHRE : 913.58"/>
    <s v=" "/>
    <s v=""/>
    <s v=""/>
    <n v="90"/>
    <n v="90"/>
    <n v="0"/>
    <s v=""/>
    <s v="G/L Account"/>
    <s v=""/>
    <s v=" "/>
    <s v=""/>
    <s v=""/>
    <n v="23024"/>
    <s v=""/>
    <n v="130"/>
    <s v=""/>
    <s v=""/>
  </r>
  <r>
    <x v="0"/>
    <x v="5"/>
    <d v="2021-11-30T00:00:00"/>
    <x v="10"/>
    <s v=" "/>
    <s v="G00180"/>
    <n v="67110"/>
    <x v="17"/>
    <s v="67110 Professional development"/>
    <x v="4"/>
    <s v="Edward Martinez : 84785867 : ASRM : 913.58"/>
    <s v=" "/>
    <s v=""/>
    <s v=""/>
    <n v="185"/>
    <n v="185"/>
    <n v="0"/>
    <s v=""/>
    <s v="G/L Account"/>
    <s v=""/>
    <s v=" "/>
    <s v=""/>
    <s v=""/>
    <n v="23023"/>
    <s v=""/>
    <n v="130"/>
    <s v=""/>
    <s v=""/>
  </r>
  <r>
    <x v="1"/>
    <x v="7"/>
    <d v="2021-11-30T00:00:00"/>
    <x v="10"/>
    <s v=" "/>
    <s v="G00180"/>
    <n v="67110"/>
    <x v="17"/>
    <s v="67110 Professional development"/>
    <x v="4"/>
    <s v="elise.liu@springfertility.com : 84744612 : ASRM : 600"/>
    <s v=" "/>
    <s v=""/>
    <s v=""/>
    <n v="600"/>
    <n v="600"/>
    <n v="0"/>
    <s v=""/>
    <s v="G/L Account"/>
    <s v=""/>
    <s v=" "/>
    <s v=""/>
    <s v=""/>
    <n v="23019"/>
    <s v=""/>
    <n v="120"/>
    <s v=""/>
    <s v=""/>
  </r>
  <r>
    <x v="4"/>
    <x v="4"/>
    <d v="2021-11-30T00:00:00"/>
    <x v="10"/>
    <s v=" "/>
    <s v="G00180"/>
    <n v="67110"/>
    <x v="17"/>
    <s v="67110 Professional development"/>
    <x v="4"/>
    <s v="kolbe.hancock@springfertility.com : 84729293 : IdenToGo Service : 59.5"/>
    <s v=" "/>
    <s v=""/>
    <s v=""/>
    <n v="59.5"/>
    <n v="59.5"/>
    <n v="0"/>
    <s v=""/>
    <s v="G/L Account"/>
    <s v=""/>
    <s v=" "/>
    <s v=""/>
    <s v=""/>
    <n v="23016"/>
    <s v=""/>
    <n v="110"/>
    <s v=""/>
    <s v=""/>
  </r>
  <r>
    <x v="1"/>
    <x v="8"/>
    <d v="2021-11-30T00:00:00"/>
    <x v="10"/>
    <s v=" "/>
    <s v="G00180"/>
    <n v="67110"/>
    <x v="17"/>
    <s v="67110 Professional development"/>
    <x v="4"/>
    <s v="Darcy Burdsall : 84439723 : ASRM : 600"/>
    <s v=" "/>
    <s v=""/>
    <s v=""/>
    <n v="600"/>
    <n v="600"/>
    <n v="0"/>
    <s v=""/>
    <s v="G/L Account"/>
    <s v=""/>
    <s v=" "/>
    <s v=""/>
    <s v=""/>
    <n v="22993"/>
    <s v=""/>
    <n v="120"/>
    <s v=""/>
    <s v=""/>
  </r>
  <r>
    <x v="1"/>
    <x v="5"/>
    <d v="2021-11-30T00:00:00"/>
    <x v="10"/>
    <s v=" "/>
    <s v="G00180"/>
    <n v="67110"/>
    <x v="17"/>
    <s v="67110 Professional development"/>
    <x v="4"/>
    <s v="Alan Brake : 84320003 : American Society for Reproductive Medicine : 200"/>
    <s v=" "/>
    <s v=""/>
    <s v=""/>
    <n v="200"/>
    <n v="200"/>
    <n v="0"/>
    <s v=""/>
    <s v="G/L Account"/>
    <s v=""/>
    <s v=" "/>
    <s v=""/>
    <s v=""/>
    <n v="22990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Alan Brake : 84319959 : American Association of Bioanalysts : 90"/>
    <s v=" "/>
    <s v=""/>
    <s v=""/>
    <n v="90"/>
    <n v="90"/>
    <n v="0"/>
    <s v=""/>
    <s v="G/L Account"/>
    <s v=""/>
    <s v=" "/>
    <s v=""/>
    <s v=""/>
    <n v="22987"/>
    <s v=""/>
    <n v="130"/>
    <s v=""/>
    <s v=""/>
  </r>
  <r>
    <x v="0"/>
    <x v="2"/>
    <d v="2021-11-30T00:00:00"/>
    <x v="10"/>
    <s v=" "/>
    <s v="G00180"/>
    <n v="67110"/>
    <x v="17"/>
    <s v="67110 Professional development"/>
    <x v="4"/>
    <s v="sergio vaccari : 84203982 : aab : 100"/>
    <s v=" "/>
    <s v=""/>
    <s v=""/>
    <n v="100"/>
    <n v="100"/>
    <n v="0"/>
    <s v=""/>
    <s v="G/L Account"/>
    <s v=""/>
    <s v=" "/>
    <s v=""/>
    <s v=""/>
    <n v="22985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lonyl.palao@springfertility.com : 83943947 : American Association of Bioanalysts : 190"/>
    <s v=" "/>
    <s v=""/>
    <s v=""/>
    <n v="90"/>
    <n v="90"/>
    <n v="0"/>
    <s v=""/>
    <s v="G/L Account"/>
    <s v=""/>
    <s v=" "/>
    <s v=""/>
    <s v=""/>
    <n v="22977"/>
    <s v=""/>
    <n v="130"/>
    <s v=""/>
    <s v=""/>
  </r>
  <r>
    <x v="1"/>
    <x v="5"/>
    <d v="2021-11-30T00:00:00"/>
    <x v="10"/>
    <s v=" "/>
    <s v="G00180"/>
    <n v="67110"/>
    <x v="17"/>
    <s v="67110 Professional development"/>
    <x v="4"/>
    <s v="lonyl.palao@springfertility.com : 83943947 : American Board of Bioanalysis : 190"/>
    <s v=" "/>
    <s v=""/>
    <s v=""/>
    <n v="100"/>
    <n v="100"/>
    <n v="0"/>
    <s v=""/>
    <s v="G/L Account"/>
    <s v=""/>
    <s v=" "/>
    <s v=""/>
    <s v=""/>
    <n v="22974"/>
    <s v=""/>
    <n v="130"/>
    <s v=""/>
    <s v=""/>
  </r>
  <r>
    <x v="5"/>
    <x v="1"/>
    <d v="2021-11-30T00:00:00"/>
    <x v="10"/>
    <s v=" "/>
    <s v="G00180"/>
    <n v="67110"/>
    <x v="17"/>
    <s v="67110 Professional development"/>
    <x v="4"/>
    <s v="sergio vaccari : 83938188 : aab : 289.18"/>
    <s v=" "/>
    <s v=""/>
    <s v=""/>
    <n v="200"/>
    <n v="200"/>
    <n v="0"/>
    <s v=""/>
    <s v="G/L Account"/>
    <s v=""/>
    <s v=" "/>
    <s v=""/>
    <s v=""/>
    <n v="22968"/>
    <s v=""/>
    <n v="130"/>
    <s v=""/>
    <s v=""/>
  </r>
  <r>
    <x v="1"/>
    <x v="1"/>
    <d v="2021-11-30T00:00:00"/>
    <x v="10"/>
    <s v=" "/>
    <s v="G00180"/>
    <n v="67110"/>
    <x v="17"/>
    <s v="67110 Professional development"/>
    <x v="4"/>
    <s v="Lauren Warznie : 83747588 : DEAdiversion : 888"/>
    <s v=" "/>
    <s v=""/>
    <s v=""/>
    <n v="888"/>
    <n v="888"/>
    <n v="0"/>
    <s v=""/>
    <s v="G/L Account"/>
    <s v=""/>
    <s v=" "/>
    <s v=""/>
    <s v=""/>
    <n v="22907"/>
    <s v=""/>
    <n v="110"/>
    <s v=""/>
    <s v=""/>
  </r>
  <r>
    <x v="0"/>
    <x v="4"/>
    <d v="2021-11-30T00:00:00"/>
    <x v="10"/>
    <s v=" "/>
    <s v="G00180"/>
    <n v="67110"/>
    <x v="17"/>
    <s v="67110 Professional development"/>
    <x v="4"/>
    <s v="Brenda Pham : 82855561 : Aclsmedicaltraining.co :"/>
    <s v=" "/>
    <s v=""/>
    <s v=""/>
    <n v="140"/>
    <n v="140"/>
    <n v="0"/>
    <s v=""/>
    <s v="G/L Account"/>
    <s v=""/>
    <s v=" "/>
    <s v=""/>
    <s v=""/>
    <n v="22685"/>
    <s v=""/>
    <n v="120"/>
    <s v=""/>
    <s v=""/>
  </r>
  <r>
    <x v="1"/>
    <x v="1"/>
    <d v="2021-11-30T00:00:00"/>
    <x v="10"/>
    <s v=" "/>
    <s v="G00189"/>
    <n v="66160"/>
    <x v="18"/>
    <s v="66160 Other travel expenses"/>
    <x v="5"/>
    <s v="P11 Nov 2021- Prepaid Amortization"/>
    <s v=" "/>
    <s v=""/>
    <s v=""/>
    <n v="3260.8"/>
    <n v="3260.8"/>
    <n v="0"/>
    <s v="Prepaid Expense - 152"/>
    <s v="G/L Account"/>
    <s v=""/>
    <s v=" "/>
    <s v=""/>
    <s v=""/>
    <n v="27495"/>
    <s v=""/>
    <n v="110"/>
    <s v="NULL"/>
    <s v="NULL"/>
  </r>
  <r>
    <x v="0"/>
    <x v="10"/>
    <d v="2021-11-30T00:00:00"/>
    <x v="10"/>
    <s v=" "/>
    <s v="G00180"/>
    <n v="66160"/>
    <x v="18"/>
    <s v="66160 Other travel expenses"/>
    <x v="5"/>
    <s v="Marin Blitzer : 84890920 : Dignity Health - SFO Airport - COVID : 1193.38"/>
    <s v=" "/>
    <s v=""/>
    <s v=""/>
    <n v="225"/>
    <n v="225"/>
    <n v="0"/>
    <s v=""/>
    <s v="G/L Account"/>
    <s v=""/>
    <s v=" "/>
    <s v=""/>
    <s v=""/>
    <n v="23030"/>
    <s v=""/>
    <n v="350"/>
    <s v=""/>
    <s v=""/>
  </r>
  <r>
    <x v="4"/>
    <x v="4"/>
    <d v="2021-11-30T00:00:00"/>
    <x v="10"/>
    <s v=" "/>
    <s v="G00180"/>
    <n v="66160"/>
    <x v="18"/>
    <s v="66160 Other travel expenses"/>
    <x v="5"/>
    <s v="kolbe.hancock@springfertility.com : 83932528 : Jet Blue : 566.11"/>
    <s v=" "/>
    <s v=""/>
    <s v=""/>
    <n v="35"/>
    <n v="35"/>
    <n v="0"/>
    <s v=""/>
    <s v="G/L Account"/>
    <s v=""/>
    <s v=" "/>
    <s v=""/>
    <s v=""/>
    <n v="22956"/>
    <s v=""/>
    <n v="110"/>
    <s v=""/>
    <s v=""/>
  </r>
  <r>
    <x v="4"/>
    <x v="4"/>
    <d v="2021-11-30T00:00:00"/>
    <x v="10"/>
    <s v=" "/>
    <s v="G00180"/>
    <n v="66160"/>
    <x v="18"/>
    <s v="66160 Other travel expenses"/>
    <x v="5"/>
    <s v="kolbe.hancock@springfertility.com : 83932528 : Jet Blue : 566.11"/>
    <s v=" "/>
    <s v=""/>
    <s v=""/>
    <n v="35"/>
    <n v="35"/>
    <n v="0"/>
    <s v=""/>
    <s v="G/L Account"/>
    <s v=""/>
    <s v=" "/>
    <s v=""/>
    <s v=""/>
    <n v="22920"/>
    <s v=""/>
    <n v="110"/>
    <s v=""/>
    <s v=""/>
  </r>
  <r>
    <x v="3"/>
    <x v="1"/>
    <d v="2021-11-30T00:00:00"/>
    <x v="10"/>
    <s v=" "/>
    <s v="G00189"/>
    <n v="66140"/>
    <x v="20"/>
    <s v="66140 Ground transportation"/>
    <x v="5"/>
    <s v="P11 Nov 2021- Prepaid Amortization"/>
    <s v=" "/>
    <s v=""/>
    <s v=""/>
    <n v="235.59"/>
    <n v="235.59"/>
    <n v="0"/>
    <s v="Prepaid Expense - 161"/>
    <s v="G/L Account"/>
    <s v=""/>
    <s v=" "/>
    <s v=""/>
    <s v=""/>
    <n v="27535"/>
    <s v=""/>
    <n v="400"/>
    <s v="NULL"/>
    <s v="NULL"/>
  </r>
  <r>
    <x v="3"/>
    <x v="1"/>
    <d v="2021-11-30T00:00:00"/>
    <x v="10"/>
    <s v=" "/>
    <s v="G00189"/>
    <n v="66140"/>
    <x v="20"/>
    <s v="66140 Ground transportation"/>
    <x v="5"/>
    <s v="P11 Nov 2021- Prepaid Amortization"/>
    <s v=" "/>
    <s v=""/>
    <s v=""/>
    <n v="760"/>
    <n v="760"/>
    <n v="0"/>
    <s v="Prepaid Expense - 155"/>
    <s v="G/L Account"/>
    <s v=""/>
    <s v=" "/>
    <s v=""/>
    <s v=""/>
    <n v="27515"/>
    <s v=""/>
    <n v="400"/>
    <s v="NULL"/>
    <s v="NULL"/>
  </r>
  <r>
    <x v="3"/>
    <x v="1"/>
    <d v="2021-11-30T00:00:00"/>
    <x v="10"/>
    <s v="Invoice"/>
    <s v="12.2.21-RY"/>
    <n v="66140"/>
    <x v="20"/>
    <s v="66140 Ground transportation"/>
    <x v="5"/>
    <s v="parking at spring Nov 2021"/>
    <s v=" "/>
    <s v=""/>
    <s v=""/>
    <n v="27"/>
    <n v="27"/>
    <n v="0"/>
    <s v=""/>
    <s v="G/L Account"/>
    <s v=""/>
    <s v=" "/>
    <s v=""/>
    <s v="Rebecca Yruegas"/>
    <n v="25110"/>
    <s v="12.2.21-RY"/>
    <n v="400"/>
    <s v="NULL"/>
    <s v="NULL"/>
  </r>
  <r>
    <x v="0"/>
    <x v="5"/>
    <d v="2021-11-30T00:00:00"/>
    <x v="10"/>
    <s v=" "/>
    <s v="G00180"/>
    <n v="66140"/>
    <x v="20"/>
    <s v="66140 Ground transportation"/>
    <x v="5"/>
    <s v="phuong.dam@springfertility.com : 84984866 : Uber : 112.17"/>
    <s v=" "/>
    <s v=""/>
    <s v=""/>
    <n v="65.12"/>
    <n v="65.12"/>
    <n v="0"/>
    <s v=""/>
    <s v="G/L Account"/>
    <s v=""/>
    <s v=" "/>
    <s v=""/>
    <s v=""/>
    <n v="23052"/>
    <s v=""/>
    <n v="180"/>
    <s v=""/>
    <s v=""/>
  </r>
  <r>
    <x v="0"/>
    <x v="7"/>
    <d v="2021-11-30T00:00:00"/>
    <x v="10"/>
    <s v=" "/>
    <s v="G00180"/>
    <n v="66140"/>
    <x v="20"/>
    <s v="66140 Ground transportation"/>
    <x v="5"/>
    <s v="phuong.dam@springfertility.com : 84984866 : Uber : 112.17"/>
    <s v=" "/>
    <s v=""/>
    <s v=""/>
    <n v="47.05"/>
    <n v="47.05"/>
    <n v="0"/>
    <s v=""/>
    <s v="G/L Account"/>
    <s v=""/>
    <s v=" "/>
    <s v=""/>
    <s v=""/>
    <n v="23051"/>
    <s v=""/>
    <n v="180"/>
    <s v=""/>
    <s v=""/>
  </r>
  <r>
    <x v="1"/>
    <x v="1"/>
    <d v="2021-11-30T00:00:00"/>
    <x v="10"/>
    <s v=" "/>
    <s v="G00180"/>
    <n v="66140"/>
    <x v="20"/>
    <s v="66140 Ground transportation"/>
    <x v="5"/>
    <s v="Ursula Dean : 84916737 : Mileage : 69.44"/>
    <s v=" "/>
    <s v=""/>
    <s v=""/>
    <n v="69.44"/>
    <n v="69.44"/>
    <n v="0"/>
    <s v=""/>
    <s v="G/L Account"/>
    <s v=""/>
    <s v=" "/>
    <s v=""/>
    <s v=""/>
    <n v="23045"/>
    <s v=""/>
    <n v="120"/>
    <s v=""/>
    <s v=""/>
  </r>
  <r>
    <x v="1"/>
    <x v="1"/>
    <d v="2021-11-30T00:00:00"/>
    <x v="10"/>
    <s v=" "/>
    <s v="G00180"/>
    <n v="66140"/>
    <x v="20"/>
    <s v="66140 Ground transportation"/>
    <x v="5"/>
    <s v="Ursula Dean : 84916609 : SOMA parking : 24"/>
    <s v=" "/>
    <s v=""/>
    <s v=""/>
    <n v="24"/>
    <n v="24"/>
    <n v="0"/>
    <s v=""/>
    <s v="G/L Account"/>
    <s v=""/>
    <s v=" "/>
    <s v=""/>
    <s v=""/>
    <n v="23042"/>
    <s v=""/>
    <n v="12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65.959999999999994"/>
    <n v="65.959999999999994"/>
    <n v="0"/>
    <s v=""/>
    <s v="G/L Account"/>
    <s v=""/>
    <s v=" "/>
    <s v=""/>
    <s v=""/>
    <n v="23041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64.900000000000006"/>
    <n v="64.900000000000006"/>
    <n v="0"/>
    <s v=""/>
    <s v="G/L Account"/>
    <s v=""/>
    <s v=" "/>
    <s v=""/>
    <s v=""/>
    <n v="23040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90.89"/>
    <n v="90.89"/>
    <n v="0"/>
    <s v=""/>
    <s v="G/L Account"/>
    <s v=""/>
    <s v=" "/>
    <s v=""/>
    <s v=""/>
    <n v="23037"/>
    <s v=""/>
    <n v="350"/>
    <s v=""/>
    <s v=""/>
  </r>
  <r>
    <x v="0"/>
    <x v="4"/>
    <d v="2021-11-30T00:00:00"/>
    <x v="10"/>
    <s v=" "/>
    <s v="G00180"/>
    <n v="66140"/>
    <x v="20"/>
    <s v="66140 Ground transportation"/>
    <x v="5"/>
    <s v="Marin Blitzer : 84892285 : Uber : 1986.53"/>
    <s v=" "/>
    <s v=""/>
    <s v=""/>
    <n v="70.7"/>
    <n v="70.7"/>
    <n v="0"/>
    <s v=""/>
    <s v="G/L Account"/>
    <s v=""/>
    <s v=" "/>
    <s v=""/>
    <s v=""/>
    <n v="23036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10.210000000000001"/>
    <n v="10.210000000000001"/>
    <n v="0"/>
    <s v=""/>
    <s v="G/L Account"/>
    <s v=""/>
    <s v=" "/>
    <s v=""/>
    <s v=""/>
    <n v="23033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33.04"/>
    <n v="33.04"/>
    <n v="0"/>
    <s v=""/>
    <s v="G/L Account"/>
    <s v=""/>
    <s v=" "/>
    <s v=""/>
    <s v=""/>
    <n v="23032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17.52"/>
    <n v="17.52"/>
    <n v="0"/>
    <s v=""/>
    <s v="G/L Account"/>
    <s v=""/>
    <s v=" "/>
    <s v=""/>
    <s v=""/>
    <n v="23029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85.5"/>
    <n v="85.5"/>
    <n v="0"/>
    <s v=""/>
    <s v="G/L Account"/>
    <s v=""/>
    <s v=" "/>
    <s v=""/>
    <s v=""/>
    <n v="23028"/>
    <s v=""/>
    <n v="350"/>
    <s v=""/>
    <s v=""/>
  </r>
  <r>
    <x v="0"/>
    <x v="10"/>
    <d v="2021-11-30T00:00:00"/>
    <x v="10"/>
    <s v=" "/>
    <s v="G00180"/>
    <n v="66140"/>
    <x v="20"/>
    <s v="66140 Ground transportation"/>
    <x v="5"/>
    <s v="Marin Blitzer : 84890920 : Uber : 1193.38"/>
    <s v=" "/>
    <s v=""/>
    <s v=""/>
    <n v="64.81"/>
    <n v="64.81"/>
    <n v="0"/>
    <s v=""/>
    <s v="G/L Account"/>
    <s v=""/>
    <s v=" "/>
    <s v=""/>
    <s v=""/>
    <n v="23026"/>
    <s v=""/>
    <n v="35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Uber : 2732.16"/>
    <s v=" "/>
    <s v=""/>
    <s v=""/>
    <n v="35"/>
    <n v="35"/>
    <n v="0"/>
    <s v=""/>
    <s v="G/L Account"/>
    <s v=""/>
    <s v=" "/>
    <s v=""/>
    <s v=""/>
    <n v="23010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NYC Taxi : 2732.16"/>
    <s v=" "/>
    <s v=""/>
    <s v=""/>
    <n v="67.61"/>
    <n v="67.61"/>
    <n v="0"/>
    <s v=""/>
    <s v="G/L Account"/>
    <s v=""/>
    <s v=" "/>
    <s v=""/>
    <s v=""/>
    <n v="23004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Nicole Yoder : 84645708 : Uber : 2732.16"/>
    <s v=" "/>
    <s v=""/>
    <s v=""/>
    <n v="35.79"/>
    <n v="35.79"/>
    <n v="0"/>
    <s v=""/>
    <s v="G/L Account"/>
    <s v=""/>
    <s v=" "/>
    <s v=""/>
    <s v=""/>
    <n v="23001"/>
    <s v=""/>
    <n v="110"/>
    <s v=""/>
    <s v=""/>
  </r>
  <r>
    <x v="0"/>
    <x v="7"/>
    <d v="2021-11-30T00:00:00"/>
    <x v="10"/>
    <s v=" "/>
    <s v="G00180"/>
    <n v="66140"/>
    <x v="20"/>
    <s v="66140 Ground transportation"/>
    <x v="5"/>
    <s v="sergio vaccari : 84250509 : DOUGLAS PARKING 80 GRAND AVE : 20"/>
    <s v=" "/>
    <s v=""/>
    <s v=""/>
    <n v="20"/>
    <n v="20"/>
    <n v="0"/>
    <s v=""/>
    <s v="G/L Account"/>
    <s v=""/>
    <s v=" "/>
    <s v=""/>
    <s v=""/>
    <n v="22986"/>
    <s v=""/>
    <n v="130"/>
    <s v=""/>
    <s v=""/>
  </r>
  <r>
    <x v="5"/>
    <x v="7"/>
    <d v="2021-11-30T00:00:00"/>
    <x v="10"/>
    <s v=" "/>
    <s v="G00180"/>
    <n v="66140"/>
    <x v="20"/>
    <s v="66140 Ground transportation"/>
    <x v="5"/>
    <s v="sergio vaccari : 83938188 : Douglas Parking 80 Grand Ave : 289.18"/>
    <s v=" "/>
    <s v=""/>
    <s v=""/>
    <n v="20"/>
    <n v="20"/>
    <n v="0"/>
    <s v=""/>
    <s v="G/L Account"/>
    <s v=""/>
    <s v=" "/>
    <s v=""/>
    <s v=""/>
    <n v="22962"/>
    <s v=""/>
    <n v="13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66.53"/>
    <n v="66.53"/>
    <n v="0"/>
    <s v=""/>
    <s v="G/L Account"/>
    <s v=""/>
    <s v=" "/>
    <s v=""/>
    <s v=""/>
    <n v="22953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29.7"/>
    <n v="29.7"/>
    <n v="0"/>
    <s v=""/>
    <s v="G/L Account"/>
    <s v=""/>
    <s v=" "/>
    <s v=""/>
    <s v=""/>
    <n v="22947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2.51"/>
    <n v="92.51"/>
    <n v="0"/>
    <s v=""/>
    <s v="G/L Account"/>
    <s v=""/>
    <s v=" "/>
    <s v=""/>
    <s v=""/>
    <n v="22944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.31"/>
    <n v="9.31"/>
    <n v="0"/>
    <s v=""/>
    <s v="G/L Account"/>
    <s v=""/>
    <s v=" "/>
    <s v=""/>
    <s v=""/>
    <n v="22938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9.31"/>
    <n v="9.31"/>
    <n v="0"/>
    <s v=""/>
    <s v="G/L Account"/>
    <s v=""/>
    <s v=" "/>
    <s v=""/>
    <s v=""/>
    <n v="22932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12.14"/>
    <n v="12.14"/>
    <n v="0"/>
    <s v=""/>
    <s v="G/L Account"/>
    <s v=""/>
    <s v=" "/>
    <s v=""/>
    <s v=""/>
    <n v="22929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35.6"/>
    <n v="35.6"/>
    <n v="0"/>
    <s v=""/>
    <s v="G/L Account"/>
    <s v=""/>
    <s v=" "/>
    <s v=""/>
    <s v=""/>
    <n v="22923"/>
    <s v=""/>
    <n v="110"/>
    <s v=""/>
    <s v=""/>
  </r>
  <r>
    <x v="4"/>
    <x v="4"/>
    <d v="2021-11-30T00:00:00"/>
    <x v="10"/>
    <s v=" "/>
    <s v="G00180"/>
    <n v="66140"/>
    <x v="20"/>
    <s v="66140 Ground transportation"/>
    <x v="5"/>
    <s v="kolbe.hancock@springfertility.com : 83932528 : Uber : 566.11"/>
    <s v=" "/>
    <s v=""/>
    <s v=""/>
    <n v="83.56"/>
    <n v="83.56"/>
    <n v="0"/>
    <s v=""/>
    <s v="G/L Account"/>
    <s v=""/>
    <s v=" "/>
    <s v=""/>
    <s v=""/>
    <n v="22917"/>
    <s v=""/>
    <n v="110"/>
    <s v=""/>
    <s v=""/>
  </r>
  <r>
    <x v="0"/>
    <x v="1"/>
    <d v="2021-11-30T00:00:00"/>
    <x v="10"/>
    <s v=" "/>
    <s v="G00180"/>
    <n v="66140"/>
    <x v="20"/>
    <s v="66140 Ground transportation"/>
    <x v="5"/>
    <s v="Manny Lam : 83900149 : 84.18 mi @ $0.56 / mi : 143.55"/>
    <s v=" "/>
    <s v=""/>
    <s v=""/>
    <n v="47.14"/>
    <n v="47.14"/>
    <n v="0"/>
    <s v=""/>
    <s v="G/L Account"/>
    <s v=""/>
    <s v=" "/>
    <s v=""/>
    <s v=""/>
    <n v="22916"/>
    <s v=""/>
    <n v="370"/>
    <s v=""/>
    <s v=""/>
  </r>
  <r>
    <x v="0"/>
    <x v="1"/>
    <d v="2021-11-30T00:00:00"/>
    <x v="10"/>
    <s v=" "/>
    <s v="G00180"/>
    <n v="66140"/>
    <x v="20"/>
    <s v="66140 Ground transportation"/>
    <x v="5"/>
    <s v="Manny Lam : 83900149 : 84.92 mi @ $0.56 / mi : 143.55"/>
    <s v=" "/>
    <s v=""/>
    <s v=""/>
    <n v="47.56"/>
    <n v="47.56"/>
    <n v="0"/>
    <s v=""/>
    <s v="G/L Account"/>
    <s v=""/>
    <s v=" "/>
    <s v=""/>
    <s v=""/>
    <n v="22914"/>
    <s v=""/>
    <n v="370"/>
    <s v=""/>
    <s v=""/>
  </r>
  <r>
    <x v="0"/>
    <x v="2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41.7"/>
    <n v="41.7"/>
    <n v="0"/>
    <s v=""/>
    <s v="G/L Account"/>
    <s v=""/>
    <s v=" "/>
    <s v=""/>
    <s v=""/>
    <n v="22905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80.39"/>
    <n v="80.39"/>
    <n v="0"/>
    <s v=""/>
    <s v="G/L Account"/>
    <s v=""/>
    <s v=" "/>
    <s v=""/>
    <s v=""/>
    <n v="22901"/>
    <s v=""/>
    <n v="320"/>
    <s v=""/>
    <s v=""/>
  </r>
  <r>
    <x v="0"/>
    <x v="2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64.98"/>
    <n v="64.98"/>
    <n v="0"/>
    <s v=""/>
    <s v="G/L Account"/>
    <s v=""/>
    <s v=" "/>
    <s v=""/>
    <s v=""/>
    <n v="22897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Khaled Farahat : 83698350 : Uber : 1755.43"/>
    <s v=" "/>
    <s v=""/>
    <s v=""/>
    <n v="61.99"/>
    <n v="61.99"/>
    <n v="0"/>
    <s v=""/>
    <s v="G/L Account"/>
    <s v=""/>
    <s v=" "/>
    <s v=""/>
    <s v=""/>
    <n v="22896"/>
    <s v=""/>
    <n v="320"/>
    <s v=""/>
    <s v=""/>
  </r>
  <r>
    <x v="0"/>
    <x v="4"/>
    <d v="2021-11-30T00:00:00"/>
    <x v="10"/>
    <s v=" "/>
    <s v="G00180"/>
    <n v="66140"/>
    <x v="20"/>
    <s v="66140 Ground transportation"/>
    <x v="5"/>
    <s v="Jacqueline Kirstein : 83550932 : MTA : 128"/>
    <s v=" "/>
    <s v=""/>
    <s v=""/>
    <n v="128"/>
    <n v="128"/>
    <n v="0"/>
    <s v=""/>
    <s v="G/L Account"/>
    <s v=""/>
    <s v=" "/>
    <s v=""/>
    <s v=""/>
    <n v="22895"/>
    <s v=""/>
    <n v="340"/>
    <s v=""/>
    <s v=""/>
  </r>
  <r>
    <x v="0"/>
    <x v="4"/>
    <d v="2021-11-30T00:00:00"/>
    <x v="10"/>
    <s v=" "/>
    <s v="G00180"/>
    <n v="66140"/>
    <x v="20"/>
    <s v="66140 Ground transportation"/>
    <x v="5"/>
    <s v="Jacqueline Kirstein : 83485697 : Yellow cab : 19.8"/>
    <s v=" "/>
    <s v=""/>
    <s v=""/>
    <n v="19.8"/>
    <n v="19.8"/>
    <n v="0"/>
    <s v=""/>
    <s v="G/L Account"/>
    <s v=""/>
    <s v=" "/>
    <s v=""/>
    <s v=""/>
    <n v="22894"/>
    <s v=""/>
    <n v="340"/>
    <s v=""/>
    <s v=""/>
  </r>
  <r>
    <x v="1"/>
    <x v="1"/>
    <d v="2021-11-30T00:00:00"/>
    <x v="10"/>
    <s v=" "/>
    <s v="G00180"/>
    <n v="66140"/>
    <x v="20"/>
    <s v="66140 Ground transportation"/>
    <x v="5"/>
    <s v="Ursula Dean : 83367284 : SOMA parking : 69"/>
    <s v=" "/>
    <s v=""/>
    <s v=""/>
    <n v="69"/>
    <n v="69"/>
    <n v="0"/>
    <s v=""/>
    <s v="G/L Account"/>
    <s v=""/>
    <s v=" "/>
    <s v=""/>
    <s v=""/>
    <n v="22890"/>
    <s v=""/>
    <n v="120"/>
    <s v=""/>
    <s v=""/>
  </r>
  <r>
    <x v="1"/>
    <x v="1"/>
    <d v="2021-11-30T00:00:00"/>
    <x v="10"/>
    <s v=" "/>
    <s v="G00180"/>
    <n v="66140"/>
    <x v="20"/>
    <s v="66140 Ground transportation"/>
    <x v="5"/>
    <s v="Ursula Dean : 83366695 : Mileage : 73.92"/>
    <s v=" "/>
    <s v=""/>
    <s v=""/>
    <n v="73.92"/>
    <n v="73.92"/>
    <n v="0"/>
    <s v=""/>
    <s v="G/L Account"/>
    <s v=""/>
    <s v=" "/>
    <s v=""/>
    <s v=""/>
    <n v="22861"/>
    <s v=""/>
    <n v="12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3.409999999999997"/>
    <n v="33.409999999999997"/>
    <n v="0"/>
    <s v=""/>
    <s v="G/L Account"/>
    <s v=""/>
    <s v=" "/>
    <s v=""/>
    <s v=""/>
    <n v="22846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:"/>
    <s v=" "/>
    <s v=""/>
    <s v=""/>
    <n v="20.260000000000002"/>
    <n v="20.260000000000002"/>
    <n v="0"/>
    <s v=""/>
    <s v="G/L Account"/>
    <s v=""/>
    <s v=" "/>
    <s v=""/>
    <s v=""/>
    <n v="22843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3.520000000000003"/>
    <n v="33.520000000000003"/>
    <n v="0"/>
    <s v=""/>
    <s v="G/L Account"/>
    <s v=""/>
    <s v=" "/>
    <s v=""/>
    <s v=""/>
    <n v="22839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35.24"/>
    <n v="35.24"/>
    <n v="0"/>
    <s v=""/>
    <s v="G/L Account"/>
    <s v=""/>
    <s v=" "/>
    <s v=""/>
    <s v=""/>
    <n v="22825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50.16"/>
    <n v="50.16"/>
    <n v="0"/>
    <s v=""/>
    <s v="G/L Account"/>
    <s v=""/>
    <s v=" "/>
    <s v=""/>
    <s v=""/>
    <n v="22784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20.27"/>
    <n v="20.27"/>
    <n v="0"/>
    <s v=""/>
    <s v="G/L Account"/>
    <s v=""/>
    <s v=" "/>
    <s v=""/>
    <s v=""/>
    <n v="22779"/>
    <s v=""/>
    <n v="340"/>
    <s v=""/>
    <s v=""/>
  </r>
  <r>
    <x v="4"/>
    <x v="4"/>
    <d v="2021-11-30T00:00:00"/>
    <x v="10"/>
    <s v=" "/>
    <s v="G00180"/>
    <n v="66140"/>
    <x v="20"/>
    <s v="66140 Ground transportation"/>
    <x v="5"/>
    <s v="Meghan Dwyer : 83213711 : Lyft *temp Auth Hold :"/>
    <s v=" "/>
    <s v=""/>
    <s v=""/>
    <n v="15.26"/>
    <n v="15.26"/>
    <n v="0"/>
    <s v=""/>
    <s v="G/L Account"/>
    <s v=""/>
    <s v=" "/>
    <s v=""/>
    <s v=""/>
    <n v="22772"/>
    <s v=""/>
    <n v="34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Uber : 2032.09"/>
    <s v=" "/>
    <s v=""/>
    <s v=""/>
    <n v="64.22"/>
    <n v="64.22"/>
    <n v="0"/>
    <s v=""/>
    <s v="G/L Account"/>
    <s v=""/>
    <s v=" "/>
    <s v=""/>
    <s v=""/>
    <n v="22714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Uber : 2032.09"/>
    <s v=" "/>
    <s v=""/>
    <s v=""/>
    <n v="65.16"/>
    <n v="65.16"/>
    <n v="0"/>
    <s v=""/>
    <s v="G/L Account"/>
    <s v=""/>
    <s v=" "/>
    <s v=""/>
    <s v=""/>
    <n v="22713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kyle.francis@springfertility.com : 83210226 : LAX : 2032.09"/>
    <s v=" "/>
    <s v=""/>
    <s v=""/>
    <n v="150"/>
    <n v="150"/>
    <n v="0"/>
    <s v=""/>
    <s v="G/L Account"/>
    <s v=""/>
    <s v=" "/>
    <s v=""/>
    <s v=""/>
    <n v="22711"/>
    <s v=""/>
    <n v="31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4.74 mi @ $0.56 / mi : 200.41"/>
    <s v=" "/>
    <s v=""/>
    <s v=""/>
    <n v="2.65"/>
    <n v="2.65"/>
    <n v="0"/>
    <s v=""/>
    <s v="G/L Account"/>
    <s v=""/>
    <s v=" "/>
    <s v=""/>
    <s v=""/>
    <n v="22710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43.22 mi @ $0.56 / mi : 200.41"/>
    <s v=" "/>
    <s v=""/>
    <s v=""/>
    <n v="24.2"/>
    <n v="24.2"/>
    <n v="0"/>
    <s v=""/>
    <s v="G/L Account"/>
    <s v=""/>
    <s v=" "/>
    <s v=""/>
    <s v=""/>
    <n v="22709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8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38.06 mi @ $0.56 / mi : 200.41"/>
    <s v=" "/>
    <s v=""/>
    <s v=""/>
    <n v="21.31"/>
    <n v="21.31"/>
    <n v="0"/>
    <s v=""/>
    <s v="G/L Account"/>
    <s v=""/>
    <s v=" "/>
    <s v=""/>
    <s v=""/>
    <n v="22706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5"/>
    <s v=""/>
    <n v="380"/>
    <s v=""/>
    <s v=""/>
  </r>
  <r>
    <x v="0"/>
    <x v="5"/>
    <d v="2021-11-30T00:00:00"/>
    <x v="10"/>
    <s v=" "/>
    <s v="G00180"/>
    <n v="66140"/>
    <x v="20"/>
    <s v="66140 Ground transportation"/>
    <x v="5"/>
    <s v="james.singh@springfertility.com : 83190581 : 16.62 mi @ $0.56 / mi : 200.41"/>
    <s v=" "/>
    <s v=""/>
    <s v=""/>
    <n v="9.31"/>
    <n v="9.31"/>
    <n v="0"/>
    <s v=""/>
    <s v="G/L Account"/>
    <s v=""/>
    <s v=" "/>
    <s v=""/>
    <s v=""/>
    <n v="22704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95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94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65.84 mi @ $0.56 / mi : 196.4"/>
    <s v=" "/>
    <s v=""/>
    <s v=""/>
    <n v="36.869999999999997"/>
    <n v="36.869999999999997"/>
    <n v="0"/>
    <s v=""/>
    <s v="G/L Account"/>
    <s v=""/>
    <s v=" "/>
    <s v=""/>
    <s v=""/>
    <n v="22692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2.46 mi @ $0.56 / mi : 196.4"/>
    <s v=" "/>
    <s v=""/>
    <s v=""/>
    <n v="12.58"/>
    <n v="12.58"/>
    <n v="0"/>
    <s v=""/>
    <s v="G/L Account"/>
    <s v=""/>
    <s v=" "/>
    <s v=""/>
    <s v=""/>
    <n v="22691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83.36 mi @ $0.56 / mi : 196.4"/>
    <s v=" "/>
    <s v=""/>
    <s v=""/>
    <n v="46.68"/>
    <n v="46.68"/>
    <n v="0"/>
    <s v=""/>
    <s v="G/L Account"/>
    <s v=""/>
    <s v=" "/>
    <s v=""/>
    <s v=""/>
    <n v="22690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2.7 mi @ $0.56 / mi : 196.4"/>
    <s v=" "/>
    <s v=""/>
    <s v=""/>
    <n v="12.71"/>
    <n v="12.71"/>
    <n v="0"/>
    <s v=""/>
    <s v="G/L Account"/>
    <s v=""/>
    <s v=" "/>
    <s v=""/>
    <s v=""/>
    <n v="22689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45.16 mi @ $0.56 / mi : 196.4"/>
    <s v=" "/>
    <s v=""/>
    <s v=""/>
    <n v="25.29"/>
    <n v="25.29"/>
    <n v="0"/>
    <s v=""/>
    <s v="G/L Account"/>
    <s v=""/>
    <s v=" "/>
    <s v=""/>
    <s v=""/>
    <n v="22688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23.58 mi @ $0.56 / mi : 196.4"/>
    <s v=" "/>
    <s v=""/>
    <s v=""/>
    <n v="13.2"/>
    <n v="13.2"/>
    <n v="0"/>
    <s v=""/>
    <s v="G/L Account"/>
    <s v=""/>
    <s v=" "/>
    <s v=""/>
    <s v=""/>
    <n v="22687"/>
    <s v=""/>
    <n v="380"/>
    <s v=""/>
    <s v=""/>
  </r>
  <r>
    <x v="0"/>
    <x v="7"/>
    <d v="2021-11-30T00:00:00"/>
    <x v="10"/>
    <s v=" "/>
    <s v="G00180"/>
    <n v="66140"/>
    <x v="20"/>
    <s v="66140 Ground transportation"/>
    <x v="5"/>
    <s v="Jason Gardner : 82881622 : 19.92 mi @ $0.56 / mi : 196.4"/>
    <s v=" "/>
    <s v=""/>
    <s v=""/>
    <n v="11.16"/>
    <n v="11.16"/>
    <n v="0"/>
    <s v=""/>
    <s v="G/L Account"/>
    <s v=""/>
    <s v=" "/>
    <s v=""/>
    <s v=""/>
    <n v="22686"/>
    <s v=""/>
    <n v="38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Fastrak : 8126.93"/>
    <s v=" "/>
    <s v=""/>
    <s v=""/>
    <n v="6"/>
    <n v="6"/>
    <n v="0"/>
    <s v=""/>
    <s v="G/L Account"/>
    <s v=""/>
    <s v=" "/>
    <s v=""/>
    <s v=""/>
    <n v="22670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42 mi @ $0.56 / mi : 8126.93"/>
    <s v=" "/>
    <s v=""/>
    <s v=""/>
    <n v="23.52"/>
    <n v="23.52"/>
    <n v="0"/>
    <s v=""/>
    <s v="G/L Account"/>
    <s v=""/>
    <s v=" "/>
    <s v=""/>
    <s v=""/>
    <n v="22669"/>
    <s v=""/>
    <n v="310"/>
    <s v=""/>
    <s v=""/>
  </r>
  <r>
    <x v="0"/>
    <x v="7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2.05"/>
    <n v="22.05"/>
    <n v="0"/>
    <s v=""/>
    <s v="G/L Account"/>
    <s v=""/>
    <s v=" "/>
    <s v=""/>
    <s v=""/>
    <n v="22663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60.95"/>
    <n v="60.95"/>
    <n v="0"/>
    <s v=""/>
    <s v="G/L Account"/>
    <s v=""/>
    <s v=" "/>
    <s v=""/>
    <s v=""/>
    <n v="22661"/>
    <s v=""/>
    <n v="310"/>
    <s v=""/>
    <s v=""/>
  </r>
  <r>
    <x v="0"/>
    <x v="4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9.76"/>
    <n v="59.76"/>
    <n v="0"/>
    <s v=""/>
    <s v="G/L Account"/>
    <s v=""/>
    <s v=" "/>
    <s v=""/>
    <s v=""/>
    <n v="22657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0.3"/>
    <n v="20.3"/>
    <n v="0"/>
    <s v=""/>
    <s v="G/L Account"/>
    <s v=""/>
    <s v=" "/>
    <s v=""/>
    <s v=""/>
    <n v="22652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24.99"/>
    <n v="24.99"/>
    <n v="0"/>
    <s v=""/>
    <s v="G/L Account"/>
    <s v=""/>
    <s v=" "/>
    <s v=""/>
    <s v=""/>
    <n v="22651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76.77"/>
    <n v="76.77"/>
    <n v="0"/>
    <s v=""/>
    <s v="G/L Account"/>
    <s v=""/>
    <s v=" "/>
    <s v=""/>
    <s v=""/>
    <n v="22646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73.5"/>
    <n v="73.5"/>
    <n v="0"/>
    <s v=""/>
    <s v="G/L Account"/>
    <s v=""/>
    <s v=" "/>
    <s v=""/>
    <s v=""/>
    <n v="22644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61.31"/>
    <n v="61.31"/>
    <n v="0"/>
    <s v=""/>
    <s v="G/L Account"/>
    <s v=""/>
    <s v=" "/>
    <s v=""/>
    <s v=""/>
    <n v="22639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11.24"/>
    <n v="11.24"/>
    <n v="0"/>
    <s v=""/>
    <s v="G/L Account"/>
    <s v=""/>
    <s v=" "/>
    <s v=""/>
    <s v=""/>
    <n v="22638"/>
    <s v=""/>
    <n v="310"/>
    <s v=""/>
    <s v=""/>
  </r>
  <r>
    <x v="0"/>
    <x v="2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3.32"/>
    <n v="53.32"/>
    <n v="0"/>
    <s v=""/>
    <s v="G/L Account"/>
    <s v=""/>
    <s v=" "/>
    <s v=""/>
    <s v=""/>
    <n v="22636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51.47"/>
    <n v="51.47"/>
    <n v="0"/>
    <s v=""/>
    <s v="G/L Account"/>
    <s v=""/>
    <s v=" "/>
    <s v=""/>
    <s v=""/>
    <n v="22635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Uber : 8126.93"/>
    <s v=" "/>
    <s v=""/>
    <s v=""/>
    <n v="12.55"/>
    <n v="12.55"/>
    <n v="0"/>
    <s v=""/>
    <s v="G/L Account"/>
    <s v=""/>
    <s v=" "/>
    <s v=""/>
    <s v=""/>
    <n v="22633"/>
    <s v=""/>
    <n v="310"/>
    <s v=""/>
    <s v=""/>
  </r>
  <r>
    <x v="0"/>
    <x v="1"/>
    <d v="2021-11-30T00:00:00"/>
    <x v="10"/>
    <s v=" "/>
    <s v="G00180"/>
    <n v="66140"/>
    <x v="20"/>
    <s v="66140 Ground transportation"/>
    <x v="5"/>
    <s v="Derald Sue : 82778667 : SF Bay Ferry : 8126.93"/>
    <s v=" "/>
    <s v=""/>
    <s v=""/>
    <n v="9"/>
    <n v="9"/>
    <n v="0"/>
    <s v=""/>
    <s v="G/L Account"/>
    <s v=""/>
    <s v=" "/>
    <s v=""/>
    <s v=""/>
    <n v="22632"/>
    <s v=""/>
    <n v="310"/>
    <s v=""/>
    <s v=""/>
  </r>
  <r>
    <x v="3"/>
    <x v="1"/>
    <d v="2021-11-30T00:00:00"/>
    <x v="10"/>
    <s v=" "/>
    <s v="G00189"/>
    <n v="66130"/>
    <x v="21"/>
    <s v="66130 Meals"/>
    <x v="5"/>
    <s v="P11 Nov 2021- Prepaid Amortization"/>
    <s v=" "/>
    <s v=""/>
    <s v=""/>
    <n v="304"/>
    <n v="304"/>
    <n v="0"/>
    <s v="Prepaid Expense - 160"/>
    <s v="G/L Account"/>
    <s v=""/>
    <s v=" "/>
    <s v=""/>
    <s v=""/>
    <n v="27528"/>
    <s v=""/>
    <n v="400"/>
    <s v="NULL"/>
    <s v="NULL"/>
  </r>
  <r>
    <x v="3"/>
    <x v="1"/>
    <d v="2021-11-30T00:00:00"/>
    <x v="10"/>
    <s v=" "/>
    <s v="G00189"/>
    <n v="66130"/>
    <x v="21"/>
    <s v="66130 Meals"/>
    <x v="5"/>
    <s v="P11 Nov 2021- Prepaid Amortization"/>
    <s v=" "/>
    <s v=""/>
    <s v=""/>
    <n v="7500"/>
    <n v="7500"/>
    <n v="0"/>
    <s v="Prepaid Expense - 154"/>
    <s v="G/L Account"/>
    <s v=""/>
    <s v=" "/>
    <s v=""/>
    <s v=""/>
    <n v="27486"/>
    <s v=""/>
    <n v="400"/>
    <s v="NULL"/>
    <s v="NULL"/>
  </r>
  <r>
    <x v="0"/>
    <x v="4"/>
    <d v="2021-11-30T00:00:00"/>
    <x v="10"/>
    <s v=" "/>
    <s v="G00180"/>
    <n v="66130"/>
    <x v="21"/>
    <s v="66130 Meals"/>
    <x v="5"/>
    <s v="Marin Blitzer : 84892285 : Spring Travel Policy Per Diem : 1986.53"/>
    <s v=" "/>
    <s v=""/>
    <s v=""/>
    <n v="76"/>
    <n v="76"/>
    <n v="0"/>
    <s v=""/>
    <s v="G/L Account"/>
    <s v=""/>
    <s v=" "/>
    <s v=""/>
    <s v=""/>
    <n v="23039"/>
    <s v=""/>
    <n v="350"/>
    <s v=""/>
    <s v=""/>
  </r>
  <r>
    <x v="0"/>
    <x v="4"/>
    <d v="2021-11-30T00:00:00"/>
    <x v="10"/>
    <s v=" "/>
    <s v="G00180"/>
    <n v="66130"/>
    <x v="21"/>
    <s v="66130 Meals"/>
    <x v="5"/>
    <s v="Marin Blitzer : 84892285 : Spring Travel Policy Per Diem : 1986.53"/>
    <s v=" "/>
    <s v=""/>
    <s v=""/>
    <n v="76"/>
    <n v="76"/>
    <n v="0"/>
    <s v=""/>
    <s v="G/L Account"/>
    <s v=""/>
    <s v=" "/>
    <s v=""/>
    <s v=""/>
    <n v="23038"/>
    <s v=""/>
    <n v="350"/>
    <s v=""/>
    <s v=""/>
  </r>
  <r>
    <x v="4"/>
    <x v="4"/>
    <d v="2021-11-30T00:00:00"/>
    <x v="10"/>
    <s v=" "/>
    <s v="G00180"/>
    <n v="66130"/>
    <x v="21"/>
    <s v="66130 Meals"/>
    <x v="5"/>
    <s v="Nicole Yoder : 84645708 : Per Diem : 2732.16"/>
    <s v=" "/>
    <s v=""/>
    <s v=""/>
    <n v="342"/>
    <n v="342"/>
    <n v="0"/>
    <s v=""/>
    <s v="G/L Account"/>
    <s v=""/>
    <s v=" "/>
    <s v=""/>
    <s v=""/>
    <n v="23007"/>
    <s v=""/>
    <n v="110"/>
    <s v=""/>
    <s v=""/>
  </r>
  <r>
    <x v="0"/>
    <x v="4"/>
    <d v="2021-11-30T00:00:00"/>
    <x v="10"/>
    <s v=" "/>
    <s v="G00180"/>
    <n v="66130"/>
    <x v="21"/>
    <s v="66130 Meals"/>
    <x v="5"/>
    <s v="Jacqueline Kirstein : 84611537 : Starbucks : 30.54"/>
    <s v=" "/>
    <s v=""/>
    <s v=""/>
    <n v="30.54"/>
    <n v="30.54"/>
    <n v="0"/>
    <s v=""/>
    <s v="G/L Account"/>
    <s v=""/>
    <s v=" "/>
    <s v=""/>
    <s v=""/>
    <n v="22997"/>
    <s v=""/>
    <n v="34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16.71"/>
    <n v="16.71"/>
    <n v="0"/>
    <s v=""/>
    <s v="G/L Account"/>
    <s v=""/>
    <s v=" "/>
    <s v=""/>
    <s v=""/>
    <n v="22959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48.12"/>
    <n v="48.12"/>
    <n v="0"/>
    <s v=""/>
    <s v="G/L Account"/>
    <s v=""/>
    <s v=" "/>
    <s v=""/>
    <s v=""/>
    <n v="22950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43.63"/>
    <n v="43.63"/>
    <n v="0"/>
    <s v=""/>
    <s v="G/L Account"/>
    <s v=""/>
    <s v=" "/>
    <s v=""/>
    <s v=""/>
    <n v="22941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20.239999999999998"/>
    <n v="20.239999999999998"/>
    <n v="0"/>
    <s v=""/>
    <s v="G/L Account"/>
    <s v=""/>
    <s v=" "/>
    <s v=""/>
    <s v=""/>
    <n v="22935"/>
    <s v=""/>
    <n v="110"/>
    <s v=""/>
    <s v=""/>
  </r>
  <r>
    <x v="4"/>
    <x v="4"/>
    <d v="2021-11-30T00:00:00"/>
    <x v="10"/>
    <s v=" "/>
    <s v="G00180"/>
    <n v="66130"/>
    <x v="21"/>
    <s v="66130 Meals"/>
    <x v="5"/>
    <s v="kolbe.hancock@springfertility.com : 83932528 : per diem : 566.11"/>
    <s v=" "/>
    <s v=""/>
    <s v=""/>
    <n v="28.75"/>
    <n v="28.75"/>
    <n v="0"/>
    <s v=""/>
    <s v="G/L Account"/>
    <s v=""/>
    <s v=" "/>
    <s v=""/>
    <s v=""/>
    <n v="22926"/>
    <s v=""/>
    <n v="11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57"/>
    <n v="57"/>
    <n v="0"/>
    <s v=""/>
    <s v="G/L Account"/>
    <s v=""/>
    <s v=" "/>
    <s v=""/>
    <s v=""/>
    <n v="22906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76"/>
    <n v="76"/>
    <n v="0"/>
    <s v=""/>
    <s v="G/L Account"/>
    <s v=""/>
    <s v=" "/>
    <s v=""/>
    <s v=""/>
    <n v="22902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76"/>
    <n v="76"/>
    <n v="0"/>
    <s v=""/>
    <s v="G/L Account"/>
    <s v=""/>
    <s v=" "/>
    <s v=""/>
    <s v=""/>
    <n v="22900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38"/>
    <n v="38"/>
    <n v="0"/>
    <s v=""/>
    <s v="G/L Account"/>
    <s v=""/>
    <s v=" "/>
    <s v=""/>
    <s v=""/>
    <n v="22899"/>
    <s v=""/>
    <n v="320"/>
    <s v=""/>
    <s v=""/>
  </r>
  <r>
    <x v="0"/>
    <x v="4"/>
    <d v="2021-11-30T00:00:00"/>
    <x v="10"/>
    <s v=" "/>
    <s v="G00180"/>
    <n v="66130"/>
    <x v="21"/>
    <s v="66130 Meals"/>
    <x v="5"/>
    <s v="Khaled Farahat : 83698350 : Per Diem : 1755.43"/>
    <s v=" "/>
    <s v=""/>
    <s v=""/>
    <n v="57"/>
    <n v="57"/>
    <n v="0"/>
    <s v=""/>
    <s v="G/L Account"/>
    <s v=""/>
    <s v=" "/>
    <s v=""/>
    <s v=""/>
    <n v="22898"/>
    <s v=""/>
    <n v="320"/>
    <s v=""/>
    <s v=""/>
  </r>
  <r>
    <x v="0"/>
    <x v="4"/>
    <d v="2021-11-30T00:00:00"/>
    <x v="10"/>
    <s v=" "/>
    <s v="G00180"/>
    <n v="66130"/>
    <x v="21"/>
    <s v="66130 Meals"/>
    <x v="5"/>
    <s v="Derald Sue : 82778667 : Stout Bryant Park : 8126.93"/>
    <s v=" "/>
    <s v=""/>
    <s v=""/>
    <n v="27.41"/>
    <n v="27.41"/>
    <n v="0"/>
    <s v=""/>
    <s v="G/L Account"/>
    <s v=""/>
    <s v=" "/>
    <s v=""/>
    <s v=""/>
    <n v="22660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Skyline News And Gifts : 8126.93"/>
    <s v=" "/>
    <s v=""/>
    <s v=""/>
    <n v="14.53"/>
    <n v="14.53"/>
    <n v="0"/>
    <s v=""/>
    <s v="G/L Account"/>
    <s v=""/>
    <s v=" "/>
    <s v=""/>
    <s v=""/>
    <n v="22658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Koi New York : 8126.93"/>
    <s v=" "/>
    <s v=""/>
    <s v=""/>
    <n v="21"/>
    <n v="21"/>
    <n v="0"/>
    <s v=""/>
    <s v="G/L Account"/>
    <s v=""/>
    <s v=" "/>
    <s v=""/>
    <s v=""/>
    <n v="22656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La Colombe : 8126.93"/>
    <s v=" "/>
    <s v=""/>
    <s v=""/>
    <n v="5.9"/>
    <n v="5.9"/>
    <n v="0"/>
    <s v=""/>
    <s v="G/L Account"/>
    <s v=""/>
    <s v=" "/>
    <s v=""/>
    <s v=""/>
    <n v="22655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Blue Bottle : 8126.93"/>
    <s v=" "/>
    <s v=""/>
    <s v=""/>
    <n v="4.75"/>
    <n v="4.75"/>
    <n v="0"/>
    <s v=""/>
    <s v="G/L Account"/>
    <s v=""/>
    <s v=" "/>
    <s v=""/>
    <s v=""/>
    <n v="22654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Blue Bottle : 8126.93"/>
    <s v=" "/>
    <s v=""/>
    <s v=""/>
    <n v="6.71"/>
    <n v="6.71"/>
    <n v="0"/>
    <s v=""/>
    <s v="G/L Account"/>
    <s v=""/>
    <s v=" "/>
    <s v=""/>
    <s v=""/>
    <n v="22653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Ole &amp; Steen : 8126.93"/>
    <s v=" "/>
    <s v=""/>
    <s v=""/>
    <n v="5"/>
    <n v="5"/>
    <n v="0"/>
    <s v=""/>
    <s v="G/L Account"/>
    <s v=""/>
    <s v=" "/>
    <s v=""/>
    <s v=""/>
    <n v="22650"/>
    <s v=""/>
    <n v="310"/>
    <s v=""/>
    <s v=""/>
  </r>
  <r>
    <x v="0"/>
    <x v="4"/>
    <d v="2021-11-30T00:00:00"/>
    <x v="10"/>
    <s v=" "/>
    <s v="G00180"/>
    <n v="66130"/>
    <x v="21"/>
    <s v="66130 Meals"/>
    <x v="5"/>
    <s v="Derald Sue : 82778667 : Stout Markets Inc : 8126.93"/>
    <s v=" "/>
    <s v=""/>
    <s v=""/>
    <n v="10.71"/>
    <n v="10.71"/>
    <n v="0"/>
    <s v=""/>
    <s v="G/L Account"/>
    <s v=""/>
    <s v=" "/>
    <s v=""/>
    <s v=""/>
    <n v="22648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STOUT MARKETS INC : 8126.93"/>
    <s v=" "/>
    <s v=""/>
    <s v=""/>
    <n v="98.91"/>
    <n v="98.91"/>
    <n v="0"/>
    <s v=""/>
    <s v="G/L Account"/>
    <s v=""/>
    <s v=" "/>
    <s v=""/>
    <s v=""/>
    <n v="22647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OTG MGMT : 8126.93"/>
    <s v=" "/>
    <s v=""/>
    <s v=""/>
    <n v="8.0500000000000007"/>
    <n v="8.0500000000000007"/>
    <n v="0"/>
    <s v=""/>
    <s v="G/L Account"/>
    <s v=""/>
    <s v=" "/>
    <s v=""/>
    <s v=""/>
    <n v="22645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BREADS BAKERY : 8126.93"/>
    <s v=" "/>
    <s v=""/>
    <s v=""/>
    <n v="24.2"/>
    <n v="24.2"/>
    <n v="0"/>
    <s v=""/>
    <s v="G/L Account"/>
    <s v=""/>
    <s v=" "/>
    <s v=""/>
    <s v=""/>
    <n v="22643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Blue Bottle : 8126.93"/>
    <s v=" "/>
    <s v=""/>
    <s v=""/>
    <n v="12.15"/>
    <n v="12.15"/>
    <n v="0"/>
    <s v=""/>
    <s v="G/L Account"/>
    <s v=""/>
    <s v=" "/>
    <s v=""/>
    <s v=""/>
    <n v="22642"/>
    <s v=""/>
    <n v="310"/>
    <s v=""/>
    <s v=""/>
  </r>
  <r>
    <x v="0"/>
    <x v="2"/>
    <d v="2021-11-30T00:00:00"/>
    <x v="10"/>
    <s v=" "/>
    <s v="G00180"/>
    <n v="66130"/>
    <x v="21"/>
    <s v="66130 Meals"/>
    <x v="5"/>
    <s v="Derald Sue : 82778667 : The Sea Star : 8126.93"/>
    <s v=" "/>
    <s v=""/>
    <s v=""/>
    <n v="247.98"/>
    <n v="247.98"/>
    <n v="0"/>
    <s v=""/>
    <s v="G/L Account"/>
    <s v=""/>
    <s v=" "/>
    <s v=""/>
    <s v=""/>
    <n v="22637"/>
    <s v=""/>
    <n v="310"/>
    <s v=""/>
    <s v=""/>
  </r>
  <r>
    <x v="0"/>
    <x v="1"/>
    <d v="2021-11-30T00:00:00"/>
    <x v="10"/>
    <s v=" "/>
    <s v="G00180"/>
    <n v="66130"/>
    <x v="21"/>
    <s v="66130 Meals"/>
    <x v="5"/>
    <s v="Derald Sue : 82778667 : Blue Bottle : 8126.93"/>
    <s v=" "/>
    <s v=""/>
    <s v=""/>
    <n v="11.67"/>
    <n v="11.67"/>
    <n v="0"/>
    <s v=""/>
    <s v="G/L Account"/>
    <s v=""/>
    <s v=" "/>
    <s v=""/>
    <s v=""/>
    <n v="22631"/>
    <s v=""/>
    <n v="310"/>
    <s v=""/>
    <s v=""/>
  </r>
  <r>
    <x v="0"/>
    <x v="4"/>
    <d v="2021-11-30T00:00:00"/>
    <x v="10"/>
    <s v=" "/>
    <s v="G00180"/>
    <n v="66120"/>
    <x v="94"/>
    <s v="66120 Hotel"/>
    <x v="5"/>
    <s v="Marin Blitzer : 84892285 : Expedia : 1986.53"/>
    <s v=" "/>
    <s v=""/>
    <s v=""/>
    <n v="888.21"/>
    <n v="888.21"/>
    <n v="0"/>
    <s v=""/>
    <s v="G/L Account"/>
    <s v=""/>
    <s v=" "/>
    <s v=""/>
    <s v=""/>
    <n v="23034"/>
    <s v=""/>
    <n v="350"/>
    <s v=""/>
    <s v=""/>
  </r>
  <r>
    <x v="0"/>
    <x v="10"/>
    <d v="2021-11-30T00:00:00"/>
    <x v="10"/>
    <s v=" "/>
    <s v="G00180"/>
    <n v="66120"/>
    <x v="94"/>
    <s v="66120 Hotel"/>
    <x v="5"/>
    <s v="Marin Blitzer : 84890920 : Hyatt Regency : 1193.38"/>
    <s v=" "/>
    <s v=""/>
    <s v=""/>
    <n v="412.07"/>
    <n v="412.07"/>
    <n v="0"/>
    <s v=""/>
    <s v="G/L Account"/>
    <s v=""/>
    <s v=" "/>
    <s v=""/>
    <s v=""/>
    <n v="23027"/>
    <s v=""/>
    <n v="350"/>
    <s v=""/>
    <s v=""/>
  </r>
  <r>
    <x v="4"/>
    <x v="4"/>
    <d v="2021-11-30T00:00:00"/>
    <x v="10"/>
    <s v=" "/>
    <s v="G00180"/>
    <n v="66120"/>
    <x v="94"/>
    <s v="66120 Hotel"/>
    <x v="5"/>
    <s v="Nicole Yoder : 84645708 : Fairmont SF : 2732.16"/>
    <s v=" "/>
    <s v=""/>
    <s v=""/>
    <n v="1513.72"/>
    <n v="1513.72"/>
    <n v="0"/>
    <s v=""/>
    <s v="G/L Account"/>
    <s v=""/>
    <s v=" "/>
    <s v=""/>
    <s v=""/>
    <n v="22998"/>
    <s v=""/>
    <n v="110"/>
    <s v=""/>
    <s v=""/>
  </r>
  <r>
    <x v="0"/>
    <x v="4"/>
    <d v="2021-11-30T00:00:00"/>
    <x v="10"/>
    <s v=" "/>
    <s v="G00180"/>
    <n v="66120"/>
    <x v="94"/>
    <s v="66120 Hotel"/>
    <x v="5"/>
    <s v="Khaled Farahat : 83698350 : Hotel Mela : 1755.43"/>
    <s v=" "/>
    <s v=""/>
    <s v=""/>
    <n v="885.57"/>
    <n v="885.57"/>
    <n v="0"/>
    <s v=""/>
    <s v="G/L Account"/>
    <s v=""/>
    <s v=" "/>
    <s v=""/>
    <s v=""/>
    <n v="22903"/>
    <s v=""/>
    <n v="320"/>
    <s v=""/>
    <s v=""/>
  </r>
  <r>
    <x v="1"/>
    <x v="4"/>
    <d v="2021-11-30T00:00:00"/>
    <x v="10"/>
    <s v=" "/>
    <s v="G00180"/>
    <n v="66120"/>
    <x v="94"/>
    <s v="66120 Hotel"/>
    <x v="5"/>
    <s v="Savannah Kay : 83367031 : Expedia : 3107.47"/>
    <s v=" "/>
    <s v=""/>
    <s v=""/>
    <n v="220.37"/>
    <n v="220.37"/>
    <n v="0"/>
    <s v=""/>
    <s v="G/L Account"/>
    <s v=""/>
    <s v=" "/>
    <s v=""/>
    <s v=""/>
    <n v="22882"/>
    <s v=""/>
    <n v="160"/>
    <s v=""/>
    <s v=""/>
  </r>
  <r>
    <x v="0"/>
    <x v="2"/>
    <d v="2021-11-30T00:00:00"/>
    <x v="10"/>
    <s v=" "/>
    <s v="G00180"/>
    <n v="66120"/>
    <x v="94"/>
    <s v="66120 Hotel"/>
    <x v="5"/>
    <s v="kyle.francis@springfertility.com : 83210226 : PARK : 2032.09"/>
    <s v=" "/>
    <s v=""/>
    <s v=""/>
    <n v="1085.9100000000001"/>
    <n v="1085.9100000000001"/>
    <n v="0"/>
    <s v=""/>
    <s v="G/L Account"/>
    <s v=""/>
    <s v=" "/>
    <s v=""/>
    <s v=""/>
    <n v="22712"/>
    <s v=""/>
    <n v="310"/>
    <s v=""/>
    <s v=""/>
  </r>
  <r>
    <x v="4"/>
    <x v="4"/>
    <d v="2021-11-30T00:00:00"/>
    <x v="10"/>
    <s v=" "/>
    <s v="G00180"/>
    <n v="66120"/>
    <x v="94"/>
    <s v="66120 Hotel"/>
    <x v="5"/>
    <s v="kolbe.hancock@springfertility.com : 83067509 : Fairmont SF : 1825.64"/>
    <s v=" "/>
    <s v=""/>
    <s v=""/>
    <n v="1825.64"/>
    <n v="1825.64"/>
    <n v="0"/>
    <s v=""/>
    <s v="G/L Account"/>
    <s v=""/>
    <s v=" "/>
    <s v=""/>
    <s v=""/>
    <n v="22699"/>
    <s v=""/>
    <n v="110"/>
    <s v=""/>
    <s v=""/>
  </r>
  <r>
    <x v="0"/>
    <x v="4"/>
    <d v="2021-11-30T00:00:00"/>
    <x v="10"/>
    <s v=" "/>
    <s v="G00180"/>
    <n v="66110"/>
    <x v="22"/>
    <s v="66110 Airfare"/>
    <x v="5"/>
    <s v="Marin Blitzer : 84892285 : JetBlue : 1986.53"/>
    <s v=" "/>
    <s v=""/>
    <s v=""/>
    <n v="653.87"/>
    <n v="653.87"/>
    <n v="0"/>
    <s v=""/>
    <s v="G/L Account"/>
    <s v=""/>
    <s v=" "/>
    <s v=""/>
    <s v=""/>
    <n v="23035"/>
    <s v=""/>
    <n v="350"/>
    <s v=""/>
    <s v=""/>
  </r>
  <r>
    <x v="0"/>
    <x v="10"/>
    <d v="2021-11-30T00:00:00"/>
    <x v="10"/>
    <s v=" "/>
    <s v="G00180"/>
    <n v="66110"/>
    <x v="22"/>
    <s v="66110 Airfare"/>
    <x v="5"/>
    <s v="Marin Blitzer : 84890920 : Expedia : 1193.38"/>
    <s v=" "/>
    <s v=""/>
    <s v=""/>
    <n v="357.4"/>
    <n v="357.4"/>
    <n v="0"/>
    <s v=""/>
    <s v="G/L Account"/>
    <s v=""/>
    <s v=" "/>
    <s v=""/>
    <s v=""/>
    <n v="23031"/>
    <s v=""/>
    <n v="350"/>
    <s v=""/>
    <s v=""/>
  </r>
  <r>
    <x v="4"/>
    <x v="4"/>
    <d v="2021-11-30T00:00:00"/>
    <x v="10"/>
    <s v=" "/>
    <s v="G00180"/>
    <n v="66110"/>
    <x v="22"/>
    <s v="66110 Airfare"/>
    <x v="5"/>
    <s v="Nicole Yoder : 84645708 : Priceline : 2732.16"/>
    <s v=" "/>
    <s v=""/>
    <s v=""/>
    <n v="738.04"/>
    <n v="738.04"/>
    <n v="0"/>
    <s v=""/>
    <s v="G/L Account"/>
    <s v=""/>
    <s v=" "/>
    <s v=""/>
    <s v=""/>
    <n v="23013"/>
    <s v=""/>
    <n v="110"/>
    <s v=""/>
    <s v=""/>
  </r>
  <r>
    <x v="0"/>
    <x v="4"/>
    <d v="2021-11-30T00:00:00"/>
    <x v="10"/>
    <s v=" "/>
    <s v="G00180"/>
    <n v="66110"/>
    <x v="22"/>
    <s v="66110 Airfare"/>
    <x v="5"/>
    <s v="Khaled Farahat : 83698350 : Jetblue : 1755.43"/>
    <s v=" "/>
    <s v=""/>
    <s v=""/>
    <n v="316.8"/>
    <n v="316.8"/>
    <n v="0"/>
    <s v=""/>
    <s v="G/L Account"/>
    <s v=""/>
    <s v=" "/>
    <s v=""/>
    <s v=""/>
    <n v="22904"/>
    <s v=""/>
    <n v="320"/>
    <s v=""/>
    <s v=""/>
  </r>
  <r>
    <x v="1"/>
    <x v="4"/>
    <d v="2021-11-30T00:00:00"/>
    <x v="10"/>
    <s v=" "/>
    <s v="G00180"/>
    <n v="66110"/>
    <x v="22"/>
    <s v="66110 Airfare"/>
    <x v="5"/>
    <s v="Savannah Kay : 83367031 : Alaska Airlines : 3107.47"/>
    <s v=" "/>
    <s v=""/>
    <s v=""/>
    <n v="598.79999999999995"/>
    <n v="598.79999999999995"/>
    <n v="0"/>
    <s v=""/>
    <s v="G/L Account"/>
    <s v=""/>
    <s v=" "/>
    <s v=""/>
    <s v=""/>
    <n v="22885"/>
    <s v=""/>
    <n v="160"/>
    <s v=""/>
    <s v=""/>
  </r>
  <r>
    <x v="0"/>
    <x v="2"/>
    <d v="2021-11-30T00:00:00"/>
    <x v="10"/>
    <s v=" "/>
    <s v="G00180"/>
    <n v="66110"/>
    <x v="22"/>
    <s v="66110 Airfare"/>
    <x v="5"/>
    <s v="kyle.francis@springfertility.com : 83210226 : Delta : 2032.09"/>
    <s v=" "/>
    <s v=""/>
    <s v=""/>
    <n v="666.8"/>
    <n v="666.8"/>
    <n v="0"/>
    <s v=""/>
    <s v="G/L Account"/>
    <s v=""/>
    <s v=" "/>
    <s v=""/>
    <s v=""/>
    <n v="22715"/>
    <s v=""/>
    <n v="310"/>
    <s v=""/>
    <s v=""/>
  </r>
  <r>
    <x v="4"/>
    <x v="4"/>
    <d v="2021-11-30T00:00:00"/>
    <x v="10"/>
    <s v=" "/>
    <s v="G00180"/>
    <n v="66110"/>
    <x v="22"/>
    <s v="66110 Airfare"/>
    <x v="5"/>
    <s v="kolbe.hancock@springfertility.com : 83067307 : Jetblue : 414.8"/>
    <s v=" "/>
    <s v=""/>
    <s v=""/>
    <n v="414.8"/>
    <n v="414.8"/>
    <n v="0"/>
    <s v=""/>
    <s v="G/L Account"/>
    <s v=""/>
    <s v=" "/>
    <s v=""/>
    <s v=""/>
    <n v="22696"/>
    <s v=""/>
    <n v="110"/>
    <s v=""/>
    <s v=""/>
  </r>
  <r>
    <x v="0"/>
    <x v="4"/>
    <d v="2021-11-30T00:00:00"/>
    <x v="10"/>
    <s v=" "/>
    <s v="G00180"/>
    <n v="66110"/>
    <x v="22"/>
    <s v="66110 Airfare"/>
    <x v="5"/>
    <s v="Derald Sue : 82778667 : JetBlue : 8126.93"/>
    <s v=" "/>
    <s v=""/>
    <s v=""/>
    <n v="3096.81"/>
    <n v="3096.81"/>
    <n v="0"/>
    <s v=""/>
    <s v="G/L Account"/>
    <s v=""/>
    <s v=" "/>
    <s v=""/>
    <s v=""/>
    <n v="22667"/>
    <s v=""/>
    <n v="310"/>
    <s v=""/>
    <s v=""/>
  </r>
  <r>
    <x v="1"/>
    <x v="1"/>
    <d v="2021-11-30T00:00:00"/>
    <x v="10"/>
    <s v=" "/>
    <s v="G00189"/>
    <n v="65240"/>
    <x v="23"/>
    <s v="65240 Dues &amp; subscriptions"/>
    <x v="6"/>
    <s v="P11 Nov 2021- Prepaid Amortization"/>
    <s v=" "/>
    <s v=""/>
    <s v=""/>
    <n v="32.79"/>
    <n v="32.79"/>
    <n v="0"/>
    <s v="Prepaid Expense - 203"/>
    <s v="G/L Account"/>
    <s v=""/>
    <s v=" "/>
    <s v=""/>
    <s v=""/>
    <n v="27572"/>
    <s v=""/>
    <n v="110"/>
    <s v="NULL"/>
    <s v="NULL"/>
  </r>
  <r>
    <x v="0"/>
    <x v="1"/>
    <d v="2021-11-30T00:00:00"/>
    <x v="10"/>
    <s v=" "/>
    <s v="G00189"/>
    <n v="65240"/>
    <x v="23"/>
    <s v="65240 Dues &amp; subscriptions"/>
    <x v="6"/>
    <s v="P11 Nov 2021- Prepaid Amortization"/>
    <s v=" "/>
    <s v=""/>
    <s v=""/>
    <n v="65.75"/>
    <n v="65.75"/>
    <n v="0"/>
    <s v="Prepaid Expense - 97"/>
    <s v="G/L Account"/>
    <s v=""/>
    <s v=" "/>
    <s v=""/>
    <s v=""/>
    <n v="27567"/>
    <s v=""/>
    <n v="130"/>
    <s v="NULL"/>
    <s v="NULL"/>
  </r>
  <r>
    <x v="0"/>
    <x v="2"/>
    <d v="2021-11-30T00:00:00"/>
    <x v="10"/>
    <s v=" "/>
    <s v="G00189"/>
    <n v="65230"/>
    <x v="24"/>
    <s v="65230 Equipment rentals"/>
    <x v="6"/>
    <s v="P11 Nov 2021- Prepaid Amortization"/>
    <s v=" "/>
    <s v=""/>
    <s v=""/>
    <n v="125.02"/>
    <n v="125.02"/>
    <n v="0"/>
    <s v="Prepaid Expense - 158"/>
    <s v="G/L Account"/>
    <s v=""/>
    <s v=" "/>
    <s v=""/>
    <s v=""/>
    <n v="27554"/>
    <s v=""/>
    <n v="370"/>
    <s v="NULL"/>
    <s v="NULL"/>
  </r>
  <r>
    <x v="0"/>
    <x v="1"/>
    <d v="2021-11-30T00:00:00"/>
    <x v="10"/>
    <s v=" "/>
    <s v="G00189"/>
    <n v="65230"/>
    <x v="24"/>
    <s v="65230 Equipment rentals"/>
    <x v="6"/>
    <s v="P11 Nov 2021- Prepaid Amortization"/>
    <s v=" "/>
    <s v=""/>
    <s v=""/>
    <n v="126.84"/>
    <n v="126.84"/>
    <n v="0"/>
    <s v="Prepaid Expense - 156"/>
    <s v="G/L Account"/>
    <s v=""/>
    <s v=" "/>
    <s v=""/>
    <s v=""/>
    <n v="27553"/>
    <s v=""/>
    <n v="370"/>
    <s v="NULL"/>
    <s v="NULL"/>
  </r>
  <r>
    <x v="1"/>
    <x v="7"/>
    <d v="2021-11-30T00:00:00"/>
    <x v="10"/>
    <s v=" "/>
    <s v="G00189"/>
    <n v="65230"/>
    <x v="24"/>
    <s v="65230 Equipment rentals"/>
    <x v="6"/>
    <s v="P11 Nov 2021- Prepaid Amortization"/>
    <s v=" "/>
    <s v=""/>
    <s v=""/>
    <n v="189.98"/>
    <n v="189.98"/>
    <n v="0"/>
    <s v="Prepaid Expense - 157"/>
    <s v="G/L Account"/>
    <s v=""/>
    <s v=" "/>
    <s v=""/>
    <s v=""/>
    <n v="27540"/>
    <s v=""/>
    <n v="370"/>
    <s v="NULL"/>
    <s v="NULL"/>
  </r>
  <r>
    <x v="0"/>
    <x v="2"/>
    <d v="2021-11-30T00:00:00"/>
    <x v="10"/>
    <s v=" "/>
    <s v="G00189"/>
    <n v="65210"/>
    <x v="26"/>
    <s v="65210 Computer software"/>
    <x v="6"/>
    <s v="P11 Nov 2021- Prepaid Amortization"/>
    <s v=" "/>
    <s v=""/>
    <s v=""/>
    <n v="85.25"/>
    <n v="85.25"/>
    <n v="0"/>
    <s v="Prepaid Expense - 130"/>
    <s v="G/L Account"/>
    <s v=""/>
    <s v=" "/>
    <s v=""/>
    <s v=""/>
    <n v="27559"/>
    <s v=""/>
    <n v="370"/>
    <s v="NULL"/>
    <s v="NULL"/>
  </r>
  <r>
    <x v="1"/>
    <x v="1"/>
    <d v="2021-11-30T00:00:00"/>
    <x v="10"/>
    <s v=" "/>
    <s v="G00189"/>
    <n v="65210"/>
    <x v="26"/>
    <s v="65210 Computer software"/>
    <x v="6"/>
    <s v="P11 Nov 2021- Prepaid Amortization"/>
    <s v=" "/>
    <s v=""/>
    <s v=""/>
    <n v="775.6"/>
    <n v="775.6"/>
    <n v="0"/>
    <s v="Prepaid Expense - 133"/>
    <s v="G/L Account"/>
    <s v=""/>
    <s v=" "/>
    <s v=""/>
    <s v=""/>
    <n v="27512"/>
    <s v=""/>
    <n v="370"/>
    <s v="NULL"/>
    <s v="NULL"/>
  </r>
  <r>
    <x v="0"/>
    <x v="2"/>
    <d v="2021-11-30T00:00:00"/>
    <x v="10"/>
    <s v=" "/>
    <s v="G00189"/>
    <n v="65210"/>
    <x v="26"/>
    <s v="65210 Computer software"/>
    <x v="6"/>
    <s v="P11 Nov 2021- Prepaid Amortization"/>
    <s v=" "/>
    <s v=""/>
    <s v=""/>
    <n v="12227.18"/>
    <n v="12227.18"/>
    <n v="0"/>
    <s v="Prepaid Expense - 138"/>
    <s v="G/L Account"/>
    <s v=""/>
    <s v=" "/>
    <s v=""/>
    <s v=""/>
    <n v="27484"/>
    <s v=""/>
    <n v="370"/>
    <s v="NULL"/>
    <s v="NULL"/>
  </r>
  <r>
    <x v="1"/>
    <x v="1"/>
    <d v="2021-11-30T00:00:00"/>
    <x v="10"/>
    <s v="Invoice"/>
    <s v="537369-11"/>
    <n v="65210"/>
    <x v="26"/>
    <s v="65210 Computer software"/>
    <x v="6"/>
    <s v="Nov 2021 monthly license for M365"/>
    <s v=" "/>
    <s v=""/>
    <s v=""/>
    <n v="17016.39"/>
    <n v="17016.39"/>
    <n v="0"/>
    <s v=""/>
    <s v="G/L Account"/>
    <s v=""/>
    <s v=" "/>
    <s v=""/>
    <s v="ExpoIT, LLC"/>
    <n v="25006"/>
    <s v="537369-11"/>
    <n v="370"/>
    <s v="NULL"/>
    <s v="NULL"/>
  </r>
  <r>
    <x v="4"/>
    <x v="4"/>
    <d v="2021-11-30T00:00:00"/>
    <x v="10"/>
    <s v="Invoice"/>
    <s v="4593"/>
    <n v="65210"/>
    <x v="26"/>
    <s v="65210 Computer software"/>
    <x v="6"/>
    <s v="elearning, esign, covid19, IVF module, Low tech IUI"/>
    <s v=" "/>
    <s v=""/>
    <s v=""/>
    <n v="1250"/>
    <n v="1250"/>
    <n v="0"/>
    <s v=""/>
    <s v="G/L Account"/>
    <s v=""/>
    <s v=" "/>
    <s v=""/>
    <s v="EngagedMD"/>
    <n v="25002"/>
    <s v="4593"/>
    <n v="332"/>
    <s v="NULL"/>
    <s v="NULL"/>
  </r>
  <r>
    <x v="1"/>
    <x v="1"/>
    <d v="2021-11-30T00:00:00"/>
    <x v="10"/>
    <s v="Invoice"/>
    <s v="4592"/>
    <n v="65210"/>
    <x v="26"/>
    <s v="65210 Computer software"/>
    <x v="6"/>
    <s v="platform for 13 providers, sms/id auth, infert 101esign, covid19, IVF module, Low tech IUI"/>
    <s v=" "/>
    <s v=""/>
    <s v=""/>
    <n v="7924.5"/>
    <n v="7924.5"/>
    <n v="0"/>
    <s v=""/>
    <s v="G/L Account"/>
    <s v=""/>
    <s v=" "/>
    <s v=""/>
    <s v="EngagedMD"/>
    <n v="24998"/>
    <s v="4592"/>
    <n v="332"/>
    <s v="NULL"/>
    <s v="NULL"/>
  </r>
  <r>
    <x v="0"/>
    <x v="2"/>
    <d v="2021-11-30T00:00:00"/>
    <x v="10"/>
    <s v=" "/>
    <s v="G00180"/>
    <n v="65210"/>
    <x v="26"/>
    <s v="65210 Computer software"/>
    <x v="6"/>
    <s v="Derald Sue : 82778667 : Expensify, Inc. : 8126.93"/>
    <s v=" "/>
    <s v=""/>
    <s v=""/>
    <n v="983.81"/>
    <n v="983.81"/>
    <n v="0"/>
    <s v=""/>
    <s v="G/L Account"/>
    <s v=""/>
    <s v=" "/>
    <s v=""/>
    <s v=""/>
    <n v="22664"/>
    <s v=""/>
    <n v="32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LinkedIn : 8126.93"/>
    <s v=" "/>
    <s v=""/>
    <s v=""/>
    <n v="239.4"/>
    <n v="239.4"/>
    <n v="0"/>
    <s v=""/>
    <s v="G/L Account"/>
    <s v=""/>
    <s v=" "/>
    <s v=""/>
    <s v=""/>
    <n v="22662"/>
    <s v=""/>
    <n v="31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.com : 8126.93"/>
    <s v=" "/>
    <s v=""/>
    <s v=""/>
    <n v="960"/>
    <n v="960"/>
    <n v="0"/>
    <s v=""/>
    <s v="G/L Account"/>
    <s v=""/>
    <s v=" "/>
    <s v=""/>
    <s v=""/>
    <n v="22659"/>
    <s v=""/>
    <n v="31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Google : 8126.93"/>
    <s v=" "/>
    <s v=""/>
    <s v=""/>
    <n v="99.99"/>
    <n v="99.99"/>
    <n v="0"/>
    <s v=""/>
    <s v="G/L Account"/>
    <s v=""/>
    <s v=" "/>
    <s v=""/>
    <s v=""/>
    <n v="22641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.com : 8126.93"/>
    <s v=" "/>
    <s v=""/>
    <s v=""/>
    <n v="978.51"/>
    <n v="978.51"/>
    <n v="0"/>
    <s v=""/>
    <s v="G/L Account"/>
    <s v=""/>
    <s v=" "/>
    <s v=""/>
    <s v=""/>
    <n v="22640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Monday : 8126.93"/>
    <s v=" "/>
    <s v=""/>
    <s v=""/>
    <n v="986.37"/>
    <n v="986.37"/>
    <n v="0"/>
    <s v=""/>
    <s v="G/L Account"/>
    <s v=""/>
    <s v=" "/>
    <s v=""/>
    <s v=""/>
    <n v="22634"/>
    <s v=""/>
    <n v="370"/>
    <s v=""/>
    <s v=""/>
  </r>
  <r>
    <x v="0"/>
    <x v="2"/>
    <d v="2021-11-30T00:00:00"/>
    <x v="10"/>
    <s v=" "/>
    <s v="G00180"/>
    <n v="65210"/>
    <x v="26"/>
    <s v="65210 Computer software"/>
    <x v="6"/>
    <s v="Derald Sue : 82778667 : Expensify, Inc. : 8126.93"/>
    <s v=" "/>
    <s v=""/>
    <s v=""/>
    <n v="567"/>
    <n v="567"/>
    <n v="0"/>
    <s v=""/>
    <s v="G/L Account"/>
    <s v=""/>
    <s v=" "/>
    <s v=""/>
    <s v=""/>
    <n v="22630"/>
    <s v=""/>
    <n v="320"/>
    <s v=""/>
    <s v=""/>
  </r>
  <r>
    <x v="0"/>
    <x v="1"/>
    <d v="2021-11-30T00:00:00"/>
    <x v="10"/>
    <s v=" "/>
    <s v="G00180"/>
    <n v="65200"/>
    <x v="27"/>
    <s v="65200 IT supplies"/>
    <x v="6"/>
    <s v="Manny Lam : 83900149 : Best Buy : 143.55"/>
    <s v=" "/>
    <s v=""/>
    <s v=""/>
    <n v="48.85"/>
    <n v="48.85"/>
    <n v="0"/>
    <s v=""/>
    <s v="G/L Account"/>
    <s v=""/>
    <s v=" "/>
    <s v=""/>
    <s v=""/>
    <n v="22915"/>
    <s v=""/>
    <n v="370"/>
    <s v=""/>
    <s v=""/>
  </r>
  <r>
    <x v="1"/>
    <x v="7"/>
    <d v="2021-11-30T00:00:00"/>
    <x v="10"/>
    <s v="Invoice"/>
    <s v="8063388548"/>
    <n v="65190"/>
    <x v="28"/>
    <s v="65190 Office supplies"/>
    <x v="6"/>
    <s v="8063388548 8.28.21 Oak"/>
    <s v=" "/>
    <s v=""/>
    <s v=""/>
    <n v="1320.05"/>
    <n v="1320.05"/>
    <n v="0"/>
    <s v=""/>
    <s v="G/L Account"/>
    <s v=""/>
    <s v=" "/>
    <s v=""/>
    <s v="Staples"/>
    <n v="25612"/>
    <s v="8063388548"/>
    <n v="180"/>
    <s v="NULL"/>
    <s v="NULL"/>
  </r>
  <r>
    <x v="1"/>
    <x v="1"/>
    <d v="2021-11-30T00:00:00"/>
    <x v="10"/>
    <s v="Invoice"/>
    <s v="8063388548"/>
    <n v="65190"/>
    <x v="28"/>
    <s v="65190 Office supplies"/>
    <x v="6"/>
    <s v="8063388548 8.28.21 SF IVF"/>
    <s v=" "/>
    <s v=""/>
    <s v=""/>
    <n v="204.05"/>
    <n v="204.05"/>
    <n v="0"/>
    <s v=""/>
    <s v="G/L Account"/>
    <s v=""/>
    <s v=" "/>
    <s v=""/>
    <s v="Staples"/>
    <n v="25609"/>
    <s v="8063388548"/>
    <n v="130"/>
    <s v="NULL"/>
    <s v="NULL"/>
  </r>
  <r>
    <x v="1"/>
    <x v="7"/>
    <d v="2021-11-30T00:00:00"/>
    <x v="10"/>
    <s v="Invoice"/>
    <s v="8063388548"/>
    <n v="65190"/>
    <x v="28"/>
    <s v="65190 Office supplies"/>
    <x v="6"/>
    <s v="8063388548 8.28.21 Oak"/>
    <s v=" "/>
    <s v=""/>
    <s v=""/>
    <n v="27.55"/>
    <n v="27.55"/>
    <n v="0"/>
    <s v=""/>
    <s v="G/L Account"/>
    <s v=""/>
    <s v=" "/>
    <s v=""/>
    <s v="Staples"/>
    <n v="25606"/>
    <s v="8063388548"/>
    <n v="130"/>
    <s v="NULL"/>
    <s v="NULL"/>
  </r>
  <r>
    <x v="1"/>
    <x v="1"/>
    <d v="2021-11-30T00:00:00"/>
    <x v="10"/>
    <s v="Invoice"/>
    <s v="8063388548"/>
    <n v="65190"/>
    <x v="28"/>
    <s v="65190 Office supplies"/>
    <x v="6"/>
    <s v="8063388548 8.28.21 SF"/>
    <s v=" "/>
    <s v=""/>
    <s v=""/>
    <n v="765.93"/>
    <n v="765.93"/>
    <n v="0"/>
    <s v=""/>
    <s v="G/L Account"/>
    <s v=""/>
    <s v=" "/>
    <s v=""/>
    <s v="Staples"/>
    <n v="25603"/>
    <s v="8063388548"/>
    <n v="180"/>
    <s v="NULL"/>
    <s v="NULL"/>
  </r>
  <r>
    <x v="4"/>
    <x v="4"/>
    <d v="2021-11-30T00:00:00"/>
    <x v="10"/>
    <s v="Invoice"/>
    <s v="8063388548"/>
    <n v="65190"/>
    <x v="28"/>
    <s v="65190 Office supplies"/>
    <x v="6"/>
    <s v="8063388548 8.28.21 NY"/>
    <s v=" "/>
    <s v=""/>
    <s v=""/>
    <n v="3846.72"/>
    <n v="3846.72"/>
    <n v="0"/>
    <s v=""/>
    <s v="G/L Account"/>
    <s v=""/>
    <s v=" "/>
    <s v=""/>
    <s v="Staples"/>
    <n v="25600"/>
    <s v="8063388548"/>
    <n v="180"/>
    <s v="NULL"/>
    <s v="NULL"/>
  </r>
  <r>
    <x v="1"/>
    <x v="5"/>
    <d v="2021-11-30T00:00:00"/>
    <x v="10"/>
    <s v="Invoice"/>
    <s v="8063388548"/>
    <n v="65190"/>
    <x v="28"/>
    <s v="65190 Office supplies"/>
    <x v="6"/>
    <s v="8063388548 8.28.21 SV"/>
    <s v=" "/>
    <s v=""/>
    <s v=""/>
    <n v="132.02000000000001"/>
    <n v="132.02000000000001"/>
    <n v="0"/>
    <s v=""/>
    <s v="G/L Account"/>
    <s v=""/>
    <s v=" "/>
    <s v=""/>
    <s v="Staples"/>
    <n v="25597"/>
    <s v="8063388548"/>
    <n v="180"/>
    <s v="NULL"/>
    <s v="NULL"/>
  </r>
  <r>
    <x v="1"/>
    <x v="8"/>
    <d v="2021-11-30T00:00:00"/>
    <x v="10"/>
    <s v="Invoice"/>
    <s v="8063388548"/>
    <n v="65190"/>
    <x v="28"/>
    <s v="65190 Office supplies"/>
    <x v="6"/>
    <s v="8063388548 8.28.21 Dan"/>
    <s v=" "/>
    <s v=""/>
    <s v=""/>
    <n v="12.15"/>
    <n v="12.15"/>
    <n v="0"/>
    <s v=""/>
    <s v="G/L Account"/>
    <s v=""/>
    <s v=" "/>
    <s v=""/>
    <s v="Staples"/>
    <n v="25594"/>
    <s v="8063388548"/>
    <n v="180"/>
    <s v="NULL"/>
    <s v="NULL"/>
  </r>
  <r>
    <x v="0"/>
    <x v="2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60.53"/>
    <n v="60.53"/>
    <n v="0"/>
    <s v=""/>
    <s v="G/L Account"/>
    <s v=""/>
    <s v=" "/>
    <s v=""/>
    <s v=""/>
    <n v="22888"/>
    <s v=""/>
    <n v="332"/>
    <s v=""/>
    <s v=""/>
  </r>
  <r>
    <x v="1"/>
    <x v="5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93.82"/>
    <n v="93.82"/>
    <n v="0"/>
    <s v=""/>
    <s v="G/L Account"/>
    <s v=""/>
    <s v=" "/>
    <s v=""/>
    <s v=""/>
    <n v="22873"/>
    <s v=""/>
    <n v="332"/>
    <s v=""/>
    <s v=""/>
  </r>
  <r>
    <x v="1"/>
    <x v="1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147.69"/>
    <n v="147.69"/>
    <n v="0"/>
    <s v=""/>
    <s v="G/L Account"/>
    <s v=""/>
    <s v=" "/>
    <s v=""/>
    <s v=""/>
    <n v="22870"/>
    <s v=""/>
    <n v="332"/>
    <s v=""/>
    <s v=""/>
  </r>
  <r>
    <x v="1"/>
    <x v="7"/>
    <d v="2021-11-30T00:00:00"/>
    <x v="10"/>
    <s v=" "/>
    <s v="G00180"/>
    <n v="65190"/>
    <x v="28"/>
    <s v="65190 Office supplies"/>
    <x v="6"/>
    <s v="Savannah Kay : 83367031 : Amazon : 3107.47"/>
    <s v=" "/>
    <s v=""/>
    <s v=""/>
    <n v="37.42"/>
    <n v="37.42"/>
    <n v="0"/>
    <s v=""/>
    <s v="G/L Account"/>
    <s v=""/>
    <s v=" "/>
    <s v=""/>
    <s v=""/>
    <n v="22867"/>
    <s v=""/>
    <n v="180"/>
    <s v=""/>
    <s v=""/>
  </r>
  <r>
    <x v="0"/>
    <x v="8"/>
    <d v="2021-11-30T00:00:00"/>
    <x v="10"/>
    <s v=" "/>
    <s v="G00180"/>
    <n v="65190"/>
    <x v="28"/>
    <s v="65190 Office supplies"/>
    <x v="6"/>
    <s v="Jason Gardner : 82881622 : Alamo san Ramon (Ace Hardware) : 196.4"/>
    <s v=" "/>
    <s v=""/>
    <s v=""/>
    <n v="11.51"/>
    <n v="11.51"/>
    <n v="0"/>
    <s v=""/>
    <s v="G/L Account"/>
    <s v=""/>
    <s v=" "/>
    <s v=""/>
    <s v=""/>
    <n v="22693"/>
    <s v=""/>
    <n v="380"/>
    <s v=""/>
    <s v=""/>
  </r>
  <r>
    <x v="0"/>
    <x v="7"/>
    <d v="2021-11-30T00:00:00"/>
    <x v="10"/>
    <s v=" "/>
    <s v="G00180"/>
    <n v="65190"/>
    <x v="28"/>
    <s v="65190 Office supplies"/>
    <x v="6"/>
    <s v="Derald Sue : 82778667 : Amazon : 8126.93"/>
    <s v=" "/>
    <s v=""/>
    <s v=""/>
    <n v="17.7"/>
    <n v="17.7"/>
    <n v="0"/>
    <s v=""/>
    <s v="G/L Account"/>
    <s v=""/>
    <s v=" "/>
    <s v=""/>
    <s v=""/>
    <n v="22666"/>
    <s v=""/>
    <n v="180"/>
    <s v=""/>
    <s v=""/>
  </r>
  <r>
    <x v="1"/>
    <x v="1"/>
    <d v="2021-11-30T00:00:00"/>
    <x v="10"/>
    <s v=" "/>
    <s v="G00169"/>
    <n v="65190"/>
    <x v="28"/>
    <s v="65190 Office supplies"/>
    <x v="6"/>
    <s v="COSTCO- no receipt"/>
    <s v=" "/>
    <s v=""/>
    <s v=""/>
    <n v="51.71"/>
    <n v="51.71"/>
    <n v="0"/>
    <s v=""/>
    <s v="G/L Account"/>
    <s v=""/>
    <s v=" "/>
    <s v=""/>
    <s v=""/>
    <n v="21652"/>
    <s v=""/>
    <n v="180"/>
    <s v="NULL"/>
    <s v="NULL"/>
  </r>
  <r>
    <x v="1"/>
    <x v="1"/>
    <d v="2021-11-30T00:00:00"/>
    <x v="10"/>
    <s v=" "/>
    <s v="G00169"/>
    <n v="65190"/>
    <x v="28"/>
    <s v="65190 Office supplies"/>
    <x v="6"/>
    <s v="COSTCO- no receipt"/>
    <s v=" "/>
    <s v=""/>
    <s v=""/>
    <n v="51.95"/>
    <n v="51.95"/>
    <n v="0"/>
    <s v=""/>
    <s v="G/L Account"/>
    <s v=""/>
    <s v=" "/>
    <s v=""/>
    <s v=""/>
    <n v="21646"/>
    <s v=""/>
    <n v="180"/>
    <s v="NULL"/>
    <s v="NULL"/>
  </r>
  <r>
    <x v="1"/>
    <x v="5"/>
    <d v="2021-11-30T00:00:00"/>
    <x v="10"/>
    <s v=" "/>
    <s v="G00189"/>
    <n v="65180"/>
    <x v="29"/>
    <s v="65180 Printing, delivery, &amp; postage"/>
    <x v="6"/>
    <s v="P11 Nov 2021- Prepaid Amortization"/>
    <s v=" "/>
    <s v=""/>
    <s v=""/>
    <n v="20.149999999999999"/>
    <n v="20.149999999999999"/>
    <n v="0"/>
    <s v="Prepaid Expense - 171"/>
    <s v="G/L Account"/>
    <s v=""/>
    <s v=" "/>
    <s v=""/>
    <s v=""/>
    <n v="27577"/>
    <s v=""/>
    <n v="370"/>
    <s v="NULL"/>
    <s v="NULL"/>
  </r>
  <r>
    <x v="1"/>
    <x v="3"/>
    <d v="2021-11-30T00:00:00"/>
    <x v="10"/>
    <s v=" "/>
    <s v="G00189"/>
    <n v="65180"/>
    <x v="29"/>
    <s v="65180 Printing, delivery, &amp; postage"/>
    <x v="6"/>
    <s v="P11 Nov 2021- Prepaid Amortization"/>
    <s v=" "/>
    <s v=""/>
    <s v=""/>
    <n v="34.31"/>
    <n v="34.31"/>
    <n v="0"/>
    <s v="Prepaid Expense - 166"/>
    <s v="G/L Account"/>
    <s v=""/>
    <s v=" "/>
    <s v=""/>
    <s v=""/>
    <n v="27568"/>
    <s v=""/>
    <n v="370"/>
    <s v="NULL"/>
    <s v="NULL"/>
  </r>
  <r>
    <x v="4"/>
    <x v="4"/>
    <d v="2021-11-30T00:00:00"/>
    <x v="10"/>
    <s v=" "/>
    <s v="G00180"/>
    <n v="65180"/>
    <x v="29"/>
    <s v="65180 Printing, delivery, &amp; postage"/>
    <x v="6"/>
    <s v="Meghan Dwyer : 83213711 : FedEx Office :"/>
    <s v=" "/>
    <s v=""/>
    <s v=""/>
    <n v="67.89"/>
    <n v="67.89"/>
    <n v="0"/>
    <s v=""/>
    <s v="G/L Account"/>
    <s v=""/>
    <s v=" "/>
    <s v=""/>
    <s v=""/>
    <n v="22790"/>
    <s v=""/>
    <n v="340"/>
    <s v=""/>
    <s v=""/>
  </r>
  <r>
    <x v="4"/>
    <x v="4"/>
    <d v="2021-11-30T00:00:00"/>
    <x v="10"/>
    <s v=" "/>
    <s v="G00180"/>
    <n v="65180"/>
    <x v="29"/>
    <s v="65180 Printing, delivery, &amp; postage"/>
    <x v="6"/>
    <s v="Meghan Dwyer : 83213711 : Fedex :"/>
    <s v=" "/>
    <s v=""/>
    <s v=""/>
    <n v="176.38"/>
    <n v="176.38"/>
    <n v="0"/>
    <s v=""/>
    <s v="G/L Account"/>
    <s v=""/>
    <s v=" "/>
    <s v=""/>
    <s v=""/>
    <n v="22769"/>
    <s v=""/>
    <n v="340"/>
    <s v=""/>
    <s v=""/>
  </r>
  <r>
    <x v="0"/>
    <x v="2"/>
    <d v="2021-11-30T00:00:00"/>
    <x v="10"/>
    <s v=" "/>
    <s v="G00180"/>
    <n v="65180"/>
    <x v="29"/>
    <s v="65180 Printing, delivery, &amp; postage"/>
    <x v="6"/>
    <s v="Derald Sue : 82778667 : The UPS Store : 8126.93"/>
    <s v=" "/>
    <s v=""/>
    <s v=""/>
    <n v="15"/>
    <n v="15"/>
    <n v="0"/>
    <s v=""/>
    <s v="G/L Account"/>
    <s v=""/>
    <s v=" "/>
    <s v=""/>
    <s v=""/>
    <n v="22665"/>
    <s v=""/>
    <n v="360"/>
    <s v=""/>
    <s v=""/>
  </r>
  <r>
    <x v="4"/>
    <x v="4"/>
    <d v="2021-11-30T00:00:00"/>
    <x v="10"/>
    <s v=" "/>
    <s v="G00189"/>
    <n v="65170"/>
    <x v="30"/>
    <s v="65170 Shredding Services"/>
    <x v="6"/>
    <s v="P11 Nov 2021- Prepaid Amortization"/>
    <s v=" "/>
    <s v=""/>
    <s v=""/>
    <n v="123.48"/>
    <n v="123.48"/>
    <n v="0"/>
    <s v="Prepaid Expense - 177"/>
    <s v="G/L Account"/>
    <s v=""/>
    <s v=" "/>
    <s v=""/>
    <s v=""/>
    <n v="27555"/>
    <s v=""/>
    <n v="180"/>
    <s v="NULL"/>
    <s v="NULL"/>
  </r>
  <r>
    <x v="4"/>
    <x v="4"/>
    <d v="2021-11-30T00:00:00"/>
    <x v="10"/>
    <s v="Invoice"/>
    <s v="8000418028"/>
    <n v="65170"/>
    <x v="30"/>
    <s v="65170 Shredding Services"/>
    <x v="6"/>
    <s v="Shredding Service 10.7.21"/>
    <s v=" "/>
    <s v=""/>
    <s v=""/>
    <n v="60.62"/>
    <n v="60.62"/>
    <n v="0"/>
    <s v=""/>
    <s v="G/L Account"/>
    <s v=""/>
    <s v=" "/>
    <s v=""/>
    <s v="Shred It"/>
    <n v="25085"/>
    <s v="8000418028"/>
    <n v="180"/>
    <s v="NULL"/>
    <s v="NULL"/>
  </r>
  <r>
    <x v="4"/>
    <x v="4"/>
    <d v="2021-11-30T00:00:00"/>
    <x v="10"/>
    <s v="Invoice"/>
    <s v="8000219447"/>
    <n v="65170"/>
    <x v="30"/>
    <s v="65170 Shredding Services"/>
    <x v="6"/>
    <s v="Shredding Service 9.10.21-9.21.21"/>
    <s v=" "/>
    <s v=""/>
    <s v=""/>
    <n v="178.61"/>
    <n v="178.61"/>
    <n v="0"/>
    <s v=""/>
    <s v="G/L Account"/>
    <s v=""/>
    <s v=" "/>
    <s v=""/>
    <s v="Shred It"/>
    <n v="25078"/>
    <s v="8000219447"/>
    <n v="180"/>
    <s v="NULL"/>
    <s v="NULL"/>
  </r>
  <r>
    <x v="0"/>
    <x v="2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31"/>
    <n v="431"/>
    <n v="0"/>
    <s v="Prepaid Expense - 165"/>
    <s v="G/L Account"/>
    <s v=""/>
    <s v=" "/>
    <s v=""/>
    <s v=""/>
    <n v="27525"/>
    <s v=""/>
    <n v="380"/>
    <s v="NULL"/>
    <s v="NULL"/>
  </r>
  <r>
    <x v="0"/>
    <x v="1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783.29"/>
    <n v="783.29"/>
    <n v="0"/>
    <s v="Prepaid Expense - 101"/>
    <s v="G/L Account"/>
    <s v=""/>
    <s v=" "/>
    <s v=""/>
    <s v=""/>
    <n v="27511"/>
    <s v=""/>
    <n v="380"/>
    <s v="NULL"/>
    <s v="NULL"/>
  </r>
  <r>
    <x v="1"/>
    <x v="5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759.2"/>
    <n v="4759.2"/>
    <n v="0"/>
    <s v="Prepaid Expense - 163"/>
    <s v="G/L Account"/>
    <s v=""/>
    <s v=" "/>
    <s v=""/>
    <s v=""/>
    <n v="27491"/>
    <s v=""/>
    <n v="380"/>
    <s v="NULL"/>
    <s v="NULL"/>
  </r>
  <r>
    <x v="0"/>
    <x v="1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4818.2700000000004"/>
    <n v="4818.2700000000004"/>
    <n v="0"/>
    <s v="Prepaid Expense - 162"/>
    <s v="G/L Account"/>
    <s v=""/>
    <s v=" "/>
    <s v=""/>
    <s v=""/>
    <n v="27490"/>
    <s v=""/>
    <n v="380"/>
    <s v="NULL"/>
    <s v="NULL"/>
  </r>
  <r>
    <x v="1"/>
    <x v="7"/>
    <d v="2021-11-30T00:00:00"/>
    <x v="10"/>
    <s v=" "/>
    <s v="G00189"/>
    <n v="65160"/>
    <x v="31"/>
    <s v="65160 Repair &amp; Maintenance"/>
    <x v="6"/>
    <s v="P11 Nov 2021- Prepaid Amortization"/>
    <s v=" "/>
    <s v=""/>
    <s v=""/>
    <n v="18676"/>
    <n v="18676"/>
    <n v="0"/>
    <s v="Prepaid Expense - 164"/>
    <s v="G/L Account"/>
    <s v=""/>
    <s v=" "/>
    <s v=""/>
    <s v=""/>
    <n v="27481"/>
    <s v=""/>
    <n v="380"/>
    <s v="NULL"/>
    <s v="NULL"/>
  </r>
  <r>
    <x v="4"/>
    <x v="4"/>
    <d v="2021-11-30T00:00:00"/>
    <x v="10"/>
    <s v="Invoice"/>
    <s v="63588"/>
    <n v="65160"/>
    <x v="31"/>
    <s v="65160 Repair &amp; Maintenance"/>
    <x v="6"/>
    <s v="9.8.21 assist with NYC spring badges"/>
    <s v=" "/>
    <s v=""/>
    <s v=""/>
    <n v="285.8"/>
    <n v="285.8"/>
    <n v="0"/>
    <s v=""/>
    <s v="G/L Account"/>
    <s v=""/>
    <s v=" "/>
    <s v=""/>
    <s v="Guard Management Service Corporation "/>
    <n v="25581"/>
    <s v="63588"/>
    <n v="380"/>
    <s v="NULL"/>
    <s v="NULL"/>
  </r>
  <r>
    <x v="1"/>
    <x v="7"/>
    <d v="2021-11-30T00:00:00"/>
    <x v="10"/>
    <s v="Invoice"/>
    <s v="AUG-OCT 2021 HVAC"/>
    <n v="65160"/>
    <x v="31"/>
    <s v="65160 Repair &amp; Maintenance"/>
    <x v="6"/>
    <s v="8.21 HVAC after hours/ 9/1 73.5 hours / 10/21 70 hours"/>
    <s v=" "/>
    <s v=""/>
    <s v=""/>
    <n v="13762.5"/>
    <n v="13762.5"/>
    <n v="0"/>
    <s v=""/>
    <s v="G/L Account"/>
    <s v=""/>
    <s v=" "/>
    <s v=""/>
    <s v="SPI 80 Grand Broadway"/>
    <n v="25091"/>
    <s v="AUG-OCT 2021 HVAC"/>
    <n v="380"/>
    <s v="NULL"/>
    <s v="NULL"/>
  </r>
  <r>
    <x v="0"/>
    <x v="5"/>
    <d v="2021-11-30T00:00:00"/>
    <x v="10"/>
    <s v=" "/>
    <s v="G00180"/>
    <n v="65160"/>
    <x v="31"/>
    <s v="65160 Repair &amp; Maintenance"/>
    <x v="6"/>
    <s v="james.singh@springfertility.com : 83190581 : Lowe's : 200.41"/>
    <s v=" "/>
    <s v=""/>
    <s v=""/>
    <n v="124.32"/>
    <n v="124.32"/>
    <n v="0"/>
    <s v=""/>
    <s v="G/L Account"/>
    <s v=""/>
    <s v=" "/>
    <s v=""/>
    <s v=""/>
    <n v="22707"/>
    <s v=""/>
    <n v="380"/>
    <s v=""/>
    <s v="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3.01"/>
    <n v="33.01"/>
    <n v="0"/>
    <s v="Prepaid Expense - 82"/>
    <s v="G/L Account"/>
    <s v=""/>
    <s v=" "/>
    <s v=""/>
    <s v=""/>
    <n v="2757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83.08"/>
    <n v="83.08"/>
    <n v="0"/>
    <s v="Prepaid Expense - 49"/>
    <s v="G/L Account"/>
    <s v=""/>
    <s v=" "/>
    <s v=""/>
    <s v=""/>
    <n v="27560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93.48"/>
    <n v="93.48"/>
    <n v="0"/>
    <s v="Prepaid Expense - 71"/>
    <s v="G/L Account"/>
    <s v=""/>
    <s v=" "/>
    <s v=""/>
    <s v=""/>
    <n v="27558"/>
    <s v=""/>
    <n v="31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59.44999999999999"/>
    <n v="159.44999999999999"/>
    <n v="0"/>
    <s v="Prepaid Expense - 57"/>
    <s v="G/L Account"/>
    <s v=""/>
    <s v=" "/>
    <s v=""/>
    <s v=""/>
    <n v="2754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06.15"/>
    <n v="206.15"/>
    <n v="0"/>
    <s v="Prepaid Expense - 81"/>
    <s v="G/L Account"/>
    <s v=""/>
    <s v=" "/>
    <s v=""/>
    <s v=""/>
    <n v="27539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31.64"/>
    <n v="231.64"/>
    <n v="0"/>
    <s v="Prepaid Expense - 92"/>
    <s v="G/L Account"/>
    <s v=""/>
    <s v=" "/>
    <s v=""/>
    <s v=""/>
    <n v="2753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93.22000000000003"/>
    <n v="293.22000000000003"/>
    <n v="0"/>
    <s v="Prepaid Expense - 48"/>
    <s v="G/L Account"/>
    <s v=""/>
    <s v=" "/>
    <s v=""/>
    <s v=""/>
    <n v="2753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06.52999999999997"/>
    <n v="306.52999999999997"/>
    <n v="0"/>
    <s v="Prepaid Expense - 77"/>
    <s v="G/L Account"/>
    <s v=""/>
    <s v=" "/>
    <s v=""/>
    <s v=""/>
    <n v="27527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389.51"/>
    <n v="389.51"/>
    <n v="0"/>
    <s v="Prepaid Expense - 76"/>
    <s v="G/L Account"/>
    <s v=""/>
    <s v=" "/>
    <s v=""/>
    <s v=""/>
    <n v="27526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508.03"/>
    <n v="508.03"/>
    <n v="0"/>
    <s v="Prepaid Expense - 65"/>
    <s v="G/L Account"/>
    <s v=""/>
    <s v=" "/>
    <s v=""/>
    <s v=""/>
    <n v="27521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846.31"/>
    <n v="846.31"/>
    <n v="0"/>
    <s v="Prepaid Expense - 79"/>
    <s v="G/L Account"/>
    <s v=""/>
    <s v=" "/>
    <s v=""/>
    <s v=""/>
    <n v="27510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089.2"/>
    <n v="1089.2"/>
    <n v="0"/>
    <s v="Prepaid Expense - 96"/>
    <s v="G/L Account"/>
    <s v=""/>
    <s v=" "/>
    <s v=""/>
    <s v=""/>
    <n v="27509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376.39"/>
    <n v="1376.39"/>
    <n v="0"/>
    <s v="Prepaid Expense - 91"/>
    <s v="G/L Account"/>
    <s v=""/>
    <s v=" "/>
    <s v=""/>
    <s v=""/>
    <n v="2750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569.68"/>
    <n v="1569.68"/>
    <n v="0"/>
    <s v="Prepaid Expense - 103"/>
    <s v="G/L Account"/>
    <s v=""/>
    <s v=" "/>
    <s v=""/>
    <s v=""/>
    <n v="27507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1642.61"/>
    <n v="1642.61"/>
    <n v="0"/>
    <s v="Prepaid Expense - 63"/>
    <s v="G/L Account"/>
    <s v=""/>
    <s v=" "/>
    <s v=""/>
    <s v=""/>
    <n v="27506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2581.25"/>
    <n v="2581.25"/>
    <n v="0"/>
    <s v="Prepaid Expense - 80"/>
    <s v="G/L Account"/>
    <s v=""/>
    <s v=" "/>
    <s v=""/>
    <s v=""/>
    <n v="27498"/>
    <s v=""/>
    <n v="180"/>
    <s v="NULL"/>
    <s v="NULL"/>
  </r>
  <r>
    <x v="0"/>
    <x v="2"/>
    <d v="2021-11-30T00:00:00"/>
    <x v="10"/>
    <s v=" "/>
    <s v="G00189"/>
    <n v="65150"/>
    <x v="32"/>
    <s v="65150 Insurance"/>
    <x v="6"/>
    <s v="P11 Nov 2021- Prepaid Amortization"/>
    <s v=" "/>
    <s v=""/>
    <s v=""/>
    <n v="6958.34"/>
    <n v="6958.34"/>
    <n v="0"/>
    <s v="Prepaid Expense - 29"/>
    <s v="G/L Account"/>
    <s v=""/>
    <s v=" "/>
    <s v=""/>
    <s v=""/>
    <n v="27489"/>
    <s v=""/>
    <n v="180"/>
    <s v="NULL"/>
    <s v="NULL"/>
  </r>
  <r>
    <x v="4"/>
    <x v="4"/>
    <d v="2021-11-30T00:00:00"/>
    <x v="10"/>
    <s v="Invoice"/>
    <s v="10.20.21-PK"/>
    <n v="65150"/>
    <x v="32"/>
    <s v="65150 Insurance"/>
    <x v="6"/>
    <s v="Reimbursement for PK's Principal pol 9528095"/>
    <s v=" "/>
    <s v=""/>
    <s v=""/>
    <n v="7775"/>
    <n v="7775"/>
    <n v="0"/>
    <s v=""/>
    <s v="G/L Account"/>
    <s v=""/>
    <s v=" "/>
    <s v=""/>
    <s v="Peter Klatsky, MD"/>
    <n v="25526"/>
    <s v="10.20.21-PK"/>
    <n v="110"/>
    <s v="NULL"/>
    <s v="NULL"/>
  </r>
  <r>
    <x v="4"/>
    <x v="4"/>
    <d v="2021-11-30T00:00:00"/>
    <x v="10"/>
    <s v="Invoice"/>
    <s v="20211004-87NY"/>
    <n v="65130"/>
    <x v="34"/>
    <s v="65130 Telephone &amp; internet"/>
    <x v="6"/>
    <s v="Sept  2021 -  NYC Services"/>
    <s v=" "/>
    <s v=""/>
    <s v=""/>
    <n v="59.7"/>
    <n v="59.7"/>
    <n v="0"/>
    <s v=""/>
    <s v="G/L Account"/>
    <s v=""/>
    <s v=" "/>
    <s v=""/>
    <s v="Lan do and Associates, LLC"/>
    <n v="25534"/>
    <s v="20211004-87NY"/>
    <n v="370"/>
    <s v="NULL"/>
    <s v="NULL"/>
  </r>
  <r>
    <x v="0"/>
    <x v="2"/>
    <d v="2021-11-30T00:00:00"/>
    <x v="10"/>
    <s v=" "/>
    <s v="G00180"/>
    <n v="65130"/>
    <x v="34"/>
    <s v="65130 Telephone &amp; internet"/>
    <x v="6"/>
    <s v="Derald Sue : 82778667 : AT&amp;T : 8126.93"/>
    <s v=" "/>
    <s v=""/>
    <s v=""/>
    <n v="386.86"/>
    <n v="386.86"/>
    <n v="0"/>
    <s v=""/>
    <s v="G/L Account"/>
    <s v=""/>
    <s v=" "/>
    <s v=""/>
    <s v=""/>
    <n v="22668"/>
    <s v=""/>
    <n v="310"/>
    <s v=""/>
    <s v=""/>
  </r>
  <r>
    <x v="0"/>
    <x v="2"/>
    <d v="2021-11-30T00:00:00"/>
    <x v="10"/>
    <s v=" "/>
    <s v="G00180"/>
    <n v="65130"/>
    <x v="34"/>
    <s v="65130 Telephone &amp; internet"/>
    <x v="6"/>
    <s v="Derald Sue : 82778667 : AT&amp;T : 8126.93"/>
    <s v=" "/>
    <s v=""/>
    <s v=""/>
    <n v="268.17"/>
    <n v="268.17"/>
    <n v="0"/>
    <s v=""/>
    <s v="G/L Account"/>
    <s v=""/>
    <s v=" "/>
    <s v=""/>
    <s v=""/>
    <n v="22629"/>
    <s v=""/>
    <n v="310"/>
    <s v=""/>
    <s v=""/>
  </r>
  <r>
    <x v="4"/>
    <x v="4"/>
    <d v="2021-11-30T00:00:00"/>
    <x v="10"/>
    <s v=" "/>
    <s v="G00189"/>
    <n v="65120"/>
    <x v="35"/>
    <s v="65120 Utilities"/>
    <x v="6"/>
    <s v="P11 Nov 2021- Prepaid Amortization"/>
    <s v=" "/>
    <s v=""/>
    <s v=""/>
    <n v="267.29000000000002"/>
    <n v="267.29000000000002"/>
    <n v="0"/>
    <s v="Prepaid Expense - 188"/>
    <s v="G/L Account"/>
    <s v=""/>
    <s v=" "/>
    <s v=""/>
    <s v=""/>
    <n v="27532"/>
    <s v=""/>
    <n v="380"/>
    <s v="NULL"/>
    <s v="NULL"/>
  </r>
  <r>
    <x v="1"/>
    <x v="3"/>
    <d v="2021-11-30T00:00:00"/>
    <x v="10"/>
    <s v="Invoice"/>
    <s v="11.10.21-SF POW SEW"/>
    <n v="65120"/>
    <x v="35"/>
    <s v="65120 Utilities"/>
    <x v="6"/>
    <s v="ACC# 3161000000 - SOMA - 10.1.21-11.1.21"/>
    <s v=" "/>
    <s v=""/>
    <s v=""/>
    <n v="362.42"/>
    <n v="362.42"/>
    <n v="0"/>
    <s v=""/>
    <s v="G/L Account"/>
    <s v=""/>
    <s v=" "/>
    <s v=""/>
    <s v="San Francisco Water Power Sewer"/>
    <n v="25530"/>
    <s v="11.10.21-SF POW SEW"/>
    <n v="380"/>
    <s v="NULL"/>
    <s v="NULL"/>
  </r>
  <r>
    <x v="1"/>
    <x v="3"/>
    <d v="2021-11-30T00:00:00"/>
    <x v="10"/>
    <s v="Invoice"/>
    <s v="10.13.21-SF POW SEW"/>
    <n v="65120"/>
    <x v="35"/>
    <s v="65120 Utilities"/>
    <x v="6"/>
    <s v="ACC# 3161000000 - SOMA - 9.1.21-10.1.21"/>
    <s v=" "/>
    <s v=""/>
    <s v=""/>
    <n v="326.08"/>
    <n v="326.08"/>
    <n v="0"/>
    <s v=""/>
    <s v="G/L Account"/>
    <s v=""/>
    <s v=" "/>
    <s v=""/>
    <s v="San Francisco Water Power Sewer"/>
    <n v="25522"/>
    <s v="10.13.21-SF POW SEW"/>
    <n v="380"/>
    <s v="NULL"/>
    <s v="NULL"/>
  </r>
  <r>
    <x v="0"/>
    <x v="2"/>
    <d v="2021-11-30T00:00:00"/>
    <x v="10"/>
    <s v=" "/>
    <s v="G00176"/>
    <n v="65110"/>
    <x v="37"/>
    <s v="65110 Base rent"/>
    <x v="6"/>
    <s v="Amortization of TI for November 2021"/>
    <s v=" "/>
    <s v=""/>
    <s v=""/>
    <n v="-484"/>
    <n v="0"/>
    <n v="484"/>
    <s v=""/>
    <s v="G/L Account"/>
    <s v=""/>
    <s v=" "/>
    <s v=""/>
    <s v=""/>
    <n v="22628"/>
    <s v=""/>
    <n v="380"/>
    <s v=""/>
    <s v=""/>
  </r>
  <r>
    <x v="0"/>
    <x v="2"/>
    <d v="2021-11-30T00:00:00"/>
    <x v="10"/>
    <s v=" "/>
    <s v="G00176"/>
    <n v="65110"/>
    <x v="37"/>
    <s v="65110 Base rent"/>
    <x v="6"/>
    <s v="November straight-line rent"/>
    <s v=" "/>
    <s v=""/>
    <s v=""/>
    <n v="8093.73"/>
    <n v="8093.73"/>
    <n v="0"/>
    <s v=""/>
    <s v="G/L Account"/>
    <s v=""/>
    <s v=" "/>
    <s v=""/>
    <s v=""/>
    <n v="22625"/>
    <s v=""/>
    <n v="380"/>
    <s v=""/>
    <s v=""/>
  </r>
  <r>
    <x v="1"/>
    <x v="7"/>
    <d v="2021-11-30T00:00:00"/>
    <x v="10"/>
    <s v=" "/>
    <s v="G00175"/>
    <n v="65110"/>
    <x v="37"/>
    <s v="65110 Base rent"/>
    <x v="6"/>
    <s v="Amortization of TI for November 2021"/>
    <s v=" "/>
    <s v=""/>
    <s v=""/>
    <n v="-2929.13"/>
    <n v="0"/>
    <n v="2929.13"/>
    <s v=""/>
    <s v="G/L Account"/>
    <s v=""/>
    <s v=" "/>
    <s v=""/>
    <s v=""/>
    <n v="22623"/>
    <s v=""/>
    <n v="380"/>
    <s v=""/>
    <s v=""/>
  </r>
  <r>
    <x v="1"/>
    <x v="1"/>
    <d v="2021-11-30T00:00:00"/>
    <x v="10"/>
    <s v=" "/>
    <s v="G00175"/>
    <n v="65110"/>
    <x v="37"/>
    <s v="65110 Base rent"/>
    <x v="6"/>
    <s v="Amortization of TI for November 2021"/>
    <s v=" "/>
    <s v=""/>
    <s v=""/>
    <n v="-3061.56"/>
    <n v="0"/>
    <n v="3061.56"/>
    <s v=""/>
    <s v="G/L Account"/>
    <s v=""/>
    <s v=" "/>
    <s v=""/>
    <s v=""/>
    <n v="22622"/>
    <s v=""/>
    <n v="380"/>
    <s v=""/>
    <s v=""/>
  </r>
  <r>
    <x v="1"/>
    <x v="5"/>
    <d v="2021-11-30T00:00:00"/>
    <x v="10"/>
    <s v=" "/>
    <s v="G00175"/>
    <n v="65110"/>
    <x v="37"/>
    <s v="65110 Base rent"/>
    <x v="6"/>
    <s v="Amortization of TI for November 2021"/>
    <s v=" "/>
    <s v=""/>
    <s v=""/>
    <n v="-6169.33"/>
    <n v="0"/>
    <n v="6169.33"/>
    <s v=""/>
    <s v="G/L Account"/>
    <s v=""/>
    <s v=" "/>
    <s v=""/>
    <s v=""/>
    <n v="22621"/>
    <s v=""/>
    <n v="380"/>
    <s v=""/>
    <s v=""/>
  </r>
  <r>
    <x v="1"/>
    <x v="8"/>
    <d v="2021-11-30T00:00:00"/>
    <x v="10"/>
    <s v=" "/>
    <s v="G00175"/>
    <n v="65110"/>
    <x v="37"/>
    <s v="65110 Base rent"/>
    <x v="6"/>
    <s v="Amortization of TI for November 2021"/>
    <s v=" "/>
    <s v=""/>
    <s v=""/>
    <n v="-1193.8900000000001"/>
    <n v="0"/>
    <n v="1193.8900000000001"/>
    <s v=""/>
    <s v="G/L Account"/>
    <s v=""/>
    <s v=" "/>
    <s v=""/>
    <s v=""/>
    <n v="22620"/>
    <s v=""/>
    <n v="380"/>
    <s v=""/>
    <s v=""/>
  </r>
  <r>
    <x v="1"/>
    <x v="3"/>
    <d v="2021-11-30T00:00:00"/>
    <x v="10"/>
    <s v=" "/>
    <s v="G00175"/>
    <n v="65110"/>
    <x v="37"/>
    <s v="65110 Base rent"/>
    <x v="6"/>
    <s v="Amortization of TI for November 2021"/>
    <s v=" "/>
    <s v=""/>
    <s v=""/>
    <n v="-705.83"/>
    <n v="0"/>
    <n v="705.83"/>
    <s v=""/>
    <s v="G/L Account"/>
    <s v=""/>
    <s v=" "/>
    <s v=""/>
    <s v=""/>
    <n v="22619"/>
    <s v=""/>
    <n v="380"/>
    <s v=""/>
    <s v=""/>
  </r>
  <r>
    <x v="1"/>
    <x v="1"/>
    <d v="2021-11-30T00:00:00"/>
    <x v="10"/>
    <s v=" "/>
    <s v="G00175"/>
    <n v="65110"/>
    <x v="37"/>
    <s v="65110 Base rent"/>
    <x v="6"/>
    <s v="November straight-line rent - November True down"/>
    <s v=" "/>
    <s v=""/>
    <s v=""/>
    <n v="-2076.88"/>
    <n v="0"/>
    <n v="2076.88"/>
    <s v=""/>
    <s v="G/L Account"/>
    <s v=""/>
    <s v=" "/>
    <s v=""/>
    <s v=""/>
    <n v="22607"/>
    <s v=""/>
    <n v="380"/>
    <s v=""/>
    <s v=""/>
  </r>
  <r>
    <x v="1"/>
    <x v="7"/>
    <d v="2021-11-30T00:00:00"/>
    <x v="10"/>
    <s v=" "/>
    <s v="G00175"/>
    <n v="65110"/>
    <x v="37"/>
    <s v="65110 Base rent"/>
    <x v="6"/>
    <s v="November straight-line rent"/>
    <s v=" "/>
    <s v=""/>
    <s v=""/>
    <n v="39376.769999999997"/>
    <n v="39376.769999999997"/>
    <n v="0"/>
    <s v=""/>
    <s v="G/L Account"/>
    <s v=""/>
    <s v=" "/>
    <s v=""/>
    <s v=""/>
    <n v="22606"/>
    <s v=""/>
    <n v="380"/>
    <s v=""/>
    <s v=""/>
  </r>
  <r>
    <x v="1"/>
    <x v="1"/>
    <d v="2021-11-30T00:00:00"/>
    <x v="10"/>
    <s v=" "/>
    <s v="G00175"/>
    <n v="65110"/>
    <x v="37"/>
    <s v="65110 Base rent"/>
    <x v="6"/>
    <s v="November straight-line rent"/>
    <s v=" "/>
    <s v=""/>
    <s v=""/>
    <n v="46858.42"/>
    <n v="46858.42"/>
    <n v="0"/>
    <s v=""/>
    <s v="G/L Account"/>
    <s v=""/>
    <s v=" "/>
    <s v=""/>
    <s v=""/>
    <n v="22605"/>
    <s v=""/>
    <n v="380"/>
    <s v=""/>
    <s v=""/>
  </r>
  <r>
    <x v="1"/>
    <x v="5"/>
    <d v="2021-11-30T00:00:00"/>
    <x v="10"/>
    <s v=" "/>
    <s v="G00175"/>
    <n v="65110"/>
    <x v="37"/>
    <s v="65110 Base rent"/>
    <x v="6"/>
    <s v="November straight-line rent"/>
    <s v=" "/>
    <s v=""/>
    <s v=""/>
    <n v="36372.6"/>
    <n v="36372.6"/>
    <n v="0"/>
    <s v=""/>
    <s v="G/L Account"/>
    <s v=""/>
    <s v=" "/>
    <s v=""/>
    <s v=""/>
    <n v="22604"/>
    <s v=""/>
    <n v="380"/>
    <s v=""/>
    <s v=""/>
  </r>
  <r>
    <x v="1"/>
    <x v="8"/>
    <d v="2021-11-30T00:00:00"/>
    <x v="10"/>
    <s v=" "/>
    <s v="G00175"/>
    <n v="65110"/>
    <x v="37"/>
    <s v="65110 Base rent"/>
    <x v="6"/>
    <s v="November straight-line rent"/>
    <s v=" "/>
    <s v=""/>
    <s v=""/>
    <n v="4312.6899999999996"/>
    <n v="4312.6899999999996"/>
    <n v="0"/>
    <s v=""/>
    <s v="G/L Account"/>
    <s v=""/>
    <s v=" "/>
    <s v=""/>
    <s v=""/>
    <n v="22603"/>
    <s v=""/>
    <n v="380"/>
    <s v=""/>
    <s v=""/>
  </r>
  <r>
    <x v="1"/>
    <x v="3"/>
    <d v="2021-11-30T00:00:00"/>
    <x v="10"/>
    <s v=" "/>
    <s v="G00175"/>
    <n v="65110"/>
    <x v="37"/>
    <s v="65110 Base rent"/>
    <x v="6"/>
    <s v="November straight-line rent"/>
    <s v=" "/>
    <s v=""/>
    <s v=""/>
    <n v="18002.68"/>
    <n v="18002.68"/>
    <n v="0"/>
    <s v=""/>
    <s v="G/L Account"/>
    <s v=""/>
    <s v=" "/>
    <s v=""/>
    <s v=""/>
    <n v="22602"/>
    <s v=""/>
    <n v="380"/>
    <s v=""/>
    <s v=""/>
  </r>
  <r>
    <x v="1"/>
    <x v="6"/>
    <d v="2021-11-30T00:00:00"/>
    <x v="10"/>
    <s v=" "/>
    <s v="G00175"/>
    <n v="65110"/>
    <x v="37"/>
    <s v="65110 Base rent"/>
    <x v="6"/>
    <s v="November straight-line rent"/>
    <s v=" "/>
    <s v=""/>
    <s v=""/>
    <n v="6228.54"/>
    <n v="6228.54"/>
    <n v="0"/>
    <s v=""/>
    <s v="G/L Account"/>
    <s v=""/>
    <s v=" "/>
    <s v=""/>
    <s v=""/>
    <n v="22601"/>
    <s v=""/>
    <n v="380"/>
    <s v=""/>
    <s v=""/>
  </r>
  <r>
    <x v="4"/>
    <x v="4"/>
    <d v="2021-11-30T00:00:00"/>
    <x v="10"/>
    <s v=" "/>
    <s v="G00174"/>
    <n v="65110"/>
    <x v="37"/>
    <s v="65110 Base rent"/>
    <x v="6"/>
    <s v="Amortization of TI for November 2021"/>
    <s v=" "/>
    <s v=""/>
    <s v=""/>
    <n v="-14984.6"/>
    <n v="0"/>
    <n v="14984.6"/>
    <s v=""/>
    <s v="G/L Account"/>
    <s v=""/>
    <s v=" "/>
    <s v=""/>
    <s v=""/>
    <n v="22594"/>
    <s v=""/>
    <n v="380"/>
    <s v=""/>
    <s v=""/>
  </r>
  <r>
    <x v="4"/>
    <x v="4"/>
    <d v="2021-11-30T00:00:00"/>
    <x v="10"/>
    <s v=" "/>
    <s v="G00174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22591"/>
    <s v=""/>
    <n v="380"/>
    <s v=""/>
    <s v=""/>
  </r>
  <r>
    <x v="0"/>
    <x v="2"/>
    <d v="2021-11-30T00:00:00"/>
    <x v="10"/>
    <s v=" "/>
    <s v="G00180"/>
    <n v="64150"/>
    <x v="39"/>
    <s v="64150 Recruiting "/>
    <x v="7"/>
    <s v="Savannah Kay : 83367031 : GoodHire : 3107.47"/>
    <s v=" "/>
    <s v=""/>
    <s v=""/>
    <n v="55"/>
    <n v="55"/>
    <n v="0"/>
    <s v=""/>
    <s v="G/L Account"/>
    <s v=""/>
    <s v=" "/>
    <s v=""/>
    <s v=""/>
    <n v="22889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289.29000000000002"/>
    <n v="289.29000000000002"/>
    <n v="0"/>
    <s v=""/>
    <s v="G/L Account"/>
    <s v=""/>
    <s v=" "/>
    <s v=""/>
    <s v=""/>
    <n v="22684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83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82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7.19"/>
    <n v="507.19"/>
    <n v="0"/>
    <s v=""/>
    <s v="G/L Account"/>
    <s v=""/>
    <s v=" "/>
    <s v=""/>
    <s v=""/>
    <n v="22681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4.81"/>
    <n v="504.81"/>
    <n v="0"/>
    <s v=""/>
    <s v="G/L Account"/>
    <s v=""/>
    <s v=" "/>
    <s v=""/>
    <s v=""/>
    <n v="22679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78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55"/>
    <n v="55"/>
    <n v="0"/>
    <s v=""/>
    <s v="G/L Account"/>
    <s v=""/>
    <s v=" "/>
    <s v=""/>
    <s v=""/>
    <n v="22677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17.97"/>
    <n v="517.97"/>
    <n v="0"/>
    <s v=""/>
    <s v="G/L Account"/>
    <s v=""/>
    <s v=" "/>
    <s v=""/>
    <s v=""/>
    <n v="22676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07.49"/>
    <n v="507.49"/>
    <n v="0"/>
    <s v=""/>
    <s v="G/L Account"/>
    <s v=""/>
    <s v=" "/>
    <s v=""/>
    <s v=""/>
    <n v="22675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deed :"/>
    <s v=" "/>
    <s v=""/>
    <s v=""/>
    <n v="526.92999999999995"/>
    <n v="526.92999999999995"/>
    <n v="0"/>
    <s v=""/>
    <s v="G/L Account"/>
    <s v=""/>
    <s v=" "/>
    <s v=""/>
    <s v=""/>
    <n v="22674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Linkedin 7012646313 :"/>
    <s v=" "/>
    <s v=""/>
    <s v=""/>
    <n v="139.99"/>
    <n v="139.99"/>
    <n v="0"/>
    <s v=""/>
    <s v="G/L Account"/>
    <s v=""/>
    <s v=" "/>
    <s v=""/>
    <s v=""/>
    <n v="22673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Brenda Pham : 82855561 : Inf*goodhire.com :"/>
    <s v=" "/>
    <s v=""/>
    <s v=""/>
    <n v="-32"/>
    <n v="0"/>
    <n v="32"/>
    <s v=""/>
    <s v="G/L Account"/>
    <s v=""/>
    <s v=" "/>
    <s v=""/>
    <s v=""/>
    <n v="22672"/>
    <s v=""/>
    <n v="331"/>
    <s v=""/>
    <s v=""/>
  </r>
  <r>
    <x v="0"/>
    <x v="2"/>
    <d v="2021-11-30T00:00:00"/>
    <x v="10"/>
    <s v=" "/>
    <s v="G00180"/>
    <n v="64150"/>
    <x v="39"/>
    <s v="64150 Recruiting "/>
    <x v="7"/>
    <s v="Derald Sue : 82778667 : Blue Bottle : 8126.93"/>
    <s v=" "/>
    <s v=""/>
    <s v=""/>
    <n v="12.42"/>
    <n v="12.42"/>
    <n v="0"/>
    <s v=""/>
    <s v="G/L Account"/>
    <s v=""/>
    <s v=" "/>
    <s v=""/>
    <s v=""/>
    <n v="22649"/>
    <s v=""/>
    <n v="310"/>
    <s v=""/>
    <s v=""/>
  </r>
  <r>
    <x v="1"/>
    <x v="7"/>
    <d v="2021-11-30T00:00:00"/>
    <x v="10"/>
    <s v="Invoice"/>
    <s v="3421"/>
    <n v="64130"/>
    <x v="41"/>
    <s v="64130 Contract labor"/>
    <x v="7"/>
    <s v="11.1.21-11.30.21 TAG Officer Oak"/>
    <s v=" "/>
    <s v=""/>
    <s v=""/>
    <n v="1680"/>
    <n v="1680"/>
    <n v="0"/>
    <s v=""/>
    <s v="G/L Account"/>
    <s v=""/>
    <s v=" "/>
    <s v=""/>
    <s v="ProTech Security"/>
    <n v="24966"/>
    <s v="3421"/>
    <n v="380"/>
    <s v="NULL"/>
    <s v="NULL"/>
  </r>
  <r>
    <x v="0"/>
    <x v="2"/>
    <d v="2021-11-30T00:00:00"/>
    <x v="10"/>
    <s v="Invoice"/>
    <s v="12.1.21-BF"/>
    <n v="64130"/>
    <x v="41"/>
    <s v="64130 Contract labor"/>
    <x v="7"/>
    <s v="Spring fertility work from 11.1.21-11.30.21"/>
    <s v=" "/>
    <s v=""/>
    <s v=""/>
    <n v="2400"/>
    <n v="2400"/>
    <n v="0"/>
    <s v=""/>
    <s v="G/L Account"/>
    <s v=""/>
    <s v=" "/>
    <s v=""/>
    <s v="Benjamin Feinsilber"/>
    <n v="24884"/>
    <s v="12.1.21-BF"/>
    <n v="340"/>
    <s v="NULL"/>
    <s v="NULL"/>
  </r>
  <r>
    <x v="1"/>
    <x v="2"/>
    <d v="2021-11-30T00:00:00"/>
    <x v="10"/>
    <s v="Invoice"/>
    <s v="11.16.21-11.30.21-RD"/>
    <n v="64130"/>
    <x v="41"/>
    <s v="64130 Contract labor"/>
    <x v="7"/>
    <s v="timecard 11.1.21-11.15.21"/>
    <s v=" "/>
    <s v=""/>
    <s v=""/>
    <n v="3080"/>
    <n v="3080"/>
    <n v="0"/>
    <s v=""/>
    <s v="G/L Account"/>
    <s v=""/>
    <s v=" "/>
    <s v=""/>
    <s v="Railynne Danzot"/>
    <n v="24876"/>
    <s v="11.16.21-11.30.21-RD"/>
    <n v="220"/>
    <s v="NULL"/>
    <s v="NULL"/>
  </r>
  <r>
    <x v="0"/>
    <x v="2"/>
    <d v="2021-11-30T00:00:00"/>
    <x v="10"/>
    <s v="Invoice"/>
    <s v="0006441322"/>
    <n v="64130"/>
    <x v="41"/>
    <s v="64130 Contract labor"/>
    <x v="7"/>
    <s v="IT contractor WE 11/27/21"/>
    <s v=" "/>
    <s v=""/>
    <s v=""/>
    <n v="1680"/>
    <n v="1680"/>
    <n v="0"/>
    <s v=""/>
    <s v="G/L Account"/>
    <s v=""/>
    <s v=" "/>
    <s v=""/>
    <s v="Apex Systems LLC"/>
    <n v="24864"/>
    <s v="0006441322"/>
    <n v="370"/>
    <s v="NULL"/>
    <s v="NULL"/>
  </r>
  <r>
    <x v="0"/>
    <x v="2"/>
    <d v="2021-11-30T00:00:00"/>
    <x v="10"/>
    <s v=" "/>
    <s v="G00189"/>
    <n v="64120"/>
    <x v="82"/>
    <s v="64120 Consulting "/>
    <x v="7"/>
    <s v="P11 Nov 2021- Prepaid Amortization"/>
    <s v=" "/>
    <s v=""/>
    <s v=""/>
    <n v="10000"/>
    <n v="10000"/>
    <n v="0"/>
    <s v="Prepaid Expense - 142"/>
    <s v="G/L Account"/>
    <s v=""/>
    <s v=" "/>
    <s v=""/>
    <s v=""/>
    <n v="27485"/>
    <s v=""/>
    <n v="400"/>
    <s v="NULL"/>
    <s v="NULL"/>
  </r>
  <r>
    <x v="0"/>
    <x v="2"/>
    <d v="2021-11-30T00:00:00"/>
    <x v="10"/>
    <s v="Invoice"/>
    <s v="802"/>
    <n v="64120"/>
    <x v="82"/>
    <s v="64120 Consulting "/>
    <x v="7"/>
    <s v="Nov 2021 Consulting"/>
    <s v=" "/>
    <s v=""/>
    <s v=""/>
    <n v="18176"/>
    <n v="18176"/>
    <n v="0"/>
    <s v=""/>
    <s v="G/L Account"/>
    <s v=""/>
    <s v=" "/>
    <s v=""/>
    <s v="Allen Consulting"/>
    <n v="25089"/>
    <s v="802"/>
    <n v="320"/>
    <s v="NULL"/>
    <s v="NULL"/>
  </r>
  <r>
    <x v="0"/>
    <x v="2"/>
    <d v="2021-11-30T00:00:00"/>
    <x v="10"/>
    <s v=" "/>
    <s v="G00189"/>
    <n v="64111"/>
    <x v="84"/>
    <s v="64111 Accounting - EBITDA add-back"/>
    <x v="7"/>
    <s v="P11 Nov 2021- Prepaid Amortization"/>
    <s v=" "/>
    <s v=""/>
    <s v=""/>
    <n v="172.6"/>
    <n v="172.6"/>
    <n v="0"/>
    <s v="Prepaid Expense - 99"/>
    <s v="G/L Account"/>
    <s v=""/>
    <s v=" "/>
    <s v=""/>
    <s v=""/>
    <n v="27547"/>
    <s v=""/>
    <n v="340"/>
    <s v="NULL"/>
    <s v="NULL"/>
  </r>
  <r>
    <x v="0"/>
    <x v="2"/>
    <d v="2021-11-30T00:00:00"/>
    <x v="10"/>
    <s v=" "/>
    <s v="G00189"/>
    <n v="64111"/>
    <x v="84"/>
    <s v="64111 Accounting - EBITDA add-back"/>
    <x v="7"/>
    <s v="P11 Nov 2021- Prepaid Amortization"/>
    <s v=" "/>
    <s v=""/>
    <s v=""/>
    <n v="3987.12"/>
    <n v="3987.12"/>
    <n v="0"/>
    <s v="Prepaid Expense - 112"/>
    <s v="G/L Account"/>
    <s v=""/>
    <s v=" "/>
    <s v=""/>
    <s v=""/>
    <n v="27494"/>
    <s v=""/>
    <n v="370"/>
    <s v="NULL"/>
    <s v="NULL"/>
  </r>
  <r>
    <x v="0"/>
    <x v="2"/>
    <d v="2021-11-30T00:00:00"/>
    <x v="10"/>
    <s v="Invoice"/>
    <s v="51858"/>
    <n v="64111"/>
    <x v="84"/>
    <s v="64111 Accounting - EBITDA add-back"/>
    <x v="7"/>
    <s v="Dynamics implementation 11.29.21-11.30.21"/>
    <s v=" "/>
    <s v=""/>
    <s v=""/>
    <n v="277.5"/>
    <n v="277.5"/>
    <n v="0"/>
    <s v=""/>
    <s v="G/L Account"/>
    <s v=""/>
    <s v=" "/>
    <s v=""/>
    <s v="Technology Management Concepts"/>
    <n v="25757"/>
    <s v="51858"/>
    <n v="320"/>
    <s v="NULL"/>
    <s v="NULL"/>
  </r>
  <r>
    <x v="0"/>
    <x v="2"/>
    <d v="2021-11-30T00:00:00"/>
    <x v="10"/>
    <s v="Invoice"/>
    <s v="51858"/>
    <n v="64111"/>
    <x v="84"/>
    <s v="64111 Accounting - EBITDA add-back"/>
    <x v="7"/>
    <s v="11.30.21 support"/>
    <s v=" "/>
    <s v=""/>
    <s v=""/>
    <n v="92.5"/>
    <n v="92.5"/>
    <n v="0"/>
    <s v=""/>
    <s v="G/L Account"/>
    <s v=""/>
    <s v=" "/>
    <s v=""/>
    <s v="Technology Management Concepts"/>
    <n v="25756"/>
    <s v="51858"/>
    <n v="320"/>
    <s v="NULL"/>
    <s v="NULL"/>
  </r>
  <r>
    <x v="0"/>
    <x v="2"/>
    <d v="2021-11-30T00:00:00"/>
    <x v="10"/>
    <s v="Invoice"/>
    <s v="693073"/>
    <n v="64111"/>
    <x v="84"/>
    <s v="64111 Accounting - EBITDA add-back"/>
    <x v="7"/>
    <s v="Prof Tax serv Oct 21-Consultation/discussion mgmt fee + form 3115 + 1139"/>
    <s v=" "/>
    <s v=""/>
    <s v=""/>
    <n v="16966"/>
    <n v="16966"/>
    <n v="0"/>
    <s v=""/>
    <s v="G/L Account"/>
    <s v=""/>
    <s v=" "/>
    <s v=""/>
    <s v="Andersen Tax LLC"/>
    <n v="25587"/>
    <s v="693073"/>
    <n v="320"/>
    <s v="NULL"/>
    <s v="NULL"/>
  </r>
  <r>
    <x v="0"/>
    <x v="2"/>
    <d v="2021-11-30T00:00:00"/>
    <x v="10"/>
    <s v="Invoice"/>
    <s v="684804"/>
    <n v="64111"/>
    <x v="84"/>
    <s v="64111 Accounting - EBITDA add-back"/>
    <x v="7"/>
    <s v="Prof Tax serv 9.30.21-Consultation/discussion physician structure +  fed income tax/ transfer price"/>
    <s v=" "/>
    <s v=""/>
    <s v=""/>
    <n v="20870"/>
    <n v="20870"/>
    <n v="0"/>
    <s v=""/>
    <s v="G/L Account"/>
    <s v=""/>
    <s v=" "/>
    <s v=""/>
    <s v="Andersen Tax LLC"/>
    <n v="25585"/>
    <s v="684804"/>
    <n v="320"/>
    <s v="NULL"/>
    <s v="NULL"/>
  </r>
  <r>
    <x v="0"/>
    <x v="2"/>
    <d v="2021-11-30T00:00:00"/>
    <x v="10"/>
    <s v=" "/>
    <s v="G00189"/>
    <n v="63150"/>
    <x v="45"/>
    <s v="63150 Advertising, print &amp; promotion"/>
    <x v="8"/>
    <s v="P11 Nov 2021- Prepaid Amortization"/>
    <s v=" "/>
    <s v=""/>
    <s v=""/>
    <n v="1750"/>
    <n v="1750"/>
    <n v="0"/>
    <s v="Prepaid Expense - 167"/>
    <s v="G/L Account"/>
    <s v=""/>
    <s v=" "/>
    <s v=""/>
    <s v=""/>
    <n v="27505"/>
    <s v=""/>
    <n v="340"/>
    <s v="NULL"/>
    <s v="NULL"/>
  </r>
  <r>
    <x v="0"/>
    <x v="2"/>
    <d v="2021-11-30T00:00:00"/>
    <x v="10"/>
    <s v="Invoice"/>
    <s v="1056"/>
    <n v="63150"/>
    <x v="45"/>
    <s v="63150 Advertising, print &amp; promotion"/>
    <x v="8"/>
    <s v="Launch PR bonus - Nov 2021"/>
    <s v=" "/>
    <s v=""/>
    <s v=""/>
    <n v="1000"/>
    <n v="1000"/>
    <n v="0"/>
    <s v=""/>
    <s v="G/L Account"/>
    <s v=""/>
    <s v=" "/>
    <s v=""/>
    <s v="Sydney Holmes"/>
    <n v="24870"/>
    <s v="1056"/>
    <n v="340"/>
    <s v="NULL"/>
    <s v="NULL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5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X9jjn97le2 :"/>
    <s v=" "/>
    <s v=""/>
    <s v=""/>
    <n v="900"/>
    <n v="900"/>
    <n v="0"/>
    <s v=""/>
    <s v="G/L Account"/>
    <s v=""/>
    <s v=" "/>
    <s v=""/>
    <s v=""/>
    <n v="2285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5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5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4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4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3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U4s6z8tke2 :"/>
    <s v=" "/>
    <s v=""/>
    <s v=""/>
    <n v="900"/>
    <n v="900"/>
    <n v="0"/>
    <s v=""/>
    <s v="G/L Account"/>
    <s v=""/>
    <s v=" "/>
    <s v=""/>
    <s v=""/>
    <n v="2283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2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2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2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Am25y8fke2 :"/>
    <s v=" "/>
    <s v=""/>
    <s v=""/>
    <n v="900"/>
    <n v="900"/>
    <n v="0"/>
    <s v=""/>
    <s v="G/L Account"/>
    <s v=""/>
    <s v=" "/>
    <s v=""/>
    <s v=""/>
    <n v="2281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1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1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L93tt8pke2 :"/>
    <s v=" "/>
    <s v=""/>
    <s v=""/>
    <n v="900"/>
    <n v="900"/>
    <n v="0"/>
    <s v=""/>
    <s v="G/L Account"/>
    <s v=""/>
    <s v=" "/>
    <s v=""/>
    <s v=""/>
    <n v="2281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80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80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80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Hf73x8fle2 :"/>
    <s v=" "/>
    <s v=""/>
    <s v=""/>
    <n v="900"/>
    <n v="900"/>
    <n v="0"/>
    <s v=""/>
    <s v="G/L Account"/>
    <s v=""/>
    <s v=" "/>
    <s v=""/>
    <s v=""/>
    <n v="22804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202.71"/>
    <n v="202.71"/>
    <n v="0"/>
    <s v=""/>
    <s v="G/L Account"/>
    <s v=""/>
    <s v=" "/>
    <s v=""/>
    <s v=""/>
    <n v="2279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9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9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8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V3rfr8kke2 :"/>
    <s v=" "/>
    <s v=""/>
    <s v=""/>
    <n v="900"/>
    <n v="900"/>
    <n v="0"/>
    <s v=""/>
    <s v="G/L Account"/>
    <s v=""/>
    <s v=" "/>
    <s v=""/>
    <s v=""/>
    <n v="2278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83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78"/>
    <s v=""/>
    <n v="340"/>
    <s v=""/>
    <s v=""/>
  </r>
  <r>
    <x v="1"/>
    <x v="5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119.12"/>
    <n v="119.12"/>
    <n v="0"/>
    <s v=""/>
    <s v="G/L Account"/>
    <s v=""/>
    <s v=" "/>
    <s v=""/>
    <s v=""/>
    <n v="22775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47.43"/>
    <n v="47.43"/>
    <n v="0"/>
    <s v=""/>
    <s v="G/L Account"/>
    <s v=""/>
    <s v=" "/>
    <s v=""/>
    <s v=""/>
    <n v="22763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6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6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Mg6c89fke2 :"/>
    <s v=" "/>
    <s v=""/>
    <s v=""/>
    <n v="900"/>
    <n v="900"/>
    <n v="0"/>
    <s v=""/>
    <s v="G/L Account"/>
    <s v=""/>
    <s v=" "/>
    <s v=""/>
    <s v=""/>
    <n v="2275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5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5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50"/>
    <s v=""/>
    <n v="340"/>
    <s v=""/>
    <s v=""/>
  </r>
  <r>
    <x v="4"/>
    <x v="4"/>
    <d v="2021-11-30T00:00:00"/>
    <x v="10"/>
    <s v=" "/>
    <s v="G00180"/>
    <n v="63150"/>
    <x v="45"/>
    <s v="63150 Advertising, print &amp; promotion"/>
    <x v="8"/>
    <s v="Meghan Dwyer : 83213711 : Dri*uprinting :"/>
    <s v=" "/>
    <s v=""/>
    <s v=""/>
    <n v="248.99"/>
    <n v="248.99"/>
    <n v="0"/>
    <s v=""/>
    <s v="G/L Account"/>
    <s v=""/>
    <s v=" "/>
    <s v=""/>
    <s v=""/>
    <n v="22741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4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3ma2uakle2 :"/>
    <s v=" "/>
    <s v=""/>
    <s v=""/>
    <n v="900"/>
    <n v="900"/>
    <n v="0"/>
    <s v=""/>
    <s v="G/L Account"/>
    <s v=""/>
    <s v=" "/>
    <s v=""/>
    <s v=""/>
    <n v="2273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3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6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Zdue8a7le2 :"/>
    <s v=" "/>
    <s v=""/>
    <s v=""/>
    <n v="900"/>
    <n v="900"/>
    <n v="0"/>
    <s v=""/>
    <s v="G/L Account"/>
    <s v=""/>
    <s v=" "/>
    <s v=""/>
    <s v=""/>
    <n v="22725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Ads6892978929 :"/>
    <s v=" "/>
    <s v=""/>
    <s v=""/>
    <n v="500"/>
    <n v="500"/>
    <n v="0"/>
    <s v=""/>
    <s v="G/L Account"/>
    <s v=""/>
    <s v=" "/>
    <s v=""/>
    <s v=""/>
    <n v="22724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22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*ads6892978929 :"/>
    <s v=" "/>
    <s v=""/>
    <s v=""/>
    <n v="500"/>
    <n v="500"/>
    <n v="0"/>
    <s v=""/>
    <s v="G/L Account"/>
    <s v=""/>
    <s v=" "/>
    <s v=""/>
    <s v=""/>
    <n v="22720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2leqz9xke2 :"/>
    <s v=" "/>
    <s v=""/>
    <s v=""/>
    <n v="900"/>
    <n v="900"/>
    <n v="0"/>
    <s v=""/>
    <s v="G/L Account"/>
    <s v=""/>
    <s v=" "/>
    <s v=""/>
    <s v=""/>
    <n v="22719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18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Facebk Alk449kke2 :"/>
    <s v=" "/>
    <s v=""/>
    <s v=""/>
    <n v="398.73"/>
    <n v="398.73"/>
    <n v="0"/>
    <s v=""/>
    <s v="G/L Account"/>
    <s v=""/>
    <s v=" "/>
    <s v=""/>
    <s v=""/>
    <n v="22717"/>
    <s v=""/>
    <n v="340"/>
    <s v=""/>
    <s v=""/>
  </r>
  <r>
    <x v="0"/>
    <x v="2"/>
    <d v="2021-11-30T00:00:00"/>
    <x v="10"/>
    <s v=" "/>
    <s v="G00180"/>
    <n v="63150"/>
    <x v="45"/>
    <s v="63150 Advertising, print &amp; promotion"/>
    <x v="8"/>
    <s v="Meghan Dwyer : 83213711 : Google :"/>
    <s v=" "/>
    <s v=""/>
    <s v=""/>
    <n v="500"/>
    <n v="500"/>
    <n v="0"/>
    <s v=""/>
    <s v="G/L Account"/>
    <s v=""/>
    <s v=" "/>
    <s v=""/>
    <s v=""/>
    <n v="22716"/>
    <s v=""/>
    <n v="340"/>
    <s v=""/>
    <s v=""/>
  </r>
  <r>
    <x v="0"/>
    <x v="4"/>
    <d v="2021-11-30T00:00:00"/>
    <x v="10"/>
    <s v=" "/>
    <s v="G00180"/>
    <n v="63150"/>
    <x v="45"/>
    <s v="63150 Advertising, print &amp; promotion"/>
    <x v="8"/>
    <s v="Jacqueline Kirstein : 83186665 : Fedex : 17.95"/>
    <s v=" "/>
    <s v=""/>
    <s v=""/>
    <n v="0.96"/>
    <n v="0.96"/>
    <n v="0"/>
    <s v=""/>
    <s v="G/L Account"/>
    <s v=""/>
    <s v=" "/>
    <s v=""/>
    <s v=""/>
    <n v="22702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Loomly :"/>
    <s v=" "/>
    <s v=""/>
    <s v=""/>
    <n v="76"/>
    <n v="76"/>
    <n v="0"/>
    <s v=""/>
    <s v="G/L Account"/>
    <s v=""/>
    <s v=" "/>
    <s v=""/>
    <s v=""/>
    <n v="22859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Zapier.com/charge :"/>
    <s v=" "/>
    <s v=""/>
    <s v=""/>
    <n v="236.25"/>
    <n v="236.25"/>
    <n v="0"/>
    <s v=""/>
    <s v="G/L Account"/>
    <s v=""/>
    <s v=" "/>
    <s v=""/>
    <s v=""/>
    <n v="2285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ZOOM.US 888-799-9666 :"/>
    <s v=" "/>
    <s v=""/>
    <s v=""/>
    <n v="112.86"/>
    <n v="112.86"/>
    <n v="0"/>
    <s v=""/>
    <s v="G/L Account"/>
    <s v=""/>
    <s v=" "/>
    <s v=""/>
    <s v=""/>
    <n v="2283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WP ENGINE :"/>
    <s v=" "/>
    <s v=""/>
    <s v=""/>
    <n v="290"/>
    <n v="290"/>
    <n v="0"/>
    <s v=""/>
    <s v="G/L Account"/>
    <s v=""/>
    <s v=" "/>
    <s v=""/>
    <s v=""/>
    <n v="22806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Uqr.me - Mobile Leaves :"/>
    <s v=" "/>
    <s v=""/>
    <s v=""/>
    <n v="18.95"/>
    <n v="18.95"/>
    <n v="0"/>
    <s v=""/>
    <s v="G/L Account"/>
    <s v=""/>
    <s v=" "/>
    <s v=""/>
    <s v=""/>
    <n v="22761"/>
    <s v=""/>
    <n v="340"/>
    <s v=""/>
    <s v=""/>
  </r>
  <r>
    <x v="0"/>
    <x v="2"/>
    <d v="2021-11-30T00:00:00"/>
    <x v="10"/>
    <s v=" "/>
    <s v="G00180"/>
    <n v="63140"/>
    <x v="46"/>
    <s v="63140 Website/multimedia/digital/apps"/>
    <x v="8"/>
    <s v="Meghan Dwyer : 83213711 : Canva :"/>
    <s v=" "/>
    <s v=""/>
    <s v=""/>
    <n v="12.95"/>
    <n v="12.95"/>
    <n v="0"/>
    <s v=""/>
    <s v="G/L Account"/>
    <s v=""/>
    <s v=" "/>
    <s v=""/>
    <s v=""/>
    <n v="22721"/>
    <s v=""/>
    <n v="340"/>
    <s v=""/>
    <s v=""/>
  </r>
  <r>
    <x v="0"/>
    <x v="5"/>
    <d v="2021-11-30T00:00:00"/>
    <x v="10"/>
    <s v=" "/>
    <s v="G00180"/>
    <n v="63130"/>
    <x v="99"/>
    <s v="63130 Conferences"/>
    <x v="8"/>
    <s v="Edward Martinez : 84785867 : ESHRE : 913.58"/>
    <s v=" "/>
    <s v=""/>
    <s v=""/>
    <n v="60.5"/>
    <n v="60.5"/>
    <n v="0"/>
    <s v=""/>
    <s v="G/L Account"/>
    <s v=""/>
    <s v=" "/>
    <s v=""/>
    <s v=""/>
    <n v="23025"/>
    <s v=""/>
    <n v="130"/>
    <s v=""/>
    <s v=""/>
  </r>
  <r>
    <x v="0"/>
    <x v="5"/>
    <d v="2021-11-30T00:00:00"/>
    <x v="10"/>
    <s v=" "/>
    <s v="G00180"/>
    <n v="63130"/>
    <x v="99"/>
    <s v="63130 Conferences"/>
    <x v="8"/>
    <s v="Edward Martinez : 84785867 : ASRM : 913.58"/>
    <s v=" "/>
    <s v=""/>
    <s v=""/>
    <n v="550"/>
    <n v="550"/>
    <n v="0"/>
    <s v=""/>
    <s v="G/L Account"/>
    <s v=""/>
    <s v=" "/>
    <s v=""/>
    <s v=""/>
    <n v="23022"/>
    <s v=""/>
    <n v="130"/>
    <s v=""/>
    <s v=""/>
  </r>
  <r>
    <x v="1"/>
    <x v="1"/>
    <d v="2021-11-30T00:00:00"/>
    <x v="10"/>
    <s v=" "/>
    <s v="G00189"/>
    <n v="63120"/>
    <x v="47"/>
    <s v="63120 Events/Swag"/>
    <x v="8"/>
    <s v="P11 Nov 2021- Prepaid Amortization"/>
    <s v=" "/>
    <s v=""/>
    <s v=""/>
    <n v="145.34"/>
    <n v="145.34"/>
    <n v="0"/>
    <s v="Prepaid Expense - 159"/>
    <s v="G/L Account"/>
    <s v=""/>
    <s v=" "/>
    <s v=""/>
    <s v=""/>
    <n v="27550"/>
    <s v=""/>
    <n v="332"/>
    <s v="NULL"/>
    <s v="NULL"/>
  </r>
  <r>
    <x v="4"/>
    <x v="4"/>
    <d v="2021-11-30T00:00:00"/>
    <x v="10"/>
    <s v=" "/>
    <s v="G00189"/>
    <n v="63120"/>
    <x v="47"/>
    <s v="63120 Events/Swag"/>
    <x v="8"/>
    <s v="P11 Nov 2021- Prepaid Amortization"/>
    <s v=" "/>
    <s v=""/>
    <s v=""/>
    <n v="2500"/>
    <n v="2500"/>
    <n v="0"/>
    <s v="Prepaid Expense - 143"/>
    <s v="G/L Account"/>
    <s v=""/>
    <s v=" "/>
    <s v=""/>
    <s v=""/>
    <n v="27499"/>
    <s v=""/>
    <n v="340"/>
    <s v="NULL"/>
    <s v="NULL"/>
  </r>
  <r>
    <x v="4"/>
    <x v="4"/>
    <d v="2021-11-30T00:00:00"/>
    <x v="10"/>
    <s v=" "/>
    <s v="G00180"/>
    <n v="63120"/>
    <x v="47"/>
    <s v="63120 Events/Swag"/>
    <x v="8"/>
    <s v="Meghan Dwyer : 83213711 : Maman Coffee Bakery Kitchen :"/>
    <s v=" "/>
    <s v=""/>
    <s v=""/>
    <n v="1713.21"/>
    <n v="1713.21"/>
    <n v="0"/>
    <s v=""/>
    <s v="G/L Account"/>
    <s v=""/>
    <s v=" "/>
    <s v=""/>
    <s v=""/>
    <n v="2285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113.58"/>
    <n v="113.58"/>
    <n v="0"/>
    <s v=""/>
    <s v="G/L Account"/>
    <s v=""/>
    <s v=" "/>
    <s v=""/>
    <s v=""/>
    <n v="2285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83"/>
    <n v="34.83"/>
    <n v="0"/>
    <s v=""/>
    <s v="G/L Account"/>
    <s v=""/>
    <s v=" "/>
    <s v=""/>
    <s v=""/>
    <n v="22835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5"/>
    <n v="34.75"/>
    <n v="0"/>
    <s v=""/>
    <s v="G/L Account"/>
    <s v=""/>
    <s v=" "/>
    <s v=""/>
    <s v=""/>
    <n v="22834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5"/>
    <n v="34.75"/>
    <n v="0"/>
    <s v=""/>
    <s v="G/L Account"/>
    <s v=""/>
    <s v=" "/>
    <s v=""/>
    <s v=""/>
    <n v="2283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5.15"/>
    <n v="35.15"/>
    <n v="0"/>
    <s v=""/>
    <s v="G/L Account"/>
    <s v=""/>
    <s v=" "/>
    <s v=""/>
    <s v=""/>
    <n v="2283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909999999999997"/>
    <n v="34.909999999999997"/>
    <n v="0"/>
    <s v=""/>
    <s v="G/L Account"/>
    <s v=""/>
    <s v=" "/>
    <s v=""/>
    <s v=""/>
    <n v="2283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5.270000000000003"/>
    <n v="35.270000000000003"/>
    <n v="0"/>
    <s v=""/>
    <s v="G/L Account"/>
    <s v=""/>
    <s v=" "/>
    <s v=""/>
    <s v=""/>
    <n v="22830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Etsy.com - Parkerstreasur :"/>
    <s v=" "/>
    <s v=""/>
    <s v=""/>
    <n v="34.79"/>
    <n v="34.79"/>
    <n v="0"/>
    <s v=""/>
    <s v="G/L Account"/>
    <s v=""/>
    <s v=" "/>
    <s v=""/>
    <s v=""/>
    <n v="22829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- Ues :"/>
    <s v=" "/>
    <s v=""/>
    <s v=""/>
    <n v="850.69"/>
    <n v="850.69"/>
    <n v="0"/>
    <s v=""/>
    <s v="G/L Account"/>
    <s v=""/>
    <s v=" "/>
    <s v=""/>
    <s v=""/>
    <n v="22822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- Ues :"/>
    <s v=" "/>
    <s v=""/>
    <s v=""/>
    <n v="644.38"/>
    <n v="644.38"/>
    <n v="0"/>
    <s v=""/>
    <s v="G/L Account"/>
    <s v=""/>
    <s v=" "/>
    <s v=""/>
    <s v=""/>
    <n v="22815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Maman :"/>
    <s v=" "/>
    <s v=""/>
    <s v=""/>
    <n v="644.38"/>
    <n v="644.38"/>
    <n v="0"/>
    <s v=""/>
    <s v="G/L Account"/>
    <s v=""/>
    <s v=" "/>
    <s v=""/>
    <s v=""/>
    <n v="2281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-10.01"/>
    <n v="0"/>
    <n v="10.01"/>
    <s v=""/>
    <s v="G/L Account"/>
    <s v=""/>
    <s v=" "/>
    <s v=""/>
    <s v=""/>
    <n v="2280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56.44"/>
    <n v="56.44"/>
    <n v="0"/>
    <s v=""/>
    <s v="G/L Account"/>
    <s v=""/>
    <s v=" "/>
    <s v=""/>
    <s v=""/>
    <n v="2280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86.8"/>
    <n v="86.8"/>
    <n v="0"/>
    <s v=""/>
    <s v="G/L Account"/>
    <s v=""/>
    <s v=" "/>
    <s v=""/>
    <s v=""/>
    <n v="22802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zn Mktp Us :"/>
    <s v=" "/>
    <s v=""/>
    <s v=""/>
    <n v="86.68"/>
    <n v="86.68"/>
    <n v="0"/>
    <s v=""/>
    <s v="G/L Account"/>
    <s v=""/>
    <s v=" "/>
    <s v=""/>
    <s v=""/>
    <n v="22798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Sugarfina :"/>
    <s v=" "/>
    <s v=""/>
    <s v=""/>
    <n v="130.87"/>
    <n v="130.87"/>
    <n v="0"/>
    <s v=""/>
    <s v="G/L Account"/>
    <s v=""/>
    <s v=" "/>
    <s v=""/>
    <s v=""/>
    <n v="22793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LEVELUP*SWEETGREEN4370 :"/>
    <s v=" "/>
    <s v=""/>
    <s v=""/>
    <n v="62.53"/>
    <n v="62.53"/>
    <n v="0"/>
    <s v=""/>
    <s v="G/L Account"/>
    <s v=""/>
    <s v=" "/>
    <s v=""/>
    <s v=""/>
    <n v="2278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63.45"/>
    <n v="63.45"/>
    <n v="0"/>
    <s v=""/>
    <s v="G/L Account"/>
    <s v=""/>
    <s v=" "/>
    <s v=""/>
    <s v=""/>
    <n v="22782"/>
    <s v=""/>
    <n v="340"/>
    <s v=""/>
    <s v=""/>
  </r>
  <r>
    <x v="5"/>
    <x v="10"/>
    <d v="2021-11-30T00:00:00"/>
    <x v="10"/>
    <s v=" "/>
    <s v="G00180"/>
    <n v="63120"/>
    <x v="47"/>
    <s v="63120 Events/Swag"/>
    <x v="8"/>
    <s v="Meghan Dwyer : 83213711 : Parker's Treasures :"/>
    <s v=" "/>
    <s v=""/>
    <s v=""/>
    <n v="43.19"/>
    <n v="43.19"/>
    <n v="0"/>
    <s v=""/>
    <s v="G/L Account"/>
    <s v=""/>
    <s v=" "/>
    <s v=""/>
    <s v=""/>
    <n v="22766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Harlembakingco :"/>
    <s v=" "/>
    <s v=""/>
    <s v=""/>
    <n v="36.799999999999997"/>
    <n v="36.799999999999997"/>
    <n v="0"/>
    <s v=""/>
    <s v="G/L Account"/>
    <s v=""/>
    <s v=" "/>
    <s v=""/>
    <s v=""/>
    <n v="22754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Edible :"/>
    <s v=" "/>
    <s v=""/>
    <s v=""/>
    <n v="43.54"/>
    <n v="43.54"/>
    <n v="0"/>
    <s v=""/>
    <s v="G/L Account"/>
    <s v=""/>
    <s v=" "/>
    <s v=""/>
    <s v=""/>
    <n v="22751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20000000000003"/>
    <n v="35.520000000000003"/>
    <n v="0"/>
    <s v=""/>
    <s v="G/L Account"/>
    <s v=""/>
    <s v=" "/>
    <s v=""/>
    <s v=""/>
    <n v="2274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20000000000003"/>
    <n v="35.520000000000003"/>
    <n v="0"/>
    <s v=""/>
    <s v="G/L Account"/>
    <s v=""/>
    <s v=" "/>
    <s v=""/>
    <s v=""/>
    <n v="2274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93"/>
    <n v="35.93"/>
    <n v="0"/>
    <s v=""/>
    <s v="G/L Account"/>
    <s v=""/>
    <s v=" "/>
    <s v=""/>
    <s v=""/>
    <n v="22747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6.049999999999997"/>
    <n v="36.049999999999997"/>
    <n v="0"/>
    <s v=""/>
    <s v="G/L Account"/>
    <s v=""/>
    <s v=" "/>
    <s v=""/>
    <s v=""/>
    <n v="22746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68"/>
    <n v="35.68"/>
    <n v="0"/>
    <s v=""/>
    <s v="G/L Account"/>
    <s v=""/>
    <s v=" "/>
    <s v=""/>
    <s v=""/>
    <n v="22745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56"/>
    <n v="35.56"/>
    <n v="0"/>
    <s v=""/>
    <s v="G/L Account"/>
    <s v=""/>
    <s v=" "/>
    <s v=""/>
    <s v=""/>
    <n v="22744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35.6"/>
    <n v="35.6"/>
    <n v="0"/>
    <s v=""/>
    <s v="G/L Account"/>
    <s v=""/>
    <s v=" "/>
    <s v=""/>
    <s v=""/>
    <n v="22739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45.63"/>
    <n v="45.63"/>
    <n v="0"/>
    <s v=""/>
    <s v="G/L Account"/>
    <s v=""/>
    <s v=" "/>
    <s v=""/>
    <s v=""/>
    <n v="22738"/>
    <s v=""/>
    <n v="340"/>
    <s v=""/>
    <s v=""/>
  </r>
  <r>
    <x v="4"/>
    <x v="4"/>
    <d v="2021-11-30T00:00:00"/>
    <x v="10"/>
    <s v=" "/>
    <s v="G00180"/>
    <n v="63120"/>
    <x v="47"/>
    <s v="63120 Events/Swag"/>
    <x v="8"/>
    <s v="Meghan Dwyer : 83213711 : Edible Arrangements :"/>
    <s v=" "/>
    <s v=""/>
    <s v=""/>
    <n v="59.86"/>
    <n v="59.86"/>
    <n v="0"/>
    <s v=""/>
    <s v="G/L Account"/>
    <s v=""/>
    <s v=" "/>
    <s v=""/>
    <s v=""/>
    <n v="22733"/>
    <s v=""/>
    <n v="340"/>
    <s v=""/>
    <s v=""/>
  </r>
  <r>
    <x v="1"/>
    <x v="1"/>
    <d v="2021-11-30T00:00:00"/>
    <x v="10"/>
    <s v=" "/>
    <s v="G00180"/>
    <n v="63120"/>
    <x v="47"/>
    <s v="63120 Events/Swag"/>
    <x v="8"/>
    <s v="Meghan Dwyer : 83213711 : Ezcater*boudin Bakery :"/>
    <s v=" "/>
    <s v=""/>
    <s v=""/>
    <n v="407.38"/>
    <n v="407.38"/>
    <n v="0"/>
    <s v=""/>
    <s v="G/L Account"/>
    <s v=""/>
    <s v=" "/>
    <s v=""/>
    <s v=""/>
    <n v="22728"/>
    <s v=""/>
    <n v="340"/>
    <s v=""/>
    <s v=""/>
  </r>
  <r>
    <x v="0"/>
    <x v="2"/>
    <d v="2021-11-30T00:00:00"/>
    <x v="10"/>
    <s v=" "/>
    <s v="G00180"/>
    <n v="63120"/>
    <x v="47"/>
    <s v="63120 Events/Swag"/>
    <x v="8"/>
    <s v="Meghan Dwyer : 83213711 : Amazon :"/>
    <s v=" "/>
    <s v=""/>
    <s v=""/>
    <n v="78.63"/>
    <n v="78.63"/>
    <n v="0"/>
    <s v=""/>
    <s v="G/L Account"/>
    <s v=""/>
    <s v=" "/>
    <s v=""/>
    <s v=""/>
    <n v="22723"/>
    <s v=""/>
    <n v="34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2132.39"/>
    <n v="2132.39"/>
    <n v="0"/>
    <s v=""/>
    <s v="G/L Account"/>
    <s v=""/>
    <s v=" "/>
    <s v=""/>
    <s v=""/>
    <n v="21042"/>
    <s v=""/>
    <n v="35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576.91999999999996"/>
    <n v="576.91999999999996"/>
    <n v="0"/>
    <s v=""/>
    <s v="G/L Account"/>
    <s v=""/>
    <s v=" "/>
    <s v=""/>
    <s v=""/>
    <n v="20988"/>
    <s v=""/>
    <n v="34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1213.3699999999999"/>
    <n v="1213.3699999999999"/>
    <n v="0"/>
    <s v=""/>
    <s v="G/L Account"/>
    <s v=""/>
    <s v=" "/>
    <s v=""/>
    <s v=""/>
    <n v="20892"/>
    <s v=""/>
    <n v="370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230.77"/>
    <n v="230.77"/>
    <n v="0"/>
    <s v=""/>
    <s v="G/L Account"/>
    <s v=""/>
    <s v=" "/>
    <s v=""/>
    <s v=""/>
    <n v="20884"/>
    <s v=""/>
    <n v="332"/>
    <s v=""/>
    <s v=""/>
  </r>
  <r>
    <x v="0"/>
    <x v="2"/>
    <d v="2021-11-30T00:00:00"/>
    <x v="10"/>
    <s v=" "/>
    <s v="G00164"/>
    <n v="61190"/>
    <x v="49"/>
    <s v="61190 PTO Expense"/>
    <x v="9"/>
    <s v="SFM - Invoice 5618810 - 11.30.21 PPE"/>
    <s v=" "/>
    <s v=""/>
    <s v=""/>
    <n v="1957.64"/>
    <n v="1957.64"/>
    <n v="0"/>
    <s v=""/>
    <s v="G/L Account"/>
    <s v=""/>
    <s v=" "/>
    <s v=""/>
    <s v=""/>
    <n v="20863"/>
    <s v=""/>
    <n v="21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 - COBRA"/>
    <s v=" "/>
    <s v=""/>
    <s v=""/>
    <n v="75"/>
    <n v="75"/>
    <n v="0"/>
    <s v=""/>
    <s v="G/L Account"/>
    <s v=""/>
    <s v=" "/>
    <s v=""/>
    <s v=""/>
    <n v="21106"/>
    <s v=""/>
    <n v="40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2406.46"/>
    <n v="2406.46"/>
    <n v="0"/>
    <s v=""/>
    <s v="G/L Account"/>
    <s v=""/>
    <s v=" "/>
    <s v=""/>
    <s v=""/>
    <n v="21045"/>
    <s v=""/>
    <n v="35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723.05"/>
    <n v="723.05"/>
    <n v="0"/>
    <s v=""/>
    <s v="G/L Account"/>
    <s v=""/>
    <s v=" "/>
    <s v=""/>
    <s v=""/>
    <n v="20991"/>
    <s v=""/>
    <n v="34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569.48"/>
    <n v="569.48"/>
    <n v="0"/>
    <s v=""/>
    <s v="G/L Account"/>
    <s v=""/>
    <s v=" "/>
    <s v=""/>
    <s v=""/>
    <n v="20935"/>
    <s v=""/>
    <n v="36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959.93"/>
    <n v="959.93"/>
    <n v="0"/>
    <s v=""/>
    <s v="G/L Account"/>
    <s v=""/>
    <s v=" "/>
    <s v=""/>
    <s v=""/>
    <n v="20895"/>
    <s v=""/>
    <n v="37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620.07"/>
    <n v="1620.07"/>
    <n v="0"/>
    <s v=""/>
    <s v="G/L Account"/>
    <s v=""/>
    <s v=" "/>
    <s v=""/>
    <s v=""/>
    <n v="20887"/>
    <s v=""/>
    <n v="332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992.74"/>
    <n v="1992.74"/>
    <n v="0"/>
    <s v=""/>
    <s v="G/L Account"/>
    <s v=""/>
    <s v=" "/>
    <s v=""/>
    <s v=""/>
    <n v="20879"/>
    <s v=""/>
    <n v="32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1965.28"/>
    <n v="1965.28"/>
    <n v="0"/>
    <s v=""/>
    <s v="G/L Account"/>
    <s v=""/>
    <s v=" "/>
    <s v=""/>
    <s v=""/>
    <n v="20872"/>
    <s v=""/>
    <n v="310"/>
    <s v=""/>
    <s v=""/>
  </r>
  <r>
    <x v="0"/>
    <x v="2"/>
    <d v="2021-11-30T00:00:00"/>
    <x v="10"/>
    <s v=" "/>
    <s v="G00164"/>
    <n v="61180"/>
    <x v="50"/>
    <s v="61180 Benefits "/>
    <x v="9"/>
    <s v="SFM - Invoice 5618810 - 11.30.21 PPE"/>
    <s v=" "/>
    <s v=""/>
    <s v=""/>
    <n v="3839.6"/>
    <n v="3839.6"/>
    <n v="0"/>
    <s v=""/>
    <s v="G/L Account"/>
    <s v=""/>
    <s v=" "/>
    <s v=""/>
    <s v=""/>
    <n v="20866"/>
    <s v=""/>
    <n v="21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57.76"/>
    <n v="757.76"/>
    <n v="0"/>
    <s v=""/>
    <s v="G/L Account"/>
    <s v=""/>
    <s v=" "/>
    <s v=""/>
    <s v=""/>
    <n v="21044"/>
    <s v=""/>
    <n v="35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610"/>
    <n v="610"/>
    <n v="0"/>
    <s v=""/>
    <s v="G/L Account"/>
    <s v=""/>
    <s v=" "/>
    <s v=""/>
    <s v=""/>
    <n v="20990"/>
    <s v=""/>
    <n v="34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460.66"/>
    <n v="460.66"/>
    <n v="0"/>
    <s v=""/>
    <s v="G/L Account"/>
    <s v=""/>
    <s v=" "/>
    <s v=""/>
    <s v=""/>
    <n v="20934"/>
    <s v=""/>
    <n v="36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327.29000000000002"/>
    <n v="327.29000000000002"/>
    <n v="0"/>
    <s v=""/>
    <s v="G/L Account"/>
    <s v=""/>
    <s v=" "/>
    <s v=""/>
    <s v=""/>
    <n v="20894"/>
    <s v=""/>
    <n v="37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525.45000000000005"/>
    <n v="525.45000000000005"/>
    <n v="0"/>
    <s v=""/>
    <s v="G/L Account"/>
    <s v=""/>
    <s v=" "/>
    <s v=""/>
    <s v=""/>
    <n v="20886"/>
    <s v=""/>
    <n v="332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12.55"/>
    <n v="712.55"/>
    <n v="0"/>
    <s v=""/>
    <s v="G/L Account"/>
    <s v=""/>
    <s v=" "/>
    <s v=""/>
    <s v=""/>
    <n v="20878"/>
    <s v=""/>
    <n v="32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460.66"/>
    <n v="460.66"/>
    <n v="0"/>
    <s v=""/>
    <s v="G/L Account"/>
    <s v=""/>
    <s v=" "/>
    <s v=""/>
    <s v=""/>
    <n v="20871"/>
    <s v=""/>
    <n v="310"/>
    <s v=""/>
    <s v=""/>
  </r>
  <r>
    <x v="0"/>
    <x v="2"/>
    <d v="2021-11-30T00:00:00"/>
    <x v="10"/>
    <s v=" "/>
    <s v="G00164"/>
    <n v="61170"/>
    <x v="51"/>
    <s v="61170 401k employer match"/>
    <x v="9"/>
    <s v="SFM - Invoice 5618810 - 11.30.21 PPE"/>
    <s v=" "/>
    <s v=""/>
    <s v=""/>
    <n v="739.28"/>
    <n v="739.28"/>
    <n v="0"/>
    <s v=""/>
    <s v="G/L Account"/>
    <s v=""/>
    <s v=" "/>
    <s v=""/>
    <s v=""/>
    <n v="20865"/>
    <s v=""/>
    <n v="21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626.25"/>
    <n v="626.25"/>
    <n v="0"/>
    <s v=""/>
    <s v="G/L Account"/>
    <s v=""/>
    <s v=" "/>
    <s v=""/>
    <s v=""/>
    <n v="21046"/>
    <s v=""/>
    <n v="35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400.24"/>
    <n v="400.24"/>
    <n v="0"/>
    <s v=""/>
    <s v="G/L Account"/>
    <s v=""/>
    <s v=" "/>
    <s v=""/>
    <s v=""/>
    <n v="20992"/>
    <s v=""/>
    <n v="34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97.92"/>
    <n v="297.92"/>
    <n v="0"/>
    <s v=""/>
    <s v="G/L Account"/>
    <s v=""/>
    <s v=" "/>
    <s v=""/>
    <s v=""/>
    <n v="20936"/>
    <s v=""/>
    <n v="36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544.21"/>
    <n v="544.21"/>
    <n v="0"/>
    <s v=""/>
    <s v="G/L Account"/>
    <s v=""/>
    <s v=" "/>
    <s v=""/>
    <s v=""/>
    <n v="20896"/>
    <s v=""/>
    <n v="37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83.35000000000002"/>
    <n v="283.35000000000002"/>
    <n v="0"/>
    <s v=""/>
    <s v="G/L Account"/>
    <s v=""/>
    <s v=" "/>
    <s v=""/>
    <s v=""/>
    <n v="20888"/>
    <s v=""/>
    <n v="332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715.83"/>
    <n v="715.83"/>
    <n v="0"/>
    <s v=""/>
    <s v="G/L Account"/>
    <s v=""/>
    <s v=" "/>
    <s v=""/>
    <s v=""/>
    <n v="20880"/>
    <s v=""/>
    <n v="32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297.92"/>
    <n v="297.92"/>
    <n v="0"/>
    <s v=""/>
    <s v="G/L Account"/>
    <s v=""/>
    <s v=" "/>
    <s v=""/>
    <s v=""/>
    <n v="20873"/>
    <s v=""/>
    <n v="310"/>
    <s v=""/>
    <s v=""/>
  </r>
  <r>
    <x v="0"/>
    <x v="2"/>
    <d v="2021-11-30T00:00:00"/>
    <x v="10"/>
    <s v=" "/>
    <s v="G00164"/>
    <n v="61160"/>
    <x v="52"/>
    <s v="61160 Workers' comp insurance"/>
    <x v="9"/>
    <s v="SFM - Invoice 5618810 - 11.30.21 PPE"/>
    <s v=" "/>
    <s v=""/>
    <s v=""/>
    <n v="398.96"/>
    <n v="398.96"/>
    <n v="0"/>
    <s v=""/>
    <s v="G/L Account"/>
    <s v=""/>
    <s v=" "/>
    <s v=""/>
    <s v=""/>
    <n v="20867"/>
    <s v=""/>
    <n v="21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2090.39"/>
    <n v="2090.39"/>
    <n v="0"/>
    <s v=""/>
    <s v="G/L Account"/>
    <s v=""/>
    <s v=" "/>
    <s v=""/>
    <s v=""/>
    <n v="21043"/>
    <s v=""/>
    <n v="35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774.66"/>
    <n v="774.66"/>
    <n v="0"/>
    <s v=""/>
    <s v="G/L Account"/>
    <s v=""/>
    <s v=" "/>
    <s v=""/>
    <s v=""/>
    <n v="20989"/>
    <s v=""/>
    <n v="34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877.95"/>
    <n v="877.95"/>
    <n v="0"/>
    <s v=""/>
    <s v="G/L Account"/>
    <s v=""/>
    <s v=" "/>
    <s v=""/>
    <s v=""/>
    <n v="20933"/>
    <s v=""/>
    <n v="36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701.65"/>
    <n v="1701.65"/>
    <n v="0"/>
    <s v=""/>
    <s v="G/L Account"/>
    <s v=""/>
    <s v=" "/>
    <s v=""/>
    <s v=""/>
    <n v="20893"/>
    <s v=""/>
    <n v="37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177.21"/>
    <n v="1177.21"/>
    <n v="0"/>
    <s v=""/>
    <s v="G/L Account"/>
    <s v=""/>
    <s v=" "/>
    <s v=""/>
    <s v=""/>
    <n v="20885"/>
    <s v=""/>
    <n v="332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814.61"/>
    <n v="1814.61"/>
    <n v="0"/>
    <s v=""/>
    <s v="G/L Account"/>
    <s v=""/>
    <s v=" "/>
    <s v=""/>
    <s v=""/>
    <n v="20877"/>
    <s v=""/>
    <n v="32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1225.8399999999999"/>
    <n v="1225.8399999999999"/>
    <n v="0"/>
    <s v=""/>
    <s v="G/L Account"/>
    <s v=""/>
    <s v=" "/>
    <s v=""/>
    <s v=""/>
    <n v="20870"/>
    <s v=""/>
    <n v="310"/>
    <s v=""/>
    <s v=""/>
  </r>
  <r>
    <x v="0"/>
    <x v="2"/>
    <d v="2021-11-30T00:00:00"/>
    <x v="10"/>
    <s v=" "/>
    <s v="G00164"/>
    <n v="61140"/>
    <x v="54"/>
    <s v="61140 Payroll taxes"/>
    <x v="9"/>
    <s v="SFM - Invoice 5618810 - 11.30.21 PPE"/>
    <s v=" "/>
    <s v=""/>
    <s v=""/>
    <n v="2465.27"/>
    <n v="2465.27"/>
    <n v="0"/>
    <s v=""/>
    <s v="G/L Account"/>
    <s v=""/>
    <s v=" "/>
    <s v=""/>
    <s v=""/>
    <n v="20864"/>
    <s v=""/>
    <n v="210"/>
    <s v=""/>
    <s v=""/>
  </r>
  <r>
    <x v="0"/>
    <x v="2"/>
    <d v="2021-11-30T00:00:00"/>
    <x v="10"/>
    <s v=" "/>
    <s v="G00164"/>
    <n v="61140"/>
    <x v="54"/>
    <s v="61140 Payroll taxes"/>
    <x v="9"/>
    <s v="SFM - Invoice 5618171 - off-cycle"/>
    <s v=" "/>
    <s v=""/>
    <s v=""/>
    <n v="996.87"/>
    <n v="996.87"/>
    <n v="0"/>
    <s v=""/>
    <s v="G/L Account"/>
    <s v=""/>
    <s v=" "/>
    <s v=""/>
    <s v=""/>
    <n v="20858"/>
    <s v=""/>
    <n v="31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497.25"/>
    <n v="497.25"/>
    <n v="0"/>
    <s v=""/>
    <s v="G/L Account"/>
    <s v=""/>
    <s v=" "/>
    <s v=""/>
    <s v=""/>
    <n v="20891"/>
    <s v=""/>
    <n v="37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56.71"/>
    <n v="56.71"/>
    <n v="0"/>
    <s v=""/>
    <s v="G/L Account"/>
    <s v=""/>
    <s v=" "/>
    <s v=""/>
    <s v=""/>
    <n v="20883"/>
    <s v=""/>
    <n v="332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292.97000000000003"/>
    <n v="292.97000000000003"/>
    <n v="0"/>
    <s v=""/>
    <s v="G/L Account"/>
    <s v=""/>
    <s v=" "/>
    <s v=""/>
    <s v=""/>
    <n v="20876"/>
    <s v=""/>
    <n v="320"/>
    <s v=""/>
    <s v=""/>
  </r>
  <r>
    <x v="0"/>
    <x v="2"/>
    <d v="2021-11-30T00:00:00"/>
    <x v="10"/>
    <s v=" "/>
    <s v="G00164"/>
    <n v="61120"/>
    <x v="91"/>
    <s v="61120 Overtime"/>
    <x v="9"/>
    <s v="SFM - Invoice 5618810 - 11.30.21 PPE"/>
    <s v=" "/>
    <s v=""/>
    <s v=""/>
    <n v="1717.65"/>
    <n v="1717.65"/>
    <n v="0"/>
    <s v=""/>
    <s v="G/L Account"/>
    <s v=""/>
    <s v=" "/>
    <s v=""/>
    <s v=""/>
    <n v="20862"/>
    <s v=""/>
    <n v="21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2545.65"/>
    <n v="32545.65"/>
    <n v="0"/>
    <s v=""/>
    <s v="G/L Account"/>
    <s v=""/>
    <s v=" "/>
    <s v=""/>
    <s v=""/>
    <n v="21041"/>
    <s v=""/>
    <n v="35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4834.98"/>
    <n v="14834.98"/>
    <n v="0"/>
    <s v=""/>
    <s v="G/L Account"/>
    <s v=""/>
    <s v=" "/>
    <s v=""/>
    <s v=""/>
    <n v="20987"/>
    <s v=""/>
    <n v="34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1458.33"/>
    <n v="11458.33"/>
    <n v="0"/>
    <s v=""/>
    <s v="G/L Account"/>
    <s v=""/>
    <s v=" "/>
    <s v=""/>
    <s v=""/>
    <n v="20932"/>
    <s v=""/>
    <n v="36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20704.990000000002"/>
    <n v="20704.990000000002"/>
    <n v="0"/>
    <s v=""/>
    <s v="G/L Account"/>
    <s v=""/>
    <s v=" "/>
    <s v=""/>
    <s v=""/>
    <n v="20890"/>
    <s v=""/>
    <n v="37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16170.48"/>
    <n v="16170.48"/>
    <n v="0"/>
    <s v=""/>
    <s v="G/L Account"/>
    <s v=""/>
    <s v=" "/>
    <s v=""/>
    <s v=""/>
    <n v="20882"/>
    <s v=""/>
    <n v="332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1831.11"/>
    <n v="31831.11"/>
    <n v="0"/>
    <s v=""/>
    <s v="G/L Account"/>
    <s v=""/>
    <s v=" "/>
    <s v=""/>
    <s v=""/>
    <n v="20875"/>
    <s v=""/>
    <n v="32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35863.83"/>
    <n v="35863.83"/>
    <n v="0"/>
    <s v=""/>
    <s v="G/L Account"/>
    <s v=""/>
    <s v=" "/>
    <s v=""/>
    <s v=""/>
    <n v="20869"/>
    <s v=""/>
    <n v="310"/>
    <s v=""/>
    <s v=""/>
  </r>
  <r>
    <x v="0"/>
    <x v="2"/>
    <d v="2021-11-30T00:00:00"/>
    <x v="10"/>
    <s v=" "/>
    <s v="G00164"/>
    <n v="61110"/>
    <x v="56"/>
    <s v="61110 Salaries &amp; wages"/>
    <x v="9"/>
    <s v="SFM - Invoice 5618810 - 11.30.21 PPE"/>
    <s v=" "/>
    <s v=""/>
    <s v=""/>
    <n v="28228.41"/>
    <n v="28228.41"/>
    <n v="0"/>
    <s v=""/>
    <s v="G/L Account"/>
    <s v=""/>
    <s v=" "/>
    <s v=""/>
    <s v=""/>
    <n v="20861"/>
    <s v=""/>
    <n v="210"/>
    <s v=""/>
    <s v=""/>
  </r>
  <r>
    <x v="0"/>
    <x v="2"/>
    <d v="2021-11-30T00:00:00"/>
    <x v="10"/>
    <s v=" "/>
    <s v="G00164"/>
    <n v="61110"/>
    <x v="56"/>
    <s v="61110 Salaries &amp; wages"/>
    <x v="9"/>
    <s v="SFM - Invoice 5618171 - off-cycle"/>
    <s v=" "/>
    <s v=""/>
    <s v=""/>
    <n v="68750"/>
    <n v="68750"/>
    <n v="0"/>
    <s v=""/>
    <s v="G/L Account"/>
    <s v=""/>
    <s v=" "/>
    <s v=""/>
    <s v=""/>
    <n v="20857"/>
    <s v=""/>
    <n v="310"/>
    <s v=""/>
    <s v=""/>
  </r>
  <r>
    <x v="3"/>
    <x v="1"/>
    <d v="2021-11-30T00:00:00"/>
    <x v="10"/>
    <s v="Invoice"/>
    <s v="12.2.21-RY"/>
    <n v="52200"/>
    <x v="57"/>
    <s v="52200 Donor related expenses"/>
    <x v="10"/>
    <s v="birth control"/>
    <s v=" "/>
    <s v=""/>
    <s v=""/>
    <n v="19.420000000000002"/>
    <n v="19.420000000000002"/>
    <n v="0"/>
    <s v=""/>
    <s v="G/L Account"/>
    <s v=""/>
    <s v=" "/>
    <s v=""/>
    <s v="Rebecca Yruegas"/>
    <n v="25108"/>
    <s v="12.2.21-RY"/>
    <n v="400"/>
    <s v="NULL"/>
    <s v="NULL"/>
  </r>
  <r>
    <x v="3"/>
    <x v="1"/>
    <d v="2021-11-30T00:00:00"/>
    <x v="10"/>
    <s v=" "/>
    <s v="G00189"/>
    <n v="52100"/>
    <x v="58"/>
    <s v="52100 Donor compensation"/>
    <x v="10"/>
    <s v="P11 Nov 2021- Prepaid Amortization"/>
    <s v=" "/>
    <s v=""/>
    <s v=""/>
    <n v="79.39"/>
    <n v="79.39"/>
    <n v="0"/>
    <s v="Prepaid Expense - 153"/>
    <s v="G/L Account"/>
    <s v=""/>
    <s v=" "/>
    <s v=""/>
    <s v=""/>
    <n v="27561"/>
    <s v=""/>
    <n v="400"/>
    <s v="NULL"/>
    <s v="NULL"/>
  </r>
  <r>
    <x v="1"/>
    <x v="7"/>
    <d v="2021-11-30T00:00:00"/>
    <x v="10"/>
    <s v="Invoice"/>
    <s v="20211206-870A"/>
    <n v="51392"/>
    <x v="98"/>
    <s v="51392 Translation Services"/>
    <x v="10"/>
    <s v="Nov 2021 -  Oak Services"/>
    <s v=" "/>
    <s v=""/>
    <s v=""/>
    <n v="122.85"/>
    <n v="122.85"/>
    <n v="0"/>
    <s v=""/>
    <s v="G/L Account"/>
    <s v=""/>
    <s v=" "/>
    <s v=""/>
    <s v="Lan do and Associates, LLC"/>
    <n v="26206"/>
    <s v="20211206-870A"/>
    <n v="120"/>
    <s v="NULL"/>
    <s v="NULL"/>
  </r>
  <r>
    <x v="1"/>
    <x v="5"/>
    <d v="2021-11-30T00:00:00"/>
    <x v="10"/>
    <s v="Invoice"/>
    <s v="20211206-87SV"/>
    <n v="51392"/>
    <x v="98"/>
    <s v="51392 Translation Services"/>
    <x v="10"/>
    <s v="Nov 2021 -  SF Services"/>
    <s v=" "/>
    <s v=""/>
    <s v=""/>
    <n v="366.65"/>
    <n v="366.65"/>
    <n v="0"/>
    <s v=""/>
    <s v="G/L Account"/>
    <s v=""/>
    <s v=" "/>
    <s v=""/>
    <s v="Lan do and Associates, LLC"/>
    <n v="24894"/>
    <s v="20211206-87SV"/>
    <n v="110"/>
    <s v="NULL"/>
    <s v="NULL"/>
  </r>
  <r>
    <x v="1"/>
    <x v="1"/>
    <d v="2021-11-30T00:00:00"/>
    <x v="10"/>
    <s v="Invoice"/>
    <s v="20211206-87SF"/>
    <n v="51392"/>
    <x v="98"/>
    <s v="51392 Translation Services"/>
    <x v="10"/>
    <s v="Nov 2021 -  SF Services"/>
    <s v=" "/>
    <s v=""/>
    <s v=""/>
    <n v="103.95"/>
    <n v="103.95"/>
    <n v="0"/>
    <s v=""/>
    <s v="G/L Account"/>
    <s v=""/>
    <s v=" "/>
    <s v=""/>
    <s v="Lan do and Associates, LLC"/>
    <n v="24890"/>
    <s v="20211206-87SF"/>
    <n v="210"/>
    <s v="NULL"/>
    <s v="NULL"/>
  </r>
  <r>
    <x v="1"/>
    <x v="5"/>
    <d v="2021-11-30T00:00:00"/>
    <x v="10"/>
    <s v=" "/>
    <s v="G00190"/>
    <n v="51391"/>
    <x v="61"/>
    <s v="51391 Anesthesia"/>
    <x v="10"/>
    <s v="Accrued MAC"/>
    <s v=" "/>
    <s v=""/>
    <s v=""/>
    <n v="49950"/>
    <n v="49950"/>
    <n v="0"/>
    <s v="MAC Inv 824 SV"/>
    <s v="G/L Account"/>
    <s v=""/>
    <s v=" "/>
    <s v=""/>
    <s v=""/>
    <n v="27325"/>
    <s v=""/>
    <n v="130"/>
    <s v="NULL"/>
    <s v="NULL"/>
  </r>
  <r>
    <x v="1"/>
    <x v="7"/>
    <d v="2021-11-30T00:00:00"/>
    <x v="10"/>
    <s v=" "/>
    <s v="G00190"/>
    <n v="51391"/>
    <x v="61"/>
    <s v="51391 Anesthesia"/>
    <x v="10"/>
    <s v="Accrued MAC"/>
    <s v=" "/>
    <s v=""/>
    <s v=""/>
    <n v="31050"/>
    <n v="31050"/>
    <n v="0"/>
    <s v="MAC Inv 822 Oak"/>
    <s v="G/L Account"/>
    <s v=""/>
    <s v=" "/>
    <s v=""/>
    <s v=""/>
    <n v="27319"/>
    <s v=""/>
    <n v="130"/>
    <s v="NULL"/>
    <s v="NULL"/>
  </r>
  <r>
    <x v="1"/>
    <x v="1"/>
    <d v="2021-11-30T00:00:00"/>
    <x v="10"/>
    <s v=" "/>
    <s v="G00190"/>
    <n v="51391"/>
    <x v="61"/>
    <s v="51391 Anesthesia"/>
    <x v="10"/>
    <s v="Accrued MAC"/>
    <s v=" "/>
    <s v=""/>
    <s v=""/>
    <n v="81350"/>
    <n v="81350"/>
    <n v="0"/>
    <s v="MAC Inv 823 SF"/>
    <s v="G/L Account"/>
    <s v=""/>
    <s v=" "/>
    <s v=""/>
    <s v=""/>
    <n v="27313"/>
    <s v=""/>
    <n v="130"/>
    <s v="NULL"/>
    <s v="NULL"/>
  </r>
  <r>
    <x v="1"/>
    <x v="5"/>
    <d v="2021-11-30T00:00:00"/>
    <x v="10"/>
    <s v="Invoice"/>
    <s v="511000134645"/>
    <n v="51380"/>
    <x v="63"/>
    <s v="51380 Laundry"/>
    <x v="10"/>
    <s v="Laundry SV MA"/>
    <s v=" "/>
    <s v=""/>
    <s v=""/>
    <n v="224.69"/>
    <n v="224.69"/>
    <n v="0"/>
    <s v=""/>
    <s v="G/L Account"/>
    <s v=""/>
    <s v=" "/>
    <s v=""/>
    <s v="Aramark"/>
    <n v="25573"/>
    <s v="511000134645"/>
    <n v="170"/>
    <s v="NULL"/>
    <s v="NULL"/>
  </r>
  <r>
    <x v="1"/>
    <x v="5"/>
    <d v="2021-11-30T00:00:00"/>
    <x v="10"/>
    <s v="Invoice"/>
    <s v="511000134645"/>
    <n v="51380"/>
    <x v="63"/>
    <s v="51380 Laundry"/>
    <x v="10"/>
    <s v="Laundry SV Lab"/>
    <s v=" "/>
    <s v=""/>
    <s v=""/>
    <n v="135.86000000000001"/>
    <n v="135.86000000000001"/>
    <n v="0"/>
    <s v=""/>
    <s v="G/L Account"/>
    <s v=""/>
    <s v=" "/>
    <s v=""/>
    <s v="Aramark"/>
    <n v="25570"/>
    <s v="511000134645"/>
    <n v="130"/>
    <s v="NULL"/>
    <s v="NULL"/>
  </r>
  <r>
    <x v="1"/>
    <x v="5"/>
    <d v="2021-11-30T00:00:00"/>
    <x v="10"/>
    <s v="Invoice"/>
    <s v="511000134645"/>
    <n v="51380"/>
    <x v="63"/>
    <s v="51380 Laundry"/>
    <x v="10"/>
    <s v="Laundry SV Nurse"/>
    <s v=" "/>
    <s v=""/>
    <s v=""/>
    <n v="94.06"/>
    <n v="94.06"/>
    <n v="0"/>
    <s v=""/>
    <s v="G/L Account"/>
    <s v=""/>
    <s v=" "/>
    <s v=""/>
    <s v="Aramark"/>
    <n v="25567"/>
    <s v="511000134645"/>
    <n v="120"/>
    <s v="NULL"/>
    <s v="NULL"/>
  </r>
  <r>
    <x v="1"/>
    <x v="5"/>
    <d v="2021-11-30T00:00:00"/>
    <x v="10"/>
    <s v="Invoice"/>
    <s v="511000134645"/>
    <n v="51380"/>
    <x v="63"/>
    <s v="51380 Laundry"/>
    <x v="10"/>
    <s v="Laundry SV MD"/>
    <s v=" "/>
    <s v=""/>
    <s v=""/>
    <n v="67.930000000000007"/>
    <n v="67.930000000000007"/>
    <n v="0"/>
    <s v=""/>
    <s v="G/L Account"/>
    <s v=""/>
    <s v=" "/>
    <s v=""/>
    <s v="Aramark"/>
    <n v="25564"/>
    <s v="511000134645"/>
    <n v="110"/>
    <s v="NULL"/>
    <s v="NULL"/>
  </r>
  <r>
    <x v="4"/>
    <x v="4"/>
    <d v="2021-11-30T00:00:00"/>
    <x v="10"/>
    <s v="Invoice"/>
    <s v="20-538691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4898"/>
    <s v="20-538691"/>
    <n v="110"/>
    <s v="NULL"/>
    <s v="NULL"/>
  </r>
  <r>
    <x v="4"/>
    <x v="4"/>
    <d v="2021-11-30T00:00:00"/>
    <x v="10"/>
    <s v="Invoice"/>
    <s v="590337753"/>
    <n v="51370"/>
    <x v="89"/>
    <s v="51370 COGS - repair &amp; maintenance "/>
    <x v="10"/>
    <s v="NYC Service Sept2021"/>
    <s v=" "/>
    <s v=""/>
    <s v=""/>
    <n v="598.82000000000005"/>
    <n v="598.82000000000005"/>
    <n v="0"/>
    <s v=""/>
    <s v="G/L Account"/>
    <s v=""/>
    <s v=" "/>
    <s v=""/>
    <s v="Richard Wolf Medical Instruments Corp."/>
    <n v="25510"/>
    <s v="590337753"/>
    <n v="120"/>
    <s v="NULL"/>
    <s v="NULL"/>
  </r>
  <r>
    <x v="1"/>
    <x v="1"/>
    <d v="2021-11-30T00:00:00"/>
    <x v="10"/>
    <s v="Invoice"/>
    <s v="970602301"/>
    <n v="51370"/>
    <x v="89"/>
    <s v="51370 COGS - repair &amp; maintenance "/>
    <x v="10"/>
    <s v="9.1.21 1 of 4"/>
    <s v=" "/>
    <s v=""/>
    <s v=""/>
    <n v="837"/>
    <n v="837"/>
    <n v="0"/>
    <s v=""/>
    <s v="G/L Account"/>
    <s v=""/>
    <s v=" "/>
    <s v=""/>
    <s v="Envise"/>
    <n v="25506"/>
    <s v="970602301"/>
    <n v="130"/>
    <s v="NULL"/>
    <s v="NULL"/>
  </r>
  <r>
    <x v="1"/>
    <x v="5"/>
    <d v="2021-11-30T00:00:00"/>
    <x v="10"/>
    <s v="Invoice"/>
    <s v="3753"/>
    <n v="51350"/>
    <x v="90"/>
    <s v="51350 COGS - janitorial and waste management"/>
    <x v="10"/>
    <s v="Nov 2021 cleaning-SV"/>
    <s v=" "/>
    <s v=""/>
    <s v=""/>
    <n v="2700"/>
    <n v="2700"/>
    <n v="0"/>
    <s v=""/>
    <s v="G/L Account"/>
    <s v=""/>
    <s v=" "/>
    <s v=""/>
    <s v="Carrillo's Cleaning Services, Inc"/>
    <n v="24994"/>
    <s v="3753"/>
    <n v="380"/>
    <s v="NULL"/>
    <s v="NULL"/>
  </r>
  <r>
    <x v="1"/>
    <x v="7"/>
    <d v="2021-11-30T00:00:00"/>
    <x v="10"/>
    <s v="Invoice"/>
    <s v="3752"/>
    <n v="51350"/>
    <x v="90"/>
    <s v="51350 COGS - janitorial and waste management"/>
    <x v="10"/>
    <s v="Nov 2021 cleaning-Oak"/>
    <s v=" "/>
    <s v=""/>
    <s v=""/>
    <n v="2273.69"/>
    <n v="2273.69"/>
    <n v="0"/>
    <s v=""/>
    <s v="G/L Account"/>
    <s v=""/>
    <s v=" "/>
    <s v=""/>
    <s v="Carrillo's Cleaning Services, Inc"/>
    <n v="24990"/>
    <s v="3752"/>
    <n v="380"/>
    <s v="NULL"/>
    <s v="NULL"/>
  </r>
  <r>
    <x v="1"/>
    <x v="5"/>
    <d v="2021-11-30T00:00:00"/>
    <x v="10"/>
    <s v="Invoice"/>
    <s v="224036"/>
    <n v="51350"/>
    <x v="90"/>
    <s v="51350 COGS - janitorial and waste management"/>
    <x v="10"/>
    <s v="Nov 2021 Waste management"/>
    <s v=" "/>
    <s v=""/>
    <s v=""/>
    <n v="610"/>
    <n v="610"/>
    <n v="0"/>
    <s v=""/>
    <s v="G/L Account"/>
    <s v=""/>
    <s v=" "/>
    <s v=""/>
    <s v="Biologic"/>
    <n v="24918"/>
    <s v="224036"/>
    <n v="380"/>
    <s v="NULL"/>
    <s v="NULL"/>
  </r>
  <r>
    <x v="1"/>
    <x v="1"/>
    <d v="2021-11-30T00:00:00"/>
    <x v="10"/>
    <s v="Invoice"/>
    <s v="224035"/>
    <n v="51350"/>
    <x v="90"/>
    <s v="51350 COGS - janitorial and waste management"/>
    <x v="10"/>
    <s v="Nov 2021 Waste management"/>
    <s v=" "/>
    <s v=""/>
    <s v=""/>
    <n v="1140"/>
    <n v="1140"/>
    <n v="0"/>
    <s v=""/>
    <s v="G/L Account"/>
    <s v=""/>
    <s v=" "/>
    <s v=""/>
    <s v="Biologic"/>
    <n v="24914"/>
    <s v="224035"/>
    <n v="380"/>
    <s v="NULL"/>
    <s v="NULL"/>
  </r>
  <r>
    <x v="1"/>
    <x v="7"/>
    <d v="2021-11-30T00:00:00"/>
    <x v="10"/>
    <s v="Invoice"/>
    <s v="224034"/>
    <n v="51350"/>
    <x v="90"/>
    <s v="51350 COGS - janitorial and waste management"/>
    <x v="10"/>
    <s v="Nov 2021 Waste management"/>
    <s v=" "/>
    <s v=""/>
    <s v=""/>
    <n v="610"/>
    <n v="610"/>
    <n v="0"/>
    <s v=""/>
    <s v="G/L Account"/>
    <s v=""/>
    <s v=" "/>
    <s v=""/>
    <s v="Biologic"/>
    <n v="24910"/>
    <s v="224034"/>
    <n v="380"/>
    <s v="NULL"/>
    <s v="NULL"/>
  </r>
  <r>
    <x v="4"/>
    <x v="4"/>
    <d v="2021-11-30T00:00:00"/>
    <x v="10"/>
    <s v="Invoice"/>
    <s v="223917"/>
    <n v="51350"/>
    <x v="90"/>
    <s v="51350 COGS - janitorial and waste management"/>
    <x v="10"/>
    <s v="Oct 2021 Waste management"/>
    <s v=" "/>
    <s v=""/>
    <s v=""/>
    <n v="221"/>
    <n v="221"/>
    <n v="0"/>
    <s v=""/>
    <s v="G/L Account"/>
    <s v=""/>
    <s v=" "/>
    <s v=""/>
    <s v="Biologic"/>
    <n v="24906"/>
    <s v="223917"/>
    <n v="380"/>
    <s v="NULL"/>
    <s v="NULL"/>
  </r>
  <r>
    <x v="4"/>
    <x v="4"/>
    <d v="2021-11-30T00:00:00"/>
    <x v="10"/>
    <s v="Invoice"/>
    <s v="223851"/>
    <n v="51350"/>
    <x v="90"/>
    <s v="51350 COGS - janitorial and waste management"/>
    <x v="10"/>
    <s v="Sept 2021 Waste management"/>
    <s v=" "/>
    <s v=""/>
    <s v=""/>
    <n v="156"/>
    <n v="156"/>
    <n v="0"/>
    <s v=""/>
    <s v="G/L Account"/>
    <s v=""/>
    <s v=" "/>
    <s v=""/>
    <s v="Biologic"/>
    <n v="24902"/>
    <s v="223851"/>
    <n v="380"/>
    <s v="NULL"/>
    <s v="NULL"/>
  </r>
  <r>
    <x v="1"/>
    <x v="1"/>
    <d v="2021-11-30T00:00:00"/>
    <x v="10"/>
    <s v=" "/>
    <s v="G00189"/>
    <n v="51340"/>
    <x v="65"/>
    <s v="51340 COGS - contract labor"/>
    <x v="10"/>
    <s v="P11 Nov 2021- Prepaid Amortization"/>
    <s v=" "/>
    <s v=""/>
    <s v=""/>
    <n v="1960"/>
    <n v="1960"/>
    <n v="0"/>
    <s v="Prepaid Expense - 136"/>
    <s v="G/L Account"/>
    <s v=""/>
    <s v=" "/>
    <s v=""/>
    <s v=""/>
    <n v="27502"/>
    <s v=""/>
    <n v="180"/>
    <s v="NULL"/>
    <s v="NULL"/>
  </r>
  <r>
    <x v="1"/>
    <x v="1"/>
    <d v="2021-11-30T00:00:00"/>
    <x v="10"/>
    <s v="Invoice"/>
    <s v="11.1.21-11.30.21-KW"/>
    <n v="51340"/>
    <x v="65"/>
    <s v="51340 COGS - contract labor"/>
    <x v="10"/>
    <s v="11.1.21-11.30.21-KW Medication consultant"/>
    <s v=" "/>
    <s v=""/>
    <s v=""/>
    <n v="3640"/>
    <n v="3640"/>
    <n v="0"/>
    <s v=""/>
    <s v="G/L Account"/>
    <s v=""/>
    <s v=" "/>
    <s v=""/>
    <s v="Kristen Ann Wu"/>
    <n v="24872"/>
    <s v="11.1.21-11.30.21-KW"/>
    <n v="180"/>
    <s v="NULL"/>
    <s v="NULL"/>
  </r>
  <r>
    <x v="4"/>
    <x v="4"/>
    <d v="2021-11-30T00:00:00"/>
    <x v="10"/>
    <s v=" "/>
    <s v="G00190"/>
    <n v="51330"/>
    <x v="66"/>
    <s v="51330 Genetic testing"/>
    <x v="10"/>
    <s v="Accrued Natera"/>
    <s v=" "/>
    <s v=""/>
    <s v=""/>
    <n v="3675"/>
    <n v="3675"/>
    <n v="0"/>
    <s v="Natera Nov 21 NYC"/>
    <s v="G/L Account"/>
    <s v=""/>
    <s v=" "/>
    <s v=""/>
    <s v=""/>
    <n v="27349"/>
    <s v=""/>
    <n v="130"/>
    <s v="NULL"/>
    <s v="NULL"/>
  </r>
  <r>
    <x v="1"/>
    <x v="7"/>
    <d v="2021-11-30T00:00:00"/>
    <x v="10"/>
    <s v=" "/>
    <s v="G00190"/>
    <n v="51330"/>
    <x v="66"/>
    <s v="51330 Genetic testing"/>
    <x v="10"/>
    <s v="Accrued Natera"/>
    <s v=" "/>
    <s v=""/>
    <s v=""/>
    <n v="13175"/>
    <n v="13175"/>
    <n v="0"/>
    <s v="Natera Nov 21 Oak"/>
    <s v="G/L Account"/>
    <s v=""/>
    <s v=" "/>
    <s v=""/>
    <s v=""/>
    <n v="27343"/>
    <s v=""/>
    <n v="130"/>
    <s v="NULL"/>
    <s v="NULL"/>
  </r>
  <r>
    <x v="1"/>
    <x v="1"/>
    <d v="2021-11-30T00:00:00"/>
    <x v="10"/>
    <s v=" "/>
    <s v="G00190"/>
    <n v="51330"/>
    <x v="66"/>
    <s v="51330 Genetic testing"/>
    <x v="10"/>
    <s v="Accrued Natera"/>
    <s v=" "/>
    <s v=""/>
    <s v=""/>
    <n v="36573"/>
    <n v="36573"/>
    <n v="0"/>
    <s v="Natera Nov 21 SF"/>
    <s v="G/L Account"/>
    <s v=""/>
    <s v=" "/>
    <s v=""/>
    <s v=""/>
    <n v="27337"/>
    <s v=""/>
    <n v="130"/>
    <s v="NULL"/>
    <s v="NULL"/>
  </r>
  <r>
    <x v="1"/>
    <x v="5"/>
    <d v="2021-11-30T00:00:00"/>
    <x v="10"/>
    <s v=" "/>
    <s v="G00190"/>
    <n v="51330"/>
    <x v="66"/>
    <s v="51330 Genetic testing"/>
    <x v="10"/>
    <s v="Accrued Natera"/>
    <s v=" "/>
    <s v=""/>
    <s v=""/>
    <n v="23373"/>
    <n v="23373"/>
    <n v="0"/>
    <s v="Natera Nov 21 SV"/>
    <s v="G/L Account"/>
    <s v=""/>
    <s v=" "/>
    <s v=""/>
    <s v=""/>
    <n v="27331"/>
    <s v=""/>
    <n v="130"/>
    <s v="NULL"/>
    <s v="NULL"/>
  </r>
  <r>
    <x v="4"/>
    <x v="4"/>
    <d v="2021-11-30T00:00:00"/>
    <x v="10"/>
    <s v="Invoice"/>
    <s v="OCT2021- NATERA NYC"/>
    <n v="51330"/>
    <x v="66"/>
    <s v="51330 Genetic testing"/>
    <x v="10"/>
    <s v="Oct 2021NYC"/>
    <s v=" "/>
    <s v=""/>
    <s v=""/>
    <n v="875"/>
    <n v="875"/>
    <n v="0"/>
    <s v=""/>
    <s v="G/L Account"/>
    <s v=""/>
    <s v=" "/>
    <s v=""/>
    <s v="Natera"/>
    <n v="25616"/>
    <s v="OCT2021- NATERA NYC"/>
    <n v="130"/>
    <s v="NULL"/>
    <s v="NULL"/>
  </r>
  <r>
    <x v="1"/>
    <x v="7"/>
    <d v="2021-11-30T00:00:00"/>
    <x v="10"/>
    <s v="Invoice"/>
    <s v="OCT2021-NATERA OAK"/>
    <n v="51330"/>
    <x v="66"/>
    <s v="51330 Genetic testing"/>
    <x v="10"/>
    <s v="Oct2021-Natera Oak"/>
    <s v=" "/>
    <s v=""/>
    <s v=""/>
    <n v="22925"/>
    <n v="22925"/>
    <n v="0"/>
    <s v=""/>
    <s v="G/L Account"/>
    <s v=""/>
    <s v=" "/>
    <s v=""/>
    <s v="Natera"/>
    <n v="25104"/>
    <s v="OCT2021-NATERA OAK"/>
    <n v="130"/>
    <s v="NULL"/>
    <s v="NULL"/>
  </r>
  <r>
    <x v="0"/>
    <x v="2"/>
    <d v="2021-11-30T00:00:00"/>
    <x v="10"/>
    <s v="Invoice"/>
    <s v="NOV 2021-FS"/>
    <n v="51320"/>
    <x v="67"/>
    <s v="51320 Insurance billing services"/>
    <x v="10"/>
    <s v="Nov 2021 Insurance Billing services 7.5% MSO"/>
    <s v=" "/>
    <s v=""/>
    <s v=""/>
    <n v="3078.09"/>
    <n v="3078.09"/>
    <n v="0"/>
    <s v=""/>
    <s v="G/L Account"/>
    <s v=""/>
    <s v=" "/>
    <s v=""/>
    <s v="Flora Sanders"/>
    <n v="25102"/>
    <s v="NOV 2021-FS"/>
    <n v="220"/>
    <s v="NULL"/>
    <s v="NULL"/>
  </r>
  <r>
    <x v="1"/>
    <x v="1"/>
    <d v="2021-11-30T00:00:00"/>
    <x v="10"/>
    <s v="Invoice"/>
    <s v="NOV 2021-FS"/>
    <n v="51320"/>
    <x v="67"/>
    <s v="51320 Insurance billing services"/>
    <x v="10"/>
    <s v="Nov 2021 Insurance Billing services 7.5% PC"/>
    <s v=" "/>
    <s v=""/>
    <s v=""/>
    <n v="25959.35"/>
    <n v="25959.35"/>
    <n v="0"/>
    <s v=""/>
    <s v="G/L Account"/>
    <s v=""/>
    <s v=" "/>
    <s v=""/>
    <s v="Flora Sanders"/>
    <n v="25099"/>
    <s v="NOV 2021-FS"/>
    <n v="22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11156.15"/>
    <n v="11156.15"/>
    <n v="0"/>
    <s v="Labcorp SF 71231714"/>
    <s v="G/L Account"/>
    <s v=""/>
    <s v=" "/>
    <s v=""/>
    <s v=""/>
    <n v="27391"/>
    <s v=""/>
    <n v="130"/>
    <s v="NULL"/>
    <s v="NULL"/>
  </r>
  <r>
    <x v="1"/>
    <x v="6"/>
    <d v="2021-11-30T00:00:00"/>
    <x v="10"/>
    <s v=" "/>
    <s v="G00190"/>
    <n v="51310"/>
    <x v="68"/>
    <s v="51310 Lab transport"/>
    <x v="10"/>
    <s v="Accrued Labcorp"/>
    <s v=" "/>
    <s v=""/>
    <s v=""/>
    <n v="1362.4"/>
    <n v="1362.4"/>
    <n v="0"/>
    <s v="Labcorp RWC 71271481"/>
    <s v="G/L Account"/>
    <s v=""/>
    <s v=" "/>
    <s v=""/>
    <s v=""/>
    <n v="27385"/>
    <s v=""/>
    <n v="13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20565.61"/>
    <n v="20565.61"/>
    <n v="0"/>
    <s v="Labcorp SF 70907953"/>
    <s v="G/L Account"/>
    <s v=""/>
    <s v=" "/>
    <s v=""/>
    <s v=""/>
    <n v="27379"/>
    <s v=""/>
    <n v="130"/>
    <s v="NULL"/>
    <s v="NULL"/>
  </r>
  <r>
    <x v="1"/>
    <x v="1"/>
    <d v="2021-11-30T00:00:00"/>
    <x v="10"/>
    <s v=" "/>
    <s v="G00190"/>
    <n v="51310"/>
    <x v="68"/>
    <s v="51310 Lab transport"/>
    <x v="10"/>
    <s v="Accrued Labcorp"/>
    <s v=" "/>
    <s v=""/>
    <s v=""/>
    <n v="18932.36"/>
    <n v="18932.36"/>
    <n v="0"/>
    <s v="Labcorp SF 70667322"/>
    <s v="G/L Account"/>
    <s v=""/>
    <s v=" "/>
    <s v=""/>
    <s v=""/>
    <n v="27373"/>
    <s v=""/>
    <n v="130"/>
    <s v="NULL"/>
    <s v="NULL"/>
  </r>
  <r>
    <x v="1"/>
    <x v="8"/>
    <d v="2021-11-30T00:00:00"/>
    <x v="10"/>
    <s v=" "/>
    <s v="G00190"/>
    <n v="51310"/>
    <x v="68"/>
    <s v="51310 Lab transport"/>
    <x v="10"/>
    <s v="Accrued Labcorp"/>
    <s v=" "/>
    <s v=""/>
    <s v=""/>
    <n v="1474.67"/>
    <n v="1474.67"/>
    <n v="0"/>
    <s v="Labcorp Stmt 70018363 Dan"/>
    <s v="G/L Account"/>
    <s v=""/>
    <s v=" "/>
    <s v=""/>
    <s v=""/>
    <n v="27367"/>
    <s v=""/>
    <n v="130"/>
    <s v="NULL"/>
    <s v="NULL"/>
  </r>
  <r>
    <x v="1"/>
    <x v="7"/>
    <d v="2021-11-30T00:00:00"/>
    <x v="10"/>
    <s v=" "/>
    <s v="G00190"/>
    <n v="51310"/>
    <x v="68"/>
    <s v="51310 Lab transport"/>
    <x v="10"/>
    <s v="Accrued Labcorp"/>
    <s v=" "/>
    <s v=""/>
    <s v=""/>
    <n v="4091.41"/>
    <n v="4091.41"/>
    <n v="0"/>
    <s v="Labcorp Stmt 71231791 Oak"/>
    <s v="G/L Account"/>
    <s v=""/>
    <s v=" "/>
    <s v=""/>
    <s v=""/>
    <n v="27361"/>
    <s v=""/>
    <n v="130"/>
    <s v="NULL"/>
    <s v="NULL"/>
  </r>
  <r>
    <x v="1"/>
    <x v="5"/>
    <d v="2021-11-30T00:00:00"/>
    <x v="10"/>
    <s v=" "/>
    <s v="G00190"/>
    <n v="51310"/>
    <x v="68"/>
    <s v="51310 Lab transport"/>
    <x v="10"/>
    <s v="Accrued Labcorp"/>
    <s v=" "/>
    <s v=""/>
    <s v=""/>
    <n v="4696.1899999999996"/>
    <n v="4696.1899999999996"/>
    <n v="0"/>
    <s v="Labcorp Stmt 71231972 SV"/>
    <s v="G/L Account"/>
    <s v=""/>
    <s v=" "/>
    <s v=""/>
    <s v=""/>
    <n v="27355"/>
    <s v=""/>
    <n v="130"/>
    <s v="NULL"/>
    <s v="NULL"/>
  </r>
  <r>
    <x v="1"/>
    <x v="7"/>
    <d v="2021-11-30T00:00:00"/>
    <x v="10"/>
    <s v="Invoice"/>
    <s v="70908046"/>
    <n v="51310"/>
    <x v="68"/>
    <s v="51310 Lab transport"/>
    <x v="10"/>
    <s v="10.30.21 Labcorp Oak"/>
    <s v=" "/>
    <s v=""/>
    <s v=""/>
    <n v="4026.61"/>
    <n v="4026.61"/>
    <n v="0"/>
    <s v=""/>
    <s v="G/L Account"/>
    <s v=""/>
    <s v=" "/>
    <s v=""/>
    <s v="LabCorp"/>
    <n v="25590"/>
    <s v="70908046"/>
    <n v="130"/>
    <s v="NULL"/>
    <s v="NULL"/>
  </r>
  <r>
    <x v="1"/>
    <x v="3"/>
    <d v="2021-11-30T00:00:00"/>
    <x v="10"/>
    <s v="Invoice"/>
    <s v="71062024"/>
    <n v="51310"/>
    <x v="68"/>
    <s v="51310 Lab transport"/>
    <x v="10"/>
    <s v="10.30.21 Labcorp SOMA"/>
    <s v=" "/>
    <s v=""/>
    <s v=""/>
    <n v="208"/>
    <n v="208"/>
    <n v="0"/>
    <s v=""/>
    <s v="G/L Account"/>
    <s v=""/>
    <s v=" "/>
    <s v=""/>
    <s v="LabCorp"/>
    <n v="25074"/>
    <s v="71062024"/>
    <n v="130"/>
    <s v="NULL"/>
    <s v="NULL"/>
  </r>
  <r>
    <x v="1"/>
    <x v="7"/>
    <d v="2021-11-30T00:00:00"/>
    <x v="10"/>
    <s v="Invoice"/>
    <s v="30817"/>
    <n v="51310"/>
    <x v="68"/>
    <s v="51310 Lab transport"/>
    <x v="10"/>
    <s v="Nov 2021 -Courier Service Oak"/>
    <s v=" "/>
    <s v=""/>
    <s v=""/>
    <n v="780"/>
    <n v="780"/>
    <n v="0"/>
    <s v=""/>
    <s v="G/L Account"/>
    <s v=""/>
    <s v=" "/>
    <s v=""/>
    <s v="Angels Courier, Inc"/>
    <n v="24938"/>
    <s v="30817"/>
    <n v="160"/>
    <s v="NULL"/>
    <s v="NULL"/>
  </r>
  <r>
    <x v="1"/>
    <x v="1"/>
    <d v="2021-11-30T00:00:00"/>
    <x v="10"/>
    <s v="Invoice"/>
    <s v="30815"/>
    <n v="51310"/>
    <x v="68"/>
    <s v="51310 Lab transport"/>
    <x v="10"/>
    <s v="Nov 2021 -Courier Service SF"/>
    <s v=" "/>
    <s v=""/>
    <s v=""/>
    <n v="1560"/>
    <n v="1560"/>
    <n v="0"/>
    <s v=""/>
    <s v="G/L Account"/>
    <s v=""/>
    <s v=" "/>
    <s v=""/>
    <s v="Angels Courier, Inc"/>
    <n v="24934"/>
    <s v="30815"/>
    <n v="160"/>
    <s v="NULL"/>
    <s v="NULL"/>
  </r>
  <r>
    <x v="1"/>
    <x v="1"/>
    <d v="2021-11-30T00:00:00"/>
    <x v="10"/>
    <s v=" "/>
    <s v="G00169"/>
    <n v="51260"/>
    <x v="70"/>
    <s v="51260 Patient souvenirs"/>
    <x v="11"/>
    <s v="Costco Patient flowers"/>
    <s v=" "/>
    <s v=""/>
    <s v=""/>
    <n v="52.73"/>
    <n v="52.73"/>
    <n v="0"/>
    <s v=""/>
    <s v="G/L Account"/>
    <s v=""/>
    <s v=" "/>
    <s v=""/>
    <s v=""/>
    <n v="21640"/>
    <s v=""/>
    <n v="340"/>
    <s v="NULL"/>
    <s v="NULL"/>
  </r>
  <r>
    <x v="1"/>
    <x v="1"/>
    <d v="2021-11-30T00:00:00"/>
    <x v="10"/>
    <s v=" "/>
    <s v="G00169"/>
    <n v="51250"/>
    <x v="71"/>
    <s v="51250 Patient refreshments"/>
    <x v="11"/>
    <s v="waffles, la croix,nestle, peanutbutter, bars, hummus,cheese,pretzel,carrots,yogurt,chips"/>
    <s v=" "/>
    <s v=""/>
    <s v=""/>
    <n v="238.09"/>
    <n v="238.09"/>
    <n v="0"/>
    <s v=""/>
    <s v="G/L Account"/>
    <s v=""/>
    <s v=" "/>
    <s v=""/>
    <s v=""/>
    <n v="21634"/>
    <s v=""/>
    <n v="180"/>
    <s v="NULL"/>
    <s v="NULL"/>
  </r>
  <r>
    <x v="1"/>
    <x v="1"/>
    <d v="2021-11-30T00:00:00"/>
    <x v="10"/>
    <s v=" "/>
    <s v="G00194"/>
    <n v="51230"/>
    <x v="72"/>
    <s v="51230 IVF Lab supplies"/>
    <x v="11"/>
    <s v="True up IVF Inventory Nov 21"/>
    <s v=" "/>
    <s v=""/>
    <s v=""/>
    <n v="-2381.25"/>
    <n v="0"/>
    <n v="2381.25"/>
    <s v=""/>
    <s v="G/L Account"/>
    <s v=""/>
    <s v=" "/>
    <s v=""/>
    <s v=""/>
    <n v="27775"/>
    <s v=""/>
    <n v="130"/>
    <s v="NULL"/>
    <s v="NULL"/>
  </r>
  <r>
    <x v="1"/>
    <x v="7"/>
    <d v="2021-11-30T00:00:00"/>
    <x v="10"/>
    <s v="Invoice"/>
    <s v="67572438"/>
    <n v="51230"/>
    <x v="72"/>
    <s v="51230 IVF Lab supplies"/>
    <x v="11"/>
    <s v="Nitrogen liquid NF"/>
    <s v=" "/>
    <s v=""/>
    <s v=""/>
    <n v="315.33"/>
    <n v="315.33"/>
    <n v="0"/>
    <s v=""/>
    <s v="G/L Account"/>
    <s v=""/>
    <s v=" "/>
    <s v=""/>
    <s v="Linde Gas &amp; Equipment Inc."/>
    <n v="25070"/>
    <s v="67572438"/>
    <n v="130"/>
    <s v="NULL"/>
    <s v="NULL"/>
  </r>
  <r>
    <x v="1"/>
    <x v="7"/>
    <d v="2021-11-30T00:00:00"/>
    <x v="10"/>
    <s v="Invoice"/>
    <s v="67572437"/>
    <n v="51230"/>
    <x v="72"/>
    <s v="51230 IVF Lab supplies"/>
    <x v="11"/>
    <s v="Nitrogen NF K"/>
    <s v=" "/>
    <s v=""/>
    <s v=""/>
    <n v="40.53"/>
    <n v="40.53"/>
    <n v="0"/>
    <s v=""/>
    <s v="G/L Account"/>
    <s v=""/>
    <s v=" "/>
    <s v=""/>
    <s v="Linde Gas &amp; Equipment Inc."/>
    <n v="25066"/>
    <s v="67572437"/>
    <n v="130"/>
    <s v="NULL"/>
    <s v="NULL"/>
  </r>
  <r>
    <x v="1"/>
    <x v="4"/>
    <d v="2021-11-30T00:00:00"/>
    <x v="10"/>
    <s v="Invoice"/>
    <s v="67556046"/>
    <n v="51230"/>
    <x v="72"/>
    <s v="51230 IVF Lab supplies"/>
    <x v="11"/>
    <s v="Nitrogen Liquid NF"/>
    <s v=" "/>
    <s v=""/>
    <s v=""/>
    <n v="705.3"/>
    <n v="705.3"/>
    <n v="0"/>
    <s v=""/>
    <s v="G/L Account"/>
    <s v=""/>
    <s v=" "/>
    <s v=""/>
    <s v="Linde Gas &amp; Equipment Inc."/>
    <n v="25062"/>
    <s v="67556046"/>
    <n v="130"/>
    <s v="NULL"/>
    <s v="NULL"/>
  </r>
  <r>
    <x v="4"/>
    <x v="4"/>
    <d v="2021-11-30T00:00:00"/>
    <x v="10"/>
    <s v="Invoice"/>
    <s v="66631577"/>
    <n v="51230"/>
    <x v="72"/>
    <s v="51230 IVF Lab supplies"/>
    <x v="11"/>
    <s v="Nitrogen Liquid NF"/>
    <s v=" "/>
    <s v=""/>
    <s v=""/>
    <n v="597.35"/>
    <n v="597.35"/>
    <n v="0"/>
    <s v=""/>
    <s v="G/L Account"/>
    <s v=""/>
    <s v=" "/>
    <s v=""/>
    <s v="Linde Gas &amp; Equipment Inc."/>
    <n v="25058"/>
    <s v="66631577"/>
    <n v="130"/>
    <s v="NULL"/>
    <s v="NULL"/>
  </r>
  <r>
    <x v="4"/>
    <x v="4"/>
    <d v="2021-11-30T00:00:00"/>
    <x v="10"/>
    <s v="Invoice"/>
    <s v="66541572"/>
    <n v="51230"/>
    <x v="72"/>
    <s v="51230 IVF Lab supplies"/>
    <x v="11"/>
    <s v="Nitrogen Liquid NF"/>
    <s v=" "/>
    <s v=""/>
    <s v=""/>
    <n v="1299.27"/>
    <n v="1299.27"/>
    <n v="0"/>
    <s v=""/>
    <s v="G/L Account"/>
    <s v=""/>
    <s v=" "/>
    <s v=""/>
    <s v="Linde Gas &amp; Equipment Inc."/>
    <n v="25054"/>
    <s v="66541572"/>
    <n v="130"/>
    <s v="NULL"/>
    <s v="NULL"/>
  </r>
  <r>
    <x v="4"/>
    <x v="4"/>
    <d v="2021-11-30T00:00:00"/>
    <x v="10"/>
    <s v="Invoice"/>
    <s v="66473851"/>
    <n v="51230"/>
    <x v="72"/>
    <s v="51230 IVF Lab supplies"/>
    <x v="11"/>
    <s v="Nitrogen Liquid NF"/>
    <s v=" "/>
    <s v=""/>
    <s v=""/>
    <n v="503.77"/>
    <n v="503.77"/>
    <n v="0"/>
    <s v=""/>
    <s v="G/L Account"/>
    <s v=""/>
    <s v=" "/>
    <s v=""/>
    <s v="Linde Gas &amp; Equipment Inc."/>
    <n v="25050"/>
    <s v="66473851"/>
    <n v="130"/>
    <s v="NULL"/>
    <s v="NULL"/>
  </r>
  <r>
    <x v="4"/>
    <x v="4"/>
    <d v="2021-11-30T00:00:00"/>
    <x v="10"/>
    <s v="Invoice"/>
    <s v="66473850"/>
    <n v="51230"/>
    <x v="72"/>
    <s v="51230 IVF Lab supplies"/>
    <x v="11"/>
    <s v="Nitrogen Liquid NF"/>
    <s v=" "/>
    <s v=""/>
    <s v=""/>
    <n v="719.34"/>
    <n v="719.34"/>
    <n v="0"/>
    <s v=""/>
    <s v="G/L Account"/>
    <s v=""/>
    <s v=" "/>
    <s v=""/>
    <s v="Linde Gas &amp; Equipment Inc."/>
    <n v="25046"/>
    <s v="66473850"/>
    <n v="130"/>
    <s v="NULL"/>
    <s v="NULL"/>
  </r>
  <r>
    <x v="4"/>
    <x v="4"/>
    <d v="2021-11-30T00:00:00"/>
    <x v="10"/>
    <s v="Invoice"/>
    <s v="66457797"/>
    <n v="51230"/>
    <x v="72"/>
    <s v="51230 IVF Lab supplies"/>
    <x v="11"/>
    <s v="Nitrogen Liquid NF"/>
    <s v=" "/>
    <s v=""/>
    <s v=""/>
    <n v="971.66"/>
    <n v="971.66"/>
    <n v="0"/>
    <s v=""/>
    <s v="G/L Account"/>
    <s v=""/>
    <s v=" "/>
    <s v=""/>
    <s v="Linde Gas &amp; Equipment Inc."/>
    <n v="25042"/>
    <s v="66457797"/>
    <n v="130"/>
    <s v="NULL"/>
    <s v="NULL"/>
  </r>
  <r>
    <x v="4"/>
    <x v="4"/>
    <d v="2021-11-30T00:00:00"/>
    <x v="10"/>
    <s v="Invoice"/>
    <s v="66303533"/>
    <n v="51230"/>
    <x v="72"/>
    <s v="51230 IVF Lab supplies"/>
    <x v="11"/>
    <s v="Nitrogen Liquid NF"/>
    <s v=" "/>
    <s v=""/>
    <s v=""/>
    <n v="374.31"/>
    <n v="374.31"/>
    <n v="0"/>
    <s v=""/>
    <s v="G/L Account"/>
    <s v=""/>
    <s v=" "/>
    <s v=""/>
    <s v="Linde Gas &amp; Equipment Inc."/>
    <n v="25038"/>
    <s v="66303533"/>
    <n v="130"/>
    <s v="NULL"/>
    <s v="NULL"/>
  </r>
  <r>
    <x v="4"/>
    <x v="4"/>
    <d v="2021-11-30T00:00:00"/>
    <x v="10"/>
    <s v="Invoice"/>
    <s v="66282235"/>
    <n v="51230"/>
    <x v="72"/>
    <s v="51230 IVF Lab supplies"/>
    <x v="11"/>
    <s v="Nitrogen Liquid NF"/>
    <s v=" "/>
    <s v=""/>
    <s v=""/>
    <n v="410.19"/>
    <n v="410.19"/>
    <n v="0"/>
    <s v=""/>
    <s v="G/L Account"/>
    <s v=""/>
    <s v=" "/>
    <s v=""/>
    <s v="Linde Gas &amp; Equipment Inc."/>
    <n v="25034"/>
    <s v="66282235"/>
    <n v="130"/>
    <s v="NULL"/>
    <s v="NULL"/>
  </r>
  <r>
    <x v="4"/>
    <x v="4"/>
    <d v="2021-11-30T00:00:00"/>
    <x v="10"/>
    <s v="Invoice"/>
    <s v="66214056"/>
    <n v="51230"/>
    <x v="72"/>
    <s v="51230 IVF Lab supplies"/>
    <x v="11"/>
    <s v="Nitrogen Liquid NF"/>
    <s v=" "/>
    <s v=""/>
    <s v=""/>
    <n v="971.66"/>
    <n v="971.66"/>
    <n v="0"/>
    <s v=""/>
    <s v="G/L Account"/>
    <s v=""/>
    <s v=" "/>
    <s v=""/>
    <s v="Linde Gas &amp; Equipment Inc."/>
    <n v="25030"/>
    <s v="66214056"/>
    <n v="130"/>
    <s v="NULL"/>
    <s v="NULL"/>
  </r>
  <r>
    <x v="4"/>
    <x v="4"/>
    <d v="2021-11-30T00:00:00"/>
    <x v="10"/>
    <s v="Invoice"/>
    <s v="66179437"/>
    <n v="51230"/>
    <x v="72"/>
    <s v="51230 IVF Lab supplies"/>
    <x v="11"/>
    <s v="Nitrogen Liquid"/>
    <s v=" "/>
    <s v=""/>
    <s v=""/>
    <n v="561.47"/>
    <n v="561.47"/>
    <n v="0"/>
    <s v=""/>
    <s v="G/L Account"/>
    <s v=""/>
    <s v=" "/>
    <s v=""/>
    <s v="Linde Gas &amp; Equipment Inc."/>
    <n v="25026"/>
    <s v="66179437"/>
    <n v="130"/>
    <s v="NULL"/>
    <s v="NULL"/>
  </r>
  <r>
    <x v="4"/>
    <x v="4"/>
    <d v="2021-11-30T00:00:00"/>
    <x v="10"/>
    <s v="Invoice"/>
    <s v="66144673"/>
    <n v="51230"/>
    <x v="72"/>
    <s v="51230 IVF Lab supplies"/>
    <x v="11"/>
    <s v="Med liquid, high pressure"/>
    <s v=" "/>
    <s v=""/>
    <s v=""/>
    <n v="1525.58"/>
    <n v="1525.58"/>
    <n v="0"/>
    <s v=""/>
    <s v="G/L Account"/>
    <s v=""/>
    <s v=" "/>
    <s v=""/>
    <s v="Linde Gas &amp; Equipment Inc."/>
    <n v="25022"/>
    <s v="66144673"/>
    <n v="130"/>
    <s v="NULL"/>
    <s v="NULL"/>
  </r>
  <r>
    <x v="4"/>
    <x v="4"/>
    <d v="2021-11-30T00:00:00"/>
    <x v="10"/>
    <s v="Invoice"/>
    <s v="66045485"/>
    <n v="51230"/>
    <x v="72"/>
    <s v="51230 IVF Lab supplies"/>
    <x v="11"/>
    <s v="Nitrogen Liquid"/>
    <s v=" "/>
    <s v=""/>
    <s v=""/>
    <n v="655.04999999999995"/>
    <n v="655.04999999999995"/>
    <n v="0"/>
    <s v=""/>
    <s v="G/L Account"/>
    <s v=""/>
    <s v=" "/>
    <s v=""/>
    <s v="Linde Gas &amp; Equipment Inc."/>
    <n v="25018"/>
    <s v="66045485"/>
    <n v="130"/>
    <s v="NULL"/>
    <s v="NULL"/>
  </r>
  <r>
    <x v="4"/>
    <x v="4"/>
    <d v="2021-11-30T00:00:00"/>
    <x v="10"/>
    <s v="Invoice"/>
    <s v="66045484"/>
    <n v="51230"/>
    <x v="72"/>
    <s v="51230 IVF Lab supplies"/>
    <x v="11"/>
    <s v="CBG Nit-CO2 5%-Oxy 5% CS K"/>
    <s v=" "/>
    <s v=""/>
    <s v=""/>
    <n v="400.79"/>
    <n v="400.79"/>
    <n v="0"/>
    <s v=""/>
    <s v="G/L Account"/>
    <s v=""/>
    <s v=" "/>
    <s v=""/>
    <s v="Linde Gas &amp; Equipment Inc."/>
    <n v="25014"/>
    <s v="66045484"/>
    <n v="130"/>
    <s v="NULL"/>
    <s v="NULL"/>
  </r>
  <r>
    <x v="1"/>
    <x v="1"/>
    <d v="2021-11-30T00:00:00"/>
    <x v="10"/>
    <s v="Invoice"/>
    <s v="32706"/>
    <n v="51230"/>
    <x v="72"/>
    <s v="51230 IVF Lab supplies"/>
    <x v="11"/>
    <s v="Quick III"/>
    <s v=" "/>
    <s v=""/>
    <s v=""/>
    <n v="217.48"/>
    <n v="217.48"/>
    <n v="0"/>
    <s v=""/>
    <s v="G/L Account"/>
    <s v=""/>
    <s v=" "/>
    <s v=""/>
    <s v="Spectrum Technologies"/>
    <n v="24962"/>
    <s v="32706"/>
    <n v="130"/>
    <s v="NULL"/>
    <s v="NULL"/>
  </r>
  <r>
    <x v="1"/>
    <x v="1"/>
    <d v="2021-11-30T00:00:00"/>
    <x v="10"/>
    <s v="Invoice"/>
    <s v="32657"/>
    <n v="51230"/>
    <x v="72"/>
    <s v="51230 IVF Lab supplies"/>
    <x v="11"/>
    <s v="9.28.21 Leucoscreen"/>
    <s v=" "/>
    <s v=""/>
    <s v=""/>
    <n v="296.67"/>
    <n v="296.67"/>
    <n v="0"/>
    <s v=""/>
    <s v="G/L Account"/>
    <s v=""/>
    <s v=" "/>
    <s v=""/>
    <s v="Spectrum Technologies"/>
    <n v="24958"/>
    <s v="32657"/>
    <n v="130"/>
    <s v="NULL"/>
    <s v="NULL"/>
  </r>
  <r>
    <x v="1"/>
    <x v="7"/>
    <d v="2021-11-30T00:00:00"/>
    <x v="10"/>
    <s v="Invoice"/>
    <s v="31910580"/>
    <n v="51230"/>
    <x v="72"/>
    <s v="51230 IVF Lab supplies"/>
    <x v="11"/>
    <s v="Spec container"/>
    <s v=" "/>
    <s v=""/>
    <s v=""/>
    <n v="102.79"/>
    <n v="102.79"/>
    <n v="0"/>
    <s v=""/>
    <s v="G/L Account"/>
    <s v=""/>
    <s v=" "/>
    <s v=""/>
    <s v="McKesson"/>
    <n v="24954"/>
    <s v="31910580"/>
    <n v="130"/>
    <s v="NULL"/>
    <s v="NULL"/>
  </r>
  <r>
    <x v="1"/>
    <x v="7"/>
    <d v="2021-11-30T00:00:00"/>
    <x v="10"/>
    <s v="Invoice"/>
    <s v="31909026"/>
    <n v="51230"/>
    <x v="72"/>
    <s v="51230 IVF Lab supplies"/>
    <x v="11"/>
    <s v="Shoe cover"/>
    <s v=" "/>
    <s v=""/>
    <s v=""/>
    <n v="154.12"/>
    <n v="154.12"/>
    <n v="0"/>
    <s v=""/>
    <s v="G/L Account"/>
    <s v=""/>
    <s v=" "/>
    <s v=""/>
    <s v="McKesson"/>
    <n v="24950"/>
    <s v="31909026"/>
    <n v="130"/>
    <s v="NULL"/>
    <s v="NULL"/>
  </r>
  <r>
    <x v="1"/>
    <x v="7"/>
    <d v="2021-11-30T00:00:00"/>
    <x v="10"/>
    <s v="Invoice"/>
    <s v="31735869"/>
    <n v="51230"/>
    <x v="72"/>
    <s v="51230 IVF Lab supplies"/>
    <x v="11"/>
    <s v="AIA Prog Solution"/>
    <s v=" "/>
    <s v=""/>
    <s v=""/>
    <n v="101.09"/>
    <n v="101.09"/>
    <n v="0"/>
    <s v=""/>
    <s v="G/L Account"/>
    <s v=""/>
    <s v=" "/>
    <s v=""/>
    <s v="McKesson"/>
    <n v="24946"/>
    <s v="31735869"/>
    <n v="130"/>
    <s v="NULL"/>
    <s v="NULL"/>
  </r>
  <r>
    <x v="1"/>
    <x v="7"/>
    <d v="2021-11-30T00:00:00"/>
    <x v="10"/>
    <s v="Invoice"/>
    <s v="31673048"/>
    <n v="51230"/>
    <x v="72"/>
    <s v="51230 IVF Lab supplies"/>
    <x v="11"/>
    <s v="Pipette tips"/>
    <s v=" "/>
    <s v=""/>
    <s v=""/>
    <n v="300.32"/>
    <n v="300.32"/>
    <n v="0"/>
    <s v=""/>
    <s v="G/L Account"/>
    <s v=""/>
    <s v=" "/>
    <s v=""/>
    <s v="McKesson"/>
    <n v="24942"/>
    <s v="31673048"/>
    <n v="130"/>
    <s v="NULL"/>
    <s v="NULL"/>
  </r>
  <r>
    <x v="1"/>
    <x v="1"/>
    <d v="2021-11-30T00:00:00"/>
    <x v="10"/>
    <s v="Invoice"/>
    <s v="28173151"/>
    <n v="51230"/>
    <x v="72"/>
    <s v="51230 IVF Lab supplies"/>
    <x v="11"/>
    <s v="8.6.21 A1A E2/PACK SUB"/>
    <s v=" "/>
    <s v=""/>
    <s v=""/>
    <n v="2809.15"/>
    <n v="2809.15"/>
    <n v="0"/>
    <s v=""/>
    <s v="G/L Account"/>
    <s v=""/>
    <s v=" "/>
    <s v=""/>
    <s v="McKesson"/>
    <n v="24930"/>
    <s v="28173151"/>
    <n v="130"/>
    <s v="NULL"/>
    <s v="NULL"/>
  </r>
  <r>
    <x v="1"/>
    <x v="1"/>
    <d v="2021-11-30T00:00:00"/>
    <x v="10"/>
    <s v="Invoice"/>
    <s v="27180836"/>
    <n v="51230"/>
    <x v="72"/>
    <s v="51230 IVF Lab supplies"/>
    <x v="11"/>
    <s v="7.18.21 Pipette tips"/>
    <s v=" "/>
    <s v=""/>
    <s v=""/>
    <n v="123.07"/>
    <n v="123.07"/>
    <n v="0"/>
    <s v=""/>
    <s v="G/L Account"/>
    <s v=""/>
    <s v=" "/>
    <s v=""/>
    <s v="McKesson"/>
    <n v="24926"/>
    <s v="27180836"/>
    <n v="130"/>
    <s v="NULL"/>
    <s v="NULL"/>
  </r>
  <r>
    <x v="1"/>
    <x v="1"/>
    <d v="2021-11-30T00:00:00"/>
    <x v="10"/>
    <s v="Invoice"/>
    <s v="27055071"/>
    <n v="51230"/>
    <x v="72"/>
    <s v="51230 IVF Lab supplies"/>
    <x v="11"/>
    <s v="7.14.21 A1A Assay, conc wash, conc diluent, BHCG"/>
    <s v=" "/>
    <s v=""/>
    <s v=""/>
    <n v="2044.27"/>
    <n v="2044.27"/>
    <n v="0"/>
    <s v=""/>
    <s v="G/L Account"/>
    <s v=""/>
    <s v=" "/>
    <s v=""/>
    <s v="McKesson"/>
    <n v="24922"/>
    <s v="27055071"/>
    <n v="130"/>
    <s v="NULL"/>
    <s v="NULL"/>
  </r>
  <r>
    <x v="4"/>
    <x v="4"/>
    <d v="2021-11-30T00:00:00"/>
    <x v="10"/>
    <s v="Invoice"/>
    <s v="0003984"/>
    <n v="51230"/>
    <x v="72"/>
    <s v="51230 IVF Lab supplies"/>
    <x v="11"/>
    <s v="9.21.21 labels"/>
    <s v=" "/>
    <s v=""/>
    <s v=""/>
    <n v="821.66"/>
    <n v="821.66"/>
    <n v="0"/>
    <s v=""/>
    <s v="G/L Account"/>
    <s v=""/>
    <s v=" "/>
    <s v=""/>
    <s v="Smart Source LLC"/>
    <n v="24860"/>
    <s v="0003984"/>
    <n v="130"/>
    <s v="NULL"/>
    <s v="NULL"/>
  </r>
  <r>
    <x v="1"/>
    <x v="5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5581.56"/>
    <n v="5581.56"/>
    <n v="0"/>
    <s v=""/>
    <s v="G/L Account"/>
    <s v=""/>
    <s v=" "/>
    <s v=""/>
    <s v=""/>
    <n v="27748"/>
    <s v=""/>
    <n v="110"/>
    <s v="NULL"/>
    <s v="NULL"/>
  </r>
  <r>
    <x v="1"/>
    <x v="8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633.1"/>
    <n v="633.1"/>
    <n v="0"/>
    <s v=""/>
    <s v="G/L Account"/>
    <s v=""/>
    <s v=" "/>
    <s v=""/>
    <s v=""/>
    <n v="27745"/>
    <s v=""/>
    <n v="110"/>
    <s v="NULL"/>
    <s v="NULL"/>
  </r>
  <r>
    <x v="1"/>
    <x v="3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347.4"/>
    <n v="347.4"/>
    <n v="0"/>
    <s v=""/>
    <s v="G/L Account"/>
    <s v=""/>
    <s v=" "/>
    <s v=""/>
    <s v=""/>
    <n v="27742"/>
    <s v=""/>
    <n v="110"/>
    <s v="NULL"/>
    <s v="NULL"/>
  </r>
  <r>
    <x v="1"/>
    <x v="7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1056.29"/>
    <n v="1056.29"/>
    <n v="0"/>
    <s v=""/>
    <s v="G/L Account"/>
    <s v=""/>
    <s v=" "/>
    <s v=""/>
    <s v=""/>
    <n v="27739"/>
    <s v=""/>
    <n v="110"/>
    <s v="NULL"/>
    <s v="NULL"/>
  </r>
  <r>
    <x v="1"/>
    <x v="6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373.99"/>
    <n v="373.99"/>
    <n v="0"/>
    <s v=""/>
    <s v="G/L Account"/>
    <s v=""/>
    <s v=" "/>
    <s v=""/>
    <s v=""/>
    <n v="27736"/>
    <s v=""/>
    <n v="110"/>
    <s v="NULL"/>
    <s v="NULL"/>
  </r>
  <r>
    <x v="4"/>
    <x v="4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-206.41"/>
    <n v="0"/>
    <n v="206.41"/>
    <s v=""/>
    <s v="G/L Account"/>
    <s v=""/>
    <s v=" "/>
    <s v=""/>
    <s v=""/>
    <n v="27733"/>
    <s v=""/>
    <n v="110"/>
    <s v="NULL"/>
    <s v="NULL"/>
  </r>
  <r>
    <x v="1"/>
    <x v="1"/>
    <d v="2021-11-30T00:00:00"/>
    <x v="10"/>
    <s v=" "/>
    <s v="G00193"/>
    <n v="51220"/>
    <x v="73"/>
    <s v="51220 Clinical supplies"/>
    <x v="11"/>
    <s v="Reclass Inventory bills to Expense Nov 21"/>
    <s v=" "/>
    <s v=""/>
    <s v=""/>
    <n v="7455.15"/>
    <n v="7455.15"/>
    <n v="0"/>
    <s v=""/>
    <s v="G/L Account"/>
    <s v=""/>
    <s v=" "/>
    <s v=""/>
    <s v=""/>
    <n v="27730"/>
    <s v=""/>
    <n v="110"/>
    <s v="NULL"/>
    <s v="NULL"/>
  </r>
  <r>
    <x v="0"/>
    <x v="5"/>
    <d v="2021-11-30T00:00:00"/>
    <x v="10"/>
    <s v=" "/>
    <s v="G00189"/>
    <n v="51220"/>
    <x v="73"/>
    <s v="51220 Clinical supplies"/>
    <x v="11"/>
    <s v="P11 Nov 2021- Prepaid Amortization"/>
    <s v=" "/>
    <s v=""/>
    <s v=""/>
    <n v="187.01"/>
    <n v="187.01"/>
    <n v="0"/>
    <s v="Prepaid Expense - 70"/>
    <s v="G/L Account"/>
    <s v=""/>
    <s v=" "/>
    <s v=""/>
    <s v=""/>
    <n v="27543"/>
    <s v=""/>
    <n v="370"/>
    <s v="NULL"/>
    <s v="NULL"/>
  </r>
  <r>
    <x v="1"/>
    <x v="7"/>
    <d v="2021-11-30T00:00:00"/>
    <x v="10"/>
    <s v="Invoice"/>
    <s v="35705528"/>
    <n v="51220"/>
    <x v="73"/>
    <s v="51220 Clinical supplies"/>
    <x v="11"/>
    <s v="Cath set"/>
    <s v=" "/>
    <s v=""/>
    <s v=""/>
    <n v="212.98"/>
    <n v="212.98"/>
    <n v="0"/>
    <s v=""/>
    <s v="G/L Account"/>
    <s v=""/>
    <s v=" "/>
    <s v=""/>
    <s v="McKesson"/>
    <n v="26226"/>
    <s v="35705528"/>
    <n v="110"/>
    <s v="NULL"/>
    <s v="NULL"/>
  </r>
  <r>
    <x v="1"/>
    <x v="7"/>
    <d v="2021-11-30T00:00:00"/>
    <x v="10"/>
    <s v="Invoice"/>
    <s v="35702150"/>
    <n v="51220"/>
    <x v="73"/>
    <s v="51220 Clinical supplies"/>
    <x v="11"/>
    <s v="underpad, drape sheet,paper"/>
    <s v=" "/>
    <s v=""/>
    <s v=""/>
    <n v="254.03"/>
    <n v="254.03"/>
    <n v="0"/>
    <s v=""/>
    <s v="G/L Account"/>
    <s v=""/>
    <s v=" "/>
    <s v=""/>
    <s v="McKesson"/>
    <n v="26222"/>
    <s v="35702150"/>
    <n v="110"/>
    <s v="NULL"/>
    <s v="NULL"/>
  </r>
  <r>
    <x v="1"/>
    <x v="5"/>
    <d v="2021-11-30T00:00:00"/>
    <x v="10"/>
    <s v="Invoice"/>
    <s v="35697530"/>
    <n v="51220"/>
    <x v="73"/>
    <s v="51220 Clinical supplies"/>
    <x v="11"/>
    <s v="glucose control lvl 1/2, self seal pouch"/>
    <s v=" "/>
    <s v=""/>
    <s v=""/>
    <n v="94.47"/>
    <n v="94.47"/>
    <n v="0"/>
    <s v=""/>
    <s v="G/L Account"/>
    <s v=""/>
    <s v=" "/>
    <s v=""/>
    <s v="McKesson"/>
    <n v="26214"/>
    <s v="35697530"/>
    <n v="110"/>
    <s v="NULL"/>
    <s v="NULL"/>
  </r>
  <r>
    <x v="1"/>
    <x v="1"/>
    <d v="2021-11-30T00:00:00"/>
    <x v="10"/>
    <s v="Invoice"/>
    <s v="35712144"/>
    <n v="51220"/>
    <x v="73"/>
    <s v="51220 Clinical supplies"/>
    <x v="11"/>
    <s v="Tube holder"/>
    <s v=" "/>
    <s v=""/>
    <s v=""/>
    <n v="50.49"/>
    <n v="50.49"/>
    <n v="0"/>
    <s v=""/>
    <s v="G/L Account"/>
    <s v=""/>
    <s v=" "/>
    <s v=""/>
    <s v="McKesson"/>
    <n v="24982"/>
    <s v="35712144"/>
    <n v="110"/>
    <s v="NULL"/>
    <s v="NULL"/>
  </r>
  <r>
    <x v="1"/>
    <x v="6"/>
    <d v="2021-11-30T00:00:00"/>
    <x v="10"/>
    <s v="Invoice"/>
    <s v="35711081"/>
    <n v="51220"/>
    <x v="73"/>
    <s v="51220 Clinical supplies"/>
    <x v="11"/>
    <s v="Tube holder"/>
    <s v=" "/>
    <s v=""/>
    <s v=""/>
    <n v="18.8"/>
    <n v="18.8"/>
    <n v="0"/>
    <s v=""/>
    <s v="G/L Account"/>
    <s v=""/>
    <s v=" "/>
    <s v=""/>
    <s v="McKesson"/>
    <n v="24978"/>
    <s v="35711081"/>
    <n v="110"/>
    <s v="NULL"/>
    <s v="NULL"/>
  </r>
  <r>
    <x v="1"/>
    <x v="5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8955.23"/>
    <n v="8955.23"/>
    <n v="0"/>
    <s v=""/>
    <s v="G/L Account"/>
    <s v=""/>
    <s v=" "/>
    <s v=""/>
    <s v=""/>
    <n v="27715"/>
    <s v=""/>
    <n v="110"/>
    <s v="NULL"/>
    <s v="NULL"/>
  </r>
  <r>
    <x v="1"/>
    <x v="7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2851.54"/>
    <n v="2851.54"/>
    <n v="0"/>
    <s v=""/>
    <s v="G/L Account"/>
    <s v=""/>
    <s v=" "/>
    <s v=""/>
    <s v=""/>
    <n v="27712"/>
    <s v=""/>
    <n v="110"/>
    <s v="NULL"/>
    <s v="NULL"/>
  </r>
  <r>
    <x v="1"/>
    <x v="1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13449.74"/>
    <n v="13449.74"/>
    <n v="0"/>
    <s v=""/>
    <s v="G/L Account"/>
    <s v=""/>
    <s v=" "/>
    <s v=""/>
    <s v=""/>
    <n v="27709"/>
    <s v=""/>
    <n v="110"/>
    <s v="NULL"/>
    <s v="NULL"/>
  </r>
  <r>
    <x v="4"/>
    <x v="4"/>
    <d v="2021-11-30T00:00:00"/>
    <x v="10"/>
    <s v=" "/>
    <s v="G00193"/>
    <n v="51210"/>
    <x v="74"/>
    <s v="51210 Surgical supplies"/>
    <x v="11"/>
    <s v="Reclass Inventory bills to Expense Nov 21"/>
    <s v=" "/>
    <s v=""/>
    <s v=""/>
    <n v="17874.599999999999"/>
    <n v="17874.599999999999"/>
    <n v="0"/>
    <s v=""/>
    <s v="G/L Account"/>
    <s v=""/>
    <s v=" "/>
    <s v=""/>
    <s v=""/>
    <n v="27706"/>
    <s v=""/>
    <n v="110"/>
    <s v="NULL"/>
    <s v="NULL"/>
  </r>
  <r>
    <x v="1"/>
    <x v="5"/>
    <d v="2021-11-30T00:00:00"/>
    <x v="10"/>
    <s v="Invoice"/>
    <s v="35699646"/>
    <n v="51210"/>
    <x v="74"/>
    <s v="51210 Surgical supplies"/>
    <x v="11"/>
    <s v="Cotton ball"/>
    <s v=" "/>
    <s v=""/>
    <s v=""/>
    <n v="22.4"/>
    <n v="22.4"/>
    <n v="0"/>
    <s v=""/>
    <s v="G/L Account"/>
    <s v=""/>
    <s v=" "/>
    <s v=""/>
    <s v="McKesson"/>
    <n v="26218"/>
    <s v="35699646"/>
    <n v="110"/>
    <s v="NULL"/>
    <s v="NULL"/>
  </r>
  <r>
    <x v="1"/>
    <x v="5"/>
    <d v="2021-11-30T00:00:00"/>
    <x v="10"/>
    <s v="Invoice"/>
    <s v="35667299"/>
    <n v="51210"/>
    <x v="74"/>
    <s v="51210 Surgical supplies"/>
    <x v="11"/>
    <s v="IV admin"/>
    <s v=" "/>
    <s v=""/>
    <s v=""/>
    <n v="144.87"/>
    <n v="144.87"/>
    <n v="0"/>
    <s v=""/>
    <s v="G/L Account"/>
    <s v=""/>
    <s v=" "/>
    <s v=""/>
    <s v="McKesson"/>
    <n v="26210"/>
    <s v="35667299"/>
    <n v="110"/>
    <s v="NULL"/>
    <s v="NULL"/>
  </r>
  <r>
    <x v="1"/>
    <x v="1"/>
    <d v="2021-11-30T00:00:00"/>
    <x v="10"/>
    <s v="Credit Memo"/>
    <s v="35723167"/>
    <n v="51210"/>
    <x v="74"/>
    <s v="51210 Surgical supplies"/>
    <x v="11"/>
    <s v=""/>
    <s v=" "/>
    <s v=""/>
    <s v=""/>
    <n v="-323.24"/>
    <n v="0"/>
    <n v="323.24"/>
    <s v=""/>
    <s v="G/L Account"/>
    <s v=""/>
    <s v=" "/>
    <s v=""/>
    <s v="McKesson"/>
    <n v="25434"/>
    <s v="35723167"/>
    <n v="110"/>
    <s v="NULL"/>
    <s v="NULL"/>
  </r>
  <r>
    <x v="1"/>
    <x v="5"/>
    <d v="2021-11-30T00:00:00"/>
    <x v="10"/>
    <s v="Invoice"/>
    <s v="6053941"/>
    <n v="51210"/>
    <x v="74"/>
    <s v="51210 Surgical supplies"/>
    <x v="11"/>
    <s v="17G Wallace oocyte rcvry"/>
    <s v=" "/>
    <s v=""/>
    <s v=""/>
    <n v="875.98"/>
    <n v="875.98"/>
    <n v="0"/>
    <s v=""/>
    <s v="G/L Account"/>
    <s v=""/>
    <s v=" "/>
    <s v=""/>
    <s v="Origio"/>
    <n v="25010"/>
    <s v="6053941"/>
    <n v="110"/>
    <s v="NULL"/>
    <s v="NULL"/>
  </r>
  <r>
    <x v="1"/>
    <x v="1"/>
    <d v="2021-11-30T00:00:00"/>
    <x v="10"/>
    <s v="Invoice"/>
    <s v="35720188"/>
    <n v="51210"/>
    <x v="74"/>
    <s v="51210 Surgical supplies"/>
    <x v="11"/>
    <s v="Bandage, lac ring, syringe, needle"/>
    <s v=" "/>
    <s v=""/>
    <s v=""/>
    <n v="620.89"/>
    <n v="620.89"/>
    <n v="0"/>
    <s v=""/>
    <s v="G/L Account"/>
    <s v=""/>
    <s v=" "/>
    <s v=""/>
    <s v="McKesson"/>
    <n v="24986"/>
    <s v="35720188"/>
    <n v="110"/>
    <s v="NULL"/>
    <s v="NULL"/>
  </r>
  <r>
    <x v="1"/>
    <x v="1"/>
    <d v="2021-11-30T00:00:00"/>
    <x v="10"/>
    <s v="Invoice"/>
    <s v="35679128"/>
    <n v="51210"/>
    <x v="74"/>
    <s v="51210 Surgical supplies"/>
    <x v="11"/>
    <s v="Test Strip"/>
    <s v=" "/>
    <s v=""/>
    <s v=""/>
    <n v="66.08"/>
    <n v="66.08"/>
    <n v="0"/>
    <s v=""/>
    <s v="G/L Account"/>
    <s v=""/>
    <s v=" "/>
    <s v=""/>
    <s v="McKesson"/>
    <n v="24974"/>
    <s v="35679128"/>
    <n v="110"/>
    <s v="NULL"/>
    <s v="NULL"/>
  </r>
  <r>
    <x v="1"/>
    <x v="1"/>
    <d v="2021-11-30T00:00:00"/>
    <x v="10"/>
    <s v="Invoice"/>
    <s v="35670754"/>
    <n v="51210"/>
    <x v="74"/>
    <s v="51210 Surgical supplies"/>
    <x v="11"/>
    <s v="HCL Lidocaine"/>
    <s v=" "/>
    <s v=""/>
    <s v=""/>
    <n v="381.1"/>
    <n v="381.1"/>
    <n v="0"/>
    <s v=""/>
    <s v="G/L Account"/>
    <s v=""/>
    <s v=" "/>
    <s v=""/>
    <s v="McKesson"/>
    <n v="24970"/>
    <s v="35670754"/>
    <n v="110"/>
    <s v="NULL"/>
    <s v="NULL"/>
  </r>
  <r>
    <x v="1"/>
    <x v="5"/>
    <d v="2021-11-30T00:00:00"/>
    <x v="10"/>
    <s v="Invoice"/>
    <s v="01611290"/>
    <n v="51210"/>
    <x v="74"/>
    <s v="51210 Surgical supplies"/>
    <x v="11"/>
    <s v="Double Valve Asp"/>
    <s v=" "/>
    <s v=""/>
    <s v=""/>
    <n v="373.35"/>
    <n v="373.35"/>
    <n v="0"/>
    <s v=""/>
    <s v="G/L Account"/>
    <s v=""/>
    <s v=" "/>
    <s v=""/>
    <s v="HPSRX Enterprises"/>
    <n v="24866"/>
    <s v="01611290"/>
    <n v="110"/>
    <s v="NULL"/>
    <s v="NULL"/>
  </r>
  <r>
    <x v="4"/>
    <x v="4"/>
    <d v="2021-11-30T00:00:00"/>
    <x v="10"/>
    <s v=" "/>
    <s v="G00179"/>
    <n v="51190"/>
    <x v="49"/>
    <s v="51190 PTO Expense"/>
    <x v="12"/>
    <s v="Accrued PTO for November 2021"/>
    <s v=" "/>
    <s v=""/>
    <s v=""/>
    <n v="9294.93"/>
    <n v="9294.93"/>
    <n v="0"/>
    <s v=""/>
    <s v="G/L Account"/>
    <s v=""/>
    <s v=" "/>
    <s v=""/>
    <s v=""/>
    <n v="22590"/>
    <s v=""/>
    <n v="110"/>
    <s v=""/>
    <s v=""/>
  </r>
  <r>
    <x v="4"/>
    <x v="4"/>
    <d v="2021-11-30T00:00:00"/>
    <x v="10"/>
    <s v=" "/>
    <s v="G00179"/>
    <n v="51190"/>
    <x v="49"/>
    <s v="51190 PTO Expense"/>
    <x v="12"/>
    <s v="Accrued PTO for November 2021"/>
    <s v=" "/>
    <s v=""/>
    <s v=""/>
    <n v="9115.36"/>
    <n v="9115.36"/>
    <n v="0"/>
    <s v=""/>
    <s v="G/L Account"/>
    <s v=""/>
    <s v=" "/>
    <s v=""/>
    <s v=""/>
    <n v="22589"/>
    <s v=""/>
    <n v="120"/>
    <s v=""/>
    <s v=""/>
  </r>
  <r>
    <x v="1"/>
    <x v="5"/>
    <d v="2021-11-30T00:00:00"/>
    <x v="10"/>
    <s v=" "/>
    <s v="G00178"/>
    <n v="51190"/>
    <x v="49"/>
    <s v="51190 PTO Expense"/>
    <x v="12"/>
    <s v="Accrued PTO for November 2021"/>
    <s v=" "/>
    <s v=""/>
    <s v=""/>
    <n v="-251.79"/>
    <n v="0"/>
    <n v="251.79"/>
    <s v=""/>
    <s v="G/L Account"/>
    <s v=""/>
    <s v=" "/>
    <s v=""/>
    <s v=""/>
    <n v="22586"/>
    <s v=""/>
    <n v="120"/>
    <s v=""/>
    <s v=""/>
  </r>
  <r>
    <x v="1"/>
    <x v="1"/>
    <d v="2021-11-30T00:00:00"/>
    <x v="10"/>
    <s v=" "/>
    <s v="G00178"/>
    <n v="51190"/>
    <x v="49"/>
    <s v="51190 PTO Expense"/>
    <x v="12"/>
    <s v="Accrued PTO for November 2021"/>
    <s v=" "/>
    <s v=""/>
    <s v=""/>
    <n v="-2651.92"/>
    <n v="0"/>
    <n v="2651.92"/>
    <s v=""/>
    <s v="G/L Account"/>
    <s v=""/>
    <s v=" "/>
    <s v=""/>
    <s v=""/>
    <n v="22585"/>
    <s v=""/>
    <n v="120"/>
    <s v=""/>
    <s v=""/>
  </r>
  <r>
    <x v="1"/>
    <x v="3"/>
    <d v="2021-11-30T00:00:00"/>
    <x v="10"/>
    <s v=" "/>
    <s v="G00178"/>
    <n v="51190"/>
    <x v="49"/>
    <s v="51190 PTO Expense"/>
    <x v="12"/>
    <s v="Accrued PTO for November 2021"/>
    <s v=" "/>
    <s v=""/>
    <s v=""/>
    <n v="627.20000000000005"/>
    <n v="627.20000000000005"/>
    <n v="0"/>
    <s v=""/>
    <s v="G/L Account"/>
    <s v=""/>
    <s v=" "/>
    <s v=""/>
    <s v=""/>
    <n v="22584"/>
    <s v=""/>
    <n v="120"/>
    <s v=""/>
    <s v=""/>
  </r>
  <r>
    <x v="1"/>
    <x v="9"/>
    <d v="2021-11-30T00:00:00"/>
    <x v="10"/>
    <s v=" "/>
    <s v="G00178"/>
    <n v="51190"/>
    <x v="49"/>
    <s v="51190 PTO Expense"/>
    <x v="12"/>
    <s v="Accrued PTO for November 2021"/>
    <s v=" "/>
    <s v=""/>
    <s v=""/>
    <n v="601"/>
    <n v="601"/>
    <n v="0"/>
    <s v=""/>
    <s v="G/L Account"/>
    <s v=""/>
    <s v=" "/>
    <s v=""/>
    <s v=""/>
    <n v="22583"/>
    <s v=""/>
    <n v="120"/>
    <s v=""/>
    <s v=""/>
  </r>
  <r>
    <x v="1"/>
    <x v="9"/>
    <d v="2021-11-30T00:00:00"/>
    <x v="10"/>
    <s v=" "/>
    <s v="G00178"/>
    <n v="51190"/>
    <x v="49"/>
    <s v="51190 PTO Expense"/>
    <x v="12"/>
    <s v="Accrued PTO for November 2021"/>
    <s v=" "/>
    <s v=""/>
    <s v=""/>
    <n v="-1425"/>
    <n v="0"/>
    <n v="1425"/>
    <s v=""/>
    <s v="G/L Account"/>
    <s v=""/>
    <s v=" "/>
    <s v=""/>
    <s v=""/>
    <n v="22582"/>
    <s v=""/>
    <n v="120"/>
    <s v=""/>
    <s v=""/>
  </r>
  <r>
    <x v="1"/>
    <x v="7"/>
    <d v="2021-11-30T00:00:00"/>
    <x v="10"/>
    <s v=" "/>
    <s v="G00178"/>
    <n v="51190"/>
    <x v="49"/>
    <s v="51190 PTO Expense"/>
    <x v="12"/>
    <s v="Accrued PTO for November 2021"/>
    <s v=" "/>
    <s v=""/>
    <s v=""/>
    <n v="751.07"/>
    <n v="751.07"/>
    <n v="0"/>
    <s v=""/>
    <s v="G/L Account"/>
    <s v=""/>
    <s v=" "/>
    <s v=""/>
    <s v=""/>
    <n v="22581"/>
    <s v=""/>
    <n v="120"/>
    <s v=""/>
    <s v=""/>
  </r>
  <r>
    <x v="1"/>
    <x v="4"/>
    <d v="2021-11-30T00:00:00"/>
    <x v="10"/>
    <s v=" "/>
    <s v="G00178"/>
    <n v="51190"/>
    <x v="49"/>
    <s v="51190 PTO Expense"/>
    <x v="12"/>
    <s v="Accrued PTO for November 2021"/>
    <s v=" "/>
    <s v=""/>
    <s v=""/>
    <n v="-3012.64"/>
    <n v="0"/>
    <n v="3012.64"/>
    <s v=""/>
    <s v="G/L Account"/>
    <s v=""/>
    <s v=" "/>
    <s v=""/>
    <s v=""/>
    <n v="22580"/>
    <s v=""/>
    <n v="120"/>
    <s v=""/>
    <s v=""/>
  </r>
  <r>
    <x v="1"/>
    <x v="5"/>
    <d v="2021-11-30T00:00:00"/>
    <x v="10"/>
    <s v=" "/>
    <s v="G00178"/>
    <n v="51190"/>
    <x v="49"/>
    <s v="51190 PTO Expense"/>
    <x v="12"/>
    <s v="Accrued PTO for November 2021"/>
    <s v=" "/>
    <s v=""/>
    <s v=""/>
    <n v="-1378.2"/>
    <n v="0"/>
    <n v="1378.2"/>
    <s v=""/>
    <s v="G/L Account"/>
    <s v=""/>
    <s v=" "/>
    <s v=""/>
    <s v=""/>
    <n v="22579"/>
    <s v=""/>
    <n v="110"/>
    <s v=""/>
    <s v=""/>
  </r>
  <r>
    <x v="1"/>
    <x v="1"/>
    <d v="2021-11-30T00:00:00"/>
    <x v="10"/>
    <s v=" "/>
    <s v="G00178"/>
    <n v="51190"/>
    <x v="49"/>
    <s v="51190 PTO Expense"/>
    <x v="12"/>
    <s v="Accrued PTO for November 2021"/>
    <s v=" "/>
    <s v=""/>
    <s v=""/>
    <n v="2243.6"/>
    <n v="2243.6"/>
    <n v="0"/>
    <s v=""/>
    <s v="G/L Account"/>
    <s v=""/>
    <s v=" "/>
    <s v=""/>
    <s v=""/>
    <n v="22578"/>
    <s v=""/>
    <n v="110"/>
    <s v=""/>
    <s v=""/>
  </r>
  <r>
    <x v="1"/>
    <x v="7"/>
    <d v="2021-11-30T00:00:00"/>
    <x v="10"/>
    <s v=" "/>
    <s v="G00178"/>
    <n v="51190"/>
    <x v="49"/>
    <s v="51190 PTO Expense"/>
    <x v="12"/>
    <s v="Accrued PTO for November 2021"/>
    <s v=" "/>
    <s v=""/>
    <s v=""/>
    <n v="2243.6"/>
    <n v="2243.6"/>
    <n v="0"/>
    <s v=""/>
    <s v="G/L Account"/>
    <s v=""/>
    <s v=" "/>
    <s v=""/>
    <s v=""/>
    <n v="22577"/>
    <s v=""/>
    <n v="11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903"/>
    <n v="903"/>
    <n v="0"/>
    <s v=""/>
    <s v="G/L Account"/>
    <s v=""/>
    <s v=" "/>
    <s v=""/>
    <s v=""/>
    <n v="22566"/>
    <s v=""/>
    <n v="16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467.66"/>
    <n v="1467.66"/>
    <n v="0"/>
    <s v=""/>
    <s v="G/L Account"/>
    <s v=""/>
    <s v=" "/>
    <s v=""/>
    <s v=""/>
    <n v="22565"/>
    <s v=""/>
    <n v="22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193.52"/>
    <n v="193.52"/>
    <n v="0"/>
    <s v=""/>
    <s v="G/L Account"/>
    <s v=""/>
    <s v=" "/>
    <s v=""/>
    <s v=""/>
    <n v="22564"/>
    <s v=""/>
    <n v="14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957.89"/>
    <n v="957.89"/>
    <n v="0"/>
    <s v=""/>
    <s v="G/L Account"/>
    <s v=""/>
    <s v=" "/>
    <s v=""/>
    <s v=""/>
    <n v="22563"/>
    <s v=""/>
    <n v="14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355"/>
    <n v="355"/>
    <n v="0"/>
    <s v=""/>
    <s v="G/L Account"/>
    <s v=""/>
    <s v=" "/>
    <s v=""/>
    <s v=""/>
    <n v="22562"/>
    <s v=""/>
    <n v="140"/>
    <s v=""/>
    <s v=""/>
  </r>
  <r>
    <x v="0"/>
    <x v="9"/>
    <d v="2021-11-30T00:00:00"/>
    <x v="10"/>
    <s v=" "/>
    <s v="G00177"/>
    <n v="51190"/>
    <x v="49"/>
    <s v="51190 PTO Expense"/>
    <x v="12"/>
    <s v="Accrued PTO for November 2021"/>
    <s v=" "/>
    <s v=""/>
    <s v=""/>
    <n v="3877.17"/>
    <n v="3877.17"/>
    <n v="0"/>
    <s v=""/>
    <s v="G/L Account"/>
    <s v=""/>
    <s v=" "/>
    <s v=""/>
    <s v=""/>
    <n v="22561"/>
    <s v=""/>
    <n v="14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-4398.9399999999996"/>
    <n v="0"/>
    <n v="4398.9399999999996"/>
    <s v=""/>
    <s v="G/L Account"/>
    <s v=""/>
    <s v=" "/>
    <s v=""/>
    <s v=""/>
    <n v="22560"/>
    <s v=""/>
    <n v="14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1046.3800000000001"/>
    <n v="1046.3800000000001"/>
    <n v="0"/>
    <s v=""/>
    <s v="G/L Account"/>
    <s v=""/>
    <s v=" "/>
    <s v=""/>
    <s v=""/>
    <n v="22559"/>
    <s v=""/>
    <n v="14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120.75"/>
    <n v="0"/>
    <n v="120.75"/>
    <s v=""/>
    <s v="G/L Account"/>
    <s v=""/>
    <s v=" "/>
    <s v=""/>
    <s v=""/>
    <n v="22558"/>
    <s v=""/>
    <n v="35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312.5"/>
    <n v="312.5"/>
    <n v="0"/>
    <s v=""/>
    <s v="G/L Account"/>
    <s v=""/>
    <s v=" "/>
    <s v=""/>
    <s v=""/>
    <n v="22557"/>
    <s v=""/>
    <n v="18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-422.05"/>
    <n v="0"/>
    <n v="422.05"/>
    <s v=""/>
    <s v="G/L Account"/>
    <s v=""/>
    <s v=" "/>
    <s v=""/>
    <s v=""/>
    <n v="22556"/>
    <s v=""/>
    <n v="18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230"/>
    <n v="230"/>
    <n v="0"/>
    <s v=""/>
    <s v="G/L Account"/>
    <s v=""/>
    <s v=" "/>
    <s v=""/>
    <s v=""/>
    <n v="22555"/>
    <s v=""/>
    <n v="180"/>
    <s v=""/>
    <s v=""/>
  </r>
  <r>
    <x v="0"/>
    <x v="6"/>
    <d v="2021-11-30T00:00:00"/>
    <x v="10"/>
    <s v=" "/>
    <s v="G00177"/>
    <n v="51190"/>
    <x v="49"/>
    <s v="51190 PTO Expense"/>
    <x v="12"/>
    <s v="Accrued PTO for November 2021"/>
    <s v=" "/>
    <s v=""/>
    <s v=""/>
    <n v="282"/>
    <n v="282"/>
    <n v="0"/>
    <s v=""/>
    <s v="G/L Account"/>
    <s v=""/>
    <s v=" "/>
    <s v=""/>
    <s v=""/>
    <n v="22554"/>
    <s v=""/>
    <n v="18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743"/>
    <n v="743"/>
    <n v="0"/>
    <s v=""/>
    <s v="G/L Account"/>
    <s v=""/>
    <s v=" "/>
    <s v=""/>
    <s v=""/>
    <n v="22553"/>
    <s v=""/>
    <n v="18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-128"/>
    <n v="0"/>
    <n v="128"/>
    <s v=""/>
    <s v="G/L Account"/>
    <s v=""/>
    <s v=" "/>
    <s v=""/>
    <s v=""/>
    <n v="22552"/>
    <s v=""/>
    <n v="18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-266.67"/>
    <n v="0"/>
    <n v="266.67"/>
    <s v=""/>
    <s v="G/L Account"/>
    <s v=""/>
    <s v=" "/>
    <s v=""/>
    <s v=""/>
    <n v="22551"/>
    <s v=""/>
    <n v="1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54.85"/>
    <n v="54.85"/>
    <n v="0"/>
    <s v=""/>
    <s v="G/L Account"/>
    <s v=""/>
    <s v=" "/>
    <s v=""/>
    <s v=""/>
    <n v="22550"/>
    <s v=""/>
    <n v="15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230.8"/>
    <n v="230.8"/>
    <n v="0"/>
    <s v=""/>
    <s v="G/L Account"/>
    <s v=""/>
    <s v=" "/>
    <s v=""/>
    <s v=""/>
    <n v="22549"/>
    <s v=""/>
    <n v="34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66.25"/>
    <n v="66.25"/>
    <n v="0"/>
    <s v=""/>
    <s v="G/L Account"/>
    <s v=""/>
    <s v=" "/>
    <s v=""/>
    <s v=""/>
    <n v="22548"/>
    <s v=""/>
    <n v="17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5170"/>
    <n v="5170"/>
    <n v="0"/>
    <s v=""/>
    <s v="G/L Account"/>
    <s v=""/>
    <s v=" "/>
    <s v=""/>
    <s v=""/>
    <n v="22547"/>
    <s v=""/>
    <n v="170"/>
    <s v=""/>
    <s v=""/>
  </r>
  <r>
    <x v="0"/>
    <x v="3"/>
    <d v="2021-11-30T00:00:00"/>
    <x v="10"/>
    <s v=" "/>
    <s v="G00177"/>
    <n v="51190"/>
    <x v="49"/>
    <s v="51190 PTO Expense"/>
    <x v="12"/>
    <s v="Accrued PTO for November 2021"/>
    <s v=" "/>
    <s v=""/>
    <s v=""/>
    <n v="312.5"/>
    <n v="312.5"/>
    <n v="0"/>
    <s v=""/>
    <s v="G/L Account"/>
    <s v=""/>
    <s v=" "/>
    <s v=""/>
    <s v=""/>
    <n v="22546"/>
    <s v=""/>
    <n v="170"/>
    <s v=""/>
    <s v=""/>
  </r>
  <r>
    <x v="0"/>
    <x v="6"/>
    <d v="2021-11-30T00:00:00"/>
    <x v="10"/>
    <s v=" "/>
    <s v="G00177"/>
    <n v="51190"/>
    <x v="49"/>
    <s v="51190 PTO Expense"/>
    <x v="12"/>
    <s v="Accrued PTO for November 2021"/>
    <s v=" "/>
    <s v=""/>
    <s v=""/>
    <n v="-40"/>
    <n v="0"/>
    <n v="40"/>
    <s v=""/>
    <s v="G/L Account"/>
    <s v=""/>
    <s v=" "/>
    <s v=""/>
    <s v=""/>
    <n v="22545"/>
    <s v=""/>
    <n v="17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81.650000000000006"/>
    <n v="81.650000000000006"/>
    <n v="0"/>
    <s v=""/>
    <s v="G/L Account"/>
    <s v=""/>
    <s v=" "/>
    <s v=""/>
    <s v=""/>
    <n v="22544"/>
    <s v=""/>
    <n v="17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-1133"/>
    <n v="0"/>
    <n v="1133"/>
    <s v=""/>
    <s v="G/L Account"/>
    <s v=""/>
    <s v=" "/>
    <s v=""/>
    <s v=""/>
    <n v="22543"/>
    <s v=""/>
    <n v="170"/>
    <s v=""/>
    <s v=""/>
  </r>
  <r>
    <x v="0"/>
    <x v="8"/>
    <d v="2021-11-30T00:00:00"/>
    <x v="10"/>
    <s v=" "/>
    <s v="G00177"/>
    <n v="51190"/>
    <x v="49"/>
    <s v="51190 PTO Expense"/>
    <x v="12"/>
    <s v="Accrued PTO for November 2021"/>
    <s v=" "/>
    <s v=""/>
    <s v=""/>
    <n v="-198"/>
    <n v="0"/>
    <n v="198"/>
    <s v=""/>
    <s v="G/L Account"/>
    <s v=""/>
    <s v=" "/>
    <s v=""/>
    <s v=""/>
    <n v="22542"/>
    <s v=""/>
    <n v="17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322.1"/>
    <n v="1322.1"/>
    <n v="0"/>
    <s v=""/>
    <s v="G/L Account"/>
    <s v=""/>
    <s v=" "/>
    <s v=""/>
    <s v=""/>
    <n v="22541"/>
    <s v=""/>
    <n v="36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1346.15"/>
    <n v="1346.15"/>
    <n v="0"/>
    <s v=""/>
    <s v="G/L Account"/>
    <s v=""/>
    <s v=" "/>
    <s v=""/>
    <s v=""/>
    <n v="22540"/>
    <s v=""/>
    <n v="130"/>
    <s v=""/>
    <s v=""/>
  </r>
  <r>
    <x v="0"/>
    <x v="5"/>
    <d v="2021-11-30T00:00:00"/>
    <x v="10"/>
    <s v=" "/>
    <s v="G00177"/>
    <n v="51190"/>
    <x v="49"/>
    <s v="51190 PTO Expense"/>
    <x v="12"/>
    <s v="Accrued PTO for November 2021"/>
    <s v=" "/>
    <s v=""/>
    <s v=""/>
    <n v="4047.28"/>
    <n v="4047.28"/>
    <n v="0"/>
    <s v=""/>
    <s v="G/L Account"/>
    <s v=""/>
    <s v=" "/>
    <s v=""/>
    <s v=""/>
    <n v="22539"/>
    <s v=""/>
    <n v="13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6563.39"/>
    <n v="6563.39"/>
    <n v="0"/>
    <s v=""/>
    <s v="G/L Account"/>
    <s v=""/>
    <s v=" "/>
    <s v=""/>
    <s v=""/>
    <n v="22538"/>
    <s v=""/>
    <n v="130"/>
    <s v=""/>
    <s v=""/>
  </r>
  <r>
    <x v="0"/>
    <x v="7"/>
    <d v="2021-11-30T00:00:00"/>
    <x v="10"/>
    <s v=" "/>
    <s v="G00177"/>
    <n v="51190"/>
    <x v="49"/>
    <s v="51190 PTO Expense"/>
    <x v="12"/>
    <s v="Accrued PTO for November 2021"/>
    <s v=" "/>
    <s v=""/>
    <s v=""/>
    <n v="1651.34"/>
    <n v="1651.34"/>
    <n v="0"/>
    <s v=""/>
    <s v="G/L Account"/>
    <s v=""/>
    <s v=" "/>
    <s v=""/>
    <s v=""/>
    <n v="22537"/>
    <s v=""/>
    <n v="13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2854.26"/>
    <n v="2854.26"/>
    <n v="0"/>
    <s v=""/>
    <s v="G/L Account"/>
    <s v=""/>
    <s v=" "/>
    <s v=""/>
    <s v=""/>
    <n v="22536"/>
    <s v=""/>
    <n v="13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47.15"/>
    <n v="0"/>
    <n v="47.15"/>
    <s v=""/>
    <s v="G/L Account"/>
    <s v=""/>
    <s v=" "/>
    <s v=""/>
    <s v=""/>
    <n v="22535"/>
    <s v=""/>
    <n v="37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-2277.35"/>
    <n v="0"/>
    <n v="2277.35"/>
    <s v=""/>
    <s v="G/L Account"/>
    <s v=""/>
    <s v=" "/>
    <s v=""/>
    <s v=""/>
    <n v="22534"/>
    <s v=""/>
    <n v="332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3988.75"/>
    <n v="3988.75"/>
    <n v="0"/>
    <s v=""/>
    <s v="G/L Account"/>
    <s v=""/>
    <s v=" "/>
    <s v=""/>
    <s v=""/>
    <n v="22533"/>
    <s v=""/>
    <n v="3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5023.97"/>
    <n v="5023.97"/>
    <n v="0"/>
    <s v=""/>
    <s v="G/L Account"/>
    <s v=""/>
    <s v=" "/>
    <s v=""/>
    <s v=""/>
    <n v="22532"/>
    <s v=""/>
    <n v="31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51282"/>
    <n v="51282"/>
    <n v="0"/>
    <s v=""/>
    <s v="G/L Account"/>
    <s v=""/>
    <s v=" "/>
    <s v=""/>
    <s v=""/>
    <n v="22531"/>
    <s v=""/>
    <n v="110"/>
    <s v=""/>
    <s v=""/>
  </r>
  <r>
    <x v="0"/>
    <x v="1"/>
    <d v="2021-11-30T00:00:00"/>
    <x v="10"/>
    <s v=" "/>
    <s v="G00177"/>
    <n v="51190"/>
    <x v="49"/>
    <s v="51190 PTO Expense"/>
    <x v="12"/>
    <s v="Accrued PTO for November 2021"/>
    <s v=" "/>
    <s v=""/>
    <s v=""/>
    <n v="2225.6"/>
    <n v="2225.6"/>
    <n v="0"/>
    <s v=""/>
    <s v="G/L Account"/>
    <s v=""/>
    <s v=" "/>
    <s v=""/>
    <s v=""/>
    <n v="22530"/>
    <s v=""/>
    <n v="120"/>
    <s v=""/>
    <s v=""/>
  </r>
  <r>
    <x v="0"/>
    <x v="4"/>
    <d v="2021-11-30T00:00:00"/>
    <x v="10"/>
    <s v=" "/>
    <s v="G00177"/>
    <n v="51190"/>
    <x v="49"/>
    <s v="51190 PTO Expense"/>
    <x v="12"/>
    <s v="Accrued PTO for November 2021"/>
    <s v=" "/>
    <s v=""/>
    <s v=""/>
    <n v="608.92999999999995"/>
    <n v="608.92999999999995"/>
    <n v="0"/>
    <s v=""/>
    <s v="G/L Account"/>
    <s v=""/>
    <s v=" "/>
    <s v=""/>
    <s v=""/>
    <n v="22529"/>
    <s v=""/>
    <n v="120"/>
    <s v=""/>
    <s v=""/>
  </r>
  <r>
    <x v="0"/>
    <x v="2"/>
    <d v="2021-11-30T00:00:00"/>
    <x v="10"/>
    <s v=" "/>
    <s v="G00177"/>
    <n v="51190"/>
    <x v="49"/>
    <s v="51190 PTO Expense"/>
    <x v="12"/>
    <s v="Accrued PTO for November 2021"/>
    <s v=" "/>
    <s v=""/>
    <s v=""/>
    <n v="836.19"/>
    <n v="836.19"/>
    <n v="0"/>
    <s v=""/>
    <s v="G/L Account"/>
    <s v=""/>
    <s v=" "/>
    <s v=""/>
    <s v=""/>
    <n v="22528"/>
    <s v=""/>
    <n v="210"/>
    <s v=""/>
    <s v=""/>
  </r>
  <r>
    <x v="0"/>
    <x v="2"/>
    <d v="2021-11-30T00:00:00"/>
    <x v="10"/>
    <s v=" "/>
    <s v="G00164"/>
    <n v="51190"/>
    <x v="49"/>
    <s v="51190 PTO Expense"/>
    <x v="12"/>
    <s v="SFM - Invoice 5618810 - 11.30.21 PPE"/>
    <s v=" "/>
    <s v=""/>
    <s v=""/>
    <n v="1224.92"/>
    <n v="1224.92"/>
    <n v="0"/>
    <s v=""/>
    <s v="G/L Account"/>
    <s v=""/>
    <s v=" "/>
    <s v=""/>
    <s v=""/>
    <n v="21093"/>
    <s v=""/>
    <n v="22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1781.52"/>
    <n v="1781.52"/>
    <n v="0"/>
    <s v=""/>
    <s v="G/L Account"/>
    <s v=""/>
    <s v=" "/>
    <s v=""/>
    <s v=""/>
    <n v="21085"/>
    <s v=""/>
    <n v="14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1238.46"/>
    <n v="1238.46"/>
    <n v="0"/>
    <s v=""/>
    <s v="G/L Account"/>
    <s v=""/>
    <s v=" "/>
    <s v=""/>
    <s v=""/>
    <n v="21077"/>
    <s v=""/>
    <n v="14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371.6"/>
    <n v="2371.6"/>
    <n v="0"/>
    <s v=""/>
    <s v="G/L Account"/>
    <s v=""/>
    <s v=" "/>
    <s v=""/>
    <s v=""/>
    <n v="21057"/>
    <s v=""/>
    <n v="14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725.22"/>
    <n v="725.22"/>
    <n v="0"/>
    <s v=""/>
    <s v="G/L Account"/>
    <s v=""/>
    <s v=" "/>
    <s v=""/>
    <s v=""/>
    <n v="21049"/>
    <s v=""/>
    <n v="14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230"/>
    <n v="230"/>
    <n v="0"/>
    <s v=""/>
    <s v="G/L Account"/>
    <s v=""/>
    <s v=" "/>
    <s v=""/>
    <s v=""/>
    <n v="21035"/>
    <s v=""/>
    <n v="18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22"/>
    <n v="222"/>
    <n v="0"/>
    <s v=""/>
    <s v="G/L Account"/>
    <s v=""/>
    <s v=" "/>
    <s v=""/>
    <s v=""/>
    <n v="21011"/>
    <s v=""/>
    <n v="18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230.5"/>
    <n v="230.5"/>
    <n v="0"/>
    <s v=""/>
    <s v="G/L Account"/>
    <s v=""/>
    <s v=" "/>
    <s v=""/>
    <s v=""/>
    <n v="21003"/>
    <s v=""/>
    <n v="180"/>
    <s v=""/>
    <s v=""/>
  </r>
  <r>
    <x v="0"/>
    <x v="2"/>
    <d v="2021-11-30T00:00:00"/>
    <x v="10"/>
    <s v=" "/>
    <s v="G00164"/>
    <n v="51190"/>
    <x v="49"/>
    <s v="51190 PTO Expense"/>
    <x v="12"/>
    <s v="SFM - Invoice 5618810 - 11.30.21 PPE"/>
    <s v=" "/>
    <s v=""/>
    <s v=""/>
    <n v="1009.28"/>
    <n v="1009.28"/>
    <n v="0"/>
    <s v=""/>
    <s v="G/L Account"/>
    <s v=""/>
    <s v=" "/>
    <s v=""/>
    <s v=""/>
    <n v="20996"/>
    <s v=""/>
    <n v="15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784"/>
    <n v="784"/>
    <n v="0"/>
    <s v=""/>
    <s v="G/L Account"/>
    <s v=""/>
    <s v=" "/>
    <s v=""/>
    <s v=""/>
    <n v="20981"/>
    <s v=""/>
    <n v="17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800"/>
    <n v="800"/>
    <n v="0"/>
    <s v=""/>
    <s v="G/L Account"/>
    <s v=""/>
    <s v=" "/>
    <s v=""/>
    <s v=""/>
    <n v="20973"/>
    <s v=""/>
    <n v="170"/>
    <s v=""/>
    <s v=""/>
  </r>
  <r>
    <x v="0"/>
    <x v="6"/>
    <d v="2021-11-30T00:00:00"/>
    <x v="10"/>
    <s v=" "/>
    <s v="G00164"/>
    <n v="51190"/>
    <x v="49"/>
    <s v="51190 PTO Expense"/>
    <x v="12"/>
    <s v="SFM - Invoice 5618810 - 11.30.21 PPE"/>
    <s v=" "/>
    <s v=""/>
    <s v=""/>
    <n v="208"/>
    <n v="208"/>
    <n v="0"/>
    <s v=""/>
    <s v="G/L Account"/>
    <s v=""/>
    <s v=" "/>
    <s v=""/>
    <s v=""/>
    <n v="20960"/>
    <s v=""/>
    <n v="17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802.25"/>
    <n v="802.25"/>
    <n v="0"/>
    <s v=""/>
    <s v="G/L Account"/>
    <s v=""/>
    <s v=" "/>
    <s v=""/>
    <s v=""/>
    <n v="20953"/>
    <s v=""/>
    <n v="17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1555"/>
    <n v="1555"/>
    <n v="0"/>
    <s v=""/>
    <s v="G/L Account"/>
    <s v=""/>
    <s v=" "/>
    <s v=""/>
    <s v=""/>
    <n v="20945"/>
    <s v=""/>
    <n v="170"/>
    <s v=""/>
    <s v=""/>
  </r>
  <r>
    <x v="0"/>
    <x v="8"/>
    <d v="2021-11-30T00:00:00"/>
    <x v="10"/>
    <s v=" "/>
    <s v="G00164"/>
    <n v="51190"/>
    <x v="49"/>
    <s v="51190 PTO Expense"/>
    <x v="12"/>
    <s v="SFM - Invoice 5618810 - 11.30.21 PPE"/>
    <s v=" "/>
    <s v=""/>
    <s v=""/>
    <n v="832"/>
    <n v="832"/>
    <n v="0"/>
    <s v=""/>
    <s v="G/L Account"/>
    <s v=""/>
    <s v=" "/>
    <s v=""/>
    <s v=""/>
    <n v="20939"/>
    <s v=""/>
    <n v="170"/>
    <s v=""/>
    <s v=""/>
  </r>
  <r>
    <x v="0"/>
    <x v="5"/>
    <d v="2021-11-30T00:00:00"/>
    <x v="10"/>
    <s v=" "/>
    <s v="G00164"/>
    <n v="51190"/>
    <x v="49"/>
    <s v="51190 PTO Expense"/>
    <x v="12"/>
    <s v="SFM - Invoice 5618810 - 11.30.21 PPE"/>
    <s v=" "/>
    <s v=""/>
    <s v=""/>
    <n v="615.38"/>
    <n v="615.38"/>
    <n v="0"/>
    <s v=""/>
    <s v="G/L Account"/>
    <s v=""/>
    <s v=" "/>
    <s v=""/>
    <s v=""/>
    <n v="20926"/>
    <s v=""/>
    <n v="130"/>
    <s v=""/>
    <s v=""/>
  </r>
  <r>
    <x v="0"/>
    <x v="1"/>
    <d v="2021-11-30T00:00:00"/>
    <x v="10"/>
    <s v=" "/>
    <s v="G00164"/>
    <n v="51190"/>
    <x v="49"/>
    <s v="51190 PTO Expense"/>
    <x v="12"/>
    <s v="SFM - Invoice 5618810 - 11.30.21 PPE"/>
    <s v=" "/>
    <s v=""/>
    <s v=""/>
    <n v="1846.15"/>
    <n v="1846.15"/>
    <n v="0"/>
    <s v=""/>
    <s v="G/L Account"/>
    <s v=""/>
    <s v=" "/>
    <s v=""/>
    <s v=""/>
    <n v="20919"/>
    <s v=""/>
    <n v="130"/>
    <s v=""/>
    <s v=""/>
  </r>
  <r>
    <x v="0"/>
    <x v="7"/>
    <d v="2021-11-30T00:00:00"/>
    <x v="10"/>
    <s v=" "/>
    <s v="G00164"/>
    <n v="51190"/>
    <x v="49"/>
    <s v="51190 PTO Expense"/>
    <x v="12"/>
    <s v="SFM - Invoice 5618810 - 11.30.21 PPE"/>
    <s v=" "/>
    <s v=""/>
    <s v=""/>
    <n v="200"/>
    <n v="200"/>
    <n v="0"/>
    <s v=""/>
    <s v="G/L Account"/>
    <s v=""/>
    <s v=" "/>
    <s v=""/>
    <s v=""/>
    <n v="20912"/>
    <s v=""/>
    <n v="130"/>
    <s v=""/>
    <s v=""/>
  </r>
  <r>
    <x v="0"/>
    <x v="4"/>
    <d v="2021-11-30T00:00:00"/>
    <x v="10"/>
    <s v=" "/>
    <s v="G00164"/>
    <n v="51190"/>
    <x v="49"/>
    <s v="51190 PTO Expense"/>
    <x v="12"/>
    <s v="SFM - Invoice 5618810 - 11.30.21 PPE"/>
    <s v=" "/>
    <s v=""/>
    <s v=""/>
    <n v="865.38"/>
    <n v="865.38"/>
    <n v="0"/>
    <s v=""/>
    <s v="G/L Account"/>
    <s v=""/>
    <s v=" "/>
    <s v=""/>
    <s v=""/>
    <n v="20905"/>
    <s v=""/>
    <n v="130"/>
    <s v=""/>
    <s v=""/>
  </r>
  <r>
    <x v="0"/>
    <x v="1"/>
    <d v="2021-11-30T00:00:00"/>
    <x v="10"/>
    <s v=" "/>
    <s v="G00164"/>
    <n v="51190"/>
    <x v="49"/>
    <s v="51190 PTO Expense"/>
    <x v="12"/>
    <s v="SFM - Invoice 5616022 - off-cycle"/>
    <s v=" "/>
    <s v=""/>
    <s v=""/>
    <n v="1320"/>
    <n v="1320"/>
    <n v="0"/>
    <s v=""/>
    <s v="G/L Account"/>
    <s v=""/>
    <s v=" "/>
    <s v=""/>
    <s v=""/>
    <n v="20850"/>
    <s v=""/>
    <n v="180"/>
    <s v=""/>
    <s v=""/>
  </r>
  <r>
    <x v="1"/>
    <x v="5"/>
    <d v="2021-11-30T00:00:00"/>
    <x v="10"/>
    <s v=" "/>
    <s v="G00165"/>
    <n v="51190"/>
    <x v="49"/>
    <s v="51190 PTO Expense"/>
    <x v="12"/>
    <s v="CA PC - Invoice 5619277 - PPE 11.30.21"/>
    <s v=" "/>
    <s v=""/>
    <s v=""/>
    <n v="1574.56"/>
    <n v="1574.56"/>
    <n v="0"/>
    <s v=""/>
    <s v="G/L Account"/>
    <s v=""/>
    <s v=" "/>
    <s v=""/>
    <s v=""/>
    <n v="20520"/>
    <s v=""/>
    <n v="120"/>
    <s v=""/>
    <s v=""/>
  </r>
  <r>
    <x v="1"/>
    <x v="1"/>
    <d v="2021-11-30T00:00:00"/>
    <x v="10"/>
    <s v=" "/>
    <s v="G00165"/>
    <n v="51190"/>
    <x v="49"/>
    <s v="51190 PTO Expense"/>
    <x v="12"/>
    <s v="CA PC - Invoice 5619277 - PPE 11.30.21"/>
    <s v=" "/>
    <s v=""/>
    <s v=""/>
    <n v="2337.73"/>
    <n v="2337.73"/>
    <n v="0"/>
    <s v=""/>
    <s v="G/L Account"/>
    <s v=""/>
    <s v=" "/>
    <s v=""/>
    <s v=""/>
    <n v="20512"/>
    <s v=""/>
    <n v="120"/>
    <s v=""/>
    <s v=""/>
  </r>
  <r>
    <x v="1"/>
    <x v="7"/>
    <d v="2021-11-30T00:00:00"/>
    <x v="10"/>
    <s v=" "/>
    <s v="G00165"/>
    <n v="51190"/>
    <x v="49"/>
    <s v="51190 PTO Expense"/>
    <x v="12"/>
    <s v="CA PC - Invoice 5619277 - PPE 11.30.21"/>
    <s v=" "/>
    <s v=""/>
    <s v=""/>
    <n v="3585"/>
    <n v="3585"/>
    <n v="0"/>
    <s v=""/>
    <s v="G/L Account"/>
    <s v=""/>
    <s v=" "/>
    <s v=""/>
    <s v=""/>
    <n v="20487"/>
    <s v=""/>
    <n v="120"/>
    <s v=""/>
    <s v=""/>
  </r>
  <r>
    <x v="1"/>
    <x v="5"/>
    <d v="2021-11-30T00:00:00"/>
    <x v="10"/>
    <s v=" "/>
    <s v="G00165"/>
    <n v="51190"/>
    <x v="49"/>
    <s v="51190 PTO Expense"/>
    <x v="12"/>
    <s v="CA PC - Invoice 5619277 - PPE 11.30.21"/>
    <s v=" "/>
    <s v=""/>
    <s v=""/>
    <n v="6730.77"/>
    <n v="6730.77"/>
    <n v="0"/>
    <s v=""/>
    <s v="G/L Account"/>
    <s v=""/>
    <s v=" "/>
    <s v=""/>
    <s v=""/>
    <n v="20474"/>
    <s v=""/>
    <n v="110"/>
    <s v=""/>
    <s v=""/>
  </r>
  <r>
    <x v="1"/>
    <x v="4"/>
    <d v="2021-11-30T00:00:00"/>
    <x v="10"/>
    <s v=" "/>
    <s v="G00165"/>
    <n v="51190"/>
    <x v="49"/>
    <s v="51190 PTO Expense"/>
    <x v="12"/>
    <s v="CA PC - Invoice 5618668 - off -cycle"/>
    <s v=" "/>
    <s v=""/>
    <s v=""/>
    <n v="6475.84"/>
    <n v="6475.84"/>
    <n v="0"/>
    <s v=""/>
    <s v="G/L Account"/>
    <s v=""/>
    <s v=" "/>
    <s v=""/>
    <s v=""/>
    <n v="20447"/>
    <s v=""/>
    <n v="12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65"/>
    <n v="265"/>
    <n v="0"/>
    <s v=""/>
    <s v="G/L Account"/>
    <s v=""/>
    <s v=" "/>
    <s v=""/>
    <s v=""/>
    <n v="21105"/>
    <s v=""/>
    <n v="16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36"/>
    <n v="636"/>
    <n v="0"/>
    <s v=""/>
    <s v="G/L Account"/>
    <s v=""/>
    <s v=" "/>
    <s v=""/>
    <s v=""/>
    <n v="21098"/>
    <s v=""/>
    <n v="22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1090"/>
    <s v=""/>
    <n v="14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36"/>
    <n v="636"/>
    <n v="0"/>
    <s v=""/>
    <s v="G/L Account"/>
    <s v=""/>
    <s v=" "/>
    <s v=""/>
    <s v=""/>
    <n v="21082"/>
    <s v=""/>
    <n v="14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74"/>
    <s v=""/>
    <n v="140"/>
    <s v=""/>
    <s v=""/>
  </r>
  <r>
    <x v="0"/>
    <x v="9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68"/>
    <s v=""/>
    <n v="14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477"/>
    <n v="477"/>
    <n v="0"/>
    <s v=""/>
    <s v="G/L Account"/>
    <s v=""/>
    <s v=" "/>
    <s v=""/>
    <s v=""/>
    <n v="21062"/>
    <s v=""/>
    <n v="14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1054"/>
    <s v=""/>
    <n v="14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06"/>
    <n v="106"/>
    <n v="0"/>
    <s v=""/>
    <s v="G/L Account"/>
    <s v=""/>
    <s v=" "/>
    <s v=""/>
    <s v=""/>
    <n v="21040"/>
    <s v=""/>
    <n v="18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65"/>
    <n v="265"/>
    <n v="0"/>
    <s v=""/>
    <s v="G/L Account"/>
    <s v=""/>
    <s v=" "/>
    <s v=""/>
    <s v=""/>
    <n v="21033"/>
    <s v=""/>
    <n v="18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27"/>
    <s v=""/>
    <n v="180"/>
    <s v=""/>
    <s v=""/>
  </r>
  <r>
    <x v="0"/>
    <x v="6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1022"/>
    <s v=""/>
    <n v="18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212"/>
    <n v="212"/>
    <n v="0"/>
    <s v=""/>
    <s v="G/L Account"/>
    <s v=""/>
    <s v=" "/>
    <s v=""/>
    <s v=""/>
    <n v="21016"/>
    <s v=""/>
    <n v="18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59"/>
    <n v="159"/>
    <n v="0"/>
    <s v=""/>
    <s v="G/L Account"/>
    <s v=""/>
    <s v=" "/>
    <s v=""/>
    <s v=""/>
    <n v="21008"/>
    <s v=""/>
    <n v="18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18"/>
    <n v="318"/>
    <n v="0"/>
    <s v=""/>
    <s v="G/L Account"/>
    <s v=""/>
    <s v=" "/>
    <s v=""/>
    <s v=""/>
    <n v="21001"/>
    <s v=""/>
    <n v="15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0"/>
    <n v="530"/>
    <n v="0"/>
    <s v=""/>
    <s v="G/L Account"/>
    <s v=""/>
    <s v=" "/>
    <s v=""/>
    <s v=""/>
    <n v="20986"/>
    <s v=""/>
    <n v="17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689"/>
    <n v="689"/>
    <n v="0"/>
    <s v=""/>
    <s v="G/L Account"/>
    <s v=""/>
    <s v=" "/>
    <s v=""/>
    <s v=""/>
    <n v="20978"/>
    <s v=""/>
    <n v="170"/>
    <s v=""/>
    <s v=""/>
  </r>
  <r>
    <x v="0"/>
    <x v="3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70"/>
    <s v=""/>
    <n v="170"/>
    <s v=""/>
    <s v=""/>
  </r>
  <r>
    <x v="0"/>
    <x v="6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64"/>
    <s v=""/>
    <n v="17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0"/>
    <n v="530"/>
    <n v="0"/>
    <s v=""/>
    <s v="G/L Account"/>
    <s v=""/>
    <s v=" "/>
    <s v=""/>
    <s v=""/>
    <n v="20958"/>
    <s v=""/>
    <n v="17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477"/>
    <n v="477"/>
    <n v="0"/>
    <s v=""/>
    <s v="G/L Account"/>
    <s v=""/>
    <s v=" "/>
    <s v=""/>
    <s v=""/>
    <n v="20950"/>
    <s v=""/>
    <n v="170"/>
    <s v=""/>
    <s v=""/>
  </r>
  <r>
    <x v="0"/>
    <x v="8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106"/>
    <n v="106"/>
    <n v="0"/>
    <s v=""/>
    <s v="G/L Account"/>
    <s v=""/>
    <s v=" "/>
    <s v=""/>
    <s v=""/>
    <n v="20943"/>
    <s v=""/>
    <n v="17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31"/>
    <s v=""/>
    <n v="13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901"/>
    <n v="901"/>
    <n v="0"/>
    <s v=""/>
    <s v="G/L Account"/>
    <s v=""/>
    <s v=" "/>
    <s v=""/>
    <s v=""/>
    <n v="20924"/>
    <s v=""/>
    <n v="130"/>
    <s v=""/>
    <s v=""/>
  </r>
  <r>
    <x v="0"/>
    <x v="7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17"/>
    <s v=""/>
    <n v="130"/>
    <s v=""/>
    <s v=""/>
  </r>
  <r>
    <x v="0"/>
    <x v="4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371"/>
    <n v="371"/>
    <n v="0"/>
    <s v=""/>
    <s v="G/L Account"/>
    <s v=""/>
    <s v=" "/>
    <s v=""/>
    <s v=""/>
    <n v="20910"/>
    <s v=""/>
    <n v="130"/>
    <s v=""/>
    <s v=""/>
  </r>
  <r>
    <x v="0"/>
    <x v="2"/>
    <d v="2021-11-30T00:00:00"/>
    <x v="10"/>
    <s v=" "/>
    <s v="G00164"/>
    <n v="51180"/>
    <x v="83"/>
    <s v="51180 Benefits Admin/Payroll Admin fee"/>
    <x v="12"/>
    <s v="SFM - Invoice 5618810 - 11.30.21 PPE"/>
    <s v=" "/>
    <s v=""/>
    <s v=""/>
    <n v="53"/>
    <n v="53"/>
    <n v="0"/>
    <s v=""/>
    <s v="G/L Account"/>
    <s v=""/>
    <s v=" "/>
    <s v=""/>
    <s v=""/>
    <n v="20902"/>
    <s v=""/>
    <n v="13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6022 - off-cycle"/>
    <s v=" "/>
    <s v=""/>
    <s v=""/>
    <n v="15"/>
    <n v="15"/>
    <n v="0"/>
    <s v=""/>
    <s v="G/L Account"/>
    <s v=""/>
    <s v=" "/>
    <s v=""/>
    <s v=""/>
    <n v="20855"/>
    <s v=""/>
    <n v="180"/>
    <s v=""/>
    <s v=""/>
  </r>
  <r>
    <x v="0"/>
    <x v="1"/>
    <d v="2021-11-30T00:00:00"/>
    <x v="10"/>
    <s v=" "/>
    <s v="G00164"/>
    <n v="51180"/>
    <x v="83"/>
    <s v="51180 Benefits Admin/Payroll Admin fee"/>
    <x v="12"/>
    <s v="SFM - Invoice 5616022 - off-cycle"/>
    <s v=" "/>
    <s v=""/>
    <s v=""/>
    <n v="106"/>
    <n v="106"/>
    <n v="0"/>
    <s v=""/>
    <s v="G/L Account"/>
    <s v=""/>
    <s v=" "/>
    <s v=""/>
    <s v=""/>
    <n v="20854"/>
    <s v=""/>
    <n v="180"/>
    <s v=""/>
    <s v=""/>
  </r>
  <r>
    <x v="0"/>
    <x v="5"/>
    <d v="2021-11-30T00:00:00"/>
    <x v="10"/>
    <s v=" "/>
    <s v="G00164"/>
    <n v="51180"/>
    <x v="83"/>
    <s v="51180 Benefits Admin/Payroll Admin fee"/>
    <x v="12"/>
    <s v="SFM - Invoice 5613924 - off-cycle"/>
    <s v=" "/>
    <s v=""/>
    <s v=""/>
    <n v="53"/>
    <n v="53"/>
    <n v="0"/>
    <s v=""/>
    <s v="G/L Account"/>
    <s v=""/>
    <s v=" "/>
    <s v=""/>
    <s v=""/>
    <n v="20847"/>
    <s v=""/>
    <n v="18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20023 - off-cycle"/>
    <s v=" "/>
    <s v=""/>
    <s v=""/>
    <n v="53"/>
    <n v="53"/>
    <n v="0"/>
    <s v=""/>
    <s v="G/L Account"/>
    <s v=""/>
    <s v=" "/>
    <s v=""/>
    <s v=""/>
    <n v="20546"/>
    <s v=""/>
    <n v="12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159"/>
    <n v="159"/>
    <n v="0"/>
    <s v=""/>
    <s v="G/L Account"/>
    <s v=""/>
    <s v=" "/>
    <s v=""/>
    <s v=""/>
    <n v="20541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53"/>
    <n v="53"/>
    <n v="0"/>
    <s v=""/>
    <s v="G/L Account"/>
    <s v=""/>
    <s v=" "/>
    <s v=""/>
    <s v=""/>
    <n v="20537"/>
    <s v=""/>
    <n v="11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685 - off-cycle"/>
    <s v=" "/>
    <s v=""/>
    <s v=""/>
    <n v="159"/>
    <n v="159"/>
    <n v="0"/>
    <s v=""/>
    <s v="G/L Account"/>
    <s v=""/>
    <s v=" "/>
    <s v=""/>
    <s v=""/>
    <n v="20532"/>
    <s v=""/>
    <n v="110"/>
    <s v=""/>
    <s v=""/>
  </r>
  <r>
    <x v="1"/>
    <x v="2"/>
    <d v="2021-11-30T00:00:00"/>
    <x v="10"/>
    <s v=" "/>
    <s v="G00165"/>
    <n v="51180"/>
    <x v="83"/>
    <s v="51180 Benefits Admin/Payroll Admin fee"/>
    <x v="12"/>
    <s v="CA PC - Invoice 5619277 - PPE 11.30.21 - Trinet business recovery credit"/>
    <s v=" "/>
    <s v=""/>
    <s v=""/>
    <n v="-11895"/>
    <n v="0"/>
    <n v="11895"/>
    <s v=""/>
    <s v="G/L Account"/>
    <s v=""/>
    <s v=" "/>
    <s v=""/>
    <s v=""/>
    <n v="20527"/>
    <s v=""/>
    <n v="40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0"/>
    <n v="530"/>
    <n v="0"/>
    <s v=""/>
    <s v="G/L Account"/>
    <s v=""/>
    <s v=" "/>
    <s v=""/>
    <s v=""/>
    <n v="20525"/>
    <s v=""/>
    <n v="12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795"/>
    <n v="795"/>
    <n v="0"/>
    <s v=""/>
    <s v="G/L Account"/>
    <s v=""/>
    <s v=" "/>
    <s v=""/>
    <s v=""/>
    <n v="20517"/>
    <s v=""/>
    <n v="120"/>
    <s v=""/>
    <s v=""/>
  </r>
  <r>
    <x v="1"/>
    <x v="3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509"/>
    <s v=""/>
    <n v="120"/>
    <s v=""/>
    <s v=""/>
  </r>
  <r>
    <x v="1"/>
    <x v="9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503"/>
    <s v=""/>
    <n v="120"/>
    <s v=""/>
    <s v=""/>
  </r>
  <r>
    <x v="1"/>
    <x v="9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97"/>
    <s v=""/>
    <n v="12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83"/>
    <n v="583"/>
    <n v="0"/>
    <s v=""/>
    <s v="G/L Account"/>
    <s v=""/>
    <s v=" "/>
    <s v=""/>
    <s v=""/>
    <n v="20492"/>
    <s v=""/>
    <n v="12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06"/>
    <n v="106"/>
    <n v="0"/>
    <s v=""/>
    <s v="G/L Account"/>
    <s v=""/>
    <s v=" "/>
    <s v=""/>
    <s v=""/>
    <n v="20484"/>
    <s v=""/>
    <n v="120"/>
    <s v=""/>
    <s v=""/>
  </r>
  <r>
    <x v="1"/>
    <x v="5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78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72"/>
    <s v=""/>
    <n v="110"/>
    <s v=""/>
    <s v=""/>
  </r>
  <r>
    <x v="1"/>
    <x v="7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159"/>
    <n v="159"/>
    <n v="0"/>
    <s v=""/>
    <s v="G/L Account"/>
    <s v=""/>
    <s v=" "/>
    <s v=""/>
    <s v=""/>
    <n v="20466"/>
    <s v=""/>
    <n v="110"/>
    <s v=""/>
    <s v=""/>
  </r>
  <r>
    <x v="1"/>
    <x v="1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61"/>
    <s v=""/>
    <n v="11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9277 - PPE 11.30.21"/>
    <s v=" "/>
    <s v=""/>
    <s v=""/>
    <n v="53"/>
    <n v="53"/>
    <n v="0"/>
    <s v=""/>
    <s v="G/L Account"/>
    <s v=""/>
    <s v=" "/>
    <s v=""/>
    <s v=""/>
    <n v="20457"/>
    <s v=""/>
    <n v="11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8668 - off -cycle - Shipping fee"/>
    <s v=" "/>
    <s v=""/>
    <s v=""/>
    <n v="15"/>
    <n v="15"/>
    <n v="0"/>
    <s v=""/>
    <s v="G/L Account"/>
    <s v=""/>
    <s v=" "/>
    <s v=""/>
    <s v=""/>
    <n v="20452"/>
    <s v=""/>
    <n v="120"/>
    <s v=""/>
    <s v=""/>
  </r>
  <r>
    <x v="1"/>
    <x v="4"/>
    <d v="2021-11-30T00:00:00"/>
    <x v="10"/>
    <s v=" "/>
    <s v="G00165"/>
    <n v="51180"/>
    <x v="83"/>
    <s v="51180 Benefits Admin/Payroll Admin fee"/>
    <x v="12"/>
    <s v="CA PC - Invoice 5618668 - off -cycle"/>
    <s v=" "/>
    <s v=""/>
    <s v=""/>
    <n v="106"/>
    <n v="106"/>
    <n v="0"/>
    <s v=""/>
    <s v="G/L Account"/>
    <s v=""/>
    <s v=" "/>
    <s v=""/>
    <s v=""/>
    <n v="20451"/>
    <s v=""/>
    <n v="120"/>
    <s v=""/>
    <s v=""/>
  </r>
  <r>
    <x v="4"/>
    <x v="4"/>
    <d v="2021-11-30T00:00:00"/>
    <x v="10"/>
    <s v=" "/>
    <s v="G00166"/>
    <n v="51180"/>
    <x v="83"/>
    <s v="51180 Benefits Admin/Payroll Admin fee"/>
    <x v="12"/>
    <s v="NY PC - Invoice 5618491 - PPE 11.30.21"/>
    <s v=" "/>
    <s v=""/>
    <s v=""/>
    <n v="424"/>
    <n v="424"/>
    <n v="0"/>
    <s v=""/>
    <s v="G/L Account"/>
    <s v=""/>
    <s v=" "/>
    <s v=""/>
    <s v=""/>
    <n v="20362"/>
    <s v=""/>
    <n v="120"/>
    <s v=""/>
    <s v=""/>
  </r>
  <r>
    <x v="4"/>
    <x v="4"/>
    <d v="2021-11-30T00:00:00"/>
    <x v="10"/>
    <s v=" "/>
    <s v="G00166"/>
    <n v="51180"/>
    <x v="83"/>
    <s v="51180 Benefits Admin/Payroll Admin fee"/>
    <x v="12"/>
    <s v="NY PC - Invoice 5618491 - PPE 11.30.21"/>
    <s v=" "/>
    <s v=""/>
    <s v=""/>
    <n v="212"/>
    <n v="212"/>
    <n v="0"/>
    <s v=""/>
    <s v="G/L Account"/>
    <s v=""/>
    <s v=" "/>
    <s v=""/>
    <s v=""/>
    <n v="20355"/>
    <s v=""/>
    <n v="11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711.83"/>
    <n v="711.83"/>
    <n v="0"/>
    <s v=""/>
    <s v="G/L Account"/>
    <s v=""/>
    <s v=" "/>
    <s v=""/>
    <s v=""/>
    <n v="21103"/>
    <s v=""/>
    <n v="16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2621.54"/>
    <n v="2621.54"/>
    <n v="0"/>
    <s v=""/>
    <s v="G/L Account"/>
    <s v=""/>
    <s v=" "/>
    <s v=""/>
    <s v=""/>
    <n v="21096"/>
    <s v=""/>
    <n v="22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1465.65"/>
    <n v="1465.65"/>
    <n v="0"/>
    <s v=""/>
    <s v="G/L Account"/>
    <s v=""/>
    <s v=" "/>
    <s v=""/>
    <s v=""/>
    <n v="21088"/>
    <s v=""/>
    <n v="14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2220.5"/>
    <n v="2220.5"/>
    <n v="0"/>
    <s v=""/>
    <s v="G/L Account"/>
    <s v=""/>
    <s v=" "/>
    <s v=""/>
    <s v=""/>
    <n v="21080"/>
    <s v=""/>
    <n v="14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366"/>
    <n v="366"/>
    <n v="0"/>
    <s v=""/>
    <s v="G/L Account"/>
    <s v=""/>
    <s v=" "/>
    <s v=""/>
    <s v=""/>
    <n v="21072"/>
    <s v=""/>
    <n v="140"/>
    <s v=""/>
    <s v=""/>
  </r>
  <r>
    <x v="0"/>
    <x v="9"/>
    <d v="2021-11-30T00:00:00"/>
    <x v="10"/>
    <s v=" "/>
    <s v="G00164"/>
    <n v="51170"/>
    <x v="50"/>
    <s v="51170 Benefits "/>
    <x v="12"/>
    <s v="SFM - Invoice 5618810 - 11.30.21 PPE"/>
    <s v=" "/>
    <s v=""/>
    <s v=""/>
    <n v="262.08"/>
    <n v="262.08"/>
    <n v="0"/>
    <s v=""/>
    <s v="G/L Account"/>
    <s v=""/>
    <s v=" "/>
    <s v=""/>
    <s v=""/>
    <n v="21066"/>
    <s v=""/>
    <n v="14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2409.4"/>
    <n v="2409.4"/>
    <n v="0"/>
    <s v=""/>
    <s v="G/L Account"/>
    <s v=""/>
    <s v=" "/>
    <s v=""/>
    <s v=""/>
    <n v="21060"/>
    <s v=""/>
    <n v="14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1391.62"/>
    <n v="1391.62"/>
    <n v="0"/>
    <s v=""/>
    <s v="G/L Account"/>
    <s v=""/>
    <s v=" "/>
    <s v=""/>
    <s v=""/>
    <n v="21052"/>
    <s v=""/>
    <n v="14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55.1"/>
    <n v="55.1"/>
    <n v="0"/>
    <s v=""/>
    <s v="G/L Account"/>
    <s v=""/>
    <s v=" "/>
    <s v=""/>
    <s v=""/>
    <n v="21038"/>
    <s v=""/>
    <n v="18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1169.56"/>
    <n v="1169.56"/>
    <n v="0"/>
    <s v=""/>
    <s v="G/L Account"/>
    <s v=""/>
    <s v=" "/>
    <s v=""/>
    <s v=""/>
    <n v="21031"/>
    <s v=""/>
    <n v="18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10.69"/>
    <n v="10.69"/>
    <n v="0"/>
    <s v=""/>
    <s v="G/L Account"/>
    <s v=""/>
    <s v=" "/>
    <s v=""/>
    <s v=""/>
    <n v="21025"/>
    <s v=""/>
    <n v="180"/>
    <s v=""/>
    <s v=""/>
  </r>
  <r>
    <x v="0"/>
    <x v="6"/>
    <d v="2021-11-30T00:00:00"/>
    <x v="10"/>
    <s v=" "/>
    <s v="G00164"/>
    <n v="51170"/>
    <x v="50"/>
    <s v="51170 Benefits "/>
    <x v="12"/>
    <s v="SFM - Invoice 5618810 - 11.30.21 PPE"/>
    <s v=" "/>
    <s v=""/>
    <s v=""/>
    <n v="323.12"/>
    <n v="323.12"/>
    <n v="0"/>
    <s v=""/>
    <s v="G/L Account"/>
    <s v=""/>
    <s v=" "/>
    <s v=""/>
    <s v=""/>
    <n v="21020"/>
    <s v=""/>
    <n v="18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632.73"/>
    <n v="632.73"/>
    <n v="0"/>
    <s v=""/>
    <s v="G/L Account"/>
    <s v=""/>
    <s v=" "/>
    <s v=""/>
    <s v=""/>
    <n v="21014"/>
    <s v=""/>
    <n v="18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704.16"/>
    <n v="704.16"/>
    <n v="0"/>
    <s v=""/>
    <s v="G/L Account"/>
    <s v=""/>
    <s v=" "/>
    <s v=""/>
    <s v=""/>
    <n v="21006"/>
    <s v=""/>
    <n v="18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1210.56"/>
    <n v="1210.56"/>
    <n v="0"/>
    <s v=""/>
    <s v="G/L Account"/>
    <s v=""/>
    <s v=" "/>
    <s v=""/>
    <s v=""/>
    <n v="20999"/>
    <s v=""/>
    <n v="15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444.44"/>
    <n v="444.44"/>
    <n v="0"/>
    <s v=""/>
    <s v="G/L Account"/>
    <s v=""/>
    <s v=" "/>
    <s v=""/>
    <s v=""/>
    <n v="20984"/>
    <s v=""/>
    <n v="17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3159.13"/>
    <n v="3159.13"/>
    <n v="0"/>
    <s v=""/>
    <s v="G/L Account"/>
    <s v=""/>
    <s v=" "/>
    <s v=""/>
    <s v=""/>
    <n v="20976"/>
    <s v=""/>
    <n v="170"/>
    <s v=""/>
    <s v=""/>
  </r>
  <r>
    <x v="0"/>
    <x v="3"/>
    <d v="2021-11-30T00:00:00"/>
    <x v="10"/>
    <s v=" "/>
    <s v="G00164"/>
    <n v="51170"/>
    <x v="50"/>
    <s v="51170 Benefits "/>
    <x v="12"/>
    <s v="SFM - Invoice 5618810 - 11.30.21 PPE"/>
    <s v=" "/>
    <s v=""/>
    <s v=""/>
    <n v="9.85"/>
    <n v="9.85"/>
    <n v="0"/>
    <s v=""/>
    <s v="G/L Account"/>
    <s v=""/>
    <s v=" "/>
    <s v=""/>
    <s v=""/>
    <n v="20968"/>
    <s v=""/>
    <n v="170"/>
    <s v=""/>
    <s v=""/>
  </r>
  <r>
    <x v="0"/>
    <x v="6"/>
    <d v="2021-11-30T00:00:00"/>
    <x v="10"/>
    <s v=" "/>
    <s v="G00164"/>
    <n v="51170"/>
    <x v="50"/>
    <s v="51170 Benefits "/>
    <x v="12"/>
    <s v="SFM - Invoice 5618810 - 11.30.21 PPE"/>
    <s v=" "/>
    <s v=""/>
    <s v=""/>
    <n v="24.51"/>
    <n v="24.51"/>
    <n v="0"/>
    <s v=""/>
    <s v="G/L Account"/>
    <s v=""/>
    <s v=" "/>
    <s v=""/>
    <s v=""/>
    <n v="20962"/>
    <s v=""/>
    <n v="17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1714.94"/>
    <n v="1714.94"/>
    <n v="0"/>
    <s v=""/>
    <s v="G/L Account"/>
    <s v=""/>
    <s v=" "/>
    <s v=""/>
    <s v=""/>
    <n v="20956"/>
    <s v=""/>
    <n v="17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1706.83"/>
    <n v="1706.83"/>
    <n v="0"/>
    <s v=""/>
    <s v="G/L Account"/>
    <s v=""/>
    <s v=" "/>
    <s v=""/>
    <s v=""/>
    <n v="20948"/>
    <s v=""/>
    <n v="170"/>
    <s v=""/>
    <s v=""/>
  </r>
  <r>
    <x v="0"/>
    <x v="8"/>
    <d v="2021-11-30T00:00:00"/>
    <x v="10"/>
    <s v=" "/>
    <s v="G00164"/>
    <n v="51170"/>
    <x v="50"/>
    <s v="51170 Benefits "/>
    <x v="12"/>
    <s v="SFM - Invoice 5618810 - 11.30.21 PPE"/>
    <s v=" "/>
    <s v=""/>
    <s v=""/>
    <n v="256.39"/>
    <n v="256.39"/>
    <n v="0"/>
    <s v=""/>
    <s v="G/L Account"/>
    <s v=""/>
    <s v=" "/>
    <s v=""/>
    <s v=""/>
    <n v="20941"/>
    <s v=""/>
    <n v="170"/>
    <s v=""/>
    <s v=""/>
  </r>
  <r>
    <x v="0"/>
    <x v="5"/>
    <d v="2021-11-30T00:00:00"/>
    <x v="10"/>
    <s v=" "/>
    <s v="G00164"/>
    <n v="51170"/>
    <x v="50"/>
    <s v="51170 Benefits "/>
    <x v="12"/>
    <s v="SFM - Invoice 5618810 - 11.30.21 PPE"/>
    <s v=" "/>
    <s v=""/>
    <s v=""/>
    <n v="1603.91"/>
    <n v="1603.91"/>
    <n v="0"/>
    <s v=""/>
    <s v="G/L Account"/>
    <s v=""/>
    <s v=" "/>
    <s v=""/>
    <s v=""/>
    <n v="20929"/>
    <s v=""/>
    <n v="130"/>
    <s v=""/>
    <s v=""/>
  </r>
  <r>
    <x v="0"/>
    <x v="1"/>
    <d v="2021-11-30T00:00:00"/>
    <x v="10"/>
    <s v=" "/>
    <s v="G00164"/>
    <n v="51170"/>
    <x v="50"/>
    <s v="51170 Benefits "/>
    <x v="12"/>
    <s v="SFM - Invoice 5618810 - 11.30.21 PPE"/>
    <s v=" "/>
    <s v=""/>
    <s v=""/>
    <n v="4608.71"/>
    <n v="4608.71"/>
    <n v="0"/>
    <s v=""/>
    <s v="G/L Account"/>
    <s v=""/>
    <s v=" "/>
    <s v=""/>
    <s v=""/>
    <n v="20922"/>
    <s v=""/>
    <n v="130"/>
    <s v=""/>
    <s v=""/>
  </r>
  <r>
    <x v="0"/>
    <x v="7"/>
    <d v="2021-11-30T00:00:00"/>
    <x v="10"/>
    <s v=" "/>
    <s v="G00164"/>
    <n v="51170"/>
    <x v="50"/>
    <s v="51170 Benefits "/>
    <x v="12"/>
    <s v="SFM - Invoice 5618810 - 11.30.21 PPE"/>
    <s v=" "/>
    <s v=""/>
    <s v=""/>
    <n v="2016.14"/>
    <n v="2016.14"/>
    <n v="0"/>
    <s v=""/>
    <s v="G/L Account"/>
    <s v=""/>
    <s v=" "/>
    <s v=""/>
    <s v=""/>
    <n v="20915"/>
    <s v=""/>
    <n v="130"/>
    <s v=""/>
    <s v=""/>
  </r>
  <r>
    <x v="0"/>
    <x v="4"/>
    <d v="2021-11-30T00:00:00"/>
    <x v="10"/>
    <s v=" "/>
    <s v="G00164"/>
    <n v="51170"/>
    <x v="50"/>
    <s v="51170 Benefits "/>
    <x v="12"/>
    <s v="SFM - Invoice 5618810 - 11.30.21 PPE"/>
    <s v=" "/>
    <s v=""/>
    <s v=""/>
    <n v="205.44"/>
    <n v="205.44"/>
    <n v="0"/>
    <s v=""/>
    <s v="G/L Account"/>
    <s v=""/>
    <s v=" "/>
    <s v=""/>
    <s v=""/>
    <n v="20908"/>
    <s v=""/>
    <n v="130"/>
    <s v=""/>
    <s v=""/>
  </r>
  <r>
    <x v="0"/>
    <x v="2"/>
    <d v="2021-11-30T00:00:00"/>
    <x v="10"/>
    <s v=" "/>
    <s v="G00164"/>
    <n v="51170"/>
    <x v="50"/>
    <s v="51170 Benefits "/>
    <x v="12"/>
    <s v="SFM - Invoice 5618810 - 11.30.21 PPE"/>
    <s v=" "/>
    <s v=""/>
    <s v=""/>
    <n v="397.53"/>
    <n v="397.53"/>
    <n v="0"/>
    <s v=""/>
    <s v="G/L Account"/>
    <s v=""/>
    <s v=" "/>
    <s v=""/>
    <s v=""/>
    <n v="20900"/>
    <s v=""/>
    <n v="130"/>
    <s v=""/>
    <s v=""/>
  </r>
  <r>
    <x v="0"/>
    <x v="1"/>
    <d v="2021-11-30T00:00:00"/>
    <x v="10"/>
    <s v=" "/>
    <s v="G00164"/>
    <n v="51170"/>
    <x v="50"/>
    <s v="51170 Benefits "/>
    <x v="12"/>
    <s v="SFM - Invoice 5616022 - off-cycle"/>
    <s v=" "/>
    <s v=""/>
    <s v=""/>
    <n v="618.27"/>
    <n v="618.27"/>
    <n v="0"/>
    <s v=""/>
    <s v="G/L Account"/>
    <s v=""/>
    <s v=" "/>
    <s v=""/>
    <s v=""/>
    <n v="20852"/>
    <s v=""/>
    <n v="180"/>
    <s v=""/>
    <s v=""/>
  </r>
  <r>
    <x v="1"/>
    <x v="2"/>
    <d v="2021-11-30T00:00:00"/>
    <x v="10"/>
    <s v=" "/>
    <s v="G00165"/>
    <n v="51170"/>
    <x v="50"/>
    <s v="51170 Benefits "/>
    <x v="12"/>
    <s v="CA PC - Invoice 5619277 - PPE 11.30.21 - COBRA admin fee"/>
    <s v=" "/>
    <s v=""/>
    <s v=""/>
    <n v="75"/>
    <n v="75"/>
    <n v="0"/>
    <s v=""/>
    <s v="G/L Account"/>
    <s v=""/>
    <s v=" "/>
    <s v=""/>
    <s v=""/>
    <n v="20526"/>
    <s v=""/>
    <n v="400"/>
    <s v=""/>
    <s v=""/>
  </r>
  <r>
    <x v="1"/>
    <x v="5"/>
    <d v="2021-11-30T00:00:00"/>
    <x v="10"/>
    <s v=" "/>
    <s v="G00165"/>
    <n v="51170"/>
    <x v="50"/>
    <s v="51170 Benefits "/>
    <x v="12"/>
    <s v="CA PC - Invoice 5619277 - PPE 11.30.21"/>
    <s v=" "/>
    <s v=""/>
    <s v=""/>
    <n v="2535.66"/>
    <n v="2535.66"/>
    <n v="0"/>
    <s v=""/>
    <s v="G/L Account"/>
    <s v=""/>
    <s v=" "/>
    <s v=""/>
    <s v=""/>
    <n v="20523"/>
    <s v=""/>
    <n v="12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5056.8500000000004"/>
    <n v="5056.8500000000004"/>
    <n v="0"/>
    <s v=""/>
    <s v="G/L Account"/>
    <s v=""/>
    <s v=" "/>
    <s v=""/>
    <s v=""/>
    <n v="20515"/>
    <s v=""/>
    <n v="120"/>
    <s v=""/>
    <s v=""/>
  </r>
  <r>
    <x v="1"/>
    <x v="3"/>
    <d v="2021-11-30T00:00:00"/>
    <x v="10"/>
    <s v=" "/>
    <s v="G00165"/>
    <n v="51170"/>
    <x v="50"/>
    <s v="51170 Benefits "/>
    <x v="12"/>
    <s v="CA PC - Invoice 5619277 - PPE 11.30.21"/>
    <s v=" "/>
    <s v=""/>
    <s v=""/>
    <n v="269.35000000000002"/>
    <n v="269.35000000000002"/>
    <n v="0"/>
    <s v=""/>
    <s v="G/L Account"/>
    <s v=""/>
    <s v=" "/>
    <s v=""/>
    <s v=""/>
    <n v="20507"/>
    <s v=""/>
    <n v="120"/>
    <s v=""/>
    <s v=""/>
  </r>
  <r>
    <x v="1"/>
    <x v="9"/>
    <d v="2021-11-30T00:00:00"/>
    <x v="10"/>
    <s v=" "/>
    <s v="G00165"/>
    <n v="51170"/>
    <x v="50"/>
    <s v="51170 Benefits "/>
    <x v="12"/>
    <s v="CA PC - Invoice 5619277 - PPE 11.30.21"/>
    <s v=" "/>
    <s v=""/>
    <s v=""/>
    <n v="39.270000000000003"/>
    <n v="39.270000000000003"/>
    <n v="0"/>
    <s v=""/>
    <s v="G/L Account"/>
    <s v=""/>
    <s v=" "/>
    <s v=""/>
    <s v=""/>
    <n v="20501"/>
    <s v=""/>
    <n v="120"/>
    <s v=""/>
    <s v=""/>
  </r>
  <r>
    <x v="1"/>
    <x v="9"/>
    <d v="2021-11-30T00:00:00"/>
    <x v="10"/>
    <s v=" "/>
    <s v="G00165"/>
    <n v="51170"/>
    <x v="50"/>
    <s v="51170 Benefits "/>
    <x v="12"/>
    <s v="CA PC - Invoice 5619277 - PPE 11.30.21"/>
    <s v=" "/>
    <s v=""/>
    <s v=""/>
    <n v="43.46"/>
    <n v="43.46"/>
    <n v="0"/>
    <s v=""/>
    <s v="G/L Account"/>
    <s v=""/>
    <s v=" "/>
    <s v=""/>
    <s v=""/>
    <n v="20495"/>
    <s v=""/>
    <n v="120"/>
    <s v=""/>
    <s v=""/>
  </r>
  <r>
    <x v="1"/>
    <x v="7"/>
    <d v="2021-11-30T00:00:00"/>
    <x v="10"/>
    <s v=" "/>
    <s v="G00165"/>
    <n v="51170"/>
    <x v="50"/>
    <s v="51170 Benefits "/>
    <x v="12"/>
    <s v="CA PC - Invoice 5619277 - PPE 11.30.21"/>
    <s v=" "/>
    <s v=""/>
    <s v=""/>
    <n v="3081.49"/>
    <n v="3081.49"/>
    <n v="0"/>
    <s v=""/>
    <s v="G/L Account"/>
    <s v=""/>
    <s v=" "/>
    <s v=""/>
    <s v=""/>
    <n v="20490"/>
    <s v=""/>
    <n v="120"/>
    <s v=""/>
    <s v=""/>
  </r>
  <r>
    <x v="1"/>
    <x v="4"/>
    <d v="2021-11-30T00:00:00"/>
    <x v="10"/>
    <s v=" "/>
    <s v="G00165"/>
    <n v="51170"/>
    <x v="50"/>
    <s v="51170 Benefits "/>
    <x v="12"/>
    <s v="CA PC - Invoice 5619277 - PPE 11.30.21"/>
    <s v=" "/>
    <s v=""/>
    <s v=""/>
    <n v="729.9"/>
    <n v="729.9"/>
    <n v="0"/>
    <s v=""/>
    <s v="G/L Account"/>
    <s v=""/>
    <s v=" "/>
    <s v=""/>
    <s v=""/>
    <n v="20482"/>
    <s v=""/>
    <n v="120"/>
    <s v=""/>
    <s v=""/>
  </r>
  <r>
    <x v="1"/>
    <x v="5"/>
    <d v="2021-11-30T00:00:00"/>
    <x v="10"/>
    <s v=" "/>
    <s v="G00165"/>
    <n v="51170"/>
    <x v="50"/>
    <s v="51170 Benefits "/>
    <x v="12"/>
    <s v="CA PC - Invoice 5619277 - PPE 11.30.21"/>
    <s v=" "/>
    <s v=""/>
    <s v=""/>
    <n v="2613.0300000000002"/>
    <n v="2613.0300000000002"/>
    <n v="0"/>
    <s v=""/>
    <s v="G/L Account"/>
    <s v=""/>
    <s v=" "/>
    <s v=""/>
    <s v=""/>
    <n v="20476"/>
    <s v=""/>
    <n v="11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2685.56"/>
    <n v="2685.56"/>
    <n v="0"/>
    <s v=""/>
    <s v="G/L Account"/>
    <s v=""/>
    <s v=" "/>
    <s v=""/>
    <s v=""/>
    <n v="20470"/>
    <s v=""/>
    <n v="110"/>
    <s v=""/>
    <s v=""/>
  </r>
  <r>
    <x v="1"/>
    <x v="7"/>
    <d v="2021-11-30T00:00:00"/>
    <x v="10"/>
    <s v=" "/>
    <s v="G00165"/>
    <n v="51170"/>
    <x v="50"/>
    <s v="51170 Benefits "/>
    <x v="12"/>
    <s v="CA PC - Invoice 5619277 - PPE 11.30.21"/>
    <s v=" "/>
    <s v=""/>
    <s v=""/>
    <n v="2689.35"/>
    <n v="2689.35"/>
    <n v="0"/>
    <s v=""/>
    <s v="G/L Account"/>
    <s v=""/>
    <s v=" "/>
    <s v=""/>
    <s v=""/>
    <n v="20464"/>
    <s v=""/>
    <n v="110"/>
    <s v=""/>
    <s v=""/>
  </r>
  <r>
    <x v="1"/>
    <x v="1"/>
    <d v="2021-11-30T00:00:00"/>
    <x v="10"/>
    <s v=" "/>
    <s v="G00165"/>
    <n v="51170"/>
    <x v="50"/>
    <s v="51170 Benefits "/>
    <x v="12"/>
    <s v="CA PC - Invoice 5619277 - PPE 11.30.21"/>
    <s v=" "/>
    <s v=""/>
    <s v=""/>
    <n v="1560.74"/>
    <n v="1560.74"/>
    <n v="0"/>
    <s v=""/>
    <s v="G/L Account"/>
    <s v=""/>
    <s v=" "/>
    <s v=""/>
    <s v=""/>
    <n v="20460"/>
    <s v=""/>
    <n v="110"/>
    <s v=""/>
    <s v=""/>
  </r>
  <r>
    <x v="1"/>
    <x v="4"/>
    <d v="2021-11-30T00:00:00"/>
    <x v="10"/>
    <s v=" "/>
    <s v="G00165"/>
    <n v="51170"/>
    <x v="50"/>
    <s v="51170 Benefits "/>
    <x v="12"/>
    <s v="CA PC - Invoice 5619277 - PPE 11.30.21"/>
    <s v=" "/>
    <s v=""/>
    <s v=""/>
    <n v="1546.09"/>
    <n v="1546.09"/>
    <n v="0"/>
    <s v=""/>
    <s v="G/L Account"/>
    <s v=""/>
    <s v=" "/>
    <s v=""/>
    <s v=""/>
    <n v="20456"/>
    <s v=""/>
    <n v="110"/>
    <s v=""/>
    <s v=""/>
  </r>
  <r>
    <x v="1"/>
    <x v="4"/>
    <d v="2021-11-30T00:00:00"/>
    <x v="10"/>
    <s v=" "/>
    <s v="G00165"/>
    <n v="51170"/>
    <x v="50"/>
    <s v="51170 Benefits "/>
    <x v="12"/>
    <s v="CA PC - Invoice 5618668 - off -cycle"/>
    <s v=" "/>
    <s v=""/>
    <s v=""/>
    <n v="852.93"/>
    <n v="852.93"/>
    <n v="0"/>
    <s v=""/>
    <s v="G/L Account"/>
    <s v=""/>
    <s v=" "/>
    <s v=""/>
    <s v=""/>
    <n v="20449"/>
    <s v=""/>
    <n v="120"/>
    <s v=""/>
    <s v=""/>
  </r>
  <r>
    <x v="4"/>
    <x v="4"/>
    <d v="2021-11-30T00:00:00"/>
    <x v="10"/>
    <s v=" "/>
    <s v="G00166"/>
    <n v="51170"/>
    <x v="50"/>
    <s v="51170 Benefits "/>
    <x v="12"/>
    <s v="NY PC - Invoice 5618491 - PPE 11.30.21"/>
    <s v=" "/>
    <s v=""/>
    <s v=""/>
    <n v="2340.52"/>
    <n v="2340.52"/>
    <n v="0"/>
    <s v=""/>
    <s v="G/L Account"/>
    <s v=""/>
    <s v=" "/>
    <s v=""/>
    <s v=""/>
    <n v="20360"/>
    <s v=""/>
    <n v="120"/>
    <s v=""/>
    <s v=""/>
  </r>
  <r>
    <x v="4"/>
    <x v="4"/>
    <d v="2021-11-30T00:00:00"/>
    <x v="10"/>
    <s v=" "/>
    <s v="G00166"/>
    <n v="51170"/>
    <x v="50"/>
    <s v="51170 Benefits "/>
    <x v="12"/>
    <s v="NY PC - Invoice 5618491 - PPE 11.30.21"/>
    <s v=" "/>
    <s v=""/>
    <s v=""/>
    <n v="3346.94"/>
    <n v="3346.94"/>
    <n v="0"/>
    <s v=""/>
    <s v="G/L Account"/>
    <s v=""/>
    <s v=" "/>
    <s v=""/>
    <s v=""/>
    <n v="20353"/>
    <s v=""/>
    <n v="11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209.48"/>
    <n v="209.48"/>
    <n v="0"/>
    <s v=""/>
    <s v="G/L Account"/>
    <s v=""/>
    <s v=" "/>
    <s v=""/>
    <s v=""/>
    <n v="21102"/>
    <s v=""/>
    <n v="16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38.33000000000004"/>
    <n v="538.33000000000004"/>
    <n v="0"/>
    <s v=""/>
    <s v="G/L Account"/>
    <s v=""/>
    <s v=" "/>
    <s v=""/>
    <s v=""/>
    <n v="21095"/>
    <s v=""/>
    <n v="22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19.33000000000004"/>
    <n v="519.33000000000004"/>
    <n v="0"/>
    <s v=""/>
    <s v="G/L Account"/>
    <s v=""/>
    <s v=" "/>
    <s v=""/>
    <s v=""/>
    <n v="21087"/>
    <s v=""/>
    <n v="14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768.2"/>
    <n v="768.2"/>
    <n v="0"/>
    <s v=""/>
    <s v="G/L Account"/>
    <s v=""/>
    <s v=" "/>
    <s v=""/>
    <s v=""/>
    <n v="21079"/>
    <s v=""/>
    <n v="140"/>
    <s v=""/>
    <s v=""/>
  </r>
  <r>
    <x v="0"/>
    <x v="3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36.32"/>
    <n v="136.32"/>
    <n v="0"/>
    <s v=""/>
    <s v="G/L Account"/>
    <s v=""/>
    <s v=" "/>
    <s v=""/>
    <s v=""/>
    <n v="21071"/>
    <s v=""/>
    <n v="140"/>
    <s v=""/>
    <s v=""/>
  </r>
  <r>
    <x v="0"/>
    <x v="9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37.270000000000003"/>
    <n v="37.270000000000003"/>
    <n v="0"/>
    <s v=""/>
    <s v="G/L Account"/>
    <s v=""/>
    <s v=" "/>
    <s v=""/>
    <s v=""/>
    <n v="21065"/>
    <s v=""/>
    <n v="14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602.11"/>
    <n v="602.11"/>
    <n v="0"/>
    <s v=""/>
    <s v="G/L Account"/>
    <s v=""/>
    <s v=" "/>
    <s v=""/>
    <s v=""/>
    <n v="21059"/>
    <s v=""/>
    <n v="14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70.4"/>
    <n v="570.4"/>
    <n v="0"/>
    <s v=""/>
    <s v="G/L Account"/>
    <s v=""/>
    <s v=" "/>
    <s v=""/>
    <s v=""/>
    <n v="21051"/>
    <s v=""/>
    <n v="14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13.33"/>
    <n v="113.33"/>
    <n v="0"/>
    <s v=""/>
    <s v="G/L Account"/>
    <s v=""/>
    <s v=" "/>
    <s v=""/>
    <s v=""/>
    <n v="21037"/>
    <s v=""/>
    <n v="18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03.73"/>
    <n v="503.73"/>
    <n v="0"/>
    <s v=""/>
    <s v="G/L Account"/>
    <s v=""/>
    <s v=" "/>
    <s v=""/>
    <s v=""/>
    <n v="21030"/>
    <s v=""/>
    <n v="180"/>
    <s v=""/>
    <s v=""/>
  </r>
  <r>
    <x v="0"/>
    <x v="6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62.4"/>
    <n v="62.4"/>
    <n v="0"/>
    <s v=""/>
    <s v="G/L Account"/>
    <s v=""/>
    <s v=" "/>
    <s v=""/>
    <s v=""/>
    <n v="21019"/>
    <s v=""/>
    <n v="18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96.17"/>
    <n v="96.17"/>
    <n v="0"/>
    <s v=""/>
    <s v="G/L Account"/>
    <s v=""/>
    <s v=" "/>
    <s v=""/>
    <s v=""/>
    <n v="21013"/>
    <s v=""/>
    <n v="18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82.44"/>
    <n v="82.44"/>
    <n v="0"/>
    <s v=""/>
    <s v="G/L Account"/>
    <s v=""/>
    <s v=" "/>
    <s v=""/>
    <s v=""/>
    <n v="21005"/>
    <s v=""/>
    <n v="180"/>
    <s v=""/>
    <s v=""/>
  </r>
  <r>
    <x v="0"/>
    <x v="2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24.69"/>
    <n v="124.69"/>
    <n v="0"/>
    <s v=""/>
    <s v="G/L Account"/>
    <s v=""/>
    <s v=" "/>
    <s v=""/>
    <s v=""/>
    <n v="20998"/>
    <s v=""/>
    <n v="15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94.29999999999995"/>
    <n v="594.29999999999995"/>
    <n v="0"/>
    <s v=""/>
    <s v="G/L Account"/>
    <s v=""/>
    <s v=" "/>
    <s v=""/>
    <s v=""/>
    <n v="20983"/>
    <s v=""/>
    <n v="17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599.65"/>
    <n v="599.65"/>
    <n v="0"/>
    <s v=""/>
    <s v="G/L Account"/>
    <s v=""/>
    <s v=" "/>
    <s v=""/>
    <s v=""/>
    <n v="20975"/>
    <s v=""/>
    <n v="170"/>
    <s v=""/>
    <s v=""/>
  </r>
  <r>
    <x v="0"/>
    <x v="3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85"/>
    <n v="85"/>
    <n v="0"/>
    <s v=""/>
    <s v="G/L Account"/>
    <s v=""/>
    <s v=" "/>
    <s v=""/>
    <s v=""/>
    <n v="20967"/>
    <s v=""/>
    <n v="17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63.5"/>
    <n v="163.5"/>
    <n v="0"/>
    <s v=""/>
    <s v="G/L Account"/>
    <s v=""/>
    <s v=" "/>
    <s v=""/>
    <s v=""/>
    <n v="20955"/>
    <s v=""/>
    <n v="17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318.45999999999998"/>
    <n v="318.45999999999998"/>
    <n v="0"/>
    <s v=""/>
    <s v="G/L Account"/>
    <s v=""/>
    <s v=" "/>
    <s v=""/>
    <s v=""/>
    <n v="20947"/>
    <s v=""/>
    <n v="170"/>
    <s v=""/>
    <s v=""/>
  </r>
  <r>
    <x v="0"/>
    <x v="5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341.69"/>
    <n v="1341.69"/>
    <n v="0"/>
    <s v=""/>
    <s v="G/L Account"/>
    <s v=""/>
    <s v=" "/>
    <s v=""/>
    <s v=""/>
    <n v="20928"/>
    <s v=""/>
    <n v="130"/>
    <s v=""/>
    <s v=""/>
  </r>
  <r>
    <x v="0"/>
    <x v="1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1892.05"/>
    <n v="1892.05"/>
    <n v="0"/>
    <s v=""/>
    <s v="G/L Account"/>
    <s v=""/>
    <s v=" "/>
    <s v=""/>
    <s v=""/>
    <n v="20921"/>
    <s v=""/>
    <n v="130"/>
    <s v=""/>
    <s v=""/>
  </r>
  <r>
    <x v="0"/>
    <x v="7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949.64"/>
    <n v="949.64"/>
    <n v="0"/>
    <s v=""/>
    <s v="G/L Account"/>
    <s v=""/>
    <s v=" "/>
    <s v=""/>
    <s v=""/>
    <n v="20914"/>
    <s v=""/>
    <n v="130"/>
    <s v=""/>
    <s v=""/>
  </r>
  <r>
    <x v="0"/>
    <x v="4"/>
    <d v="2021-11-30T00:00:00"/>
    <x v="10"/>
    <s v=" "/>
    <s v="G00164"/>
    <n v="51160"/>
    <x v="51"/>
    <s v="51160 401k employer match"/>
    <x v="12"/>
    <s v="SFM - Invoice 5618810 - 11.30.21 PPE"/>
    <s v=" "/>
    <s v=""/>
    <s v=""/>
    <n v="773.33"/>
    <n v="773.33"/>
    <n v="0"/>
    <s v=""/>
    <s v="G/L Account"/>
    <s v=""/>
    <s v=" "/>
    <s v=""/>
    <s v=""/>
    <n v="20907"/>
    <s v=""/>
    <n v="130"/>
    <s v=""/>
    <s v=""/>
  </r>
  <r>
    <x v="0"/>
    <x v="5"/>
    <d v="2021-11-30T00:00:00"/>
    <x v="10"/>
    <s v=" "/>
    <s v="G00164"/>
    <n v="51160"/>
    <x v="51"/>
    <s v="51160 401k employer match"/>
    <x v="12"/>
    <s v="SFM - Invoice 5613924 - off-cycle"/>
    <s v=" "/>
    <s v=""/>
    <s v=""/>
    <n v="63.36"/>
    <n v="63.36"/>
    <n v="0"/>
    <s v=""/>
    <s v="G/L Account"/>
    <s v=""/>
    <s v=" "/>
    <s v=""/>
    <s v=""/>
    <n v="20845"/>
    <s v=""/>
    <n v="18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685 - off-cycle"/>
    <s v=" "/>
    <s v=""/>
    <s v=""/>
    <n v="750"/>
    <n v="750"/>
    <n v="0"/>
    <s v=""/>
    <s v="G/L Account"/>
    <s v=""/>
    <s v=" "/>
    <s v=""/>
    <s v=""/>
    <n v="20535"/>
    <s v=""/>
    <n v="110"/>
    <s v=""/>
    <s v=""/>
  </r>
  <r>
    <x v="1"/>
    <x v="5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1716.53"/>
    <n v="1716.53"/>
    <n v="0"/>
    <s v=""/>
    <s v="G/L Account"/>
    <s v=""/>
    <s v=" "/>
    <s v=""/>
    <s v=""/>
    <n v="20522"/>
    <s v=""/>
    <n v="12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1866.49"/>
    <n v="1866.49"/>
    <n v="0"/>
    <s v=""/>
    <s v="G/L Account"/>
    <s v=""/>
    <s v=" "/>
    <s v=""/>
    <s v=""/>
    <n v="20514"/>
    <s v=""/>
    <n v="120"/>
    <s v=""/>
    <s v=""/>
  </r>
  <r>
    <x v="1"/>
    <x v="9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15.33"/>
    <n v="215.33"/>
    <n v="0"/>
    <s v=""/>
    <s v="G/L Account"/>
    <s v=""/>
    <s v=" "/>
    <s v=""/>
    <s v=""/>
    <n v="20500"/>
    <s v=""/>
    <n v="120"/>
    <s v=""/>
    <s v=""/>
  </r>
  <r>
    <x v="1"/>
    <x v="7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629.42"/>
    <n v="2629.42"/>
    <n v="0"/>
    <s v=""/>
    <s v="G/L Account"/>
    <s v=""/>
    <s v=" "/>
    <s v=""/>
    <s v=""/>
    <n v="20489"/>
    <s v=""/>
    <n v="120"/>
    <s v=""/>
    <s v=""/>
  </r>
  <r>
    <x v="1"/>
    <x v="4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260.52"/>
    <n v="260.52"/>
    <n v="0"/>
    <s v=""/>
    <s v="G/L Account"/>
    <s v=""/>
    <s v=" "/>
    <s v=""/>
    <s v=""/>
    <n v="20481"/>
    <s v=""/>
    <n v="120"/>
    <s v=""/>
    <s v=""/>
  </r>
  <r>
    <x v="1"/>
    <x v="1"/>
    <d v="2021-11-30T00:00:00"/>
    <x v="10"/>
    <s v=" "/>
    <s v="G00165"/>
    <n v="51160"/>
    <x v="51"/>
    <s v="51160 401k employer match"/>
    <x v="12"/>
    <s v="CA PC - Invoice 5619277 - PPE 11.30.21"/>
    <s v=" "/>
    <s v=""/>
    <s v=""/>
    <n v="626.71"/>
    <n v="626.71"/>
    <n v="0"/>
    <s v=""/>
    <s v="G/L Account"/>
    <s v=""/>
    <s v=" "/>
    <s v=""/>
    <s v=""/>
    <n v="20469"/>
    <s v=""/>
    <n v="110"/>
    <s v=""/>
    <s v=""/>
  </r>
  <r>
    <x v="4"/>
    <x v="4"/>
    <d v="2021-11-30T00:00:00"/>
    <x v="10"/>
    <s v=" "/>
    <s v="G00166"/>
    <n v="51160"/>
    <x v="51"/>
    <s v="51160 401k employer match"/>
    <x v="12"/>
    <s v="NY PC - Invoice 5618491 - PPE 11.30.21"/>
    <s v=" "/>
    <s v=""/>
    <s v=""/>
    <n v="1439.99"/>
    <n v="1439.99"/>
    <n v="0"/>
    <s v=""/>
    <s v="G/L Account"/>
    <s v=""/>
    <s v=" "/>
    <s v=""/>
    <s v=""/>
    <n v="20359"/>
    <s v=""/>
    <n v="120"/>
    <s v=""/>
    <s v=""/>
  </r>
  <r>
    <x v="4"/>
    <x v="4"/>
    <d v="2021-11-30T00:00:00"/>
    <x v="10"/>
    <s v=" "/>
    <s v="G00166"/>
    <n v="51160"/>
    <x v="51"/>
    <s v="51160 401k employer match"/>
    <x v="12"/>
    <s v="NY PC - Invoice 5618491 - PPE 11.30.21"/>
    <s v=" "/>
    <s v=""/>
    <s v=""/>
    <n v="1003.06"/>
    <n v="1003.06"/>
    <n v="0"/>
    <s v=""/>
    <s v="G/L Account"/>
    <s v=""/>
    <s v=" "/>
    <s v=""/>
    <s v=""/>
    <n v="20352"/>
    <s v=""/>
    <n v="11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312.13"/>
    <n v="312.13"/>
    <n v="0"/>
    <s v=""/>
    <s v="G/L Account"/>
    <s v=""/>
    <s v=" "/>
    <s v=""/>
    <s v=""/>
    <n v="21104"/>
    <s v=""/>
    <n v="16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61.16"/>
    <n v="561.16"/>
    <n v="0"/>
    <s v=""/>
    <s v="G/L Account"/>
    <s v=""/>
    <s v=" "/>
    <s v=""/>
    <s v=""/>
    <n v="21097"/>
    <s v=""/>
    <n v="22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51.91999999999996"/>
    <n v="551.91999999999996"/>
    <n v="0"/>
    <s v=""/>
    <s v="G/L Account"/>
    <s v=""/>
    <s v=" "/>
    <s v=""/>
    <s v=""/>
    <n v="21089"/>
    <s v=""/>
    <n v="14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32.54"/>
    <n v="832.54"/>
    <n v="0"/>
    <s v=""/>
    <s v="G/L Account"/>
    <s v=""/>
    <s v=" "/>
    <s v=""/>
    <s v=""/>
    <n v="21081"/>
    <s v=""/>
    <n v="14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8.61"/>
    <n v="88.61"/>
    <n v="0"/>
    <s v=""/>
    <s v="G/L Account"/>
    <s v=""/>
    <s v=" "/>
    <s v=""/>
    <s v=""/>
    <n v="21073"/>
    <s v=""/>
    <n v="140"/>
    <s v=""/>
    <s v=""/>
  </r>
  <r>
    <x v="0"/>
    <x v="9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0.73"/>
    <n v="10.73"/>
    <n v="0"/>
    <s v=""/>
    <s v="G/L Account"/>
    <s v=""/>
    <s v=" "/>
    <s v=""/>
    <s v=""/>
    <n v="21067"/>
    <s v=""/>
    <n v="14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89.97"/>
    <n v="589.97"/>
    <n v="0"/>
    <s v=""/>
    <s v="G/L Account"/>
    <s v=""/>
    <s v=" "/>
    <s v=""/>
    <s v=""/>
    <n v="21061"/>
    <s v=""/>
    <n v="14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45.84"/>
    <n v="145.84"/>
    <n v="0"/>
    <s v=""/>
    <s v="G/L Account"/>
    <s v=""/>
    <s v=" "/>
    <s v=""/>
    <s v=""/>
    <n v="21053"/>
    <s v=""/>
    <n v="14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24.91"/>
    <n v="124.91"/>
    <n v="0"/>
    <s v=""/>
    <s v="G/L Account"/>
    <s v=""/>
    <s v=" "/>
    <s v=""/>
    <s v=""/>
    <n v="21039"/>
    <s v=""/>
    <n v="18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452.53"/>
    <n v="452.53"/>
    <n v="0"/>
    <s v=""/>
    <s v="G/L Account"/>
    <s v=""/>
    <s v=" "/>
    <s v=""/>
    <s v=""/>
    <n v="21032"/>
    <s v=""/>
    <n v="18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5.87"/>
    <n v="55.87"/>
    <n v="0"/>
    <s v=""/>
    <s v="G/L Account"/>
    <s v=""/>
    <s v=" "/>
    <s v=""/>
    <s v=""/>
    <n v="21026"/>
    <s v=""/>
    <n v="180"/>
    <s v=""/>
    <s v=""/>
  </r>
  <r>
    <x v="0"/>
    <x v="6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4.08"/>
    <n v="54.08"/>
    <n v="0"/>
    <s v=""/>
    <s v="G/L Account"/>
    <s v=""/>
    <s v=" "/>
    <s v=""/>
    <s v=""/>
    <n v="21021"/>
    <s v=""/>
    <n v="18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239.81"/>
    <n v="239.81"/>
    <n v="0"/>
    <s v=""/>
    <s v="G/L Account"/>
    <s v=""/>
    <s v=" "/>
    <s v=""/>
    <s v=""/>
    <n v="21015"/>
    <s v=""/>
    <n v="18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48.38"/>
    <n v="48.38"/>
    <n v="0"/>
    <s v=""/>
    <s v="G/L Account"/>
    <s v=""/>
    <s v=" "/>
    <s v=""/>
    <s v=""/>
    <n v="21007"/>
    <s v=""/>
    <n v="18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95.77"/>
    <n v="195.77"/>
    <n v="0"/>
    <s v=""/>
    <s v="G/L Account"/>
    <s v=""/>
    <s v=" "/>
    <s v=""/>
    <s v=""/>
    <n v="21000"/>
    <s v=""/>
    <n v="15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82.67999999999995"/>
    <n v="582.67999999999995"/>
    <n v="0"/>
    <s v=""/>
    <s v="G/L Account"/>
    <s v=""/>
    <s v=" "/>
    <s v=""/>
    <s v=""/>
    <n v="20985"/>
    <s v=""/>
    <n v="17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76.39"/>
    <n v="676.39"/>
    <n v="0"/>
    <s v=""/>
    <s v="G/L Account"/>
    <s v=""/>
    <s v=" "/>
    <s v=""/>
    <s v=""/>
    <n v="20977"/>
    <s v=""/>
    <n v="170"/>
    <s v=""/>
    <s v=""/>
  </r>
  <r>
    <x v="0"/>
    <x v="3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73.67"/>
    <n v="73.67"/>
    <n v="0"/>
    <s v=""/>
    <s v="G/L Account"/>
    <s v=""/>
    <s v=" "/>
    <s v=""/>
    <s v=""/>
    <n v="20969"/>
    <s v=""/>
    <n v="170"/>
    <s v=""/>
    <s v=""/>
  </r>
  <r>
    <x v="0"/>
    <x v="6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8.329999999999998"/>
    <n v="18.329999999999998"/>
    <n v="0"/>
    <s v=""/>
    <s v="G/L Account"/>
    <s v=""/>
    <s v=" "/>
    <s v=""/>
    <s v=""/>
    <n v="20963"/>
    <s v=""/>
    <n v="17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599.91999999999996"/>
    <n v="599.91999999999996"/>
    <n v="0"/>
    <s v=""/>
    <s v="G/L Account"/>
    <s v=""/>
    <s v=" "/>
    <s v=""/>
    <s v=""/>
    <n v="20957"/>
    <s v=""/>
    <n v="17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50.68"/>
    <n v="150.68"/>
    <n v="0"/>
    <s v=""/>
    <s v="G/L Account"/>
    <s v=""/>
    <s v=" "/>
    <s v=""/>
    <s v=""/>
    <n v="20949"/>
    <s v=""/>
    <n v="170"/>
    <s v=""/>
    <s v=""/>
  </r>
  <r>
    <x v="0"/>
    <x v="8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05.16"/>
    <n v="105.16"/>
    <n v="0"/>
    <s v=""/>
    <s v="G/L Account"/>
    <s v=""/>
    <s v=" "/>
    <s v=""/>
    <s v=""/>
    <n v="20942"/>
    <s v=""/>
    <n v="17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872.06"/>
    <n v="872.06"/>
    <n v="0"/>
    <s v=""/>
    <s v="G/L Account"/>
    <s v=""/>
    <s v=" "/>
    <s v=""/>
    <s v=""/>
    <n v="20930"/>
    <s v=""/>
    <n v="13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1911.57"/>
    <n v="1911.57"/>
    <n v="0"/>
    <s v=""/>
    <s v="G/L Account"/>
    <s v=""/>
    <s v=" "/>
    <s v=""/>
    <s v=""/>
    <n v="20923"/>
    <s v=""/>
    <n v="130"/>
    <s v=""/>
    <s v=""/>
  </r>
  <r>
    <x v="0"/>
    <x v="7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17.26"/>
    <n v="617.26"/>
    <n v="0"/>
    <s v=""/>
    <s v="G/L Account"/>
    <s v=""/>
    <s v=" "/>
    <s v=""/>
    <s v=""/>
    <n v="20916"/>
    <s v=""/>
    <n v="130"/>
    <s v=""/>
    <s v=""/>
  </r>
  <r>
    <x v="0"/>
    <x v="4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245.06"/>
    <n v="245.06"/>
    <n v="0"/>
    <s v=""/>
    <s v="G/L Account"/>
    <s v=""/>
    <s v=" "/>
    <s v=""/>
    <s v=""/>
    <n v="20909"/>
    <s v=""/>
    <n v="130"/>
    <s v=""/>
    <s v=""/>
  </r>
  <r>
    <x v="0"/>
    <x v="2"/>
    <d v="2021-11-30T00:00:00"/>
    <x v="10"/>
    <s v=" "/>
    <s v="G00164"/>
    <n v="51150"/>
    <x v="52"/>
    <s v="51150 Workers' comp insurance"/>
    <x v="12"/>
    <s v="SFM - Invoice 5618810 - 11.30.21 PPE"/>
    <s v=" "/>
    <s v=""/>
    <s v=""/>
    <n v="650"/>
    <n v="650"/>
    <n v="0"/>
    <s v=""/>
    <s v="G/L Account"/>
    <s v=""/>
    <s v=" "/>
    <s v=""/>
    <s v=""/>
    <n v="20901"/>
    <s v=""/>
    <n v="130"/>
    <s v=""/>
    <s v=""/>
  </r>
  <r>
    <x v="0"/>
    <x v="1"/>
    <d v="2021-11-30T00:00:00"/>
    <x v="10"/>
    <s v=" "/>
    <s v="G00164"/>
    <n v="51150"/>
    <x v="52"/>
    <s v="51150 Workers' comp insurance"/>
    <x v="12"/>
    <s v="SFM - Invoice 5616022 - off-cycle"/>
    <s v=" "/>
    <s v=""/>
    <s v=""/>
    <n v="109.2"/>
    <n v="109.2"/>
    <n v="0"/>
    <s v=""/>
    <s v="G/L Account"/>
    <s v=""/>
    <s v=" "/>
    <s v=""/>
    <s v=""/>
    <n v="20853"/>
    <s v=""/>
    <n v="180"/>
    <s v=""/>
    <s v=""/>
  </r>
  <r>
    <x v="0"/>
    <x v="5"/>
    <d v="2021-11-30T00:00:00"/>
    <x v="10"/>
    <s v=" "/>
    <s v="G00164"/>
    <n v="51150"/>
    <x v="52"/>
    <s v="51150 Workers' comp insurance"/>
    <x v="12"/>
    <s v="SFM - Invoice 5613924 - off-cycle"/>
    <s v=" "/>
    <s v=""/>
    <s v=""/>
    <n v="41.18"/>
    <n v="41.18"/>
    <n v="0"/>
    <s v=""/>
    <s v="G/L Account"/>
    <s v=""/>
    <s v=" "/>
    <s v=""/>
    <s v=""/>
    <n v="20846"/>
    <s v=""/>
    <n v="18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20023 - off-cycle"/>
    <s v=" "/>
    <s v=""/>
    <s v=""/>
    <n v="1.22"/>
    <n v="1.22"/>
    <n v="0"/>
    <s v=""/>
    <s v="G/L Account"/>
    <s v=""/>
    <s v=" "/>
    <s v=""/>
    <s v=""/>
    <n v="20545"/>
    <s v=""/>
    <n v="12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4104.33"/>
    <n v="4104.33"/>
    <n v="0"/>
    <s v=""/>
    <s v="G/L Account"/>
    <s v=""/>
    <s v=" "/>
    <s v=""/>
    <s v=""/>
    <n v="20540"/>
    <s v=""/>
    <n v="11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2302.4699999999998"/>
    <n v="2302.4699999999998"/>
    <n v="0"/>
    <s v=""/>
    <s v="G/L Account"/>
    <s v=""/>
    <s v=" "/>
    <s v=""/>
    <s v=""/>
    <n v="20536"/>
    <s v=""/>
    <n v="11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685 - off-cycle"/>
    <s v=" "/>
    <s v=""/>
    <s v=""/>
    <n v="4366.12"/>
    <n v="4366.12"/>
    <n v="0"/>
    <s v=""/>
    <s v="G/L Account"/>
    <s v=""/>
    <s v=" "/>
    <s v=""/>
    <s v=""/>
    <n v="20531"/>
    <s v=""/>
    <n v="11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514.8"/>
    <n v="1514.8"/>
    <n v="0"/>
    <s v=""/>
    <s v="G/L Account"/>
    <s v=""/>
    <s v=" "/>
    <s v=""/>
    <s v=""/>
    <n v="20524"/>
    <s v=""/>
    <n v="12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2011.38"/>
    <n v="2011.38"/>
    <n v="0"/>
    <s v=""/>
    <s v="G/L Account"/>
    <s v=""/>
    <s v=" "/>
    <s v=""/>
    <s v=""/>
    <n v="20516"/>
    <s v=""/>
    <n v="120"/>
    <s v=""/>
    <s v=""/>
  </r>
  <r>
    <x v="1"/>
    <x v="3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83.05"/>
    <n v="183.05"/>
    <n v="0"/>
    <s v=""/>
    <s v="G/L Account"/>
    <s v=""/>
    <s v=" "/>
    <s v=""/>
    <s v=""/>
    <n v="20508"/>
    <s v=""/>
    <n v="120"/>
    <s v=""/>
    <s v=""/>
  </r>
  <r>
    <x v="1"/>
    <x v="9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31.65"/>
    <n v="31.65"/>
    <n v="0"/>
    <s v=""/>
    <s v="G/L Account"/>
    <s v=""/>
    <s v=" "/>
    <s v=""/>
    <s v=""/>
    <n v="20502"/>
    <s v=""/>
    <n v="120"/>
    <s v=""/>
    <s v=""/>
  </r>
  <r>
    <x v="1"/>
    <x v="9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25.12"/>
    <n v="25.12"/>
    <n v="0"/>
    <s v=""/>
    <s v="G/L Account"/>
    <s v=""/>
    <s v=" "/>
    <s v=""/>
    <s v=""/>
    <n v="20496"/>
    <s v=""/>
    <n v="12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735.98"/>
    <n v="1735.98"/>
    <n v="0"/>
    <s v=""/>
    <s v="G/L Account"/>
    <s v=""/>
    <s v=" "/>
    <s v=""/>
    <s v=""/>
    <n v="20491"/>
    <s v=""/>
    <n v="120"/>
    <s v=""/>
    <s v=""/>
  </r>
  <r>
    <x v="1"/>
    <x v="4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35.26"/>
    <n v="35.26"/>
    <n v="0"/>
    <s v=""/>
    <s v="G/L Account"/>
    <s v=""/>
    <s v=" "/>
    <s v=""/>
    <s v=""/>
    <n v="20483"/>
    <s v=""/>
    <n v="120"/>
    <s v=""/>
    <s v=""/>
  </r>
  <r>
    <x v="1"/>
    <x v="5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352"/>
    <n v="1352"/>
    <n v="0"/>
    <s v=""/>
    <s v="G/L Account"/>
    <s v=""/>
    <s v=" "/>
    <s v=""/>
    <s v=""/>
    <n v="20477"/>
    <s v=""/>
    <n v="110"/>
    <s v=""/>
    <s v=""/>
  </r>
  <r>
    <x v="1"/>
    <x v="1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162.42"/>
    <n v="1162.42"/>
    <n v="0"/>
    <s v=""/>
    <s v="G/L Account"/>
    <s v=""/>
    <s v=" "/>
    <s v=""/>
    <s v=""/>
    <n v="20471"/>
    <s v=""/>
    <n v="110"/>
    <s v=""/>
    <s v=""/>
  </r>
  <r>
    <x v="1"/>
    <x v="7"/>
    <d v="2021-11-30T00:00:00"/>
    <x v="10"/>
    <s v=" "/>
    <s v="G00165"/>
    <n v="51150"/>
    <x v="52"/>
    <s v="51150 Workers' comp insurance"/>
    <x v="12"/>
    <s v="CA PC - Invoice 5619277 - PPE 11.30.21"/>
    <s v=" "/>
    <s v=""/>
    <s v=""/>
    <n v="1301.4100000000001"/>
    <n v="1301.4100000000001"/>
    <n v="0"/>
    <s v=""/>
    <s v="G/L Account"/>
    <s v=""/>
    <s v=" "/>
    <s v=""/>
    <s v=""/>
    <n v="20465"/>
    <s v=""/>
    <n v="110"/>
    <s v=""/>
    <s v=""/>
  </r>
  <r>
    <x v="1"/>
    <x v="4"/>
    <d v="2021-11-30T00:00:00"/>
    <x v="10"/>
    <s v=" "/>
    <s v="G00165"/>
    <n v="51150"/>
    <x v="52"/>
    <s v="51150 Workers' comp insurance"/>
    <x v="12"/>
    <s v="CA PC - Invoice 5618668 - off -cycle"/>
    <s v=" "/>
    <s v=""/>
    <s v=""/>
    <n v="311.06"/>
    <n v="311.06"/>
    <n v="0"/>
    <s v=""/>
    <s v="G/L Account"/>
    <s v=""/>
    <s v=" "/>
    <s v=""/>
    <s v=""/>
    <n v="20450"/>
    <s v=""/>
    <n v="120"/>
    <s v=""/>
    <s v=""/>
  </r>
  <r>
    <x v="4"/>
    <x v="4"/>
    <d v="2021-11-30T00:00:00"/>
    <x v="10"/>
    <s v=" "/>
    <s v="G00166"/>
    <n v="51150"/>
    <x v="52"/>
    <s v="51150 Workers' comp insurance"/>
    <x v="12"/>
    <s v="NY PC - Invoice 5618491 - PPE 11.30.21"/>
    <s v=" "/>
    <s v=""/>
    <s v=""/>
    <n v="318.26"/>
    <n v="318.26"/>
    <n v="0"/>
    <s v=""/>
    <s v="G/L Account"/>
    <s v=""/>
    <s v=" "/>
    <s v=""/>
    <s v=""/>
    <n v="20361"/>
    <s v=""/>
    <n v="120"/>
    <s v=""/>
    <s v=""/>
  </r>
  <r>
    <x v="4"/>
    <x v="4"/>
    <d v="2021-11-30T00:00:00"/>
    <x v="10"/>
    <s v=" "/>
    <s v="G00166"/>
    <n v="51150"/>
    <x v="52"/>
    <s v="51150 Workers' comp insurance"/>
    <x v="12"/>
    <s v="NY PC - Invoice 5618491 - PPE 11.30.21"/>
    <s v=" "/>
    <s v=""/>
    <s v=""/>
    <n v="847.17"/>
    <n v="847.17"/>
    <n v="0"/>
    <s v=""/>
    <s v="G/L Account"/>
    <s v=""/>
    <s v=" "/>
    <s v=""/>
    <s v=""/>
    <n v="20354"/>
    <s v=""/>
    <n v="11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895.19"/>
    <n v="895.19"/>
    <n v="0"/>
    <s v=""/>
    <s v="G/L Account"/>
    <s v=""/>
    <s v=" "/>
    <s v=""/>
    <s v=""/>
    <n v="21101"/>
    <s v=""/>
    <n v="16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2394.61"/>
    <n v="2394.61"/>
    <n v="0"/>
    <s v=""/>
    <s v="G/L Account"/>
    <s v=""/>
    <s v=" "/>
    <s v=""/>
    <s v=""/>
    <n v="21094"/>
    <s v=""/>
    <n v="22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1593.83"/>
    <n v="1593.83"/>
    <n v="0"/>
    <s v=""/>
    <s v="G/L Account"/>
    <s v=""/>
    <s v=" "/>
    <s v=""/>
    <s v=""/>
    <n v="21086"/>
    <s v=""/>
    <n v="14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2440.63"/>
    <n v="2440.63"/>
    <n v="0"/>
    <s v=""/>
    <s v="G/L Account"/>
    <s v=""/>
    <s v=" "/>
    <s v=""/>
    <s v=""/>
    <n v="21078"/>
    <s v=""/>
    <n v="14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51.33"/>
    <n v="251.33"/>
    <n v="0"/>
    <s v=""/>
    <s v="G/L Account"/>
    <s v=""/>
    <s v=" "/>
    <s v=""/>
    <s v=""/>
    <n v="21070"/>
    <s v=""/>
    <n v="140"/>
    <s v=""/>
    <s v=""/>
  </r>
  <r>
    <x v="0"/>
    <x v="9"/>
    <d v="2021-11-30T00:00:00"/>
    <x v="10"/>
    <s v=" "/>
    <s v="G00164"/>
    <n v="51140"/>
    <x v="54"/>
    <s v="51140 Payroll taxes"/>
    <x v="12"/>
    <s v="SFM - Invoice 5618810 - 11.30.21 PPE"/>
    <s v=" "/>
    <s v=""/>
    <s v=""/>
    <n v="416.91"/>
    <n v="416.91"/>
    <n v="0"/>
    <s v=""/>
    <s v="G/L Account"/>
    <s v=""/>
    <s v=" "/>
    <s v=""/>
    <s v=""/>
    <n v="21064"/>
    <s v=""/>
    <n v="14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674.68"/>
    <n v="1674.68"/>
    <n v="0"/>
    <s v=""/>
    <s v="G/L Account"/>
    <s v=""/>
    <s v=" "/>
    <s v=""/>
    <s v=""/>
    <n v="21058"/>
    <s v=""/>
    <n v="14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1587.58"/>
    <n v="1587.58"/>
    <n v="0"/>
    <s v=""/>
    <s v="G/L Account"/>
    <s v=""/>
    <s v=" "/>
    <s v=""/>
    <s v=""/>
    <n v="21050"/>
    <s v=""/>
    <n v="14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366.73"/>
    <n v="366.73"/>
    <n v="0"/>
    <s v=""/>
    <s v="G/L Account"/>
    <s v=""/>
    <s v=" "/>
    <s v=""/>
    <s v=""/>
    <n v="21036"/>
    <s v=""/>
    <n v="18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984.07"/>
    <n v="984.07"/>
    <n v="0"/>
    <s v=""/>
    <s v="G/L Account"/>
    <s v=""/>
    <s v=" "/>
    <s v=""/>
    <s v=""/>
    <n v="21029"/>
    <s v=""/>
    <n v="18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61.11"/>
    <n v="261.11"/>
    <n v="0"/>
    <s v=""/>
    <s v="G/L Account"/>
    <s v=""/>
    <s v=" "/>
    <s v=""/>
    <s v=""/>
    <n v="21024"/>
    <s v=""/>
    <n v="180"/>
    <s v=""/>
    <s v=""/>
  </r>
  <r>
    <x v="0"/>
    <x v="6"/>
    <d v="2021-11-30T00:00:00"/>
    <x v="10"/>
    <s v=" "/>
    <s v="G00164"/>
    <n v="51140"/>
    <x v="54"/>
    <s v="51140 Payroll taxes"/>
    <x v="12"/>
    <s v="SFM - Invoice 5618810 - 11.30.21 PPE"/>
    <s v=" "/>
    <s v=""/>
    <s v=""/>
    <n v="154.18"/>
    <n v="154.18"/>
    <n v="0"/>
    <s v=""/>
    <s v="G/L Account"/>
    <s v=""/>
    <s v=" "/>
    <s v=""/>
    <s v=""/>
    <n v="21018"/>
    <s v=""/>
    <n v="18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698.21"/>
    <n v="698.21"/>
    <n v="0"/>
    <s v=""/>
    <s v="G/L Account"/>
    <s v=""/>
    <s v=" "/>
    <s v=""/>
    <s v=""/>
    <n v="21012"/>
    <s v=""/>
    <n v="18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500.28"/>
    <n v="500.28"/>
    <n v="0"/>
    <s v=""/>
    <s v="G/L Account"/>
    <s v=""/>
    <s v=" "/>
    <s v=""/>
    <s v=""/>
    <n v="21004"/>
    <s v=""/>
    <n v="18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811.11"/>
    <n v="811.11"/>
    <n v="0"/>
    <s v=""/>
    <s v="G/L Account"/>
    <s v=""/>
    <s v=" "/>
    <s v=""/>
    <s v=""/>
    <n v="20997"/>
    <s v=""/>
    <n v="15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1707.65"/>
    <n v="1707.65"/>
    <n v="0"/>
    <s v=""/>
    <s v="G/L Account"/>
    <s v=""/>
    <s v=" "/>
    <s v=""/>
    <s v=""/>
    <n v="20982"/>
    <s v=""/>
    <n v="17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1913.56"/>
    <n v="1913.56"/>
    <n v="0"/>
    <s v=""/>
    <s v="G/L Account"/>
    <s v=""/>
    <s v=" "/>
    <s v=""/>
    <s v=""/>
    <n v="20974"/>
    <s v=""/>
    <n v="170"/>
    <s v=""/>
    <s v=""/>
  </r>
  <r>
    <x v="0"/>
    <x v="3"/>
    <d v="2021-11-30T00:00:00"/>
    <x v="10"/>
    <s v=" "/>
    <s v="G00164"/>
    <n v="51140"/>
    <x v="54"/>
    <s v="51140 Payroll taxes"/>
    <x v="12"/>
    <s v="SFM - Invoice 5618810 - 11.30.21 PPE"/>
    <s v=" "/>
    <s v=""/>
    <s v=""/>
    <n v="216.76"/>
    <n v="216.76"/>
    <n v="0"/>
    <s v=""/>
    <s v="G/L Account"/>
    <s v=""/>
    <s v=" "/>
    <s v=""/>
    <s v=""/>
    <n v="20966"/>
    <s v=""/>
    <n v="170"/>
    <s v=""/>
    <s v=""/>
  </r>
  <r>
    <x v="0"/>
    <x v="6"/>
    <d v="2021-11-30T00:00:00"/>
    <x v="10"/>
    <s v=" "/>
    <s v="G00164"/>
    <n v="51140"/>
    <x v="54"/>
    <s v="51140 Payroll taxes"/>
    <x v="12"/>
    <s v="SFM - Invoice 5618810 - 11.30.21 PPE"/>
    <s v=" "/>
    <s v=""/>
    <s v=""/>
    <n v="53.66"/>
    <n v="53.66"/>
    <n v="0"/>
    <s v=""/>
    <s v="G/L Account"/>
    <s v=""/>
    <s v=" "/>
    <s v=""/>
    <s v=""/>
    <n v="20961"/>
    <s v=""/>
    <n v="17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706.26"/>
    <n v="1706.26"/>
    <n v="0"/>
    <s v=""/>
    <s v="G/L Account"/>
    <s v=""/>
    <s v=" "/>
    <s v=""/>
    <s v=""/>
    <n v="20954"/>
    <s v=""/>
    <n v="17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1478.73"/>
    <n v="1478.73"/>
    <n v="0"/>
    <s v=""/>
    <s v="G/L Account"/>
    <s v=""/>
    <s v=" "/>
    <s v=""/>
    <s v=""/>
    <n v="20946"/>
    <s v=""/>
    <n v="170"/>
    <s v=""/>
    <s v=""/>
  </r>
  <r>
    <x v="0"/>
    <x v="8"/>
    <d v="2021-11-30T00:00:00"/>
    <x v="10"/>
    <s v=" "/>
    <s v="G00164"/>
    <n v="51140"/>
    <x v="54"/>
    <s v="51140 Payroll taxes"/>
    <x v="12"/>
    <s v="SFM - Invoice 5618810 - 11.30.21 PPE"/>
    <s v=" "/>
    <s v=""/>
    <s v=""/>
    <n v="305.66000000000003"/>
    <n v="305.66000000000003"/>
    <n v="0"/>
    <s v=""/>
    <s v="G/L Account"/>
    <s v=""/>
    <s v=" "/>
    <s v=""/>
    <s v=""/>
    <n v="20940"/>
    <s v=""/>
    <n v="170"/>
    <s v=""/>
    <s v=""/>
  </r>
  <r>
    <x v="0"/>
    <x v="5"/>
    <d v="2021-11-30T00:00:00"/>
    <x v="10"/>
    <s v=" "/>
    <s v="G00164"/>
    <n v="51140"/>
    <x v="54"/>
    <s v="51140 Payroll taxes"/>
    <x v="12"/>
    <s v="SFM - Invoice 5618810 - 11.30.21 PPE"/>
    <s v=" "/>
    <s v=""/>
    <s v=""/>
    <n v="882.84"/>
    <n v="882.84"/>
    <n v="0"/>
    <s v=""/>
    <s v="G/L Account"/>
    <s v=""/>
    <s v=" "/>
    <s v=""/>
    <s v=""/>
    <n v="20927"/>
    <s v=""/>
    <n v="130"/>
    <s v=""/>
    <s v=""/>
  </r>
  <r>
    <x v="0"/>
    <x v="1"/>
    <d v="2021-11-30T00:00:00"/>
    <x v="10"/>
    <s v=" "/>
    <s v="G00164"/>
    <n v="51140"/>
    <x v="54"/>
    <s v="51140 Payroll taxes"/>
    <x v="12"/>
    <s v="SFM - Invoice 5618810 - 11.30.21 PPE"/>
    <s v=" "/>
    <s v=""/>
    <s v=""/>
    <n v="3896.62"/>
    <n v="3896.62"/>
    <n v="0"/>
    <s v=""/>
    <s v="G/L Account"/>
    <s v=""/>
    <s v=" "/>
    <s v=""/>
    <s v=""/>
    <n v="20920"/>
    <s v=""/>
    <n v="130"/>
    <s v=""/>
    <s v=""/>
  </r>
  <r>
    <x v="0"/>
    <x v="7"/>
    <d v="2021-11-30T00:00:00"/>
    <x v="10"/>
    <s v=" "/>
    <s v="G00164"/>
    <n v="51140"/>
    <x v="54"/>
    <s v="51140 Payroll taxes"/>
    <x v="12"/>
    <s v="SFM - Invoice 5618810 - 11.30.21 PPE"/>
    <s v=" "/>
    <s v=""/>
    <s v=""/>
    <n v="1357.69"/>
    <n v="1357.69"/>
    <n v="0"/>
    <s v=""/>
    <s v="G/L Account"/>
    <s v=""/>
    <s v=" "/>
    <s v=""/>
    <s v=""/>
    <n v="20913"/>
    <s v=""/>
    <n v="130"/>
    <s v=""/>
    <s v=""/>
  </r>
  <r>
    <x v="0"/>
    <x v="4"/>
    <d v="2021-11-30T00:00:00"/>
    <x v="10"/>
    <s v=" "/>
    <s v="G00164"/>
    <n v="51140"/>
    <x v="54"/>
    <s v="51140 Payroll taxes"/>
    <x v="12"/>
    <s v="SFM - Invoice 5618810 - 11.30.21 PPE"/>
    <s v=" "/>
    <s v=""/>
    <s v=""/>
    <n v="2742.31"/>
    <n v="2742.31"/>
    <n v="0"/>
    <s v=""/>
    <s v="G/L Account"/>
    <s v=""/>
    <s v=" "/>
    <s v=""/>
    <s v=""/>
    <n v="20906"/>
    <s v=""/>
    <n v="130"/>
    <s v=""/>
    <s v=""/>
  </r>
  <r>
    <x v="0"/>
    <x v="2"/>
    <d v="2021-11-30T00:00:00"/>
    <x v="10"/>
    <s v=" "/>
    <s v="G00164"/>
    <n v="51140"/>
    <x v="54"/>
    <s v="51140 Payroll taxes"/>
    <x v="12"/>
    <s v="SFM - Invoice 5618810 - 11.30.21 PPE"/>
    <s v=" "/>
    <s v=""/>
    <s v=""/>
    <n v="360.72"/>
    <n v="360.72"/>
    <n v="0"/>
    <s v=""/>
    <s v="G/L Account"/>
    <s v=""/>
    <s v=" "/>
    <s v=""/>
    <s v=""/>
    <n v="20899"/>
    <s v=""/>
    <n v="130"/>
    <s v=""/>
    <s v=""/>
  </r>
  <r>
    <x v="0"/>
    <x v="1"/>
    <d v="2021-11-30T00:00:00"/>
    <x v="10"/>
    <s v=" "/>
    <s v="G00164"/>
    <n v="51140"/>
    <x v="54"/>
    <s v="51140 Payroll taxes"/>
    <x v="12"/>
    <s v="SFM - Invoice 5616022 - off-cycle"/>
    <s v=" "/>
    <s v=""/>
    <s v=""/>
    <n v="312.01"/>
    <n v="312.01"/>
    <n v="0"/>
    <s v=""/>
    <s v="G/L Account"/>
    <s v=""/>
    <s v=" "/>
    <s v=""/>
    <s v=""/>
    <n v="20851"/>
    <s v=""/>
    <n v="180"/>
    <s v=""/>
    <s v=""/>
  </r>
  <r>
    <x v="0"/>
    <x v="5"/>
    <d v="2021-11-30T00:00:00"/>
    <x v="10"/>
    <s v=" "/>
    <s v="G00164"/>
    <n v="51140"/>
    <x v="54"/>
    <s v="51140 Payroll taxes"/>
    <x v="12"/>
    <s v="SFM - Invoice 5613924 - off-cycle"/>
    <s v=" "/>
    <s v=""/>
    <s v=""/>
    <n v="121.17"/>
    <n v="121.17"/>
    <n v="0"/>
    <s v=""/>
    <s v="G/L Account"/>
    <s v=""/>
    <s v=" "/>
    <s v=""/>
    <s v=""/>
    <n v="20844"/>
    <s v=""/>
    <n v="180"/>
    <s v=""/>
    <s v=""/>
  </r>
  <r>
    <x v="1"/>
    <x v="5"/>
    <d v="2021-11-30T00:00:00"/>
    <x v="10"/>
    <s v=" "/>
    <s v="G00165"/>
    <n v="51140"/>
    <x v="54"/>
    <s v="51140 Payroll taxes"/>
    <x v="12"/>
    <s v="CA PC - Invoice 5620023 - off-cycle"/>
    <s v=" "/>
    <s v=""/>
    <s v=""/>
    <n v="5.39"/>
    <n v="5.39"/>
    <n v="0"/>
    <s v=""/>
    <s v="G/L Account"/>
    <s v=""/>
    <s v=" "/>
    <s v=""/>
    <s v=""/>
    <n v="20544"/>
    <s v=""/>
    <n v="120"/>
    <s v=""/>
    <s v=""/>
  </r>
  <r>
    <x v="1"/>
    <x v="5"/>
    <d v="2021-11-30T00:00:00"/>
    <x v="10"/>
    <s v=" "/>
    <s v="G00165"/>
    <n v="51140"/>
    <x v="54"/>
    <s v="51140 Payroll taxes"/>
    <x v="12"/>
    <s v="CA PC - Invoice 5619685 - off-cycle"/>
    <s v=" "/>
    <s v=""/>
    <s v=""/>
    <n v="2288.96"/>
    <n v="2288.96"/>
    <n v="0"/>
    <s v=""/>
    <s v="G/L Account"/>
    <s v=""/>
    <s v=" "/>
    <s v=""/>
    <s v=""/>
    <n v="20539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685 - off-cycle"/>
    <s v=" "/>
    <s v=""/>
    <s v=""/>
    <n v="1284.07"/>
    <n v="1284.07"/>
    <n v="0"/>
    <s v=""/>
    <s v="G/L Account"/>
    <s v=""/>
    <s v=" "/>
    <s v=""/>
    <s v=""/>
    <n v="20534"/>
    <s v=""/>
    <n v="110"/>
    <s v=""/>
    <s v=""/>
  </r>
  <r>
    <x v="1"/>
    <x v="7"/>
    <d v="2021-11-30T00:00:00"/>
    <x v="10"/>
    <s v=" "/>
    <s v="G00165"/>
    <n v="51140"/>
    <x v="54"/>
    <s v="51140 Payroll taxes"/>
    <x v="12"/>
    <s v="CA PC - Invoice 5619685 - off-cycle"/>
    <s v=" "/>
    <s v=""/>
    <s v=""/>
    <n v="2434.9499999999998"/>
    <n v="2434.9499999999998"/>
    <n v="0"/>
    <s v=""/>
    <s v="G/L Account"/>
    <s v=""/>
    <s v=" "/>
    <s v=""/>
    <s v=""/>
    <n v="20530"/>
    <s v=""/>
    <n v="110"/>
    <s v=""/>
    <s v=""/>
  </r>
  <r>
    <x v="1"/>
    <x v="5"/>
    <d v="2021-11-30T00:00:00"/>
    <x v="10"/>
    <s v=" "/>
    <s v="G00165"/>
    <n v="51140"/>
    <x v="54"/>
    <s v="51140 Payroll taxes"/>
    <x v="12"/>
    <s v="CA PC - Invoice 5619277 - PPE 11.30.21"/>
    <s v=" "/>
    <s v=""/>
    <s v=""/>
    <n v="4424.59"/>
    <n v="4424.59"/>
    <n v="0"/>
    <s v=""/>
    <s v="G/L Account"/>
    <s v=""/>
    <s v=" "/>
    <s v=""/>
    <s v=""/>
    <n v="20521"/>
    <s v=""/>
    <n v="12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5109.7700000000004"/>
    <n v="5109.7700000000004"/>
    <n v="0"/>
    <s v=""/>
    <s v="G/L Account"/>
    <s v=""/>
    <s v=" "/>
    <s v=""/>
    <s v=""/>
    <n v="20513"/>
    <s v=""/>
    <n v="120"/>
    <s v=""/>
    <s v=""/>
  </r>
  <r>
    <x v="1"/>
    <x v="3"/>
    <d v="2021-11-30T00:00:00"/>
    <x v="10"/>
    <s v=" "/>
    <s v="G00165"/>
    <n v="51140"/>
    <x v="54"/>
    <s v="51140 Payroll taxes"/>
    <x v="12"/>
    <s v="CA PC - Invoice 5619277 - PPE 11.30.21"/>
    <s v=" "/>
    <s v=""/>
    <s v=""/>
    <n v="536.74"/>
    <n v="536.74"/>
    <n v="0"/>
    <s v=""/>
    <s v="G/L Account"/>
    <s v=""/>
    <s v=" "/>
    <s v=""/>
    <s v=""/>
    <n v="20506"/>
    <s v=""/>
    <n v="120"/>
    <s v=""/>
    <s v=""/>
  </r>
  <r>
    <x v="1"/>
    <x v="9"/>
    <d v="2021-11-30T00:00:00"/>
    <x v="10"/>
    <s v=" "/>
    <s v="G00165"/>
    <n v="51140"/>
    <x v="54"/>
    <s v="51140 Payroll taxes"/>
    <x v="12"/>
    <s v="CA PC - Invoice 5619277 - PPE 11.30.21"/>
    <s v=" "/>
    <s v=""/>
    <s v=""/>
    <n v="454.8"/>
    <n v="454.8"/>
    <n v="0"/>
    <s v=""/>
    <s v="G/L Account"/>
    <s v=""/>
    <s v=" "/>
    <s v=""/>
    <s v=""/>
    <n v="20499"/>
    <s v=""/>
    <n v="120"/>
    <s v=""/>
    <s v=""/>
  </r>
  <r>
    <x v="1"/>
    <x v="9"/>
    <d v="2021-11-30T00:00:00"/>
    <x v="10"/>
    <s v=" "/>
    <s v="G00165"/>
    <n v="51140"/>
    <x v="54"/>
    <s v="51140 Payroll taxes"/>
    <x v="12"/>
    <s v="CA PC - Invoice 5619277 - PPE 11.30.21"/>
    <s v=" "/>
    <s v=""/>
    <s v=""/>
    <n v="466.05"/>
    <n v="466.05"/>
    <n v="0"/>
    <s v=""/>
    <s v="G/L Account"/>
    <s v=""/>
    <s v=" "/>
    <s v=""/>
    <s v=""/>
    <n v="20494"/>
    <s v=""/>
    <n v="120"/>
    <s v=""/>
    <s v=""/>
  </r>
  <r>
    <x v="1"/>
    <x v="7"/>
    <d v="2021-11-30T00:00:00"/>
    <x v="10"/>
    <s v=" "/>
    <s v="G00165"/>
    <n v="51140"/>
    <x v="54"/>
    <s v="51140 Payroll taxes"/>
    <x v="12"/>
    <s v="CA PC - Invoice 5619277 - PPE 11.30.21"/>
    <s v=" "/>
    <s v=""/>
    <s v=""/>
    <n v="5052.03"/>
    <n v="5052.03"/>
    <n v="0"/>
    <s v=""/>
    <s v="G/L Account"/>
    <s v=""/>
    <s v=" "/>
    <s v=""/>
    <s v=""/>
    <n v="20488"/>
    <s v=""/>
    <n v="120"/>
    <s v=""/>
    <s v=""/>
  </r>
  <r>
    <x v="1"/>
    <x v="4"/>
    <d v="2021-11-30T00:00:00"/>
    <x v="10"/>
    <s v=" "/>
    <s v="G00165"/>
    <n v="51140"/>
    <x v="54"/>
    <s v="51140 Payroll taxes"/>
    <x v="12"/>
    <s v="CA PC - Invoice 5619277 - PPE 11.30.21"/>
    <s v=" "/>
    <s v=""/>
    <s v=""/>
    <n v="403"/>
    <n v="403"/>
    <n v="0"/>
    <s v=""/>
    <s v="G/L Account"/>
    <s v=""/>
    <s v=" "/>
    <s v=""/>
    <s v=""/>
    <n v="20480"/>
    <s v=""/>
    <n v="120"/>
    <s v=""/>
    <s v=""/>
  </r>
  <r>
    <x v="1"/>
    <x v="5"/>
    <d v="2021-11-30T00:00:00"/>
    <x v="10"/>
    <s v=" "/>
    <s v="G00165"/>
    <n v="51140"/>
    <x v="54"/>
    <s v="51140 Payroll taxes"/>
    <x v="12"/>
    <s v="CA PC - Invoice 5619277 - PPE 11.30.21"/>
    <s v=" "/>
    <s v=""/>
    <s v=""/>
    <n v="749.68"/>
    <n v="749.68"/>
    <n v="0"/>
    <s v=""/>
    <s v="G/L Account"/>
    <s v=""/>
    <s v=" "/>
    <s v=""/>
    <s v=""/>
    <n v="20475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649.92999999999995"/>
    <n v="649.92999999999995"/>
    <n v="0"/>
    <s v=""/>
    <s v="G/L Account"/>
    <s v=""/>
    <s v=" "/>
    <s v=""/>
    <s v=""/>
    <n v="20468"/>
    <s v=""/>
    <n v="110"/>
    <s v=""/>
    <s v=""/>
  </r>
  <r>
    <x v="1"/>
    <x v="7"/>
    <d v="2021-11-30T00:00:00"/>
    <x v="10"/>
    <s v=" "/>
    <s v="G00165"/>
    <n v="51140"/>
    <x v="54"/>
    <s v="51140 Payroll taxes"/>
    <x v="12"/>
    <s v="CA PC - Invoice 5619277 - PPE 11.30.21"/>
    <s v=" "/>
    <s v=""/>
    <s v=""/>
    <n v="727.17"/>
    <n v="727.17"/>
    <n v="0"/>
    <s v=""/>
    <s v="G/L Account"/>
    <s v=""/>
    <s v=" "/>
    <s v=""/>
    <s v=""/>
    <n v="20463"/>
    <s v=""/>
    <n v="110"/>
    <s v=""/>
    <s v=""/>
  </r>
  <r>
    <x v="1"/>
    <x v="1"/>
    <d v="2021-11-30T00:00:00"/>
    <x v="10"/>
    <s v=" "/>
    <s v="G00165"/>
    <n v="51140"/>
    <x v="54"/>
    <s v="51140 Payroll taxes"/>
    <x v="12"/>
    <s v="CA PC - Invoice 5619277 - PPE 11.30.21"/>
    <s v=" "/>
    <s v=""/>
    <s v=""/>
    <n v="3049.81"/>
    <n v="3049.81"/>
    <n v="0"/>
    <s v=""/>
    <s v="G/L Account"/>
    <s v=""/>
    <s v=" "/>
    <s v=""/>
    <s v=""/>
    <n v="20459"/>
    <s v=""/>
    <n v="110"/>
    <s v=""/>
    <s v=""/>
  </r>
  <r>
    <x v="1"/>
    <x v="4"/>
    <d v="2021-11-30T00:00:00"/>
    <x v="10"/>
    <s v=" "/>
    <s v="G00165"/>
    <n v="51140"/>
    <x v="54"/>
    <s v="51140 Payroll taxes"/>
    <x v="12"/>
    <s v="CA PC - Invoice 5619277 - PPE 11.30.21"/>
    <s v=" "/>
    <s v=""/>
    <s v=""/>
    <n v="592.73"/>
    <n v="592.73"/>
    <n v="0"/>
    <s v=""/>
    <s v="G/L Account"/>
    <s v=""/>
    <s v=" "/>
    <s v=""/>
    <s v=""/>
    <n v="20455"/>
    <s v=""/>
    <n v="110"/>
    <s v=""/>
    <s v=""/>
  </r>
  <r>
    <x v="1"/>
    <x v="4"/>
    <d v="2021-11-30T00:00:00"/>
    <x v="10"/>
    <s v=" "/>
    <s v="G00165"/>
    <n v="51140"/>
    <x v="54"/>
    <s v="51140 Payroll taxes"/>
    <x v="12"/>
    <s v="CA PC - Invoice 5618668 - off -cycle"/>
    <s v=" "/>
    <s v=""/>
    <s v=""/>
    <n v="893.39"/>
    <n v="893.39"/>
    <n v="0"/>
    <s v=""/>
    <s v="G/L Account"/>
    <s v=""/>
    <s v=" "/>
    <s v=""/>
    <s v=""/>
    <n v="20448"/>
    <s v=""/>
    <n v="120"/>
    <s v=""/>
    <s v=""/>
  </r>
  <r>
    <x v="4"/>
    <x v="4"/>
    <d v="2021-11-30T00:00:00"/>
    <x v="10"/>
    <s v=" "/>
    <s v="G00166"/>
    <n v="51140"/>
    <x v="54"/>
    <s v="51140 Payroll taxes"/>
    <x v="12"/>
    <s v="NY PC - Invoice 5618491 - PPE 11.30.21"/>
    <s v=" "/>
    <s v=""/>
    <s v=""/>
    <n v="3542.6"/>
    <n v="3542.6"/>
    <n v="0"/>
    <s v=""/>
    <s v="G/L Account"/>
    <s v=""/>
    <s v=" "/>
    <s v=""/>
    <s v=""/>
    <n v="20358"/>
    <s v=""/>
    <n v="120"/>
    <s v=""/>
    <s v=""/>
  </r>
  <r>
    <x v="4"/>
    <x v="4"/>
    <d v="2021-11-30T00:00:00"/>
    <x v="10"/>
    <s v=" "/>
    <s v="G00166"/>
    <n v="51140"/>
    <x v="54"/>
    <s v="51140 Payroll taxes"/>
    <x v="12"/>
    <s v="NY PC - Invoice 5618491 - PPE 11.30.21"/>
    <s v=" "/>
    <s v=""/>
    <s v=""/>
    <n v="3242.96"/>
    <n v="3242.96"/>
    <n v="0"/>
    <s v=""/>
    <s v="G/L Account"/>
    <s v=""/>
    <s v=" "/>
    <s v=""/>
    <s v=""/>
    <n v="20351"/>
    <s v=""/>
    <n v="110"/>
    <s v=""/>
    <s v=""/>
  </r>
  <r>
    <x v="1"/>
    <x v="5"/>
    <d v="2021-11-30T00:00:00"/>
    <x v="10"/>
    <s v=" "/>
    <s v="G00165"/>
    <n v="51130"/>
    <x v="55"/>
    <s v="51130 Bonuses"/>
    <x v="12"/>
    <s v="CA PC - Invoice 5619685 - off-cycle"/>
    <s v=" "/>
    <s v=""/>
    <s v=""/>
    <n v="157858.56"/>
    <n v="157858.56"/>
    <n v="0"/>
    <s v=""/>
    <s v="G/L Account"/>
    <s v=""/>
    <s v=" "/>
    <s v=""/>
    <s v=""/>
    <n v="20538"/>
    <s v=""/>
    <n v="110"/>
    <s v=""/>
    <s v=""/>
  </r>
  <r>
    <x v="1"/>
    <x v="1"/>
    <d v="2021-11-30T00:00:00"/>
    <x v="10"/>
    <s v=" "/>
    <s v="G00165"/>
    <n v="51130"/>
    <x v="55"/>
    <s v="51130 Bonuses"/>
    <x v="12"/>
    <s v="CA PC - Invoice 5619685 - off-cycle"/>
    <s v=" "/>
    <s v=""/>
    <s v=""/>
    <n v="88556.67"/>
    <n v="88556.67"/>
    <n v="0"/>
    <s v=""/>
    <s v="G/L Account"/>
    <s v=""/>
    <s v=" "/>
    <s v=""/>
    <s v=""/>
    <n v="20533"/>
    <s v=""/>
    <n v="110"/>
    <s v=""/>
    <s v=""/>
  </r>
  <r>
    <x v="1"/>
    <x v="7"/>
    <d v="2021-11-30T00:00:00"/>
    <x v="10"/>
    <s v=" "/>
    <s v="G00165"/>
    <n v="51130"/>
    <x v="55"/>
    <s v="51130 Bonuses"/>
    <x v="12"/>
    <s v="CA PC - Invoice 5619685 - off-cycle"/>
    <s v=" "/>
    <s v=""/>
    <s v=""/>
    <n v="167927.71"/>
    <n v="167927.71"/>
    <n v="0"/>
    <s v=""/>
    <s v="G/L Account"/>
    <s v=""/>
    <s v=" "/>
    <s v=""/>
    <s v=""/>
    <n v="20529"/>
    <s v=""/>
    <n v="110"/>
    <s v=""/>
    <s v=""/>
  </r>
  <r>
    <x v="4"/>
    <x v="4"/>
    <d v="2021-11-30T00:00:00"/>
    <x v="10"/>
    <s v=" "/>
    <s v="G00166"/>
    <n v="51130"/>
    <x v="55"/>
    <s v="51130 Bonuses"/>
    <x v="12"/>
    <s v="NY PC - Invoice 5618491 - PPE 11.30.21"/>
    <s v=" "/>
    <s v=""/>
    <s v=""/>
    <n v="19"/>
    <n v="19"/>
    <n v="0"/>
    <s v=""/>
    <s v="G/L Account"/>
    <s v=""/>
    <s v=" "/>
    <s v=""/>
    <s v=""/>
    <n v="20357"/>
    <s v=""/>
    <n v="120"/>
    <s v=""/>
    <s v=""/>
  </r>
  <r>
    <x v="4"/>
    <x v="4"/>
    <d v="2021-11-30T00:00:00"/>
    <x v="10"/>
    <s v=" "/>
    <s v="G00166"/>
    <n v="51130"/>
    <x v="55"/>
    <s v="51130 Bonuses"/>
    <x v="12"/>
    <s v="NY PC - Invoice 5618491 - PPE 11.30.21"/>
    <s v=" "/>
    <s v=""/>
    <s v=""/>
    <n v="7"/>
    <n v="7"/>
    <n v="0"/>
    <s v=""/>
    <s v="G/L Account"/>
    <s v=""/>
    <s v=" "/>
    <s v=""/>
    <s v=""/>
    <n v="20350"/>
    <s v=""/>
    <n v="11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84.67"/>
    <n v="84.67"/>
    <n v="0"/>
    <s v=""/>
    <s v="G/L Account"/>
    <s v=""/>
    <s v=" "/>
    <s v=""/>
    <s v=""/>
    <n v="21100"/>
    <s v=""/>
    <n v="16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63"/>
    <n v="63"/>
    <n v="0"/>
    <s v=""/>
    <s v="G/L Account"/>
    <s v=""/>
    <s v=" "/>
    <s v=""/>
    <s v=""/>
    <n v="21092"/>
    <s v=""/>
    <n v="220"/>
    <s v=""/>
    <s v=""/>
  </r>
  <r>
    <x v="0"/>
    <x v="5"/>
    <d v="2021-11-30T00:00:00"/>
    <x v="10"/>
    <s v=" "/>
    <s v="G00164"/>
    <n v="51120"/>
    <x v="91"/>
    <s v="51120 Overtime"/>
    <x v="12"/>
    <s v="SFM - Invoice 5618810 - 11.30.21 PPE"/>
    <s v=" "/>
    <s v=""/>
    <s v=""/>
    <n v="13.2"/>
    <n v="13.2"/>
    <n v="0"/>
    <s v=""/>
    <s v="G/L Account"/>
    <s v=""/>
    <s v=" "/>
    <s v=""/>
    <s v=""/>
    <n v="21084"/>
    <s v=""/>
    <n v="140"/>
    <s v=""/>
    <s v=""/>
  </r>
  <r>
    <x v="0"/>
    <x v="1"/>
    <d v="2021-11-30T00:00:00"/>
    <x v="10"/>
    <s v=" "/>
    <s v="G00164"/>
    <n v="51120"/>
    <x v="91"/>
    <s v="51120 Overtime"/>
    <x v="12"/>
    <s v="SFM - Invoice 5618810 - 11.30.21 PPE"/>
    <s v=" "/>
    <s v=""/>
    <s v=""/>
    <n v="45.25"/>
    <n v="45.25"/>
    <n v="0"/>
    <s v=""/>
    <s v="G/L Account"/>
    <s v=""/>
    <s v=" "/>
    <s v=""/>
    <s v=""/>
    <n v="21076"/>
    <s v=""/>
    <n v="14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40.299999999999997"/>
    <n v="40.299999999999997"/>
    <n v="0"/>
    <s v=""/>
    <s v="G/L Account"/>
    <s v=""/>
    <s v=" "/>
    <s v=""/>
    <s v=""/>
    <n v="21056"/>
    <s v=""/>
    <n v="14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140.29"/>
    <n v="140.29"/>
    <n v="0"/>
    <s v=""/>
    <s v="G/L Account"/>
    <s v=""/>
    <s v=" "/>
    <s v=""/>
    <s v=""/>
    <n v="21010"/>
    <s v=""/>
    <n v="180"/>
    <s v=""/>
    <s v=""/>
  </r>
  <r>
    <x v="0"/>
    <x v="2"/>
    <d v="2021-11-30T00:00:00"/>
    <x v="10"/>
    <s v=" "/>
    <s v="G00164"/>
    <n v="51120"/>
    <x v="91"/>
    <s v="51120 Overtime"/>
    <x v="12"/>
    <s v="SFM - Invoice 5618810 - 11.30.21 PPE"/>
    <s v=" "/>
    <s v=""/>
    <s v=""/>
    <n v="24.9"/>
    <n v="24.9"/>
    <n v="0"/>
    <s v=""/>
    <s v="G/L Account"/>
    <s v=""/>
    <s v=" "/>
    <s v=""/>
    <s v=""/>
    <n v="20995"/>
    <s v=""/>
    <n v="150"/>
    <s v=""/>
    <s v=""/>
  </r>
  <r>
    <x v="0"/>
    <x v="5"/>
    <d v="2021-11-30T00:00:00"/>
    <x v="10"/>
    <s v=" "/>
    <s v="G00164"/>
    <n v="51120"/>
    <x v="91"/>
    <s v="51120 Overtime"/>
    <x v="12"/>
    <s v="SFM - Invoice 5618810 - 11.30.21 PPE"/>
    <s v=" "/>
    <s v=""/>
    <s v=""/>
    <n v="28.96"/>
    <n v="28.96"/>
    <n v="0"/>
    <s v=""/>
    <s v="G/L Account"/>
    <s v=""/>
    <s v=" "/>
    <s v=""/>
    <s v=""/>
    <n v="20980"/>
    <s v=""/>
    <n v="170"/>
    <s v=""/>
    <s v=""/>
  </r>
  <r>
    <x v="0"/>
    <x v="1"/>
    <d v="2021-11-30T00:00:00"/>
    <x v="10"/>
    <s v=" "/>
    <s v="G00164"/>
    <n v="51120"/>
    <x v="91"/>
    <s v="51120 Overtime"/>
    <x v="12"/>
    <s v="SFM - Invoice 5618810 - 11.30.21 PPE"/>
    <s v=" "/>
    <s v=""/>
    <s v=""/>
    <n v="19.239999999999998"/>
    <n v="19.239999999999998"/>
    <n v="0"/>
    <s v=""/>
    <s v="G/L Account"/>
    <s v=""/>
    <s v=" "/>
    <s v=""/>
    <s v=""/>
    <n v="20972"/>
    <s v=""/>
    <n v="170"/>
    <s v=""/>
    <s v=""/>
  </r>
  <r>
    <x v="0"/>
    <x v="7"/>
    <d v="2021-11-30T00:00:00"/>
    <x v="10"/>
    <s v=" "/>
    <s v="G00164"/>
    <n v="51120"/>
    <x v="91"/>
    <s v="51120 Overtime"/>
    <x v="12"/>
    <s v="SFM - Invoice 5618810 - 11.30.21 PPE"/>
    <s v=" "/>
    <s v=""/>
    <s v=""/>
    <n v="94.9"/>
    <n v="94.9"/>
    <n v="0"/>
    <s v=""/>
    <s v="G/L Account"/>
    <s v=""/>
    <s v=" "/>
    <s v=""/>
    <s v=""/>
    <n v="20952"/>
    <s v=""/>
    <n v="170"/>
    <s v=""/>
    <s v=""/>
  </r>
  <r>
    <x v="0"/>
    <x v="4"/>
    <d v="2021-11-30T00:00:00"/>
    <x v="10"/>
    <s v=" "/>
    <s v="G00164"/>
    <n v="51120"/>
    <x v="91"/>
    <s v="51120 Overtime"/>
    <x v="12"/>
    <s v="SFM - Invoice 5618810 - 11.30.21 PPE"/>
    <s v=" "/>
    <s v=""/>
    <s v=""/>
    <n v="16.18"/>
    <n v="16.18"/>
    <n v="0"/>
    <s v=""/>
    <s v="G/L Account"/>
    <s v=""/>
    <s v=" "/>
    <s v=""/>
    <s v=""/>
    <n v="20904"/>
    <s v=""/>
    <n v="130"/>
    <s v=""/>
    <s v=""/>
  </r>
  <r>
    <x v="1"/>
    <x v="5"/>
    <d v="2021-11-30T00:00:00"/>
    <x v="10"/>
    <s v=" "/>
    <s v="G00165"/>
    <n v="51120"/>
    <x v="91"/>
    <s v="51120 Overtime"/>
    <x v="12"/>
    <s v="CA PC - Invoice 5620023 - off-cycle"/>
    <s v=" "/>
    <s v=""/>
    <s v=""/>
    <n v="70.56"/>
    <n v="70.56"/>
    <n v="0"/>
    <s v=""/>
    <s v="G/L Account"/>
    <s v=""/>
    <s v=" "/>
    <s v=""/>
    <s v=""/>
    <n v="20543"/>
    <s v=""/>
    <n v="120"/>
    <s v=""/>
    <s v=""/>
  </r>
  <r>
    <x v="1"/>
    <x v="5"/>
    <d v="2021-11-30T00:00:00"/>
    <x v="10"/>
    <s v=" "/>
    <s v="G00165"/>
    <n v="51120"/>
    <x v="91"/>
    <s v="51120 Overtime"/>
    <x v="12"/>
    <s v="CA PC - Invoice 5619277 - PPE 11.30.21"/>
    <s v=" "/>
    <s v=""/>
    <s v=""/>
    <n v="1053.6600000000001"/>
    <n v="1053.6600000000001"/>
    <n v="0"/>
    <s v=""/>
    <s v="G/L Account"/>
    <s v=""/>
    <s v=" "/>
    <s v=""/>
    <s v=""/>
    <n v="20519"/>
    <s v=""/>
    <n v="120"/>
    <s v=""/>
    <s v=""/>
  </r>
  <r>
    <x v="1"/>
    <x v="1"/>
    <d v="2021-11-30T00:00:00"/>
    <x v="10"/>
    <s v=" "/>
    <s v="G00165"/>
    <n v="51120"/>
    <x v="91"/>
    <s v="51120 Overtime"/>
    <x v="12"/>
    <s v="CA PC - Invoice 5619277 - PPE 11.30.21"/>
    <s v=" "/>
    <s v=""/>
    <s v=""/>
    <n v="323.62"/>
    <n v="323.62"/>
    <n v="0"/>
    <s v=""/>
    <s v="G/L Account"/>
    <s v=""/>
    <s v=" "/>
    <s v=""/>
    <s v=""/>
    <n v="20511"/>
    <s v=""/>
    <n v="120"/>
    <s v=""/>
    <s v=""/>
  </r>
  <r>
    <x v="1"/>
    <x v="3"/>
    <d v="2021-11-30T00:00:00"/>
    <x v="10"/>
    <s v=" "/>
    <s v="G00165"/>
    <n v="51120"/>
    <x v="91"/>
    <s v="51120 Overtime"/>
    <x v="12"/>
    <s v="CA PC - Invoice 5619277 - PPE 11.30.21"/>
    <s v=" "/>
    <s v=""/>
    <s v=""/>
    <n v="235.2"/>
    <n v="235.2"/>
    <n v="0"/>
    <s v=""/>
    <s v="G/L Account"/>
    <s v=""/>
    <s v=" "/>
    <s v=""/>
    <s v=""/>
    <n v="20505"/>
    <s v=""/>
    <n v="120"/>
    <s v=""/>
    <s v=""/>
  </r>
  <r>
    <x v="1"/>
    <x v="7"/>
    <d v="2021-11-30T00:00:00"/>
    <x v="10"/>
    <s v=" "/>
    <s v="G00165"/>
    <n v="51120"/>
    <x v="91"/>
    <s v="51120 Overtime"/>
    <x v="12"/>
    <s v="CA PC - Invoice 5619277 - PPE 11.30.21"/>
    <s v=" "/>
    <s v=""/>
    <s v=""/>
    <n v="743.36"/>
    <n v="743.36"/>
    <n v="0"/>
    <s v=""/>
    <s v="G/L Account"/>
    <s v=""/>
    <s v=" "/>
    <s v=""/>
    <s v=""/>
    <n v="20486"/>
    <s v=""/>
    <n v="12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1966.63"/>
    <n v="11966.63"/>
    <n v="0"/>
    <s v=""/>
    <s v="G/L Account"/>
    <s v=""/>
    <s v=" "/>
    <s v=""/>
    <s v=""/>
    <n v="21099"/>
    <s v=""/>
    <n v="16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943.13"/>
    <n v="30943.13"/>
    <n v="0"/>
    <s v=""/>
    <s v="G/L Account"/>
    <s v=""/>
    <s v=" "/>
    <s v=""/>
    <s v=""/>
    <n v="21091"/>
    <s v=""/>
    <n v="22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9437.38"/>
    <n v="19437.38"/>
    <n v="0"/>
    <s v=""/>
    <s v="G/L Account"/>
    <s v=""/>
    <s v=" "/>
    <s v=""/>
    <s v=""/>
    <n v="21083"/>
    <s v=""/>
    <n v="14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752.02"/>
    <n v="30752.02"/>
    <n v="0"/>
    <s v=""/>
    <s v="G/L Account"/>
    <s v=""/>
    <s v=" "/>
    <s v=""/>
    <s v=""/>
    <n v="21075"/>
    <s v=""/>
    <n v="14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408"/>
    <n v="3408"/>
    <n v="0"/>
    <s v=""/>
    <s v="G/L Account"/>
    <s v=""/>
    <s v=" "/>
    <s v=""/>
    <s v=""/>
    <n v="21069"/>
    <s v=""/>
    <n v="140"/>
    <s v=""/>
    <s v=""/>
  </r>
  <r>
    <x v="0"/>
    <x v="9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726.67"/>
    <n v="3726.67"/>
    <n v="0"/>
    <s v=""/>
    <s v="G/L Account"/>
    <s v=""/>
    <s v=" "/>
    <s v=""/>
    <s v=""/>
    <n v="21063"/>
    <s v=""/>
    <n v="14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0292.41"/>
    <n v="20292.41"/>
    <n v="0"/>
    <s v=""/>
    <s v="G/L Account"/>
    <s v=""/>
    <s v=" "/>
    <s v=""/>
    <s v=""/>
    <n v="21055"/>
    <s v=""/>
    <n v="14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689.740000000002"/>
    <n v="17689.740000000002"/>
    <n v="0"/>
    <s v=""/>
    <s v="G/L Account"/>
    <s v=""/>
    <s v=" "/>
    <s v=""/>
    <s v=""/>
    <n v="21048"/>
    <s v=""/>
    <n v="14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4574.08"/>
    <n v="4574.08"/>
    <n v="0"/>
    <s v=""/>
    <s v="G/L Account"/>
    <s v=""/>
    <s v=" "/>
    <s v=""/>
    <s v=""/>
    <n v="21034"/>
    <s v=""/>
    <n v="18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423.080000000002"/>
    <n v="17423.080000000002"/>
    <n v="0"/>
    <s v=""/>
    <s v="G/L Account"/>
    <s v=""/>
    <s v=" "/>
    <s v=""/>
    <s v=""/>
    <n v="21028"/>
    <s v=""/>
    <n v="18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149"/>
    <n v="2149"/>
    <n v="0"/>
    <s v=""/>
    <s v="G/L Account"/>
    <s v=""/>
    <s v=" "/>
    <s v=""/>
    <s v=""/>
    <n v="21023"/>
    <s v=""/>
    <n v="180"/>
    <s v=""/>
    <s v=""/>
  </r>
  <r>
    <x v="0"/>
    <x v="6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080"/>
    <n v="2080"/>
    <n v="0"/>
    <s v=""/>
    <s v="G/L Account"/>
    <s v=""/>
    <s v=" "/>
    <s v=""/>
    <s v=""/>
    <n v="21017"/>
    <s v=""/>
    <n v="18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8907.75"/>
    <n v="8907.75"/>
    <n v="0"/>
    <s v=""/>
    <s v="G/L Account"/>
    <s v=""/>
    <s v=" "/>
    <s v=""/>
    <s v=""/>
    <n v="21009"/>
    <s v=""/>
    <n v="18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5878.5"/>
    <n v="5878.5"/>
    <n v="0"/>
    <s v=""/>
    <s v="G/L Account"/>
    <s v=""/>
    <s v=" "/>
    <s v=""/>
    <s v=""/>
    <n v="21002"/>
    <s v=""/>
    <n v="18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8857.33"/>
    <n v="8857.33"/>
    <n v="0"/>
    <s v=""/>
    <s v="G/L Account"/>
    <s v=""/>
    <s v=" "/>
    <s v=""/>
    <s v=""/>
    <n v="20994"/>
    <s v=""/>
    <n v="15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1608.13"/>
    <n v="21608.13"/>
    <n v="0"/>
    <s v=""/>
    <s v="G/L Account"/>
    <s v=""/>
    <s v=" "/>
    <s v=""/>
    <s v=""/>
    <n v="20979"/>
    <s v=""/>
    <n v="17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5201.83"/>
    <n v="25201.83"/>
    <n v="0"/>
    <s v=""/>
    <s v="G/L Account"/>
    <s v=""/>
    <s v=" "/>
    <s v=""/>
    <s v=""/>
    <n v="20971"/>
    <s v=""/>
    <n v="170"/>
    <s v=""/>
    <s v=""/>
  </r>
  <r>
    <x v="0"/>
    <x v="3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833.33"/>
    <n v="2833.33"/>
    <n v="0"/>
    <s v=""/>
    <s v="G/L Account"/>
    <s v=""/>
    <s v=" "/>
    <s v=""/>
    <s v=""/>
    <n v="20965"/>
    <s v=""/>
    <n v="170"/>
    <s v=""/>
    <s v=""/>
  </r>
  <r>
    <x v="0"/>
    <x v="6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497"/>
    <n v="497"/>
    <n v="0"/>
    <s v=""/>
    <s v="G/L Account"/>
    <s v=""/>
    <s v=" "/>
    <s v=""/>
    <s v=""/>
    <n v="20959"/>
    <s v=""/>
    <n v="17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2208.13"/>
    <n v="22208.13"/>
    <n v="0"/>
    <s v=""/>
    <s v="G/L Account"/>
    <s v=""/>
    <s v=" "/>
    <s v=""/>
    <s v=""/>
    <n v="20951"/>
    <s v=""/>
    <n v="17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17469.75"/>
    <n v="17469.75"/>
    <n v="0"/>
    <s v=""/>
    <s v="G/L Account"/>
    <s v=""/>
    <s v=" "/>
    <s v=""/>
    <s v=""/>
    <n v="20944"/>
    <s v=""/>
    <n v="170"/>
    <s v=""/>
    <s v=""/>
  </r>
  <r>
    <x v="0"/>
    <x v="8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212.5"/>
    <n v="3212.5"/>
    <n v="0"/>
    <s v=""/>
    <s v="G/L Account"/>
    <s v=""/>
    <s v=" "/>
    <s v=""/>
    <s v=""/>
    <n v="20938"/>
    <s v=""/>
    <n v="170"/>
    <s v=""/>
    <s v=""/>
  </r>
  <r>
    <x v="0"/>
    <x v="5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2926.31"/>
    <n v="32926.31"/>
    <n v="0"/>
    <s v=""/>
    <s v="G/L Account"/>
    <s v=""/>
    <s v=" "/>
    <s v=""/>
    <s v=""/>
    <n v="20925"/>
    <s v=""/>
    <n v="130"/>
    <s v=""/>
    <s v=""/>
  </r>
  <r>
    <x v="0"/>
    <x v="1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72829.89"/>
    <n v="72829.89"/>
    <n v="0"/>
    <s v=""/>
    <s v="G/L Account"/>
    <s v=""/>
    <s v=" "/>
    <s v=""/>
    <s v=""/>
    <n v="20918"/>
    <s v=""/>
    <n v="130"/>
    <s v=""/>
    <s v=""/>
  </r>
  <r>
    <x v="0"/>
    <x v="7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3540.84"/>
    <n v="23540.84"/>
    <n v="0"/>
    <s v=""/>
    <s v="G/L Account"/>
    <s v=""/>
    <s v=" "/>
    <s v=""/>
    <s v=""/>
    <n v="20911"/>
    <s v=""/>
    <n v="130"/>
    <s v=""/>
    <s v=""/>
  </r>
  <r>
    <x v="0"/>
    <x v="4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30065.95"/>
    <n v="30065.95"/>
    <n v="0"/>
    <s v=""/>
    <s v="G/L Account"/>
    <s v=""/>
    <s v=" "/>
    <s v=""/>
    <s v=""/>
    <n v="20903"/>
    <s v=""/>
    <n v="130"/>
    <s v=""/>
    <s v=""/>
  </r>
  <r>
    <x v="0"/>
    <x v="2"/>
    <d v="2021-11-30T00:00:00"/>
    <x v="10"/>
    <s v=" "/>
    <s v="G00164"/>
    <n v="51110"/>
    <x v="56"/>
    <s v="51110 Salaries &amp; wages"/>
    <x v="12"/>
    <s v="SFM - Invoice 5618810 - 11.30.21 PPE"/>
    <s v=" "/>
    <s v=""/>
    <s v=""/>
    <n v="25000"/>
    <n v="25000"/>
    <n v="0"/>
    <s v=""/>
    <s v="G/L Account"/>
    <s v=""/>
    <s v=" "/>
    <s v=""/>
    <s v=""/>
    <n v="20898"/>
    <s v=""/>
    <n v="130"/>
    <s v=""/>
    <s v=""/>
  </r>
  <r>
    <x v="0"/>
    <x v="1"/>
    <d v="2021-11-30T00:00:00"/>
    <x v="10"/>
    <s v=" "/>
    <s v="G00164"/>
    <n v="51110"/>
    <x v="56"/>
    <s v="51110 Salaries &amp; wages"/>
    <x v="12"/>
    <s v="SFM - Invoice 5616022 - off-cycle"/>
    <s v=" "/>
    <s v=""/>
    <s v=""/>
    <n v="2880"/>
    <n v="2880"/>
    <n v="0"/>
    <s v=""/>
    <s v="G/L Account"/>
    <s v=""/>
    <s v=" "/>
    <s v=""/>
    <s v=""/>
    <n v="20849"/>
    <s v=""/>
    <n v="180"/>
    <s v=""/>
    <s v=""/>
  </r>
  <r>
    <x v="0"/>
    <x v="5"/>
    <d v="2021-11-30T00:00:00"/>
    <x v="10"/>
    <s v=" "/>
    <s v="G00164"/>
    <n v="51110"/>
    <x v="56"/>
    <s v="51110 Salaries &amp; wages"/>
    <x v="12"/>
    <s v="SFM - Invoice 5613924 - off-cycle"/>
    <s v=" "/>
    <s v=""/>
    <s v=""/>
    <n v="1584"/>
    <n v="1584"/>
    <n v="0"/>
    <s v=""/>
    <s v="G/L Account"/>
    <s v=""/>
    <s v=" "/>
    <s v=""/>
    <s v=""/>
    <n v="20843"/>
    <s v=""/>
    <n v="180"/>
    <s v=""/>
    <s v=""/>
  </r>
  <r>
    <x v="1"/>
    <x v="5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5984.07"/>
    <n v="55984.07"/>
    <n v="0"/>
    <s v=""/>
    <s v="G/L Account"/>
    <s v=""/>
    <s v=" "/>
    <s v=""/>
    <s v=""/>
    <n v="20518"/>
    <s v=""/>
    <n v="12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74857.259999999995"/>
    <n v="74857.259999999995"/>
    <n v="0"/>
    <s v=""/>
    <s v="G/L Account"/>
    <s v=""/>
    <s v=" "/>
    <s v=""/>
    <s v=""/>
    <n v="20510"/>
    <s v=""/>
    <n v="120"/>
    <s v=""/>
    <s v=""/>
  </r>
  <r>
    <x v="1"/>
    <x v="3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6883.52"/>
    <n v="6883.52"/>
    <n v="0"/>
    <s v=""/>
    <s v="G/L Account"/>
    <s v=""/>
    <s v=" "/>
    <s v=""/>
    <s v=""/>
    <n v="20504"/>
    <s v=""/>
    <n v="120"/>
    <s v=""/>
    <s v=""/>
  </r>
  <r>
    <x v="1"/>
    <x v="9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383.33"/>
    <n v="5383.33"/>
    <n v="0"/>
    <s v=""/>
    <s v="G/L Account"/>
    <s v=""/>
    <s v=" "/>
    <s v=""/>
    <s v=""/>
    <n v="20498"/>
    <s v=""/>
    <n v="120"/>
    <s v=""/>
    <s v=""/>
  </r>
  <r>
    <x v="1"/>
    <x v="9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271.88"/>
    <n v="4271.88"/>
    <n v="0"/>
    <s v=""/>
    <s v="G/L Account"/>
    <s v=""/>
    <s v=" "/>
    <s v=""/>
    <s v=""/>
    <n v="20493"/>
    <s v=""/>
    <n v="120"/>
    <s v=""/>
    <s v=""/>
  </r>
  <r>
    <x v="1"/>
    <x v="7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62687.82"/>
    <n v="62687.82"/>
    <n v="0"/>
    <s v=""/>
    <s v="G/L Account"/>
    <s v=""/>
    <s v=" "/>
    <s v=""/>
    <s v=""/>
    <n v="20485"/>
    <s v=""/>
    <n v="12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11772.36"/>
    <n v="11772.36"/>
    <n v="0"/>
    <s v=""/>
    <s v="G/L Account"/>
    <s v=""/>
    <s v=" "/>
    <s v=""/>
    <s v=""/>
    <n v="20479"/>
    <s v=""/>
    <n v="120"/>
    <s v=""/>
    <s v=""/>
  </r>
  <r>
    <x v="1"/>
    <x v="5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5344.22"/>
    <n v="45344.22"/>
    <n v="0"/>
    <s v=""/>
    <s v="G/L Account"/>
    <s v=""/>
    <s v=" "/>
    <s v=""/>
    <s v=""/>
    <n v="20473"/>
    <s v=""/>
    <n v="11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44758.32"/>
    <n v="44758.32"/>
    <n v="0"/>
    <s v=""/>
    <s v="G/L Account"/>
    <s v=""/>
    <s v=" "/>
    <s v=""/>
    <s v=""/>
    <n v="20467"/>
    <s v=""/>
    <n v="110"/>
    <s v=""/>
    <s v=""/>
  </r>
  <r>
    <x v="1"/>
    <x v="7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50129.15"/>
    <n v="50129.15"/>
    <n v="0"/>
    <s v=""/>
    <s v="G/L Account"/>
    <s v=""/>
    <s v=" "/>
    <s v=""/>
    <s v=""/>
    <n v="20462"/>
    <s v=""/>
    <n v="110"/>
    <s v=""/>
    <s v=""/>
  </r>
  <r>
    <x v="1"/>
    <x v="1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210375.07"/>
    <n v="210375.07"/>
    <n v="0"/>
    <s v=""/>
    <s v="G/L Account"/>
    <s v=""/>
    <s v=" "/>
    <s v=""/>
    <s v=""/>
    <n v="20458"/>
    <s v=""/>
    <n v="11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9277 - PPE 11.30.21"/>
    <s v=" "/>
    <s v=""/>
    <s v=""/>
    <n v="33156.67"/>
    <n v="33156.67"/>
    <n v="0"/>
    <s v=""/>
    <s v="G/L Account"/>
    <s v=""/>
    <s v=" "/>
    <s v=""/>
    <s v=""/>
    <n v="20454"/>
    <s v=""/>
    <n v="110"/>
    <s v=""/>
    <s v=""/>
  </r>
  <r>
    <x v="1"/>
    <x v="4"/>
    <d v="2021-11-30T00:00:00"/>
    <x v="10"/>
    <s v=" "/>
    <s v="G00165"/>
    <n v="51110"/>
    <x v="56"/>
    <s v="51110 Salaries &amp; wages"/>
    <x v="12"/>
    <s v="CA PC - Invoice 5618668 - off -cycle"/>
    <s v=" "/>
    <s v=""/>
    <s v=""/>
    <n v="5488"/>
    <n v="5488"/>
    <n v="0"/>
    <s v=""/>
    <s v="G/L Account"/>
    <s v=""/>
    <s v=" "/>
    <s v=""/>
    <s v=""/>
    <n v="20446"/>
    <s v=""/>
    <n v="120"/>
    <s v=""/>
    <s v=""/>
  </r>
  <r>
    <x v="4"/>
    <x v="4"/>
    <d v="2021-11-30T00:00:00"/>
    <x v="10"/>
    <s v=" "/>
    <s v="G00166"/>
    <n v="51110"/>
    <x v="56"/>
    <s v="51110 Salaries &amp; wages"/>
    <x v="12"/>
    <s v="NY PC - Invoice 5618491 - PPE 11.30.21"/>
    <s v=" "/>
    <s v=""/>
    <s v=""/>
    <n v="35980.99"/>
    <n v="35980.99"/>
    <n v="0"/>
    <s v=""/>
    <s v="G/L Account"/>
    <s v=""/>
    <s v=" "/>
    <s v=""/>
    <s v=""/>
    <n v="20356"/>
    <s v=""/>
    <n v="120"/>
    <s v=""/>
    <s v=""/>
  </r>
  <r>
    <x v="4"/>
    <x v="4"/>
    <d v="2021-11-30T00:00:00"/>
    <x v="10"/>
    <s v=" "/>
    <s v="G00166"/>
    <n v="51110"/>
    <x v="56"/>
    <s v="51110 Salaries &amp; wages"/>
    <x v="12"/>
    <s v="NY PC - Invoice 5618491 - PPE 11.30.21"/>
    <s v=" "/>
    <s v=""/>
    <s v=""/>
    <n v="95926.34"/>
    <n v="95926.34"/>
    <n v="0"/>
    <s v=""/>
    <s v="G/L Account"/>
    <s v=""/>
    <s v=" "/>
    <s v=""/>
    <s v=""/>
    <n v="20349"/>
    <s v=""/>
    <n v="110"/>
    <s v=""/>
    <s v=""/>
  </r>
  <r>
    <x v="0"/>
    <x v="0"/>
    <d v="2021-11-30T00:00:00"/>
    <x v="10"/>
    <s v=" "/>
    <s v="G00191"/>
    <n v="41500"/>
    <x v="75"/>
    <s v="41500 Storage revenue"/>
    <x v="13"/>
    <s v="Nov 2021 Storage Rev Rec"/>
    <s v=" "/>
    <s v=""/>
    <s v=""/>
    <n v="-110097.08"/>
    <n v="0"/>
    <n v="110097.08"/>
    <s v=""/>
    <s v="G/L Account"/>
    <s v=""/>
    <s v=" "/>
    <s v=""/>
    <s v=""/>
    <n v="27686"/>
    <s v=""/>
    <n v="220"/>
    <s v=""/>
    <s v="STORAGE"/>
  </r>
  <r>
    <x v="0"/>
    <x v="0"/>
    <d v="2021-11-30T00:00:00"/>
    <x v="10"/>
    <s v=" "/>
    <s v="G00191"/>
    <n v="41500"/>
    <x v="75"/>
    <s v="41500 Storage revenue"/>
    <x v="13"/>
    <s v="Nov 21 Reclass Cash Storage Rev to Deferred"/>
    <s v=" "/>
    <s v=""/>
    <s v=""/>
    <n v="16665"/>
    <n v="16665"/>
    <n v="0"/>
    <s v=""/>
    <s v="G/L Account"/>
    <s v=""/>
    <s v=" "/>
    <s v=""/>
    <s v=""/>
    <n v="27683"/>
    <s v=""/>
    <n v="220"/>
    <s v=""/>
    <s v="STORAGE"/>
  </r>
  <r>
    <x v="0"/>
    <x v="1"/>
    <d v="2021-11-30T00:00:00"/>
    <x v="10"/>
    <s v=" "/>
    <s v="G00186"/>
    <n v="41500"/>
    <x v="75"/>
    <s v="41500 Storage revenue"/>
    <x v="13"/>
    <s v="SPRING FERTILITY-HEALTH PMT ACH Credit"/>
    <s v=" "/>
    <s v=""/>
    <s v=""/>
    <n v="-600"/>
    <n v="0"/>
    <n v="600"/>
    <s v=""/>
    <s v="G/L Account"/>
    <s v=""/>
    <s v=" "/>
    <s v=""/>
    <s v=""/>
    <n v="26586"/>
    <s v=""/>
    <n v="220"/>
    <s v="NULL"/>
    <s v="STORAGE"/>
  </r>
  <r>
    <x v="1"/>
    <x v="1"/>
    <d v="2021-11-30T00:00:00"/>
    <x v="10"/>
    <s v=" "/>
    <s v="G00189"/>
    <n v="41310"/>
    <x v="77"/>
    <s v="41310 Fertility benefits revenue - Progyny"/>
    <x v="15"/>
    <s v="Nov 21 - Closed Auth"/>
    <s v=" "/>
    <s v=""/>
    <s v=""/>
    <n v="113992"/>
    <n v="113992"/>
    <n v="0"/>
    <s v=""/>
    <s v="G/L Account"/>
    <s v=""/>
    <s v=" "/>
    <s v=""/>
    <s v=""/>
    <n v="27700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(Jan-Aug21) Rev Rec"/>
    <s v=" "/>
    <s v=""/>
    <s v=""/>
    <n v="-21496.01"/>
    <n v="0"/>
    <n v="21496.01"/>
    <s v=""/>
    <s v="G/L Account"/>
    <s v=""/>
    <s v=" "/>
    <s v=""/>
    <s v=""/>
    <n v="27699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(Oct-Sept 21) Rev Rec"/>
    <s v=" "/>
    <s v=""/>
    <s v=""/>
    <n v="-1297813.08"/>
    <n v="0"/>
    <n v="1297813.08"/>
    <s v=""/>
    <s v="G/L Account"/>
    <s v=""/>
    <s v=" "/>
    <s v=""/>
    <s v=""/>
    <n v="27697"/>
    <s v=""/>
    <n v="220"/>
    <s v=""/>
    <s v=""/>
  </r>
  <r>
    <x v="1"/>
    <x v="1"/>
    <d v="2021-11-30T00:00:00"/>
    <x v="10"/>
    <s v=" "/>
    <s v="G00189"/>
    <n v="41310"/>
    <x v="77"/>
    <s v="41310 Fertility benefits revenue - Progyny"/>
    <x v="15"/>
    <s v="Nov 21 - PreAuths - Rev Rec "/>
    <s v=" "/>
    <s v=""/>
    <s v=""/>
    <n v="-672188.88"/>
    <n v="0"/>
    <n v="672188.88"/>
    <s v=""/>
    <s v="G/L Account"/>
    <s v=""/>
    <s v=" "/>
    <s v=""/>
    <s v=""/>
    <n v="27694"/>
    <s v=""/>
    <n v="220"/>
    <s v=""/>
    <s v=""/>
  </r>
  <r>
    <x v="1"/>
    <x v="1"/>
    <d v="2021-11-30T00:00:00"/>
    <x v="10"/>
    <s v=" "/>
    <s v="G00190"/>
    <n v="41220"/>
    <x v="78"/>
    <s v="41220 Insurance revenue - professional fees"/>
    <x v="16"/>
    <s v="Insurance revenue - professional fees"/>
    <s v=" "/>
    <s v=""/>
    <s v=""/>
    <n v="-346124.75"/>
    <n v="0"/>
    <n v="346124.75"/>
    <s v=""/>
    <s v="G/L Account"/>
    <s v=""/>
    <s v=" "/>
    <s v=""/>
    <s v=""/>
    <n v="27692"/>
    <s v=""/>
    <n v="220"/>
    <s v=""/>
    <s v=""/>
  </r>
  <r>
    <x v="0"/>
    <x v="1"/>
    <d v="2021-11-30T00:00:00"/>
    <x v="10"/>
    <s v=" "/>
    <s v="G00189"/>
    <n v="41220"/>
    <x v="78"/>
    <s v="41220 Insurance revenue - professional fees"/>
    <x v="16"/>
    <s v="Insurance revenue - professional fees"/>
    <s v=" "/>
    <s v=""/>
    <s v=""/>
    <n v="-41041.18"/>
    <n v="0"/>
    <n v="41041.18"/>
    <s v=""/>
    <s v="G/L Account"/>
    <s v=""/>
    <s v=" "/>
    <s v=""/>
    <s v=""/>
    <n v="27688"/>
    <s v=""/>
    <n v="220"/>
    <s v=""/>
    <s v=""/>
  </r>
  <r>
    <x v="1"/>
    <x v="1"/>
    <d v="2021-11-30T00:00:00"/>
    <x v="10"/>
    <s v="Invoice"/>
    <s v="12.7.21-EK"/>
    <n v="41120"/>
    <x v="80"/>
    <s v="41120 Self-pay refunds"/>
    <x v="17"/>
    <s v="Refund pt for medication from Alto"/>
    <s v=" "/>
    <s v=""/>
    <s v=""/>
    <n v="815.93"/>
    <n v="815.93"/>
    <n v="0"/>
    <s v=""/>
    <s v="G/L Account"/>
    <s v=""/>
    <s v=" "/>
    <s v=""/>
    <s v="Emily Kreger"/>
    <n v="24886"/>
    <s v="12.7.21-EK"/>
    <n v="400"/>
    <s v="NULL"/>
    <s v="NULL"/>
  </r>
  <r>
    <x v="4"/>
    <x v="4"/>
    <d v="2021-11-30T00:00:00"/>
    <x v="10"/>
    <s v=" "/>
    <s v="G00189"/>
    <n v="41110"/>
    <x v="81"/>
    <s v="41110 Self-pay revenue"/>
    <x v="17"/>
    <s v="Nov 2021 Self Pay Reclasss"/>
    <s v=" "/>
    <s v=""/>
    <s v=""/>
    <n v="-249164.74"/>
    <n v="0"/>
    <n v="249164.74"/>
    <s v=""/>
    <s v="G/L Account"/>
    <s v=""/>
    <s v=" "/>
    <s v=""/>
    <s v=""/>
    <n v="27682"/>
    <s v=""/>
    <n v="220"/>
    <s v=""/>
    <s v=""/>
  </r>
  <r>
    <x v="1"/>
    <x v="1"/>
    <d v="2021-11-30T00:00:00"/>
    <x v="10"/>
    <s v=" "/>
    <s v="G00189"/>
    <n v="41110"/>
    <x v="81"/>
    <s v="41110 Self-pay revenue"/>
    <x v="17"/>
    <s v="Nov 2021 Self Pay Reclass"/>
    <s v=" "/>
    <s v=""/>
    <s v=""/>
    <n v="-3375031.95"/>
    <n v="0"/>
    <n v="3375031.95"/>
    <s v=""/>
    <s v="G/L Account"/>
    <s v=""/>
    <s v=" "/>
    <s v=""/>
    <s v=""/>
    <n v="27680"/>
    <s v=""/>
    <n v="220"/>
    <s v=""/>
    <s v=""/>
  </r>
  <r>
    <x v="1"/>
    <x v="2"/>
    <d v="2021-12-01T00:00:00"/>
    <x v="11"/>
    <s v=" "/>
    <s v="G00203"/>
    <n v="69120"/>
    <x v="88"/>
    <s v="69120 Merchant fees"/>
    <x v="2"/>
    <s v="ACH DEBITHRTLAND PMT SYS/TXNS/FEES -650000010379249"/>
    <s v=" "/>
    <s v=""/>
    <s v=""/>
    <n v="199.95"/>
    <n v="199.95"/>
    <n v="0"/>
    <s v=""/>
    <s v="G/L Account"/>
    <s v=""/>
    <s v=" "/>
    <s v=""/>
    <s v=""/>
    <n v="33804"/>
    <s v=""/>
    <n v="320"/>
    <s v="NULL"/>
    <s v="NULL"/>
  </r>
  <r>
    <x v="1"/>
    <x v="2"/>
    <d v="2021-12-01T00:00:00"/>
    <x v="11"/>
    <s v=" "/>
    <s v="G00203"/>
    <n v="69120"/>
    <x v="88"/>
    <s v="69120 Merchant fees"/>
    <x v="2"/>
    <s v="ACH DEBITHRTLAND PMT SYS/TXNS/FEES -650000009876130"/>
    <s v=" "/>
    <s v=""/>
    <s v=""/>
    <n v="74.95"/>
    <n v="74.95"/>
    <n v="0"/>
    <s v=""/>
    <s v="G/L Account"/>
    <s v=""/>
    <s v=" "/>
    <s v=""/>
    <s v=""/>
    <n v="33802"/>
    <s v=""/>
    <n v="320"/>
    <s v="NULL"/>
    <s v="NULL"/>
  </r>
  <r>
    <x v="1"/>
    <x v="2"/>
    <d v="2021-12-01T00:00:00"/>
    <x v="11"/>
    <s v=" "/>
    <s v="G00203"/>
    <n v="69120"/>
    <x v="88"/>
    <s v="69120 Merchant fees"/>
    <x v="2"/>
    <s v="ACH DEBITHRTLAND PMT SYS/TXNS/FEES -650000008966817"/>
    <s v=" "/>
    <s v=""/>
    <s v=""/>
    <n v="74.95"/>
    <n v="74.95"/>
    <n v="0"/>
    <s v=""/>
    <s v="G/L Account"/>
    <s v=""/>
    <s v=" "/>
    <s v=""/>
    <s v=""/>
    <n v="33800"/>
    <s v=""/>
    <n v="320"/>
    <s v="NULL"/>
    <s v="NULL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90"/>
    <n v="190"/>
    <n v="0"/>
    <s v="RN License Renewal"/>
    <s v="G/L Account"/>
    <s v=""/>
    <s v=" "/>
    <s v=""/>
    <s v=""/>
    <n v="37495"/>
    <s v=""/>
    <n v="120"/>
    <s v=""/>
    <s v="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62"/>
    <n v="162"/>
    <n v="0"/>
    <s v="Nurse Practitioner Furnishing Number Renewal"/>
    <s v="G/L Account"/>
    <s v=""/>
    <s v=" "/>
    <s v=""/>
    <s v=""/>
    <n v="37461"/>
    <s v=""/>
    <n v="120"/>
    <s v=""/>
    <s v=""/>
  </r>
  <r>
    <x v="1"/>
    <x v="1"/>
    <d v="2021-12-01T00:00:00"/>
    <x v="11"/>
    <s v=" "/>
    <s v="85347241"/>
    <n v="68130"/>
    <x v="12"/>
    <s v="68130 Licensing &amp; permitting"/>
    <x v="3"/>
    <s v="Board of Registered Nursing California"/>
    <s v=" "/>
    <s v=""/>
    <s v=""/>
    <n v="150"/>
    <n v="150"/>
    <n v="0"/>
    <s v="Nurse Practitioner License Renewal"/>
    <s v="G/L Account"/>
    <s v=""/>
    <s v=" "/>
    <s v=""/>
    <s v=""/>
    <n v="37375"/>
    <s v=""/>
    <n v="120"/>
    <s v=""/>
    <s v=""/>
  </r>
  <r>
    <x v="1"/>
    <x v="5"/>
    <d v="2021-12-01T00:00:00"/>
    <x v="11"/>
    <s v=" "/>
    <s v="85622926"/>
    <n v="68130"/>
    <x v="12"/>
    <s v="68130 Licensing &amp; permitting"/>
    <x v="3"/>
    <s v="Notary"/>
    <s v=" "/>
    <s v=""/>
    <s v=""/>
    <n v="80"/>
    <n v="80"/>
    <n v="0"/>
    <s v="Dr. Lee and Dr. Vaughnvnotary for the csos app to order drugs online. Notary found via Thumbtack - Notary name is Miranda's Mobile Notary"/>
    <s v="G/L Account"/>
    <s v=""/>
    <s v=" "/>
    <s v=""/>
    <s v=""/>
    <n v="36329"/>
    <s v=""/>
    <n v="180"/>
    <s v=""/>
    <s v=""/>
  </r>
  <r>
    <x v="0"/>
    <x v="2"/>
    <d v="2021-12-01T00:00:00"/>
    <x v="11"/>
    <s v=" "/>
    <s v="G00205"/>
    <n v="68130"/>
    <x v="12"/>
    <s v="68130 Licensing &amp; permitting"/>
    <x v="3"/>
    <s v="INCLEARING CHECK"/>
    <s v=" "/>
    <s v=""/>
    <s v=""/>
    <n v="500"/>
    <n v="500"/>
    <n v="0"/>
    <s v=""/>
    <s v="G/L Account"/>
    <s v=""/>
    <s v=" "/>
    <s v=""/>
    <s v=""/>
    <n v="33513"/>
    <s v=""/>
    <n v="380"/>
    <s v="NULL"/>
    <s v="NULL"/>
  </r>
  <r>
    <x v="1"/>
    <x v="3"/>
    <d v="2021-12-01T00:00:00"/>
    <x v="11"/>
    <s v="Invoice"/>
    <s v="SF-4-21"/>
    <n v="68130"/>
    <x v="12"/>
    <s v="68130 Licensing &amp; permitting"/>
    <x v="3"/>
    <s v="Fire alarm fee for SOMA"/>
    <s v=" "/>
    <s v=""/>
    <s v=""/>
    <n v="239.32"/>
    <n v="239.32"/>
    <n v="0"/>
    <s v=""/>
    <s v="G/L Account"/>
    <s v=""/>
    <s v=" "/>
    <s v=""/>
    <s v="A.R Sanchez-Corea &amp; Associates, Inc"/>
    <n v="29374"/>
    <s v="SF-4-21"/>
    <n v="380"/>
    <s v="NULL"/>
    <s v="NULL"/>
  </r>
  <r>
    <x v="5"/>
    <x v="5"/>
    <d v="2021-12-01T00:00:00"/>
    <x v="11"/>
    <s v=" "/>
    <s v="85622929"/>
    <n v="67160"/>
    <x v="15"/>
    <s v="67160 In-house meals"/>
    <x v="4"/>
    <s v="Nothing Bundt Cakes"/>
    <s v=" "/>
    <s v=""/>
    <s v=""/>
    <n v="28"/>
    <n v="28"/>
    <n v="0"/>
    <s v="November Birthday Cake Celebration"/>
    <s v="G/L Account"/>
    <s v=""/>
    <s v=" "/>
    <s v=""/>
    <s v=""/>
    <n v="36331"/>
    <s v=""/>
    <n v="180"/>
    <s v=""/>
    <s v=""/>
  </r>
  <r>
    <x v="5"/>
    <x v="5"/>
    <d v="2021-12-01T00:00:00"/>
    <x v="11"/>
    <s v=" "/>
    <s v="85622920"/>
    <n v="67160"/>
    <x v="15"/>
    <s v="67160 In-house meals"/>
    <x v="4"/>
    <s v="Costco Wholesale"/>
    <s v=" "/>
    <s v=""/>
    <s v=""/>
    <n v="43.43"/>
    <n v="43.43"/>
    <n v="0"/>
    <s v="October Birthday Celebration Pizza for SV Staff"/>
    <s v="G/L Account"/>
    <s v=""/>
    <s v=" "/>
    <s v=""/>
    <s v=""/>
    <n v="36325"/>
    <s v=""/>
    <n v="180"/>
    <s v=""/>
    <s v=""/>
  </r>
  <r>
    <x v="0"/>
    <x v="4"/>
    <d v="2021-12-01T00:00:00"/>
    <x v="11"/>
    <s v=" "/>
    <s v="84993998"/>
    <n v="67160"/>
    <x v="15"/>
    <s v="67160 In-house meals"/>
    <x v="4"/>
    <s v="Baked by Melissa"/>
    <s v=" "/>
    <s v=""/>
    <s v=""/>
    <n v="33.049999999999997"/>
    <n v="33.049999999999997"/>
    <n v="0"/>
    <s v="Uptakes for a Bethany medical provider drop off"/>
    <s v="G/L Account"/>
    <s v="22500"/>
    <s v=" "/>
    <s v=""/>
    <s v=""/>
    <n v="36319"/>
    <s v=""/>
    <n v="340"/>
    <s v=""/>
    <s v=""/>
  </r>
  <r>
    <x v="1"/>
    <x v="1"/>
    <d v="2021-12-01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604"/>
    <s v=""/>
    <n v="110"/>
    <s v="NULL"/>
    <s v="NULL"/>
  </r>
  <r>
    <x v="1"/>
    <x v="1"/>
    <d v="2021-12-01T00:00:00"/>
    <x v="11"/>
    <s v=" "/>
    <s v="G00196"/>
    <n v="67160"/>
    <x v="15"/>
    <s v="67160 In-house meals"/>
    <x v="4"/>
    <s v="Uber eats - NT"/>
    <s v=" "/>
    <s v=""/>
    <s v=""/>
    <n v="23.7"/>
    <n v="23.7"/>
    <n v="0"/>
    <s v="Uber Eats"/>
    <s v="G/L Account"/>
    <s v=""/>
    <s v=" "/>
    <s v=""/>
    <s v=""/>
    <n v="30580"/>
    <s v=""/>
    <n v="110"/>
    <s v="NULL"/>
    <s v="NULL"/>
  </r>
  <r>
    <x v="1"/>
    <x v="1"/>
    <d v="2021-12-01T00:00:00"/>
    <x v="11"/>
    <s v=" "/>
    <s v="G00196"/>
    <n v="67160"/>
    <x v="15"/>
    <s v="67160 In-house meals"/>
    <x v="4"/>
    <s v="Tst Progress - no receipt"/>
    <s v=" "/>
    <s v=""/>
    <s v=""/>
    <n v="198.11"/>
    <n v="198.11"/>
    <n v="0"/>
    <s v="Tst Progress"/>
    <s v="G/L Account"/>
    <s v=""/>
    <s v=" "/>
    <s v=""/>
    <s v=""/>
    <n v="30556"/>
    <s v=""/>
    <n v="110"/>
    <s v="NULL"/>
    <s v="NULL"/>
  </r>
  <r>
    <x v="0"/>
    <x v="2"/>
    <d v="2021-12-01T00:00:00"/>
    <x v="11"/>
    <s v="Invoice"/>
    <s v="114343"/>
    <n v="67120"/>
    <x v="16"/>
    <s v="67120 Employee recognition"/>
    <x v="4"/>
    <s v="Bottles and Journal book for new hires"/>
    <s v=" "/>
    <s v=""/>
    <s v=""/>
    <n v="1201.6300000000001"/>
    <n v="1201.6300000000001"/>
    <n v="0"/>
    <s v=""/>
    <s v="G/L Account"/>
    <s v=""/>
    <s v=" "/>
    <s v=""/>
    <s v="Emoro"/>
    <n v="27802"/>
    <s v="114343"/>
    <n v="332"/>
    <s v="NULL"/>
    <s v="NULL"/>
  </r>
  <r>
    <x v="1"/>
    <x v="1"/>
    <d v="2021-12-01T00:00:00"/>
    <x v="11"/>
    <s v=" "/>
    <s v="85347241"/>
    <n v="67110"/>
    <x v="17"/>
    <s v="67110 Professional development"/>
    <x v="4"/>
    <s v="American Society for Reproductive Medicine"/>
    <s v=" "/>
    <s v=""/>
    <s v=""/>
    <n v="170"/>
    <n v="170"/>
    <n v="0"/>
    <s v="ASRM Membership Fee"/>
    <s v="G/L Account"/>
    <s v=""/>
    <s v=" "/>
    <s v=""/>
    <s v=""/>
    <n v="36323"/>
    <s v=""/>
    <n v="120"/>
    <s v=""/>
    <s v=""/>
  </r>
  <r>
    <x v="1"/>
    <x v="5"/>
    <d v="2021-12-01T00:00:00"/>
    <x v="11"/>
    <s v=" "/>
    <s v="86195696"/>
    <n v="66140"/>
    <x v="20"/>
    <s v="66140 Ground transportation"/>
    <x v="5"/>
    <s v="Douglas Parking 80 Grand"/>
    <s v=" "/>
    <s v=""/>
    <s v=""/>
    <n v="20"/>
    <n v="20"/>
    <n v="0"/>
    <s v="Parking in Oakland"/>
    <s v="G/L Account"/>
    <s v=""/>
    <s v=" "/>
    <s v=""/>
    <s v=""/>
    <n v="37387"/>
    <s v=""/>
    <n v="160"/>
    <s v=""/>
    <s v=""/>
  </r>
  <r>
    <x v="1"/>
    <x v="5"/>
    <d v="2021-12-01T00:00:00"/>
    <x v="11"/>
    <s v=" "/>
    <s v="86195696"/>
    <n v="66140"/>
    <x v="20"/>
    <s v="66140 Ground transportation"/>
    <x v="5"/>
    <s v="83.1 mi @ $0.56 / mi"/>
    <s v=" "/>
    <s v=""/>
    <s v=""/>
    <n v="46.54"/>
    <n v="46.54"/>
    <n v="0"/>
    <s v="Gas: SV to OAK, OAK to SV"/>
    <s v="G/L Account"/>
    <s v=""/>
    <s v=" "/>
    <s v=""/>
    <s v=""/>
    <n v="36335"/>
    <s v=""/>
    <n v="160"/>
    <s v=""/>
    <s v=""/>
  </r>
  <r>
    <x v="0"/>
    <x v="7"/>
    <d v="2021-12-01T00:00:00"/>
    <x v="11"/>
    <s v=" "/>
    <s v="84836297"/>
    <n v="66140"/>
    <x v="20"/>
    <s v="66140 Ground transportation"/>
    <x v="5"/>
    <s v="Douglas Parking 80 Grand"/>
    <s v=" "/>
    <s v=""/>
    <s v=""/>
    <n v="20"/>
    <n v="20"/>
    <n v="0"/>
    <s v="Parking"/>
    <s v="G/L Account"/>
    <s v="22500"/>
    <s v=" "/>
    <s v=""/>
    <s v=""/>
    <n v="36315"/>
    <s v=""/>
    <n v="130"/>
    <s v=""/>
    <s v=""/>
  </r>
  <r>
    <x v="1"/>
    <x v="1"/>
    <d v="2021-12-01T00:00:00"/>
    <x v="11"/>
    <s v=" "/>
    <s v="G00196"/>
    <n v="66140"/>
    <x v="20"/>
    <s v="66140 Ground transportation"/>
    <x v="5"/>
    <s v="Uber NT"/>
    <s v=" "/>
    <s v=""/>
    <s v=""/>
    <n v="29.79"/>
    <n v="29.79"/>
    <n v="0"/>
    <s v="Uber.com"/>
    <s v="G/L Account"/>
    <s v=""/>
    <s v=" "/>
    <s v=""/>
    <s v=""/>
    <n v="30574"/>
    <s v=""/>
    <n v="110"/>
    <s v="NULL"/>
    <s v="NULL"/>
  </r>
  <r>
    <x v="4"/>
    <x v="4"/>
    <d v="2021-12-01T00:00:00"/>
    <x v="11"/>
    <s v="Invoice"/>
    <s v="88834"/>
    <n v="65240"/>
    <x v="23"/>
    <s v="65240 Dues &amp; subscriptions"/>
    <x v="6"/>
    <s v="Req for Medical NJ license for Dr.Hancock"/>
    <s v=" "/>
    <s v=""/>
    <s v=""/>
    <n v="50"/>
    <n v="50"/>
    <n v="0"/>
    <s v=""/>
    <s v="G/L Account"/>
    <s v=""/>
    <s v=" "/>
    <s v=""/>
    <s v="Doctors Management"/>
    <n v="25868"/>
    <s v="88834"/>
    <n v="110"/>
    <s v="NULL"/>
    <s v="NULL"/>
  </r>
  <r>
    <x v="1"/>
    <x v="5"/>
    <d v="2021-12-01T00:00:00"/>
    <x v="11"/>
    <s v="Invoice"/>
    <s v="459255105"/>
    <n v="65230"/>
    <x v="24"/>
    <s v="65230 Equipment rentals"/>
    <x v="6"/>
    <s v="Dec 2021 Rental Canon copier"/>
    <s v=" "/>
    <s v=""/>
    <s v=""/>
    <n v="484.25"/>
    <n v="484.25"/>
    <n v="0"/>
    <s v=""/>
    <s v="G/L Account"/>
    <s v=""/>
    <s v=" "/>
    <s v=""/>
    <s v="US Bank Equipment Finance"/>
    <n v="25783"/>
    <s v="459255105"/>
    <n v="370"/>
    <s v="NULL"/>
    <s v="NULL"/>
  </r>
  <r>
    <x v="1"/>
    <x v="1"/>
    <d v="2021-12-01T00:00:00"/>
    <x v="11"/>
    <s v=" "/>
    <s v="G00196"/>
    <n v="65210"/>
    <x v="26"/>
    <s v="65210 Computer software"/>
    <x v="6"/>
    <s v="Apple - no receipt"/>
    <s v=" "/>
    <s v=""/>
    <s v=""/>
    <n v="29.95"/>
    <n v="29.95"/>
    <n v="0"/>
    <s v="Apple"/>
    <s v="G/L Account"/>
    <s v=""/>
    <s v=" "/>
    <s v=""/>
    <s v=""/>
    <n v="30568"/>
    <s v=""/>
    <n v="370"/>
    <s v="NULL"/>
    <s v="NULL"/>
  </r>
  <r>
    <x v="1"/>
    <x v="1"/>
    <d v="2021-12-01T00:00:00"/>
    <x v="11"/>
    <s v=" "/>
    <s v="G00195"/>
    <n v="65210"/>
    <x v="26"/>
    <s v="65210 Computer software"/>
    <x v="6"/>
    <s v="Microsoft IT - no receipt"/>
    <s v=" "/>
    <s v=""/>
    <s v=""/>
    <n v="20"/>
    <n v="20"/>
    <n v="0"/>
    <s v="Microsoft"/>
    <s v="G/L Account"/>
    <s v=""/>
    <s v=" "/>
    <s v=""/>
    <s v=""/>
    <n v="29480"/>
    <s v=""/>
    <n v="370"/>
    <s v="NULL"/>
    <s v="NULL"/>
  </r>
  <r>
    <x v="0"/>
    <x v="2"/>
    <d v="2021-12-01T00:00:00"/>
    <x v="11"/>
    <s v=" "/>
    <s v="G00195"/>
    <n v="65210"/>
    <x v="26"/>
    <s v="65210 Computer software"/>
    <x v="6"/>
    <s v="Expensify"/>
    <s v=" "/>
    <s v=""/>
    <s v=""/>
    <n v="567"/>
    <n v="567"/>
    <n v="0"/>
    <s v="EXPENSIFY.COM"/>
    <s v="G/L Account"/>
    <s v=""/>
    <s v=" "/>
    <s v=""/>
    <s v=""/>
    <n v="29478"/>
    <s v=""/>
    <n v="320"/>
    <s v="NULL"/>
    <s v="NULL"/>
  </r>
  <r>
    <x v="4"/>
    <x v="4"/>
    <d v="2021-12-01T00:00:00"/>
    <x v="11"/>
    <s v="Invoice"/>
    <s v="60868"/>
    <n v="65210"/>
    <x v="26"/>
    <s v="65210 Computer software"/>
    <x v="6"/>
    <s v="Dec 2021  AZ"/>
    <s v=" "/>
    <s v=""/>
    <s v=""/>
    <n v="1885.5"/>
    <n v="1885.5"/>
    <n v="0"/>
    <s v=""/>
    <s v="G/L Account"/>
    <s v=""/>
    <s v=" "/>
    <s v=""/>
    <s v="Azalea Health"/>
    <n v="25856"/>
    <s v="60868"/>
    <n v="220"/>
    <s v="NULL"/>
    <s v="NULL"/>
  </r>
  <r>
    <x v="1"/>
    <x v="1"/>
    <d v="2021-12-01T00:00:00"/>
    <x v="11"/>
    <s v="Invoice"/>
    <s v="60759"/>
    <n v="65210"/>
    <x v="26"/>
    <s v="65210 Computer software"/>
    <x v="6"/>
    <s v="Dec 2021  AZ"/>
    <s v=" "/>
    <s v=""/>
    <s v=""/>
    <n v="5434.1"/>
    <n v="5434.1"/>
    <n v="0"/>
    <s v=""/>
    <s v="G/L Account"/>
    <s v=""/>
    <s v=" "/>
    <s v=""/>
    <s v="Azalea Health"/>
    <n v="25852"/>
    <s v="60759"/>
    <n v="220"/>
    <s v="NULL"/>
    <s v="NULL"/>
  </r>
  <r>
    <x v="1"/>
    <x v="7"/>
    <d v="2021-12-01T00:00:00"/>
    <x v="11"/>
    <s v="Invoice"/>
    <s v="P210366"/>
    <n v="65200"/>
    <x v="27"/>
    <s v="65200 IT supplies"/>
    <x v="6"/>
    <s v="Logitech MX"/>
    <s v=" "/>
    <s v=""/>
    <s v=""/>
    <n v="106.93"/>
    <n v="106.93"/>
    <n v="0"/>
    <s v=""/>
    <s v="G/L Account"/>
    <s v=""/>
    <s v=" "/>
    <s v=""/>
    <s v="CDW"/>
    <n v="25884"/>
    <s v="P210366"/>
    <n v="370"/>
    <s v="NULL"/>
    <s v="NULL"/>
  </r>
  <r>
    <x v="1"/>
    <x v="7"/>
    <d v="2021-12-01T00:00:00"/>
    <x v="11"/>
    <s v=" "/>
    <s v="G00196"/>
    <n v="65190"/>
    <x v="28"/>
    <s v="65190 Office supplies"/>
    <x v="6"/>
    <s v="Cabinet Door Elbow Catch"/>
    <s v=" "/>
    <s v=""/>
    <s v=""/>
    <n v="8.26"/>
    <n v="8.26"/>
    <n v="0"/>
    <s v="Amazon"/>
    <s v="G/L Account"/>
    <s v=""/>
    <s v=" "/>
    <s v=""/>
    <s v=""/>
    <n v="30598"/>
    <s v=""/>
    <n v="180"/>
    <s v="NULL"/>
    <s v="NULL"/>
  </r>
  <r>
    <x v="1"/>
    <x v="7"/>
    <d v="2021-12-01T00:00:00"/>
    <x v="11"/>
    <s v=" "/>
    <s v="G00196"/>
    <n v="65190"/>
    <x v="28"/>
    <s v="65190 Office supplies"/>
    <x v="6"/>
    <s v="dozer hole saw"/>
    <s v=" "/>
    <s v=""/>
    <s v=""/>
    <n v="15.42"/>
    <n v="15.42"/>
    <n v="0"/>
    <s v="Amazon"/>
    <s v="G/L Account"/>
    <s v=""/>
    <s v=" "/>
    <s v=""/>
    <s v=""/>
    <n v="30586"/>
    <s v=""/>
    <n v="180"/>
    <s v="NULL"/>
    <s v="NULL"/>
  </r>
  <r>
    <x v="1"/>
    <x v="7"/>
    <d v="2021-12-01T00:00:00"/>
    <x v="11"/>
    <s v=" "/>
    <s v="G00196"/>
    <n v="65190"/>
    <x v="28"/>
    <s v="65190 Office supplies"/>
    <x v="6"/>
    <s v="Electronic Cabinet Lock"/>
    <s v=" "/>
    <s v=""/>
    <s v=""/>
    <n v="83.72"/>
    <n v="83.72"/>
    <n v="0"/>
    <s v="Amazon"/>
    <s v="G/L Account"/>
    <s v=""/>
    <s v=" "/>
    <s v=""/>
    <s v=""/>
    <n v="30562"/>
    <s v=""/>
    <n v="180"/>
    <s v="NULL"/>
    <s v="NULL"/>
  </r>
  <r>
    <x v="4"/>
    <x v="4"/>
    <d v="2021-12-01T00:00:00"/>
    <x v="11"/>
    <s v="Invoice"/>
    <s v="Z7940055"/>
    <n v="65130"/>
    <x v="34"/>
    <s v="65130 Telephone &amp; internet"/>
    <x v="6"/>
    <s v="NYC internet Nov 2021"/>
    <s v=" "/>
    <s v=""/>
    <s v=""/>
    <n v="70.239999999999995"/>
    <n v="70.239999999999995"/>
    <n v="0"/>
    <s v=""/>
    <s v="G/L Account"/>
    <s v=""/>
    <s v=" "/>
    <s v=""/>
    <s v="Verizon Business Network Services LLC"/>
    <n v="27858"/>
    <s v="Z7940055"/>
    <n v="370"/>
    <s v="NULL"/>
    <s v="NULL"/>
  </r>
  <r>
    <x v="4"/>
    <x v="4"/>
    <d v="2021-12-01T00:00:00"/>
    <x v="11"/>
    <s v="Invoice"/>
    <s v="12.1.21-COGENT"/>
    <n v="65130"/>
    <x v="34"/>
    <s v="65130 Telephone &amp; internet"/>
    <x v="6"/>
    <s v="12.1.21-12.31.21 1000 MBPS Order:3-001013046 - NY"/>
    <s v=" "/>
    <s v=""/>
    <s v=""/>
    <n v="800"/>
    <n v="800"/>
    <n v="0"/>
    <s v=""/>
    <s v="G/L Account"/>
    <s v=""/>
    <s v=" "/>
    <s v=""/>
    <s v="Cogent Communications, Inc. "/>
    <n v="25761"/>
    <s v="12.1.21-COGENT"/>
    <n v="370"/>
    <s v="NULL"/>
    <s v="NULL"/>
  </r>
  <r>
    <x v="1"/>
    <x v="1"/>
    <d v="2021-12-01T00:00:00"/>
    <x v="11"/>
    <s v=" "/>
    <s v="G00195"/>
    <n v="65120"/>
    <x v="35"/>
    <s v="65120 Utilities"/>
    <x v="6"/>
    <s v="Surgicare Software Llc"/>
    <s v=" "/>
    <s v=""/>
    <s v=""/>
    <n v="599.20000000000005"/>
    <n v="599.20000000000005"/>
    <n v="0"/>
    <s v="SURGICARE SOFTWARE, LLC"/>
    <s v="G/L Account"/>
    <s v=""/>
    <s v=" "/>
    <s v=""/>
    <s v=""/>
    <n v="29486"/>
    <s v=""/>
    <n v="180"/>
    <s v="NULL"/>
    <s v="NULL"/>
  </r>
  <r>
    <x v="0"/>
    <x v="2"/>
    <d v="2021-12-01T00:00:00"/>
    <x v="11"/>
    <s v="Invoice"/>
    <s v="867641"/>
    <n v="64160"/>
    <x v="38"/>
    <s v="64160 Legal"/>
    <x v="7"/>
    <s v="Legal expenses rendered through 10.31.21 review analysis/meeting with OHSU"/>
    <s v=" "/>
    <s v=""/>
    <s v=""/>
    <n v="1701"/>
    <n v="1701"/>
    <n v="0"/>
    <s v=""/>
    <s v="G/L Account"/>
    <s v=""/>
    <s v=" "/>
    <s v=""/>
    <s v="Bass Berry"/>
    <n v="28193"/>
    <s v="867641"/>
    <n v="360"/>
    <s v="NULL"/>
    <s v="NULL"/>
  </r>
  <r>
    <x v="4"/>
    <x v="4"/>
    <d v="2021-12-01T00:00:00"/>
    <x v="11"/>
    <s v="Invoice"/>
    <s v="867640"/>
    <n v="64160"/>
    <x v="38"/>
    <s v="64160 Legal"/>
    <x v="7"/>
    <s v="Legal expenses rendered through 10.31.21 review analysis/meeting with OHSU"/>
    <s v=" "/>
    <s v=""/>
    <s v=""/>
    <n v="636"/>
    <n v="636"/>
    <n v="0"/>
    <s v=""/>
    <s v="G/L Account"/>
    <s v=""/>
    <s v=" "/>
    <s v=""/>
    <s v="Bass Berry"/>
    <n v="28189"/>
    <s v="867640"/>
    <n v="360"/>
    <s v="NULL"/>
    <s v="NULL"/>
  </r>
  <r>
    <x v="0"/>
    <x v="2"/>
    <d v="2021-12-01T00:00:00"/>
    <x v="11"/>
    <s v="Invoice"/>
    <s v="1584785"/>
    <n v="64160"/>
    <x v="38"/>
    <s v="64160 Legal"/>
    <x v="7"/>
    <s v="10.4.21 - telephone executive department/term of CFO and related issue w/ serverance and term strate"/>
    <s v=" "/>
    <s v=""/>
    <s v=""/>
    <n v="516"/>
    <n v="516"/>
    <n v="0"/>
    <s v=""/>
    <s v="G/L Account"/>
    <s v=""/>
    <s v=" "/>
    <s v=""/>
    <s v="Fisher &amp; Philips LLP"/>
    <n v="28182"/>
    <s v="1584785"/>
    <n v="360"/>
    <s v="NULL"/>
    <s v="NULL"/>
  </r>
  <r>
    <x v="0"/>
    <x v="2"/>
    <d v="2021-12-01T00:00:00"/>
    <x v="11"/>
    <s v="Invoice"/>
    <s v="CW-1708"/>
    <n v="64120"/>
    <x v="82"/>
    <s v="64120 Consulting "/>
    <x v="7"/>
    <s v="11.16.21-11.30.21- J.Piazza + R.Osako"/>
    <s v=" "/>
    <s v=""/>
    <s v=""/>
    <n v="9750"/>
    <n v="9750"/>
    <n v="0"/>
    <s v=""/>
    <s v="G/L Account"/>
    <s v=""/>
    <s v=" "/>
    <s v=""/>
    <s v="Neetek Systems Integrations, Inc."/>
    <n v="28195"/>
    <s v="CW-1708"/>
    <n v="370"/>
    <s v="NULL"/>
    <s v="NULL"/>
  </r>
  <r>
    <x v="0"/>
    <x v="2"/>
    <d v="2021-12-01T00:00:00"/>
    <x v="11"/>
    <s v="Invoice"/>
    <s v="CW-1687"/>
    <n v="64120"/>
    <x v="82"/>
    <s v="64120 Consulting "/>
    <x v="7"/>
    <s v="11.1.21-11.15.21- J.Piazza + R.Osako"/>
    <s v=" "/>
    <s v=""/>
    <s v=""/>
    <n v="16275"/>
    <n v="16275"/>
    <n v="0"/>
    <s v=""/>
    <s v="G/L Account"/>
    <s v=""/>
    <s v=" "/>
    <s v=""/>
    <s v="Neetek Systems Integrations, Inc."/>
    <n v="27844"/>
    <s v="CW-1687"/>
    <n v="370"/>
    <s v="NULL"/>
    <s v="NULL"/>
  </r>
  <r>
    <x v="0"/>
    <x v="2"/>
    <d v="2021-12-01T00:00:00"/>
    <x v="11"/>
    <s v="Invoice"/>
    <s v="04"/>
    <n v="64120"/>
    <x v="82"/>
    <s v="64120 Consulting "/>
    <x v="7"/>
    <s v="Advisory work - month of Dec 2021"/>
    <s v=" "/>
    <s v=""/>
    <s v=""/>
    <n v="10000"/>
    <n v="10000"/>
    <n v="0"/>
    <s v=""/>
    <s v="G/L Account"/>
    <s v=""/>
    <s v=" "/>
    <s v=""/>
    <s v="Archibald Ventures"/>
    <n v="25759"/>
    <s v="04"/>
    <n v="400"/>
    <s v="NULL"/>
    <s v="NULL"/>
  </r>
  <r>
    <x v="0"/>
    <x v="2"/>
    <d v="2021-12-01T00:00:00"/>
    <x v="11"/>
    <s v="Invoice"/>
    <s v="1584-35"/>
    <n v="63160"/>
    <x v="44"/>
    <s v="63160 Graphic design"/>
    <x v="8"/>
    <s v="Monthly retainer - Design Services"/>
    <s v=" "/>
    <s v=""/>
    <s v=""/>
    <n v="6500"/>
    <n v="6500"/>
    <n v="0"/>
    <s v=""/>
    <s v="G/L Account"/>
    <s v=""/>
    <s v=" "/>
    <s v=""/>
    <s v="Mali and Friends LTD"/>
    <n v="25769"/>
    <s v="1584-35"/>
    <n v="340"/>
    <s v="NULL"/>
    <s v="NULL"/>
  </r>
  <r>
    <x v="4"/>
    <x v="4"/>
    <d v="2021-12-01T00:00:00"/>
    <x v="11"/>
    <s v="Invoice"/>
    <s v="2413-6269"/>
    <n v="63150"/>
    <x v="45"/>
    <s v="63150 Advertising, print &amp; promotion"/>
    <x v="8"/>
    <s v="Dec 2021 marketing retainer"/>
    <s v=" "/>
    <s v=""/>
    <s v=""/>
    <n v="10000"/>
    <n v="10000"/>
    <n v="0"/>
    <s v=""/>
    <s v="G/L Account"/>
    <s v=""/>
    <s v=" "/>
    <s v=""/>
    <s v="Wilyfoxx Collective Inc"/>
    <n v="25775"/>
    <s v="2413-6269"/>
    <n v="340"/>
    <s v="NULL"/>
    <s v="NULL"/>
  </r>
  <r>
    <x v="0"/>
    <x v="2"/>
    <d v="2021-12-01T00:00:00"/>
    <x v="11"/>
    <s v="Invoice"/>
    <s v="SF010422"/>
    <n v="63140"/>
    <x v="46"/>
    <s v="63140 Website/multimedia/digital/apps"/>
    <x v="8"/>
    <s v="Google Ads -Digital marketing service 12.10.21-12.31.21"/>
    <s v=" "/>
    <s v=""/>
    <s v=""/>
    <n v="3387.1"/>
    <n v="3387.1"/>
    <n v="0"/>
    <s v=""/>
    <s v="G/L Account"/>
    <s v=""/>
    <s v=" "/>
    <s v=""/>
    <s v="PC Social Media Services "/>
    <n v="28524"/>
    <s v="SF010422"/>
    <n v="340"/>
    <s v="NULL"/>
    <s v="NULL"/>
  </r>
  <r>
    <x v="1"/>
    <x v="5"/>
    <d v="2021-12-01T00:00:00"/>
    <x v="11"/>
    <s v=" "/>
    <s v="G00190"/>
    <n v="51391"/>
    <x v="61"/>
    <s v="51391 Anesthesia"/>
    <x v="10"/>
    <s v="Reserval Accrued MAC"/>
    <s v=" "/>
    <s v=""/>
    <s v=""/>
    <n v="-49950"/>
    <n v="0"/>
    <n v="49950"/>
    <s v="MAC Inv 824 SV"/>
    <s v="G/L Account"/>
    <s v=""/>
    <s v=" "/>
    <s v=""/>
    <s v=""/>
    <n v="27412"/>
    <s v=""/>
    <n v="130"/>
    <s v="NULL"/>
    <s v="NULL"/>
  </r>
  <r>
    <x v="1"/>
    <x v="7"/>
    <d v="2021-12-01T00:00:00"/>
    <x v="11"/>
    <s v=" "/>
    <s v="G00190"/>
    <n v="51391"/>
    <x v="61"/>
    <s v="51391 Anesthesia"/>
    <x v="10"/>
    <s v="Reserval Accrued MAC"/>
    <s v=" "/>
    <s v=""/>
    <s v=""/>
    <n v="-31050"/>
    <n v="0"/>
    <n v="31050"/>
    <s v="MAC Inv 822 Oak"/>
    <s v="G/L Account"/>
    <s v=""/>
    <s v=" "/>
    <s v=""/>
    <s v=""/>
    <n v="27406"/>
    <s v=""/>
    <n v="130"/>
    <s v="NULL"/>
    <s v="NULL"/>
  </r>
  <r>
    <x v="1"/>
    <x v="1"/>
    <d v="2021-12-01T00:00:00"/>
    <x v="11"/>
    <s v=" "/>
    <s v="G00190"/>
    <n v="51391"/>
    <x v="61"/>
    <s v="51391 Anesthesia"/>
    <x v="10"/>
    <s v="Reserval Accrued MAC"/>
    <s v=" "/>
    <s v=""/>
    <s v=""/>
    <n v="-81350"/>
    <n v="0"/>
    <n v="81350"/>
    <s v="MAC Inv 823 SF"/>
    <s v="G/L Account"/>
    <s v=""/>
    <s v=" "/>
    <s v=""/>
    <s v=""/>
    <n v="27400"/>
    <s v=""/>
    <n v="130"/>
    <s v="NULL"/>
    <s v="NULL"/>
  </r>
  <r>
    <x v="4"/>
    <x v="4"/>
    <d v="2021-12-01T00:00:00"/>
    <x v="11"/>
    <s v="Invoice"/>
    <s v="535000173677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173"/>
    <s v="535000173677"/>
    <n v="170"/>
    <s v="NULL"/>
    <s v="NULL"/>
  </r>
  <r>
    <x v="4"/>
    <x v="4"/>
    <d v="2021-12-01T00:00:00"/>
    <x v="11"/>
    <s v="Invoice"/>
    <s v="535000173677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170"/>
    <s v="535000173677"/>
    <n v="110"/>
    <s v="NULL"/>
    <s v="NULL"/>
  </r>
  <r>
    <x v="4"/>
    <x v="4"/>
    <d v="2021-12-01T00:00:00"/>
    <x v="11"/>
    <s v="Invoice"/>
    <s v="535000173677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167"/>
    <s v="535000173677"/>
    <n v="120"/>
    <s v="NULL"/>
    <s v="NULL"/>
  </r>
  <r>
    <x v="4"/>
    <x v="4"/>
    <d v="2021-12-01T00:00:00"/>
    <x v="11"/>
    <s v="Invoice"/>
    <s v="535000173677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164"/>
    <s v="535000173677"/>
    <n v="130"/>
    <s v="NULL"/>
    <s v="NULL"/>
  </r>
  <r>
    <x v="4"/>
    <x v="4"/>
    <d v="2021-12-01T00:00:00"/>
    <x v="11"/>
    <s v="Invoice"/>
    <s v="20-538091"/>
    <n v="51380"/>
    <x v="63"/>
    <s v="51380 Laundry"/>
    <x v="10"/>
    <s v="11.23.21 Bath towels, pillow cases, sheets, blankets"/>
    <s v=" "/>
    <s v=""/>
    <s v=""/>
    <n v="204.85"/>
    <n v="204.85"/>
    <n v="0"/>
    <s v=""/>
    <s v="G/L Account"/>
    <s v=""/>
    <s v=" "/>
    <s v=""/>
    <s v="Admiral Linen"/>
    <n v="27812"/>
    <s v="20-538091"/>
    <n v="110"/>
    <s v="NULL"/>
    <s v="NULL"/>
  </r>
  <r>
    <x v="4"/>
    <x v="4"/>
    <d v="2021-12-01T00:00:00"/>
    <x v="11"/>
    <s v="Invoice"/>
    <s v="20-537926"/>
    <n v="51380"/>
    <x v="63"/>
    <s v="51380 Laundry"/>
    <x v="10"/>
    <s v="11.16.21 Bath towels, pillow cases, sheets, blankets"/>
    <s v=" "/>
    <s v=""/>
    <s v=""/>
    <n v="204.85"/>
    <n v="204.85"/>
    <n v="0"/>
    <s v=""/>
    <s v="G/L Account"/>
    <s v=""/>
    <s v=" "/>
    <s v=""/>
    <s v="Admiral Linen"/>
    <n v="27808"/>
    <s v="20-537926"/>
    <n v="110"/>
    <s v="NULL"/>
    <s v="NULL"/>
  </r>
  <r>
    <x v="4"/>
    <x v="4"/>
    <d v="2021-12-01T00:00:00"/>
    <x v="11"/>
    <s v="Invoice"/>
    <s v="20-537925"/>
    <n v="51380"/>
    <x v="63"/>
    <s v="51380 Laundry"/>
    <x v="10"/>
    <s v="11.2.21 Bath towels, pillow cases, sheets, blankets"/>
    <s v=" "/>
    <s v=""/>
    <s v=""/>
    <n v="204.85"/>
    <n v="204.85"/>
    <n v="0"/>
    <s v=""/>
    <s v="G/L Account"/>
    <s v=""/>
    <s v=" "/>
    <s v=""/>
    <s v="Admiral Linen"/>
    <n v="27804"/>
    <s v="20-537925"/>
    <n v="110"/>
    <s v="NULL"/>
    <s v="NULL"/>
  </r>
  <r>
    <x v="1"/>
    <x v="3"/>
    <d v="2021-12-01T00:00:00"/>
    <x v="11"/>
    <s v="Invoice"/>
    <s v="508000174097"/>
    <n v="51380"/>
    <x v="63"/>
    <s v="51380 Laundry"/>
    <x v="10"/>
    <s v="Laundry SOMA MA"/>
    <s v=" "/>
    <s v=""/>
    <s v=""/>
    <n v="19.87"/>
    <n v="19.87"/>
    <n v="0"/>
    <s v=""/>
    <s v="G/L Account"/>
    <s v=""/>
    <s v=" "/>
    <s v=""/>
    <s v="Aramark"/>
    <n v="25816"/>
    <s v="508000174097"/>
    <n v="170"/>
    <s v="NULL"/>
    <s v="NULL"/>
  </r>
  <r>
    <x v="1"/>
    <x v="3"/>
    <d v="2021-12-01T00:00:00"/>
    <x v="11"/>
    <s v="Invoice"/>
    <s v="508000174097"/>
    <n v="51380"/>
    <x v="63"/>
    <s v="51380 Laundry"/>
    <x v="10"/>
    <s v="Laundry SOMA Providers"/>
    <s v=" "/>
    <s v=""/>
    <s v=""/>
    <n v="9.7899999999999991"/>
    <n v="9.7899999999999991"/>
    <n v="0"/>
    <s v=""/>
    <s v="G/L Account"/>
    <s v=""/>
    <s v=" "/>
    <s v=""/>
    <s v="Aramark"/>
    <n v="25813"/>
    <s v="508000174097"/>
    <n v="110"/>
    <s v="NULL"/>
    <s v="NULL"/>
  </r>
  <r>
    <x v="1"/>
    <x v="1"/>
    <d v="2021-12-01T00:00:00"/>
    <x v="11"/>
    <s v="Invoice"/>
    <s v="508000174004"/>
    <n v="51380"/>
    <x v="63"/>
    <s v="51380 Laundry"/>
    <x v="10"/>
    <s v="Laundry SF MA"/>
    <s v=" "/>
    <s v=""/>
    <s v=""/>
    <n v="149.97"/>
    <n v="149.97"/>
    <n v="0"/>
    <s v=""/>
    <s v="G/L Account"/>
    <s v=""/>
    <s v=" "/>
    <s v=""/>
    <s v="Aramark"/>
    <n v="25809"/>
    <s v="508000174004"/>
    <n v="170"/>
    <s v="NULL"/>
    <s v="NULL"/>
  </r>
  <r>
    <x v="1"/>
    <x v="1"/>
    <d v="2021-12-01T00:00:00"/>
    <x v="11"/>
    <s v="Invoice"/>
    <s v="508000174004"/>
    <n v="51380"/>
    <x v="63"/>
    <s v="51380 Laundry"/>
    <x v="10"/>
    <s v="Laundry SF Nurses"/>
    <s v=" "/>
    <s v=""/>
    <s v=""/>
    <n v="40.9"/>
    <n v="40.9"/>
    <n v="0"/>
    <s v=""/>
    <s v="G/L Account"/>
    <s v=""/>
    <s v=" "/>
    <s v=""/>
    <s v="Aramark"/>
    <n v="25806"/>
    <s v="508000174004"/>
    <n v="120"/>
    <s v="NULL"/>
    <s v="NULL"/>
  </r>
  <r>
    <x v="1"/>
    <x v="1"/>
    <d v="2021-12-01T00:00:00"/>
    <x v="11"/>
    <s v="Invoice"/>
    <s v="508000174004"/>
    <n v="51380"/>
    <x v="63"/>
    <s v="51380 Laundry"/>
    <x v="10"/>
    <s v="Laundry SF Lab"/>
    <s v=" "/>
    <s v=""/>
    <s v=""/>
    <n v="213.6"/>
    <n v="213.6"/>
    <n v="0"/>
    <s v=""/>
    <s v="G/L Account"/>
    <s v=""/>
    <s v=" "/>
    <s v=""/>
    <s v="Aramark"/>
    <n v="25803"/>
    <s v="508000174004"/>
    <n v="130"/>
    <s v="NULL"/>
    <s v="NULL"/>
  </r>
  <r>
    <x v="1"/>
    <x v="1"/>
    <d v="2021-12-01T00:00:00"/>
    <x v="11"/>
    <s v="Invoice"/>
    <s v="508000174004"/>
    <n v="51380"/>
    <x v="63"/>
    <s v="51380 Laundry"/>
    <x v="10"/>
    <s v="Laundry SF MD"/>
    <s v=" "/>
    <s v=""/>
    <s v=""/>
    <n v="49.99"/>
    <n v="49.99"/>
    <n v="0"/>
    <s v=""/>
    <s v="G/L Account"/>
    <s v=""/>
    <s v=" "/>
    <s v=""/>
    <s v="Aramark"/>
    <n v="25800"/>
    <s v="508000174004"/>
    <n v="110"/>
    <s v="NULL"/>
    <s v="NULL"/>
  </r>
  <r>
    <x v="1"/>
    <x v="1"/>
    <d v="2021-12-01T00:00:00"/>
    <x v="11"/>
    <s v="Invoice"/>
    <s v="508000173996"/>
    <n v="51380"/>
    <x v="63"/>
    <s v="51380 Laundry"/>
    <x v="10"/>
    <s v="Laundry SF Nurses"/>
    <s v=" "/>
    <s v=""/>
    <s v=""/>
    <n v="33.75"/>
    <n v="33.75"/>
    <n v="0"/>
    <s v=""/>
    <s v="G/L Account"/>
    <s v=""/>
    <s v=" "/>
    <s v=""/>
    <s v="Aramark"/>
    <n v="25796"/>
    <s v="508000173996"/>
    <n v="120"/>
    <s v="NULL"/>
    <s v="NULL"/>
  </r>
  <r>
    <x v="1"/>
    <x v="1"/>
    <d v="2021-12-01T00:00:00"/>
    <x v="11"/>
    <s v="Invoice"/>
    <s v="508000173996"/>
    <n v="51380"/>
    <x v="63"/>
    <s v="51380 Laundry"/>
    <x v="10"/>
    <s v="Laundry SF Lab"/>
    <s v=" "/>
    <s v=""/>
    <s v=""/>
    <n v="176.26"/>
    <n v="176.26"/>
    <n v="0"/>
    <s v=""/>
    <s v="G/L Account"/>
    <s v=""/>
    <s v=" "/>
    <s v=""/>
    <s v="Aramark"/>
    <n v="25793"/>
    <s v="508000173996"/>
    <n v="130"/>
    <s v="NULL"/>
    <s v="NULL"/>
  </r>
  <r>
    <x v="1"/>
    <x v="1"/>
    <d v="2021-12-01T00:00:00"/>
    <x v="11"/>
    <s v="Invoice"/>
    <s v="508000173996"/>
    <n v="51380"/>
    <x v="63"/>
    <s v="51380 Laundry"/>
    <x v="10"/>
    <s v="Laundry SF MA"/>
    <s v=" "/>
    <s v=""/>
    <s v=""/>
    <n v="123.76"/>
    <n v="123.76"/>
    <n v="0"/>
    <s v=""/>
    <s v="G/L Account"/>
    <s v=""/>
    <s v=" "/>
    <s v=""/>
    <s v="Aramark"/>
    <n v="25790"/>
    <s v="508000173996"/>
    <n v="170"/>
    <s v="NULL"/>
    <s v="NULL"/>
  </r>
  <r>
    <x v="1"/>
    <x v="1"/>
    <d v="2021-12-01T00:00:00"/>
    <x v="11"/>
    <s v="Invoice"/>
    <s v="508000173996"/>
    <n v="51380"/>
    <x v="63"/>
    <s v="51380 Laundry"/>
    <x v="10"/>
    <s v="Laundry SF MD"/>
    <s v=" "/>
    <s v=""/>
    <s v=""/>
    <n v="41.25"/>
    <n v="41.25"/>
    <n v="0"/>
    <s v=""/>
    <s v="G/L Account"/>
    <s v=""/>
    <s v=" "/>
    <s v=""/>
    <s v="Aramark"/>
    <n v="25787"/>
    <s v="508000173996"/>
    <n v="110"/>
    <s v="NULL"/>
    <s v="NULL"/>
  </r>
  <r>
    <x v="4"/>
    <x v="4"/>
    <d v="2021-12-01T00:00:00"/>
    <x v="11"/>
    <s v="Invoice"/>
    <s v="590346324"/>
    <n v="51370"/>
    <x v="89"/>
    <s v="51370 COGS - repair &amp; maintenance "/>
    <x v="10"/>
    <s v="Nov 2021 Service"/>
    <s v=" "/>
    <s v=""/>
    <s v=""/>
    <n v="598.82000000000005"/>
    <n v="598.82000000000005"/>
    <n v="0"/>
    <s v=""/>
    <s v="G/L Account"/>
    <s v=""/>
    <s v=" "/>
    <s v=""/>
    <s v="Richard Wolf Medical Instruments Corp."/>
    <n v="35285"/>
    <s v="590346324"/>
    <n v="120"/>
    <s v="NULL"/>
    <s v="NULL"/>
  </r>
  <r>
    <x v="1"/>
    <x v="1"/>
    <d v="2021-12-01T00:00:00"/>
    <x v="11"/>
    <s v="Invoice"/>
    <s v="0001036493-IN"/>
    <n v="51370"/>
    <x v="89"/>
    <s v="51370 COGS - repair &amp; maintenance "/>
    <x v="10"/>
    <s v="9.29.21 SF Tosoh service"/>
    <s v=" "/>
    <s v=""/>
    <s v=""/>
    <n v="2180"/>
    <n v="2180"/>
    <n v="0"/>
    <s v=""/>
    <s v="G/L Account"/>
    <s v=""/>
    <s v=" "/>
    <s v=""/>
    <s v="Tosoh Bioscience, INC"/>
    <n v="29370"/>
    <s v="0001036493-IN"/>
    <n v="130"/>
    <s v="NULL"/>
    <s v="NULL"/>
  </r>
  <r>
    <x v="1"/>
    <x v="1"/>
    <d v="2021-12-01T00:00:00"/>
    <x v="11"/>
    <s v="Invoice"/>
    <s v="NOV21-MPC"/>
    <n v="51350"/>
    <x v="90"/>
    <s v="51350 COGS - janitorial and waste management"/>
    <x v="10"/>
    <s v="Nov 2021 Janitorial - SF"/>
    <s v=" "/>
    <s v=""/>
    <s v=""/>
    <n v="1400"/>
    <n v="1400"/>
    <n v="0"/>
    <s v=""/>
    <s v="G/L Account"/>
    <s v=""/>
    <s v=" "/>
    <s v=""/>
    <s v="Antonio A Dos Santos"/>
    <n v="27846"/>
    <s v="NOV21-MPC"/>
    <n v="380"/>
    <s v="NULL"/>
    <s v="NULL"/>
  </r>
  <r>
    <x v="4"/>
    <x v="4"/>
    <d v="2021-12-01T00:00:00"/>
    <x v="11"/>
    <s v="Invoice"/>
    <s v="66709"/>
    <n v="51350"/>
    <x v="90"/>
    <s v="51350 COGS - janitorial and waste management"/>
    <x v="10"/>
    <s v="Dec 2021 Cleaning services"/>
    <s v=" "/>
    <s v=""/>
    <s v=""/>
    <n v="10493.03"/>
    <n v="10493.03"/>
    <n v="0"/>
    <s v=""/>
    <s v="G/L Account"/>
    <s v=""/>
    <s v=" "/>
    <s v=""/>
    <s v="Building Maintenance Service LLC"/>
    <n v="25864"/>
    <s v="66709"/>
    <n v="380"/>
    <s v="NULL"/>
    <s v="NULL"/>
  </r>
  <r>
    <x v="1"/>
    <x v="3"/>
    <d v="2021-12-01T00:00:00"/>
    <x v="11"/>
    <s v="Invoice"/>
    <s v="16664691"/>
    <n v="51350"/>
    <x v="90"/>
    <s v="51350 COGS - janitorial and waste management"/>
    <x v="10"/>
    <s v="Dec 2021 Services - Night Janitor"/>
    <s v=" "/>
    <s v=""/>
    <s v=""/>
    <n v="2082.4699999999998"/>
    <n v="2082.4699999999998"/>
    <n v="0"/>
    <s v=""/>
    <s v="G/L Account"/>
    <s v=""/>
    <s v=" "/>
    <s v=""/>
    <s v="ABM"/>
    <n v="25771"/>
    <s v="16664691"/>
    <n v="380"/>
    <s v="NULL"/>
    <s v="NULL"/>
  </r>
  <r>
    <x v="4"/>
    <x v="4"/>
    <d v="2021-12-01T00:00:00"/>
    <x v="11"/>
    <s v="Invoice"/>
    <s v="NOV21-NATERANYC"/>
    <n v="51330"/>
    <x v="66"/>
    <s v="51330 Genetic testing"/>
    <x v="10"/>
    <s v="Nov21-Natera NYC"/>
    <s v=" "/>
    <s v=""/>
    <s v=""/>
    <n v="3675"/>
    <n v="3675"/>
    <n v="0"/>
    <s v=""/>
    <s v="G/L Account"/>
    <s v=""/>
    <s v=" "/>
    <s v=""/>
    <s v="Natera"/>
    <n v="28197"/>
    <s v="NOV21-NATERANYC"/>
    <n v="130"/>
    <s v="NULL"/>
    <s v="NULL"/>
  </r>
  <r>
    <x v="1"/>
    <x v="1"/>
    <d v="2021-12-01T00:00:00"/>
    <x v="11"/>
    <s v="Invoice"/>
    <s v="OCT21-NATERASF"/>
    <n v="51330"/>
    <x v="66"/>
    <s v="51330 Genetic testing"/>
    <x v="10"/>
    <s v="Oct21-Natera SF"/>
    <s v=" "/>
    <s v=""/>
    <s v=""/>
    <n v="20823"/>
    <n v="20823"/>
    <n v="0"/>
    <s v=""/>
    <s v="G/L Account"/>
    <s v=""/>
    <s v=" "/>
    <s v=""/>
    <s v="Natera"/>
    <n v="27854"/>
    <s v="OCT21-NATERASF"/>
    <n v="130"/>
    <s v="NULL"/>
    <s v="NULL"/>
  </r>
  <r>
    <x v="1"/>
    <x v="5"/>
    <d v="2021-12-01T00:00:00"/>
    <x v="11"/>
    <s v="Invoice"/>
    <s v="OCT21-NATERA SV"/>
    <n v="51330"/>
    <x v="66"/>
    <s v="51330 Genetic testing"/>
    <x v="10"/>
    <s v="Oct21-Natera SV"/>
    <s v=" "/>
    <s v=""/>
    <s v=""/>
    <n v="17700"/>
    <n v="17700"/>
    <n v="0"/>
    <s v=""/>
    <s v="G/L Account"/>
    <s v=""/>
    <s v=" "/>
    <s v=""/>
    <s v="Natera"/>
    <n v="27850"/>
    <s v="OCT21-NATERA SV"/>
    <n v="130"/>
    <s v="NULL"/>
    <s v="NULL"/>
  </r>
  <r>
    <x v="1"/>
    <x v="4"/>
    <d v="2021-12-01T00:00:00"/>
    <x v="11"/>
    <s v=" "/>
    <s v="G00190"/>
    <n v="51330"/>
    <x v="66"/>
    <s v="51330 Genetic testing"/>
    <x v="10"/>
    <s v="Reserval Accrued Natera"/>
    <s v=" "/>
    <s v=""/>
    <s v=""/>
    <n v="-3675"/>
    <n v="0"/>
    <n v="3675"/>
    <s v="Natera Nov 21 NYC"/>
    <s v="G/L Account"/>
    <s v=""/>
    <s v=" "/>
    <s v=""/>
    <s v=""/>
    <n v="27436"/>
    <s v=""/>
    <n v="130"/>
    <s v="NULL"/>
    <s v="NULL"/>
  </r>
  <r>
    <x v="1"/>
    <x v="7"/>
    <d v="2021-12-01T00:00:00"/>
    <x v="11"/>
    <s v=" "/>
    <s v="G00190"/>
    <n v="51330"/>
    <x v="66"/>
    <s v="51330 Genetic testing"/>
    <x v="10"/>
    <s v="Reserval Accrued Natera"/>
    <s v=" "/>
    <s v=""/>
    <s v=""/>
    <n v="-13175"/>
    <n v="0"/>
    <n v="13175"/>
    <s v="Natera Nov 21 Oak"/>
    <s v="G/L Account"/>
    <s v=""/>
    <s v=" "/>
    <s v=""/>
    <s v=""/>
    <n v="27430"/>
    <s v=""/>
    <n v="130"/>
    <s v="NULL"/>
    <s v="NULL"/>
  </r>
  <r>
    <x v="1"/>
    <x v="1"/>
    <d v="2021-12-01T00:00:00"/>
    <x v="11"/>
    <s v=" "/>
    <s v="G00190"/>
    <n v="51330"/>
    <x v="66"/>
    <s v="51330 Genetic testing"/>
    <x v="10"/>
    <s v="Reserval Accrued Natera"/>
    <s v=" "/>
    <s v=""/>
    <s v=""/>
    <n v="-36573"/>
    <n v="0"/>
    <n v="36573"/>
    <s v="Natera Nov 21 SF"/>
    <s v="G/L Account"/>
    <s v=""/>
    <s v=" "/>
    <s v=""/>
    <s v=""/>
    <n v="27424"/>
    <s v=""/>
    <n v="130"/>
    <s v="NULL"/>
    <s v="NULL"/>
  </r>
  <r>
    <x v="1"/>
    <x v="5"/>
    <d v="2021-12-01T00:00:00"/>
    <x v="11"/>
    <s v=" "/>
    <s v="G00190"/>
    <n v="51330"/>
    <x v="66"/>
    <s v="51330 Genetic testing"/>
    <x v="10"/>
    <s v="Reserval Accrued Natera"/>
    <s v=" "/>
    <s v=""/>
    <s v=""/>
    <n v="-23373"/>
    <n v="0"/>
    <n v="23373"/>
    <s v="Natera Nov 21 SV"/>
    <s v="G/L Account"/>
    <s v=""/>
    <s v=" "/>
    <s v=""/>
    <s v=""/>
    <n v="27418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11156.15"/>
    <n v="0"/>
    <n v="11156.15"/>
    <s v="Labcorp SF 71231714"/>
    <s v="G/L Account"/>
    <s v=""/>
    <s v=" "/>
    <s v=""/>
    <s v=""/>
    <n v="27478"/>
    <s v=""/>
    <n v="130"/>
    <s v="NULL"/>
    <s v="NULL"/>
  </r>
  <r>
    <x v="1"/>
    <x v="6"/>
    <d v="2021-12-01T00:00:00"/>
    <x v="11"/>
    <s v=" "/>
    <s v="G00190"/>
    <n v="51310"/>
    <x v="68"/>
    <s v="51310 Lab transport"/>
    <x v="10"/>
    <s v="Reserval Accrued Labcorp"/>
    <s v=" "/>
    <s v=""/>
    <s v=""/>
    <n v="-1362.4"/>
    <n v="0"/>
    <n v="1362.4"/>
    <s v="Labcorp RWC 71271481"/>
    <s v="G/L Account"/>
    <s v=""/>
    <s v=" "/>
    <s v=""/>
    <s v=""/>
    <n v="27472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20565.61"/>
    <n v="0"/>
    <n v="20565.61"/>
    <s v="Labcorp SF 70907953"/>
    <s v="G/L Account"/>
    <s v=""/>
    <s v=" "/>
    <s v=""/>
    <s v=""/>
    <n v="27466"/>
    <s v=""/>
    <n v="130"/>
    <s v="NULL"/>
    <s v="NULL"/>
  </r>
  <r>
    <x v="1"/>
    <x v="1"/>
    <d v="2021-12-01T00:00:00"/>
    <x v="11"/>
    <s v=" "/>
    <s v="G00190"/>
    <n v="51310"/>
    <x v="68"/>
    <s v="51310 Lab transport"/>
    <x v="10"/>
    <s v="Reserval Accrued Labcorp"/>
    <s v=" "/>
    <s v=""/>
    <s v=""/>
    <n v="-18932.36"/>
    <n v="0"/>
    <n v="18932.36"/>
    <s v="Labcorp SF 70667322"/>
    <s v="G/L Account"/>
    <s v=""/>
    <s v=" "/>
    <s v=""/>
    <s v=""/>
    <n v="27460"/>
    <s v=""/>
    <n v="130"/>
    <s v="NULL"/>
    <s v="NULL"/>
  </r>
  <r>
    <x v="1"/>
    <x v="8"/>
    <d v="2021-12-01T00:00:00"/>
    <x v="11"/>
    <s v=" "/>
    <s v="G00190"/>
    <n v="51310"/>
    <x v="68"/>
    <s v="51310 Lab transport"/>
    <x v="10"/>
    <s v="Reserval Accrued Labcorp"/>
    <s v=" "/>
    <s v=""/>
    <s v=""/>
    <n v="-1474.67"/>
    <n v="0"/>
    <n v="1474.67"/>
    <s v="Labcorp Stmt 70018363 Dan"/>
    <s v="G/L Account"/>
    <s v=""/>
    <s v=" "/>
    <s v=""/>
    <s v=""/>
    <n v="27454"/>
    <s v=""/>
    <n v="130"/>
    <s v="NULL"/>
    <s v="NULL"/>
  </r>
  <r>
    <x v="1"/>
    <x v="7"/>
    <d v="2021-12-01T00:00:00"/>
    <x v="11"/>
    <s v=" "/>
    <s v="G00190"/>
    <n v="51310"/>
    <x v="68"/>
    <s v="51310 Lab transport"/>
    <x v="10"/>
    <s v="Reserval Accrued Labcorp"/>
    <s v=" "/>
    <s v=""/>
    <s v=""/>
    <n v="-4091.41"/>
    <n v="0"/>
    <n v="4091.41"/>
    <s v="Labcorp Stmt 71231791 Oak"/>
    <s v="G/L Account"/>
    <s v=""/>
    <s v=" "/>
    <s v=""/>
    <s v=""/>
    <n v="27448"/>
    <s v=""/>
    <n v="130"/>
    <s v="NULL"/>
    <s v="NULL"/>
  </r>
  <r>
    <x v="1"/>
    <x v="5"/>
    <d v="2021-12-01T00:00:00"/>
    <x v="11"/>
    <s v=" "/>
    <s v="G00190"/>
    <n v="51310"/>
    <x v="68"/>
    <s v="51310 Lab transport"/>
    <x v="10"/>
    <s v="Reserval Accrued Labcorp"/>
    <s v=" "/>
    <s v=""/>
    <s v=""/>
    <n v="-4696.1899999999996"/>
    <n v="0"/>
    <n v="4696.1899999999996"/>
    <s v="Labcorp Stmt 71231972 SV"/>
    <s v="G/L Account"/>
    <s v=""/>
    <s v=" "/>
    <s v=""/>
    <s v=""/>
    <n v="27442"/>
    <s v=""/>
    <n v="13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65"/>
    <n v="46.65"/>
    <n v="0"/>
    <s v="Costco"/>
    <s v="G/L Account"/>
    <s v=""/>
    <s v=" "/>
    <s v=""/>
    <s v=""/>
    <n v="29472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466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81"/>
    <n v="46.81"/>
    <n v="0"/>
    <s v="Costco"/>
    <s v="G/L Account"/>
    <s v=""/>
    <s v=" "/>
    <s v=""/>
    <s v=""/>
    <n v="29460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6.97"/>
    <n v="46.97"/>
    <n v="0"/>
    <s v="Costco"/>
    <s v="G/L Account"/>
    <s v=""/>
    <s v=" "/>
    <s v=""/>
    <s v=""/>
    <n v="29454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29448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13"/>
    <n v="52.13"/>
    <n v="0"/>
    <s v="Costco"/>
    <s v="G/L Account"/>
    <s v=""/>
    <s v=" "/>
    <s v=""/>
    <s v=""/>
    <n v="29442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13"/>
    <n v="52.13"/>
    <n v="0"/>
    <s v="Costco"/>
    <s v="G/L Account"/>
    <s v=""/>
    <s v=" "/>
    <s v=""/>
    <s v=""/>
    <n v="29436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49"/>
    <n v="52.49"/>
    <n v="0"/>
    <s v="Costco"/>
    <s v="G/L Account"/>
    <s v=""/>
    <s v=" "/>
    <s v=""/>
    <s v=""/>
    <n v="29430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61"/>
    <n v="52.61"/>
    <n v="0"/>
    <s v="Costco"/>
    <s v="G/L Account"/>
    <s v=""/>
    <s v=" "/>
    <s v=""/>
    <s v=""/>
    <n v="29424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61"/>
    <n v="52.61"/>
    <n v="0"/>
    <s v="Costco"/>
    <s v="G/L Account"/>
    <s v=""/>
    <s v=" "/>
    <s v=""/>
    <s v=""/>
    <n v="29418"/>
    <s v=""/>
    <n v="340"/>
    <s v="NULL"/>
    <s v="NULL"/>
  </r>
  <r>
    <x v="1"/>
    <x v="1"/>
    <d v="2021-12-01T00:00:00"/>
    <x v="11"/>
    <s v=" "/>
    <s v="G00195"/>
    <n v="51260"/>
    <x v="70"/>
    <s v="51260 Patient souvenirs"/>
    <x v="11"/>
    <s v="Costco Patient flowers"/>
    <s v=" "/>
    <s v=""/>
    <s v=""/>
    <n v="52.91"/>
    <n v="52.91"/>
    <n v="0"/>
    <s v="Costco"/>
    <s v="G/L Account"/>
    <s v=""/>
    <s v=" "/>
    <s v=""/>
    <s v=""/>
    <n v="29412"/>
    <s v=""/>
    <n v="340"/>
    <s v="NULL"/>
    <s v="NULL"/>
  </r>
  <r>
    <x v="1"/>
    <x v="7"/>
    <d v="2021-12-01T00:00:00"/>
    <x v="11"/>
    <s v=" "/>
    <s v="G00195"/>
    <n v="51250"/>
    <x v="71"/>
    <s v="51250 Patient refreshments"/>
    <x v="11"/>
    <s v="izze,fig bar, la croix"/>
    <s v=" "/>
    <s v=""/>
    <s v=""/>
    <n v="166.02"/>
    <n v="166.02"/>
    <n v="0"/>
    <s v="Costco"/>
    <s v="G/L Account"/>
    <s v=""/>
    <s v=" "/>
    <s v=""/>
    <s v=""/>
    <n v="29406"/>
    <s v=""/>
    <n v="180"/>
    <s v="NULL"/>
    <s v="NULL"/>
  </r>
  <r>
    <x v="4"/>
    <x v="4"/>
    <d v="2021-12-01T00:00:00"/>
    <x v="11"/>
    <s v="Invoice"/>
    <s v="67064872"/>
    <n v="51230"/>
    <x v="72"/>
    <s v="51230 IVF Lab supplies"/>
    <x v="11"/>
    <s v="Nitrogen liquid NF"/>
    <s v=" "/>
    <s v=""/>
    <s v=""/>
    <n v="503.77"/>
    <n v="503.77"/>
    <n v="0"/>
    <s v=""/>
    <s v="G/L Account"/>
    <s v=""/>
    <s v=" "/>
    <s v=""/>
    <s v="Linde Gas &amp; Equipment Inc."/>
    <n v="35293"/>
    <s v="67064872"/>
    <n v="130"/>
    <s v="NULL"/>
    <s v="NULL"/>
  </r>
  <r>
    <x v="4"/>
    <x v="4"/>
    <d v="2021-12-01T00:00:00"/>
    <x v="11"/>
    <s v="Invoice"/>
    <s v="67031841"/>
    <n v="51230"/>
    <x v="72"/>
    <s v="51230 IVF Lab supplies"/>
    <x v="11"/>
    <s v="Nitrogen liquid NF"/>
    <s v=" "/>
    <s v=""/>
    <s v=""/>
    <n v="316.61"/>
    <n v="316.61"/>
    <n v="0"/>
    <s v=""/>
    <s v="G/L Account"/>
    <s v=""/>
    <s v=" "/>
    <s v=""/>
    <s v="Linde Gas &amp; Equipment Inc."/>
    <n v="35289"/>
    <s v="67031841"/>
    <n v="130"/>
    <s v="NULL"/>
    <s v="NULL"/>
  </r>
  <r>
    <x v="1"/>
    <x v="7"/>
    <d v="2021-12-01T00:00:00"/>
    <x v="11"/>
    <s v=" "/>
    <s v="G00196"/>
    <n v="51230"/>
    <x v="72"/>
    <s v="51230 IVF Lab supplies"/>
    <x v="11"/>
    <s v="Brass Tube Fitting"/>
    <s v=" "/>
    <s v=""/>
    <s v=""/>
    <n v="11.7"/>
    <n v="11.7"/>
    <n v="0"/>
    <s v="Amazon"/>
    <s v="G/L Account"/>
    <s v=""/>
    <s v=" "/>
    <s v=""/>
    <s v=""/>
    <n v="30592"/>
    <s v=""/>
    <n v="130"/>
    <s v="NULL"/>
    <s v="NULL"/>
  </r>
  <r>
    <x v="1"/>
    <x v="1"/>
    <d v="2021-12-01T00:00:00"/>
    <x v="11"/>
    <s v="Invoice"/>
    <s v="35562312"/>
    <n v="51230"/>
    <x v="72"/>
    <s v="51230 IVF Lab supplies"/>
    <x v="11"/>
    <s v="Spec container"/>
    <s v=" "/>
    <s v=""/>
    <s v=""/>
    <n v="67.930000000000007"/>
    <n v="67.930000000000007"/>
    <n v="0"/>
    <s v=""/>
    <s v="G/L Account"/>
    <s v=""/>
    <s v=" "/>
    <s v=""/>
    <s v="McKesson"/>
    <n v="28067"/>
    <s v="35562312"/>
    <n v="130"/>
    <s v="NULL"/>
    <s v="NULL"/>
  </r>
  <r>
    <x v="1"/>
    <x v="5"/>
    <d v="2021-12-01T00:00:00"/>
    <x v="11"/>
    <s v="Invoice"/>
    <s v="35775035"/>
    <n v="51230"/>
    <x v="72"/>
    <s v="51230 IVF Lab supplies"/>
    <x v="11"/>
    <s v="Exam glove"/>
    <s v=" "/>
    <s v=""/>
    <s v=""/>
    <n v="372.87"/>
    <n v="372.87"/>
    <n v="0"/>
    <s v=""/>
    <s v="G/L Account"/>
    <s v=""/>
    <s v=" "/>
    <s v=""/>
    <s v="McKesson"/>
    <n v="28004"/>
    <s v="35775035"/>
    <n v="130"/>
    <s v="NULL"/>
    <s v="NULL"/>
  </r>
  <r>
    <x v="1"/>
    <x v="5"/>
    <d v="2021-12-01T00:00:00"/>
    <x v="11"/>
    <s v="Invoice"/>
    <s v="35774318"/>
    <n v="51230"/>
    <x v="72"/>
    <s v="51230 IVF Lab supplies"/>
    <x v="11"/>
    <s v="Exam glove"/>
    <s v=" "/>
    <s v=""/>
    <s v=""/>
    <n v="371.66"/>
    <n v="371.66"/>
    <n v="0"/>
    <s v=""/>
    <s v="G/L Account"/>
    <s v=""/>
    <s v=" "/>
    <s v=""/>
    <s v="McKesson"/>
    <n v="28000"/>
    <s v="35774318"/>
    <n v="130"/>
    <s v="NULL"/>
    <s v="NULL"/>
  </r>
  <r>
    <x v="1"/>
    <x v="1"/>
    <d v="2021-12-01T00:00:00"/>
    <x v="11"/>
    <s v="Invoice"/>
    <s v="35764032"/>
    <n v="51230"/>
    <x v="72"/>
    <s v="51230 IVF Lab supplies"/>
    <x v="11"/>
    <s v="Paper towel"/>
    <s v=" "/>
    <s v=""/>
    <s v=""/>
    <n v="21.47"/>
    <n v="21.47"/>
    <n v="0"/>
    <s v=""/>
    <s v="G/L Account"/>
    <s v=""/>
    <s v=" "/>
    <s v=""/>
    <s v="McKesson"/>
    <n v="27996"/>
    <s v="35764032"/>
    <n v="130"/>
    <s v="NULL"/>
    <s v="NULL"/>
  </r>
  <r>
    <x v="1"/>
    <x v="7"/>
    <d v="2021-12-01T00:00:00"/>
    <x v="11"/>
    <s v="Invoice"/>
    <s v="905195571"/>
    <n v="51230"/>
    <x v="72"/>
    <s v="51230 IVF Lab supplies"/>
    <x v="11"/>
    <s v="IA PLUS LIQ 1 12X15ML / IA PLUS LIQ 3 12X5ML"/>
    <s v=" "/>
    <s v=""/>
    <s v=""/>
    <n v="479.16"/>
    <n v="479.16"/>
    <n v="0"/>
    <s v=""/>
    <s v="G/L Account"/>
    <s v=""/>
    <s v=" "/>
    <s v=""/>
    <s v="Bio Rad"/>
    <n v="25880"/>
    <s v="905195571"/>
    <n v="130"/>
    <s v="NULL"/>
    <s v="NULL"/>
  </r>
  <r>
    <x v="1"/>
    <x v="5"/>
    <d v="2021-12-01T00:00:00"/>
    <x v="11"/>
    <s v="Invoice"/>
    <s v="905195570"/>
    <n v="51230"/>
    <x v="72"/>
    <s v="51230 IVF Lab supplies"/>
    <x v="11"/>
    <s v="IA PLUS LIQ 1 12X15ML / IA PLUS LIQ 3 12X5ML"/>
    <s v=" "/>
    <s v=""/>
    <s v=""/>
    <n v="474.64"/>
    <n v="474.64"/>
    <n v="0"/>
    <s v=""/>
    <s v="G/L Account"/>
    <s v=""/>
    <s v=" "/>
    <s v=""/>
    <s v="Bio Rad"/>
    <n v="25876"/>
    <s v="905195570"/>
    <n v="130"/>
    <s v="NULL"/>
    <s v="NULL"/>
  </r>
  <r>
    <x v="1"/>
    <x v="1"/>
    <d v="2021-12-01T00:00:00"/>
    <x v="11"/>
    <s v="Invoice"/>
    <s v="905195569"/>
    <n v="51230"/>
    <x v="72"/>
    <s v="51230 IVF Lab supplies"/>
    <x v="11"/>
    <s v="IA PLUS LIQ 1 12X15ML / IA PLUS LIQ 3 12X5ML"/>
    <s v=" "/>
    <s v=""/>
    <s v=""/>
    <n v="473.4"/>
    <n v="473.4"/>
    <n v="0"/>
    <s v=""/>
    <s v="G/L Account"/>
    <s v=""/>
    <s v=" "/>
    <s v=""/>
    <s v="Bio Rad"/>
    <n v="25872"/>
    <s v="905195569"/>
    <n v="130"/>
    <s v="NULL"/>
    <s v="NULL"/>
  </r>
  <r>
    <x v="1"/>
    <x v="7"/>
    <d v="2021-12-01T00:00:00"/>
    <x v="11"/>
    <s v="Invoice"/>
    <s v="6486"/>
    <n v="51230"/>
    <x v="72"/>
    <s v="51230 IVF Lab supplies"/>
    <x v="11"/>
    <s v="BIRR Round bottom tube PS 14ml"/>
    <s v=" "/>
    <s v=""/>
    <s v=""/>
    <n v="1107.56"/>
    <n v="1107.56"/>
    <n v="0"/>
    <s v=""/>
    <s v="G/L Account"/>
    <s v=""/>
    <s v=" "/>
    <s v=""/>
    <s v="NextGen Life Labs"/>
    <n v="25860"/>
    <s v="6486"/>
    <n v="130"/>
    <s v="NULL"/>
    <s v="NULL"/>
  </r>
  <r>
    <x v="1"/>
    <x v="5"/>
    <d v="2021-12-01T00:00:00"/>
    <x v="11"/>
    <s v="Invoice"/>
    <s v="6055743"/>
    <n v="51230"/>
    <x v="72"/>
    <s v="51230 IVF Lab supplies"/>
    <x v="11"/>
    <s v="Vit kit"/>
    <s v=" "/>
    <s v=""/>
    <s v=""/>
    <n v="2110.08"/>
    <n v="2110.08"/>
    <n v="0"/>
    <s v=""/>
    <s v="G/L Account"/>
    <s v=""/>
    <s v=" "/>
    <s v=""/>
    <s v="Origio"/>
    <n v="25848"/>
    <s v="6055743"/>
    <n v="130"/>
    <s v="NULL"/>
    <s v="NULL"/>
  </r>
  <r>
    <x v="1"/>
    <x v="7"/>
    <d v="2021-12-01T00:00:00"/>
    <x v="11"/>
    <s v="Invoice"/>
    <s v="6055737"/>
    <n v="51230"/>
    <x v="72"/>
    <s v="51230 IVF Lab supplies"/>
    <x v="11"/>
    <s v="Vit kit"/>
    <s v=" "/>
    <s v=""/>
    <s v=""/>
    <n v="2659.83"/>
    <n v="2659.83"/>
    <n v="0"/>
    <s v=""/>
    <s v="G/L Account"/>
    <s v=""/>
    <s v=" "/>
    <s v=""/>
    <s v="Origio"/>
    <n v="25844"/>
    <s v="6055737"/>
    <n v="130"/>
    <s v="NULL"/>
    <s v="NULL"/>
  </r>
  <r>
    <x v="1"/>
    <x v="1"/>
    <d v="2021-12-01T00:00:00"/>
    <x v="11"/>
    <s v="Invoice"/>
    <s v="6055725"/>
    <n v="51230"/>
    <x v="72"/>
    <s v="51230 IVF Lab supplies"/>
    <x v="11"/>
    <s v="QA Sperm Freeze/Blast Medium"/>
    <s v=" "/>
    <s v=""/>
    <s v=""/>
    <n v="138.11000000000001"/>
    <n v="138.11000000000001"/>
    <n v="0"/>
    <s v=""/>
    <s v="G/L Account"/>
    <s v=""/>
    <s v=" "/>
    <s v=""/>
    <s v="Origio"/>
    <n v="25840"/>
    <s v="6055725"/>
    <n v="130"/>
    <s v="NULL"/>
    <s v="NULL"/>
  </r>
  <r>
    <x v="1"/>
    <x v="7"/>
    <d v="2021-12-01T00:00:00"/>
    <x v="11"/>
    <s v="Invoice"/>
    <s v="6055583"/>
    <n v="51230"/>
    <x v="72"/>
    <s v="51230 IVF Lab supplies"/>
    <x v="11"/>
    <s v="QA sperm/cleav/blast/Fert,Origio sperm."/>
    <s v=" "/>
    <s v=""/>
    <s v=""/>
    <n v="1022.05"/>
    <n v="1022.05"/>
    <n v="0"/>
    <s v=""/>
    <s v="G/L Account"/>
    <s v=""/>
    <s v=" "/>
    <s v=""/>
    <s v="Origio"/>
    <n v="25836"/>
    <s v="6055583"/>
    <n v="130"/>
    <s v="NULL"/>
    <s v="NULL"/>
  </r>
  <r>
    <x v="1"/>
    <x v="5"/>
    <d v="2021-12-01T00:00:00"/>
    <x v="11"/>
    <s v="Invoice"/>
    <s v="6055582"/>
    <n v="51230"/>
    <x v="72"/>
    <s v="51230 IVF Lab supplies"/>
    <x v="11"/>
    <s v="vit kit, Hyaluronidase, serum protein, QA sperm/cleav/blast/fert/, sperm wash"/>
    <s v=" "/>
    <s v=""/>
    <s v=""/>
    <n v="1508.62"/>
    <n v="1508.62"/>
    <n v="0"/>
    <s v=""/>
    <s v="G/L Account"/>
    <s v=""/>
    <s v=" "/>
    <s v=""/>
    <s v="Origio"/>
    <n v="25832"/>
    <s v="6055582"/>
    <n v="130"/>
    <s v="NULL"/>
    <s v="NULL"/>
  </r>
  <r>
    <x v="1"/>
    <x v="1"/>
    <d v="2021-12-01T00:00:00"/>
    <x v="11"/>
    <s v="Invoice"/>
    <s v="6055563"/>
    <n v="51230"/>
    <x v="72"/>
    <s v="51230 IVF Lab supplies"/>
    <x v="11"/>
    <s v="Hyaluronidase, serum protein, QA sperm/cleav/blast/fert/, sperm wash"/>
    <s v=" "/>
    <s v=""/>
    <s v=""/>
    <n v="3048.33"/>
    <n v="3048.33"/>
    <n v="0"/>
    <s v=""/>
    <s v="G/L Account"/>
    <s v=""/>
    <s v=" "/>
    <s v=""/>
    <s v="Origio"/>
    <n v="25828"/>
    <s v="6055563"/>
    <n v="130"/>
    <s v="NULL"/>
    <s v="NULL"/>
  </r>
  <r>
    <x v="4"/>
    <x v="4"/>
    <d v="2021-12-01T00:00:00"/>
    <x v="11"/>
    <s v="Invoice"/>
    <s v="6055562"/>
    <n v="51230"/>
    <x v="72"/>
    <s v="51230 IVF Lab supplies"/>
    <x v="11"/>
    <s v="QA Sperm/Blast/Fert, Hyaluronidase, Origio sperm"/>
    <s v=" "/>
    <s v=""/>
    <s v=""/>
    <n v="897.55"/>
    <n v="897.55"/>
    <n v="0"/>
    <s v=""/>
    <s v="G/L Account"/>
    <s v=""/>
    <s v=" "/>
    <s v=""/>
    <s v="Cooper Sergical, Inc"/>
    <n v="25824"/>
    <s v="6055562"/>
    <n v="130"/>
    <s v="NULL"/>
    <s v="NULL"/>
  </r>
  <r>
    <x v="1"/>
    <x v="7"/>
    <d v="2021-12-01T00:00:00"/>
    <x v="11"/>
    <s v="Invoice"/>
    <s v="6054999"/>
    <n v="51230"/>
    <x v="72"/>
    <s v="51230 IVF Lab supplies"/>
    <x v="11"/>
    <s v="Hyaluronidase"/>
    <s v=" "/>
    <s v=""/>
    <s v=""/>
    <n v="135.55000000000001"/>
    <n v="135.55000000000001"/>
    <n v="0"/>
    <s v=""/>
    <s v="G/L Account"/>
    <s v=""/>
    <s v=" "/>
    <s v=""/>
    <s v="Origio"/>
    <n v="25820"/>
    <s v="6054999"/>
    <n v="130"/>
    <s v="NULL"/>
    <s v="NULL"/>
  </r>
  <r>
    <x v="1"/>
    <x v="5"/>
    <d v="2021-12-01T00:00:00"/>
    <x v="11"/>
    <s v="Invoice"/>
    <s v="35698019"/>
    <n v="51220"/>
    <x v="73"/>
    <s v="51220 Clinical supplies"/>
    <x v="11"/>
    <s v="Bandage,disinfec,sponge,cold/hot comp,drapesheet, alcohol pad, cover, cath set, syringe, tissue"/>
    <s v=" "/>
    <s v=""/>
    <s v=""/>
    <n v="3020.71"/>
    <n v="3020.71"/>
    <n v="0"/>
    <s v=""/>
    <s v="G/L Account"/>
    <s v=""/>
    <s v=" "/>
    <s v=""/>
    <s v="McKesson"/>
    <n v="27840"/>
    <s v="35698019"/>
    <n v="110"/>
    <s v="NULL"/>
    <s v="NULL"/>
  </r>
  <r>
    <x v="1"/>
    <x v="5"/>
    <d v="2021-12-01T00:00:00"/>
    <x v="11"/>
    <s v="Invoice"/>
    <s v="35323984"/>
    <n v="51220"/>
    <x v="73"/>
    <s v="51220 Clinical supplies"/>
    <x v="11"/>
    <s v="Exam Glove"/>
    <s v=" "/>
    <s v=""/>
    <s v=""/>
    <n v="1664.54"/>
    <n v="1664.54"/>
    <n v="0"/>
    <s v=""/>
    <s v="G/L Account"/>
    <s v=""/>
    <s v=" "/>
    <s v=""/>
    <s v="McKesson"/>
    <n v="27824"/>
    <s v="35323984"/>
    <n v="110"/>
    <s v="NULL"/>
    <s v="NULL"/>
  </r>
  <r>
    <x v="1"/>
    <x v="5"/>
    <d v="2021-12-01T00:00:00"/>
    <x v="11"/>
    <s v="Invoice"/>
    <s v="35310690"/>
    <n v="51220"/>
    <x v="73"/>
    <s v="51220 Clinical supplies"/>
    <x v="11"/>
    <s v="Exam glove"/>
    <s v=" "/>
    <s v=""/>
    <s v=""/>
    <n v="1665.75"/>
    <n v="1665.75"/>
    <n v="0"/>
    <s v=""/>
    <s v="G/L Account"/>
    <s v=""/>
    <s v=" "/>
    <s v=""/>
    <s v="McKesson"/>
    <n v="27820"/>
    <s v="35310690"/>
    <n v="110"/>
    <s v="NULL"/>
    <s v="NULL"/>
  </r>
  <r>
    <x v="1"/>
    <x v="5"/>
    <d v="2021-12-01T00:00:00"/>
    <x v="11"/>
    <s v="Invoice"/>
    <s v="35748615"/>
    <n v="51220"/>
    <x v="73"/>
    <s v="51220 Clinical supplies"/>
    <x v="11"/>
    <s v="Swab Scopette"/>
    <s v=" "/>
    <s v=""/>
    <s v=""/>
    <n v="365.26"/>
    <n v="365.26"/>
    <n v="0"/>
    <s v=""/>
    <s v="G/L Account"/>
    <s v=""/>
    <s v=" "/>
    <s v=""/>
    <s v="McKesson"/>
    <n v="26230"/>
    <s v="35748615"/>
    <n v="110"/>
    <s v="NULL"/>
    <s v="NULL"/>
  </r>
  <r>
    <x v="1"/>
    <x v="3"/>
    <d v="2021-12-01T00:00:00"/>
    <x v="11"/>
    <s v="Invoice"/>
    <s v="35740308"/>
    <n v="51220"/>
    <x v="73"/>
    <s v="51220 Clinical supplies"/>
    <x v="11"/>
    <s v="Bandage, Omnipaque, towel, clorox wipe"/>
    <s v=" "/>
    <s v=""/>
    <s v=""/>
    <n v="262.62"/>
    <n v="262.62"/>
    <n v="0"/>
    <s v=""/>
    <s v="G/L Account"/>
    <s v=""/>
    <s v=" "/>
    <s v=""/>
    <s v="McKesson"/>
    <n v="25779"/>
    <s v="35740308"/>
    <n v="110"/>
    <s v="NULL"/>
    <s v="NULL"/>
  </r>
  <r>
    <x v="1"/>
    <x v="7"/>
    <d v="2021-12-01T00:00:00"/>
    <x v="11"/>
    <s v="Invoice"/>
    <s v="35782885"/>
    <n v="51210"/>
    <x v="74"/>
    <s v="51210 Surgical supplies"/>
    <x v="11"/>
    <s v="Lac ring,slippet,doxycycline, SDV ondansetron, cefazolin, ketorolac"/>
    <s v=" "/>
    <s v=""/>
    <s v=""/>
    <n v="1246.0899999999999"/>
    <n v="1246.0899999999999"/>
    <n v="0"/>
    <s v=""/>
    <s v="G/L Account"/>
    <s v=""/>
    <s v=" "/>
    <s v=""/>
    <s v="McKesson"/>
    <n v="28184"/>
    <s v="35782885"/>
    <n v="110"/>
    <s v="NULL"/>
    <s v="NULL"/>
  </r>
  <r>
    <x v="1"/>
    <x v="5"/>
    <d v="2021-12-01T00:00:00"/>
    <x v="11"/>
    <s v="Invoice"/>
    <s v="35657127"/>
    <n v="51210"/>
    <x v="74"/>
    <s v="51210 Surgical supplies"/>
    <x v="11"/>
    <s v="ASC supplies"/>
    <s v=" "/>
    <s v=""/>
    <s v=""/>
    <n v="2845.62"/>
    <n v="2845.62"/>
    <n v="0"/>
    <s v=""/>
    <s v="G/L Account"/>
    <s v=""/>
    <s v=" "/>
    <s v=""/>
    <s v="McKesson"/>
    <n v="27836"/>
    <s v="35657127"/>
    <n v="110"/>
    <s v="NULL"/>
    <s v="NULL"/>
  </r>
  <r>
    <x v="1"/>
    <x v="7"/>
    <d v="2021-12-01T00:00:00"/>
    <x v="11"/>
    <s v="Invoice"/>
    <s v="35496294"/>
    <n v="51210"/>
    <x v="74"/>
    <s v="51210 Surgical supplies"/>
    <x v="11"/>
    <s v="N/WOVN Sponge"/>
    <s v=" "/>
    <s v=""/>
    <s v=""/>
    <n v="16.09"/>
    <n v="16.09"/>
    <n v="0"/>
    <s v=""/>
    <s v="G/L Account"/>
    <s v=""/>
    <s v=" "/>
    <s v=""/>
    <s v="McKesson"/>
    <n v="27832"/>
    <s v="35496294"/>
    <n v="110"/>
    <s v="NULL"/>
    <s v="NULL"/>
  </r>
  <r>
    <x v="1"/>
    <x v="7"/>
    <d v="2021-12-01T00:00:00"/>
    <x v="11"/>
    <s v="Invoice"/>
    <s v="35484754"/>
    <n v="51210"/>
    <x v="74"/>
    <s v="51210 Surgical supplies"/>
    <x v="11"/>
    <s v="Hot compress"/>
    <s v=" "/>
    <s v=""/>
    <s v=""/>
    <n v="46.17"/>
    <n v="46.17"/>
    <n v="0"/>
    <s v=""/>
    <s v="G/L Account"/>
    <s v=""/>
    <s v=" "/>
    <s v=""/>
    <s v="McKesson"/>
    <n v="27828"/>
    <s v="35484754"/>
    <n v="110"/>
    <s v="NULL"/>
    <s v="NULL"/>
  </r>
  <r>
    <x v="1"/>
    <x v="7"/>
    <d v="2021-12-01T00:00:00"/>
    <x v="11"/>
    <s v="Invoice"/>
    <s v="32160391"/>
    <n v="51210"/>
    <x v="74"/>
    <s v="51210 Surgical supplies"/>
    <x v="11"/>
    <s v="Dexamethasone"/>
    <s v=" "/>
    <s v=""/>
    <s v=""/>
    <n v="77.349999999999994"/>
    <n v="77.349999999999994"/>
    <n v="0"/>
    <s v=""/>
    <s v="G/L Account"/>
    <s v=""/>
    <s v=" "/>
    <s v=""/>
    <s v="McKesson"/>
    <n v="27816"/>
    <s v="32160391"/>
    <n v="110"/>
    <s v="NULL"/>
    <s v="NULL"/>
  </r>
  <r>
    <x v="1"/>
    <x v="7"/>
    <d v="2021-12-01T00:00:00"/>
    <x v="11"/>
    <s v="Invoice"/>
    <s v="35784223"/>
    <n v="51210"/>
    <x v="74"/>
    <s v="51210 Surgical supplies"/>
    <x v="11"/>
    <s v="Lidocaine"/>
    <s v=" "/>
    <s v=""/>
    <s v=""/>
    <n v="152.44"/>
    <n v="152.44"/>
    <n v="0"/>
    <s v=""/>
    <s v="G/L Account"/>
    <s v=""/>
    <s v=" "/>
    <s v=""/>
    <s v="McKesson"/>
    <n v="26238"/>
    <s v="35784223"/>
    <n v="110"/>
    <s v="NULL"/>
    <s v="NULL"/>
  </r>
  <r>
    <x v="1"/>
    <x v="5"/>
    <d v="2021-12-01T00:00:00"/>
    <x v="11"/>
    <s v="Invoice"/>
    <s v="35779785"/>
    <n v="51210"/>
    <x v="74"/>
    <s v="51210 Surgical supplies"/>
    <x v="11"/>
    <s v="self seal pouch"/>
    <s v=" "/>
    <s v=""/>
    <s v=""/>
    <n v="63.58"/>
    <n v="63.58"/>
    <n v="0"/>
    <s v=""/>
    <s v="G/L Account"/>
    <s v=""/>
    <s v=" "/>
    <s v=""/>
    <s v="McKesson"/>
    <n v="26234"/>
    <s v="35779785"/>
    <n v="110"/>
    <s v="NULL"/>
    <s v="NULL"/>
  </r>
  <r>
    <x v="1"/>
    <x v="1"/>
    <d v="2021-12-01T00:00:00"/>
    <x v="11"/>
    <s v=" "/>
    <s v="G00206"/>
    <n v="41220"/>
    <x v="78"/>
    <s v="41220 Insurance revenue - professional fees"/>
    <x v="16"/>
    <s v="REMOTE DEPOSIT CAPTURE DEPOSIT"/>
    <s v=" "/>
    <s v=""/>
    <s v=""/>
    <n v="-303.35000000000002"/>
    <n v="0"/>
    <n v="303.35000000000002"/>
    <s v=""/>
    <s v="G/L Account"/>
    <s v=""/>
    <s v=" "/>
    <s v=""/>
    <s v=""/>
    <n v="33845"/>
    <s v=""/>
    <n v="220"/>
    <s v="NULL"/>
    <s v="NULL"/>
  </r>
  <r>
    <x v="1"/>
    <x v="1"/>
    <d v="2021-12-01T00:00:00"/>
    <x v="11"/>
    <s v=" "/>
    <s v="G00206"/>
    <n v="41220"/>
    <x v="78"/>
    <s v="41220 Insurance revenue - professional fees"/>
    <x v="16"/>
    <s v="HCCLAIMPMT CIGNA EDGE TRANS CCD 603400359067 TRN*1*603400359067*1591031071~"/>
    <s v=" "/>
    <s v=""/>
    <s v=""/>
    <n v="-514.04"/>
    <n v="0"/>
    <n v="514.04"/>
    <s v=""/>
    <s v="G/L Account"/>
    <s v=""/>
    <s v=" "/>
    <s v=""/>
    <s v=""/>
    <n v="33843"/>
    <s v=""/>
    <n v="220"/>
    <s v="NULL"/>
    <s v="NULL"/>
  </r>
  <r>
    <x v="0"/>
    <x v="1"/>
    <d v="2021-12-01T00:00:00"/>
    <x v="11"/>
    <s v=" "/>
    <s v="G00205"/>
    <n v="41220"/>
    <x v="78"/>
    <s v="41220 Insurance revenue - professional fees"/>
    <x v="16"/>
    <s v="REMOTE DEPOSIT CAPTURE DEPOSIT"/>
    <s v=" "/>
    <s v=""/>
    <s v=""/>
    <n v="-389.75"/>
    <n v="0"/>
    <n v="389.75"/>
    <s v=""/>
    <s v="G/L Account"/>
    <s v=""/>
    <s v=" "/>
    <s v=""/>
    <s v=""/>
    <n v="33516"/>
    <s v=""/>
    <n v="220"/>
    <s v="NULL"/>
    <s v="NULL"/>
  </r>
  <r>
    <x v="0"/>
    <x v="1"/>
    <d v="2021-12-01T00:00:00"/>
    <x v="11"/>
    <s v=" "/>
    <s v="G00205"/>
    <n v="41220"/>
    <x v="78"/>
    <s v="41220 Insurance revenue - professional fees"/>
    <x v="16"/>
    <s v="HCCLAIMPMT CIGNA EDGE TRANS CCD 602500581687 TRN*1*602500581687*1591031071~"/>
    <s v=" "/>
    <s v=""/>
    <s v=""/>
    <n v="-504.55"/>
    <n v="0"/>
    <n v="504.55"/>
    <s v=""/>
    <s v="G/L Account"/>
    <s v=""/>
    <s v=" "/>
    <s v=""/>
    <s v=""/>
    <n v="33512"/>
    <s v=""/>
    <n v="220"/>
    <s v="NULL"/>
    <s v="NULL"/>
  </r>
  <r>
    <x v="1"/>
    <x v="7"/>
    <d v="2021-12-01T00:00:00"/>
    <x v="11"/>
    <s v="Invoice"/>
    <s v="12.1.21-DV"/>
    <n v="41120"/>
    <x v="80"/>
    <s v="41120 Self-pay refunds"/>
    <x v="17"/>
    <s v="Cancelled 3-cycle package"/>
    <s v=" "/>
    <s v=""/>
    <s v=""/>
    <n v="6790"/>
    <n v="6790"/>
    <n v="0"/>
    <s v=""/>
    <s v="G/L Account"/>
    <s v=""/>
    <s v=" "/>
    <s v=""/>
    <s v="Deepti Vohra"/>
    <n v="25765"/>
    <s v="12.1.21-DV"/>
    <n v="400"/>
    <s v="NULL"/>
    <s v="NULL"/>
  </r>
  <r>
    <x v="4"/>
    <x v="4"/>
    <d v="2021-12-01T00:00:00"/>
    <x v="11"/>
    <s v=" "/>
    <s v="G00210"/>
    <n v="41110"/>
    <x v="81"/>
    <s v="41110 Self-pay revenue"/>
    <x v="17"/>
    <s v="Wire Transfer Credit SUSAN LINDQUIST"/>
    <s v=" "/>
    <s v=""/>
    <s v=""/>
    <n v="-14680"/>
    <n v="0"/>
    <n v="14680"/>
    <s v=""/>
    <s v="G/L Account"/>
    <s v=""/>
    <s v=" "/>
    <s v=""/>
    <s v=""/>
    <n v="34181"/>
    <s v=""/>
    <n v="220"/>
    <s v="NULL"/>
    <s v="NULL"/>
  </r>
  <r>
    <x v="4"/>
    <x v="4"/>
    <d v="2021-12-01T00:00:00"/>
    <x v="11"/>
    <s v=" "/>
    <s v="G00210"/>
    <n v="41110"/>
    <x v="81"/>
    <s v="41110 Self-pay revenue"/>
    <x v="17"/>
    <s v="DEPOSIT MERCHANT BANKCD CCD 496432191880"/>
    <s v=" "/>
    <s v=""/>
    <s v=""/>
    <n v="-1875"/>
    <n v="0"/>
    <n v="1875"/>
    <s v=""/>
    <s v="G/L Account"/>
    <s v=""/>
    <s v=" "/>
    <s v=""/>
    <s v=""/>
    <n v="34179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9884"/>
    <s v=" "/>
    <s v=""/>
    <s v=""/>
    <n v="-3967"/>
    <n v="0"/>
    <n v="3967"/>
    <s v=""/>
    <s v="G/L Account"/>
    <s v=""/>
    <s v=" "/>
    <s v=""/>
    <s v=""/>
    <n v="33841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8886"/>
    <s v=" "/>
    <s v=""/>
    <s v=""/>
    <n v="-78099"/>
    <n v="0"/>
    <n v="78099"/>
    <s v=""/>
    <s v="G/L Account"/>
    <s v=""/>
    <s v=" "/>
    <s v=""/>
    <s v=""/>
    <n v="33839"/>
    <s v=""/>
    <n v="220"/>
    <s v="NULL"/>
    <s v="NULL"/>
  </r>
  <r>
    <x v="1"/>
    <x v="1"/>
    <d v="2021-12-01T00:00:00"/>
    <x v="11"/>
    <s v=" "/>
    <s v="G00206"/>
    <n v="41110"/>
    <x v="81"/>
    <s v="41110 Self-pay revenue"/>
    <x v="17"/>
    <s v="DEPOSIT MERCHANT BANKCD CCD 496355783887"/>
    <s v=" "/>
    <s v=""/>
    <s v=""/>
    <n v="-11674"/>
    <n v="0"/>
    <n v="11674"/>
    <s v=""/>
    <s v="G/L Account"/>
    <s v=""/>
    <s v=" "/>
    <s v=""/>
    <s v=""/>
    <n v="33837"/>
    <s v=""/>
    <n v="220"/>
    <s v="NULL"/>
    <s v="NULL"/>
  </r>
  <r>
    <x v="1"/>
    <x v="1"/>
    <d v="2021-12-02T00:00:00"/>
    <x v="11"/>
    <s v=" "/>
    <s v="G00195"/>
    <n v="67130"/>
    <x v="97"/>
    <s v="67130 Company events"/>
    <x v="4"/>
    <s v="SF Venue - no receipt"/>
    <s v=" "/>
    <s v=""/>
    <s v=""/>
    <n v="1380.75"/>
    <n v="1380.75"/>
    <n v="0"/>
    <s v="MONROE"/>
    <s v="G/L Account"/>
    <s v=""/>
    <s v=" "/>
    <s v=""/>
    <s v=""/>
    <n v="29552"/>
    <s v=""/>
    <n v="332"/>
    <s v="NULL"/>
    <s v="NULL"/>
  </r>
  <r>
    <x v="4"/>
    <x v="4"/>
    <d v="2021-12-02T00:00:00"/>
    <x v="11"/>
    <s v=" "/>
    <s v="G00197"/>
    <n v="66160"/>
    <x v="18"/>
    <s v="66160 Other travel expenses"/>
    <x v="5"/>
    <s v="REPRODUCTION PRO WALWORTH"/>
    <s v=" "/>
    <s v=""/>
    <s v=""/>
    <n v="56.53"/>
    <n v="56.53"/>
    <n v="0"/>
    <s v="IN *REPRODUCTION PROWALWORTH WI XXXX--33006 - PETER KLATSKY 320213360361844429"/>
    <s v="G/L Account"/>
    <s v=""/>
    <s v=" "/>
    <s v=""/>
    <s v=""/>
    <n v="31600"/>
    <s v=""/>
    <n v="110"/>
    <s v="NULL"/>
    <s v="NULL"/>
  </r>
  <r>
    <x v="1"/>
    <x v="1"/>
    <d v="2021-12-02T00:00:00"/>
    <x v="11"/>
    <s v=" "/>
    <s v="G00197"/>
    <n v="66140"/>
    <x v="20"/>
    <s v="66140 Ground transportation"/>
    <x v="5"/>
    <s v="Impark parking - no receipt"/>
    <s v=" "/>
    <s v=""/>
    <s v=""/>
    <n v="1420"/>
    <n v="1420"/>
    <n v="0"/>
    <s v="Impark"/>
    <s v="G/L Account"/>
    <s v=""/>
    <s v=" "/>
    <s v=""/>
    <s v=""/>
    <n v="31612"/>
    <s v=""/>
    <n v="110"/>
    <s v="NULL"/>
    <s v="NULL"/>
  </r>
  <r>
    <x v="1"/>
    <x v="3"/>
    <d v="2021-12-02T00:00:00"/>
    <x v="11"/>
    <s v=" "/>
    <s v="G00195"/>
    <n v="66140"/>
    <x v="20"/>
    <s v="66140 Ground transportation"/>
    <x v="5"/>
    <s v="Impark- No receipt"/>
    <s v=" "/>
    <s v=""/>
    <s v=""/>
    <n v="452.94"/>
    <n v="452.94"/>
    <n v="0"/>
    <s v="Impark"/>
    <s v="G/L Account"/>
    <s v=""/>
    <s v=" "/>
    <s v=""/>
    <s v=""/>
    <n v="29546"/>
    <s v=""/>
    <n v="110"/>
    <s v="NULL"/>
    <s v="NULL"/>
  </r>
  <r>
    <x v="1"/>
    <x v="7"/>
    <d v="2021-12-02T00:00:00"/>
    <x v="11"/>
    <s v=" "/>
    <s v="G00195"/>
    <n v="66140"/>
    <x v="20"/>
    <s v="66140 Ground transportation"/>
    <x v="5"/>
    <s v="Oak Parking"/>
    <s v=" "/>
    <s v=""/>
    <s v=""/>
    <n v="1100"/>
    <n v="1100"/>
    <n v="0"/>
    <s v="80 GRAND AVENUE PARKING D"/>
    <s v="G/L Account"/>
    <s v=""/>
    <s v=" "/>
    <s v=""/>
    <s v=""/>
    <n v="29492"/>
    <s v=""/>
    <n v="110"/>
    <s v="NULL"/>
    <s v="NULL"/>
  </r>
  <r>
    <x v="0"/>
    <x v="1"/>
    <d v="2021-12-02T00:00:00"/>
    <x v="11"/>
    <s v=" "/>
    <s v="G00202"/>
    <n v="66110"/>
    <x v="22"/>
    <s v="66110 Airfare"/>
    <x v="5"/>
    <s v="ACH DEBIT Stripe ZG Rental/Pymt-Zillo ID#ST-S6X4W3Y6B5W1"/>
    <s v=" "/>
    <s v=""/>
    <s v=""/>
    <n v="5350"/>
    <n v="5350"/>
    <n v="0"/>
    <s v=""/>
    <s v="G/L Account"/>
    <s v=""/>
    <s v=" "/>
    <s v=""/>
    <s v=""/>
    <n v="33267"/>
    <s v=""/>
    <n v="110"/>
    <s v="NULL"/>
    <s v="NULL"/>
  </r>
  <r>
    <x v="4"/>
    <x v="4"/>
    <d v="2021-12-02T00:00:00"/>
    <x v="11"/>
    <s v=" "/>
    <s v="G00197"/>
    <n v="66110"/>
    <x v="22"/>
    <s v="66110 Airfare"/>
    <x v="5"/>
    <s v="Airfare -PK"/>
    <s v=" "/>
    <s v=""/>
    <s v=""/>
    <n v="998.4"/>
    <n v="998.4"/>
    <n v="0"/>
    <s v="JetBlue"/>
    <s v="G/L Account"/>
    <s v=""/>
    <s v=" "/>
    <s v=""/>
    <s v=""/>
    <n v="31606"/>
    <s v=""/>
    <n v="110"/>
    <s v="NULL"/>
    <s v="NULL"/>
  </r>
  <r>
    <x v="1"/>
    <x v="3"/>
    <d v="2021-12-02T00:00:00"/>
    <x v="11"/>
    <s v="Invoice"/>
    <s v="459429171"/>
    <n v="65230"/>
    <x v="24"/>
    <s v="65230 Equipment rentals"/>
    <x v="6"/>
    <s v="Dec 2021 Rental Canon copier"/>
    <s v=" "/>
    <s v=""/>
    <s v=""/>
    <n v="147.66"/>
    <n v="147.66"/>
    <n v="0"/>
    <s v=""/>
    <s v="G/L Account"/>
    <s v=""/>
    <s v=" "/>
    <s v=""/>
    <s v="US Bank Equipment Finance"/>
    <n v="25906"/>
    <s v="459429171"/>
    <n v="370"/>
    <s v="NULL"/>
    <s v="NULL"/>
  </r>
  <r>
    <x v="4"/>
    <x v="4"/>
    <d v="2021-12-02T00:00:00"/>
    <x v="11"/>
    <s v="Invoice"/>
    <s v="539870"/>
    <n v="65220"/>
    <x v="25"/>
    <s v="65220 Computer hardware"/>
    <x v="6"/>
    <s v="Epson Document scanner/cable"/>
    <s v=" "/>
    <s v=""/>
    <s v=""/>
    <n v="1103.96"/>
    <n v="1103.96"/>
    <n v="0"/>
    <s v=""/>
    <s v="G/L Account"/>
    <s v=""/>
    <s v=" "/>
    <s v=""/>
    <s v="ExpoIT, LLC"/>
    <n v="25910"/>
    <s v="539870"/>
    <n v="370"/>
    <s v="NULL"/>
    <s v="NULL"/>
  </r>
  <r>
    <x v="4"/>
    <x v="4"/>
    <d v="2021-12-02T00:00:00"/>
    <x v="11"/>
    <s v=" "/>
    <s v="G00197"/>
    <n v="65210"/>
    <x v="26"/>
    <s v="65210 Computer software"/>
    <x v="6"/>
    <s v="Google - no receipt"/>
    <s v=" "/>
    <s v=""/>
    <s v=""/>
    <n v="24"/>
    <n v="24"/>
    <n v="0"/>
    <s v="GSUITE_SPRINCC@"/>
    <s v="G/L Account"/>
    <s v=""/>
    <s v=" "/>
    <s v=""/>
    <s v=""/>
    <n v="31594"/>
    <s v=""/>
    <n v="110"/>
    <s v="NULL"/>
    <s v="NULL"/>
  </r>
  <r>
    <x v="1"/>
    <x v="7"/>
    <d v="2021-12-02T00:00:00"/>
    <x v="11"/>
    <s v="Invoice"/>
    <s v="P315338"/>
    <n v="65200"/>
    <x v="27"/>
    <s v="65200 IT supplies"/>
    <x v="6"/>
    <s v="Fel Gel Wristrest/mousepad"/>
    <s v=" "/>
    <s v=""/>
    <s v=""/>
    <n v="32.07"/>
    <n v="32.07"/>
    <n v="0"/>
    <s v=""/>
    <s v="G/L Account"/>
    <s v=""/>
    <s v=" "/>
    <s v=""/>
    <s v="CDW"/>
    <n v="25922"/>
    <s v="P315338"/>
    <n v="370"/>
    <s v="NULL"/>
    <s v="NULL"/>
  </r>
  <r>
    <x v="4"/>
    <x v="4"/>
    <d v="2021-12-02T00:00:00"/>
    <x v="11"/>
    <s v=" "/>
    <s v="G00196"/>
    <n v="65190"/>
    <x v="28"/>
    <s v="65190 Office supplies"/>
    <x v="6"/>
    <s v="Herbal Teas"/>
    <s v=" "/>
    <s v=""/>
    <s v=""/>
    <n v="17.809999999999999"/>
    <n v="17.809999999999999"/>
    <n v="0"/>
    <s v="Amazon"/>
    <s v="G/L Account"/>
    <s v=""/>
    <s v=" "/>
    <s v=""/>
    <s v=""/>
    <n v="30640"/>
    <s v=""/>
    <n v="180"/>
    <s v="NULL"/>
    <s v="NULL"/>
  </r>
  <r>
    <x v="4"/>
    <x v="4"/>
    <d v="2021-12-02T00:00:00"/>
    <x v="11"/>
    <s v=" "/>
    <s v="G00196"/>
    <n v="65190"/>
    <x v="28"/>
    <s v="65190 Office supplies"/>
    <x v="6"/>
    <s v="Compressed Gas"/>
    <s v=" "/>
    <s v=""/>
    <s v=""/>
    <n v="26.04"/>
    <n v="26.04"/>
    <n v="0"/>
    <s v="Amazon"/>
    <s v="G/L Account"/>
    <s v=""/>
    <s v=" "/>
    <s v=""/>
    <s v=""/>
    <n v="30634"/>
    <s v=""/>
    <n v="180"/>
    <s v="NULL"/>
    <s v="NULL"/>
  </r>
  <r>
    <x v="1"/>
    <x v="3"/>
    <d v="2021-12-02T00:00:00"/>
    <x v="11"/>
    <s v=" "/>
    <s v="G00196"/>
    <n v="65190"/>
    <x v="28"/>
    <s v="65190 Office supplies"/>
    <x v="6"/>
    <s v="tampons"/>
    <s v=" "/>
    <s v=""/>
    <s v=""/>
    <n v="37.880000000000003"/>
    <n v="37.880000000000003"/>
    <n v="0"/>
    <s v="Amazon"/>
    <s v="G/L Account"/>
    <s v=""/>
    <s v=" "/>
    <s v=""/>
    <s v=""/>
    <n v="30628"/>
    <s v=""/>
    <n v="180"/>
    <s v="NULL"/>
    <s v="NULL"/>
  </r>
  <r>
    <x v="4"/>
    <x v="4"/>
    <d v="2021-12-02T00:00:00"/>
    <x v="11"/>
    <s v=" "/>
    <s v="G00196"/>
    <n v="65190"/>
    <x v="28"/>
    <s v="65190 Office supplies"/>
    <x v="6"/>
    <s v="Lysol Disinfectant Wipes"/>
    <s v=" "/>
    <s v=""/>
    <s v=""/>
    <n v="48.1"/>
    <n v="48.1"/>
    <n v="0"/>
    <s v="Amazon"/>
    <s v="G/L Account"/>
    <s v=""/>
    <s v=" "/>
    <s v=""/>
    <s v=""/>
    <n v="30616"/>
    <s v=""/>
    <n v="180"/>
    <s v="NULL"/>
    <s v="NULL"/>
  </r>
  <r>
    <x v="1"/>
    <x v="1"/>
    <d v="2021-12-02T00:00:00"/>
    <x v="11"/>
    <s v=" "/>
    <s v="G00196"/>
    <n v="65190"/>
    <x v="28"/>
    <s v="65190 Office supplies"/>
    <x v="6"/>
    <s v="Amazon- no receipt"/>
    <s v=" "/>
    <s v=""/>
    <s v=""/>
    <n v="130.63999999999999"/>
    <n v="130.63999999999999"/>
    <n v="0"/>
    <s v="Amazon"/>
    <s v="G/L Account"/>
    <s v=""/>
    <s v=" "/>
    <s v=""/>
    <s v=""/>
    <n v="30610"/>
    <s v=""/>
    <n v="180"/>
    <s v="NULL"/>
    <s v="NULL"/>
  </r>
  <r>
    <x v="1"/>
    <x v="1"/>
    <d v="2021-12-02T00:00:00"/>
    <x v="11"/>
    <s v=" "/>
    <s v="G00195"/>
    <n v="65190"/>
    <x v="28"/>
    <s v="65190 Office supplies"/>
    <x v="6"/>
    <s v="Amazon - no receipt"/>
    <s v=" "/>
    <s v=""/>
    <s v=""/>
    <n v="71.7"/>
    <n v="71.7"/>
    <n v="0"/>
    <s v="Amazon"/>
    <s v="G/L Account"/>
    <s v=""/>
    <s v=" "/>
    <s v=""/>
    <s v=""/>
    <n v="29498"/>
    <s v=""/>
    <n v="180"/>
    <s v="NULL"/>
    <s v="NULL"/>
  </r>
  <r>
    <x v="1"/>
    <x v="7"/>
    <d v="2021-12-02T00:00:00"/>
    <x v="11"/>
    <s v="Invoice"/>
    <s v="NOV21-HVAC"/>
    <n v="65160"/>
    <x v="31"/>
    <s v="65160 Repair &amp; Maintenance"/>
    <x v="6"/>
    <s v="Nov21-HVAC 61 hours"/>
    <s v=" "/>
    <s v=""/>
    <s v=""/>
    <n v="4575"/>
    <n v="4575"/>
    <n v="0"/>
    <s v=""/>
    <s v="G/L Account"/>
    <s v=""/>
    <s v=" "/>
    <s v=""/>
    <s v="SPI 80 Grand Broadway"/>
    <n v="27862"/>
    <s v="NOV21-HVAC"/>
    <n v="380"/>
    <s v="NULL"/>
    <s v="NULL"/>
  </r>
  <r>
    <x v="0"/>
    <x v="2"/>
    <d v="2021-12-02T00:00:00"/>
    <x v="11"/>
    <s v="Invoice"/>
    <s v="SF120221"/>
    <n v="63140"/>
    <x v="46"/>
    <s v="63140 Website/multimedia/digital/apps"/>
    <x v="8"/>
    <s v="Google Ads -Digital marketing service 11.10.21-11.30.21"/>
    <s v=" "/>
    <s v=""/>
    <s v=""/>
    <n v="3333.4"/>
    <n v="3333.4"/>
    <n v="0"/>
    <s v=""/>
    <s v="G/L Account"/>
    <s v=""/>
    <s v=" "/>
    <s v=""/>
    <s v="PC Social Media Services "/>
    <n v="25927"/>
    <s v="SF120221"/>
    <n v="340"/>
    <s v="NULL"/>
    <s v="NULL"/>
  </r>
  <r>
    <x v="4"/>
    <x v="4"/>
    <d v="2021-12-02T00:00:00"/>
    <x v="11"/>
    <s v="Invoice"/>
    <s v="1000-REMAINING BAL"/>
    <n v="63140"/>
    <x v="46"/>
    <s v="63140 Website/multimedia/digital/apps"/>
    <x v="8"/>
    <s v="Remaining balance for inv 1000- video for NYC clinic"/>
    <s v=" "/>
    <s v=""/>
    <s v=""/>
    <n v="4357.87"/>
    <n v="4357.87"/>
    <n v="0"/>
    <s v=""/>
    <s v="G/L Account"/>
    <s v=""/>
    <s v=" "/>
    <s v=""/>
    <s v="Jason Coleman Apple "/>
    <n v="25888"/>
    <s v="1000-REMAINING BAL"/>
    <n v="340"/>
    <s v="NULL"/>
    <s v="NULL"/>
  </r>
  <r>
    <x v="1"/>
    <x v="1"/>
    <d v="2021-12-02T00:00:00"/>
    <x v="11"/>
    <s v="Invoice"/>
    <s v="2944"/>
    <n v="63120"/>
    <x v="47"/>
    <s v="63120 Events/Swag"/>
    <x v="8"/>
    <s v="Hair ties for patients"/>
    <s v=" "/>
    <s v=""/>
    <s v=""/>
    <n v="1018.68"/>
    <n v="1018.68"/>
    <n v="0"/>
    <s v=""/>
    <s v="G/L Account"/>
    <s v=""/>
    <s v=" "/>
    <s v=""/>
    <s v="The Waldorf Company, LLC"/>
    <n v="25898"/>
    <s v="2944"/>
    <n v="340"/>
    <s v="NULL"/>
    <s v="NULL"/>
  </r>
  <r>
    <x v="3"/>
    <x v="1"/>
    <d v="2021-12-02T00:00:00"/>
    <x v="11"/>
    <s v="Invoice"/>
    <s v="3859"/>
    <n v="52200"/>
    <x v="57"/>
    <s v="52200 Donor related expenses"/>
    <x v="10"/>
    <s v="psy evaluation to potentially donate embryos"/>
    <s v=" "/>
    <s v=""/>
    <s v=""/>
    <n v="350"/>
    <n v="350"/>
    <n v="0"/>
    <s v=""/>
    <s v="G/L Account"/>
    <s v=""/>
    <s v=" "/>
    <s v=""/>
    <s v="Madeleine F. Katz, PSY. D"/>
    <n v="26169"/>
    <s v="3859"/>
    <n v="400"/>
    <s v="NULL"/>
    <s v="NULL"/>
  </r>
  <r>
    <x v="4"/>
    <x v="4"/>
    <d v="2021-12-02T00:00:00"/>
    <x v="11"/>
    <s v="Invoice"/>
    <s v="11.30.21-NC"/>
    <n v="51391"/>
    <x v="61"/>
    <s v="51391 Anesthesia"/>
    <x v="10"/>
    <s v="Nov 2021- NYC Anesthesia"/>
    <s v=" "/>
    <s v=""/>
    <s v=""/>
    <n v="7200"/>
    <n v="7200"/>
    <n v="0"/>
    <s v=""/>
    <s v="G/L Account"/>
    <s v=""/>
    <s v=" "/>
    <s v=""/>
    <s v="Neil Chadha Medical Anesthesia PLLC "/>
    <n v="25892"/>
    <s v="11.30.21-NC"/>
    <n v="110"/>
    <s v="NULL"/>
    <s v="NULL"/>
  </r>
  <r>
    <x v="1"/>
    <x v="1"/>
    <d v="2021-12-02T00:00:00"/>
    <x v="11"/>
    <s v="Invoice"/>
    <s v="970602384"/>
    <n v="51370"/>
    <x v="89"/>
    <s v="51370 COGS - repair &amp; maintenance "/>
    <x v="10"/>
    <s v="12.1.21 2 of 4"/>
    <s v=" "/>
    <s v=""/>
    <s v=""/>
    <n v="837"/>
    <n v="837"/>
    <n v="0"/>
    <s v=""/>
    <s v="G/L Account"/>
    <s v=""/>
    <s v=" "/>
    <s v=""/>
    <s v="Envise"/>
    <n v="28527"/>
    <s v="970602384"/>
    <n v="13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534"/>
    <s v=""/>
    <n v="34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6.75"/>
    <n v="46.75"/>
    <n v="0"/>
    <s v="Costco"/>
    <s v="G/L Account"/>
    <s v=""/>
    <s v=" "/>
    <s v=""/>
    <s v=""/>
    <n v="29528"/>
    <s v=""/>
    <n v="340"/>
    <s v="NULL"/>
    <s v="NULL"/>
  </r>
  <r>
    <x v="1"/>
    <x v="1"/>
    <d v="2021-12-02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29522"/>
    <s v=""/>
    <n v="340"/>
    <s v="NULL"/>
    <s v="NULL"/>
  </r>
  <r>
    <x v="1"/>
    <x v="7"/>
    <d v="2021-12-02T00:00:00"/>
    <x v="11"/>
    <s v=" "/>
    <s v="G00196"/>
    <n v="51250"/>
    <x v="71"/>
    <s v="51250 Patient refreshments"/>
    <x v="11"/>
    <s v="coffee cream"/>
    <s v=" "/>
    <s v=""/>
    <s v=""/>
    <n v="15.06"/>
    <n v="15.06"/>
    <n v="0"/>
    <s v="Amazon"/>
    <s v="G/L Account"/>
    <s v=""/>
    <s v=" "/>
    <s v=""/>
    <s v=""/>
    <n v="30646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juice, cereal, bar, pretzel, cookie, crackers, mix, snack"/>
    <s v=" "/>
    <s v=""/>
    <s v=""/>
    <n v="8.49"/>
    <n v="8.49"/>
    <n v="0"/>
    <s v="Costco"/>
    <s v="G/L Account"/>
    <s v=""/>
    <s v=" "/>
    <s v=""/>
    <s v=""/>
    <n v="29540"/>
    <s v=""/>
    <n v="180"/>
    <s v="NULL"/>
    <s v="NULL"/>
  </r>
  <r>
    <x v="1"/>
    <x v="5"/>
    <d v="2021-12-02T00:00:00"/>
    <x v="11"/>
    <s v=" "/>
    <s v="G00195"/>
    <n v="51250"/>
    <x v="71"/>
    <s v="51250 Patient refreshments"/>
    <x v="11"/>
    <s v="chips, mix, yogurt,la croix"/>
    <s v=" "/>
    <s v=""/>
    <s v=""/>
    <n v="49.48"/>
    <n v="49.48"/>
    <n v="0"/>
    <s v="Costco"/>
    <s v="G/L Account"/>
    <s v=""/>
    <s v=" "/>
    <s v=""/>
    <s v=""/>
    <n v="29516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apples, milk, egg, cheese"/>
    <s v=" "/>
    <s v=""/>
    <s v=""/>
    <n v="58.02"/>
    <n v="58.02"/>
    <n v="0"/>
    <s v="Costco"/>
    <s v="G/L Account"/>
    <s v=""/>
    <s v=" "/>
    <s v=""/>
    <s v=""/>
    <n v="29510"/>
    <s v=""/>
    <n v="180"/>
    <s v="NULL"/>
    <s v="NULL"/>
  </r>
  <r>
    <x v="1"/>
    <x v="7"/>
    <d v="2021-12-02T00:00:00"/>
    <x v="11"/>
    <s v=" "/>
    <s v="G00195"/>
    <n v="51250"/>
    <x v="71"/>
    <s v="51250 Patient refreshments"/>
    <x v="11"/>
    <s v="juice, cereal, bar, pretzel, cookie, crackers, mix, snack"/>
    <s v=" "/>
    <s v=""/>
    <s v=""/>
    <n v="166.36"/>
    <n v="166.36"/>
    <n v="0"/>
    <s v="Costco"/>
    <s v="G/L Account"/>
    <s v=""/>
    <s v=" "/>
    <s v=""/>
    <s v=""/>
    <n v="29504"/>
    <s v=""/>
    <n v="180"/>
    <s v="NULL"/>
    <s v="NULL"/>
  </r>
  <r>
    <x v="1"/>
    <x v="1"/>
    <d v="2021-12-02T00:00:00"/>
    <x v="11"/>
    <s v="Invoice"/>
    <s v="35850843"/>
    <n v="51230"/>
    <x v="72"/>
    <s v="51230 IVF Lab supplies"/>
    <x v="11"/>
    <s v="Assay A1A E2, LHII"/>
    <s v=" "/>
    <s v=""/>
    <s v=""/>
    <n v="3652.87"/>
    <n v="3652.87"/>
    <n v="0"/>
    <s v=""/>
    <s v="G/L Account"/>
    <s v=""/>
    <s v=" "/>
    <s v=""/>
    <s v="McKesson"/>
    <n v="28201"/>
    <s v="35850843"/>
    <n v="130"/>
    <s v="NULL"/>
    <s v="NULL"/>
  </r>
  <r>
    <x v="1"/>
    <x v="7"/>
    <d v="2021-12-02T00:00:00"/>
    <x v="11"/>
    <s v="Invoice"/>
    <s v="6323238"/>
    <n v="51230"/>
    <x v="72"/>
    <s v="51230 IVF Lab supplies"/>
    <x v="11"/>
    <s v="Ionomycin"/>
    <s v=" "/>
    <s v=""/>
    <s v=""/>
    <n v="460.79"/>
    <n v="460.79"/>
    <n v="0"/>
    <s v=""/>
    <s v="G/L Account"/>
    <s v=""/>
    <s v=" "/>
    <s v=""/>
    <s v="Fisher HealthCare"/>
    <n v="25918"/>
    <s v="6323238"/>
    <n v="130"/>
    <s v="NULL"/>
    <s v="NULL"/>
  </r>
  <r>
    <x v="1"/>
    <x v="7"/>
    <d v="2021-12-02T00:00:00"/>
    <x v="11"/>
    <s v="Invoice"/>
    <s v="6056268"/>
    <n v="51230"/>
    <x v="72"/>
    <s v="51230 IVF Lab supplies"/>
    <x v="11"/>
    <s v="Serum protein"/>
    <s v=" "/>
    <s v=""/>
    <s v=""/>
    <n v="551.47"/>
    <n v="551.47"/>
    <n v="0"/>
    <s v=""/>
    <s v="G/L Account"/>
    <s v=""/>
    <s v=" "/>
    <s v=""/>
    <s v="Origio"/>
    <n v="25914"/>
    <s v="6056268"/>
    <n v="130"/>
    <s v="NULL"/>
    <s v="NULL"/>
  </r>
  <r>
    <x v="4"/>
    <x v="4"/>
    <d v="2021-12-02T00:00:00"/>
    <x v="11"/>
    <s v="Invoice"/>
    <s v="35854340"/>
    <n v="51220"/>
    <x v="73"/>
    <s v="51220 Clinical supplies"/>
    <x v="11"/>
    <s v="revital disinfectant"/>
    <s v=" "/>
    <s v=""/>
    <s v=""/>
    <n v="299.57"/>
    <n v="299.57"/>
    <n v="0"/>
    <s v=""/>
    <s v="G/L Account"/>
    <s v=""/>
    <s v=" "/>
    <s v=""/>
    <s v="McKesson"/>
    <n v="32272"/>
    <s v="35854340"/>
    <n v="110"/>
    <s v="NULL"/>
    <s v="NULL"/>
  </r>
  <r>
    <x v="1"/>
    <x v="7"/>
    <d v="2021-12-02T00:00:00"/>
    <x v="11"/>
    <s v=" "/>
    <s v="G00196"/>
    <n v="51220"/>
    <x v="73"/>
    <s v="51220 Clinical supplies"/>
    <x v="11"/>
    <s v="Disposable Boot &amp; Shoe Cover"/>
    <s v=" "/>
    <s v=""/>
    <s v=""/>
    <n v="39.64"/>
    <n v="39.64"/>
    <n v="0"/>
    <s v="Amazon"/>
    <s v="G/L Account"/>
    <s v=""/>
    <s v=" "/>
    <s v=""/>
    <s v=""/>
    <n v="30622"/>
    <s v=""/>
    <n v="110"/>
    <s v="NULL"/>
    <s v="NULL"/>
  </r>
  <r>
    <x v="1"/>
    <x v="5"/>
    <d v="2021-12-02T00:00:00"/>
    <x v="11"/>
    <s v="Invoice"/>
    <s v="35852176"/>
    <n v="51210"/>
    <x v="74"/>
    <s v="51210 Surgical supplies"/>
    <x v="11"/>
    <s v="Lorazepam tab"/>
    <s v=" "/>
    <s v=""/>
    <s v=""/>
    <n v="3.47"/>
    <n v="3.47"/>
    <n v="0"/>
    <s v=""/>
    <s v="G/L Account"/>
    <s v=""/>
    <s v=" "/>
    <s v=""/>
    <s v="McKesson"/>
    <n v="26258"/>
    <s v="35852176"/>
    <n v="110"/>
    <s v="NULL"/>
    <s v="NULL"/>
  </r>
  <r>
    <x v="1"/>
    <x v="5"/>
    <d v="2021-12-02T00:00:00"/>
    <x v="11"/>
    <s v="Invoice"/>
    <s v="35847595"/>
    <n v="51210"/>
    <x v="74"/>
    <s v="51210 Surgical supplies"/>
    <x v="11"/>
    <s v="PDS Suture"/>
    <s v=" "/>
    <s v=""/>
    <s v=""/>
    <n v="464.05"/>
    <n v="464.05"/>
    <n v="0"/>
    <s v=""/>
    <s v="G/L Account"/>
    <s v=""/>
    <s v=" "/>
    <s v=""/>
    <s v="McKesson"/>
    <n v="26254"/>
    <s v="35847595"/>
    <n v="110"/>
    <s v="NULL"/>
    <s v="NULL"/>
  </r>
  <r>
    <x v="1"/>
    <x v="5"/>
    <d v="2021-12-02T00:00:00"/>
    <x v="11"/>
    <s v="Invoice"/>
    <s v="35845233"/>
    <n v="51210"/>
    <x v="74"/>
    <s v="51210 Surgical supplies"/>
    <x v="11"/>
    <s v="skin prep tray"/>
    <s v=" "/>
    <s v=""/>
    <s v=""/>
    <n v="16.7"/>
    <n v="16.7"/>
    <n v="0"/>
    <s v=""/>
    <s v="G/L Account"/>
    <s v=""/>
    <s v=" "/>
    <s v=""/>
    <s v="McKesson"/>
    <n v="26250"/>
    <s v="35845233"/>
    <n v="110"/>
    <s v="NULL"/>
    <s v="NULL"/>
  </r>
  <r>
    <x v="1"/>
    <x v="5"/>
    <d v="2021-12-02T00:00:00"/>
    <x v="11"/>
    <s v="Invoice"/>
    <s v="35837854"/>
    <n v="51210"/>
    <x v="74"/>
    <s v="51210 Surgical supplies"/>
    <x v="11"/>
    <s v="Surgical drape"/>
    <s v=" "/>
    <s v=""/>
    <s v=""/>
    <n v="39.5"/>
    <n v="39.5"/>
    <n v="0"/>
    <s v=""/>
    <s v="G/L Account"/>
    <s v=""/>
    <s v=" "/>
    <s v=""/>
    <s v="McKesson"/>
    <n v="26246"/>
    <s v="35837854"/>
    <n v="110"/>
    <s v="NULL"/>
    <s v="NULL"/>
  </r>
  <r>
    <x v="1"/>
    <x v="5"/>
    <d v="2021-12-02T00:00:00"/>
    <x v="11"/>
    <s v="Invoice"/>
    <s v="35835454"/>
    <n v="51210"/>
    <x v="74"/>
    <s v="51210 Surgical supplies"/>
    <x v="11"/>
    <s v="Hi temp cautery, scalpel, disp razor, bandage, skin ashesive, needle holder"/>
    <s v=" "/>
    <s v=""/>
    <s v=""/>
    <n v="397.51"/>
    <n v="397.51"/>
    <n v="0"/>
    <s v=""/>
    <s v="G/L Account"/>
    <s v=""/>
    <s v=" "/>
    <s v=""/>
    <s v="McKesson"/>
    <n v="26242"/>
    <s v="35835454"/>
    <n v="110"/>
    <s v="NULL"/>
    <s v="NULL"/>
  </r>
  <r>
    <x v="1"/>
    <x v="1"/>
    <d v="2021-12-02T00:00:00"/>
    <x v="11"/>
    <s v="Invoice"/>
    <s v="35815581"/>
    <n v="51210"/>
    <x v="74"/>
    <s v="51210 Surgical supplies"/>
    <x v="11"/>
    <s v="Dexamethasone"/>
    <s v=" "/>
    <s v=""/>
    <s v=""/>
    <n v="108.29"/>
    <n v="108.29"/>
    <n v="0"/>
    <s v=""/>
    <s v="G/L Account"/>
    <s v=""/>
    <s v=" "/>
    <s v=""/>
    <s v="McKesson"/>
    <n v="25902"/>
    <s v="35815581"/>
    <n v="110"/>
    <s v="NULL"/>
    <s v="NULL"/>
  </r>
  <r>
    <x v="1"/>
    <x v="1"/>
    <d v="2021-12-02T00:00:00"/>
    <x v="11"/>
    <s v=" "/>
    <s v="G00206"/>
    <n v="41220"/>
    <x v="78"/>
    <s v="41220 Insurance revenue - professional fees"/>
    <x v="16"/>
    <s v="HCCLAIMPMT CIGNA CCD 474898527 TRN*1*211130090004430*15910310 71\"/>
    <s v=" "/>
    <s v=""/>
    <s v=""/>
    <n v="-428.65"/>
    <n v="0"/>
    <n v="428.65"/>
    <s v=""/>
    <s v="G/L Account"/>
    <s v=""/>
    <s v=" "/>
    <s v=""/>
    <s v=""/>
    <n v="33861"/>
    <s v=""/>
    <n v="220"/>
    <s v="NULL"/>
    <s v="NULL"/>
  </r>
  <r>
    <x v="1"/>
    <x v="1"/>
    <d v="2021-12-02T00:00:00"/>
    <x v="11"/>
    <s v=" "/>
    <s v="G00206"/>
    <n v="41220"/>
    <x v="78"/>
    <s v="41220 Insurance revenue - professional fees"/>
    <x v="16"/>
    <s v="HCCLAIMPMT CIGNA CCD 474898527 TRN*1*211130090004429*15910310 71\"/>
    <s v=" "/>
    <s v=""/>
    <s v=""/>
    <n v="-13799.42"/>
    <n v="0"/>
    <n v="13799.42"/>
    <s v=""/>
    <s v="G/L Account"/>
    <s v=""/>
    <s v=" "/>
    <s v=""/>
    <s v=""/>
    <n v="33859"/>
    <s v=""/>
    <n v="220"/>
    <s v="NULL"/>
    <s v="NULL"/>
  </r>
  <r>
    <x v="0"/>
    <x v="1"/>
    <d v="2021-12-02T00:00:00"/>
    <x v="11"/>
    <s v=" "/>
    <s v="G00205"/>
    <n v="41220"/>
    <x v="78"/>
    <s v="41220 Insurance revenue - professional fees"/>
    <x v="16"/>
    <s v="HCCLAIMPMT CIGNA CCD 472825198 TRN*1*211130090004428*15910310 71\"/>
    <s v=" "/>
    <s v=""/>
    <s v=""/>
    <n v="-17510"/>
    <n v="0"/>
    <n v="17510"/>
    <s v=""/>
    <s v="G/L Account"/>
    <s v=""/>
    <s v=" "/>
    <s v=""/>
    <s v=""/>
    <n v="33528"/>
    <s v=""/>
    <n v="220"/>
    <s v="NULL"/>
    <s v="NULL"/>
  </r>
  <r>
    <x v="4"/>
    <x v="4"/>
    <d v="2021-12-02T00:00:00"/>
    <x v="11"/>
    <s v=" "/>
    <s v="G00210"/>
    <n v="41110"/>
    <x v="81"/>
    <s v="41110 Self-pay revenue"/>
    <x v="17"/>
    <s v="DEPOSIT MERCHANT BANKCD CCD 496432191880"/>
    <s v=" "/>
    <s v=""/>
    <s v=""/>
    <n v="-10030"/>
    <n v="0"/>
    <n v="10030"/>
    <s v=""/>
    <s v="G/L Account"/>
    <s v=""/>
    <s v=" "/>
    <s v=""/>
    <s v=""/>
    <n v="34183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3857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95587884"/>
    <s v=" "/>
    <s v=""/>
    <s v=""/>
    <n v="-677"/>
    <n v="0"/>
    <n v="677"/>
    <s v=""/>
    <s v="G/L Account"/>
    <s v=""/>
    <s v=" "/>
    <s v=""/>
    <s v=""/>
    <n v="33855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9884"/>
    <s v=" "/>
    <s v=""/>
    <s v=""/>
    <n v="-13340"/>
    <n v="0"/>
    <n v="13340"/>
    <s v=""/>
    <s v="G/L Account"/>
    <s v=""/>
    <s v=" "/>
    <s v=""/>
    <s v=""/>
    <n v="33853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8886"/>
    <s v=" "/>
    <s v=""/>
    <s v=""/>
    <n v="-87682"/>
    <n v="0"/>
    <n v="87682"/>
    <s v=""/>
    <s v="G/L Account"/>
    <s v=""/>
    <s v=" "/>
    <s v=""/>
    <s v=""/>
    <n v="33851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3887"/>
    <s v=" "/>
    <s v=""/>
    <s v=""/>
    <n v="-9248"/>
    <n v="0"/>
    <n v="9248"/>
    <s v=""/>
    <s v="G/L Account"/>
    <s v=""/>
    <s v=" "/>
    <s v=""/>
    <s v=""/>
    <n v="33849"/>
    <s v=""/>
    <n v="220"/>
    <s v="NULL"/>
    <s v="NULL"/>
  </r>
  <r>
    <x v="1"/>
    <x v="1"/>
    <d v="2021-12-02T00:00:00"/>
    <x v="11"/>
    <s v=" "/>
    <s v="G00206"/>
    <n v="41110"/>
    <x v="81"/>
    <s v="41110 Self-pay revenue"/>
    <x v="17"/>
    <s v="DEPOSIT MERCHANT BANKCD CCD 496355781881"/>
    <s v=" "/>
    <s v=""/>
    <s v=""/>
    <n v="-200"/>
    <n v="0"/>
    <n v="200"/>
    <s v=""/>
    <s v="G/L Account"/>
    <s v=""/>
    <s v=" "/>
    <s v=""/>
    <s v=""/>
    <n v="33847"/>
    <s v=""/>
    <n v="220"/>
    <s v="NULL"/>
    <s v="NULL"/>
  </r>
  <r>
    <x v="1"/>
    <x v="1"/>
    <d v="2021-12-02T00:00:00"/>
    <x v="11"/>
    <s v=" "/>
    <s v="G00203"/>
    <n v="41110"/>
    <x v="81"/>
    <s v="41110 Self-pay revenue"/>
    <x v="17"/>
    <s v="ACH CREDITPETER CHARLES K/HEALTH PMT --SETT-ACH ORIG"/>
    <s v=" "/>
    <s v=""/>
    <s v=""/>
    <n v="-68229"/>
    <n v="0"/>
    <n v="68229"/>
    <s v=""/>
    <s v="G/L Account"/>
    <s v=""/>
    <s v=" "/>
    <s v=""/>
    <s v=""/>
    <n v="33809"/>
    <s v=""/>
    <n v="220"/>
    <s v="NULL"/>
    <s v="NULL"/>
  </r>
  <r>
    <x v="1"/>
    <x v="1"/>
    <d v="2021-12-02T00:00:00"/>
    <x v="11"/>
    <s v=" "/>
    <s v="G00203"/>
    <n v="41110"/>
    <x v="81"/>
    <s v="41110 Self-pay revenue"/>
    <x v="17"/>
    <s v="ACH CREDITPETER CHARLES K/HEALTH PMT --SETT-ACH ORIG"/>
    <s v=" "/>
    <s v=""/>
    <s v=""/>
    <n v="-454"/>
    <n v="0"/>
    <n v="454"/>
    <s v=""/>
    <s v="G/L Account"/>
    <s v=""/>
    <s v=" "/>
    <s v=""/>
    <s v=""/>
    <n v="33807"/>
    <s v=""/>
    <n v="220"/>
    <s v="NULL"/>
    <s v="NULL"/>
  </r>
  <r>
    <x v="1"/>
    <x v="6"/>
    <d v="2021-12-03T00:00:00"/>
    <x v="11"/>
    <s v=" "/>
    <s v="G00195"/>
    <n v="68110"/>
    <x v="14"/>
    <s v="68110 State and local taxes"/>
    <x v="3"/>
    <s v="San Mateo Tax - late payment fee"/>
    <s v=" "/>
    <s v=""/>
    <s v=""/>
    <n v="21.3"/>
    <n v="21.3"/>
    <n v="0"/>
    <s v="Tax"/>
    <s v="G/L Account"/>
    <s v=""/>
    <s v=" "/>
    <s v=""/>
    <s v=""/>
    <n v="29580"/>
    <s v=""/>
    <n v="400"/>
    <s v="NULL"/>
    <s v="NULL"/>
  </r>
  <r>
    <x v="1"/>
    <x v="1"/>
    <d v="2021-12-03T00:00:00"/>
    <x v="11"/>
    <s v=" "/>
    <s v="G00196"/>
    <n v="67160"/>
    <x v="15"/>
    <s v="67160 In-house meals"/>
    <x v="4"/>
    <s v="Bun Mee - NT"/>
    <s v=" "/>
    <s v=""/>
    <s v=""/>
    <n v="13.13"/>
    <n v="13.13"/>
    <n v="0"/>
    <s v="Bun Mee"/>
    <s v="G/L Account"/>
    <s v=""/>
    <s v=" "/>
    <s v=""/>
    <s v=""/>
    <n v="30700"/>
    <s v=""/>
    <n v="110"/>
    <s v="NULL"/>
    <s v="NULL"/>
  </r>
  <r>
    <x v="1"/>
    <x v="1"/>
    <d v="2021-12-03T00:00:00"/>
    <x v="11"/>
    <s v=" "/>
    <s v="G00196"/>
    <n v="67160"/>
    <x v="15"/>
    <s v="67160 In-house meals"/>
    <x v="4"/>
    <s v="Pappasitos Cantina - no receipt"/>
    <s v=" "/>
    <s v=""/>
    <s v=""/>
    <n v="42.8"/>
    <n v="42.8"/>
    <n v="0"/>
    <s v="Pappasitos Cantina"/>
    <s v="G/L Account"/>
    <s v=""/>
    <s v=" "/>
    <s v=""/>
    <s v=""/>
    <n v="30676"/>
    <s v=""/>
    <n v="110"/>
    <s v="NULL"/>
    <s v="NULL"/>
  </r>
  <r>
    <x v="1"/>
    <x v="1"/>
    <d v="2021-12-03T00:00:00"/>
    <x v="11"/>
    <s v=" "/>
    <s v="G00195"/>
    <n v="67160"/>
    <x v="15"/>
    <s v="67160 In-house meals"/>
    <x v="4"/>
    <s v="Pink Tea boba- Employees"/>
    <s v=" "/>
    <s v=""/>
    <s v=""/>
    <n v="15.67"/>
    <n v="15.67"/>
    <n v="0"/>
    <s v="Pink Tea"/>
    <s v="G/L Account"/>
    <s v=""/>
    <s v=" "/>
    <s v=""/>
    <s v=""/>
    <n v="29570"/>
    <s v=""/>
    <n v="332"/>
    <s v="NULL"/>
    <s v="NULL"/>
  </r>
  <r>
    <x v="1"/>
    <x v="1"/>
    <d v="2021-12-03T00:00:00"/>
    <x v="11"/>
    <s v=" "/>
    <s v="G00195"/>
    <n v="67160"/>
    <x v="15"/>
    <s v="67160 In-house meals"/>
    <x v="4"/>
    <s v="Pink Tea boba- Employees"/>
    <s v=" "/>
    <s v=""/>
    <s v=""/>
    <n v="315.3"/>
    <n v="315.3"/>
    <n v="0"/>
    <s v="Pink Tea"/>
    <s v="G/L Account"/>
    <s v=""/>
    <s v=" "/>
    <s v=""/>
    <s v=""/>
    <n v="29564"/>
    <s v=""/>
    <n v="332"/>
    <s v="NULL"/>
    <s v="NULL"/>
  </r>
  <r>
    <x v="1"/>
    <x v="1"/>
    <d v="2021-12-03T00:00:00"/>
    <x v="11"/>
    <s v=" "/>
    <s v="G00196"/>
    <n v="66140"/>
    <x v="20"/>
    <s v="66140 Ground transportation"/>
    <x v="5"/>
    <s v="Park N Fly- NT no receipt"/>
    <s v=" "/>
    <s v=""/>
    <s v=""/>
    <n v="68.069999999999993"/>
    <n v="68.069999999999993"/>
    <n v="0"/>
    <s v="Park N Fly"/>
    <s v="G/L Account"/>
    <s v=""/>
    <s v=" "/>
    <s v=""/>
    <s v=""/>
    <n v="30670"/>
    <s v=""/>
    <n v="110"/>
    <s v="NULL"/>
    <s v="NULL"/>
  </r>
  <r>
    <x v="1"/>
    <x v="9"/>
    <d v="2021-12-03T00:00:00"/>
    <x v="11"/>
    <s v="Invoice"/>
    <s v="540986"/>
    <n v="65220"/>
    <x v="25"/>
    <s v="65220 Computer hardware"/>
    <x v="6"/>
    <s v="2x Monitors"/>
    <s v=" "/>
    <s v=""/>
    <s v=""/>
    <n v="461.3"/>
    <n v="461.3"/>
    <n v="0"/>
    <s v=""/>
    <s v="G/L Account"/>
    <s v=""/>
    <s v=" "/>
    <s v=""/>
    <s v="ExpoIT, LLC"/>
    <n v="25972"/>
    <s v="540986"/>
    <n v="370"/>
    <s v="NULL"/>
    <s v="NULL"/>
  </r>
  <r>
    <x v="0"/>
    <x v="2"/>
    <d v="2021-12-03T00:00:00"/>
    <x v="11"/>
    <s v=" "/>
    <s v="G00195"/>
    <n v="65210"/>
    <x v="26"/>
    <s v="65210 Computer software"/>
    <x v="6"/>
    <s v="QBO- no receipt"/>
    <s v=" "/>
    <s v=""/>
    <s v=""/>
    <n v="8.77"/>
    <n v="8.77"/>
    <n v="0"/>
    <s v="QuickBooks"/>
    <s v="G/L Account"/>
    <s v=""/>
    <s v=" "/>
    <s v=""/>
    <s v=""/>
    <n v="29578"/>
    <s v=""/>
    <n v="320"/>
    <s v="NULL"/>
    <s v="NULL"/>
  </r>
  <r>
    <x v="0"/>
    <x v="2"/>
    <d v="2021-12-03T00:00:00"/>
    <x v="11"/>
    <s v=" "/>
    <s v="G00195"/>
    <n v="65210"/>
    <x v="26"/>
    <s v="65210 Computer software"/>
    <x v="6"/>
    <s v="QBO- no receipt"/>
    <s v=" "/>
    <s v=""/>
    <s v=""/>
    <n v="17.54"/>
    <n v="17.54"/>
    <n v="0"/>
    <s v="QuickBooks"/>
    <s v="G/L Account"/>
    <s v=""/>
    <s v=" "/>
    <s v=""/>
    <s v=""/>
    <n v="29576"/>
    <s v=""/>
    <n v="320"/>
    <s v="NULL"/>
    <s v="NULL"/>
  </r>
  <r>
    <x v="1"/>
    <x v="9"/>
    <d v="2021-12-03T00:00:00"/>
    <x v="11"/>
    <s v="Invoice"/>
    <s v="540986"/>
    <n v="65200"/>
    <x v="27"/>
    <s v="65200 IT supplies"/>
    <x v="6"/>
    <s v="headset, keyboard/mouse, dock station"/>
    <s v=" "/>
    <s v=""/>
    <s v=""/>
    <n v="541.13"/>
    <n v="541.13"/>
    <n v="0"/>
    <s v=""/>
    <s v="G/L Account"/>
    <s v=""/>
    <s v=" "/>
    <s v=""/>
    <s v="ExpoIT, LLC"/>
    <n v="25969"/>
    <s v="540986"/>
    <n v="370"/>
    <s v="NULL"/>
    <s v="NULL"/>
  </r>
  <r>
    <x v="1"/>
    <x v="1"/>
    <d v="2021-12-03T00:00:00"/>
    <x v="11"/>
    <s v="Invoice"/>
    <s v="540858"/>
    <n v="65200"/>
    <x v="27"/>
    <s v="65200 IT supplies"/>
    <x v="6"/>
    <s v="DYMO Label writer"/>
    <s v=" "/>
    <s v=""/>
    <s v=""/>
    <n v="170.74"/>
    <n v="170.74"/>
    <n v="0"/>
    <s v=""/>
    <s v="G/L Account"/>
    <s v=""/>
    <s v=" "/>
    <s v=""/>
    <s v="ExpoIT, LLC"/>
    <n v="25965"/>
    <s v="540858"/>
    <n v="370"/>
    <s v="NULL"/>
    <s v="NULL"/>
  </r>
  <r>
    <x v="1"/>
    <x v="1"/>
    <d v="2021-12-03T00:00:00"/>
    <x v="11"/>
    <s v=" "/>
    <s v="G00196"/>
    <n v="65190"/>
    <x v="28"/>
    <s v="65190 Office supplies"/>
    <x v="6"/>
    <s v="AplPay VIASAT IN-FLICARLSBAD - no receipt"/>
    <s v=" "/>
    <s v=""/>
    <s v=""/>
    <n v="19"/>
    <n v="19"/>
    <n v="0"/>
    <s v="Aplpay Viasat In"/>
    <s v="G/L Account"/>
    <s v=""/>
    <s v=" "/>
    <s v=""/>
    <s v=""/>
    <n v="30694"/>
    <s v=""/>
    <n v="110"/>
    <s v="NULL"/>
    <s v="NULL"/>
  </r>
  <r>
    <x v="4"/>
    <x v="4"/>
    <d v="2021-12-03T00:00:00"/>
    <x v="11"/>
    <s v=" "/>
    <s v="G00196"/>
    <n v="65190"/>
    <x v="28"/>
    <s v="65190 Office supplies"/>
    <x v="6"/>
    <s v="Hand Soap"/>
    <s v=" "/>
    <s v=""/>
    <s v=""/>
    <n v="24.93"/>
    <n v="24.93"/>
    <n v="0"/>
    <s v="Amazon"/>
    <s v="G/L Account"/>
    <s v=""/>
    <s v=" "/>
    <s v=""/>
    <s v=""/>
    <n v="30688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Space Heater"/>
    <s v=" "/>
    <s v=""/>
    <s v=""/>
    <n v="24.98"/>
    <n v="24.98"/>
    <n v="0"/>
    <s v="Amazon"/>
    <s v="G/L Account"/>
    <s v=""/>
    <s v=" "/>
    <s v=""/>
    <s v=""/>
    <n v="30682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trash can, bags, plastic bin, dry erase"/>
    <s v=" "/>
    <s v=""/>
    <s v=""/>
    <n v="217.43"/>
    <n v="217.43"/>
    <n v="0"/>
    <s v="Amazon"/>
    <s v="G/L Account"/>
    <s v=""/>
    <s v=" "/>
    <s v=""/>
    <s v=""/>
    <n v="30664"/>
    <s v=""/>
    <n v="180"/>
    <s v="NULL"/>
    <s v="NULL"/>
  </r>
  <r>
    <x v="4"/>
    <x v="4"/>
    <d v="2021-12-03T00:00:00"/>
    <x v="11"/>
    <s v=" "/>
    <s v="G00196"/>
    <n v="65190"/>
    <x v="28"/>
    <s v="65190 Office supplies"/>
    <x v="6"/>
    <s v="robe hook,whiteboard,storage box,organizer, soap"/>
    <s v=" "/>
    <s v=""/>
    <s v=""/>
    <n v="386.58"/>
    <n v="386.58"/>
    <n v="0"/>
    <s v="Amazon"/>
    <s v="G/L Account"/>
    <s v=""/>
    <s v=" "/>
    <s v=""/>
    <s v=""/>
    <n v="30652"/>
    <s v=""/>
    <n v="180"/>
    <s v="NULL"/>
    <s v="NULL"/>
  </r>
  <r>
    <x v="1"/>
    <x v="1"/>
    <d v="2021-12-03T00:00:00"/>
    <x v="11"/>
    <s v=" "/>
    <s v="G00196"/>
    <n v="65130"/>
    <x v="34"/>
    <s v="65130 Telephone &amp; internet"/>
    <x v="6"/>
    <s v="Ring central service"/>
    <s v=" "/>
    <s v=""/>
    <s v=""/>
    <n v="332.63"/>
    <n v="332.63"/>
    <n v="0"/>
    <s v="RingCentral"/>
    <s v="G/L Account"/>
    <s v=""/>
    <s v=" "/>
    <s v=""/>
    <s v=""/>
    <n v="30658"/>
    <s v=""/>
    <n v="180"/>
    <s v="NULL"/>
    <s v="NULL"/>
  </r>
  <r>
    <x v="1"/>
    <x v="1"/>
    <d v="2021-12-03T00:00:00"/>
    <x v="11"/>
    <s v="Invoice"/>
    <s v="9525545"/>
    <n v="63120"/>
    <x v="47"/>
    <s v="63120 Events/Swag"/>
    <x v="8"/>
    <s v="Pens-SF"/>
    <s v=" "/>
    <s v=""/>
    <s v=""/>
    <n v="391.71"/>
    <n v="391.71"/>
    <n v="0"/>
    <s v=""/>
    <s v="G/L Account"/>
    <s v=""/>
    <s v=" "/>
    <s v=""/>
    <s v="4imprint"/>
    <n v="26266"/>
    <s v="9525545"/>
    <n v="340"/>
    <s v="NULL"/>
    <s v="NULL"/>
  </r>
  <r>
    <x v="3"/>
    <x v="1"/>
    <d v="2021-12-03T00:00:00"/>
    <x v="11"/>
    <s v="Invoice"/>
    <s v="12.3.21-JW"/>
    <n v="52100"/>
    <x v="58"/>
    <s v="52100 Donor compensation"/>
    <x v="10"/>
    <s v="Egg donation"/>
    <s v=" "/>
    <s v=""/>
    <s v=""/>
    <n v="1500"/>
    <n v="1500"/>
    <n v="0"/>
    <s v=""/>
    <s v="G/L Account"/>
    <s v=""/>
    <s v=" "/>
    <s v=""/>
    <s v="Jean Weatherwax"/>
    <n v="26171"/>
    <s v="12.3.21-JW"/>
    <n v="400"/>
    <s v="NULL"/>
    <s v="NULL"/>
  </r>
  <r>
    <x v="1"/>
    <x v="1"/>
    <d v="2021-12-03T00:00:00"/>
    <x v="11"/>
    <s v=" "/>
    <s v="G00195"/>
    <n v="51230"/>
    <x v="72"/>
    <s v="51230 IVF Lab supplies"/>
    <x v="11"/>
    <s v="Core Cryolab- no receipt"/>
    <s v=" "/>
    <s v=""/>
    <s v=""/>
    <n v="1066.96"/>
    <n v="1066.96"/>
    <n v="0"/>
    <s v="Core Cryolab"/>
    <s v="G/L Account"/>
    <s v=""/>
    <s v=" "/>
    <s v=""/>
    <s v=""/>
    <n v="29558"/>
    <s v=""/>
    <n v="130"/>
    <s v="NULL"/>
    <s v="NULL"/>
  </r>
  <r>
    <x v="1"/>
    <x v="7"/>
    <d v="2021-12-03T00:00:00"/>
    <x v="11"/>
    <s v="Invoice"/>
    <s v="35890602"/>
    <n v="51230"/>
    <x v="72"/>
    <s v="51230 IVF Lab supplies"/>
    <x v="11"/>
    <s v="Lab F/CRYO label"/>
    <s v=" "/>
    <s v=""/>
    <s v=""/>
    <n v="123.49"/>
    <n v="123.49"/>
    <n v="0"/>
    <s v=""/>
    <s v="G/L Account"/>
    <s v=""/>
    <s v=" "/>
    <s v=""/>
    <s v="McKesson"/>
    <n v="28205"/>
    <s v="35890602"/>
    <n v="130"/>
    <s v="NULL"/>
    <s v="NULL"/>
  </r>
  <r>
    <x v="1"/>
    <x v="7"/>
    <d v="2021-12-03T00:00:00"/>
    <x v="11"/>
    <s v="Invoice"/>
    <s v="SF211203"/>
    <n v="51230"/>
    <x v="72"/>
    <s v="51230 IVF Lab supplies"/>
    <x v="11"/>
    <s v="Easytransfer"/>
    <s v=" "/>
    <s v=""/>
    <s v=""/>
    <n v="133"/>
    <n v="133"/>
    <n v="0"/>
    <s v=""/>
    <s v="G/L Account"/>
    <s v=""/>
    <s v=" "/>
    <s v=""/>
    <s v="SciTech Invention"/>
    <n v="28008"/>
    <s v="SF211203"/>
    <n v="130"/>
    <s v="NULL"/>
    <s v="NULL"/>
  </r>
  <r>
    <x v="1"/>
    <x v="5"/>
    <d v="2021-12-03T00:00:00"/>
    <x v="11"/>
    <s v="Invoice"/>
    <s v="6397495"/>
    <n v="51230"/>
    <x v="72"/>
    <s v="51230 IVF Lab supplies"/>
    <x v="11"/>
    <s v="Petri dish"/>
    <s v=" "/>
    <s v=""/>
    <s v=""/>
    <n v="1539.18"/>
    <n v="1539.18"/>
    <n v="0"/>
    <s v=""/>
    <s v="G/L Account"/>
    <s v=""/>
    <s v=" "/>
    <s v=""/>
    <s v="Fisher HealthCare"/>
    <n v="25983"/>
    <s v="6397495"/>
    <n v="130"/>
    <s v="NULL"/>
    <s v="NULL"/>
  </r>
  <r>
    <x v="1"/>
    <x v="1"/>
    <d v="2021-12-03T00:00:00"/>
    <x v="11"/>
    <s v="Invoice"/>
    <s v="36698"/>
    <n v="51230"/>
    <x v="72"/>
    <s v="51230 IVF Lab supplies"/>
    <x v="11"/>
    <s v="230L/180L Nitrogen, Carbon Dioxide, oxygen"/>
    <s v=" "/>
    <s v=""/>
    <s v=""/>
    <n v="1093.57"/>
    <n v="1093.57"/>
    <n v="0"/>
    <s v=""/>
    <s v="G/L Account"/>
    <s v=""/>
    <s v=" "/>
    <s v=""/>
    <s v="Rons Medical Gases, INC"/>
    <n v="25961"/>
    <s v="36698"/>
    <n v="130"/>
    <s v="NULL"/>
    <s v="NULL"/>
  </r>
  <r>
    <x v="1"/>
    <x v="7"/>
    <d v="2021-12-03T00:00:00"/>
    <x v="11"/>
    <s v="Invoice"/>
    <s v="32973"/>
    <n v="51230"/>
    <x v="72"/>
    <s v="51230 IVF Lab supplies"/>
    <x v="11"/>
    <s v="Accubeads"/>
    <s v=" "/>
    <s v=""/>
    <s v=""/>
    <n v="173.59"/>
    <n v="173.59"/>
    <n v="0"/>
    <s v=""/>
    <s v="G/L Account"/>
    <s v=""/>
    <s v=" "/>
    <s v=""/>
    <s v="Spectrum Technologies"/>
    <n v="25929"/>
    <s v="32973"/>
    <n v="130"/>
    <s v="NULL"/>
    <s v="NULL"/>
  </r>
  <r>
    <x v="4"/>
    <x v="4"/>
    <d v="2021-12-03T00:00:00"/>
    <x v="11"/>
    <s v="Invoice"/>
    <s v="35888898"/>
    <n v="51220"/>
    <x v="73"/>
    <s v="51220 Clinical supplies"/>
    <x v="11"/>
    <s v="concentrate cleanser"/>
    <s v=" "/>
    <s v=""/>
    <s v=""/>
    <n v="83.48"/>
    <n v="83.48"/>
    <n v="0"/>
    <s v=""/>
    <s v="G/L Account"/>
    <s v=""/>
    <s v=" "/>
    <s v=""/>
    <s v="McKesson"/>
    <n v="32276"/>
    <s v="35888898"/>
    <n v="110"/>
    <s v="NULL"/>
    <s v="NULL"/>
  </r>
  <r>
    <x v="1"/>
    <x v="7"/>
    <d v="2021-12-03T00:00:00"/>
    <x v="11"/>
    <s v="Invoice"/>
    <s v="6057633"/>
    <n v="51220"/>
    <x v="73"/>
    <s v="51220 Clinical supplies"/>
    <x v="11"/>
    <s v="Trial Xfr Cath 18CM, Art insem"/>
    <s v=" "/>
    <s v=""/>
    <s v=""/>
    <n v="705.03"/>
    <n v="705.03"/>
    <n v="0"/>
    <s v=""/>
    <s v="G/L Account"/>
    <s v=""/>
    <s v=" "/>
    <s v=""/>
    <s v="Origio"/>
    <n v="25976"/>
    <s v="6057633"/>
    <n v="110"/>
    <s v="NULL"/>
    <s v="NULL"/>
  </r>
  <r>
    <x v="1"/>
    <x v="1"/>
    <d v="2021-12-03T00:00:00"/>
    <x v="11"/>
    <s v="Invoice"/>
    <s v="35891035"/>
    <n v="51220"/>
    <x v="73"/>
    <s v="51220 Clinical supplies"/>
    <x v="11"/>
    <s v="Sharps Container"/>
    <s v=" "/>
    <s v=""/>
    <s v=""/>
    <n v="155.99"/>
    <n v="155.99"/>
    <n v="0"/>
    <s v=""/>
    <s v="G/L Account"/>
    <s v=""/>
    <s v=" "/>
    <s v=""/>
    <s v="McKesson"/>
    <n v="25957"/>
    <s v="35891035"/>
    <n v="110"/>
    <s v="NULL"/>
    <s v="NULL"/>
  </r>
  <r>
    <x v="1"/>
    <x v="7"/>
    <d v="2021-12-03T00:00:00"/>
    <x v="11"/>
    <s v="Invoice"/>
    <s v="35890654"/>
    <n v="51220"/>
    <x v="73"/>
    <s v="51220 Clinical supplies"/>
    <x v="11"/>
    <s v="Tube holder"/>
    <s v=" "/>
    <s v=""/>
    <s v=""/>
    <n v="18.86"/>
    <n v="18.86"/>
    <n v="0"/>
    <s v=""/>
    <s v="G/L Account"/>
    <s v=""/>
    <s v=" "/>
    <s v=""/>
    <s v="McKesson"/>
    <n v="25953"/>
    <s v="35890654"/>
    <n v="110"/>
    <s v="NULL"/>
    <s v="NULL"/>
  </r>
  <r>
    <x v="1"/>
    <x v="1"/>
    <d v="2021-12-03T00:00:00"/>
    <x v="11"/>
    <s v="Invoice"/>
    <s v="35889277"/>
    <n v="51220"/>
    <x v="73"/>
    <s v="51220 Clinical supplies"/>
    <x v="11"/>
    <s v="bandage, probe cover, underpad, drape sheet,table paper, tissue/paper towel"/>
    <s v=" "/>
    <s v=""/>
    <s v=""/>
    <n v="645"/>
    <n v="645"/>
    <n v="0"/>
    <s v=""/>
    <s v="G/L Account"/>
    <s v=""/>
    <s v=" "/>
    <s v=""/>
    <s v="McKesson"/>
    <n v="25937"/>
    <s v="35889277"/>
    <n v="110"/>
    <s v="NULL"/>
    <s v="NULL"/>
  </r>
  <r>
    <x v="1"/>
    <x v="5"/>
    <d v="2021-12-03T00:00:00"/>
    <x v="11"/>
    <s v="Invoice"/>
    <s v="35881893"/>
    <n v="51210"/>
    <x v="74"/>
    <s v="51210 Surgical supplies"/>
    <x v="11"/>
    <s v="Dexamethasone"/>
    <s v=" "/>
    <s v=""/>
    <s v=""/>
    <n v="30.94"/>
    <n v="30.94"/>
    <n v="0"/>
    <s v=""/>
    <s v="G/L Account"/>
    <s v=""/>
    <s v=" "/>
    <s v=""/>
    <s v="McKesson"/>
    <n v="26262"/>
    <s v="35881893"/>
    <n v="110"/>
    <s v="NULL"/>
    <s v="NULL"/>
  </r>
  <r>
    <x v="1"/>
    <x v="7"/>
    <d v="2021-12-03T00:00:00"/>
    <x v="11"/>
    <s v="Invoice"/>
    <s v="6057633"/>
    <n v="51210"/>
    <x v="74"/>
    <s v="51210 Surgical supplies"/>
    <x v="11"/>
    <s v="16Gx18CM,Trial Xfr Cath pk 10/18CM"/>
    <s v=" "/>
    <s v=""/>
    <s v=""/>
    <n v="1655.64"/>
    <n v="1655.64"/>
    <n v="0"/>
    <s v=""/>
    <s v="G/L Account"/>
    <s v=""/>
    <s v=" "/>
    <s v=""/>
    <s v="Origio"/>
    <n v="25979"/>
    <s v="6057633"/>
    <n v="110"/>
    <s v="NULL"/>
    <s v="NULL"/>
  </r>
  <r>
    <x v="1"/>
    <x v="7"/>
    <d v="2021-12-03T00:00:00"/>
    <x v="11"/>
    <s v="Invoice"/>
    <s v="35890653"/>
    <n v="51210"/>
    <x v="74"/>
    <s v="51210 Surgical supplies"/>
    <x v="11"/>
    <s v="IV Catheter"/>
    <s v=" "/>
    <s v=""/>
    <s v=""/>
    <n v="104.94"/>
    <n v="104.94"/>
    <n v="0"/>
    <s v=""/>
    <s v="G/L Account"/>
    <s v=""/>
    <s v=" "/>
    <s v=""/>
    <s v="McKesson"/>
    <n v="25949"/>
    <s v="35890653"/>
    <n v="110"/>
    <s v="NULL"/>
    <s v="NULL"/>
  </r>
  <r>
    <x v="1"/>
    <x v="1"/>
    <d v="2021-12-03T00:00:00"/>
    <x v="11"/>
    <s v="Invoice"/>
    <s v="35890576"/>
    <n v="51210"/>
    <x v="74"/>
    <s v="51210 Surgical supplies"/>
    <x v="11"/>
    <s v="Incise drape"/>
    <s v=" "/>
    <s v=""/>
    <s v=""/>
    <n v="162.1"/>
    <n v="162.1"/>
    <n v="0"/>
    <s v=""/>
    <s v="G/L Account"/>
    <s v=""/>
    <s v=" "/>
    <s v=""/>
    <s v="McKesson"/>
    <n v="25945"/>
    <s v="35890576"/>
    <n v="110"/>
    <s v="NULL"/>
    <s v="NULL"/>
  </r>
  <r>
    <x v="1"/>
    <x v="1"/>
    <d v="2021-12-03T00:00:00"/>
    <x v="11"/>
    <s v="Invoice"/>
    <s v="35890572"/>
    <n v="51210"/>
    <x v="74"/>
    <s v="51210 Surgical supplies"/>
    <x v="11"/>
    <s v="Incise drape"/>
    <s v=" "/>
    <s v=""/>
    <s v=""/>
    <n v="162.1"/>
    <n v="162.1"/>
    <n v="0"/>
    <s v=""/>
    <s v="G/L Account"/>
    <s v=""/>
    <s v=" "/>
    <s v=""/>
    <s v="McKesson"/>
    <n v="25941"/>
    <s v="35890572"/>
    <n v="110"/>
    <s v="NULL"/>
    <s v="NULL"/>
  </r>
  <r>
    <x v="1"/>
    <x v="1"/>
    <d v="2021-12-03T00:00:00"/>
    <x v="11"/>
    <s v="Invoice"/>
    <s v="35889256"/>
    <n v="51210"/>
    <x v="74"/>
    <s v="51210 Surgical supplies"/>
    <x v="11"/>
    <s v="IV Catheter"/>
    <s v=" "/>
    <s v=""/>
    <s v=""/>
    <n v="413.56"/>
    <n v="413.56"/>
    <n v="0"/>
    <s v=""/>
    <s v="G/L Account"/>
    <s v=""/>
    <s v=" "/>
    <s v=""/>
    <s v="McKesson"/>
    <n v="25933"/>
    <s v="35889256"/>
    <n v="11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EDGE TRANS CCD 601800594789 TRN*1*601800594789*1591031071~"/>
    <s v=" "/>
    <s v=""/>
    <s v=""/>
    <n v="-3341.34"/>
    <n v="0"/>
    <n v="3341.34"/>
    <s v=""/>
    <s v="G/L Account"/>
    <s v=""/>
    <s v=" "/>
    <s v=""/>
    <s v=""/>
    <n v="33873"/>
    <s v=""/>
    <n v="22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CCD 474898527 TRN*1*211202090006685*15910310 71\"/>
    <s v=" "/>
    <s v=""/>
    <s v=""/>
    <n v="-1941.33"/>
    <n v="0"/>
    <n v="1941.33"/>
    <s v=""/>
    <s v="G/L Account"/>
    <s v=""/>
    <s v=" "/>
    <s v=""/>
    <s v=""/>
    <n v="33871"/>
    <s v=""/>
    <n v="220"/>
    <s v="NULL"/>
    <s v="NULL"/>
  </r>
  <r>
    <x v="1"/>
    <x v="1"/>
    <d v="2021-12-03T00:00:00"/>
    <x v="11"/>
    <s v=" "/>
    <s v="G00206"/>
    <n v="41220"/>
    <x v="78"/>
    <s v="41220 Insurance revenue - professional fees"/>
    <x v="16"/>
    <s v="HCCLAIMPMT CIGNA CCD 474898527 TRN*1*211202090006684*15910310 71\"/>
    <s v=" "/>
    <s v=""/>
    <s v=""/>
    <n v="-6420.53"/>
    <n v="0"/>
    <n v="6420.53"/>
    <s v=""/>
    <s v="G/L Account"/>
    <s v=""/>
    <s v=" "/>
    <s v=""/>
    <s v=""/>
    <n v="33869"/>
    <s v=""/>
    <n v="220"/>
    <s v="NULL"/>
    <s v="NULL"/>
  </r>
  <r>
    <x v="0"/>
    <x v="1"/>
    <d v="2021-12-03T00:00:00"/>
    <x v="11"/>
    <s v=" "/>
    <s v="G00205"/>
    <n v="41220"/>
    <x v="78"/>
    <s v="41220 Insurance revenue - professional fees"/>
    <x v="16"/>
    <s v="HCCLAIMPMT CIGNA CCD 472825198 TRN*1*211202090006683*15910310 71\"/>
    <s v=" "/>
    <s v=""/>
    <s v=""/>
    <n v="-630"/>
    <n v="0"/>
    <n v="630"/>
    <s v=""/>
    <s v="G/L Account"/>
    <s v=""/>
    <s v=" "/>
    <s v=""/>
    <s v=""/>
    <n v="33542"/>
    <s v=""/>
    <n v="220"/>
    <s v="NULL"/>
    <s v="NULL"/>
  </r>
  <r>
    <x v="4"/>
    <x v="4"/>
    <d v="2021-12-03T00:00:00"/>
    <x v="11"/>
    <s v=" "/>
    <s v="G00210"/>
    <n v="41110"/>
    <x v="81"/>
    <s v="41110 Self-pay revenue"/>
    <x v="17"/>
    <s v="DEPOSIT MERCHANT BANKCD CCD 496432191880"/>
    <s v=" "/>
    <s v=""/>
    <s v=""/>
    <n v="-3900"/>
    <n v="0"/>
    <n v="3900"/>
    <s v=""/>
    <s v="G/L Account"/>
    <s v=""/>
    <s v=" "/>
    <s v=""/>
    <s v=""/>
    <n v="3418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Wire Transfer Credit MR SAMUEL ARMANDO F"/>
    <s v=" "/>
    <s v=""/>
    <s v=""/>
    <n v="-29990"/>
    <n v="0"/>
    <n v="29990"/>
    <s v=""/>
    <s v="G/L Account"/>
    <s v=""/>
    <s v=" "/>
    <s v=""/>
    <s v=""/>
    <n v="3387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9884"/>
    <s v=" "/>
    <s v=""/>
    <s v=""/>
    <n v="-30080"/>
    <n v="0"/>
    <n v="30080"/>
    <s v=""/>
    <s v="G/L Account"/>
    <s v=""/>
    <s v=" "/>
    <s v=""/>
    <s v=""/>
    <n v="33867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8886"/>
    <s v=" "/>
    <s v=""/>
    <s v=""/>
    <n v="-35556.720000000001"/>
    <n v="0"/>
    <n v="35556.720000000001"/>
    <s v=""/>
    <s v="G/L Account"/>
    <s v=""/>
    <s v=" "/>
    <s v=""/>
    <s v=""/>
    <n v="33865"/>
    <s v=""/>
    <n v="220"/>
    <s v="NULL"/>
    <s v="NULL"/>
  </r>
  <r>
    <x v="1"/>
    <x v="1"/>
    <d v="2021-12-03T00:00:00"/>
    <x v="11"/>
    <s v=" "/>
    <s v="G00206"/>
    <n v="41110"/>
    <x v="81"/>
    <s v="41110 Self-pay revenue"/>
    <x v="17"/>
    <s v="DEPOSIT MERCHANT BANKCD CCD 496355783887"/>
    <s v=" "/>
    <s v=""/>
    <s v=""/>
    <n v="-18485"/>
    <n v="0"/>
    <n v="18485"/>
    <s v=""/>
    <s v="G/L Account"/>
    <s v=""/>
    <s v=" "/>
    <s v=""/>
    <s v=""/>
    <n v="33863"/>
    <s v=""/>
    <n v="220"/>
    <s v="NULL"/>
    <s v="NULL"/>
  </r>
  <r>
    <x v="1"/>
    <x v="1"/>
    <d v="2021-12-03T00:00:00"/>
    <x v="11"/>
    <s v=" "/>
    <s v="G00203"/>
    <n v="41110"/>
    <x v="81"/>
    <s v="41110 Self-pay revenue"/>
    <x v="17"/>
    <s v="DEPOSIT - BRANCH"/>
    <s v=" "/>
    <s v=""/>
    <s v=""/>
    <n v="-42127"/>
    <n v="0"/>
    <n v="42127"/>
    <s v=""/>
    <s v="G/L Account"/>
    <s v=""/>
    <s v=" "/>
    <s v=""/>
    <s v=""/>
    <n v="33813"/>
    <s v=""/>
    <n v="220"/>
    <s v="NULL"/>
    <s v="NULL"/>
  </r>
  <r>
    <x v="1"/>
    <x v="1"/>
    <d v="2021-12-03T00:00:00"/>
    <x v="11"/>
    <s v=" "/>
    <s v="G00203"/>
    <n v="41110"/>
    <x v="81"/>
    <s v="41110 Self-pay revenue"/>
    <x v="17"/>
    <s v="ACH ORIGINATION PREFUNDINGACH CHARGEBACK/RETURN ID#-SETT-ACH RETRN"/>
    <s v=" "/>
    <s v=""/>
    <s v=""/>
    <n v="244"/>
    <n v="244"/>
    <n v="0"/>
    <s v=""/>
    <s v="G/L Account"/>
    <s v=""/>
    <s v=" "/>
    <s v=""/>
    <s v=""/>
    <n v="33810"/>
    <s v=""/>
    <n v="220"/>
    <s v="NULL"/>
    <s v="NULL"/>
  </r>
  <r>
    <x v="1"/>
    <x v="1"/>
    <d v="2021-12-04T00:00:00"/>
    <x v="11"/>
    <s v=" "/>
    <s v="G00196"/>
    <n v="66140"/>
    <x v="20"/>
    <s v="66140 Ground transportation"/>
    <x v="5"/>
    <s v="Uber NT"/>
    <s v=" "/>
    <s v=""/>
    <s v=""/>
    <n v="41.51"/>
    <n v="41.51"/>
    <n v="0"/>
    <s v="Uber.com"/>
    <s v="G/L Account"/>
    <s v=""/>
    <s v=" "/>
    <s v=""/>
    <s v=""/>
    <n v="30712"/>
    <s v=""/>
    <n v="110"/>
    <s v="NULL"/>
    <s v="NULL"/>
  </r>
  <r>
    <x v="1"/>
    <x v="1"/>
    <d v="2021-12-04T00:00:00"/>
    <x v="11"/>
    <s v=" "/>
    <s v="G00195"/>
    <n v="65210"/>
    <x v="26"/>
    <s v="65210 Computer software"/>
    <x v="6"/>
    <s v="Netflix"/>
    <s v=" "/>
    <s v=""/>
    <s v=""/>
    <n v="17.989999999999998"/>
    <n v="17.989999999999998"/>
    <n v="0"/>
    <s v="Netflix"/>
    <s v="G/L Account"/>
    <s v=""/>
    <s v=" "/>
    <s v=""/>
    <s v=""/>
    <n v="29610"/>
    <s v=""/>
    <n v="180"/>
    <s v="NULL"/>
    <s v="NULL"/>
  </r>
  <r>
    <x v="1"/>
    <x v="7"/>
    <d v="2021-12-04T00:00:00"/>
    <x v="11"/>
    <s v=" "/>
    <s v="G00196"/>
    <n v="65190"/>
    <x v="28"/>
    <s v="65190 Office supplies"/>
    <x v="6"/>
    <s v="headlamp, pen,batteries,flashlight, methyl alcohol,hammer"/>
    <s v=" "/>
    <s v=""/>
    <s v=""/>
    <n v="178"/>
    <n v="178"/>
    <n v="0"/>
    <s v="Amazon"/>
    <s v="G/L Account"/>
    <s v=""/>
    <s v=" "/>
    <s v=""/>
    <s v=""/>
    <n v="30706"/>
    <s v=""/>
    <n v="180"/>
    <s v="NULL"/>
    <s v="NULL"/>
  </r>
  <r>
    <x v="1"/>
    <x v="1"/>
    <d v="2021-12-04T00:00:00"/>
    <x v="11"/>
    <s v=" "/>
    <s v="G00195"/>
    <n v="65190"/>
    <x v="28"/>
    <s v="65190 Office supplies"/>
    <x v="6"/>
    <s v="Amazon - no receipt"/>
    <s v=" "/>
    <s v=""/>
    <s v=""/>
    <n v="31.49"/>
    <n v="31.49"/>
    <n v="0"/>
    <s v="Amazon"/>
    <s v="G/L Account"/>
    <s v=""/>
    <s v=" "/>
    <s v=""/>
    <s v=""/>
    <n v="29586"/>
    <s v=""/>
    <n v="180"/>
    <s v="NULL"/>
    <s v="NULL"/>
  </r>
  <r>
    <x v="1"/>
    <x v="1"/>
    <d v="2021-12-04T00:00:00"/>
    <x v="11"/>
    <s v=" "/>
    <s v="G00195"/>
    <n v="63150"/>
    <x v="45"/>
    <s v="63150 Advertising, print &amp; promotion"/>
    <x v="8"/>
    <s v="Fedex SF"/>
    <s v=" "/>
    <s v=""/>
    <s v=""/>
    <n v="19.12"/>
    <n v="19.12"/>
    <n v="0"/>
    <s v="Federal Express"/>
    <s v="G/L Account"/>
    <s v=""/>
    <s v=" "/>
    <s v=""/>
    <s v=""/>
    <n v="29604"/>
    <s v=""/>
    <n v="180"/>
    <s v="NULL"/>
    <s v="NULL"/>
  </r>
  <r>
    <x v="4"/>
    <x v="4"/>
    <d v="2021-12-04T00:00:00"/>
    <x v="11"/>
    <s v="Invoice"/>
    <s v="590349996"/>
    <n v="51370"/>
    <x v="89"/>
    <s v="51370 COGS - repair &amp; maintenance "/>
    <x v="10"/>
    <s v="Dec 2021 Service"/>
    <s v=" "/>
    <s v=""/>
    <s v=""/>
    <n v="598.82000000000005"/>
    <n v="598.82000000000005"/>
    <n v="0"/>
    <s v=""/>
    <s v="G/L Account"/>
    <s v=""/>
    <s v=" "/>
    <s v=""/>
    <s v="Richard Wolf Medical Instruments Corp."/>
    <n v="35023"/>
    <s v="590349996"/>
    <n v="120"/>
    <s v="NULL"/>
    <s v="NULL"/>
  </r>
  <r>
    <x v="1"/>
    <x v="7"/>
    <d v="2021-12-04T00:00:00"/>
    <x v="11"/>
    <s v="Invoice"/>
    <s v="590349992"/>
    <n v="51370"/>
    <x v="89"/>
    <s v="51370 COGS - repair &amp; maintenance "/>
    <x v="10"/>
    <s v="Dec 2021 Service"/>
    <s v=" "/>
    <s v=""/>
    <s v=""/>
    <n v="550"/>
    <n v="550"/>
    <n v="0"/>
    <s v=""/>
    <s v="G/L Account"/>
    <s v=""/>
    <s v=" "/>
    <s v=""/>
    <s v="Richard Wolf Medical Instruments Corp."/>
    <n v="32284"/>
    <s v="590349992"/>
    <n v="120"/>
    <s v="NULL"/>
    <s v="NULL"/>
  </r>
  <r>
    <x v="1"/>
    <x v="5"/>
    <d v="2021-12-04T00:00:00"/>
    <x v="11"/>
    <s v="Invoice"/>
    <s v="590349991"/>
    <n v="51370"/>
    <x v="89"/>
    <s v="51370 COGS - repair &amp; maintenance "/>
    <x v="10"/>
    <s v="Dec 2021 Service"/>
    <s v=" "/>
    <s v=""/>
    <s v=""/>
    <n v="550"/>
    <n v="550"/>
    <n v="0"/>
    <s v=""/>
    <s v="G/L Account"/>
    <s v=""/>
    <s v=" "/>
    <s v=""/>
    <s v="Richard Wolf Medical Instruments Corp."/>
    <n v="32280"/>
    <s v="590349991"/>
    <n v="120"/>
    <s v="NULL"/>
    <s v="NULL"/>
  </r>
  <r>
    <x v="1"/>
    <x v="8"/>
    <d v="2021-12-04T00:00:00"/>
    <x v="11"/>
    <s v=" "/>
    <s v="G00195"/>
    <n v="51250"/>
    <x v="71"/>
    <s v="51250 Patient refreshments"/>
    <x v="11"/>
    <s v="eggs, fig bar, la croix"/>
    <s v=" "/>
    <s v=""/>
    <s v=""/>
    <n v="84.55"/>
    <n v="84.55"/>
    <n v="0"/>
    <s v="Costco"/>
    <s v="G/L Account"/>
    <s v=""/>
    <s v=" "/>
    <s v=""/>
    <s v=""/>
    <n v="29598"/>
    <s v=""/>
    <n v="180"/>
    <s v="NULL"/>
    <s v="NULL"/>
  </r>
  <r>
    <x v="1"/>
    <x v="1"/>
    <d v="2021-12-04T00:00:00"/>
    <x v="11"/>
    <s v=" "/>
    <s v="G00195"/>
    <n v="51250"/>
    <x v="71"/>
    <s v="51250 Patient refreshments"/>
    <x v="11"/>
    <s v="la croix, fig bar"/>
    <s v=" "/>
    <s v=""/>
    <s v=""/>
    <n v="121.88"/>
    <n v="121.88"/>
    <n v="0"/>
    <s v="Costco"/>
    <s v="G/L Account"/>
    <s v=""/>
    <s v=" "/>
    <s v=""/>
    <s v=""/>
    <n v="29592"/>
    <s v=""/>
    <n v="180"/>
    <s v="NULL"/>
    <s v="NULL"/>
  </r>
  <r>
    <x v="4"/>
    <x v="4"/>
    <d v="2021-12-04T00:00:00"/>
    <x v="11"/>
    <s v=" "/>
    <s v="G00197"/>
    <n v="51230"/>
    <x v="72"/>
    <s v="51230 IVF Lab supplies"/>
    <x v="11"/>
    <s v="ZORO TOOLS INC -no receipt"/>
    <s v=" "/>
    <s v=""/>
    <s v=""/>
    <n v="1079.3"/>
    <n v="1079.3"/>
    <n v="0"/>
    <s v="O'Tools Inc"/>
    <s v="G/L Account"/>
    <s v=""/>
    <s v=" "/>
    <s v=""/>
    <s v=""/>
    <n v="31618"/>
    <s v=""/>
    <n v="130"/>
    <s v="NULL"/>
    <s v="NULL"/>
  </r>
  <r>
    <x v="1"/>
    <x v="5"/>
    <d v="2021-12-04T00:00:00"/>
    <x v="11"/>
    <s v="Invoice"/>
    <s v="67634763"/>
    <n v="51230"/>
    <x v="72"/>
    <s v="51230 IVF Lab supplies"/>
    <x v="11"/>
    <s v="Nitrogen Liquid NF"/>
    <s v=" "/>
    <s v=""/>
    <s v=""/>
    <n v="447.41"/>
    <n v="447.41"/>
    <n v="0"/>
    <s v=""/>
    <s v="G/L Account"/>
    <s v=""/>
    <s v=" "/>
    <s v=""/>
    <s v="Linde Gas &amp; Equipment Inc."/>
    <n v="25987"/>
    <s v="67634763"/>
    <n v="130"/>
    <s v="NULL"/>
    <s v="NULL"/>
  </r>
  <r>
    <x v="1"/>
    <x v="1"/>
    <d v="2021-12-05T00:00:00"/>
    <x v="11"/>
    <s v=" "/>
    <s v="G00196"/>
    <n v="66160"/>
    <x v="18"/>
    <s v="66160 Other travel expenses"/>
    <x v="5"/>
    <s v="United Airlines- NT lounge fee"/>
    <s v=" "/>
    <s v=""/>
    <s v=""/>
    <n v="59"/>
    <n v="59"/>
    <n v="0"/>
    <s v="United Airlines"/>
    <s v="G/L Account"/>
    <s v=""/>
    <s v=" "/>
    <s v=""/>
    <s v=""/>
    <n v="30724"/>
    <s v=""/>
    <n v="110"/>
    <s v="NULL"/>
    <s v="NULL"/>
  </r>
  <r>
    <x v="1"/>
    <x v="1"/>
    <d v="2021-12-05T00:00:00"/>
    <x v="11"/>
    <s v=" "/>
    <s v="G00196"/>
    <n v="66140"/>
    <x v="20"/>
    <s v="66140 Ground transportation"/>
    <x v="5"/>
    <s v="Uber NT"/>
    <s v=" "/>
    <s v=""/>
    <s v=""/>
    <n v="8.57"/>
    <n v="8.57"/>
    <n v="0"/>
    <s v="Uber.com"/>
    <s v="G/L Account"/>
    <s v=""/>
    <s v=" "/>
    <s v=""/>
    <s v=""/>
    <n v="30730"/>
    <s v=""/>
    <n v="110"/>
    <s v="NULL"/>
    <s v="NULL"/>
  </r>
  <r>
    <x v="0"/>
    <x v="2"/>
    <d v="2021-12-05T00:00:00"/>
    <x v="11"/>
    <s v="Invoice"/>
    <s v="13307"/>
    <n v="65210"/>
    <x v="26"/>
    <s v="65210 Computer software"/>
    <x v="6"/>
    <s v="Citrix VDI usage secured Hosted IT platform"/>
    <s v=" "/>
    <s v=""/>
    <s v=""/>
    <n v="17995"/>
    <n v="17995"/>
    <n v="0"/>
    <s v=""/>
    <s v="G/L Account"/>
    <s v=""/>
    <s v=" "/>
    <s v=""/>
    <s v="Business Recovery Center, Inc"/>
    <n v="25991"/>
    <s v="13307"/>
    <n v="370"/>
    <s v="NULL"/>
    <s v="NULL"/>
  </r>
  <r>
    <x v="1"/>
    <x v="1"/>
    <d v="2021-12-05T00:00:00"/>
    <x v="11"/>
    <s v=" "/>
    <s v="G00196"/>
    <n v="65190"/>
    <x v="28"/>
    <s v="65190 Office supplies"/>
    <x v="6"/>
    <s v="Tp Optum- no receipt"/>
    <s v=" "/>
    <s v=""/>
    <s v=""/>
    <n v="69.989999999999995"/>
    <n v="69.989999999999995"/>
    <n v="0"/>
    <s v="Tp Optum"/>
    <s v="G/L Account"/>
    <s v=""/>
    <s v=" "/>
    <s v=""/>
    <s v=""/>
    <n v="30718"/>
    <s v=""/>
    <n v="110"/>
    <s v="NULL"/>
    <s v="NULL"/>
  </r>
  <r>
    <x v="1"/>
    <x v="5"/>
    <d v="2021-12-05T00:00:00"/>
    <x v="11"/>
    <s v="Invoice"/>
    <s v="35912194"/>
    <n v="51230"/>
    <x v="72"/>
    <s v="51230 IVF Lab supplies"/>
    <x v="11"/>
    <s v="Assay A1A FSH, Hormone FSH, AIA Prog"/>
    <s v=" "/>
    <s v=""/>
    <s v=""/>
    <n v="696.89"/>
    <n v="696.89"/>
    <n v="0"/>
    <s v=""/>
    <s v="G/L Account"/>
    <s v=""/>
    <s v=" "/>
    <s v=""/>
    <s v="McKesson"/>
    <n v="28071"/>
    <s v="35912194"/>
    <n v="130"/>
    <s v="NULL"/>
    <s v="NULL"/>
  </r>
  <r>
    <x v="1"/>
    <x v="1"/>
    <d v="2021-12-06T00:00:00"/>
    <x v="11"/>
    <s v=" "/>
    <s v="G00196"/>
    <n v="66140"/>
    <x v="20"/>
    <s v="66140 Ground transportation"/>
    <x v="5"/>
    <s v="GAS NT"/>
    <s v=" "/>
    <s v=""/>
    <s v=""/>
    <n v="72.989999999999995"/>
    <n v="72.989999999999995"/>
    <n v="0"/>
    <s v="Chevron"/>
    <s v="G/L Account"/>
    <s v=""/>
    <s v=" "/>
    <s v=""/>
    <s v=""/>
    <n v="30736"/>
    <s v=""/>
    <n v="110"/>
    <s v="NULL"/>
    <s v="NULL"/>
  </r>
  <r>
    <x v="0"/>
    <x v="1"/>
    <d v="2021-12-06T00:00:00"/>
    <x v="11"/>
    <s v=" "/>
    <s v="84836297"/>
    <n v="66130"/>
    <x v="21"/>
    <s v="66130 Meals"/>
    <x v="5"/>
    <s v="Bevmo!"/>
    <s v=" "/>
    <s v=""/>
    <s v=""/>
    <n v="89.45"/>
    <n v="89.45"/>
    <n v="0"/>
    <s v="Keep lab happy"/>
    <s v="G/L Account"/>
    <s v=""/>
    <s v=" "/>
    <s v=""/>
    <s v=""/>
    <n v="36337"/>
    <s v=""/>
    <n v="130"/>
    <s v=""/>
    <s v=""/>
  </r>
  <r>
    <x v="1"/>
    <x v="1"/>
    <d v="2021-12-06T00:00:00"/>
    <x v="11"/>
    <s v=" "/>
    <s v="G00196"/>
    <n v="65210"/>
    <x v="26"/>
    <s v="65210 Computer software"/>
    <x v="6"/>
    <s v="Apple - no receipt"/>
    <s v=" "/>
    <s v=""/>
    <s v=""/>
    <n v="44.99"/>
    <n v="44.99"/>
    <n v="0"/>
    <s v="Apple"/>
    <s v="G/L Account"/>
    <s v=""/>
    <s v=" "/>
    <s v=""/>
    <s v=""/>
    <n v="30742"/>
    <s v=""/>
    <n v="370"/>
    <s v="NULL"/>
    <s v="NULL"/>
  </r>
  <r>
    <x v="4"/>
    <x v="4"/>
    <d v="2021-12-06T00:00:00"/>
    <x v="11"/>
    <s v=" "/>
    <s v="G00196"/>
    <n v="65190"/>
    <x v="28"/>
    <s v="65190 Office supplies"/>
    <x v="6"/>
    <s v="Ultra Thin Pads"/>
    <s v=" "/>
    <s v=""/>
    <s v=""/>
    <n v="17.309999999999999"/>
    <n v="17.309999999999999"/>
    <n v="0"/>
    <s v="Amazon"/>
    <s v="G/L Account"/>
    <s v=""/>
    <s v=" "/>
    <s v=""/>
    <s v=""/>
    <n v="30754"/>
    <s v=""/>
    <n v="180"/>
    <s v="NULL"/>
    <s v="NULL"/>
  </r>
  <r>
    <x v="4"/>
    <x v="4"/>
    <d v="2021-12-06T00:00:00"/>
    <x v="11"/>
    <s v=" "/>
    <s v="G00196"/>
    <n v="65190"/>
    <x v="28"/>
    <s v="65190 Office supplies"/>
    <x v="6"/>
    <s v="maxi pads, liners"/>
    <s v=" "/>
    <s v=""/>
    <s v=""/>
    <n v="41.91"/>
    <n v="41.91"/>
    <n v="0"/>
    <s v="Amazon"/>
    <s v="G/L Account"/>
    <s v=""/>
    <s v=" "/>
    <s v=""/>
    <s v=""/>
    <n v="30748"/>
    <s v=""/>
    <n v="180"/>
    <s v="NULL"/>
    <s v="NULL"/>
  </r>
  <r>
    <x v="1"/>
    <x v="1"/>
    <d v="2021-12-06T00:00:00"/>
    <x v="11"/>
    <s v=" "/>
    <s v="G00195"/>
    <n v="65190"/>
    <x v="28"/>
    <s v="65190 Office supplies"/>
    <x v="6"/>
    <s v="Lysol Disinfectant Spray"/>
    <s v=" "/>
    <s v=""/>
    <s v=""/>
    <n v="13.02"/>
    <n v="13.02"/>
    <n v="0"/>
    <s v="Amazon"/>
    <s v="G/L Account"/>
    <s v=""/>
    <s v=" "/>
    <s v=""/>
    <s v=""/>
    <n v="29622"/>
    <s v=""/>
    <n v="180"/>
    <s v="NULL"/>
    <s v="NULL"/>
  </r>
  <r>
    <x v="1"/>
    <x v="1"/>
    <d v="2021-12-06T00:00:00"/>
    <x v="11"/>
    <s v=" "/>
    <s v="G00195"/>
    <n v="65190"/>
    <x v="28"/>
    <s v="65190 Office supplies"/>
    <x v="6"/>
    <s v="hook, pads, liners, water, izze"/>
    <s v=" "/>
    <s v=""/>
    <s v=""/>
    <n v="257.74"/>
    <n v="257.74"/>
    <n v="0"/>
    <s v="Amazon"/>
    <s v="G/L Account"/>
    <s v=""/>
    <s v=" "/>
    <s v=""/>
    <s v=""/>
    <n v="29616"/>
    <s v=""/>
    <n v="180"/>
    <s v="NULL"/>
    <s v="NULL"/>
  </r>
  <r>
    <x v="4"/>
    <x v="4"/>
    <d v="2021-12-06T00:00:00"/>
    <x v="11"/>
    <s v="Invoice"/>
    <s v="3862931"/>
    <n v="64160"/>
    <x v="38"/>
    <s v="64160 Legal"/>
    <x v="7"/>
    <s v="Legal services Nov 2021 review Third Amendment"/>
    <s v=" "/>
    <s v=""/>
    <s v=""/>
    <n v="1462.5"/>
    <n v="1462.5"/>
    <n v="0"/>
    <s v=""/>
    <s v="G/L Account"/>
    <s v=""/>
    <s v=" "/>
    <s v=""/>
    <s v="Seyfarth Shaw LLP"/>
    <n v="28209"/>
    <s v="3862931"/>
    <n v="360"/>
    <s v="NULL"/>
    <s v="NULL"/>
  </r>
  <r>
    <x v="1"/>
    <x v="1"/>
    <d v="2021-12-06T00:00:00"/>
    <x v="11"/>
    <s v=" "/>
    <s v="G00195"/>
    <n v="63150"/>
    <x v="45"/>
    <s v="63150 Advertising, print &amp; promotion"/>
    <x v="8"/>
    <s v="Fedex SF"/>
    <s v=" "/>
    <s v=""/>
    <s v=""/>
    <n v="65.45"/>
    <n v="65.45"/>
    <n v="0"/>
    <s v="Federal Express"/>
    <s v="G/L Account"/>
    <s v=""/>
    <s v=" "/>
    <s v=""/>
    <s v=""/>
    <n v="29634"/>
    <s v=""/>
    <n v="180"/>
    <s v="NULL"/>
    <s v="NULL"/>
  </r>
  <r>
    <x v="1"/>
    <x v="5"/>
    <d v="2021-12-06T00:00:00"/>
    <x v="11"/>
    <s v="Invoice"/>
    <s v="511000178605"/>
    <n v="51380"/>
    <x v="63"/>
    <s v="51380 Laundry"/>
    <x v="10"/>
    <s v="Laundry SV MA"/>
    <s v=" "/>
    <s v=""/>
    <s v=""/>
    <n v="345.37"/>
    <n v="345.37"/>
    <n v="0"/>
    <s v=""/>
    <s v="G/L Account"/>
    <s v=""/>
    <s v=" "/>
    <s v=""/>
    <s v="Aramark"/>
    <n v="26010"/>
    <s v="511000178605"/>
    <n v="170"/>
    <s v="NULL"/>
    <s v="NULL"/>
  </r>
  <r>
    <x v="1"/>
    <x v="5"/>
    <d v="2021-12-06T00:00:00"/>
    <x v="11"/>
    <s v="Invoice"/>
    <s v="511000178605"/>
    <n v="51380"/>
    <x v="63"/>
    <s v="51380 Laundry"/>
    <x v="10"/>
    <s v="Laundry SV MD"/>
    <s v=" "/>
    <s v=""/>
    <s v=""/>
    <n v="104.41"/>
    <n v="104.41"/>
    <n v="0"/>
    <s v=""/>
    <s v="G/L Account"/>
    <s v=""/>
    <s v=" "/>
    <s v=""/>
    <s v="Aramark"/>
    <n v="26007"/>
    <s v="511000178605"/>
    <n v="110"/>
    <s v="NULL"/>
    <s v="NULL"/>
  </r>
  <r>
    <x v="1"/>
    <x v="5"/>
    <d v="2021-12-06T00:00:00"/>
    <x v="11"/>
    <s v="Invoice"/>
    <s v="511000178605"/>
    <n v="51380"/>
    <x v="63"/>
    <s v="51380 Laundry"/>
    <x v="10"/>
    <s v="Laundry SV Lab"/>
    <s v=" "/>
    <s v=""/>
    <s v=""/>
    <n v="208.83"/>
    <n v="208.83"/>
    <n v="0"/>
    <s v=""/>
    <s v="G/L Account"/>
    <s v=""/>
    <s v=" "/>
    <s v=""/>
    <s v="Aramark"/>
    <n v="26004"/>
    <s v="511000178605"/>
    <n v="130"/>
    <s v="NULL"/>
    <s v="NULL"/>
  </r>
  <r>
    <x v="1"/>
    <x v="5"/>
    <d v="2021-12-06T00:00:00"/>
    <x v="11"/>
    <s v="Invoice"/>
    <s v="511000178605"/>
    <n v="51380"/>
    <x v="63"/>
    <s v="51380 Laundry"/>
    <x v="10"/>
    <s v="Laundry SV Nurses"/>
    <s v=" "/>
    <s v=""/>
    <s v=""/>
    <n v="144.58000000000001"/>
    <n v="144.58000000000001"/>
    <n v="0"/>
    <s v=""/>
    <s v="G/L Account"/>
    <s v=""/>
    <s v=" "/>
    <s v=""/>
    <s v="Aramark"/>
    <n v="26001"/>
    <s v="511000178605"/>
    <n v="120"/>
    <s v="NULL"/>
    <s v="NULL"/>
  </r>
  <r>
    <x v="1"/>
    <x v="1"/>
    <d v="2021-12-06T00:00:00"/>
    <x v="11"/>
    <s v=" "/>
    <s v="G00195"/>
    <n v="51250"/>
    <x v="71"/>
    <s v="51250 Patient refreshments"/>
    <x v="11"/>
    <s v="tissue, apple juice, pop snack"/>
    <s v=" "/>
    <s v=""/>
    <s v=""/>
    <n v="113.01"/>
    <n v="113.01"/>
    <n v="0"/>
    <s v="Costco"/>
    <s v="G/L Account"/>
    <s v=""/>
    <s v=" "/>
    <s v=""/>
    <s v=""/>
    <n v="29628"/>
    <s v=""/>
    <n v="180"/>
    <s v="NULL"/>
    <s v="NULL"/>
  </r>
  <r>
    <x v="4"/>
    <x v="4"/>
    <d v="2021-12-06T00:00:00"/>
    <x v="11"/>
    <s v="Invoice"/>
    <s v="6519"/>
    <n v="51230"/>
    <x v="72"/>
    <s v="51230 IVF Lab supplies"/>
    <x v="11"/>
    <s v="Stainless tray for humid 30 &amp; 50 L"/>
    <s v=" "/>
    <s v=""/>
    <s v=""/>
    <n v="94.1"/>
    <n v="94.1"/>
    <n v="0"/>
    <s v=""/>
    <s v="G/L Account"/>
    <s v=""/>
    <s v=" "/>
    <s v=""/>
    <s v="NextGen Life Labs"/>
    <n v="26018"/>
    <s v="6519"/>
    <n v="130"/>
    <s v="NULL"/>
    <s v="NULL"/>
  </r>
  <r>
    <x v="4"/>
    <x v="4"/>
    <d v="2021-12-06T00:00:00"/>
    <x v="11"/>
    <s v="Invoice"/>
    <s v="565520"/>
    <n v="51230"/>
    <x v="72"/>
    <s v="51230 IVF Lab supplies"/>
    <x v="11"/>
    <s v="100mm/35mm,60mm cell, OAR-1000XL,5ml Pipet, cult tube,oxford lab 15ml,cell treat 200,10ml/25ml pipet"/>
    <s v=" "/>
    <s v=""/>
    <s v=""/>
    <n v="3476.92"/>
    <n v="3476.92"/>
    <n v="0"/>
    <s v=""/>
    <s v="G/L Account"/>
    <s v=""/>
    <s v=" "/>
    <s v=""/>
    <s v="Pipette.com"/>
    <n v="26014"/>
    <s v="565520"/>
    <n v="130"/>
    <s v="NULL"/>
    <s v="NULL"/>
  </r>
  <r>
    <x v="1"/>
    <x v="5"/>
    <d v="2021-12-06T00:00:00"/>
    <x v="11"/>
    <s v="Invoice"/>
    <s v="32982"/>
    <n v="51230"/>
    <x v="72"/>
    <s v="51230 IVF Lab supplies"/>
    <x v="11"/>
    <s v="Leucoscreen"/>
    <s v=" "/>
    <s v=""/>
    <s v=""/>
    <n v="165.6"/>
    <n v="165.6"/>
    <n v="0"/>
    <s v=""/>
    <s v="G/L Account"/>
    <s v=""/>
    <s v=" "/>
    <s v=""/>
    <s v="Spectrum Technologies"/>
    <n v="25997"/>
    <s v="32982"/>
    <n v="130"/>
    <s v="NULL"/>
    <s v="NULL"/>
  </r>
  <r>
    <x v="1"/>
    <x v="7"/>
    <d v="2021-12-06T00:00:00"/>
    <x v="11"/>
    <s v="Invoice"/>
    <s v="20034022"/>
    <n v="51230"/>
    <x v="72"/>
    <s v="51230 IVF Lab supplies"/>
    <x v="11"/>
    <s v="BB Pipettes"/>
    <s v=" "/>
    <s v=""/>
    <s v=""/>
    <n v="3673.48"/>
    <n v="3673.48"/>
    <n v="0"/>
    <s v=""/>
    <s v="G/L Account"/>
    <s v=""/>
    <s v=" "/>
    <s v=""/>
    <s v="Vitrolife"/>
    <n v="25993"/>
    <s v="20034022"/>
    <n v="130"/>
    <s v="NULL"/>
    <s v="NULL"/>
  </r>
  <r>
    <x v="1"/>
    <x v="5"/>
    <d v="2021-12-06T00:00:00"/>
    <x v="11"/>
    <s v="Invoice"/>
    <s v="35969500"/>
    <n v="51220"/>
    <x v="73"/>
    <s v="51220 Clinical supplies"/>
    <x v="11"/>
    <s v="Can Clr Liner"/>
    <s v=" "/>
    <s v=""/>
    <s v=""/>
    <n v="68.91"/>
    <n v="68.91"/>
    <n v="0"/>
    <s v=""/>
    <s v="G/L Account"/>
    <s v=""/>
    <s v=" "/>
    <s v=""/>
    <s v="McKesson"/>
    <n v="26278"/>
    <s v="35969500"/>
    <n v="110"/>
    <s v="NULL"/>
    <s v="NULL"/>
  </r>
  <r>
    <x v="1"/>
    <x v="7"/>
    <d v="2021-12-06T00:00:00"/>
    <x v="11"/>
    <s v="Invoice"/>
    <s v="35965756"/>
    <n v="51220"/>
    <x v="73"/>
    <s v="51220 Clinical supplies"/>
    <x v="11"/>
    <s v="BLNT Needle, Alcohol pad"/>
    <s v=" "/>
    <s v=""/>
    <s v=""/>
    <n v="47.36"/>
    <n v="47.36"/>
    <n v="0"/>
    <s v=""/>
    <s v="G/L Account"/>
    <s v=""/>
    <s v=" "/>
    <s v=""/>
    <s v="McKesson"/>
    <n v="26274"/>
    <s v="35965756"/>
    <n v="110"/>
    <s v="NULL"/>
    <s v="NULL"/>
  </r>
  <r>
    <x v="1"/>
    <x v="7"/>
    <d v="2021-12-06T00:00:00"/>
    <x v="11"/>
    <s v="Invoice"/>
    <s v="35965180"/>
    <n v="51220"/>
    <x v="73"/>
    <s v="51220 Clinical supplies"/>
    <x v="11"/>
    <s v="Cath set HSG"/>
    <s v=" "/>
    <s v=""/>
    <s v=""/>
    <n v="638.94000000000005"/>
    <n v="638.94000000000005"/>
    <n v="0"/>
    <s v=""/>
    <s v="G/L Account"/>
    <s v=""/>
    <s v=" "/>
    <s v=""/>
    <s v="McKesson"/>
    <n v="26270"/>
    <s v="35965180"/>
    <n v="110"/>
    <s v="NULL"/>
    <s v="NULL"/>
  </r>
  <r>
    <x v="1"/>
    <x v="7"/>
    <d v="2021-12-06T00:00:00"/>
    <x v="11"/>
    <s v="Invoice"/>
    <s v="35928885"/>
    <n v="51210"/>
    <x v="74"/>
    <s v="51210 Surgical supplies"/>
    <x v="11"/>
    <s v="spo2 sensor"/>
    <s v=" "/>
    <s v=""/>
    <s v=""/>
    <n v="112.81"/>
    <n v="112.81"/>
    <n v="0"/>
    <s v=""/>
    <s v="G/L Account"/>
    <s v=""/>
    <s v=" "/>
    <s v=""/>
    <s v="McKesson"/>
    <n v="27866"/>
    <s v="35928885"/>
    <n v="110"/>
    <s v="NULL"/>
    <s v="NULL"/>
  </r>
  <r>
    <x v="1"/>
    <x v="1"/>
    <d v="2021-12-06T00:00:00"/>
    <x v="11"/>
    <s v=" "/>
    <s v="G00206"/>
    <n v="41220"/>
    <x v="78"/>
    <s v="41220 Insurance revenue - professional fees"/>
    <x v="16"/>
    <s v="HCCLAIMPMT CIGNA EDGE TRANS CCD 602600552244 TRN*1*602600552244*1591031071~"/>
    <s v=" "/>
    <s v=""/>
    <s v=""/>
    <n v="-90.49"/>
    <n v="0"/>
    <n v="90.49"/>
    <s v=""/>
    <s v="G/L Account"/>
    <s v=""/>
    <s v=" "/>
    <s v=""/>
    <s v=""/>
    <n v="33905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5022.8599999999997"/>
    <n v="5022.8599999999997"/>
    <n v="0"/>
    <s v=""/>
    <s v="G/L Account"/>
    <s v=""/>
    <s v=" "/>
    <s v=""/>
    <s v=""/>
    <n v="34190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-4645"/>
    <n v="0"/>
    <n v="4645"/>
    <s v=""/>
    <s v="G/L Account"/>
    <s v=""/>
    <s v=" "/>
    <s v=""/>
    <s v=""/>
    <n v="34189"/>
    <s v=""/>
    <n v="220"/>
    <s v="NULL"/>
    <s v="NULL"/>
  </r>
  <r>
    <x v="4"/>
    <x v="4"/>
    <d v="2021-12-06T00:00:00"/>
    <x v="11"/>
    <s v=" "/>
    <s v="G00210"/>
    <n v="41110"/>
    <x v="81"/>
    <s v="41110 Self-pay revenue"/>
    <x v="17"/>
    <s v="DEPOSIT MERCHANT BANKCD CCD 496432191880"/>
    <s v=" "/>
    <s v=""/>
    <s v=""/>
    <n v="-400"/>
    <n v="0"/>
    <n v="400"/>
    <s v=""/>
    <s v="G/L Account"/>
    <s v=""/>
    <s v=" "/>
    <s v=""/>
    <s v=""/>
    <n v="34187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9880"/>
    <s v=" "/>
    <s v=""/>
    <s v=""/>
    <n v="705.6"/>
    <n v="705.6"/>
    <n v="0"/>
    <s v=""/>
    <s v="G/L Account"/>
    <s v=""/>
    <s v=" "/>
    <s v=""/>
    <s v=""/>
    <n v="33902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7884"/>
    <s v=" "/>
    <s v=""/>
    <s v=""/>
    <n v="-14145"/>
    <n v="0"/>
    <n v="14145"/>
    <s v=""/>
    <s v="G/L Account"/>
    <s v=""/>
    <s v=" "/>
    <s v=""/>
    <s v=""/>
    <n v="3390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95587884"/>
    <s v=" "/>
    <s v=""/>
    <s v=""/>
    <n v="1310.32"/>
    <n v="1310.32"/>
    <n v="0"/>
    <s v=""/>
    <s v="G/L Account"/>
    <s v=""/>
    <s v=" "/>
    <s v=""/>
    <s v=""/>
    <n v="33898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9884"/>
    <s v=" "/>
    <s v=""/>
    <s v=""/>
    <n v="-14190"/>
    <n v="0"/>
    <n v="14190"/>
    <s v=""/>
    <s v="G/L Account"/>
    <s v=""/>
    <s v=" "/>
    <s v=""/>
    <s v=""/>
    <n v="33897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9884"/>
    <s v=" "/>
    <s v=""/>
    <s v=""/>
    <n v="8447.98"/>
    <n v="8447.98"/>
    <n v="0"/>
    <s v=""/>
    <s v="G/L Account"/>
    <s v=""/>
    <s v=" "/>
    <s v=""/>
    <s v=""/>
    <n v="33894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73912.5"/>
    <n v="0"/>
    <n v="73912.5"/>
    <s v=""/>
    <s v="G/L Account"/>
    <s v=""/>
    <s v=" "/>
    <s v=""/>
    <s v=""/>
    <n v="33893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18217.62"/>
    <n v="0"/>
    <n v="18217.62"/>
    <s v=""/>
    <s v="G/L Account"/>
    <s v=""/>
    <s v=" "/>
    <s v=""/>
    <s v=""/>
    <n v="3389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-1660"/>
    <n v="0"/>
    <n v="1660"/>
    <s v=""/>
    <s v="G/L Account"/>
    <s v=""/>
    <s v=" "/>
    <s v=""/>
    <s v=""/>
    <n v="33889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8886"/>
    <s v=" "/>
    <s v=""/>
    <s v=""/>
    <n v="54491.32"/>
    <n v="54491.32"/>
    <n v="0"/>
    <s v=""/>
    <s v="G/L Account"/>
    <s v=""/>
    <s v=" "/>
    <s v=""/>
    <s v=""/>
    <n v="33886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3367"/>
    <n v="0"/>
    <n v="3367"/>
    <s v=""/>
    <s v="G/L Account"/>
    <s v=""/>
    <s v=" "/>
    <s v=""/>
    <s v=""/>
    <n v="33885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260"/>
    <n v="0"/>
    <n v="260"/>
    <s v=""/>
    <s v="G/L Account"/>
    <s v=""/>
    <s v=" "/>
    <s v=""/>
    <s v=""/>
    <n v="33883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-100"/>
    <n v="0"/>
    <n v="100"/>
    <s v=""/>
    <s v="G/L Account"/>
    <s v=""/>
    <s v=" "/>
    <s v=""/>
    <s v=""/>
    <n v="33881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3887"/>
    <s v=" "/>
    <s v=""/>
    <s v=""/>
    <n v="12167.35"/>
    <n v="12167.35"/>
    <n v="0"/>
    <s v=""/>
    <s v="G/L Account"/>
    <s v=""/>
    <s v=" "/>
    <s v=""/>
    <s v=""/>
    <n v="33878"/>
    <s v=""/>
    <n v="220"/>
    <s v="NULL"/>
    <s v="NULL"/>
  </r>
  <r>
    <x v="1"/>
    <x v="1"/>
    <d v="2021-12-06T00:00:00"/>
    <x v="11"/>
    <s v=" "/>
    <s v="G00206"/>
    <n v="41110"/>
    <x v="81"/>
    <s v="41110 Self-pay revenue"/>
    <x v="17"/>
    <s v="DEPOSIT MERCHANT BANKCD CCD 496355781881"/>
    <s v=" "/>
    <s v=""/>
    <s v=""/>
    <n v="927.19"/>
    <n v="927.19"/>
    <n v="0"/>
    <s v=""/>
    <s v="G/L Account"/>
    <s v=""/>
    <s v=" "/>
    <s v=""/>
    <s v=""/>
    <n v="33876"/>
    <s v=""/>
    <n v="220"/>
    <s v="NULL"/>
    <s v="NULL"/>
  </r>
  <r>
    <x v="1"/>
    <x v="1"/>
    <d v="2021-12-06T00:00:00"/>
    <x v="11"/>
    <s v=" "/>
    <s v="G00203"/>
    <n v="41110"/>
    <x v="81"/>
    <s v="41110 Self-pay revenue"/>
    <x v="17"/>
    <s v="ACH ORIGINATION PREFUNDINGACH CHARGEBACK/RETURN ID#-SETT-ACH RETRN"/>
    <s v=" "/>
    <s v=""/>
    <s v=""/>
    <n v="244"/>
    <n v="244"/>
    <n v="0"/>
    <s v=""/>
    <s v="G/L Account"/>
    <s v=""/>
    <s v=" "/>
    <s v=""/>
    <s v=""/>
    <n v="33814"/>
    <s v=""/>
    <n v="220"/>
    <s v="NULL"/>
    <s v="NULL"/>
  </r>
  <r>
    <x v="0"/>
    <x v="2"/>
    <d v="2021-12-07T00:00:00"/>
    <x v="11"/>
    <s v=" "/>
    <s v="G00205"/>
    <n v="68130"/>
    <x v="12"/>
    <s v="68130 Licensing &amp; permitting"/>
    <x v="3"/>
    <s v="INCLEARING CHECK"/>
    <s v=" "/>
    <s v=""/>
    <s v=""/>
    <n v="7087"/>
    <n v="7087"/>
    <n v="0"/>
    <s v=""/>
    <s v="G/L Account"/>
    <s v=""/>
    <s v=" "/>
    <s v=""/>
    <s v=""/>
    <n v="33563"/>
    <s v=""/>
    <n v="380"/>
    <s v="NULL"/>
    <s v="NULL"/>
  </r>
  <r>
    <x v="1"/>
    <x v="5"/>
    <d v="2021-12-07T00:00:00"/>
    <x v="11"/>
    <s v="Invoice"/>
    <s v="12.1.21-CLIA LAB"/>
    <n v="68130"/>
    <x v="12"/>
    <s v="68130 Licensing &amp; permitting"/>
    <x v="3"/>
    <s v="CLIA ID 05D2207384 12.1.21 -11.30.23"/>
    <s v=" "/>
    <s v=""/>
    <s v=""/>
    <n v="98"/>
    <n v="98"/>
    <n v="0"/>
    <s v=""/>
    <s v="G/L Account"/>
    <s v=""/>
    <s v=" "/>
    <s v=""/>
    <s v="CLIA Laboratory Program"/>
    <n v="28213"/>
    <s v="12.1.21-CLIA LAB"/>
    <n v="130"/>
    <s v="NULL"/>
    <s v="NULL"/>
  </r>
  <r>
    <x v="1"/>
    <x v="1"/>
    <d v="2021-12-07T00:00:00"/>
    <x v="11"/>
    <s v=" "/>
    <s v="G00196"/>
    <n v="67160"/>
    <x v="15"/>
    <s v="67160 In-house meals"/>
    <x v="4"/>
    <s v="Starbucks"/>
    <s v=" "/>
    <s v=""/>
    <s v=""/>
    <n v="50"/>
    <n v="50"/>
    <n v="0"/>
    <s v="Starbucks"/>
    <s v="G/L Account"/>
    <s v=""/>
    <s v=" "/>
    <s v=""/>
    <s v=""/>
    <n v="30766"/>
    <s v=""/>
    <n v="110"/>
    <s v="NULL"/>
    <s v="NULL"/>
  </r>
  <r>
    <x v="0"/>
    <x v="7"/>
    <d v="2021-12-07T00:00:00"/>
    <x v="11"/>
    <s v=" "/>
    <s v="85261215"/>
    <n v="66140"/>
    <x v="20"/>
    <s v="66140 Ground transportation"/>
    <x v="5"/>
    <s v="Douglas parking"/>
    <s v=" "/>
    <s v=""/>
    <s v=""/>
    <n v="20"/>
    <n v="20"/>
    <n v="0"/>
    <s v="Parking"/>
    <s v="G/L Account"/>
    <s v=""/>
    <s v=" "/>
    <s v=""/>
    <s v=""/>
    <n v="36341"/>
    <s v=""/>
    <n v="130"/>
    <s v=""/>
    <s v=""/>
  </r>
  <r>
    <x v="1"/>
    <x v="1"/>
    <d v="2021-12-07T00:00:00"/>
    <x v="11"/>
    <s v=" "/>
    <s v="G00196"/>
    <n v="66140"/>
    <x v="20"/>
    <s v="66140 Ground transportation"/>
    <x v="5"/>
    <s v="Uber NT"/>
    <s v=" "/>
    <s v=""/>
    <s v=""/>
    <n v="29.86"/>
    <n v="29.86"/>
    <n v="0"/>
    <s v="Uber.com"/>
    <s v="G/L Account"/>
    <s v=""/>
    <s v=" "/>
    <s v=""/>
    <s v=""/>
    <n v="30772"/>
    <s v=""/>
    <n v="110"/>
    <s v="NULL"/>
    <s v="NULL"/>
  </r>
  <r>
    <x v="0"/>
    <x v="2"/>
    <d v="2021-12-07T00:00:00"/>
    <x v="11"/>
    <s v=" "/>
    <s v="G00205"/>
    <n v="65210"/>
    <x v="26"/>
    <s v="65210 Computer software"/>
    <x v="6"/>
    <s v="BILLING BILL.COM LLC CCD 01B4ZUEMHNN9UNR"/>
    <s v=" "/>
    <s v=""/>
    <s v=""/>
    <n v="1307.8900000000001"/>
    <n v="1307.8900000000001"/>
    <n v="0"/>
    <s v=""/>
    <s v="G/L Account"/>
    <s v=""/>
    <s v=" "/>
    <s v=""/>
    <s v=""/>
    <n v="33561"/>
    <s v=""/>
    <n v="320"/>
    <s v="NULL"/>
    <s v="NULL"/>
  </r>
  <r>
    <x v="1"/>
    <x v="1"/>
    <d v="2021-12-07T00:00:00"/>
    <x v="11"/>
    <s v="Invoice"/>
    <s v="P448282"/>
    <n v="65200"/>
    <x v="27"/>
    <s v="65200 IT supplies"/>
    <x v="6"/>
    <s v="HP Toner 414A"/>
    <s v=" "/>
    <s v=""/>
    <s v=""/>
    <n v="179.1"/>
    <n v="179.1"/>
    <n v="0"/>
    <s v=""/>
    <s v="G/L Account"/>
    <s v=""/>
    <s v=" "/>
    <s v=""/>
    <s v="CDW"/>
    <n v="26054"/>
    <s v="P448282"/>
    <n v="370"/>
    <s v="NULL"/>
    <s v="NULL"/>
  </r>
  <r>
    <x v="1"/>
    <x v="7"/>
    <d v="2021-12-07T00:00:00"/>
    <x v="11"/>
    <s v=" "/>
    <s v="G00196"/>
    <n v="65190"/>
    <x v="28"/>
    <s v="65190 Office supplies"/>
    <x v="6"/>
    <s v="Threshold Ramps for Doorways Heavy Duty Wheelchair Ramps"/>
    <s v=" "/>
    <s v=""/>
    <s v=""/>
    <n v="132.28"/>
    <n v="132.28"/>
    <n v="0"/>
    <s v="Amazon"/>
    <s v="G/L Account"/>
    <s v=""/>
    <s v=" "/>
    <s v=""/>
    <s v=""/>
    <n v="30760"/>
    <s v=""/>
    <n v="180"/>
    <s v="NULL"/>
    <s v="NULL"/>
  </r>
  <r>
    <x v="4"/>
    <x v="4"/>
    <d v="2021-12-07T00:00:00"/>
    <x v="11"/>
    <s v="Invoice"/>
    <s v="1584-41"/>
    <n v="63160"/>
    <x v="44"/>
    <s v="63160 Graphic design"/>
    <x v="8"/>
    <s v="Spring NY Concepting - Design Services"/>
    <s v=" "/>
    <s v=""/>
    <s v=""/>
    <n v="2000"/>
    <n v="2000"/>
    <n v="0"/>
    <s v=""/>
    <s v="G/L Account"/>
    <s v=""/>
    <s v=" "/>
    <s v=""/>
    <s v="Mali and Friends LTD"/>
    <n v="26022"/>
    <s v="1584-41"/>
    <n v="340"/>
    <s v="NULL"/>
    <s v="NULL"/>
  </r>
  <r>
    <x v="3"/>
    <x v="1"/>
    <d v="2021-12-07T00:00:00"/>
    <x v="11"/>
    <s v="Invoice"/>
    <s v="823-NEST"/>
    <n v="51391"/>
    <x v="61"/>
    <s v="51391 Anesthesia"/>
    <x v="10"/>
    <s v="NEST Inv 823"/>
    <s v=" "/>
    <s v=""/>
    <s v=""/>
    <n v="900"/>
    <n v="900"/>
    <n v="0"/>
    <s v=""/>
    <s v="G/L Account"/>
    <s v=""/>
    <s v=" "/>
    <s v=""/>
    <s v="Medical Anesthesia Consultants"/>
    <n v="29364"/>
    <s v="823-NEST"/>
    <n v="400"/>
    <s v="NULL"/>
    <s v="NULL"/>
  </r>
  <r>
    <x v="1"/>
    <x v="5"/>
    <d v="2021-12-07T00:00:00"/>
    <x v="11"/>
    <s v="Invoice"/>
    <s v="824"/>
    <n v="51391"/>
    <x v="61"/>
    <s v="51391 Anesthesia"/>
    <x v="10"/>
    <s v="Nov 2021 MAC + aged items"/>
    <s v=" "/>
    <s v=""/>
    <s v=""/>
    <n v="49050"/>
    <n v="49050"/>
    <n v="0"/>
    <s v=""/>
    <s v="G/L Account"/>
    <s v=""/>
    <s v=" "/>
    <s v=""/>
    <s v="Medical Anesthesia Consultant"/>
    <n v="28229"/>
    <s v="824"/>
    <n v="110"/>
    <s v="NULL"/>
    <s v="NULL"/>
  </r>
  <r>
    <x v="1"/>
    <x v="1"/>
    <d v="2021-12-07T00:00:00"/>
    <x v="11"/>
    <s v="Invoice"/>
    <s v="823"/>
    <n v="51391"/>
    <x v="61"/>
    <s v="51391 Anesthesia"/>
    <x v="10"/>
    <s v="Nov 2021 MAC + aged items"/>
    <s v=" "/>
    <s v=""/>
    <s v=""/>
    <n v="79900"/>
    <n v="79900"/>
    <n v="0"/>
    <s v=""/>
    <s v="G/L Account"/>
    <s v=""/>
    <s v=" "/>
    <s v=""/>
    <s v="Medical Anesthesia Consultant"/>
    <n v="28225"/>
    <s v="823"/>
    <n v="110"/>
    <s v="NULL"/>
    <s v="NULL"/>
  </r>
  <r>
    <x v="1"/>
    <x v="7"/>
    <d v="2021-12-07T00:00:00"/>
    <x v="11"/>
    <s v="Invoice"/>
    <s v="822"/>
    <n v="51391"/>
    <x v="61"/>
    <s v="51391 Anesthesia"/>
    <x v="10"/>
    <s v="Nov 2021 MAC + aged items"/>
    <s v=" "/>
    <s v=""/>
    <s v=""/>
    <n v="30600"/>
    <n v="30600"/>
    <n v="0"/>
    <s v=""/>
    <s v="G/L Account"/>
    <s v=""/>
    <s v=" "/>
    <s v=""/>
    <s v="Medical Anesthesia Consultant"/>
    <n v="28221"/>
    <s v="822"/>
    <n v="110"/>
    <s v="NULL"/>
    <s v="NULL"/>
  </r>
  <r>
    <x v="4"/>
    <x v="4"/>
    <d v="2021-12-07T00:00:00"/>
    <x v="11"/>
    <s v="Invoice"/>
    <s v="20-539204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7870"/>
    <s v="20-539204"/>
    <n v="11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7.85"/>
    <n v="47.85"/>
    <n v="0"/>
    <s v="Costco"/>
    <s v="G/L Account"/>
    <s v=""/>
    <s v=" "/>
    <s v=""/>
    <s v=""/>
    <n v="29664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8.76"/>
    <n v="48.76"/>
    <n v="0"/>
    <s v="Costco"/>
    <s v="G/L Account"/>
    <s v=""/>
    <s v=" "/>
    <s v=""/>
    <s v=""/>
    <n v="29658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9.27"/>
    <n v="49.27"/>
    <n v="0"/>
    <s v="Costco"/>
    <s v="G/L Account"/>
    <s v=""/>
    <s v=" "/>
    <s v=""/>
    <s v=""/>
    <n v="29652"/>
    <s v=""/>
    <n v="340"/>
    <s v="NULL"/>
    <s v="NULL"/>
  </r>
  <r>
    <x v="1"/>
    <x v="1"/>
    <d v="2021-12-07T00:00:00"/>
    <x v="11"/>
    <s v=" "/>
    <s v="G00195"/>
    <n v="51260"/>
    <x v="70"/>
    <s v="51260 Patient souvenirs"/>
    <x v="11"/>
    <s v="Costco Patient flowers"/>
    <s v=" "/>
    <s v=""/>
    <s v=""/>
    <n v="49.6"/>
    <n v="49.6"/>
    <n v="0"/>
    <s v="Costco"/>
    <s v="G/L Account"/>
    <s v=""/>
    <s v=" "/>
    <s v=""/>
    <s v=""/>
    <n v="29646"/>
    <s v=""/>
    <n v="340"/>
    <s v="NULL"/>
    <s v="NULL"/>
  </r>
  <r>
    <x v="4"/>
    <x v="4"/>
    <d v="2021-12-07T00:00:00"/>
    <x v="11"/>
    <s v=" "/>
    <s v="G00195"/>
    <n v="51250"/>
    <x v="71"/>
    <s v="51250 Patient refreshments"/>
    <x v="11"/>
    <s v="la croix, fig bar"/>
    <s v=" "/>
    <s v=""/>
    <s v=""/>
    <n v="166.66"/>
    <n v="166.66"/>
    <n v="0"/>
    <s v="Costco"/>
    <s v="G/L Account"/>
    <s v=""/>
    <s v=" "/>
    <s v=""/>
    <s v=""/>
    <n v="29640"/>
    <s v=""/>
    <n v="180"/>
    <s v="NULL"/>
    <s v="NULL"/>
  </r>
  <r>
    <x v="1"/>
    <x v="1"/>
    <d v="2021-12-07T00:00:00"/>
    <x v="11"/>
    <s v="Invoice"/>
    <s v="36752"/>
    <n v="51230"/>
    <x v="72"/>
    <s v="51230 IVF Lab supplies"/>
    <x v="11"/>
    <s v="230L/180L Nitrogen, Carbon Dioxide"/>
    <s v=" "/>
    <s v=""/>
    <s v=""/>
    <n v="818.26"/>
    <n v="818.26"/>
    <n v="0"/>
    <s v=""/>
    <s v="G/L Account"/>
    <s v=""/>
    <s v=" "/>
    <s v=""/>
    <s v="Rons Medical Gases, INC"/>
    <n v="28217"/>
    <s v="36752"/>
    <n v="130"/>
    <s v="NULL"/>
    <s v="NULL"/>
  </r>
  <r>
    <x v="1"/>
    <x v="7"/>
    <d v="2021-12-07T00:00:00"/>
    <x v="11"/>
    <s v="Invoice"/>
    <s v="67653822"/>
    <n v="51230"/>
    <x v="72"/>
    <s v="51230 IVF Lab supplies"/>
    <x v="11"/>
    <s v="Nitrogen Liquid NF"/>
    <s v=" "/>
    <s v=""/>
    <s v=""/>
    <n v="180.27"/>
    <n v="180.27"/>
    <n v="0"/>
    <s v=""/>
    <s v="G/L Account"/>
    <s v=""/>
    <s v=" "/>
    <s v=""/>
    <s v="Linde Gas &amp; Equipment Inc."/>
    <n v="26050"/>
    <s v="67653822"/>
    <n v="130"/>
    <s v="NULL"/>
    <s v="NULL"/>
  </r>
  <r>
    <x v="1"/>
    <x v="1"/>
    <d v="2021-12-07T00:00:00"/>
    <x v="11"/>
    <s v="Invoice"/>
    <s v="20034139"/>
    <n v="51230"/>
    <x v="72"/>
    <s v="51230 IVF Lab supplies"/>
    <x v="11"/>
    <s v="Embryo glue"/>
    <s v=" "/>
    <s v=""/>
    <s v=""/>
    <n v="1439.11"/>
    <n v="1439.11"/>
    <n v="0"/>
    <s v=""/>
    <s v="G/L Account"/>
    <s v=""/>
    <s v=" "/>
    <s v=""/>
    <s v="Vitrolife"/>
    <n v="26034"/>
    <s v="20034139"/>
    <n v="130"/>
    <s v="NULL"/>
    <s v="NULL"/>
  </r>
  <r>
    <x v="1"/>
    <x v="1"/>
    <d v="2021-12-07T00:00:00"/>
    <x v="11"/>
    <s v="Invoice"/>
    <s v="20034120"/>
    <n v="51230"/>
    <x v="72"/>
    <s v="51230 IVF Lab supplies"/>
    <x v="11"/>
    <s v="Embryo glue"/>
    <s v=" "/>
    <s v=""/>
    <s v=""/>
    <n v="6925.55"/>
    <n v="6925.55"/>
    <n v="0"/>
    <s v=""/>
    <s v="G/L Account"/>
    <s v=""/>
    <s v=" "/>
    <s v=""/>
    <s v="Vitrolife"/>
    <n v="26030"/>
    <s v="20034120"/>
    <n v="130"/>
    <s v="NULL"/>
    <s v="NULL"/>
  </r>
  <r>
    <x v="1"/>
    <x v="7"/>
    <d v="2021-12-07T00:00:00"/>
    <x v="11"/>
    <s v="Invoice"/>
    <s v="20034076"/>
    <n v="51230"/>
    <x v="72"/>
    <s v="51230 IVF Lab supplies"/>
    <x v="11"/>
    <s v="Embryo glue"/>
    <s v=" "/>
    <s v=""/>
    <s v=""/>
    <n v="1112.19"/>
    <n v="1112.19"/>
    <n v="0"/>
    <s v=""/>
    <s v="G/L Account"/>
    <s v=""/>
    <s v=" "/>
    <s v=""/>
    <s v="Vitrolife"/>
    <n v="26026"/>
    <s v="20034076"/>
    <n v="130"/>
    <s v="NULL"/>
    <s v="NULL"/>
  </r>
  <r>
    <x v="4"/>
    <x v="4"/>
    <d v="2021-12-07T00:00:00"/>
    <x v="11"/>
    <s v="Invoice"/>
    <s v="35985376"/>
    <n v="51220"/>
    <x v="73"/>
    <s v="51220 Clinical supplies"/>
    <x v="11"/>
    <s v="acetamin, hydrogen, bouffant cap"/>
    <s v=" "/>
    <s v=""/>
    <s v=""/>
    <n v="174.5"/>
    <n v="174.5"/>
    <n v="0"/>
    <s v=""/>
    <s v="G/L Account"/>
    <s v=""/>
    <s v=" "/>
    <s v=""/>
    <s v="McKesson"/>
    <n v="32288"/>
    <s v="35985376"/>
    <n v="110"/>
    <s v="NULL"/>
    <s v="NULL"/>
  </r>
  <r>
    <x v="1"/>
    <x v="5"/>
    <d v="2021-12-07T00:00:00"/>
    <x v="11"/>
    <s v="Invoice"/>
    <s v="36025798"/>
    <n v="51220"/>
    <x v="73"/>
    <s v="51220 Clinical supplies"/>
    <x v="11"/>
    <s v="Swab scopette"/>
    <s v=" "/>
    <s v=""/>
    <s v=""/>
    <n v="182.63"/>
    <n v="182.63"/>
    <n v="0"/>
    <s v=""/>
    <s v="G/L Account"/>
    <s v=""/>
    <s v=" "/>
    <s v=""/>
    <s v="McKesson"/>
    <n v="26282"/>
    <s v="36025798"/>
    <n v="110"/>
    <s v="NULL"/>
    <s v="NULL"/>
  </r>
  <r>
    <x v="1"/>
    <x v="3"/>
    <d v="2021-12-07T00:00:00"/>
    <x v="11"/>
    <s v="Invoice"/>
    <s v="35992880"/>
    <n v="51220"/>
    <x v="73"/>
    <s v="51220 Clinical supplies"/>
    <x v="11"/>
    <s v="Ibuprofen"/>
    <s v=" "/>
    <s v=""/>
    <s v=""/>
    <n v="3.65"/>
    <n v="3.65"/>
    <n v="0"/>
    <s v=""/>
    <s v="G/L Account"/>
    <s v=""/>
    <s v=" "/>
    <s v=""/>
    <s v="McKesson"/>
    <n v="26038"/>
    <s v="35992880"/>
    <n v="110"/>
    <s v="NULL"/>
    <s v="NULL"/>
  </r>
  <r>
    <x v="1"/>
    <x v="1"/>
    <d v="2021-12-07T00:00:00"/>
    <x v="11"/>
    <s v="Invoice"/>
    <s v="6061180"/>
    <n v="51210"/>
    <x v="74"/>
    <s v="51210 Surgical supplies"/>
    <x v="11"/>
    <s v="17G Wallace"/>
    <s v=" "/>
    <s v=""/>
    <s v=""/>
    <n v="210.13"/>
    <n v="210.13"/>
    <n v="0"/>
    <s v=""/>
    <s v="G/L Account"/>
    <s v=""/>
    <s v=" "/>
    <s v=""/>
    <s v="Origio"/>
    <n v="32177"/>
    <s v="6061180"/>
    <n v="130"/>
    <s v="NULL"/>
    <s v="NULL"/>
  </r>
  <r>
    <x v="1"/>
    <x v="1"/>
    <d v="2021-12-07T00:00:00"/>
    <x v="11"/>
    <s v="Invoice"/>
    <s v="36031405"/>
    <n v="51210"/>
    <x v="74"/>
    <s v="51210 Surgical supplies"/>
    <x v="11"/>
    <s v="Lined drape, syringe, sponge, canister, IV cath,  NDL guide, HFA, Steam indicator"/>
    <s v=" "/>
    <s v=""/>
    <s v=""/>
    <n v="3410.23"/>
    <n v="3410.23"/>
    <n v="0"/>
    <s v=""/>
    <s v="G/L Account"/>
    <s v=""/>
    <s v=" "/>
    <s v=""/>
    <s v="McKesson"/>
    <n v="27874"/>
    <s v="36031405"/>
    <n v="110"/>
    <s v="NULL"/>
    <s v="NULL"/>
  </r>
  <r>
    <x v="1"/>
    <x v="7"/>
    <d v="2021-12-07T00:00:00"/>
    <x v="11"/>
    <s v="Invoice"/>
    <s v="36008757"/>
    <n v="51210"/>
    <x v="74"/>
    <s v="51210 Surgical supplies"/>
    <x v="11"/>
    <s v="IV Catheter"/>
    <s v=" "/>
    <s v=""/>
    <s v=""/>
    <n v="209.87"/>
    <n v="209.87"/>
    <n v="0"/>
    <s v=""/>
    <s v="G/L Account"/>
    <s v=""/>
    <s v=" "/>
    <s v=""/>
    <s v="McKesson"/>
    <n v="26042"/>
    <s v="36008757"/>
    <n v="110"/>
    <s v="NULL"/>
    <s v="NULL"/>
  </r>
  <r>
    <x v="1"/>
    <x v="1"/>
    <d v="2021-12-07T00:00:00"/>
    <x v="11"/>
    <s v=" "/>
    <s v="G00206"/>
    <n v="41220"/>
    <x v="78"/>
    <s v="41220 Insurance revenue - professional fees"/>
    <x v="16"/>
    <s v="HCCLAIMPMT CIGNA CCD 474898527 TRN*1*211204090005953*15910310 71\"/>
    <s v=" "/>
    <s v=""/>
    <s v=""/>
    <n v="-2326.89"/>
    <n v="0"/>
    <n v="2326.89"/>
    <s v=""/>
    <s v="G/L Account"/>
    <s v=""/>
    <s v=" "/>
    <s v=""/>
    <s v=""/>
    <n v="33919"/>
    <s v=""/>
    <n v="220"/>
    <s v="NULL"/>
    <s v="NULL"/>
  </r>
  <r>
    <x v="1"/>
    <x v="1"/>
    <d v="2021-12-07T00:00:00"/>
    <x v="11"/>
    <s v=" "/>
    <s v="G00206"/>
    <n v="41220"/>
    <x v="78"/>
    <s v="41220 Insurance revenue - professional fees"/>
    <x v="16"/>
    <s v="HCCLAIMPMT CIGNA CCD 474898527 TRN*1*211204090005952*15910310 71\"/>
    <s v=" "/>
    <s v=""/>
    <s v=""/>
    <n v="-4215.1400000000003"/>
    <n v="0"/>
    <n v="4215.1400000000003"/>
    <s v=""/>
    <s v="G/L Account"/>
    <s v=""/>
    <s v=" "/>
    <s v=""/>
    <s v=""/>
    <n v="33917"/>
    <s v=""/>
    <n v="220"/>
    <s v="NULL"/>
    <s v="NULL"/>
  </r>
  <r>
    <x v="4"/>
    <x v="4"/>
    <d v="2021-12-07T00:00:00"/>
    <x v="11"/>
    <s v=" "/>
    <s v="G00210"/>
    <n v="41110"/>
    <x v="81"/>
    <s v="41110 Self-pay revenue"/>
    <x v="17"/>
    <s v="DEPOSIT MERCHANT BANKCD CCD 496432191880"/>
    <s v=" "/>
    <s v=""/>
    <s v=""/>
    <n v="-3850"/>
    <n v="0"/>
    <n v="3850"/>
    <s v=""/>
    <s v="G/L Account"/>
    <s v=""/>
    <s v=" "/>
    <s v=""/>
    <s v=""/>
    <n v="34193"/>
    <s v=""/>
    <n v="220"/>
    <s v="NULL"/>
    <s v="NULL"/>
  </r>
  <r>
    <x v="4"/>
    <x v="4"/>
    <d v="2021-12-07T00:00:00"/>
    <x v="11"/>
    <s v=" "/>
    <s v="G00204"/>
    <n v="41110"/>
    <x v="81"/>
    <s v="41110 Self-pay revenue"/>
    <x v="17"/>
    <s v="DEPOSIT - BRANCH"/>
    <s v=" "/>
    <s v=""/>
    <s v=""/>
    <n v="-4020"/>
    <n v="0"/>
    <n v="4020"/>
    <s v=""/>
    <s v="G/L Account"/>
    <s v=""/>
    <s v=" "/>
    <s v=""/>
    <s v=""/>
    <n v="34165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95589880"/>
    <s v=" "/>
    <s v=""/>
    <s v=""/>
    <n v="-530"/>
    <n v="0"/>
    <n v="530"/>
    <s v=""/>
    <s v="G/L Account"/>
    <s v=""/>
    <s v=" "/>
    <s v=""/>
    <s v=""/>
    <n v="33915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95587884"/>
    <s v=" "/>
    <s v=""/>
    <s v=""/>
    <n v="-215"/>
    <n v="0"/>
    <n v="215"/>
    <s v=""/>
    <s v="G/L Account"/>
    <s v=""/>
    <s v=" "/>
    <s v=""/>
    <s v=""/>
    <n v="33913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9884"/>
    <s v=" "/>
    <s v=""/>
    <s v=""/>
    <n v="-9667"/>
    <n v="0"/>
    <n v="9667"/>
    <s v=""/>
    <s v="G/L Account"/>
    <s v=""/>
    <s v=" "/>
    <s v=""/>
    <s v=""/>
    <n v="33911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8886"/>
    <s v=" "/>
    <s v=""/>
    <s v=""/>
    <n v="-53093"/>
    <n v="0"/>
    <n v="53093"/>
    <s v=""/>
    <s v="G/L Account"/>
    <s v=""/>
    <s v=" "/>
    <s v=""/>
    <s v=""/>
    <n v="33909"/>
    <s v=""/>
    <n v="220"/>
    <s v="NULL"/>
    <s v="NULL"/>
  </r>
  <r>
    <x v="1"/>
    <x v="1"/>
    <d v="2021-12-07T00:00:00"/>
    <x v="11"/>
    <s v=" "/>
    <s v="G00206"/>
    <n v="41110"/>
    <x v="81"/>
    <s v="41110 Self-pay revenue"/>
    <x v="17"/>
    <s v="DEPOSIT MERCHANT BANKCD CCD 496355783887"/>
    <s v=" "/>
    <s v=""/>
    <s v=""/>
    <n v="-18633"/>
    <n v="0"/>
    <n v="18633"/>
    <s v=""/>
    <s v="G/L Account"/>
    <s v=""/>
    <s v=" "/>
    <s v=""/>
    <s v=""/>
    <n v="33907"/>
    <s v=""/>
    <n v="220"/>
    <s v="NULL"/>
    <s v="NULL"/>
  </r>
  <r>
    <x v="0"/>
    <x v="2"/>
    <d v="2021-12-08T00:00:00"/>
    <x v="11"/>
    <s v=" "/>
    <s v="G00232"/>
    <n v="69130"/>
    <x v="9"/>
    <s v="69130 Payroll processing fee"/>
    <x v="2"/>
    <s v="INVOICE    TRINET CCD 9GGZ00"/>
    <s v=" "/>
    <s v=""/>
    <s v=""/>
    <n v="87.59"/>
    <n v="87.59"/>
    <n v="0"/>
    <s v=""/>
    <s v="G/L Account"/>
    <s v=""/>
    <s v=" "/>
    <s v=""/>
    <s v=""/>
    <n v="37363"/>
    <s v=""/>
    <n v="320"/>
    <s v=""/>
    <s v=""/>
  </r>
  <r>
    <x v="0"/>
    <x v="7"/>
    <d v="2021-12-08T00:00:00"/>
    <x v="11"/>
    <s v=" "/>
    <s v="85261215"/>
    <n v="66140"/>
    <x v="20"/>
    <s v="66140 Ground transportation"/>
    <x v="5"/>
    <s v="Douglas parking"/>
    <s v=" "/>
    <s v=""/>
    <s v=""/>
    <n v="20"/>
    <n v="20"/>
    <n v="0"/>
    <s v="Parking"/>
    <s v="G/L Account"/>
    <s v=""/>
    <s v=" "/>
    <s v=""/>
    <s v=""/>
    <n v="36345"/>
    <s v=""/>
    <n v="130"/>
    <s v=""/>
    <s v=""/>
  </r>
  <r>
    <x v="1"/>
    <x v="1"/>
    <d v="2021-12-08T00:00:00"/>
    <x v="11"/>
    <s v=" "/>
    <s v="G00196"/>
    <n v="66140"/>
    <x v="20"/>
    <s v="66140 Ground transportation"/>
    <x v="5"/>
    <s v="Uber NT"/>
    <s v=" "/>
    <s v=""/>
    <s v=""/>
    <n v="28.97"/>
    <n v="28.97"/>
    <n v="0"/>
    <s v="Uber.com"/>
    <s v="G/L Account"/>
    <s v=""/>
    <s v=" "/>
    <s v=""/>
    <s v=""/>
    <n v="30790"/>
    <s v=""/>
    <n v="110"/>
    <s v="NULL"/>
    <s v="NULL"/>
  </r>
  <r>
    <x v="4"/>
    <x v="4"/>
    <d v="2021-12-08T00:00:00"/>
    <x v="11"/>
    <s v=" "/>
    <s v="G00196"/>
    <n v="65190"/>
    <x v="28"/>
    <s v="65190 Office supplies"/>
    <x v="6"/>
    <s v="Cabinet Lock"/>
    <s v=" "/>
    <s v=""/>
    <s v=""/>
    <n v="6.51"/>
    <n v="6.51"/>
    <n v="0"/>
    <s v="Amazon"/>
    <s v="G/L Account"/>
    <s v=""/>
    <s v=" "/>
    <s v=""/>
    <s v=""/>
    <n v="30808"/>
    <s v=""/>
    <n v="180"/>
    <s v="NULL"/>
    <s v="NULL"/>
  </r>
  <r>
    <x v="4"/>
    <x v="4"/>
    <d v="2021-12-08T00:00:00"/>
    <x v="11"/>
    <s v=" "/>
    <s v="G00196"/>
    <n v="65190"/>
    <x v="28"/>
    <s v="65190 Office supplies"/>
    <x v="6"/>
    <s v="Tethered Dust Cover"/>
    <s v=" "/>
    <s v=""/>
    <s v=""/>
    <n v="11.56"/>
    <n v="11.56"/>
    <n v="0"/>
    <s v="Amazon"/>
    <s v="G/L Account"/>
    <s v=""/>
    <s v=" "/>
    <s v=""/>
    <s v=""/>
    <n v="30802"/>
    <s v=""/>
    <n v="180"/>
    <s v="NULL"/>
    <s v="NULL"/>
  </r>
  <r>
    <x v="4"/>
    <x v="4"/>
    <d v="2021-12-08T00:00:00"/>
    <x v="11"/>
    <s v=" "/>
    <s v="G00196"/>
    <n v="65190"/>
    <x v="28"/>
    <s v="65190 Office supplies"/>
    <x v="6"/>
    <s v="Disposable Boot &amp; Shoe Cover"/>
    <s v=" "/>
    <s v=""/>
    <s v=""/>
    <n v="97.9"/>
    <n v="97.9"/>
    <n v="0"/>
    <s v="Amazon"/>
    <s v="G/L Account"/>
    <s v=""/>
    <s v=" "/>
    <s v=""/>
    <s v=""/>
    <n v="30784"/>
    <s v=""/>
    <n v="180"/>
    <s v="NULL"/>
    <s v="NULL"/>
  </r>
  <r>
    <x v="4"/>
    <x v="4"/>
    <d v="2021-12-08T00:00:00"/>
    <x v="11"/>
    <s v="Invoice"/>
    <s v="SF01"/>
    <n v="63150"/>
    <x v="45"/>
    <s v="63150 Advertising, print &amp; promotion"/>
    <x v="8"/>
    <s v="SF workout class story promotion"/>
    <s v=" "/>
    <s v=""/>
    <s v=""/>
    <n v="100"/>
    <n v="100"/>
    <n v="0"/>
    <s v=""/>
    <s v="G/L Account"/>
    <s v=""/>
    <s v=" "/>
    <s v=""/>
    <s v="Rebeka Tannenbaum"/>
    <n v="29252"/>
    <s v="SF01"/>
    <n v="340"/>
    <s v="NULL"/>
    <s v="NULL"/>
  </r>
  <r>
    <x v="4"/>
    <x v="4"/>
    <d v="2021-12-08T00:00:00"/>
    <x v="11"/>
    <s v="Invoice"/>
    <s v="53500017801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190"/>
    <s v="535000178010"/>
    <n v="170"/>
    <s v="NULL"/>
    <s v="NULL"/>
  </r>
  <r>
    <x v="4"/>
    <x v="4"/>
    <d v="2021-12-08T00:00:00"/>
    <x v="11"/>
    <s v="Invoice"/>
    <s v="53500017801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187"/>
    <s v="535000178010"/>
    <n v="110"/>
    <s v="NULL"/>
    <s v="NULL"/>
  </r>
  <r>
    <x v="4"/>
    <x v="4"/>
    <d v="2021-12-08T00:00:00"/>
    <x v="11"/>
    <s v="Invoice"/>
    <s v="53500017801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184"/>
    <s v="535000178010"/>
    <n v="120"/>
    <s v="NULL"/>
    <s v="NULL"/>
  </r>
  <r>
    <x v="4"/>
    <x v="4"/>
    <d v="2021-12-08T00:00:00"/>
    <x v="11"/>
    <s v="Invoice"/>
    <s v="53500017801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181"/>
    <s v="535000178010"/>
    <n v="130"/>
    <s v="NULL"/>
    <s v="NULL"/>
  </r>
  <r>
    <x v="1"/>
    <x v="3"/>
    <d v="2021-12-08T00:00:00"/>
    <x v="11"/>
    <s v="Invoice"/>
    <s v="508000178305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6091"/>
    <s v="508000178305"/>
    <n v="110"/>
    <s v="NULL"/>
    <s v="NULL"/>
  </r>
  <r>
    <x v="1"/>
    <x v="3"/>
    <d v="2021-12-08T00:00:00"/>
    <x v="11"/>
    <s v="Invoice"/>
    <s v="508000178305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6088"/>
    <s v="508000178305"/>
    <n v="170"/>
    <s v="NULL"/>
    <s v="NULL"/>
  </r>
  <r>
    <x v="1"/>
    <x v="1"/>
    <d v="2021-12-08T00:00:00"/>
    <x v="11"/>
    <s v="Invoice"/>
    <s v="508000178258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6084"/>
    <s v="508000178258"/>
    <n v="170"/>
    <s v="NULL"/>
    <s v="NULL"/>
  </r>
  <r>
    <x v="1"/>
    <x v="1"/>
    <d v="2021-12-08T00:00:00"/>
    <x v="11"/>
    <s v="Invoice"/>
    <s v="508000178258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6081"/>
    <s v="508000178258"/>
    <n v="110"/>
    <s v="NULL"/>
    <s v="NULL"/>
  </r>
  <r>
    <x v="1"/>
    <x v="1"/>
    <d v="2021-12-08T00:00:00"/>
    <x v="11"/>
    <s v="Invoice"/>
    <s v="508000178258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6078"/>
    <s v="508000178258"/>
    <n v="130"/>
    <s v="NULL"/>
    <s v="NULL"/>
  </r>
  <r>
    <x v="1"/>
    <x v="1"/>
    <d v="2021-12-08T00:00:00"/>
    <x v="11"/>
    <s v="Invoice"/>
    <s v="508000178258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6075"/>
    <s v="508000178258"/>
    <n v="120"/>
    <s v="NULL"/>
    <s v="NULL"/>
  </r>
  <r>
    <x v="1"/>
    <x v="1"/>
    <d v="2021-12-08T00:00:00"/>
    <x v="11"/>
    <s v="Invoice"/>
    <s v="508000178252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6071"/>
    <s v="508000178252"/>
    <n v="170"/>
    <s v="NULL"/>
    <s v="NULL"/>
  </r>
  <r>
    <x v="1"/>
    <x v="1"/>
    <d v="2021-12-08T00:00:00"/>
    <x v="11"/>
    <s v="Invoice"/>
    <s v="508000178252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6068"/>
    <s v="508000178252"/>
    <n v="110"/>
    <s v="NULL"/>
    <s v="NULL"/>
  </r>
  <r>
    <x v="1"/>
    <x v="1"/>
    <d v="2021-12-08T00:00:00"/>
    <x v="11"/>
    <s v="Invoice"/>
    <s v="508000178252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6065"/>
    <s v="508000178252"/>
    <n v="130"/>
    <s v="NULL"/>
    <s v="NULL"/>
  </r>
  <r>
    <x v="1"/>
    <x v="1"/>
    <d v="2021-12-08T00:00:00"/>
    <x v="11"/>
    <s v="Invoice"/>
    <s v="508000178252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6062"/>
    <s v="508000178252"/>
    <n v="12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59"/>
    <n v="46.59"/>
    <n v="0"/>
    <s v="Costco"/>
    <s v="G/L Account"/>
    <s v=""/>
    <s v=" "/>
    <s v=""/>
    <s v=""/>
    <n v="29712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81"/>
    <n v="46.81"/>
    <n v="0"/>
    <s v="Costco"/>
    <s v="G/L Account"/>
    <s v=""/>
    <s v=" "/>
    <s v=""/>
    <s v=""/>
    <n v="29706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6.97"/>
    <n v="46.97"/>
    <n v="0"/>
    <s v="Costco"/>
    <s v="G/L Account"/>
    <s v=""/>
    <s v=" "/>
    <s v=""/>
    <s v=""/>
    <n v="29700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82"/>
    <n v="48.82"/>
    <n v="0"/>
    <s v="Costco"/>
    <s v="G/L Account"/>
    <s v=""/>
    <s v=" "/>
    <s v=""/>
    <s v=""/>
    <n v="29694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688"/>
    <s v=""/>
    <n v="340"/>
    <s v="NULL"/>
    <s v="NULL"/>
  </r>
  <r>
    <x v="1"/>
    <x v="1"/>
    <d v="2021-12-08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682"/>
    <s v=""/>
    <n v="340"/>
    <s v="NULL"/>
    <s v="NULL"/>
  </r>
  <r>
    <x v="1"/>
    <x v="5"/>
    <d v="2021-12-08T00:00:00"/>
    <x v="11"/>
    <s v=" "/>
    <s v="G00196"/>
    <n v="51250"/>
    <x v="71"/>
    <s v="51250 Patient refreshments"/>
    <x v="11"/>
    <s v="Izze, teas"/>
    <s v=" "/>
    <s v=""/>
    <s v=""/>
    <n v="102.65"/>
    <n v="102.65"/>
    <n v="0"/>
    <s v="Amazon"/>
    <s v="G/L Account"/>
    <s v=""/>
    <s v=" "/>
    <s v=""/>
    <s v=""/>
    <n v="30778"/>
    <s v=""/>
    <n v="180"/>
    <s v="NULL"/>
    <s v="NULL"/>
  </r>
  <r>
    <x v="1"/>
    <x v="1"/>
    <d v="2021-12-08T00:00:00"/>
    <x v="11"/>
    <s v=" "/>
    <s v="G00195"/>
    <n v="51250"/>
    <x v="71"/>
    <s v="51250 Patient refreshments"/>
    <x v="11"/>
    <s v="coffee"/>
    <s v=" "/>
    <s v=""/>
    <s v=""/>
    <n v="50.85"/>
    <n v="50.85"/>
    <n v="0"/>
    <s v="Costco"/>
    <s v="G/L Account"/>
    <s v=""/>
    <s v=" "/>
    <s v=""/>
    <s v=""/>
    <n v="29676"/>
    <s v=""/>
    <n v="180"/>
    <s v="NULL"/>
    <s v="NULL"/>
  </r>
  <r>
    <x v="1"/>
    <x v="1"/>
    <d v="2021-12-08T00:00:00"/>
    <x v="11"/>
    <s v=" "/>
    <s v="G00195"/>
    <n v="51250"/>
    <x v="71"/>
    <s v="51250 Patient refreshments"/>
    <x v="11"/>
    <s v="banana,eggs,chips,cheese,chocolate"/>
    <s v=" "/>
    <s v=""/>
    <s v=""/>
    <n v="64.27"/>
    <n v="64.27"/>
    <n v="0"/>
    <s v="Costco"/>
    <s v="G/L Account"/>
    <s v=""/>
    <s v=" "/>
    <s v=""/>
    <s v=""/>
    <n v="29670"/>
    <s v=""/>
    <n v="340"/>
    <s v="NULL"/>
    <s v="NULL"/>
  </r>
  <r>
    <x v="4"/>
    <x v="4"/>
    <d v="2021-12-08T00:00:00"/>
    <x v="11"/>
    <s v=" "/>
    <s v="G00196"/>
    <n v="51230"/>
    <x v="72"/>
    <s v="51230 IVF Lab supplies"/>
    <x v="11"/>
    <s v="Scotch Heavy Duty Packaging Tape"/>
    <s v=" "/>
    <s v=""/>
    <s v=""/>
    <n v="14.58"/>
    <n v="14.58"/>
    <n v="0"/>
    <s v="Amazon"/>
    <s v="G/L Account"/>
    <s v=""/>
    <s v=" "/>
    <s v=""/>
    <s v=""/>
    <n v="30796"/>
    <s v=""/>
    <n v="130"/>
    <s v="NULL"/>
    <s v="NULL"/>
  </r>
  <r>
    <x v="1"/>
    <x v="1"/>
    <d v="2021-12-08T00:00:00"/>
    <x v="11"/>
    <s v="Invoice"/>
    <s v="555361683"/>
    <n v="51230"/>
    <x v="72"/>
    <s v="51230 IVF Lab supplies"/>
    <x v="11"/>
    <s v="Water ASTM Type II"/>
    <s v=" "/>
    <s v=""/>
    <s v=""/>
    <n v="333.85"/>
    <n v="333.85"/>
    <n v="0"/>
    <s v=""/>
    <s v="G/L Account"/>
    <s v=""/>
    <s v=" "/>
    <s v=""/>
    <s v="Sigma-Aldrich"/>
    <n v="28012"/>
    <s v="555361683"/>
    <n v="130"/>
    <s v="NULL"/>
    <s v="NULL"/>
  </r>
  <r>
    <x v="1"/>
    <x v="5"/>
    <d v="2021-12-08T00:00:00"/>
    <x v="11"/>
    <s v="Invoice"/>
    <s v="6063483"/>
    <n v="51230"/>
    <x v="72"/>
    <s v="51230 IVF Lab supplies"/>
    <x v="11"/>
    <s v="stripper tips"/>
    <s v=" "/>
    <s v=""/>
    <s v=""/>
    <n v="1514.13"/>
    <n v="1514.13"/>
    <n v="0"/>
    <s v=""/>
    <s v="G/L Account"/>
    <s v=""/>
    <s v=" "/>
    <s v=""/>
    <s v="Origio"/>
    <n v="26095"/>
    <s v="6063483"/>
    <n v="130"/>
    <s v="NULL"/>
    <s v="NULL"/>
  </r>
  <r>
    <x v="4"/>
    <x v="4"/>
    <d v="2021-12-08T00:00:00"/>
    <x v="11"/>
    <s v="Invoice"/>
    <s v="36071103"/>
    <n v="51230"/>
    <x v="72"/>
    <s v="51230 IVF Lab supplies"/>
    <x v="11"/>
    <s v="Snap cap"/>
    <s v=" "/>
    <s v=""/>
    <s v=""/>
    <n v="25.44"/>
    <n v="25.44"/>
    <n v="0"/>
    <s v=""/>
    <s v="G/L Account"/>
    <s v=""/>
    <s v=" "/>
    <s v=""/>
    <s v="McKesson"/>
    <n v="26058"/>
    <s v="36071103"/>
    <n v="130"/>
    <s v="NULL"/>
    <s v="NULL"/>
  </r>
  <r>
    <x v="1"/>
    <x v="7"/>
    <d v="2021-12-08T00:00:00"/>
    <x v="11"/>
    <s v="Invoice"/>
    <s v="36099358"/>
    <n v="51220"/>
    <x v="73"/>
    <s v="51220 Clinical supplies"/>
    <x v="11"/>
    <s v="IV Cath"/>
    <s v=" "/>
    <s v=""/>
    <s v=""/>
    <n v="104.94"/>
    <n v="104.94"/>
    <n v="0"/>
    <s v=""/>
    <s v="G/L Account"/>
    <s v=""/>
    <s v=" "/>
    <s v=""/>
    <s v="McKesson"/>
    <n v="27890"/>
    <s v="36099358"/>
    <n v="110"/>
    <s v="NULL"/>
    <s v="NULL"/>
  </r>
  <r>
    <x v="1"/>
    <x v="7"/>
    <d v="2021-12-08T00:00:00"/>
    <x v="11"/>
    <s v="Invoice"/>
    <s v="36069087"/>
    <n v="51220"/>
    <x v="73"/>
    <s v="51220 Clinical supplies"/>
    <x v="11"/>
    <s v="BLNT Needle"/>
    <s v=" "/>
    <s v=""/>
    <s v=""/>
    <n v="10.45"/>
    <n v="10.45"/>
    <n v="0"/>
    <s v=""/>
    <s v="G/L Account"/>
    <s v=""/>
    <s v=" "/>
    <s v=""/>
    <s v="McKesson"/>
    <n v="27882"/>
    <s v="36069087"/>
    <n v="110"/>
    <s v="NULL"/>
    <s v="NULL"/>
  </r>
  <r>
    <x v="1"/>
    <x v="7"/>
    <d v="2021-12-08T00:00:00"/>
    <x v="11"/>
    <s v="Invoice"/>
    <s v="36068541"/>
    <n v="51220"/>
    <x v="73"/>
    <s v="51220 Clinical supplies"/>
    <x v="11"/>
    <s v="Nasal Gas cannula, IV Cath"/>
    <s v=" "/>
    <s v=""/>
    <s v=""/>
    <n v="273.92"/>
    <n v="273.92"/>
    <n v="0"/>
    <s v=""/>
    <s v="G/L Account"/>
    <s v=""/>
    <s v=" "/>
    <s v=""/>
    <s v="McKesson"/>
    <n v="27878"/>
    <s v="36068541"/>
    <n v="110"/>
    <s v="NULL"/>
    <s v="NULL"/>
  </r>
  <r>
    <x v="1"/>
    <x v="7"/>
    <d v="2021-12-08T00:00:00"/>
    <x v="11"/>
    <s v="Invoice"/>
    <s v="36096277"/>
    <n v="51210"/>
    <x v="74"/>
    <s v="51210 Surgical supplies"/>
    <x v="11"/>
    <s v="Procainamide"/>
    <s v=" "/>
    <s v=""/>
    <s v=""/>
    <n v="272.29000000000002"/>
    <n v="272.29000000000002"/>
    <n v="0"/>
    <s v=""/>
    <s v="G/L Account"/>
    <s v=""/>
    <s v=" "/>
    <s v=""/>
    <s v="McKesson"/>
    <n v="27886"/>
    <s v="36096277"/>
    <n v="110"/>
    <s v="NULL"/>
    <s v="NULL"/>
  </r>
  <r>
    <x v="1"/>
    <x v="5"/>
    <d v="2021-12-08T00:00:00"/>
    <x v="11"/>
    <s v="Invoice"/>
    <s v="36080771"/>
    <n v="51210"/>
    <x v="74"/>
    <s v="51210 Surgical supplies"/>
    <x v="11"/>
    <s v="Hypo Needle"/>
    <s v=" "/>
    <s v=""/>
    <s v=""/>
    <n v="226.8"/>
    <n v="226.8"/>
    <n v="0"/>
    <s v=""/>
    <s v="G/L Account"/>
    <s v=""/>
    <s v=" "/>
    <s v=""/>
    <s v="McKesson"/>
    <n v="26290"/>
    <s v="36080771"/>
    <n v="110"/>
    <s v="NULL"/>
    <s v="NULL"/>
  </r>
  <r>
    <x v="1"/>
    <x v="5"/>
    <d v="2021-12-08T00:00:00"/>
    <x v="11"/>
    <s v="Invoice"/>
    <s v="36079865"/>
    <n v="51210"/>
    <x v="74"/>
    <s v="51210 Surgical supplies"/>
    <x v="11"/>
    <s v="Hypo Needle"/>
    <s v=" "/>
    <s v=""/>
    <s v=""/>
    <n v="7.56"/>
    <n v="7.56"/>
    <n v="0"/>
    <s v=""/>
    <s v="G/L Account"/>
    <s v=""/>
    <s v=" "/>
    <s v=""/>
    <s v="McKesson"/>
    <n v="26286"/>
    <s v="36079865"/>
    <n v="110"/>
    <s v="NULL"/>
    <s v="NULL"/>
  </r>
  <r>
    <x v="1"/>
    <x v="1"/>
    <d v="2021-12-08T00:00:00"/>
    <x v="11"/>
    <s v=" "/>
    <s v="G00206"/>
    <n v="41220"/>
    <x v="78"/>
    <s v="41220 Insurance revenue - professional fees"/>
    <x v="16"/>
    <s v="REMOTE DEPOSIT CAPTURE DEPOSIT"/>
    <s v=" "/>
    <s v=""/>
    <s v=""/>
    <n v="-2180.7199999999998"/>
    <n v="0"/>
    <n v="2180.7199999999998"/>
    <s v=""/>
    <s v="G/L Account"/>
    <s v=""/>
    <s v=" "/>
    <s v=""/>
    <s v=""/>
    <n v="33931"/>
    <s v=""/>
    <n v="220"/>
    <s v="NULL"/>
    <s v="NULL"/>
  </r>
  <r>
    <x v="1"/>
    <x v="1"/>
    <d v="2021-12-08T00:00:00"/>
    <x v="11"/>
    <s v=" "/>
    <s v="G00206"/>
    <n v="41220"/>
    <x v="78"/>
    <s v="41220 Insurance revenue - professional fees"/>
    <x v="16"/>
    <s v="HCCLAIMPMT CIGNA EDGE TRANS CCD 600800556721 TRN*1*600800556721*1591031071~"/>
    <s v=" "/>
    <s v=""/>
    <s v=""/>
    <n v="-13099.48"/>
    <n v="0"/>
    <n v="13099.48"/>
    <s v=""/>
    <s v="G/L Account"/>
    <s v=""/>
    <s v=" "/>
    <s v=""/>
    <s v=""/>
    <n v="33927"/>
    <s v=""/>
    <n v="220"/>
    <s v="NULL"/>
    <s v="NULL"/>
  </r>
  <r>
    <x v="0"/>
    <x v="1"/>
    <d v="2021-12-08T00:00:00"/>
    <x v="11"/>
    <s v=" "/>
    <s v="G00205"/>
    <n v="41220"/>
    <x v="78"/>
    <s v="41220 Insurance revenue - professional fees"/>
    <x v="16"/>
    <s v="REMOTE DEPOSIT CAPTURE DEPOSIT"/>
    <s v=" "/>
    <s v=""/>
    <s v=""/>
    <n v="-3681.77"/>
    <n v="0"/>
    <n v="3681.77"/>
    <s v=""/>
    <s v="G/L Account"/>
    <s v=""/>
    <s v=" "/>
    <s v=""/>
    <s v=""/>
    <n v="33578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9884"/>
    <s v=" "/>
    <s v=""/>
    <s v=""/>
    <n v="-4571"/>
    <n v="0"/>
    <n v="4571"/>
    <s v=""/>
    <s v="G/L Account"/>
    <s v=""/>
    <s v=" "/>
    <s v=""/>
    <s v=""/>
    <n v="33925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8886"/>
    <s v=" "/>
    <s v=""/>
    <s v=""/>
    <n v="-44656.86"/>
    <n v="0"/>
    <n v="44656.86"/>
    <s v=""/>
    <s v="G/L Account"/>
    <s v=""/>
    <s v=" "/>
    <s v=""/>
    <s v=""/>
    <n v="33923"/>
    <s v=""/>
    <n v="220"/>
    <s v="NULL"/>
    <s v="NULL"/>
  </r>
  <r>
    <x v="1"/>
    <x v="1"/>
    <d v="2021-12-08T00:00:00"/>
    <x v="11"/>
    <s v=" "/>
    <s v="G00206"/>
    <n v="41110"/>
    <x v="81"/>
    <s v="41110 Self-pay revenue"/>
    <x v="17"/>
    <s v="DEPOSIT MERCHANT BANKCD CCD 496355783887"/>
    <s v=" "/>
    <s v=""/>
    <s v=""/>
    <n v="-21895"/>
    <n v="0"/>
    <n v="21895"/>
    <s v=""/>
    <s v="G/L Account"/>
    <s v=""/>
    <s v=" "/>
    <s v=""/>
    <s v=""/>
    <n v="33921"/>
    <s v=""/>
    <n v="220"/>
    <s v="NULL"/>
    <s v="NULL"/>
  </r>
  <r>
    <x v="1"/>
    <x v="1"/>
    <d v="2021-12-08T00:00:00"/>
    <x v="11"/>
    <s v=" "/>
    <s v="G00203"/>
    <n v="41110"/>
    <x v="81"/>
    <s v="41110 Self-pay revenue"/>
    <x v="17"/>
    <s v="RETURNED DEPOSIT ITEMRTM BECKY FERTADO 000674"/>
    <s v=" "/>
    <s v=""/>
    <s v=""/>
    <n v="17735"/>
    <n v="17735"/>
    <n v="0"/>
    <s v=""/>
    <s v="G/L Account"/>
    <s v=""/>
    <s v=" "/>
    <s v=""/>
    <s v=""/>
    <n v="33816"/>
    <s v=""/>
    <n v="220"/>
    <s v="NULL"/>
    <s v="NULL"/>
  </r>
  <r>
    <x v="5"/>
    <x v="5"/>
    <d v="2021-12-09T00:00:00"/>
    <x v="11"/>
    <s v=" "/>
    <s v="85622908"/>
    <n v="67160"/>
    <x v="15"/>
    <s v="67160 In-house meals"/>
    <x v="4"/>
    <s v="Panera Bread"/>
    <s v=" "/>
    <s v=""/>
    <s v=""/>
    <n v="57.98"/>
    <n v="57.98"/>
    <n v="0"/>
    <s v="Provider Interview - Told my recruiting to buys providers lunch"/>
    <s v="G/L Account"/>
    <s v=""/>
    <s v=" "/>
    <s v=""/>
    <s v=""/>
    <n v="36349"/>
    <s v=""/>
    <n v="180"/>
    <s v=""/>
    <s v=""/>
  </r>
  <r>
    <x v="1"/>
    <x v="1"/>
    <d v="2021-12-09T00:00:00"/>
    <x v="11"/>
    <s v=" "/>
    <s v="G00196"/>
    <n v="67110"/>
    <x v="17"/>
    <s v="67110 Professional development"/>
    <x v="4"/>
    <s v="Lookout Health - no receipt"/>
    <s v=" "/>
    <s v=""/>
    <s v=""/>
    <n v="195"/>
    <n v="195"/>
    <n v="0"/>
    <s v="Lookout Health Corp"/>
    <s v="G/L Account"/>
    <s v=""/>
    <s v=" "/>
    <s v=""/>
    <s v=""/>
    <n v="30820"/>
    <s v=""/>
    <n v="110"/>
    <s v="NULL"/>
    <s v="NULL"/>
  </r>
  <r>
    <x v="1"/>
    <x v="1"/>
    <d v="2021-12-09T00:00:00"/>
    <x v="11"/>
    <s v=" "/>
    <s v="G00196"/>
    <n v="66130"/>
    <x v="21"/>
    <s v="66130 Meals"/>
    <x v="5"/>
    <s v="Campagne - NT"/>
    <s v=" "/>
    <s v=""/>
    <s v=""/>
    <n v="585.21"/>
    <n v="585.21"/>
    <n v="0"/>
    <s v="Campagne One Main"/>
    <s v="G/L Account"/>
    <s v=""/>
    <s v=" "/>
    <s v=""/>
    <s v=""/>
    <n v="30814"/>
    <s v=""/>
    <n v="110"/>
    <s v="NULL"/>
    <s v="NULL"/>
  </r>
  <r>
    <x v="4"/>
    <x v="4"/>
    <d v="2021-12-09T00:00:00"/>
    <x v="11"/>
    <s v=" "/>
    <s v="G00197"/>
    <n v="65210"/>
    <x v="26"/>
    <s v="65210 Computer software"/>
    <x v="6"/>
    <s v="Zapier"/>
    <s v=" "/>
    <s v=""/>
    <s v=""/>
    <n v="20"/>
    <n v="20"/>
    <n v="0"/>
    <s v="Zapier"/>
    <s v="G/L Account"/>
    <s v=""/>
    <s v=" "/>
    <s v=""/>
    <s v=""/>
    <n v="31624"/>
    <s v=""/>
    <n v="110"/>
    <s v="NULL"/>
    <s v="NULL"/>
  </r>
  <r>
    <x v="1"/>
    <x v="1"/>
    <d v="2021-12-09T00:00:00"/>
    <x v="11"/>
    <s v=" "/>
    <s v="G00196"/>
    <n v="65190"/>
    <x v="28"/>
    <s v="65190 Office supplies"/>
    <x v="6"/>
    <s v="Fast Charging"/>
    <s v=" "/>
    <s v=""/>
    <s v=""/>
    <n v="11.94"/>
    <n v="11.94"/>
    <n v="0"/>
    <s v="Amazon"/>
    <s v="G/L Account"/>
    <s v=""/>
    <s v=" "/>
    <s v=""/>
    <s v=""/>
    <n v="30826"/>
    <s v=""/>
    <n v="180"/>
    <s v="NULL"/>
    <s v="NULL"/>
  </r>
  <r>
    <x v="1"/>
    <x v="1"/>
    <d v="2021-12-09T00:00:00"/>
    <x v="11"/>
    <s v=" "/>
    <s v="G00195"/>
    <n v="65190"/>
    <x v="28"/>
    <s v="65190 Office supplies"/>
    <x v="6"/>
    <s v="Wa Dept Health - no receipt"/>
    <s v=" "/>
    <s v=""/>
    <s v=""/>
    <n v="34.25"/>
    <n v="34.25"/>
    <n v="0"/>
    <s v="Wa Dept Health"/>
    <s v="G/L Account"/>
    <s v=""/>
    <s v=" "/>
    <s v=""/>
    <s v=""/>
    <n v="29750"/>
    <s v=""/>
    <n v="110"/>
    <s v="NULL"/>
    <s v="NULL"/>
  </r>
  <r>
    <x v="1"/>
    <x v="1"/>
    <d v="2021-12-09T00:00:00"/>
    <x v="11"/>
    <s v=" "/>
    <s v="G00195"/>
    <n v="65190"/>
    <x v="28"/>
    <s v="65190 Office supplies"/>
    <x v="6"/>
    <s v="Instant Hot Water Dispenser"/>
    <s v=" "/>
    <s v=""/>
    <s v=""/>
    <n v="232.27"/>
    <n v="232.27"/>
    <n v="0"/>
    <s v="Amazon"/>
    <s v="G/L Account"/>
    <s v=""/>
    <s v=" "/>
    <s v=""/>
    <s v=""/>
    <n v="29718"/>
    <s v=""/>
    <n v="180"/>
    <s v="NULL"/>
    <s v="NULL"/>
  </r>
  <r>
    <x v="0"/>
    <x v="2"/>
    <d v="2021-12-09T00:00:00"/>
    <x v="11"/>
    <s v="Invoice"/>
    <s v="1594736"/>
    <n v="64160"/>
    <x v="38"/>
    <s v="64160 Legal"/>
    <x v="7"/>
    <s v="11.1.21 Telephone conf w/ client on OT error and Risk mitigation"/>
    <s v=" "/>
    <s v=""/>
    <s v=""/>
    <n v="774"/>
    <n v="774"/>
    <n v="0"/>
    <s v=""/>
    <s v="G/L Account"/>
    <s v=""/>
    <s v=" "/>
    <s v=""/>
    <s v="Fisher &amp; Philips LLP"/>
    <n v="28233"/>
    <s v="1594736"/>
    <n v="360"/>
    <s v="NULL"/>
    <s v="NULL"/>
  </r>
  <r>
    <x v="1"/>
    <x v="1"/>
    <d v="2021-12-09T00:00:00"/>
    <x v="11"/>
    <s v="Invoice"/>
    <s v="R54108295"/>
    <n v="64140"/>
    <x v="40"/>
    <s v="64140 Recruiting - Provider"/>
    <x v="7"/>
    <s v="Job posting for physicians CA and NY"/>
    <s v=" "/>
    <s v=""/>
    <s v=""/>
    <n v="737.5"/>
    <n v="737.5"/>
    <n v="0"/>
    <s v=""/>
    <s v="G/L Account"/>
    <s v=""/>
    <s v=" "/>
    <s v=""/>
    <s v="Yourmembership.com, Inc"/>
    <n v="27897"/>
    <s v="R54108295"/>
    <n v="331"/>
    <s v="NULL"/>
    <s v="NULL"/>
  </r>
  <r>
    <x v="4"/>
    <x v="4"/>
    <d v="2021-12-09T00:00:00"/>
    <x v="11"/>
    <s v="Invoice"/>
    <s v="R54108295"/>
    <n v="64140"/>
    <x v="40"/>
    <s v="64140 Recruiting - Provider"/>
    <x v="7"/>
    <s v="Job posting for physicians CA and NY"/>
    <s v=" "/>
    <s v=""/>
    <s v=""/>
    <n v="737.5"/>
    <n v="737.5"/>
    <n v="0"/>
    <s v=""/>
    <s v="G/L Account"/>
    <s v=""/>
    <s v=" "/>
    <s v=""/>
    <s v="Yourmembership.com, Inc"/>
    <n v="27894"/>
    <s v="R54108295"/>
    <n v="331"/>
    <s v="NULL"/>
    <s v="NULL"/>
  </r>
  <r>
    <x v="1"/>
    <x v="1"/>
    <d v="2021-12-09T00:00:00"/>
    <x v="11"/>
    <s v="Invoice"/>
    <s v="2883A"/>
    <n v="63120"/>
    <x v="47"/>
    <s v="63120 Events/Swag"/>
    <x v="8"/>
    <s v="shipping for airtags invoice 2883 distributed in dec21"/>
    <s v=" "/>
    <s v=""/>
    <s v=""/>
    <n v="43.74"/>
    <n v="43.74"/>
    <n v="0"/>
    <s v=""/>
    <s v="G/L Account"/>
    <s v=""/>
    <s v=" "/>
    <s v=""/>
    <s v="The Waldorf Company, LLC"/>
    <n v="26102"/>
    <s v="2883A"/>
    <n v="340"/>
    <s v="NULL"/>
    <s v="NULL"/>
  </r>
  <r>
    <x v="4"/>
    <x v="4"/>
    <d v="2021-12-09T00:00:00"/>
    <x v="11"/>
    <s v="Invoice"/>
    <s v="2883A"/>
    <n v="63120"/>
    <x v="47"/>
    <s v="63120 Events/Swag"/>
    <x v="8"/>
    <s v="shipping for airtags invoice 2883 distributed in dec21"/>
    <s v=" "/>
    <s v=""/>
    <s v=""/>
    <n v="47.37"/>
    <n v="47.37"/>
    <n v="0"/>
    <s v=""/>
    <s v="G/L Account"/>
    <s v=""/>
    <s v=" "/>
    <s v=""/>
    <s v="The Waldorf Company, LLC"/>
    <n v="26099"/>
    <s v="2883A"/>
    <n v="340"/>
    <s v="NULL"/>
    <s v="NULL"/>
  </r>
  <r>
    <x v="1"/>
    <x v="1"/>
    <d v="2021-12-09T00:00:00"/>
    <x v="11"/>
    <s v=" "/>
    <s v="G00195"/>
    <n v="51250"/>
    <x v="71"/>
    <s v="51250 Patient refreshments"/>
    <x v="11"/>
    <s v="fig bar, cups"/>
    <s v=" "/>
    <s v=""/>
    <s v=""/>
    <n v="57.47"/>
    <n v="57.47"/>
    <n v="0"/>
    <s v="Costco"/>
    <s v="G/L Account"/>
    <s v=""/>
    <s v=" "/>
    <s v=""/>
    <s v=""/>
    <n v="29742"/>
    <s v=""/>
    <n v="340"/>
    <s v="NULL"/>
    <s v="NULL"/>
  </r>
  <r>
    <x v="1"/>
    <x v="7"/>
    <d v="2021-12-09T00:00:00"/>
    <x v="11"/>
    <s v=" "/>
    <s v="G00195"/>
    <n v="51250"/>
    <x v="71"/>
    <s v="51250 Patient refreshments"/>
    <x v="11"/>
    <s v="fig bar,izze, la croix"/>
    <s v=" "/>
    <s v=""/>
    <s v=""/>
    <n v="137.57"/>
    <n v="137.57"/>
    <n v="0"/>
    <s v="Costco"/>
    <s v="G/L Account"/>
    <s v=""/>
    <s v=" "/>
    <s v=""/>
    <s v=""/>
    <n v="29736"/>
    <s v=""/>
    <n v="180"/>
    <s v="NULL"/>
    <s v="NULL"/>
  </r>
  <r>
    <x v="1"/>
    <x v="1"/>
    <d v="2021-12-09T00:00:00"/>
    <x v="11"/>
    <s v=" "/>
    <s v="G00195"/>
    <n v="51250"/>
    <x v="71"/>
    <s v="51250 Patient refreshments"/>
    <x v="11"/>
    <s v="crackers"/>
    <s v=" "/>
    <s v=""/>
    <s v=""/>
    <n v="29.88"/>
    <n v="29.88"/>
    <n v="0"/>
    <s v="Amazon"/>
    <s v="G/L Account"/>
    <s v=""/>
    <s v=" "/>
    <s v=""/>
    <s v=""/>
    <n v="29730"/>
    <s v=""/>
    <n v="180"/>
    <s v="NULL"/>
    <s v="NULL"/>
  </r>
  <r>
    <x v="1"/>
    <x v="1"/>
    <d v="2021-12-09T00:00:00"/>
    <x v="11"/>
    <s v=" "/>
    <s v="G00195"/>
    <n v="51250"/>
    <x v="71"/>
    <s v="51250 Patient refreshments"/>
    <x v="11"/>
    <s v="Nespresso Capsules"/>
    <s v=" "/>
    <s v=""/>
    <s v=""/>
    <n v="35"/>
    <n v="35"/>
    <n v="0"/>
    <s v="Amazon"/>
    <s v="G/L Account"/>
    <s v=""/>
    <s v=" "/>
    <s v=""/>
    <s v=""/>
    <n v="29724"/>
    <s v=""/>
    <n v="180"/>
    <s v="NULL"/>
    <s v="NULL"/>
  </r>
  <r>
    <x v="4"/>
    <x v="4"/>
    <d v="2021-12-09T00:00:00"/>
    <x v="11"/>
    <s v="Invoice"/>
    <s v="67682431"/>
    <n v="51230"/>
    <x v="72"/>
    <s v="51230 IVF Lab supplies"/>
    <x v="11"/>
    <s v="Nitrogen Liquid NF/Carbon Dioxide"/>
    <s v=" "/>
    <s v=""/>
    <s v=""/>
    <n v="1126.6500000000001"/>
    <n v="1126.6500000000001"/>
    <n v="0"/>
    <s v=""/>
    <s v="G/L Account"/>
    <s v=""/>
    <s v=" "/>
    <s v=""/>
    <s v="Linde Gas &amp; Equipment Inc."/>
    <n v="28235"/>
    <s v="67682431"/>
    <n v="130"/>
    <s v="NULL"/>
    <s v="NULL"/>
  </r>
  <r>
    <x v="1"/>
    <x v="7"/>
    <d v="2021-12-09T00:00:00"/>
    <x v="11"/>
    <s v="Invoice"/>
    <s v="67688260"/>
    <n v="51230"/>
    <x v="72"/>
    <s v="51230 IVF Lab supplies"/>
    <x v="11"/>
    <s v="Nitrogen Liquid NF"/>
    <s v=" "/>
    <s v=""/>
    <s v=""/>
    <n v="314.22000000000003"/>
    <n v="314.22000000000003"/>
    <n v="0"/>
    <s v=""/>
    <s v="G/L Account"/>
    <s v=""/>
    <s v=" "/>
    <s v=""/>
    <s v="Linde Gas &amp; Equipment Inc."/>
    <n v="26118"/>
    <s v="67688260"/>
    <n v="130"/>
    <s v="NULL"/>
    <s v="NULL"/>
  </r>
  <r>
    <x v="1"/>
    <x v="5"/>
    <d v="2021-12-09T00:00:00"/>
    <x v="11"/>
    <s v="Invoice"/>
    <s v="67688077"/>
    <n v="51230"/>
    <x v="72"/>
    <s v="51230 IVF Lab supplies"/>
    <x v="11"/>
    <s v="Oxygen /Nitrogen Liquid NF"/>
    <s v=" "/>
    <s v=""/>
    <s v=""/>
    <n v="29.37"/>
    <n v="29.37"/>
    <n v="0"/>
    <s v=""/>
    <s v="G/L Account"/>
    <s v=""/>
    <s v=" "/>
    <s v=""/>
    <s v="Linde Gas &amp; Equipment Inc."/>
    <n v="26114"/>
    <s v="67688077"/>
    <n v="130"/>
    <s v="NULL"/>
    <s v="NULL"/>
  </r>
  <r>
    <x v="1"/>
    <x v="7"/>
    <d v="2021-12-09T00:00:00"/>
    <x v="11"/>
    <s v="Invoice"/>
    <s v="6556"/>
    <n v="51230"/>
    <x v="72"/>
    <s v="51230 IVF Lab supplies"/>
    <x v="11"/>
    <s v="BIRR Round bottom tube PS 14ml"/>
    <s v=" "/>
    <s v=""/>
    <s v=""/>
    <n v="4340.63"/>
    <n v="4340.63"/>
    <n v="0"/>
    <s v=""/>
    <s v="G/L Account"/>
    <s v=""/>
    <s v=" "/>
    <s v=""/>
    <s v="NextGen Life Labs"/>
    <n v="26110"/>
    <s v="6556"/>
    <n v="130"/>
    <s v="NULL"/>
    <s v="NULL"/>
  </r>
  <r>
    <x v="4"/>
    <x v="4"/>
    <d v="2021-12-09T00:00:00"/>
    <x v="11"/>
    <s v="Invoice"/>
    <s v="580353"/>
    <n v="51230"/>
    <x v="72"/>
    <s v="51230 IVF Lab supplies"/>
    <x v="11"/>
    <s v="Cell treat 10ml"/>
    <s v=" "/>
    <s v=""/>
    <s v=""/>
    <n v="1186.28"/>
    <n v="1186.28"/>
    <n v="0"/>
    <s v=""/>
    <s v="G/L Account"/>
    <s v=""/>
    <s v=" "/>
    <s v=""/>
    <s v="Pipette.com"/>
    <n v="26106"/>
    <s v="580353"/>
    <n v="130"/>
    <s v="NULL"/>
    <s v="NULL"/>
  </r>
  <r>
    <x v="4"/>
    <x v="4"/>
    <d v="2021-12-09T00:00:00"/>
    <x v="11"/>
    <s v="Invoice"/>
    <s v="36134135"/>
    <n v="51220"/>
    <x v="73"/>
    <s v="51220 Clinical supplies"/>
    <x v="11"/>
    <s v="reeled tourniquet"/>
    <s v=" "/>
    <s v=""/>
    <s v=""/>
    <n v="210.53"/>
    <n v="210.53"/>
    <n v="0"/>
    <s v=""/>
    <s v="G/L Account"/>
    <s v=""/>
    <s v=" "/>
    <s v=""/>
    <s v="McKesson"/>
    <n v="32292"/>
    <s v="36134135"/>
    <n v="110"/>
    <s v="NULL"/>
    <s v="NULL"/>
  </r>
  <r>
    <x v="1"/>
    <x v="1"/>
    <d v="2021-12-09T00:00:00"/>
    <x v="11"/>
    <s v="Invoice"/>
    <s v="36144051"/>
    <n v="51210"/>
    <x v="74"/>
    <s v="51210 Surgical supplies"/>
    <x v="11"/>
    <s v="OR towel"/>
    <s v=" "/>
    <s v=""/>
    <s v=""/>
    <n v="63.62"/>
    <n v="63.62"/>
    <n v="0"/>
    <s v=""/>
    <s v="G/L Account"/>
    <s v=""/>
    <s v=" "/>
    <s v=""/>
    <s v="McKesson"/>
    <n v="26302"/>
    <s v="36144051"/>
    <n v="110"/>
    <s v="NULL"/>
    <s v="NULL"/>
  </r>
  <r>
    <x v="1"/>
    <x v="1"/>
    <d v="2021-12-09T00:00:00"/>
    <x v="11"/>
    <s v="Invoice"/>
    <s v="36143114"/>
    <n v="51210"/>
    <x v="74"/>
    <s v="51210 Surgical supplies"/>
    <x v="11"/>
    <s v="LAC ring,metoclopramide, self seal pouch, intrmt catheter"/>
    <s v=" "/>
    <s v=""/>
    <s v=""/>
    <n v="452.95"/>
    <n v="452.95"/>
    <n v="0"/>
    <s v=""/>
    <s v="G/L Account"/>
    <s v=""/>
    <s v=" "/>
    <s v=""/>
    <s v="McKesson"/>
    <n v="26298"/>
    <s v="36143114"/>
    <n v="110"/>
    <s v="NULL"/>
    <s v="NULL"/>
  </r>
  <r>
    <x v="1"/>
    <x v="1"/>
    <d v="2021-12-09T00:00:00"/>
    <x v="11"/>
    <s v="Invoice"/>
    <s v="01611710"/>
    <n v="51210"/>
    <x v="74"/>
    <s v="51210 Surgical supplies"/>
    <x v="11"/>
    <s v="Cannullae 5MM/8MM/6MM, double valve"/>
    <s v=" "/>
    <s v=""/>
    <s v=""/>
    <n v="964.92"/>
    <n v="964.92"/>
    <n v="0"/>
    <s v=""/>
    <s v="G/L Account"/>
    <s v=""/>
    <s v=" "/>
    <s v=""/>
    <s v="HPSRX Enterprises"/>
    <n v="26294"/>
    <s v="01611710"/>
    <n v="110"/>
    <s v="NULL"/>
    <s v="NULL"/>
  </r>
  <r>
    <x v="1"/>
    <x v="1"/>
    <d v="2021-12-09T00:00:00"/>
    <x v="11"/>
    <s v=" "/>
    <s v="G00206"/>
    <n v="41220"/>
    <x v="78"/>
    <s v="41220 Insurance revenue - professional fees"/>
    <x v="16"/>
    <s v="HCCLAIMPMT CIGNA CCD 474898527 TRN*1*211207090005530*15910310 71\"/>
    <s v=" "/>
    <s v=""/>
    <s v=""/>
    <n v="-5619.82"/>
    <n v="0"/>
    <n v="5619.82"/>
    <s v=""/>
    <s v="G/L Account"/>
    <s v=""/>
    <s v=" "/>
    <s v=""/>
    <s v=""/>
    <n v="33943"/>
    <s v=""/>
    <n v="220"/>
    <s v="NULL"/>
    <s v="NULL"/>
  </r>
  <r>
    <x v="0"/>
    <x v="1"/>
    <d v="2021-12-09T00:00:00"/>
    <x v="11"/>
    <s v=" "/>
    <s v="G00205"/>
    <n v="41220"/>
    <x v="78"/>
    <s v="41220 Insurance revenue - professional fees"/>
    <x v="16"/>
    <s v="HCCLAIMPMT CIGNA CCD 472825198 TRN*1*211207090005529*15910310 71\"/>
    <s v=" "/>
    <s v=""/>
    <s v=""/>
    <n v="-948.22"/>
    <n v="0"/>
    <n v="948.22"/>
    <s v=""/>
    <s v="G/L Account"/>
    <s v=""/>
    <s v=" "/>
    <s v=""/>
    <s v=""/>
    <n v="33588"/>
    <s v=""/>
    <n v="220"/>
    <s v="NULL"/>
    <s v="NULL"/>
  </r>
  <r>
    <x v="4"/>
    <x v="4"/>
    <d v="2021-12-09T00:00:00"/>
    <x v="11"/>
    <s v=" "/>
    <s v="G00210"/>
    <n v="41110"/>
    <x v="81"/>
    <s v="41110 Self-pay revenue"/>
    <x v="17"/>
    <s v="DEPOSIT MERCHANT BANKCD CCD 496432191880"/>
    <s v=" "/>
    <s v=""/>
    <s v=""/>
    <n v="2950"/>
    <n v="2950"/>
    <n v="0"/>
    <s v=""/>
    <s v="G/L Account"/>
    <s v=""/>
    <s v=" "/>
    <s v=""/>
    <s v=""/>
    <n v="34196"/>
    <s v=""/>
    <n v="220"/>
    <s v="NULL"/>
    <s v="NULL"/>
  </r>
  <r>
    <x v="4"/>
    <x v="4"/>
    <d v="2021-12-09T00:00:00"/>
    <x v="11"/>
    <s v=" "/>
    <s v="G00210"/>
    <n v="41110"/>
    <x v="81"/>
    <s v="41110 Self-pay revenue"/>
    <x v="17"/>
    <s v="DEPOSIT MERCHANT BANKCD CCD 496432191880"/>
    <s v=" "/>
    <s v=""/>
    <s v=""/>
    <n v="-8235"/>
    <n v="0"/>
    <n v="8235"/>
    <s v=""/>
    <s v="G/L Account"/>
    <s v=""/>
    <s v=" "/>
    <s v=""/>
    <s v=""/>
    <n v="34195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DEPOSIT - BRANCH"/>
    <s v=" "/>
    <s v=""/>
    <s v=""/>
    <n v="-25"/>
    <n v="0"/>
    <n v="25"/>
    <s v=""/>
    <s v="G/L Account"/>
    <s v=""/>
    <s v=" "/>
    <s v=""/>
    <s v=""/>
    <n v="34173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DEBIT - MISCELLANEOUS EFF 12-02ACHPFD PC KLATSKY MD -HEALTH PMT"/>
    <s v=" "/>
    <s v=""/>
    <s v=""/>
    <n v="980"/>
    <n v="980"/>
    <n v="0"/>
    <s v=""/>
    <s v="G/L Account"/>
    <s v=""/>
    <s v=" "/>
    <s v=""/>
    <s v=""/>
    <n v="34170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CREDIT - MISCELLANEOUS EFF 12-02ACHPFD PC KLATSKY MD -HEALTH PMT"/>
    <s v=" "/>
    <s v=""/>
    <s v=""/>
    <n v="-980"/>
    <n v="0"/>
    <n v="980"/>
    <s v=""/>
    <s v="G/L Account"/>
    <s v=""/>
    <s v=" "/>
    <s v=""/>
    <s v=""/>
    <n v="34169"/>
    <s v=""/>
    <n v="220"/>
    <s v="NULL"/>
    <s v="NULL"/>
  </r>
  <r>
    <x v="4"/>
    <x v="4"/>
    <d v="2021-12-09T00:00:00"/>
    <x v="11"/>
    <s v=" "/>
    <s v="G00204"/>
    <n v="41110"/>
    <x v="81"/>
    <s v="41110 Self-pay revenue"/>
    <x v="17"/>
    <s v="CREDIT - MISCELLANEOUS EFF 12-02ACHPFD PC KLATSKY MD -HEALTH PMT"/>
    <s v=" "/>
    <s v=""/>
    <s v=""/>
    <n v="-980"/>
    <n v="0"/>
    <n v="980"/>
    <s v=""/>
    <s v="G/L Account"/>
    <s v=""/>
    <s v=" "/>
    <s v=""/>
    <s v=""/>
    <n v="3416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Wire Transfer Credit NATALIEOEI"/>
    <s v=" "/>
    <s v=""/>
    <s v=""/>
    <n v="-31000"/>
    <n v="0"/>
    <n v="31000"/>
    <s v=""/>
    <s v="G/L Account"/>
    <s v=""/>
    <s v=" "/>
    <s v=""/>
    <s v=""/>
    <n v="3394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95589880"/>
    <s v=" "/>
    <s v=""/>
    <s v=""/>
    <n v="-225"/>
    <n v="0"/>
    <n v="225"/>
    <s v=""/>
    <s v="G/L Account"/>
    <s v=""/>
    <s v=" "/>
    <s v=""/>
    <s v=""/>
    <n v="33941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95587884"/>
    <s v=" "/>
    <s v=""/>
    <s v=""/>
    <n v="-1520"/>
    <n v="0"/>
    <n v="1520"/>
    <s v=""/>
    <s v="G/L Account"/>
    <s v=""/>
    <s v=" "/>
    <s v=""/>
    <s v=""/>
    <n v="33939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9884"/>
    <s v=" "/>
    <s v=""/>
    <s v=""/>
    <n v="-19040"/>
    <n v="0"/>
    <n v="19040"/>
    <s v=""/>
    <s v="G/L Account"/>
    <s v=""/>
    <s v=" "/>
    <s v=""/>
    <s v=""/>
    <n v="33937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8886"/>
    <s v=" "/>
    <s v=""/>
    <s v=""/>
    <n v="-35578"/>
    <n v="0"/>
    <n v="35578"/>
    <s v=""/>
    <s v="G/L Account"/>
    <s v=""/>
    <s v=" "/>
    <s v=""/>
    <s v=""/>
    <n v="33935"/>
    <s v=""/>
    <n v="220"/>
    <s v="NULL"/>
    <s v="NULL"/>
  </r>
  <r>
    <x v="1"/>
    <x v="1"/>
    <d v="2021-12-09T00:00:00"/>
    <x v="11"/>
    <s v=" "/>
    <s v="G00206"/>
    <n v="41110"/>
    <x v="81"/>
    <s v="41110 Self-pay revenue"/>
    <x v="17"/>
    <s v="DEPOSIT MERCHANT BANKCD CCD 496355783887"/>
    <s v=" "/>
    <s v=""/>
    <s v=""/>
    <n v="-30385"/>
    <n v="0"/>
    <n v="30385"/>
    <s v=""/>
    <s v="G/L Account"/>
    <s v=""/>
    <s v=" "/>
    <s v=""/>
    <s v=""/>
    <n v="33933"/>
    <s v=""/>
    <n v="220"/>
    <s v="NULL"/>
    <s v="NULL"/>
  </r>
  <r>
    <x v="1"/>
    <x v="7"/>
    <d v="2021-12-10T00:00:00"/>
    <x v="11"/>
    <s v=" "/>
    <s v="85790073"/>
    <n v="67160"/>
    <x v="15"/>
    <s v="67160 In-house meals"/>
    <x v="4"/>
    <s v="Farmhouse Kitchen Thai Cuisine"/>
    <s v=" "/>
    <s v=""/>
    <s v=""/>
    <n v="216.79"/>
    <n v="216.79"/>
    <n v="0"/>
    <s v="Provider lunch for MD Candidate visit"/>
    <s v="G/L Account"/>
    <s v=""/>
    <s v=" "/>
    <s v=""/>
    <s v=""/>
    <n v="36357"/>
    <s v=""/>
    <n v="180"/>
    <s v=""/>
    <s v="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886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0880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0862"/>
    <s v=""/>
    <n v="110"/>
    <s v="NULL"/>
    <s v="NULL"/>
  </r>
  <r>
    <x v="1"/>
    <x v="1"/>
    <d v="2021-12-10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0856"/>
    <s v=""/>
    <n v="110"/>
    <s v="NULL"/>
    <s v="NULL"/>
  </r>
  <r>
    <x v="0"/>
    <x v="2"/>
    <d v="2021-12-10T00:00:00"/>
    <x v="11"/>
    <s v=" "/>
    <s v="85178836"/>
    <n v="67120"/>
    <x v="16"/>
    <s v="67120 Employee recognition"/>
    <x v="4"/>
    <s v="Amazon.com"/>
    <s v=" "/>
    <s v=""/>
    <s v=""/>
    <n v="45"/>
    <n v="45"/>
    <n v="0"/>
    <s v="First time Call Center Queue at 100% for 12/09. Meghan and I thought a gift card to continue momentum would be appropriate."/>
    <s v="G/L Account"/>
    <s v=""/>
    <s v=" "/>
    <s v=""/>
    <s v=""/>
    <n v="36353"/>
    <s v=""/>
    <n v="210"/>
    <s v=""/>
    <s v=""/>
  </r>
  <r>
    <x v="1"/>
    <x v="1"/>
    <d v="2021-12-10T00:00:00"/>
    <x v="11"/>
    <s v=" "/>
    <s v="G00196"/>
    <n v="66130"/>
    <x v="21"/>
    <s v="66130 Meals"/>
    <x v="5"/>
    <s v="British Bankers Club - NT"/>
    <s v=" "/>
    <s v=""/>
    <s v=""/>
    <n v="488.91"/>
    <n v="488.91"/>
    <n v="0"/>
    <s v="British Bankers Club"/>
    <s v="G/L Account"/>
    <s v=""/>
    <s v=" "/>
    <s v=""/>
    <s v=""/>
    <n v="30832"/>
    <s v=""/>
    <n v="110"/>
    <s v="NULL"/>
    <s v="NULL"/>
  </r>
  <r>
    <x v="1"/>
    <x v="1"/>
    <d v="2021-12-10T00:00:00"/>
    <x v="11"/>
    <s v=" "/>
    <s v="G00196"/>
    <n v="65190"/>
    <x v="28"/>
    <s v="65190 Office supplies"/>
    <x v="6"/>
    <s v="Amazon -no receipt"/>
    <s v=" "/>
    <s v=""/>
    <s v=""/>
    <n v="12.43"/>
    <n v="12.43"/>
    <n v="0"/>
    <s v="Amazon"/>
    <s v="G/L Account"/>
    <s v=""/>
    <s v=" "/>
    <s v=""/>
    <s v=""/>
    <n v="30874"/>
    <s v=""/>
    <n v="180"/>
    <s v="NULL"/>
    <s v="NULL"/>
  </r>
  <r>
    <x v="1"/>
    <x v="1"/>
    <d v="2021-12-10T00:00:00"/>
    <x v="11"/>
    <s v=" "/>
    <s v="G00196"/>
    <n v="65190"/>
    <x v="28"/>
    <s v="65190 Office supplies"/>
    <x v="6"/>
    <s v="Amazon -no receipt"/>
    <s v=" "/>
    <s v=""/>
    <s v=""/>
    <n v="12.43"/>
    <n v="12.43"/>
    <n v="0"/>
    <s v="Amazon"/>
    <s v="G/L Account"/>
    <s v=""/>
    <s v=" "/>
    <s v=""/>
    <s v=""/>
    <n v="30868"/>
    <s v=""/>
    <n v="180"/>
    <s v="NULL"/>
    <s v="NULL"/>
  </r>
  <r>
    <x v="1"/>
    <x v="1"/>
    <d v="2021-12-10T00:00:00"/>
    <x v="11"/>
    <s v=" "/>
    <s v="G00195"/>
    <n v="65190"/>
    <x v="28"/>
    <s v="65190 Office supplies"/>
    <x v="6"/>
    <s v="offset 12.13.21"/>
    <s v=" "/>
    <s v=""/>
    <s v=""/>
    <n v="256.33999999999997"/>
    <n v="256.33999999999997"/>
    <n v="0"/>
    <s v="Heartsmart.com"/>
    <s v="G/L Account"/>
    <s v=""/>
    <s v=" "/>
    <s v=""/>
    <s v=""/>
    <n v="29780"/>
    <s v=""/>
    <n v="180"/>
    <s v="NULL"/>
    <s v="NULL"/>
  </r>
  <r>
    <x v="4"/>
    <x v="4"/>
    <d v="2021-12-10T00:00:00"/>
    <x v="11"/>
    <s v=" "/>
    <s v="G00195"/>
    <n v="63150"/>
    <x v="45"/>
    <s v="63150 Advertising, print &amp; promotion"/>
    <x v="8"/>
    <s v="Fedex NYC"/>
    <s v=" "/>
    <s v=""/>
    <s v=""/>
    <n v="99.71"/>
    <n v="99.71"/>
    <n v="0"/>
    <s v="Federal Express"/>
    <s v="G/L Account"/>
    <s v=""/>
    <s v=" "/>
    <s v=""/>
    <s v=""/>
    <n v="29774"/>
    <s v=""/>
    <n v="180"/>
    <s v="NULL"/>
    <s v="NULL"/>
  </r>
  <r>
    <x v="1"/>
    <x v="1"/>
    <d v="2021-12-10T00:00:00"/>
    <x v="11"/>
    <s v=" "/>
    <s v="G00195"/>
    <n v="51260"/>
    <x v="70"/>
    <s v="51260 Patient souvenirs"/>
    <x v="11"/>
    <s v="Costco Patient flowers"/>
    <s v=" "/>
    <s v=""/>
    <s v=""/>
    <n v="49.04"/>
    <n v="49.04"/>
    <n v="0"/>
    <s v="Costco"/>
    <s v="G/L Account"/>
    <s v=""/>
    <s v=" "/>
    <s v=""/>
    <s v=""/>
    <n v="29756"/>
    <s v=""/>
    <n v="340"/>
    <s v="NULL"/>
    <s v="NULL"/>
  </r>
  <r>
    <x v="1"/>
    <x v="5"/>
    <d v="2021-12-10T00:00:00"/>
    <x v="11"/>
    <s v=" "/>
    <s v="G00195"/>
    <n v="51250"/>
    <x v="71"/>
    <s v="51250 Patient refreshments"/>
    <x v="11"/>
    <s v="chips"/>
    <s v=" "/>
    <s v=""/>
    <s v=""/>
    <n v="6.07"/>
    <n v="6.07"/>
    <n v="0"/>
    <s v="Costco"/>
    <s v="G/L Account"/>
    <s v=""/>
    <s v=" "/>
    <s v=""/>
    <s v=""/>
    <n v="29768"/>
    <s v=""/>
    <n v="180"/>
    <s v="NULL"/>
    <s v="NULL"/>
  </r>
  <r>
    <x v="1"/>
    <x v="5"/>
    <d v="2021-12-10T00:00:00"/>
    <x v="11"/>
    <s v=" "/>
    <s v="G00195"/>
    <n v="51250"/>
    <x v="71"/>
    <s v="51250 Patient refreshments"/>
    <x v="11"/>
    <s v="yogurt"/>
    <s v=" "/>
    <s v=""/>
    <s v=""/>
    <n v="15"/>
    <n v="15"/>
    <n v="0"/>
    <s v="Costco"/>
    <s v="G/L Account"/>
    <s v=""/>
    <s v=" "/>
    <s v=""/>
    <s v=""/>
    <n v="29762"/>
    <s v=""/>
    <n v="180"/>
    <s v="NULL"/>
    <s v="NULL"/>
  </r>
  <r>
    <x v="1"/>
    <x v="1"/>
    <d v="2021-12-10T00:00:00"/>
    <x v="11"/>
    <s v=" "/>
    <s v="G00196"/>
    <n v="51230"/>
    <x v="72"/>
    <s v="51230 IVF Lab supplies"/>
    <x v="11"/>
    <s v="Pure Silicone Tubing"/>
    <s v=" "/>
    <s v=""/>
    <s v=""/>
    <n v="193.36"/>
    <n v="193.36"/>
    <n v="0"/>
    <s v="Amazon"/>
    <s v="G/L Account"/>
    <s v=""/>
    <s v=" "/>
    <s v=""/>
    <s v=""/>
    <n v="30850"/>
    <s v=""/>
    <n v="130"/>
    <s v="NULL"/>
    <s v="NULL"/>
  </r>
  <r>
    <x v="1"/>
    <x v="5"/>
    <d v="2021-12-10T00:00:00"/>
    <x v="11"/>
    <s v=" "/>
    <s v="G00196"/>
    <n v="51230"/>
    <x v="72"/>
    <s v="51230 IVF Lab supplies"/>
    <x v="11"/>
    <s v="Pure Silicone Tubing"/>
    <s v=" "/>
    <s v=""/>
    <s v=""/>
    <n v="194.24"/>
    <n v="194.24"/>
    <n v="0"/>
    <s v="Amazon"/>
    <s v="G/L Account"/>
    <s v=""/>
    <s v=" "/>
    <s v=""/>
    <s v=""/>
    <n v="30844"/>
    <s v=""/>
    <n v="130"/>
    <s v="NULL"/>
    <s v="NULL"/>
  </r>
  <r>
    <x v="1"/>
    <x v="7"/>
    <d v="2021-12-10T00:00:00"/>
    <x v="11"/>
    <s v=" "/>
    <s v="G00196"/>
    <n v="51230"/>
    <x v="72"/>
    <s v="51230 IVF Lab supplies"/>
    <x v="11"/>
    <s v="Pure Silicone Tubing"/>
    <s v=" "/>
    <s v=""/>
    <s v=""/>
    <n v="196.24"/>
    <n v="196.24"/>
    <n v="0"/>
    <s v="Amazon"/>
    <s v="G/L Account"/>
    <s v=""/>
    <s v=" "/>
    <s v=""/>
    <s v=""/>
    <n v="30838"/>
    <s v=""/>
    <n v="130"/>
    <s v="NULL"/>
    <s v="NULL"/>
  </r>
  <r>
    <x v="1"/>
    <x v="7"/>
    <d v="2021-12-10T00:00:00"/>
    <x v="11"/>
    <s v="Invoice"/>
    <s v="36211058"/>
    <n v="51230"/>
    <x v="72"/>
    <s v="51230 IVF Lab supplies"/>
    <x v="11"/>
    <s v="Prog, A1A LHII, BHCG, E2, Hormone FSH,Sample cup, printer thermal, Probe tip, FSH Sample"/>
    <s v=" "/>
    <s v=""/>
    <s v=""/>
    <n v="1923.98"/>
    <n v="1923.98"/>
    <n v="0"/>
    <s v=""/>
    <s v="G/L Account"/>
    <s v=""/>
    <s v=" "/>
    <s v=""/>
    <s v="McKesson"/>
    <n v="28531"/>
    <s v="36211058"/>
    <n v="130"/>
    <s v="NULL"/>
    <s v="NULL"/>
  </r>
  <r>
    <x v="1"/>
    <x v="5"/>
    <d v="2021-12-10T00:00:00"/>
    <x v="11"/>
    <s v="Invoice"/>
    <s v="36211558"/>
    <n v="51230"/>
    <x v="72"/>
    <s v="51230 IVF Lab supplies"/>
    <x v="11"/>
    <s v="Assay AIA BHCG/Prog III/E2/ LH II/FSH , Calibrator BHCG, Pipette tips"/>
    <s v=" "/>
    <s v=""/>
    <s v=""/>
    <n v="3208.43"/>
    <n v="3208.43"/>
    <n v="0"/>
    <s v=""/>
    <s v="G/L Account"/>
    <s v=""/>
    <s v=" "/>
    <s v=""/>
    <s v="McKesson"/>
    <n v="28239"/>
    <s v="36211558"/>
    <n v="130"/>
    <s v="NULL"/>
    <s v="NULL"/>
  </r>
  <r>
    <x v="1"/>
    <x v="1"/>
    <d v="2021-12-10T00:00:00"/>
    <x v="11"/>
    <s v="Invoice"/>
    <s v="36803"/>
    <n v="51230"/>
    <x v="72"/>
    <s v="51230 IVF Lab supplies"/>
    <x v="11"/>
    <s v="230L/180L Nitrogen, Carbon Dioxide"/>
    <s v=" "/>
    <s v=""/>
    <s v=""/>
    <n v="888.65"/>
    <n v="888.65"/>
    <n v="0"/>
    <s v=""/>
    <s v="G/L Account"/>
    <s v=""/>
    <s v=" "/>
    <s v=""/>
    <s v="Rons Medical Gases, INC"/>
    <n v="28075"/>
    <s v="36803"/>
    <n v="130"/>
    <s v="NULL"/>
    <s v="NULL"/>
  </r>
  <r>
    <x v="1"/>
    <x v="7"/>
    <d v="2021-12-10T00:00:00"/>
    <x v="11"/>
    <s v="Invoice"/>
    <s v="36197946"/>
    <n v="51220"/>
    <x v="73"/>
    <s v="51220 Clinical supplies"/>
    <x v="11"/>
    <s v="Incise Drape"/>
    <s v=" "/>
    <s v=""/>
    <s v=""/>
    <n v="164.53"/>
    <n v="164.53"/>
    <n v="0"/>
    <s v=""/>
    <s v="G/L Account"/>
    <s v=""/>
    <s v=" "/>
    <s v=""/>
    <s v="McKesson"/>
    <n v="27901"/>
    <s v="36197946"/>
    <n v="110"/>
    <s v="NULL"/>
    <s v="NULL"/>
  </r>
  <r>
    <x v="1"/>
    <x v="8"/>
    <d v="2021-12-10T00:00:00"/>
    <x v="11"/>
    <s v="Invoice"/>
    <s v="36196755"/>
    <n v="51220"/>
    <x v="73"/>
    <s v="51220 Clinical supplies"/>
    <x v="11"/>
    <s v="Underpad"/>
    <s v=" "/>
    <s v=""/>
    <s v=""/>
    <n v="82.75"/>
    <n v="82.75"/>
    <n v="0"/>
    <s v=""/>
    <s v="G/L Account"/>
    <s v=""/>
    <s v=" "/>
    <s v=""/>
    <s v="McKesson"/>
    <n v="26314"/>
    <s v="36196755"/>
    <n v="110"/>
    <s v="NULL"/>
    <s v="NULL"/>
  </r>
  <r>
    <x v="1"/>
    <x v="1"/>
    <d v="2021-12-10T00:00:00"/>
    <x v="11"/>
    <s v="Invoice"/>
    <s v="36183235"/>
    <n v="51210"/>
    <x v="74"/>
    <s v="51210 Surgical supplies"/>
    <x v="11"/>
    <s v="Mayo Stand cover"/>
    <s v=" "/>
    <s v=""/>
    <s v=""/>
    <n v="53.19"/>
    <n v="53.19"/>
    <n v="0"/>
    <s v=""/>
    <s v="G/L Account"/>
    <s v=""/>
    <s v=" "/>
    <s v=""/>
    <s v="McKesson"/>
    <n v="26310"/>
    <s v="36183235"/>
    <n v="110"/>
    <s v="NULL"/>
    <s v="NULL"/>
  </r>
  <r>
    <x v="1"/>
    <x v="5"/>
    <d v="2021-12-10T00:00:00"/>
    <x v="11"/>
    <s v="Invoice"/>
    <s v="36172199"/>
    <n v="51210"/>
    <x v="74"/>
    <s v="51210 Surgical supplies"/>
    <x v="11"/>
    <s v="Forcep"/>
    <s v=" "/>
    <s v=""/>
    <s v=""/>
    <n v="61.28"/>
    <n v="61.28"/>
    <n v="0"/>
    <s v=""/>
    <s v="G/L Account"/>
    <s v=""/>
    <s v=" "/>
    <s v=""/>
    <s v="McKesson"/>
    <n v="26306"/>
    <s v="36172199"/>
    <n v="11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EDGE TRANS CCD 602200352333 TRN*1*602200352333*1591031071~"/>
    <s v=" "/>
    <s v=""/>
    <s v=""/>
    <n v="-1186.3800000000001"/>
    <n v="0"/>
    <n v="1186.3800000000001"/>
    <s v=""/>
    <s v="G/L Account"/>
    <s v=""/>
    <s v=" "/>
    <s v=""/>
    <s v=""/>
    <n v="33961"/>
    <s v=""/>
    <n v="22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CCD 474898527 TRN*1*211209090006597*15910310 71\"/>
    <s v=" "/>
    <s v=""/>
    <s v=""/>
    <n v="-13489.05"/>
    <n v="0"/>
    <n v="13489.05"/>
    <s v=""/>
    <s v="G/L Account"/>
    <s v=""/>
    <s v=" "/>
    <s v=""/>
    <s v=""/>
    <n v="33959"/>
    <s v=""/>
    <n v="220"/>
    <s v="NULL"/>
    <s v="NULL"/>
  </r>
  <r>
    <x v="1"/>
    <x v="1"/>
    <d v="2021-12-10T00:00:00"/>
    <x v="11"/>
    <s v=" "/>
    <s v="G00206"/>
    <n v="41220"/>
    <x v="78"/>
    <s v="41220 Insurance revenue - professional fees"/>
    <x v="16"/>
    <s v="HCCLAIMPMT CIGNA CCD 474898527 TRN*1*211209090006596*15910310 71\"/>
    <s v=" "/>
    <s v=""/>
    <s v=""/>
    <n v="-8755.2900000000009"/>
    <n v="0"/>
    <n v="8755.2900000000009"/>
    <s v=""/>
    <s v="G/L Account"/>
    <s v=""/>
    <s v=" "/>
    <s v=""/>
    <s v=""/>
    <n v="33957"/>
    <s v=""/>
    <n v="220"/>
    <s v="NULL"/>
    <s v="NULL"/>
  </r>
  <r>
    <x v="0"/>
    <x v="1"/>
    <d v="2021-12-10T00:00:00"/>
    <x v="11"/>
    <s v=" "/>
    <s v="G00205"/>
    <n v="41220"/>
    <x v="78"/>
    <s v="41220 Insurance revenue - professional fees"/>
    <x v="16"/>
    <s v="HCCLAIMPMT CIGNA CCD 472825198 TRN*1*211209090006595*15910310 71\"/>
    <s v=" "/>
    <s v=""/>
    <s v=""/>
    <n v="-1030.54"/>
    <n v="0"/>
    <n v="1030.54"/>
    <s v=""/>
    <s v="G/L Account"/>
    <s v=""/>
    <s v=" "/>
    <s v=""/>
    <s v=""/>
    <n v="33598"/>
    <s v=""/>
    <n v="220"/>
    <s v="NULL"/>
    <s v="NULL"/>
  </r>
  <r>
    <x v="4"/>
    <x v="4"/>
    <d v="2021-12-10T00:00:00"/>
    <x v="11"/>
    <s v=" "/>
    <s v="G00210"/>
    <n v="41110"/>
    <x v="81"/>
    <s v="41110 Self-pay revenue"/>
    <x v="17"/>
    <s v="DEPOSIT MERCHANT BANKCD CCD 496432191880"/>
    <s v=" "/>
    <s v=""/>
    <s v=""/>
    <n v="-8775"/>
    <n v="0"/>
    <n v="8775"/>
    <s v=""/>
    <s v="G/L Account"/>
    <s v=""/>
    <s v=" "/>
    <s v=""/>
    <s v=""/>
    <n v="34199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95589880"/>
    <s v=" "/>
    <s v=""/>
    <s v=""/>
    <n v="-1836"/>
    <n v="0"/>
    <n v="1836"/>
    <s v=""/>
    <s v="G/L Account"/>
    <s v=""/>
    <s v=" "/>
    <s v=""/>
    <s v=""/>
    <n v="33955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9884"/>
    <s v=" "/>
    <s v=""/>
    <s v=""/>
    <n v="-21320"/>
    <n v="0"/>
    <n v="21320"/>
    <s v=""/>
    <s v="G/L Account"/>
    <s v=""/>
    <s v=" "/>
    <s v=""/>
    <s v=""/>
    <n v="33953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8886"/>
    <s v=" "/>
    <s v=""/>
    <s v=""/>
    <n v="-35713.85"/>
    <n v="0"/>
    <n v="35713.85"/>
    <s v=""/>
    <s v="G/L Account"/>
    <s v=""/>
    <s v=" "/>
    <s v=""/>
    <s v=""/>
    <n v="33951"/>
    <s v=""/>
    <n v="220"/>
    <s v="NULL"/>
    <s v="NULL"/>
  </r>
  <r>
    <x v="1"/>
    <x v="1"/>
    <d v="2021-12-10T00:00:00"/>
    <x v="11"/>
    <s v=" "/>
    <s v="G00206"/>
    <n v="41110"/>
    <x v="81"/>
    <s v="41110 Self-pay revenue"/>
    <x v="17"/>
    <s v="DEPOSIT MERCHANT BANKCD CCD 496355783887"/>
    <s v=" "/>
    <s v=""/>
    <s v=""/>
    <n v="-2535"/>
    <n v="0"/>
    <n v="2535"/>
    <s v=""/>
    <s v="G/L Account"/>
    <s v=""/>
    <s v=" "/>
    <s v=""/>
    <s v=""/>
    <n v="33949"/>
    <s v=""/>
    <n v="220"/>
    <s v="NULL"/>
    <s v="NULL"/>
  </r>
  <r>
    <x v="1"/>
    <x v="1"/>
    <d v="2021-12-10T00:00:00"/>
    <x v="11"/>
    <s v=" "/>
    <s v="G00203"/>
    <n v="41110"/>
    <x v="81"/>
    <s v="41110 Self-pay revenue"/>
    <x v="17"/>
    <s v="DEPOSIT - BRANCH"/>
    <s v=" "/>
    <s v=""/>
    <s v=""/>
    <n v="-16765"/>
    <n v="0"/>
    <n v="16765"/>
    <s v=""/>
    <s v="G/L Account"/>
    <s v=""/>
    <s v=" "/>
    <s v=""/>
    <s v=""/>
    <n v="33819"/>
    <s v=""/>
    <n v="22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16.32"/>
    <n v="16.32"/>
    <n v="0"/>
    <s v="Uber.com"/>
    <s v="G/L Account"/>
    <s v=""/>
    <s v=" "/>
    <s v=""/>
    <s v=""/>
    <n v="30916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18.79"/>
    <n v="18.79"/>
    <n v="0"/>
    <s v="Uber.com"/>
    <s v="G/L Account"/>
    <s v=""/>
    <s v=" "/>
    <s v=""/>
    <s v=""/>
    <n v="30910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29.33"/>
    <n v="29.33"/>
    <n v="0"/>
    <s v="Uber.com"/>
    <s v="G/L Account"/>
    <s v=""/>
    <s v=" "/>
    <s v=""/>
    <s v=""/>
    <n v="30904"/>
    <s v=""/>
    <n v="110"/>
    <s v="NULL"/>
    <s v="NULL"/>
  </r>
  <r>
    <x v="1"/>
    <x v="1"/>
    <d v="2021-12-11T00:00:00"/>
    <x v="11"/>
    <s v=" "/>
    <s v="G00196"/>
    <n v="66140"/>
    <x v="20"/>
    <s v="66140 Ground transportation"/>
    <x v="5"/>
    <s v="Uber NT"/>
    <s v=" "/>
    <s v=""/>
    <s v=""/>
    <n v="60.45"/>
    <n v="60.45"/>
    <n v="0"/>
    <s v="Uber.com"/>
    <s v="G/L Account"/>
    <s v=""/>
    <s v=" "/>
    <s v=""/>
    <s v=""/>
    <n v="30898"/>
    <s v=""/>
    <n v="110"/>
    <s v="NULL"/>
    <s v="NULL"/>
  </r>
  <r>
    <x v="4"/>
    <x v="4"/>
    <d v="2021-12-11T00:00:00"/>
    <x v="11"/>
    <s v=" "/>
    <s v="G00197"/>
    <n v="65210"/>
    <x v="26"/>
    <s v="65210 Computer software"/>
    <x v="6"/>
    <s v="Spotify"/>
    <s v=" "/>
    <s v=""/>
    <s v=""/>
    <n v="15.99"/>
    <n v="15.99"/>
    <n v="0"/>
    <s v="Spotify"/>
    <s v="G/L Account"/>
    <s v=""/>
    <s v=" "/>
    <s v=""/>
    <s v=""/>
    <n v="31630"/>
    <s v=""/>
    <n v="370"/>
    <s v="NULL"/>
    <s v="NULL"/>
  </r>
  <r>
    <x v="1"/>
    <x v="1"/>
    <d v="2021-12-11T00:00:00"/>
    <x v="11"/>
    <s v=" "/>
    <s v="G00195"/>
    <n v="65210"/>
    <x v="26"/>
    <s v="65210 Computer software"/>
    <x v="6"/>
    <s v="QBO pc ca - mso paid for"/>
    <s v=" "/>
    <s v=""/>
    <s v=""/>
    <n v="180"/>
    <n v="180"/>
    <n v="0"/>
    <s v="QuickBooks"/>
    <s v="G/L Account"/>
    <s v=""/>
    <s v=" "/>
    <s v=""/>
    <s v=""/>
    <n v="29810"/>
    <s v=""/>
    <n v="320"/>
    <s v="NULL"/>
    <s v="NULL"/>
  </r>
  <r>
    <x v="1"/>
    <x v="1"/>
    <d v="2021-12-11T00:00:00"/>
    <x v="11"/>
    <s v=" "/>
    <s v="G00195"/>
    <n v="65210"/>
    <x v="26"/>
    <s v="65210 Computer software"/>
    <x v="6"/>
    <s v="Navinet- no receipt"/>
    <s v=" "/>
    <s v=""/>
    <s v=""/>
    <n v="70.489999999999995"/>
    <n v="70.489999999999995"/>
    <n v="0"/>
    <s v="Navinet"/>
    <s v="G/L Account"/>
    <s v=""/>
    <s v=" "/>
    <s v=""/>
    <s v=""/>
    <n v="29804"/>
    <s v=""/>
    <n v="180"/>
    <s v="NULL"/>
    <s v="NULL"/>
  </r>
  <r>
    <x v="1"/>
    <x v="1"/>
    <d v="2021-12-11T00:00:00"/>
    <x v="11"/>
    <s v=" "/>
    <s v="G00196"/>
    <n v="65130"/>
    <x v="34"/>
    <s v="65130 Telephone &amp; internet"/>
    <x v="6"/>
    <s v="AT&amp;T - NT"/>
    <s v=" "/>
    <s v=""/>
    <s v=""/>
    <n v="117.04"/>
    <n v="117.04"/>
    <n v="0"/>
    <s v="AT&amp;T"/>
    <s v="G/L Account"/>
    <s v=""/>
    <s v=" "/>
    <s v=""/>
    <s v=""/>
    <n v="30892"/>
    <s v=""/>
    <n v="110"/>
    <s v="NULL"/>
    <s v="NULL"/>
  </r>
  <r>
    <x v="1"/>
    <x v="5"/>
    <d v="2021-12-11T00:00:00"/>
    <x v="11"/>
    <s v=" "/>
    <s v="G00195"/>
    <n v="63150"/>
    <x v="45"/>
    <s v="63150 Advertising, print &amp; promotion"/>
    <x v="8"/>
    <s v="Fedex SV"/>
    <s v=" "/>
    <s v=""/>
    <s v=""/>
    <n v="23.02"/>
    <n v="23.02"/>
    <n v="0"/>
    <s v="Federal Express"/>
    <s v="G/L Account"/>
    <s v=""/>
    <s v=" "/>
    <s v=""/>
    <s v=""/>
    <n v="29798"/>
    <s v=""/>
    <n v="180"/>
    <s v="NULL"/>
    <s v="NULL"/>
  </r>
  <r>
    <x v="1"/>
    <x v="8"/>
    <d v="2021-12-11T00:00:00"/>
    <x v="11"/>
    <s v=" "/>
    <s v="G00195"/>
    <n v="51250"/>
    <x v="71"/>
    <s v="51250 Patient refreshments"/>
    <x v="11"/>
    <s v="egg, trail mix, chips, goldfish"/>
    <s v=" "/>
    <s v=""/>
    <s v=""/>
    <n v="58.97"/>
    <n v="58.97"/>
    <n v="0"/>
    <s v="Costco"/>
    <s v="G/L Account"/>
    <s v=""/>
    <s v=" "/>
    <s v=""/>
    <s v=""/>
    <n v="29792"/>
    <s v=""/>
    <n v="180"/>
    <s v="NULL"/>
    <s v="NULL"/>
  </r>
  <r>
    <x v="1"/>
    <x v="1"/>
    <d v="2021-12-11T00:00:00"/>
    <x v="11"/>
    <s v=" "/>
    <s v="G00195"/>
    <n v="51250"/>
    <x v="71"/>
    <s v="51250 Patient refreshments"/>
    <x v="11"/>
    <s v="coffee cream"/>
    <s v=" "/>
    <s v=""/>
    <s v=""/>
    <n v="30.06"/>
    <n v="30.06"/>
    <n v="0"/>
    <s v="Amazon"/>
    <s v="G/L Account"/>
    <s v=""/>
    <s v=" "/>
    <s v=""/>
    <s v=""/>
    <n v="29786"/>
    <s v=""/>
    <n v="180"/>
    <s v="NULL"/>
    <s v="NULL"/>
  </r>
  <r>
    <x v="4"/>
    <x v="4"/>
    <d v="2021-12-11T00:00:00"/>
    <x v="11"/>
    <s v=" "/>
    <s v="G00197"/>
    <n v="51230"/>
    <x v="72"/>
    <s v="51230 IVF Lab supplies"/>
    <x v="11"/>
    <s v="ZORO TOOLS INC -no receipt"/>
    <s v=" "/>
    <s v=""/>
    <s v=""/>
    <n v="712.04"/>
    <n v="712.04"/>
    <n v="0"/>
    <s v="O'Tools Inc"/>
    <s v="G/L Account"/>
    <s v=""/>
    <s v=" "/>
    <s v=""/>
    <s v=""/>
    <n v="31636"/>
    <s v=""/>
    <n v="130"/>
    <s v="NULL"/>
    <s v="NULL"/>
  </r>
  <r>
    <x v="1"/>
    <x v="7"/>
    <d v="2021-12-11T00:00:00"/>
    <x v="11"/>
    <s v="Invoice"/>
    <s v="36966"/>
    <n v="51230"/>
    <x v="72"/>
    <s v="51230 IVF Lab supplies"/>
    <x v="11"/>
    <s v="Carbon Dioxide, G Cylinder"/>
    <s v=" "/>
    <s v=""/>
    <s v=""/>
    <n v="658.3"/>
    <n v="658.3"/>
    <n v="0"/>
    <s v=""/>
    <s v="G/L Account"/>
    <s v=""/>
    <s v=" "/>
    <s v=""/>
    <s v="Rons Medical Gases, INC"/>
    <n v="28079"/>
    <s v="36966"/>
    <n v="130"/>
    <s v="NULL"/>
    <s v="NULL"/>
  </r>
  <r>
    <x v="1"/>
    <x v="5"/>
    <d v="2021-12-11T00:00:00"/>
    <x v="11"/>
    <s v="Invoice"/>
    <s v="67719972"/>
    <n v="51230"/>
    <x v="72"/>
    <s v="51230 IVF Lab supplies"/>
    <x v="11"/>
    <s v="Nitrogen Liquid NF/Carbon Dioxide"/>
    <s v=" "/>
    <s v=""/>
    <s v=""/>
    <n v="318.64"/>
    <n v="318.64"/>
    <n v="0"/>
    <s v=""/>
    <s v="G/L Account"/>
    <s v=""/>
    <s v=" "/>
    <s v=""/>
    <s v="Linde Gas &amp; Equipment Inc."/>
    <n v="28016"/>
    <s v="67719972"/>
    <n v="130"/>
    <s v="NULL"/>
    <s v="NULL"/>
  </r>
  <r>
    <x v="0"/>
    <x v="4"/>
    <d v="2021-12-12T00:00:00"/>
    <x v="11"/>
    <s v=" "/>
    <s v="84993998"/>
    <n v="67160"/>
    <x v="15"/>
    <s v="67160 In-house meals"/>
    <x v="4"/>
    <s v="Breezy Hill Orchard and cider mill"/>
    <s v=" "/>
    <s v=""/>
    <s v=""/>
    <n v="32.200000000000003"/>
    <n v="32.200000000000003"/>
    <n v="0"/>
    <s v="Drop off gift"/>
    <s v="G/L Account"/>
    <s v=""/>
    <s v=" "/>
    <s v=""/>
    <s v=""/>
    <n v="36359"/>
    <s v=""/>
    <n v="340"/>
    <s v=""/>
    <s v=""/>
  </r>
  <r>
    <x v="4"/>
    <x v="4"/>
    <d v="2021-12-12T00:00:00"/>
    <x v="11"/>
    <s v=" "/>
    <s v="G00197"/>
    <n v="67160"/>
    <x v="15"/>
    <s v="67160 In-house meals"/>
    <x v="4"/>
    <s v="Forty Eight Lounge PK - no receipt"/>
    <s v=" "/>
    <s v=""/>
    <s v=""/>
    <n v="1002.09"/>
    <n v="1002.09"/>
    <n v="0"/>
    <s v="Forty Eight Peter"/>
    <s v="G/L Account"/>
    <s v=""/>
    <s v=" "/>
    <s v=""/>
    <s v=""/>
    <n v="31660"/>
    <s v=""/>
    <n v="110"/>
    <s v="NULL"/>
    <s v="NULL"/>
  </r>
  <r>
    <x v="1"/>
    <x v="1"/>
    <d v="2021-12-12T00:00:00"/>
    <x v="11"/>
    <s v=" "/>
    <s v="G00196"/>
    <n v="67160"/>
    <x v="15"/>
    <s v="67160 In-house meals"/>
    <x v="4"/>
    <s v="Le Pain Quotidien - NT"/>
    <s v=" "/>
    <s v=""/>
    <s v=""/>
    <n v="57.09"/>
    <n v="57.09"/>
    <n v="0"/>
    <s v="Le Pain Quotidien"/>
    <s v="G/L Account"/>
    <s v=""/>
    <s v=" "/>
    <s v=""/>
    <s v=""/>
    <n v="30934"/>
    <s v=""/>
    <n v="110"/>
    <s v="NULL"/>
    <s v="NULL"/>
  </r>
  <r>
    <x v="4"/>
    <x v="4"/>
    <d v="2021-12-12T00:00:00"/>
    <x v="11"/>
    <s v=" "/>
    <s v="G00197"/>
    <n v="66150"/>
    <x v="19"/>
    <s v="66150 Entertainment"/>
    <x v="5"/>
    <s v="fotografiska -no receipt"/>
    <s v=" "/>
    <s v=""/>
    <s v=""/>
    <n v="285.3"/>
    <n v="285.3"/>
    <n v="0"/>
    <s v="Tst Fotografiska Peter"/>
    <s v="G/L Account"/>
    <s v=""/>
    <s v=" "/>
    <s v=""/>
    <s v=""/>
    <n v="31654"/>
    <s v=""/>
    <n v="110"/>
    <s v="NULL"/>
    <s v="NULL"/>
  </r>
  <r>
    <x v="4"/>
    <x v="4"/>
    <d v="2021-12-12T00:00:00"/>
    <x v="11"/>
    <s v=" "/>
    <s v="G00197"/>
    <n v="66140"/>
    <x v="20"/>
    <s v="66140 Ground transportation"/>
    <x v="5"/>
    <s v="Uber PK"/>
    <s v=" "/>
    <s v=""/>
    <s v=""/>
    <n v="71.16"/>
    <n v="71.16"/>
    <n v="0"/>
    <s v="Uber.com"/>
    <s v="G/L Account"/>
    <s v=""/>
    <s v=" "/>
    <s v=""/>
    <s v=""/>
    <n v="31648"/>
    <s v=""/>
    <n v="110"/>
    <s v="NULL"/>
    <s v="NULL"/>
  </r>
  <r>
    <x v="4"/>
    <x v="4"/>
    <d v="2021-12-12T00:00:00"/>
    <x v="11"/>
    <s v=" "/>
    <s v="G00197"/>
    <n v="66140"/>
    <x v="20"/>
    <s v="66140 Ground transportation"/>
    <x v="5"/>
    <s v="Uber PK"/>
    <s v=" "/>
    <s v=""/>
    <s v=""/>
    <n v="26.47"/>
    <n v="26.47"/>
    <n v="0"/>
    <s v="Uber.com"/>
    <s v="G/L Account"/>
    <s v=""/>
    <s v=" "/>
    <s v=""/>
    <s v=""/>
    <n v="31642"/>
    <s v=""/>
    <n v="110"/>
    <s v="NULL"/>
    <s v="NULL"/>
  </r>
  <r>
    <x v="1"/>
    <x v="1"/>
    <d v="2021-12-12T00:00:00"/>
    <x v="11"/>
    <s v=" "/>
    <s v="G00196"/>
    <n v="66140"/>
    <x v="20"/>
    <s v="66140 Ground transportation"/>
    <x v="5"/>
    <s v="Uber NT"/>
    <s v=" "/>
    <s v=""/>
    <s v=""/>
    <n v="76.06"/>
    <n v="76.06"/>
    <n v="0"/>
    <s v="Uber.com"/>
    <s v="G/L Account"/>
    <s v=""/>
    <s v=" "/>
    <s v=""/>
    <s v=""/>
    <n v="30922"/>
    <s v=""/>
    <n v="110"/>
    <s v="NULL"/>
    <s v="NULL"/>
  </r>
  <r>
    <x v="0"/>
    <x v="2"/>
    <d v="2021-12-12T00:00:00"/>
    <x v="11"/>
    <s v="Invoice"/>
    <s v="51972"/>
    <n v="64110"/>
    <x v="42"/>
    <s v="64110 Accounting"/>
    <x v="7"/>
    <s v="Dynamics implementation 12.6.21-12.10.21"/>
    <s v=" "/>
    <s v=""/>
    <s v=""/>
    <n v="555"/>
    <n v="555"/>
    <n v="0"/>
    <s v=""/>
    <s v="G/L Account"/>
    <s v=""/>
    <s v=" "/>
    <s v=""/>
    <s v="Technology Management Concepts"/>
    <n v="28243"/>
    <s v="51972"/>
    <n v="320"/>
    <s v="NULL"/>
    <s v="NULL"/>
  </r>
  <r>
    <x v="1"/>
    <x v="7"/>
    <d v="2021-12-12T00:00:00"/>
    <x v="11"/>
    <s v=" "/>
    <s v="G00196"/>
    <n v="51250"/>
    <x v="71"/>
    <s v="51250 Patient refreshments"/>
    <x v="11"/>
    <s v="Coffee cream"/>
    <s v=" "/>
    <s v=""/>
    <s v=""/>
    <n v="60"/>
    <n v="60"/>
    <n v="0"/>
    <s v="Amazon"/>
    <s v="G/L Account"/>
    <s v=""/>
    <s v=" "/>
    <s v=""/>
    <s v=""/>
    <n v="30928"/>
    <s v=""/>
    <n v="180"/>
    <s v="NULL"/>
    <s v="NULL"/>
  </r>
  <r>
    <x v="1"/>
    <x v="1"/>
    <d v="2021-12-13T00:00:00"/>
    <x v="11"/>
    <s v="Invoice"/>
    <s v="12.13.21STATEFARMNT"/>
    <n v="81400"/>
    <x v="1"/>
    <s v="81400 Auto lease related expenses"/>
    <x v="0"/>
    <s v="policy number 392 0283-A06-05E  NT12.13.21"/>
    <s v=" "/>
    <s v=""/>
    <s v=""/>
    <n v="588.61"/>
    <n v="588.61"/>
    <n v="0"/>
    <s v=""/>
    <s v="G/L Account"/>
    <s v=""/>
    <s v=" "/>
    <s v=""/>
    <s v="StateFarm"/>
    <n v="26122"/>
    <s v="12.13.21STATEFARMNT"/>
    <n v="110"/>
    <s v="NULL"/>
    <s v="NULL"/>
  </r>
  <r>
    <x v="5"/>
    <x v="5"/>
    <d v="2021-12-13T00:00:00"/>
    <x v="11"/>
    <s v=" "/>
    <s v="85622901"/>
    <n v="67160"/>
    <x v="15"/>
    <s v="67160 In-house meals"/>
    <x v="4"/>
    <s v="Gong Cha"/>
    <s v=" "/>
    <s v=""/>
    <s v=""/>
    <n v="196.65"/>
    <n v="196.65"/>
    <n v="0"/>
    <s v="Requested by Dr. Vaughn to treat the SV staff while the provider was on site. Approved by recruiting which was approved by Katrina"/>
    <s v="G/L Account"/>
    <s v=""/>
    <s v=" "/>
    <s v=""/>
    <s v=""/>
    <n v="36367"/>
    <s v=""/>
    <n v="180"/>
    <s v=""/>
    <s v=""/>
  </r>
  <r>
    <x v="0"/>
    <x v="1"/>
    <d v="2021-12-13T00:00:00"/>
    <x v="11"/>
    <s v=" "/>
    <s v="85191639"/>
    <n v="66140"/>
    <x v="20"/>
    <s v="66140 Ground transportation"/>
    <x v="5"/>
    <s v="84.92 mi @ $0.56 / mi"/>
    <s v=" "/>
    <s v=""/>
    <s v=""/>
    <n v="47.56"/>
    <n v="47.56"/>
    <n v="0"/>
    <s v="Troubleshoot RWC Comcast Internet Circuit. Sunnyvale for Tickets + Verify Comcast Circuit."/>
    <s v="G/L Account"/>
    <s v=""/>
    <s v=" "/>
    <s v=""/>
    <s v=""/>
    <n v="36363"/>
    <s v=""/>
    <n v="370"/>
    <s v=""/>
    <s v=""/>
  </r>
  <r>
    <x v="1"/>
    <x v="1"/>
    <d v="2021-12-13T00:00:00"/>
    <x v="11"/>
    <s v=" "/>
    <s v="G00196"/>
    <n v="66120"/>
    <x v="94"/>
    <s v="66120 Hotel"/>
    <x v="5"/>
    <s v="Hotel - NT 12.11.21"/>
    <s v=" "/>
    <s v=""/>
    <s v=""/>
    <n v="954.77"/>
    <n v="954.77"/>
    <n v="0"/>
    <s v="Westin"/>
    <s v="G/L Account"/>
    <s v=""/>
    <s v=" "/>
    <s v=""/>
    <s v=""/>
    <n v="31006"/>
    <s v=""/>
    <n v="110"/>
    <s v="NULL"/>
    <s v="NULL"/>
  </r>
  <r>
    <x v="4"/>
    <x v="4"/>
    <d v="2021-12-13T00:00:00"/>
    <x v="11"/>
    <s v=" "/>
    <s v="G00197"/>
    <n v="65210"/>
    <x v="26"/>
    <s v="65210 Computer software"/>
    <x v="6"/>
    <s v="microsoft - no reciept"/>
    <s v=" "/>
    <s v=""/>
    <s v=""/>
    <n v="46.68"/>
    <n v="46.68"/>
    <n v="0"/>
    <s v="Microsoft"/>
    <s v="G/L Account"/>
    <s v=""/>
    <s v=" "/>
    <s v=""/>
    <s v=""/>
    <n v="31666"/>
    <s v=""/>
    <n v="370"/>
    <s v="NULL"/>
    <s v="NULL"/>
  </r>
  <r>
    <x v="1"/>
    <x v="1"/>
    <d v="2021-12-13T00:00:00"/>
    <x v="11"/>
    <s v=" "/>
    <s v="G00195"/>
    <n v="65210"/>
    <x v="26"/>
    <s v="65210 Computer software"/>
    <x v="6"/>
    <s v="Navinet - cancelled subscription- remaining bal"/>
    <s v=" "/>
    <s v=""/>
    <s v=""/>
    <n v="-14.84"/>
    <n v="0"/>
    <n v="14.84"/>
    <s v="Navinet"/>
    <s v="G/L Account"/>
    <s v=""/>
    <s v=" "/>
    <s v=""/>
    <s v=""/>
    <n v="29840"/>
    <s v=""/>
    <n v="180"/>
    <s v="NULL"/>
    <s v="NULL"/>
  </r>
  <r>
    <x v="4"/>
    <x v="4"/>
    <d v="2021-12-13T00:00:00"/>
    <x v="11"/>
    <s v="Invoice"/>
    <s v="P705443"/>
    <n v="65200"/>
    <x v="27"/>
    <s v="65200 IT supplies"/>
    <x v="6"/>
    <s v="Logitech USB unifying receiver"/>
    <s v=" "/>
    <s v=""/>
    <s v=""/>
    <n v="84.43"/>
    <n v="84.43"/>
    <n v="0"/>
    <s v=""/>
    <s v="G/L Account"/>
    <s v=""/>
    <s v=" "/>
    <s v=""/>
    <s v="CDW"/>
    <n v="26145"/>
    <s v="P705443"/>
    <n v="370"/>
    <s v="NULL"/>
    <s v="NULL"/>
  </r>
  <r>
    <x v="1"/>
    <x v="1"/>
    <d v="2021-12-13T00:00:00"/>
    <x v="11"/>
    <s v=" "/>
    <s v="G00196"/>
    <n v="65190"/>
    <x v="28"/>
    <s v="65190 Office supplies"/>
    <x v="6"/>
    <s v="balls"/>
    <s v=" "/>
    <s v=""/>
    <s v=""/>
    <n v="7.38"/>
    <n v="7.38"/>
    <n v="0"/>
    <s v="Amazon"/>
    <s v="G/L Account"/>
    <s v=""/>
    <s v=" "/>
    <s v=""/>
    <s v=""/>
    <n v="31030"/>
    <s v=""/>
    <n v="180"/>
    <s v="NULL"/>
    <s v="NULL"/>
  </r>
  <r>
    <x v="4"/>
    <x v="4"/>
    <d v="2021-12-13T00:00:00"/>
    <x v="11"/>
    <s v=" "/>
    <s v="G00196"/>
    <n v="65190"/>
    <x v="28"/>
    <s v="65190 Office supplies"/>
    <x v="6"/>
    <s v="space heater, descaler set"/>
    <s v=" "/>
    <s v=""/>
    <s v=""/>
    <n v="162.04"/>
    <n v="162.04"/>
    <n v="0"/>
    <s v="Amazon"/>
    <s v="G/L Account"/>
    <s v=""/>
    <s v=" "/>
    <s v=""/>
    <s v=""/>
    <n v="31018"/>
    <s v=""/>
    <n v="180"/>
    <s v="NULL"/>
    <s v="NULL"/>
  </r>
  <r>
    <x v="1"/>
    <x v="1"/>
    <d v="2021-12-13T00:00:00"/>
    <x v="11"/>
    <s v=" "/>
    <s v="G00195"/>
    <n v="65190"/>
    <x v="28"/>
    <s v="65190 Office supplies"/>
    <x v="6"/>
    <s v="Offset 12.10.21"/>
    <s v=" "/>
    <s v=""/>
    <s v=""/>
    <n v="-256.33999999999997"/>
    <n v="0"/>
    <n v="256.33999999999997"/>
    <s v="Heartsmart.com"/>
    <s v="G/L Account"/>
    <s v=""/>
    <s v=" "/>
    <s v=""/>
    <s v=""/>
    <n v="29834"/>
    <s v=""/>
    <n v="180"/>
    <s v="NULL"/>
    <s v="NULL"/>
  </r>
  <r>
    <x v="1"/>
    <x v="1"/>
    <d v="2021-12-13T00:00:00"/>
    <x v="11"/>
    <s v=" "/>
    <s v="G00195"/>
    <n v="65190"/>
    <x v="28"/>
    <s v="65190 Office supplies"/>
    <x v="6"/>
    <s v="Offset 12.21.21"/>
    <s v=" "/>
    <s v=""/>
    <s v=""/>
    <n v="6.46"/>
    <n v="6.46"/>
    <n v="0"/>
    <s v="Amazon"/>
    <s v="G/L Account"/>
    <s v=""/>
    <s v=" "/>
    <s v=""/>
    <s v=""/>
    <n v="29816"/>
    <s v=""/>
    <n v="180"/>
    <s v="NULL"/>
    <s v="NULL"/>
  </r>
  <r>
    <x v="4"/>
    <x v="4"/>
    <d v="2021-12-13T00:00:00"/>
    <x v="11"/>
    <s v="Invoice"/>
    <s v="307438"/>
    <n v="65180"/>
    <x v="29"/>
    <s v="65180 Printing, delivery, &amp; postage"/>
    <x v="6"/>
    <s v="10.28.21-11.27.21 overage"/>
    <s v=" "/>
    <s v=""/>
    <s v=""/>
    <n v="92.61"/>
    <n v="92.61"/>
    <n v="0"/>
    <s v=""/>
    <s v="G/L Account"/>
    <s v=""/>
    <s v=" "/>
    <s v=""/>
    <s v="Scott Technology Group"/>
    <n v="28245"/>
    <s v="307438"/>
    <n v="370"/>
    <s v="NULL"/>
    <s v="NULL"/>
  </r>
  <r>
    <x v="1"/>
    <x v="5"/>
    <d v="2021-12-13T00:00:00"/>
    <x v="11"/>
    <s v="Invoice"/>
    <s v="307381"/>
    <n v="65180"/>
    <x v="29"/>
    <s v="65180 Printing, delivery, &amp; postage"/>
    <x v="6"/>
    <s v="12.14.21-12.31.21 billing period"/>
    <s v=" "/>
    <s v=""/>
    <s v=""/>
    <n v="26.29"/>
    <n v="26.29"/>
    <n v="0"/>
    <s v=""/>
    <s v="G/L Account"/>
    <s v=""/>
    <s v=" "/>
    <s v=""/>
    <s v="Scott Technology Group"/>
    <n v="26133"/>
    <s v="307381"/>
    <n v="370"/>
    <s v="NULL"/>
    <s v="NULL"/>
  </r>
  <r>
    <x v="1"/>
    <x v="3"/>
    <d v="2021-12-13T00:00:00"/>
    <x v="11"/>
    <s v="Invoice"/>
    <s v="12.13.21-SF POW SEW"/>
    <n v="65120"/>
    <x v="35"/>
    <s v="65120 Utilities"/>
    <x v="6"/>
    <s v="ACC# 3161000000 - SOMA  11.1.21-12.1.21"/>
    <s v=" "/>
    <s v=""/>
    <s v=""/>
    <n v="362.99"/>
    <n v="362.99"/>
    <n v="0"/>
    <s v=""/>
    <s v="G/L Account"/>
    <s v=""/>
    <s v=" "/>
    <s v=""/>
    <s v="San Francisco Water Power Sewer"/>
    <n v="27909"/>
    <s v="12.13.21-SF POW SEW"/>
    <n v="380"/>
    <s v="NULL"/>
    <s v="NULL"/>
  </r>
  <r>
    <x v="4"/>
    <x v="4"/>
    <d v="2021-12-13T00:00:00"/>
    <x v="11"/>
    <s v=" "/>
    <s v="86287902"/>
    <n v="64140"/>
    <x v="40"/>
    <s v="64140 Recruiting - Provider"/>
    <x v="7"/>
    <s v="Taxi Cab"/>
    <s v=" "/>
    <s v=""/>
    <s v=""/>
    <n v="17.760000000000002"/>
    <n v="17.760000000000002"/>
    <n v="0"/>
    <s v="visiting referring providers"/>
    <s v="G/L Account"/>
    <s v=""/>
    <s v=" "/>
    <s v=""/>
    <s v=""/>
    <n v="37423"/>
    <s v=""/>
    <n v="110"/>
    <s v=""/>
    <s v=""/>
  </r>
  <r>
    <x v="4"/>
    <x v="4"/>
    <d v="2021-12-13T00:00:00"/>
    <x v="11"/>
    <s v=" "/>
    <s v="86287902"/>
    <n v="64140"/>
    <x v="40"/>
    <s v="64140 Recruiting - Provider"/>
    <x v="7"/>
    <s v="Taxi Cab"/>
    <s v=" "/>
    <s v=""/>
    <s v=""/>
    <n v="15.96"/>
    <n v="15.96"/>
    <n v="0"/>
    <s v="visiting referring providers"/>
    <s v="G/L Account"/>
    <s v=""/>
    <s v=" "/>
    <s v=""/>
    <s v=""/>
    <n v="36371"/>
    <s v=""/>
    <n v="110"/>
    <s v=""/>
    <s v=""/>
  </r>
  <r>
    <x v="1"/>
    <x v="1"/>
    <d v="2021-12-13T00:00:00"/>
    <x v="11"/>
    <s v=" "/>
    <s v="G00195"/>
    <n v="63150"/>
    <x v="45"/>
    <s v="63150 Advertising, print &amp; promotion"/>
    <x v="8"/>
    <s v="Fedex SF"/>
    <s v=" "/>
    <s v=""/>
    <s v=""/>
    <n v="19.989999999999998"/>
    <n v="19.989999999999998"/>
    <n v="0"/>
    <s v="Federal Express"/>
    <s v="G/L Account"/>
    <s v=""/>
    <s v=" "/>
    <s v=""/>
    <s v=""/>
    <n v="29828"/>
    <s v=""/>
    <n v="180"/>
    <s v="NULL"/>
    <s v="NULL"/>
  </r>
  <r>
    <x v="1"/>
    <x v="1"/>
    <d v="2021-12-13T00:00:00"/>
    <x v="11"/>
    <s v=" "/>
    <s v="G00195"/>
    <n v="63150"/>
    <x v="45"/>
    <s v="63150 Advertising, print &amp; promotion"/>
    <x v="8"/>
    <s v="Fedex SF"/>
    <s v=" "/>
    <s v=""/>
    <s v=""/>
    <n v="66.38"/>
    <n v="66.38"/>
    <n v="0"/>
    <s v="Federal Express"/>
    <s v="G/L Account"/>
    <s v=""/>
    <s v=" "/>
    <s v=""/>
    <s v=""/>
    <n v="29822"/>
    <s v=""/>
    <n v="180"/>
    <s v="NULL"/>
    <s v="NULL"/>
  </r>
  <r>
    <x v="1"/>
    <x v="7"/>
    <d v="2021-12-13T00:00:00"/>
    <x v="11"/>
    <s v="Invoice"/>
    <s v="2965"/>
    <n v="63120"/>
    <x v="47"/>
    <s v="63120 Events/Swag"/>
    <x v="8"/>
    <s v="Hair ties for patients"/>
    <s v=" "/>
    <s v=""/>
    <s v=""/>
    <n v="571.33000000000004"/>
    <n v="571.33000000000004"/>
    <n v="0"/>
    <s v=""/>
    <s v="G/L Account"/>
    <s v=""/>
    <s v=" "/>
    <s v=""/>
    <s v="The Waldorf Company, LLC"/>
    <n v="26126"/>
    <s v="2965"/>
    <n v="340"/>
    <s v="NULL"/>
    <s v="NULL"/>
  </r>
  <r>
    <x v="1"/>
    <x v="5"/>
    <d v="2021-12-13T00:00:00"/>
    <x v="11"/>
    <s v="Invoice"/>
    <s v="511000183632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6343"/>
    <s v="511000183632"/>
    <n v="130"/>
    <s v="NULL"/>
    <s v="NULL"/>
  </r>
  <r>
    <x v="1"/>
    <x v="5"/>
    <d v="2021-12-13T00:00:00"/>
    <x v="11"/>
    <s v="Invoice"/>
    <s v="511000183632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6340"/>
    <s v="511000183632"/>
    <n v="170"/>
    <s v="NULL"/>
    <s v="NULL"/>
  </r>
  <r>
    <x v="1"/>
    <x v="5"/>
    <d v="2021-12-13T00:00:00"/>
    <x v="11"/>
    <s v="Invoice"/>
    <s v="511000183632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6337"/>
    <s v="511000183632"/>
    <n v="110"/>
    <s v="NULL"/>
    <s v="NULL"/>
  </r>
  <r>
    <x v="1"/>
    <x v="5"/>
    <d v="2021-12-13T00:00:00"/>
    <x v="11"/>
    <s v="Invoice"/>
    <s v="511000183632"/>
    <n v="51380"/>
    <x v="63"/>
    <s v="51380 Laundry"/>
    <x v="10"/>
    <s v="Laundry Nurses"/>
    <s v=" "/>
    <s v=""/>
    <s v=""/>
    <n v="120.22"/>
    <n v="120.22"/>
    <n v="0"/>
    <s v=""/>
    <s v="G/L Account"/>
    <s v=""/>
    <s v=" "/>
    <s v=""/>
    <s v="Aramark"/>
    <n v="26334"/>
    <s v="511000183632"/>
    <n v="12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82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76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29870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51"/>
    <n v="41.51"/>
    <n v="0"/>
    <s v="Orders Goodeggs.com"/>
    <s v="G/L Account"/>
    <s v=""/>
    <s v=" "/>
    <s v=""/>
    <s v=""/>
    <n v="29864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57"/>
    <n v="41.57"/>
    <n v="0"/>
    <s v="Orders Goodeggs.com"/>
    <s v="G/L Account"/>
    <s v=""/>
    <s v=" "/>
    <s v=""/>
    <s v=""/>
    <n v="29858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67"/>
    <n v="41.67"/>
    <n v="0"/>
    <s v="Orders Goodeggs.com"/>
    <s v="G/L Account"/>
    <s v=""/>
    <s v=" "/>
    <s v=""/>
    <s v=""/>
    <n v="29852"/>
    <s v=""/>
    <n v="340"/>
    <s v="NULL"/>
    <s v="NULL"/>
  </r>
  <r>
    <x v="1"/>
    <x v="1"/>
    <d v="2021-12-13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29846"/>
    <s v=""/>
    <n v="340"/>
    <s v="NULL"/>
    <s v="NULL"/>
  </r>
  <r>
    <x v="1"/>
    <x v="1"/>
    <d v="2021-12-13T00:00:00"/>
    <x v="11"/>
    <s v=" "/>
    <s v="G00196"/>
    <n v="51240"/>
    <x v="96"/>
    <s v="51240 Medication"/>
    <x v="11"/>
    <s v="Alto - Dean"/>
    <s v=" "/>
    <s v=""/>
    <s v=""/>
    <n v="689"/>
    <n v="689"/>
    <n v="0"/>
    <s v="Spring Pay"/>
    <s v="G/L Account"/>
    <s v=""/>
    <s v=" "/>
    <s v=""/>
    <s v=""/>
    <n v="31012"/>
    <s v=""/>
    <n v="120"/>
    <s v="NULL"/>
    <s v="NULL"/>
  </r>
  <r>
    <x v="1"/>
    <x v="1"/>
    <d v="2021-12-13T00:00:00"/>
    <x v="11"/>
    <s v=" "/>
    <s v="G00196"/>
    <n v="51240"/>
    <x v="96"/>
    <s v="51240 Medication"/>
    <x v="11"/>
    <s v="Alto- Krall"/>
    <s v=" "/>
    <s v=""/>
    <s v=""/>
    <n v="1794.88"/>
    <n v="1794.88"/>
    <n v="0"/>
    <s v="Spring Pay"/>
    <s v="G/L Account"/>
    <s v=""/>
    <s v=" "/>
    <s v=""/>
    <s v=""/>
    <n v="31000"/>
    <s v=""/>
    <n v="120"/>
    <s v="NULL"/>
    <s v="NULL"/>
  </r>
  <r>
    <x v="1"/>
    <x v="5"/>
    <d v="2021-12-13T00:00:00"/>
    <x v="11"/>
    <s v=" "/>
    <s v="G00196"/>
    <n v="51240"/>
    <x v="96"/>
    <s v="51240 Medication"/>
    <x v="11"/>
    <s v="Alto - Vaughn"/>
    <s v=" "/>
    <s v=""/>
    <s v=""/>
    <n v="6337.16"/>
    <n v="6337.16"/>
    <n v="0"/>
    <s v="Spring Pay"/>
    <s v="G/L Account"/>
    <s v=""/>
    <s v=" "/>
    <s v=""/>
    <s v=""/>
    <n v="30994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 Kim"/>
    <s v=" "/>
    <s v=""/>
    <s v=""/>
    <n v="7998.6"/>
    <n v="7998.6"/>
    <n v="0"/>
    <s v="Spring Pay"/>
    <s v="G/L Account"/>
    <s v=""/>
    <s v=" "/>
    <s v=""/>
    <s v=""/>
    <n v="30988"/>
    <s v=""/>
    <n v="110"/>
    <s v="NULL"/>
    <s v="NULL"/>
  </r>
  <r>
    <x v="1"/>
    <x v="5"/>
    <d v="2021-12-13T00:00:00"/>
    <x v="11"/>
    <s v=" "/>
    <s v="G00196"/>
    <n v="51240"/>
    <x v="96"/>
    <s v="51240 Medication"/>
    <x v="11"/>
    <s v="Alto- Lee"/>
    <s v=" "/>
    <s v=""/>
    <s v=""/>
    <n v="9572.56"/>
    <n v="9572.56"/>
    <n v="0"/>
    <s v="Spring Pay"/>
    <s v="G/L Account"/>
    <s v=""/>
    <s v=" "/>
    <s v=""/>
    <s v=""/>
    <n v="30982"/>
    <s v=""/>
    <n v="110"/>
    <s v="NULL"/>
    <s v="NULL"/>
  </r>
  <r>
    <x v="1"/>
    <x v="3"/>
    <d v="2021-12-13T00:00:00"/>
    <x v="11"/>
    <s v=" "/>
    <s v="G00196"/>
    <n v="51240"/>
    <x v="96"/>
    <s v="51240 Medication"/>
    <x v="11"/>
    <s v="Alto- Zore"/>
    <s v=" "/>
    <s v=""/>
    <s v=""/>
    <n v="9869.1200000000008"/>
    <n v="9869.1200000000008"/>
    <n v="0"/>
    <s v="Spring Pay"/>
    <s v="G/L Account"/>
    <s v=""/>
    <s v=" "/>
    <s v=""/>
    <s v=""/>
    <n v="30976"/>
    <s v=""/>
    <n v="110"/>
    <s v="NULL"/>
    <s v="NULL"/>
  </r>
  <r>
    <x v="1"/>
    <x v="5"/>
    <d v="2021-12-13T00:00:00"/>
    <x v="11"/>
    <s v=" "/>
    <s v="G00196"/>
    <n v="51240"/>
    <x v="96"/>
    <s v="51240 Medication"/>
    <x v="11"/>
    <s v="Alto Harris"/>
    <s v=" "/>
    <s v=""/>
    <s v=""/>
    <n v="13598.84"/>
    <n v="13598.84"/>
    <n v="0"/>
    <s v="Spring Pay"/>
    <s v="G/L Account"/>
    <s v=""/>
    <s v=" "/>
    <s v=""/>
    <s v=""/>
    <n v="30970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- Dovey"/>
    <s v=" "/>
    <s v=""/>
    <s v=""/>
    <n v="16888.84"/>
    <n v="16888.84"/>
    <n v="0"/>
    <s v="Spring Pay"/>
    <s v="G/L Account"/>
    <s v=""/>
    <s v=" "/>
    <s v=""/>
    <s v=""/>
    <n v="30964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 - Fisher"/>
    <s v=" "/>
    <s v=""/>
    <s v=""/>
    <n v="29627.68"/>
    <n v="29627.68"/>
    <n v="0"/>
    <s v="Spring Pay"/>
    <s v="G/L Account"/>
    <s v=""/>
    <s v=" "/>
    <s v=""/>
    <s v=""/>
    <n v="30958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 Pasternak"/>
    <s v=" "/>
    <s v=""/>
    <s v=""/>
    <n v="32219.88"/>
    <n v="32219.88"/>
    <n v="0"/>
    <s v="Spring Pay"/>
    <s v="G/L Account"/>
    <s v=""/>
    <s v=" "/>
    <s v=""/>
    <s v=""/>
    <n v="30952"/>
    <s v=""/>
    <n v="110"/>
    <s v="NULL"/>
    <s v="NULL"/>
  </r>
  <r>
    <x v="1"/>
    <x v="7"/>
    <d v="2021-12-13T00:00:00"/>
    <x v="11"/>
    <s v=" "/>
    <s v="G00196"/>
    <n v="51240"/>
    <x v="96"/>
    <s v="51240 Medication"/>
    <x v="11"/>
    <s v="Alto- Okeigwe"/>
    <s v=" "/>
    <s v=""/>
    <s v=""/>
    <n v="38255.199999999997"/>
    <n v="38255.199999999997"/>
    <n v="0"/>
    <s v="Spring Pay"/>
    <s v="G/L Account"/>
    <s v=""/>
    <s v=" "/>
    <s v=""/>
    <s v=""/>
    <n v="30946"/>
    <s v=""/>
    <n v="110"/>
    <s v="NULL"/>
    <s v="NULL"/>
  </r>
  <r>
    <x v="1"/>
    <x v="1"/>
    <d v="2021-12-13T00:00:00"/>
    <x v="11"/>
    <s v=" "/>
    <s v="G00196"/>
    <n v="51240"/>
    <x v="96"/>
    <s v="51240 Medication"/>
    <x v="11"/>
    <s v="Alto-NT"/>
    <s v=" "/>
    <s v=""/>
    <s v=""/>
    <n v="53590.51"/>
    <n v="53590.51"/>
    <n v="0"/>
    <s v="Spring Pay"/>
    <s v="G/L Account"/>
    <s v=""/>
    <s v=" "/>
    <s v=""/>
    <s v=""/>
    <n v="30940"/>
    <s v=""/>
    <n v="110"/>
    <s v="NULL"/>
    <s v="NULL"/>
  </r>
  <r>
    <x v="4"/>
    <x v="4"/>
    <d v="2021-12-13T00:00:00"/>
    <x v="11"/>
    <s v=" "/>
    <s v="G00196"/>
    <n v="51230"/>
    <x v="72"/>
    <s v="51230 IVF Lab supplies"/>
    <x v="11"/>
    <s v="Gloves"/>
    <s v=" "/>
    <s v=""/>
    <s v=""/>
    <n v="4"/>
    <n v="4"/>
    <n v="0"/>
    <s v="Amazon"/>
    <s v="G/L Account"/>
    <s v=""/>
    <s v=" "/>
    <s v=""/>
    <s v=""/>
    <n v="31036"/>
    <s v=""/>
    <n v="130"/>
    <s v="NULL"/>
    <s v="NULL"/>
  </r>
  <r>
    <x v="1"/>
    <x v="1"/>
    <d v="2021-12-13T00:00:00"/>
    <x v="11"/>
    <s v="Invoice"/>
    <s v="6067155"/>
    <n v="51230"/>
    <x v="72"/>
    <s v="51230 IVF Lab supplies"/>
    <x v="11"/>
    <s v="QA Cleav/Blast/Fert"/>
    <s v=" "/>
    <s v=""/>
    <s v=""/>
    <n v="696.86"/>
    <n v="696.86"/>
    <n v="0"/>
    <s v=""/>
    <s v="G/L Account"/>
    <s v=""/>
    <s v=" "/>
    <s v=""/>
    <s v="Origio"/>
    <n v="28087"/>
    <s v="6067155"/>
    <n v="130"/>
    <s v="NULL"/>
    <s v="NULL"/>
  </r>
  <r>
    <x v="1"/>
    <x v="7"/>
    <d v="2021-12-13T00:00:00"/>
    <x v="11"/>
    <s v="Invoice"/>
    <s v="6067118"/>
    <n v="51230"/>
    <x v="72"/>
    <s v="51230 IVF Lab supplies"/>
    <x v="11"/>
    <s v="QA Cleav/Blast/Fert"/>
    <s v=" "/>
    <s v=""/>
    <s v=""/>
    <n v="701.59"/>
    <n v="701.59"/>
    <n v="0"/>
    <s v=""/>
    <s v="G/L Account"/>
    <s v=""/>
    <s v=" "/>
    <s v=""/>
    <s v="Origio"/>
    <n v="28083"/>
    <s v="6067118"/>
    <n v="130"/>
    <s v="NULL"/>
    <s v="NULL"/>
  </r>
  <r>
    <x v="1"/>
    <x v="5"/>
    <d v="2021-12-13T00:00:00"/>
    <x v="11"/>
    <s v="Invoice"/>
    <s v="6067162"/>
    <n v="51230"/>
    <x v="72"/>
    <s v="51230 IVF Lab supplies"/>
    <x v="11"/>
    <s v="QA Cleav/Blast/Fert, origio sperm"/>
    <s v=" "/>
    <s v=""/>
    <s v=""/>
    <n v="305.38"/>
    <n v="305.38"/>
    <n v="0"/>
    <s v=""/>
    <s v="G/L Account"/>
    <s v=""/>
    <s v=" "/>
    <s v=""/>
    <s v="Origio"/>
    <n v="28020"/>
    <s v="6067162"/>
    <n v="130"/>
    <s v="NULL"/>
    <s v="NULL"/>
  </r>
  <r>
    <x v="4"/>
    <x v="4"/>
    <d v="2021-12-13T00:00:00"/>
    <x v="11"/>
    <s v="Invoice"/>
    <s v="6067161"/>
    <n v="51230"/>
    <x v="72"/>
    <s v="51230 IVF Lab supplies"/>
    <x v="11"/>
    <s v="Stripper tips"/>
    <s v=" "/>
    <s v=""/>
    <s v=""/>
    <n v="1481.94"/>
    <n v="1481.94"/>
    <n v="0"/>
    <s v=""/>
    <s v="G/L Account"/>
    <s v=""/>
    <s v=" "/>
    <s v=""/>
    <s v="Origio"/>
    <n v="26141"/>
    <s v="6067161"/>
    <n v="130"/>
    <s v="NULL"/>
    <s v="NULL"/>
  </r>
  <r>
    <x v="4"/>
    <x v="4"/>
    <d v="2021-12-13T00:00:00"/>
    <x v="11"/>
    <s v="Invoice"/>
    <s v="6067160"/>
    <n v="51230"/>
    <x v="72"/>
    <s v="51230 IVF Lab supplies"/>
    <x v="11"/>
    <s v="Qa blast/Cleav/fert, origio sperm"/>
    <s v=" "/>
    <s v=""/>
    <s v=""/>
    <n v="309.39"/>
    <n v="309.39"/>
    <n v="0"/>
    <s v=""/>
    <s v="G/L Account"/>
    <s v=""/>
    <s v=" "/>
    <s v=""/>
    <s v="Origio"/>
    <n v="26137"/>
    <s v="6067160"/>
    <n v="130"/>
    <s v="NULL"/>
    <s v="NULL"/>
  </r>
  <r>
    <x v="1"/>
    <x v="7"/>
    <d v="2021-12-13T00:00:00"/>
    <x v="11"/>
    <s v="Invoice"/>
    <s v="36255175"/>
    <n v="51220"/>
    <x v="73"/>
    <s v="51220 Clinical supplies"/>
    <x v="11"/>
    <s v="Underpad, towel"/>
    <s v=" "/>
    <s v=""/>
    <s v=""/>
    <n v="97.5"/>
    <n v="97.5"/>
    <n v="0"/>
    <s v=""/>
    <s v="G/L Account"/>
    <s v=""/>
    <s v=" "/>
    <s v=""/>
    <s v="McKesson"/>
    <n v="26322"/>
    <s v="36255175"/>
    <n v="110"/>
    <s v="NULL"/>
    <s v="NULL"/>
  </r>
  <r>
    <x v="1"/>
    <x v="8"/>
    <d v="2021-12-13T00:00:00"/>
    <x v="11"/>
    <s v="Invoice"/>
    <s v="36255166"/>
    <n v="51220"/>
    <x v="73"/>
    <s v="51220 Clinical supplies"/>
    <x v="11"/>
    <s v="Drape sheet"/>
    <s v=" "/>
    <s v=""/>
    <s v=""/>
    <n v="50.04"/>
    <n v="50.04"/>
    <n v="0"/>
    <s v=""/>
    <s v="G/L Account"/>
    <s v=""/>
    <s v=" "/>
    <s v=""/>
    <s v="McKesson"/>
    <n v="26318"/>
    <s v="36255166"/>
    <n v="110"/>
    <s v="NULL"/>
    <s v="NULL"/>
  </r>
  <r>
    <x v="1"/>
    <x v="1"/>
    <d v="2021-12-13T00:00:00"/>
    <x v="11"/>
    <s v=" "/>
    <s v="G00196"/>
    <n v="51210"/>
    <x v="74"/>
    <s v="51210 Surgical supplies"/>
    <x v="11"/>
    <s v="Blood Pressure Hose,Single Tube"/>
    <s v=" "/>
    <s v=""/>
    <s v=""/>
    <n v="21.71"/>
    <n v="21.71"/>
    <n v="0"/>
    <s v="Amazon"/>
    <s v="G/L Account"/>
    <s v=""/>
    <s v=" "/>
    <s v=""/>
    <s v=""/>
    <n v="31024"/>
    <s v=""/>
    <n v="110"/>
    <s v="NULL"/>
    <s v="NULL"/>
  </r>
  <r>
    <x v="1"/>
    <x v="1"/>
    <d v="2021-12-13T00:00:00"/>
    <x v="11"/>
    <s v="Invoice"/>
    <s v="36275476"/>
    <n v="51210"/>
    <x v="74"/>
    <s v="51210 Surgical supplies"/>
    <x v="11"/>
    <s v="Steam integrator, syringe,underpad,glove,cleanser, cannula, scopette"/>
    <s v=" "/>
    <s v=""/>
    <s v=""/>
    <n v="1250.78"/>
    <n v="1250.78"/>
    <n v="0"/>
    <s v=""/>
    <s v="G/L Account"/>
    <s v=""/>
    <s v=" "/>
    <s v=""/>
    <s v="McKesson"/>
    <n v="27913"/>
    <s v="36275476"/>
    <n v="110"/>
    <s v="NULL"/>
    <s v="NULL"/>
  </r>
  <r>
    <x v="1"/>
    <x v="1"/>
    <d v="2021-12-13T00:00:00"/>
    <x v="11"/>
    <s v="Invoice"/>
    <s v="36279700"/>
    <n v="51210"/>
    <x v="74"/>
    <s v="51210 Surgical supplies"/>
    <x v="11"/>
    <s v="Intrmt Cath"/>
    <s v=" "/>
    <s v=""/>
    <s v=""/>
    <n v="76"/>
    <n v="76"/>
    <n v="0"/>
    <s v=""/>
    <s v="G/L Account"/>
    <s v=""/>
    <s v=" "/>
    <s v=""/>
    <s v="McKesson"/>
    <n v="26330"/>
    <s v="36279700"/>
    <n v="110"/>
    <s v="NULL"/>
    <s v="NULL"/>
  </r>
  <r>
    <x v="1"/>
    <x v="5"/>
    <d v="2021-12-13T00:00:00"/>
    <x v="11"/>
    <s v="Invoice"/>
    <s v="36256950"/>
    <n v="51210"/>
    <x v="74"/>
    <s v="51210 Surgical supplies"/>
    <x v="11"/>
    <s v="Blnt Needle, Ketorolac"/>
    <s v=" "/>
    <s v=""/>
    <s v=""/>
    <n v="265.63"/>
    <n v="265.63"/>
    <n v="0"/>
    <s v=""/>
    <s v="G/L Account"/>
    <s v=""/>
    <s v=" "/>
    <s v=""/>
    <s v="McKesson"/>
    <n v="26326"/>
    <s v="36256950"/>
    <n v="110"/>
    <s v="NULL"/>
    <s v="NULL"/>
  </r>
  <r>
    <x v="1"/>
    <x v="1"/>
    <d v="2021-12-13T00:00:00"/>
    <x v="11"/>
    <s v=" "/>
    <s v="G00206"/>
    <n v="41220"/>
    <x v="78"/>
    <s v="41220 Insurance revenue - professional fees"/>
    <x v="16"/>
    <s v="HCCLAIMPMT CIGNA EDGE TRANS CCD 600400377073 TRN*1*600400377073*1591031071~"/>
    <s v=" "/>
    <s v=""/>
    <s v=""/>
    <n v="-434.47"/>
    <n v="0"/>
    <n v="434.47"/>
    <s v=""/>
    <s v="G/L Account"/>
    <s v=""/>
    <s v=" "/>
    <s v=""/>
    <s v=""/>
    <n v="33985"/>
    <s v=""/>
    <n v="220"/>
    <s v="NULL"/>
    <s v="NULL"/>
  </r>
  <r>
    <x v="0"/>
    <x v="1"/>
    <d v="2021-12-13T00:00:00"/>
    <x v="11"/>
    <s v=" "/>
    <s v="G00205"/>
    <n v="41220"/>
    <x v="78"/>
    <s v="41220 Insurance revenue - professional fees"/>
    <x v="16"/>
    <s v="REMOTE DEPOSIT CAPTURE DEPOSIT"/>
    <s v=" "/>
    <s v=""/>
    <s v=""/>
    <n v="-1000"/>
    <n v="0"/>
    <n v="1000"/>
    <s v=""/>
    <s v="G/L Account"/>
    <s v=""/>
    <s v=" "/>
    <s v=""/>
    <s v=""/>
    <n v="33608"/>
    <s v=""/>
    <n v="220"/>
    <s v="NULL"/>
    <s v="NULL"/>
  </r>
  <r>
    <x v="4"/>
    <x v="4"/>
    <d v="2021-12-13T00:00:00"/>
    <x v="11"/>
    <s v=" "/>
    <s v="G00210"/>
    <n v="41110"/>
    <x v="81"/>
    <s v="41110 Self-pay revenue"/>
    <x v="17"/>
    <s v="DEPOSIT MERCHANT BANKCD CCD 496432191880"/>
    <s v=" "/>
    <s v=""/>
    <s v=""/>
    <n v="-25580"/>
    <n v="0"/>
    <n v="25580"/>
    <s v=""/>
    <s v="G/L Account"/>
    <s v=""/>
    <s v=" "/>
    <s v=""/>
    <s v=""/>
    <n v="34203"/>
    <s v=""/>
    <n v="220"/>
    <s v="NULL"/>
    <s v="NULL"/>
  </r>
  <r>
    <x v="4"/>
    <x v="4"/>
    <d v="2021-12-13T00:00:00"/>
    <x v="11"/>
    <s v=" "/>
    <s v="G00210"/>
    <n v="41110"/>
    <x v="81"/>
    <s v="41110 Self-pay revenue"/>
    <x v="17"/>
    <s v="DEPOSIT MERCHANT BANKCD CCD 496432191880"/>
    <s v=" "/>
    <s v=""/>
    <s v=""/>
    <n v="-495"/>
    <n v="0"/>
    <n v="495"/>
    <s v=""/>
    <s v="G/L Account"/>
    <s v=""/>
    <s v=" "/>
    <s v=""/>
    <s v=""/>
    <n v="3420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95587884"/>
    <s v=" "/>
    <s v=""/>
    <s v=""/>
    <n v="-275"/>
    <n v="0"/>
    <n v="275"/>
    <s v=""/>
    <s v="G/L Account"/>
    <s v=""/>
    <s v=" "/>
    <s v=""/>
    <s v=""/>
    <n v="33983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100"/>
    <n v="0"/>
    <n v="100"/>
    <s v=""/>
    <s v="G/L Account"/>
    <s v=""/>
    <s v=" "/>
    <s v=""/>
    <s v=""/>
    <n v="3398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26643"/>
    <n v="0"/>
    <n v="26643"/>
    <s v=""/>
    <s v="G/L Account"/>
    <s v=""/>
    <s v=" "/>
    <s v=""/>
    <s v=""/>
    <n v="33979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9884"/>
    <s v=" "/>
    <s v=""/>
    <s v=""/>
    <n v="-15"/>
    <n v="0"/>
    <n v="15"/>
    <s v=""/>
    <s v="G/L Account"/>
    <s v=""/>
    <s v=" "/>
    <s v=""/>
    <s v=""/>
    <n v="33977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7735"/>
    <n v="0"/>
    <n v="7735"/>
    <s v=""/>
    <s v="G/L Account"/>
    <s v=""/>
    <s v=" "/>
    <s v=""/>
    <s v=""/>
    <n v="33975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6450"/>
    <n v="0"/>
    <n v="6450"/>
    <s v=""/>
    <s v="G/L Account"/>
    <s v=""/>
    <s v=" "/>
    <s v=""/>
    <s v=""/>
    <n v="33973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8886"/>
    <s v=" "/>
    <s v=""/>
    <s v=""/>
    <n v="-106908.6"/>
    <n v="0"/>
    <n v="106908.6"/>
    <s v=""/>
    <s v="G/L Account"/>
    <s v=""/>
    <s v=" "/>
    <s v=""/>
    <s v=""/>
    <n v="33971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3887"/>
    <s v=" "/>
    <s v=""/>
    <s v=""/>
    <n v="-15875"/>
    <n v="0"/>
    <n v="15875"/>
    <s v=""/>
    <s v="G/L Account"/>
    <s v=""/>
    <s v=" "/>
    <s v=""/>
    <s v=""/>
    <n v="33969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3887"/>
    <s v=" "/>
    <s v=""/>
    <s v=""/>
    <n v="-833"/>
    <n v="0"/>
    <n v="833"/>
    <s v=""/>
    <s v="G/L Account"/>
    <s v=""/>
    <s v=" "/>
    <s v=""/>
    <s v=""/>
    <n v="33967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DEPOSIT MERCHANT BANKCD CCD 496355781881"/>
    <s v=" "/>
    <s v=""/>
    <s v=""/>
    <n v="-950"/>
    <n v="0"/>
    <n v="950"/>
    <s v=""/>
    <s v="G/L Account"/>
    <s v=""/>
    <s v=" "/>
    <s v=""/>
    <s v=""/>
    <n v="33965"/>
    <s v=""/>
    <n v="220"/>
    <s v="NULL"/>
    <s v="NULL"/>
  </r>
  <r>
    <x v="1"/>
    <x v="1"/>
    <d v="2021-12-13T00:00:00"/>
    <x v="11"/>
    <s v=" "/>
    <s v="G00206"/>
    <n v="41110"/>
    <x v="81"/>
    <s v="41110 Self-pay revenue"/>
    <x v="17"/>
    <s v="Bill.com Future Family CCD 016NJFMIF21P2FX"/>
    <s v=" "/>
    <s v=""/>
    <s v=""/>
    <n v="-18375"/>
    <n v="0"/>
    <n v="18375"/>
    <s v=""/>
    <s v="G/L Account"/>
    <s v=""/>
    <s v=" "/>
    <s v=""/>
    <s v=""/>
    <n v="33963"/>
    <s v=""/>
    <n v="220"/>
    <s v="NULL"/>
    <s v="NULL"/>
  </r>
  <r>
    <x v="1"/>
    <x v="1"/>
    <d v="2021-12-13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21"/>
    <s v=""/>
    <n v="220"/>
    <s v="NULL"/>
    <s v="NULL"/>
  </r>
  <r>
    <x v="5"/>
    <x v="4"/>
    <d v="2021-12-14T00:00:00"/>
    <x v="11"/>
    <s v=" "/>
    <s v="85412821"/>
    <n v="67160"/>
    <x v="15"/>
    <s v="67160 In-house meals"/>
    <x v="4"/>
    <s v="Le Pain Quotidien"/>
    <s v=" "/>
    <s v=""/>
    <s v=""/>
    <n v="77.56"/>
    <n v="77.56"/>
    <n v="0"/>
    <s v="treats for referring providers"/>
    <s v="G/L Account"/>
    <s v=""/>
    <s v=" "/>
    <s v=""/>
    <s v=""/>
    <n v="36377"/>
    <s v=""/>
    <n v="110"/>
    <s v=""/>
    <s v=""/>
  </r>
  <r>
    <x v="0"/>
    <x v="4"/>
    <d v="2021-12-14T00:00:00"/>
    <x v="11"/>
    <s v=" "/>
    <s v="85386220"/>
    <n v="66140"/>
    <x v="20"/>
    <s v="66140 Ground transportation"/>
    <x v="5"/>
    <s v="MTA nyc transit"/>
    <s v=" "/>
    <s v=""/>
    <s v=""/>
    <n v="127"/>
    <n v="127"/>
    <n v="0"/>
    <s v="Metro card (month)"/>
    <s v="G/L Account"/>
    <s v=""/>
    <s v=" "/>
    <s v=""/>
    <s v=""/>
    <n v="36373"/>
    <s v=""/>
    <n v="340"/>
    <s v=""/>
    <s v=""/>
  </r>
  <r>
    <x v="1"/>
    <x v="1"/>
    <d v="2021-12-14T00:00:00"/>
    <x v="11"/>
    <s v=" "/>
    <s v="G00196"/>
    <n v="66140"/>
    <x v="20"/>
    <s v="66140 Ground transportation"/>
    <x v="5"/>
    <s v="Uber NT"/>
    <s v=" "/>
    <s v=""/>
    <s v=""/>
    <n v="12.49"/>
    <n v="12.49"/>
    <n v="0"/>
    <s v="Uber.com"/>
    <s v="G/L Account"/>
    <s v=""/>
    <s v=" "/>
    <s v=""/>
    <s v=""/>
    <n v="31054"/>
    <s v=""/>
    <n v="110"/>
    <s v="NULL"/>
    <s v="NULL"/>
  </r>
  <r>
    <x v="1"/>
    <x v="1"/>
    <d v="2021-12-14T00:00:00"/>
    <x v="11"/>
    <s v=" "/>
    <s v="G00196"/>
    <n v="66140"/>
    <x v="20"/>
    <s v="66140 Ground transportation"/>
    <x v="5"/>
    <s v="Uber NT"/>
    <s v=" "/>
    <s v=""/>
    <s v=""/>
    <n v="18.57"/>
    <n v="18.57"/>
    <n v="0"/>
    <s v="Uber.com"/>
    <s v="G/L Account"/>
    <s v=""/>
    <s v=" "/>
    <s v=""/>
    <s v=""/>
    <n v="31048"/>
    <s v=""/>
    <n v="110"/>
    <s v="NULL"/>
    <s v="NULL"/>
  </r>
  <r>
    <x v="1"/>
    <x v="1"/>
    <d v="2021-12-14T00:00:00"/>
    <x v="11"/>
    <s v=" "/>
    <s v="G00196"/>
    <n v="66120"/>
    <x v="94"/>
    <s v="66120 Hotel"/>
    <x v="5"/>
    <s v="Hotel - NT 12.15.21"/>
    <s v=" "/>
    <s v=""/>
    <s v=""/>
    <n v="228.42"/>
    <n v="228.42"/>
    <n v="0"/>
    <s v="Hotels.com"/>
    <s v="G/L Account"/>
    <s v=""/>
    <s v=" "/>
    <s v=""/>
    <s v=""/>
    <n v="31042"/>
    <s v=""/>
    <n v="110"/>
    <s v="NULL"/>
    <s v="NULL"/>
  </r>
  <r>
    <x v="4"/>
    <x v="4"/>
    <d v="2021-12-14T00:00:00"/>
    <x v="11"/>
    <s v=" "/>
    <s v="G00197"/>
    <n v="65190"/>
    <x v="28"/>
    <s v="65190 Office supplies"/>
    <x v="6"/>
    <s v="In and out 12.14.21"/>
    <s v=" "/>
    <s v=""/>
    <s v=""/>
    <n v="37641.919999999998"/>
    <n v="37641.919999999998"/>
    <n v="0"/>
    <s v="Dr Adj Redist"/>
    <s v="G/L Account"/>
    <s v=""/>
    <s v=" "/>
    <s v=""/>
    <s v=""/>
    <n v="31702"/>
    <s v=""/>
    <n v="110"/>
    <s v="NULL"/>
    <s v="NULL"/>
  </r>
  <r>
    <x v="4"/>
    <x v="4"/>
    <d v="2021-12-14T00:00:00"/>
    <x v="11"/>
    <s v=" "/>
    <s v="G00197"/>
    <n v="65190"/>
    <x v="28"/>
    <s v="65190 Office supplies"/>
    <x v="6"/>
    <s v="In and out 12.14.21"/>
    <s v=" "/>
    <s v=""/>
    <s v=""/>
    <n v="-37641.919999999998"/>
    <n v="0"/>
    <n v="37641.919999999998"/>
    <s v="Adj Redist Bal"/>
    <s v="G/L Account"/>
    <s v=""/>
    <s v=" "/>
    <s v=""/>
    <s v=""/>
    <n v="31672"/>
    <s v=""/>
    <n v="110"/>
    <s v="NULL"/>
    <s v="NULL"/>
  </r>
  <r>
    <x v="1"/>
    <x v="1"/>
    <d v="2021-12-14T00:00:00"/>
    <x v="11"/>
    <s v=" "/>
    <s v="G00196"/>
    <n v="65130"/>
    <x v="34"/>
    <s v="65130 Telephone &amp; internet"/>
    <x v="6"/>
    <s v="Wireless Credit - no receipt"/>
    <s v=" "/>
    <s v=""/>
    <s v=""/>
    <n v="-10"/>
    <n v="0"/>
    <n v="10"/>
    <s v="Wireless"/>
    <s v="G/L Account"/>
    <s v=""/>
    <s v=" "/>
    <s v=""/>
    <s v=""/>
    <n v="31060"/>
    <s v=""/>
    <n v="110"/>
    <s v="NULL"/>
    <s v="NULL"/>
  </r>
  <r>
    <x v="4"/>
    <x v="4"/>
    <d v="2021-12-14T00:00:00"/>
    <x v="11"/>
    <s v="Invoice"/>
    <s v="20-539802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8249"/>
    <s v="20-539802"/>
    <n v="110"/>
    <s v="NULL"/>
    <s v="NULL"/>
  </r>
  <r>
    <x v="1"/>
    <x v="1"/>
    <d v="2021-12-14T00:00:00"/>
    <x v="11"/>
    <s v=" "/>
    <s v="G00195"/>
    <n v="51250"/>
    <x v="71"/>
    <s v="51250 Patient refreshments"/>
    <x v="11"/>
    <s v="cups, fig bar"/>
    <s v=" "/>
    <s v=""/>
    <s v=""/>
    <n v="71.97"/>
    <n v="71.97"/>
    <n v="0"/>
    <s v="Costco"/>
    <s v="G/L Account"/>
    <s v=""/>
    <s v=" "/>
    <s v=""/>
    <s v=""/>
    <n v="29888"/>
    <s v=""/>
    <n v="180"/>
    <s v="NULL"/>
    <s v="NULL"/>
  </r>
  <r>
    <x v="4"/>
    <x v="4"/>
    <d v="2021-12-14T00:00:00"/>
    <x v="11"/>
    <s v=" "/>
    <s v="G00197"/>
    <n v="51240"/>
    <x v="96"/>
    <s v="51240 Medication"/>
    <x v="11"/>
    <s v="Alto-Klatsky"/>
    <s v=" "/>
    <s v=""/>
    <s v=""/>
    <n v="9127.44"/>
    <n v="9127.44"/>
    <n v="0"/>
    <s v="San Francisco Ca."/>
    <s v="G/L Account"/>
    <s v=""/>
    <s v=" "/>
    <s v=""/>
    <s v=""/>
    <n v="31696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- Hancock"/>
    <s v=" "/>
    <s v=""/>
    <s v=""/>
    <n v="7576.06"/>
    <n v="7576.06"/>
    <n v="0"/>
    <s v="San Francisco Ca."/>
    <s v="G/L Account"/>
    <s v=""/>
    <s v=" "/>
    <s v=""/>
    <s v=""/>
    <n v="31690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- Shastri"/>
    <s v=" "/>
    <s v=""/>
    <s v=""/>
    <n v="3076.78"/>
    <n v="3076.78"/>
    <n v="0"/>
    <s v="San Francisco Ca."/>
    <s v="G/L Account"/>
    <s v=""/>
    <s v=" "/>
    <s v=""/>
    <s v=""/>
    <n v="31684"/>
    <s v=""/>
    <n v="110"/>
    <s v="NULL"/>
    <s v="NULL"/>
  </r>
  <r>
    <x v="4"/>
    <x v="4"/>
    <d v="2021-12-14T00:00:00"/>
    <x v="11"/>
    <s v=" "/>
    <s v="G00197"/>
    <n v="51240"/>
    <x v="96"/>
    <s v="51240 Medication"/>
    <x v="11"/>
    <s v="Alto - Fischer"/>
    <s v=" "/>
    <s v=""/>
    <s v=""/>
    <n v="109.76"/>
    <n v="109.76"/>
    <n v="0"/>
    <s v="San Francisco Ca."/>
    <s v="G/L Account"/>
    <s v=""/>
    <s v=" "/>
    <s v=""/>
    <s v=""/>
    <n v="31678"/>
    <s v=""/>
    <n v="110"/>
    <s v="NULL"/>
    <s v="NULL"/>
  </r>
  <r>
    <x v="1"/>
    <x v="1"/>
    <d v="2021-12-14T00:00:00"/>
    <x v="11"/>
    <s v="Invoice"/>
    <s v="36329687"/>
    <n v="51230"/>
    <x v="72"/>
    <s v="51230 IVF Lab supplies"/>
    <x v="11"/>
    <s v="kimwipe, spec sontainer"/>
    <s v=" "/>
    <s v=""/>
    <s v=""/>
    <n v="71.37"/>
    <n v="71.37"/>
    <n v="0"/>
    <s v=""/>
    <s v="G/L Account"/>
    <s v=""/>
    <s v=" "/>
    <s v=""/>
    <s v="McKesson"/>
    <n v="29256"/>
    <s v="36329687"/>
    <n v="130"/>
    <s v="NULL"/>
    <s v="NULL"/>
  </r>
  <r>
    <x v="1"/>
    <x v="1"/>
    <d v="2021-12-14T00:00:00"/>
    <x v="11"/>
    <s v="Invoice"/>
    <s v="36882"/>
    <n v="51230"/>
    <x v="72"/>
    <s v="51230 IVF Lab supplies"/>
    <x v="11"/>
    <s v="230L Nitrogen, Carbon Dioxide"/>
    <s v=" "/>
    <s v=""/>
    <s v=""/>
    <n v="623.01"/>
    <n v="623.01"/>
    <n v="0"/>
    <s v=""/>
    <s v="G/L Account"/>
    <s v=""/>
    <s v=" "/>
    <s v=""/>
    <s v="Rons Medical Gases, INC"/>
    <n v="28535"/>
    <s v="36882"/>
    <n v="130"/>
    <s v="NULL"/>
    <s v="NULL"/>
  </r>
  <r>
    <x v="1"/>
    <x v="5"/>
    <d v="2021-12-14T00:00:00"/>
    <x v="11"/>
    <s v="Invoice"/>
    <s v="36297650"/>
    <n v="51230"/>
    <x v="72"/>
    <s v="51230 IVF Lab supplies"/>
    <x v="11"/>
    <s v="Skin marker set"/>
    <s v=" "/>
    <s v=""/>
    <s v=""/>
    <n v="138.77000000000001"/>
    <n v="138.77000000000001"/>
    <n v="0"/>
    <s v=""/>
    <s v="G/L Account"/>
    <s v=""/>
    <s v=" "/>
    <s v=""/>
    <s v="McKesson"/>
    <n v="28024"/>
    <s v="36297650"/>
    <n v="130"/>
    <s v="NULL"/>
    <s v="NULL"/>
  </r>
  <r>
    <x v="1"/>
    <x v="7"/>
    <d v="2021-12-14T00:00:00"/>
    <x v="11"/>
    <s v="Invoice"/>
    <s v="36337013"/>
    <n v="51220"/>
    <x v="73"/>
    <s v="51220 Clinical supplies"/>
    <x v="11"/>
    <s v="LAC Ring, NDL Guide, nasal cannula, tegaderm"/>
    <s v=" "/>
    <s v=""/>
    <s v=""/>
    <n v="1446.92"/>
    <n v="1446.92"/>
    <n v="0"/>
    <s v=""/>
    <s v="G/L Account"/>
    <s v=""/>
    <s v=" "/>
    <s v=""/>
    <s v="McKesson"/>
    <n v="28253"/>
    <s v="36337013"/>
    <n v="110"/>
    <s v="NULL"/>
    <s v="NULL"/>
  </r>
  <r>
    <x v="1"/>
    <x v="1"/>
    <d v="2021-12-14T00:00:00"/>
    <x v="11"/>
    <s v="Invoice"/>
    <s v="36287358"/>
    <n v="51210"/>
    <x v="74"/>
    <s v="51210 Surgical supplies"/>
    <x v="11"/>
    <s v="F/SURG Cover"/>
    <s v=" "/>
    <s v=""/>
    <s v=""/>
    <n v="124.93"/>
    <n v="124.93"/>
    <n v="0"/>
    <s v=""/>
    <s v="G/L Account"/>
    <s v=""/>
    <s v=" "/>
    <s v=""/>
    <s v="McKesson"/>
    <n v="27917"/>
    <s v="36287358"/>
    <n v="110"/>
    <s v="NULL"/>
    <s v="NULL"/>
  </r>
  <r>
    <x v="1"/>
    <x v="1"/>
    <d v="2021-12-14T00:00:00"/>
    <x v="11"/>
    <s v="Invoice"/>
    <s v="36335690"/>
    <n v="51210"/>
    <x v="74"/>
    <s v="51210 Surgical supplies"/>
    <x v="11"/>
    <s v="IVSOL Lac ring, paw slipper, sharps container, IRR Saline,Dexamethasone"/>
    <s v=" "/>
    <s v=""/>
    <s v=""/>
    <n v="977.31"/>
    <n v="977.31"/>
    <n v="0"/>
    <s v=""/>
    <s v="G/L Account"/>
    <s v=""/>
    <s v=" "/>
    <s v=""/>
    <s v="McKesson"/>
    <n v="26351"/>
    <s v="36335690"/>
    <n v="110"/>
    <s v="NULL"/>
    <s v="NULL"/>
  </r>
  <r>
    <x v="1"/>
    <x v="1"/>
    <d v="2021-12-14T00:00:00"/>
    <x v="11"/>
    <s v="Invoice"/>
    <s v="36334899"/>
    <n v="51210"/>
    <x v="74"/>
    <s v="51210 Surgical supplies"/>
    <x v="11"/>
    <s v="IRR Lac ring"/>
    <s v=" "/>
    <s v=""/>
    <s v=""/>
    <n v="85.74"/>
    <n v="85.74"/>
    <n v="0"/>
    <s v=""/>
    <s v="G/L Account"/>
    <s v=""/>
    <s v=" "/>
    <s v=""/>
    <s v="McKesson"/>
    <n v="26347"/>
    <s v="36334899"/>
    <n v="110"/>
    <s v="NULL"/>
    <s v="NULL"/>
  </r>
  <r>
    <x v="1"/>
    <x v="1"/>
    <d v="2021-12-14T00:00:00"/>
    <x v="11"/>
    <s v=" "/>
    <s v="G00206"/>
    <n v="41220"/>
    <x v="78"/>
    <s v="41220 Insurance revenue - professional fees"/>
    <x v="16"/>
    <s v="HCCLAIMPMT CIGNA CCD 474898527 TRN*1*211211090006464*15910310 71\"/>
    <s v=" "/>
    <s v=""/>
    <s v=""/>
    <n v="-6822.56"/>
    <n v="0"/>
    <n v="6822.56"/>
    <s v=""/>
    <s v="G/L Account"/>
    <s v=""/>
    <s v=" "/>
    <s v=""/>
    <s v=""/>
    <n v="33999"/>
    <s v=""/>
    <n v="220"/>
    <s v="NULL"/>
    <s v="NULL"/>
  </r>
  <r>
    <x v="1"/>
    <x v="1"/>
    <d v="2021-12-14T00:00:00"/>
    <x v="11"/>
    <s v=" "/>
    <s v="G00206"/>
    <n v="41220"/>
    <x v="78"/>
    <s v="41220 Insurance revenue - professional fees"/>
    <x v="16"/>
    <s v="HCCLAIMPMT CIGNA CCD 474898527 TRN*1*211211090006463*15910310 71\"/>
    <s v=" "/>
    <s v=""/>
    <s v=""/>
    <n v="-9602.82"/>
    <n v="0"/>
    <n v="9602.82"/>
    <s v=""/>
    <s v="G/L Account"/>
    <s v=""/>
    <s v=" "/>
    <s v=""/>
    <s v=""/>
    <n v="33997"/>
    <s v=""/>
    <n v="220"/>
    <s v="NULL"/>
    <s v="NULL"/>
  </r>
  <r>
    <x v="0"/>
    <x v="1"/>
    <d v="2021-12-14T00:00:00"/>
    <x v="11"/>
    <s v=" "/>
    <s v="G00205"/>
    <n v="41220"/>
    <x v="78"/>
    <s v="41220 Insurance revenue - professional fees"/>
    <x v="16"/>
    <s v="HCCLAIMPMT CIGNA CCD 472825198 TRN*1*211211090006462*15910310 71\"/>
    <s v=" "/>
    <s v=""/>
    <s v=""/>
    <n v="-1750"/>
    <n v="0"/>
    <n v="1750"/>
    <s v=""/>
    <s v="G/L Account"/>
    <s v=""/>
    <s v=" "/>
    <s v=""/>
    <s v=""/>
    <n v="33618"/>
    <s v=""/>
    <n v="220"/>
    <s v="NULL"/>
    <s v="NULL"/>
  </r>
  <r>
    <x v="4"/>
    <x v="4"/>
    <d v="2021-12-14T00:00:00"/>
    <x v="11"/>
    <s v=" "/>
    <s v="G00210"/>
    <n v="41110"/>
    <x v="81"/>
    <s v="41110 Self-pay revenue"/>
    <x v="17"/>
    <s v="DEPOSIT MERCHANT BANKCD CCD 496432191880"/>
    <s v=" "/>
    <s v=""/>
    <s v=""/>
    <n v="-14670"/>
    <n v="0"/>
    <n v="14670"/>
    <s v=""/>
    <s v="G/L Account"/>
    <s v=""/>
    <s v=" "/>
    <s v=""/>
    <s v=""/>
    <n v="34205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95589880"/>
    <s v=" "/>
    <s v=""/>
    <s v=""/>
    <n v="-177"/>
    <n v="0"/>
    <n v="177"/>
    <s v=""/>
    <s v="G/L Account"/>
    <s v=""/>
    <s v=" "/>
    <s v=""/>
    <s v=""/>
    <n v="33995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95587884"/>
    <s v=" "/>
    <s v=""/>
    <s v=""/>
    <n v="-890"/>
    <n v="0"/>
    <n v="890"/>
    <s v=""/>
    <s v="G/L Account"/>
    <s v=""/>
    <s v=" "/>
    <s v=""/>
    <s v=""/>
    <n v="33993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9884"/>
    <s v=" "/>
    <s v=""/>
    <s v=""/>
    <n v="-1015"/>
    <n v="0"/>
    <n v="1015"/>
    <s v=""/>
    <s v="G/L Account"/>
    <s v=""/>
    <s v=" "/>
    <s v=""/>
    <s v=""/>
    <n v="33991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3887"/>
    <s v=" "/>
    <s v=""/>
    <s v=""/>
    <n v="-5090"/>
    <n v="0"/>
    <n v="5090"/>
    <s v=""/>
    <s v="G/L Account"/>
    <s v=""/>
    <s v=" "/>
    <s v=""/>
    <s v=""/>
    <n v="33989"/>
    <s v=""/>
    <n v="220"/>
    <s v="NULL"/>
    <s v="NULL"/>
  </r>
  <r>
    <x v="1"/>
    <x v="1"/>
    <d v="2021-12-14T00:00:00"/>
    <x v="11"/>
    <s v=" "/>
    <s v="G00206"/>
    <n v="41110"/>
    <x v="81"/>
    <s v="41110 Self-pay revenue"/>
    <x v="17"/>
    <s v="DEPOSIT MERCHANT BANKCD CCD 496355781881"/>
    <s v=" "/>
    <s v=""/>
    <s v=""/>
    <n v="-149.41"/>
    <n v="0"/>
    <n v="149.41"/>
    <s v=""/>
    <s v="G/L Account"/>
    <s v=""/>
    <s v=" "/>
    <s v=""/>
    <s v=""/>
    <n v="33987"/>
    <s v=""/>
    <n v="220"/>
    <s v="NULL"/>
    <s v="NULL"/>
  </r>
  <r>
    <x v="0"/>
    <x v="2"/>
    <d v="2021-12-15T00:00:00"/>
    <x v="11"/>
    <s v=" "/>
    <s v="G00216"/>
    <n v="69130"/>
    <x v="9"/>
    <s v="69130 Payroll processing fee"/>
    <x v="2"/>
    <s v="SFM - Invoice 5654901 - 12.15.21 PPE- Off Cycle"/>
    <s v=" "/>
    <s v=""/>
    <s v=""/>
    <n v="15"/>
    <n v="15"/>
    <n v="0"/>
    <s v=""/>
    <s v="G/L Account"/>
    <s v=""/>
    <s v=" "/>
    <s v=""/>
    <s v=""/>
    <n v="34699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54901 - 12.15.21 PPE- Off Cycle"/>
    <s v=" "/>
    <s v=""/>
    <s v=""/>
    <n v="106"/>
    <n v="106"/>
    <n v="0"/>
    <s v=""/>
    <s v="G/L Account"/>
    <s v=""/>
    <s v=" "/>
    <s v=""/>
    <s v=""/>
    <n v="34698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477"/>
    <n v="477"/>
    <n v="0"/>
    <s v=""/>
    <s v="G/L Account"/>
    <s v=""/>
    <s v=" "/>
    <s v=""/>
    <s v=""/>
    <n v="34603"/>
    <s v=""/>
    <n v="35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12"/>
    <n v="212"/>
    <n v="0"/>
    <s v=""/>
    <s v="G/L Account"/>
    <s v=""/>
    <s v=" "/>
    <s v=""/>
    <s v=""/>
    <n v="34546"/>
    <s v=""/>
    <n v="34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53"/>
    <n v="53"/>
    <n v="0"/>
    <s v=""/>
    <s v="G/L Account"/>
    <s v=""/>
    <s v=" "/>
    <s v=""/>
    <s v=""/>
    <n v="34490"/>
    <s v=""/>
    <n v="36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65"/>
    <n v="265"/>
    <n v="0"/>
    <s v=""/>
    <s v="G/L Account"/>
    <s v=""/>
    <s v=" "/>
    <s v=""/>
    <s v=""/>
    <n v="34450"/>
    <s v=""/>
    <n v="37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265"/>
    <n v="265"/>
    <n v="0"/>
    <s v=""/>
    <s v="G/L Account"/>
    <s v=""/>
    <s v=" "/>
    <s v=""/>
    <s v=""/>
    <n v="34442"/>
    <s v=""/>
    <n v="332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371"/>
    <n v="371"/>
    <n v="0"/>
    <s v=""/>
    <s v="G/L Account"/>
    <s v=""/>
    <s v=" "/>
    <s v=""/>
    <s v=""/>
    <n v="34435"/>
    <s v=""/>
    <n v="32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159"/>
    <n v="159"/>
    <n v="0"/>
    <s v=""/>
    <s v="G/L Account"/>
    <s v=""/>
    <s v=" "/>
    <s v=""/>
    <s v=""/>
    <n v="34428"/>
    <s v=""/>
    <n v="310"/>
    <s v=""/>
    <s v=""/>
  </r>
  <r>
    <x v="0"/>
    <x v="2"/>
    <d v="2021-12-15T00:00:00"/>
    <x v="11"/>
    <s v=" "/>
    <s v="G00216"/>
    <n v="69130"/>
    <x v="9"/>
    <s v="69130 Payroll processing fee"/>
    <x v="2"/>
    <s v="SFM - Invoice 5639091 - 12.15.21 PPE"/>
    <s v=" "/>
    <s v=""/>
    <s v=""/>
    <n v="681.26"/>
    <n v="681.26"/>
    <n v="0"/>
    <s v=""/>
    <s v="G/L Account"/>
    <s v=""/>
    <s v=" "/>
    <s v=""/>
    <s v=""/>
    <n v="34421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36753 - 12.15.21 PPE-Off Cycle"/>
    <s v=" "/>
    <s v=""/>
    <s v=""/>
    <n v="15"/>
    <n v="15"/>
    <n v="0"/>
    <s v=""/>
    <s v="G/L Account"/>
    <s v=""/>
    <s v=" "/>
    <s v=""/>
    <s v=""/>
    <n v="34390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36753 - 12.15.21 PPE-Off Cycle"/>
    <s v=" "/>
    <s v=""/>
    <s v=""/>
    <n v="106"/>
    <n v="106"/>
    <n v="0"/>
    <s v=""/>
    <s v="G/L Account"/>
    <s v=""/>
    <s v=" "/>
    <s v=""/>
    <s v=""/>
    <n v="34389"/>
    <s v=""/>
    <n v="210"/>
    <s v=""/>
    <s v=""/>
  </r>
  <r>
    <x v="0"/>
    <x v="2"/>
    <d v="2021-12-15T00:00:00"/>
    <x v="11"/>
    <s v=" "/>
    <s v="G00216"/>
    <n v="69130"/>
    <x v="9"/>
    <s v="69130 Payroll processing fee"/>
    <x v="2"/>
    <s v="SFM - Invoice 5614666 - 12.15.21 PPE- Off Cycle-Shipping"/>
    <s v=" "/>
    <s v=""/>
    <s v=""/>
    <n v="15"/>
    <n v="15"/>
    <n v="0"/>
    <s v=""/>
    <s v="G/L Account"/>
    <s v=""/>
    <s v=" "/>
    <s v=""/>
    <s v=""/>
    <n v="34369"/>
    <s v=""/>
    <n v="332"/>
    <s v=""/>
    <s v=""/>
  </r>
  <r>
    <x v="0"/>
    <x v="2"/>
    <d v="2021-12-15T00:00:00"/>
    <x v="11"/>
    <s v=" "/>
    <s v="G00216"/>
    <n v="69130"/>
    <x v="9"/>
    <s v="69130 Payroll processing fee"/>
    <x v="2"/>
    <s v="SFM - Invoice 5614666 - 12.15.21 PPE- Off Cycle"/>
    <s v=" "/>
    <s v=""/>
    <s v=""/>
    <n v="106"/>
    <n v="106"/>
    <n v="0"/>
    <s v=""/>
    <s v="G/L Account"/>
    <s v=""/>
    <s v=" "/>
    <s v=""/>
    <s v=""/>
    <n v="34368"/>
    <s v=""/>
    <n v="332"/>
    <s v=""/>
    <s v=""/>
  </r>
  <r>
    <x v="0"/>
    <x v="2"/>
    <d v="2021-12-15T00:00:00"/>
    <x v="11"/>
    <s v=" "/>
    <s v="G00205"/>
    <n v="69110"/>
    <x v="10"/>
    <s v="69110 Bank fees"/>
    <x v="2"/>
    <s v="Account Analysis Charge"/>
    <s v=" "/>
    <s v=""/>
    <s v=""/>
    <n v="120.75"/>
    <n v="120.75"/>
    <n v="0"/>
    <s v=""/>
    <s v="G/L Account"/>
    <s v=""/>
    <s v=" "/>
    <s v=""/>
    <s v=""/>
    <n v="33629"/>
    <s v=""/>
    <n v="320"/>
    <s v="NULL"/>
    <s v="NULL"/>
  </r>
  <r>
    <x v="1"/>
    <x v="1"/>
    <d v="2021-12-15T00:00:00"/>
    <x v="11"/>
    <s v=" "/>
    <s v="G00196"/>
    <n v="67160"/>
    <x v="15"/>
    <s v="67160 In-house meals"/>
    <x v="4"/>
    <s v="Grain Vancouver-no receipt"/>
    <s v=" "/>
    <s v=""/>
    <s v=""/>
    <n v="49.42"/>
    <n v="49.42"/>
    <n v="0"/>
    <s v="Grain Vancouver Ca"/>
    <s v="G/L Account"/>
    <s v=""/>
    <s v=" "/>
    <s v=""/>
    <s v=""/>
    <n v="31096"/>
    <s v=""/>
    <n v="110"/>
    <s v="NULL"/>
    <s v="NULL"/>
  </r>
  <r>
    <x v="1"/>
    <x v="1"/>
    <d v="2021-12-15T00:00:00"/>
    <x v="11"/>
    <s v=" "/>
    <s v="G00196"/>
    <n v="67160"/>
    <x v="15"/>
    <s v="67160 In-house meals"/>
    <x v="4"/>
    <s v="Oddfish- No receipt"/>
    <s v=" "/>
    <s v=""/>
    <s v=""/>
    <n v="317.3"/>
    <n v="317.3"/>
    <n v="0"/>
    <s v="Oddfish Vancouver Ca"/>
    <s v="G/L Account"/>
    <s v=""/>
    <s v=" "/>
    <s v=""/>
    <s v=""/>
    <n v="31084"/>
    <s v=""/>
    <n v="110"/>
    <s v="NULL"/>
    <s v="NULL"/>
  </r>
  <r>
    <x v="1"/>
    <x v="1"/>
    <d v="2021-12-15T00:00:00"/>
    <x v="11"/>
    <s v=" "/>
    <s v="G00196"/>
    <n v="67160"/>
    <x v="15"/>
    <s v="67160 In-house meals"/>
    <x v="4"/>
    <s v="Bev Mo"/>
    <s v=" "/>
    <s v=""/>
    <s v=""/>
    <n v="2653.91"/>
    <n v="2653.91"/>
    <n v="0"/>
    <s v="Beverages &amp; More"/>
    <s v="G/L Account"/>
    <s v=""/>
    <s v=" "/>
    <s v=""/>
    <s v=""/>
    <n v="31072"/>
    <s v=""/>
    <n v="110"/>
    <s v="NULL"/>
    <s v="NULL"/>
  </r>
  <r>
    <x v="1"/>
    <x v="1"/>
    <d v="2021-12-15T00:00:00"/>
    <x v="11"/>
    <s v=" "/>
    <s v="G00196"/>
    <n v="66140"/>
    <x v="20"/>
    <s v="66140 Ground transportation"/>
    <x v="5"/>
    <s v="Uber NT"/>
    <s v=" "/>
    <s v=""/>
    <s v=""/>
    <n v="21.64"/>
    <n v="21.64"/>
    <n v="0"/>
    <s v="Uber.com"/>
    <s v="G/L Account"/>
    <s v=""/>
    <s v=" "/>
    <s v=""/>
    <s v=""/>
    <n v="31108"/>
    <s v=""/>
    <n v="110"/>
    <s v="NULL"/>
    <s v="NULL"/>
  </r>
  <r>
    <x v="1"/>
    <x v="1"/>
    <d v="2021-12-15T00:00:00"/>
    <x v="11"/>
    <s v=" "/>
    <s v="G00196"/>
    <n v="66140"/>
    <x v="20"/>
    <s v="66140 Ground transportation"/>
    <x v="5"/>
    <s v="Park N Fly- NT no receipt"/>
    <s v=" "/>
    <s v=""/>
    <s v=""/>
    <n v="25.99"/>
    <n v="25.99"/>
    <n v="0"/>
    <s v="Park N Fly"/>
    <s v="G/L Account"/>
    <s v=""/>
    <s v=" "/>
    <s v=""/>
    <s v=""/>
    <n v="31102"/>
    <s v=""/>
    <n v="110"/>
    <s v="NULL"/>
    <s v="NULL"/>
  </r>
  <r>
    <x v="1"/>
    <x v="1"/>
    <d v="2021-12-15T00:00:00"/>
    <x v="11"/>
    <s v=" "/>
    <s v="G00196"/>
    <n v="66130"/>
    <x v="21"/>
    <s v="66130 Meals"/>
    <x v="5"/>
    <s v="Alley and Vine - NT"/>
    <s v=" "/>
    <s v=""/>
    <s v=""/>
    <n v="600.61"/>
    <n v="600.61"/>
    <n v="0"/>
    <s v="Tst Alley Vine"/>
    <s v="G/L Account"/>
    <s v=""/>
    <s v=" "/>
    <s v=""/>
    <s v=""/>
    <n v="31078"/>
    <s v=""/>
    <n v="110"/>
    <s v="NULL"/>
    <s v="NULL"/>
  </r>
  <r>
    <x v="1"/>
    <x v="1"/>
    <d v="2021-12-15T00:00:00"/>
    <x v="11"/>
    <s v="Invoice"/>
    <s v="88984"/>
    <n v="65240"/>
    <x v="23"/>
    <s v="65240 Dues &amp; subscriptions"/>
    <x v="6"/>
    <s v="NT, MP, TZ,JK"/>
    <s v=" "/>
    <s v=""/>
    <s v=""/>
    <n v="175"/>
    <n v="175"/>
    <n v="0"/>
    <s v=""/>
    <s v="G/L Account"/>
    <s v=""/>
    <s v=" "/>
    <s v=""/>
    <s v="Doctors Management"/>
    <n v="26165"/>
    <s v="88984"/>
    <n v="110"/>
    <s v="NULL"/>
    <s v="NULL"/>
  </r>
  <r>
    <x v="1"/>
    <x v="5"/>
    <d v="2021-12-15T00:00:00"/>
    <x v="11"/>
    <s v="Invoice"/>
    <s v="88984"/>
    <n v="65240"/>
    <x v="23"/>
    <s v="65240 Dues &amp; subscriptions"/>
    <x v="6"/>
    <s v="NT,IH,SV,ML"/>
    <s v=" "/>
    <s v=""/>
    <s v=""/>
    <n v="175"/>
    <n v="175"/>
    <n v="0"/>
    <s v=""/>
    <s v="G/L Account"/>
    <s v=""/>
    <s v=" "/>
    <s v=""/>
    <s v="Doctors Management"/>
    <n v="26162"/>
    <s v="88984"/>
    <n v="110"/>
    <s v="NULL"/>
    <s v="NULL"/>
  </r>
  <r>
    <x v="1"/>
    <x v="7"/>
    <d v="2021-12-15T00:00:00"/>
    <x v="11"/>
    <s v="Invoice"/>
    <s v="88984"/>
    <n v="65240"/>
    <x v="23"/>
    <s v="65240 Dues &amp; subscriptions"/>
    <x v="6"/>
    <s v="TF,SD,IO"/>
    <s v=" "/>
    <s v=""/>
    <s v=""/>
    <n v="150"/>
    <n v="150"/>
    <n v="0"/>
    <s v=""/>
    <s v="G/L Account"/>
    <s v=""/>
    <s v=" "/>
    <s v=""/>
    <s v="Doctors Management"/>
    <n v="26159"/>
    <s v="88984"/>
    <n v="110"/>
    <s v="NULL"/>
    <s v="NULL"/>
  </r>
  <r>
    <x v="4"/>
    <x v="4"/>
    <d v="2021-12-15T00:00:00"/>
    <x v="11"/>
    <s v="Invoice"/>
    <s v="88984"/>
    <n v="65240"/>
    <x v="23"/>
    <s v="65240 Dues &amp; subscriptions"/>
    <x v="6"/>
    <s v="PK,CF,SS,KH"/>
    <s v=" "/>
    <s v=""/>
    <s v=""/>
    <n v="200"/>
    <n v="200"/>
    <n v="0"/>
    <s v=""/>
    <s v="G/L Account"/>
    <s v=""/>
    <s v=" "/>
    <s v=""/>
    <s v="Doctors Management"/>
    <n v="26156"/>
    <s v="88984"/>
    <n v="110"/>
    <s v="NULL"/>
    <s v="NULL"/>
  </r>
  <r>
    <x v="1"/>
    <x v="1"/>
    <d v="2021-12-15T00:00:00"/>
    <x v="11"/>
    <s v=" "/>
    <s v="G00196"/>
    <n v="65220"/>
    <x v="25"/>
    <s v="65220 Computer hardware"/>
    <x v="6"/>
    <s v="Apple- no receipt"/>
    <s v=" "/>
    <s v=""/>
    <s v=""/>
    <n v="4457.54"/>
    <n v="4457.54"/>
    <n v="0"/>
    <s v="Apple"/>
    <s v="G/L Account"/>
    <s v=""/>
    <s v=" "/>
    <s v=""/>
    <s v=""/>
    <n v="31066"/>
    <s v=""/>
    <n v="370"/>
    <s v="NULL"/>
    <s v="NULL"/>
  </r>
  <r>
    <x v="1"/>
    <x v="1"/>
    <d v="2021-12-15T00:00:00"/>
    <x v="11"/>
    <s v=" "/>
    <s v="G00195"/>
    <n v="65210"/>
    <x v="26"/>
    <s v="65210 Computer software"/>
    <x v="6"/>
    <s v="Adobe"/>
    <s v=" "/>
    <s v=""/>
    <s v=""/>
    <n v="14.99"/>
    <n v="14.99"/>
    <n v="0"/>
    <s v="Adobe Acrobat Pro"/>
    <s v="G/L Account"/>
    <s v=""/>
    <s v=" "/>
    <s v=""/>
    <s v=""/>
    <n v="29894"/>
    <s v=""/>
    <n v="180"/>
    <s v="NULL"/>
    <s v="NULL"/>
  </r>
  <r>
    <x v="1"/>
    <x v="2"/>
    <d v="2021-12-15T00:00:00"/>
    <x v="11"/>
    <s v="Invoice"/>
    <s v="12/1/21-12/15/21-RD"/>
    <n v="64130"/>
    <x v="41"/>
    <s v="64130 Contract labor"/>
    <x v="7"/>
    <s v="timecard 12/1/21-12/15/21"/>
    <s v=" "/>
    <s v=""/>
    <s v=""/>
    <n v="1330"/>
    <n v="1330"/>
    <n v="0"/>
    <s v=""/>
    <s v="G/L Account"/>
    <s v=""/>
    <s v=" "/>
    <s v=""/>
    <s v="Railynne Danzot"/>
    <n v="28259"/>
    <s v="12/1/21-12/15/21-RD"/>
    <n v="220"/>
    <s v="NULL"/>
    <s v="NULL"/>
  </r>
  <r>
    <x v="0"/>
    <x v="2"/>
    <d v="2021-12-15T00:00:00"/>
    <x v="11"/>
    <s v="Invoice"/>
    <s v="CW-1742"/>
    <n v="64120"/>
    <x v="82"/>
    <s v="64120 Consulting "/>
    <x v="7"/>
    <s v="12.1.21-12.15.21 J.Piazza + R.Osako+A.Wong"/>
    <s v=" "/>
    <s v=""/>
    <s v=""/>
    <n v="18225"/>
    <n v="18225"/>
    <n v="0"/>
    <s v=""/>
    <s v="G/L Account"/>
    <s v=""/>
    <s v=" "/>
    <s v=""/>
    <s v="Neetek Systems Integrations, Inc."/>
    <n v="29270"/>
    <s v="CW-1742"/>
    <n v="370"/>
    <s v="NULL"/>
    <s v="NULL"/>
  </r>
  <r>
    <x v="0"/>
    <x v="2"/>
    <d v="2021-12-15T00:00:00"/>
    <x v="11"/>
    <s v="Invoice"/>
    <s v="102247316"/>
    <n v="64110"/>
    <x v="42"/>
    <s v="64110 Accounting"/>
    <x v="7"/>
    <s v="Consolidated financial stmt for SFM year end 12.31.2021"/>
    <s v=" "/>
    <s v=""/>
    <s v=""/>
    <n v="28350"/>
    <n v="28350"/>
    <n v="0"/>
    <s v=""/>
    <s v="G/L Account"/>
    <s v=""/>
    <s v=" "/>
    <s v=""/>
    <s v="Moss Adams"/>
    <n v="28257"/>
    <s v="102247316"/>
    <n v="320"/>
    <s v="NULL"/>
    <s v="NULL"/>
  </r>
  <r>
    <x v="0"/>
    <x v="2"/>
    <d v="2021-12-15T00:00:00"/>
    <x v="11"/>
    <s v=" "/>
    <s v="G00216"/>
    <n v="61190"/>
    <x v="49"/>
    <s v="61190 PTO Expense"/>
    <x v="9"/>
    <s v="SFM - Invoice 5654901 - 12.15.21 PPE- Off Cycle"/>
    <s v=" "/>
    <s v=""/>
    <s v=""/>
    <n v="11012"/>
    <n v="11012"/>
    <n v="0"/>
    <s v=""/>
    <s v="G/L Account"/>
    <s v=""/>
    <s v=" "/>
    <s v=""/>
    <s v=""/>
    <n v="34693"/>
    <s v=""/>
    <n v="35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3409.44"/>
    <n v="3409.44"/>
    <n v="0"/>
    <s v=""/>
    <s v="G/L Account"/>
    <s v=""/>
    <s v=" "/>
    <s v=""/>
    <s v=""/>
    <n v="34598"/>
    <s v=""/>
    <n v="35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1298.74"/>
    <n v="1298.74"/>
    <n v="0"/>
    <s v=""/>
    <s v="G/L Account"/>
    <s v=""/>
    <s v=" "/>
    <s v=""/>
    <s v=""/>
    <n v="34445"/>
    <s v=""/>
    <n v="37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93.75"/>
    <n v="93.75"/>
    <n v="0"/>
    <s v=""/>
    <s v="G/L Account"/>
    <s v=""/>
    <s v=" "/>
    <s v=""/>
    <s v=""/>
    <n v="34430"/>
    <s v=""/>
    <n v="32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9519.23"/>
    <n v="9519.23"/>
    <n v="0"/>
    <s v=""/>
    <s v="G/L Account"/>
    <s v=""/>
    <s v=" "/>
    <s v=""/>
    <s v=""/>
    <n v="34423"/>
    <s v=""/>
    <n v="310"/>
    <s v=""/>
    <s v=""/>
  </r>
  <r>
    <x v="0"/>
    <x v="2"/>
    <d v="2021-12-15T00:00:00"/>
    <x v="11"/>
    <s v=" "/>
    <s v="G00216"/>
    <n v="61190"/>
    <x v="49"/>
    <s v="61190 PTO Expense"/>
    <x v="9"/>
    <s v="SFM - Invoice 5639091 - 12.15.21 PPE"/>
    <s v=" "/>
    <s v=""/>
    <s v=""/>
    <n v="1084.4000000000001"/>
    <n v="1084.4000000000001"/>
    <n v="0"/>
    <s v=""/>
    <s v="G/L Account"/>
    <s v=""/>
    <s v=" "/>
    <s v=""/>
    <s v=""/>
    <n v="34416"/>
    <s v=""/>
    <n v="210"/>
    <s v=""/>
    <s v=""/>
  </r>
  <r>
    <x v="0"/>
    <x v="2"/>
    <d v="2021-12-15T00:00:00"/>
    <x v="11"/>
    <s v=" "/>
    <s v="G00216"/>
    <n v="61190"/>
    <x v="49"/>
    <s v="61190 PTO Expense"/>
    <x v="9"/>
    <s v="SFM - Invoice 5636753 - 12.15.21 PPE-Off Cycle"/>
    <s v=" "/>
    <s v=""/>
    <s v=""/>
    <n v="140"/>
    <n v="140"/>
    <n v="0"/>
    <s v=""/>
    <s v="G/L Account"/>
    <s v=""/>
    <s v=" "/>
    <s v=""/>
    <s v=""/>
    <n v="34385"/>
    <s v=""/>
    <n v="210"/>
    <s v=""/>
    <s v=""/>
  </r>
  <r>
    <x v="0"/>
    <x v="2"/>
    <d v="2021-12-15T00:00:00"/>
    <x v="11"/>
    <s v=" "/>
    <s v="G00216"/>
    <n v="61190"/>
    <x v="49"/>
    <s v="61190 PTO Expense"/>
    <x v="9"/>
    <s v="SFM - Invoice 5614666 - 12.15.21 PPE- Off Cycle"/>
    <s v=" "/>
    <s v=""/>
    <s v=""/>
    <n v="2718.75"/>
    <n v="2718.75"/>
    <n v="0"/>
    <s v=""/>
    <s v="G/L Account"/>
    <s v=""/>
    <s v=" "/>
    <s v=""/>
    <s v=""/>
    <n v="34364"/>
    <s v=""/>
    <n v="332"/>
    <s v=""/>
    <s v=""/>
  </r>
  <r>
    <x v="0"/>
    <x v="2"/>
    <d v="2021-12-15T00:00:00"/>
    <x v="11"/>
    <s v=" "/>
    <s v="G00216"/>
    <n v="61180"/>
    <x v="50"/>
    <s v="61180 Benefits "/>
    <x v="9"/>
    <s v="SFM - Invoice 5654901 - 12.15.21 PPE- Off Cycle"/>
    <s v=" "/>
    <s v=""/>
    <s v=""/>
    <n v="1047.42"/>
    <n v="1047.42"/>
    <n v="0"/>
    <s v=""/>
    <s v="G/L Account"/>
    <s v=""/>
    <s v=" "/>
    <s v=""/>
    <s v=""/>
    <n v="34696"/>
    <s v=""/>
    <n v="35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406.46"/>
    <n v="2406.46"/>
    <n v="0"/>
    <s v=""/>
    <s v="G/L Account"/>
    <s v=""/>
    <s v=" "/>
    <s v=""/>
    <s v=""/>
    <n v="34601"/>
    <s v=""/>
    <n v="35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723.05"/>
    <n v="723.05"/>
    <n v="0"/>
    <s v=""/>
    <s v="G/L Account"/>
    <s v=""/>
    <s v=" "/>
    <s v=""/>
    <s v=""/>
    <n v="34544"/>
    <s v=""/>
    <n v="34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569.48"/>
    <n v="569.48"/>
    <n v="0"/>
    <s v=""/>
    <s v="G/L Account"/>
    <s v=""/>
    <s v=" "/>
    <s v=""/>
    <s v=""/>
    <n v="34488"/>
    <s v=""/>
    <n v="36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959.93"/>
    <n v="959.93"/>
    <n v="0"/>
    <s v=""/>
    <s v="G/L Account"/>
    <s v=""/>
    <s v=" "/>
    <s v=""/>
    <s v=""/>
    <n v="34448"/>
    <s v=""/>
    <n v="37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1620.07"/>
    <n v="1620.07"/>
    <n v="0"/>
    <s v=""/>
    <s v="G/L Account"/>
    <s v=""/>
    <s v=" "/>
    <s v=""/>
    <s v=""/>
    <n v="34440"/>
    <s v=""/>
    <n v="332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233.75"/>
    <n v="2233.75"/>
    <n v="0"/>
    <s v=""/>
    <s v="G/L Account"/>
    <s v=""/>
    <s v=" "/>
    <s v=""/>
    <s v=""/>
    <n v="34433"/>
    <s v=""/>
    <n v="32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461.13"/>
    <n v="2461.13"/>
    <n v="0"/>
    <s v=""/>
    <s v="G/L Account"/>
    <s v=""/>
    <s v=" "/>
    <s v=""/>
    <s v=""/>
    <n v="34426"/>
    <s v=""/>
    <n v="310"/>
    <s v=""/>
    <s v=""/>
  </r>
  <r>
    <x v="0"/>
    <x v="2"/>
    <d v="2021-12-15T00:00:00"/>
    <x v="11"/>
    <s v=" "/>
    <s v="G00216"/>
    <n v="61180"/>
    <x v="50"/>
    <s v="61180 Benefits "/>
    <x v="9"/>
    <s v="SFM - Invoice 5639091 - 12.15.21 PPE"/>
    <s v=" "/>
    <s v=""/>
    <s v=""/>
    <n v="2397.65"/>
    <n v="2397.65"/>
    <n v="0"/>
    <s v=""/>
    <s v="G/L Account"/>
    <s v=""/>
    <s v=" "/>
    <s v=""/>
    <s v=""/>
    <n v="34419"/>
    <s v=""/>
    <n v="210"/>
    <s v=""/>
    <s v=""/>
  </r>
  <r>
    <x v="0"/>
    <x v="2"/>
    <d v="2021-12-15T00:00:00"/>
    <x v="11"/>
    <s v=" "/>
    <s v="G00216"/>
    <n v="61180"/>
    <x v="50"/>
    <s v="61180 Benefits "/>
    <x v="9"/>
    <s v="SFM - Invoice 5636753 - 12.15.21 PPE-Off Cycle"/>
    <s v=" "/>
    <s v=""/>
    <s v=""/>
    <n v="570.32000000000005"/>
    <n v="570.32000000000005"/>
    <n v="0"/>
    <s v=""/>
    <s v="G/L Account"/>
    <s v=""/>
    <s v=" "/>
    <s v=""/>
    <s v=""/>
    <n v="34387"/>
    <s v=""/>
    <n v="210"/>
    <s v=""/>
    <s v=""/>
  </r>
  <r>
    <x v="0"/>
    <x v="2"/>
    <d v="2021-12-15T00:00:00"/>
    <x v="11"/>
    <s v=" "/>
    <s v="G00216"/>
    <n v="61180"/>
    <x v="50"/>
    <s v="61180 Benefits "/>
    <x v="9"/>
    <s v="SFM - Invoice 5614666 - 12.15.21 PPE- Off Cycle"/>
    <s v=" "/>
    <s v=""/>
    <s v=""/>
    <n v="1074.72"/>
    <n v="1074.72"/>
    <n v="0"/>
    <s v=""/>
    <s v="G/L Account"/>
    <s v=""/>
    <s v=" "/>
    <s v=""/>
    <s v=""/>
    <n v="34366"/>
    <s v=""/>
    <n v="332"/>
    <s v=""/>
    <s v=""/>
  </r>
  <r>
    <x v="0"/>
    <x v="2"/>
    <d v="2021-12-15T00:00:00"/>
    <x v="11"/>
    <s v=" "/>
    <s v="G00216"/>
    <n v="61170"/>
    <x v="51"/>
    <s v="61170 401k employer match"/>
    <x v="9"/>
    <s v="SFM - Invoice 5654901 - 12.15.21 PPE- Off Cycle"/>
    <s v=" "/>
    <s v=""/>
    <s v=""/>
    <n v="690.01"/>
    <n v="690.01"/>
    <n v="0"/>
    <s v=""/>
    <s v="G/L Account"/>
    <s v=""/>
    <s v=" "/>
    <s v=""/>
    <s v=""/>
    <n v="34695"/>
    <s v=""/>
    <n v="35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887.44"/>
    <n v="887.44"/>
    <n v="0"/>
    <s v=""/>
    <s v="G/L Account"/>
    <s v=""/>
    <s v=" "/>
    <s v=""/>
    <s v=""/>
    <n v="34600"/>
    <s v=""/>
    <n v="35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610"/>
    <n v="610"/>
    <n v="0"/>
    <s v=""/>
    <s v="G/L Account"/>
    <s v=""/>
    <s v=" "/>
    <s v=""/>
    <s v=""/>
    <n v="34543"/>
    <s v=""/>
    <n v="34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460.66"/>
    <n v="460.66"/>
    <n v="0"/>
    <s v=""/>
    <s v="G/L Account"/>
    <s v=""/>
    <s v=" "/>
    <s v=""/>
    <s v=""/>
    <n v="34487"/>
    <s v=""/>
    <n v="36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260.75"/>
    <n v="260.75"/>
    <n v="0"/>
    <s v=""/>
    <s v="G/L Account"/>
    <s v=""/>
    <s v=" "/>
    <s v=""/>
    <s v=""/>
    <n v="34447"/>
    <s v=""/>
    <n v="37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525.04"/>
    <n v="525.04"/>
    <n v="0"/>
    <s v=""/>
    <s v="G/L Account"/>
    <s v=""/>
    <s v=" "/>
    <s v=""/>
    <s v=""/>
    <n v="34439"/>
    <s v=""/>
    <n v="332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701.46"/>
    <n v="701.46"/>
    <n v="0"/>
    <s v=""/>
    <s v="G/L Account"/>
    <s v=""/>
    <s v=" "/>
    <s v=""/>
    <s v=""/>
    <n v="34432"/>
    <s v=""/>
    <n v="32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460.66"/>
    <n v="460.66"/>
    <n v="0"/>
    <s v=""/>
    <s v="G/L Account"/>
    <s v=""/>
    <s v=" "/>
    <s v=""/>
    <s v=""/>
    <n v="34425"/>
    <s v=""/>
    <n v="310"/>
    <s v=""/>
    <s v=""/>
  </r>
  <r>
    <x v="0"/>
    <x v="2"/>
    <d v="2021-12-15T00:00:00"/>
    <x v="11"/>
    <s v=" "/>
    <s v="G00216"/>
    <n v="61170"/>
    <x v="51"/>
    <s v="61170 401k employer match"/>
    <x v="9"/>
    <s v="SFM - Invoice 5639091 - 12.15.21 PPE"/>
    <s v=" "/>
    <s v=""/>
    <s v=""/>
    <n v="796.3"/>
    <n v="796.3"/>
    <n v="0"/>
    <s v=""/>
    <s v="G/L Account"/>
    <s v=""/>
    <s v=" "/>
    <s v=""/>
    <s v=""/>
    <n v="34418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54901 - 12.15.21 PPE- Off Cycle"/>
    <s v=" "/>
    <s v=""/>
    <s v=""/>
    <n v="448.51"/>
    <n v="448.51"/>
    <n v="0"/>
    <s v=""/>
    <s v="G/L Account"/>
    <s v=""/>
    <s v=" "/>
    <s v=""/>
    <s v=""/>
    <n v="34697"/>
    <s v=""/>
    <n v="35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623.20000000000005"/>
    <n v="623.20000000000005"/>
    <n v="0"/>
    <s v=""/>
    <s v="G/L Account"/>
    <s v=""/>
    <s v=" "/>
    <s v=""/>
    <s v=""/>
    <n v="34602"/>
    <s v=""/>
    <n v="35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400.24"/>
    <n v="400.24"/>
    <n v="0"/>
    <s v=""/>
    <s v="G/L Account"/>
    <s v=""/>
    <s v=" "/>
    <s v=""/>
    <s v=""/>
    <n v="34545"/>
    <s v=""/>
    <n v="34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97.92"/>
    <n v="297.92"/>
    <n v="0"/>
    <s v=""/>
    <s v="G/L Account"/>
    <s v=""/>
    <s v=" "/>
    <s v=""/>
    <s v=""/>
    <n v="34489"/>
    <s v=""/>
    <n v="36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493.51"/>
    <n v="493.51"/>
    <n v="0"/>
    <s v=""/>
    <s v="G/L Account"/>
    <s v=""/>
    <s v=" "/>
    <s v=""/>
    <s v=""/>
    <n v="34449"/>
    <s v=""/>
    <n v="37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85.8"/>
    <n v="285.8"/>
    <n v="0"/>
    <s v=""/>
    <s v="G/L Account"/>
    <s v=""/>
    <s v=" "/>
    <s v=""/>
    <s v=""/>
    <n v="34441"/>
    <s v=""/>
    <n v="332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728.35"/>
    <n v="728.35"/>
    <n v="0"/>
    <s v=""/>
    <s v="G/L Account"/>
    <s v=""/>
    <s v=" "/>
    <s v=""/>
    <s v=""/>
    <n v="34434"/>
    <s v=""/>
    <n v="32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297.92"/>
    <n v="297.92"/>
    <n v="0"/>
    <s v=""/>
    <s v="G/L Account"/>
    <s v=""/>
    <s v=" "/>
    <s v=""/>
    <s v=""/>
    <n v="34427"/>
    <s v=""/>
    <n v="3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9091 - 12.15.21 PPE"/>
    <s v=" "/>
    <s v=""/>
    <s v=""/>
    <n v="353.5"/>
    <n v="353.5"/>
    <n v="0"/>
    <s v=""/>
    <s v="G/L Account"/>
    <s v=""/>
    <s v=" "/>
    <s v=""/>
    <s v=""/>
    <n v="34420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36753 - 12.15.21 PPE-Off Cycle"/>
    <s v=" "/>
    <s v=""/>
    <s v=""/>
    <n v="57.59"/>
    <n v="57.59"/>
    <n v="0"/>
    <s v=""/>
    <s v="G/L Account"/>
    <s v=""/>
    <s v=" "/>
    <s v=""/>
    <s v=""/>
    <n v="34388"/>
    <s v=""/>
    <n v="210"/>
    <s v=""/>
    <s v=""/>
  </r>
  <r>
    <x v="0"/>
    <x v="2"/>
    <d v="2021-12-15T00:00:00"/>
    <x v="11"/>
    <s v=" "/>
    <s v="G00216"/>
    <n v="61160"/>
    <x v="52"/>
    <s v="61160 Workers' comp insurance"/>
    <x v="9"/>
    <s v="SFM - Invoice 5614666 - 12.15.21 PPE- Off Cycle"/>
    <s v=" "/>
    <s v=""/>
    <s v=""/>
    <n v="147.51"/>
    <n v="147.51"/>
    <n v="0"/>
    <s v=""/>
    <s v="G/L Account"/>
    <s v=""/>
    <s v=" "/>
    <s v=""/>
    <s v=""/>
    <n v="34367"/>
    <s v=""/>
    <n v="332"/>
    <s v=""/>
    <s v=""/>
  </r>
  <r>
    <x v="0"/>
    <x v="2"/>
    <d v="2021-12-15T00:00:00"/>
    <x v="11"/>
    <s v=" "/>
    <s v="G00216"/>
    <n v="61140"/>
    <x v="54"/>
    <s v="61140 Payroll taxes"/>
    <x v="9"/>
    <s v="SFM - Invoice 5654901 - 12.15.21 PPE- Off Cycle"/>
    <s v=" "/>
    <s v=""/>
    <s v=""/>
    <n v="247.39"/>
    <n v="247.39"/>
    <n v="0"/>
    <s v=""/>
    <s v="G/L Account"/>
    <s v=""/>
    <s v=" "/>
    <s v=""/>
    <s v=""/>
    <n v="34694"/>
    <s v=""/>
    <n v="35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2050.33"/>
    <n v="2050.33"/>
    <n v="0"/>
    <s v=""/>
    <s v="G/L Account"/>
    <s v=""/>
    <s v=" "/>
    <s v=""/>
    <s v=""/>
    <n v="34599"/>
    <s v=""/>
    <n v="35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774.67"/>
    <n v="774.67"/>
    <n v="0"/>
    <s v=""/>
    <s v="G/L Account"/>
    <s v=""/>
    <s v=" "/>
    <s v=""/>
    <s v=""/>
    <n v="34542"/>
    <s v=""/>
    <n v="34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877.95"/>
    <n v="877.95"/>
    <n v="0"/>
    <s v=""/>
    <s v="G/L Account"/>
    <s v=""/>
    <s v=" "/>
    <s v=""/>
    <s v=""/>
    <n v="34486"/>
    <s v=""/>
    <n v="36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473.86"/>
    <n v="1473.86"/>
    <n v="0"/>
    <s v=""/>
    <s v="G/L Account"/>
    <s v=""/>
    <s v=" "/>
    <s v=""/>
    <s v=""/>
    <n v="34446"/>
    <s v=""/>
    <n v="37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174.47"/>
    <n v="1174.47"/>
    <n v="0"/>
    <s v=""/>
    <s v="G/L Account"/>
    <s v=""/>
    <s v=" "/>
    <s v=""/>
    <s v=""/>
    <n v="34438"/>
    <s v=""/>
    <n v="332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929.03"/>
    <n v="1929.03"/>
    <n v="0"/>
    <s v=""/>
    <s v="G/L Account"/>
    <s v=""/>
    <s v=" "/>
    <s v=""/>
    <s v=""/>
    <n v="34431"/>
    <s v=""/>
    <n v="32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1217.04"/>
    <n v="1217.04"/>
    <n v="0"/>
    <s v=""/>
    <s v="G/L Account"/>
    <s v=""/>
    <s v=" "/>
    <s v=""/>
    <s v=""/>
    <n v="34424"/>
    <s v=""/>
    <n v="310"/>
    <s v=""/>
    <s v=""/>
  </r>
  <r>
    <x v="0"/>
    <x v="2"/>
    <d v="2021-12-15T00:00:00"/>
    <x v="11"/>
    <s v=" "/>
    <s v="G00216"/>
    <n v="61140"/>
    <x v="54"/>
    <s v="61140 Payroll taxes"/>
    <x v="9"/>
    <s v="SFM - Invoice 5639091 - 12.15.21 PPE"/>
    <s v=" "/>
    <s v=""/>
    <s v=""/>
    <n v="2152.15"/>
    <n v="2152.15"/>
    <n v="0"/>
    <s v=""/>
    <s v="G/L Account"/>
    <s v=""/>
    <s v=" "/>
    <s v=""/>
    <s v=""/>
    <n v="34417"/>
    <s v=""/>
    <n v="210"/>
    <s v=""/>
    <s v=""/>
  </r>
  <r>
    <x v="0"/>
    <x v="2"/>
    <d v="2021-12-15T00:00:00"/>
    <x v="11"/>
    <s v=" "/>
    <s v="G00216"/>
    <n v="61140"/>
    <x v="54"/>
    <s v="61140 Payroll taxes"/>
    <x v="9"/>
    <s v="SFM - Invoice 5636753 - 12.15.21 PPE-Off Cycle"/>
    <s v=" "/>
    <s v=""/>
    <s v=""/>
    <n v="255.31"/>
    <n v="255.31"/>
    <n v="0"/>
    <s v=""/>
    <s v="G/L Account"/>
    <s v=""/>
    <s v=" "/>
    <s v=""/>
    <s v=""/>
    <n v="34386"/>
    <s v=""/>
    <n v="210"/>
    <s v=""/>
    <s v=""/>
  </r>
  <r>
    <x v="0"/>
    <x v="2"/>
    <d v="2021-12-15T00:00:00"/>
    <x v="11"/>
    <s v=" "/>
    <s v="G00216"/>
    <n v="61140"/>
    <x v="54"/>
    <s v="61140 Payroll taxes"/>
    <x v="9"/>
    <s v="SFM - Invoice 5614666 - 12.15.21 PPE- Off Cycle"/>
    <s v=" "/>
    <s v=""/>
    <s v=""/>
    <n v="415.47"/>
    <n v="415.47"/>
    <n v="0"/>
    <s v=""/>
    <s v="G/L Account"/>
    <s v=""/>
    <s v=" "/>
    <s v=""/>
    <s v=""/>
    <n v="34365"/>
    <s v=""/>
    <n v="332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9.48"/>
    <n v="9.48"/>
    <n v="0"/>
    <s v=""/>
    <s v="G/L Account"/>
    <s v=""/>
    <s v=" "/>
    <s v=""/>
    <s v=""/>
    <n v="34597"/>
    <s v=""/>
    <n v="350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441.34"/>
    <n v="441.34"/>
    <n v="0"/>
    <s v=""/>
    <s v="G/L Account"/>
    <s v=""/>
    <s v=" "/>
    <s v=""/>
    <s v=""/>
    <n v="34444"/>
    <s v=""/>
    <n v="370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58.22"/>
    <n v="58.22"/>
    <n v="0"/>
    <s v=""/>
    <s v="G/L Account"/>
    <s v=""/>
    <s v=" "/>
    <s v=""/>
    <s v=""/>
    <n v="34437"/>
    <s v=""/>
    <n v="332"/>
    <s v=""/>
    <s v=""/>
  </r>
  <r>
    <x v="0"/>
    <x v="2"/>
    <d v="2021-12-15T00:00:00"/>
    <x v="11"/>
    <s v=" "/>
    <s v="G00216"/>
    <n v="61120"/>
    <x v="91"/>
    <s v="61120 Overtime"/>
    <x v="9"/>
    <s v="SFM - Invoice 5639091 - 12.15.21 PPE"/>
    <s v=" "/>
    <s v=""/>
    <s v=""/>
    <n v="1340.62"/>
    <n v="1340.62"/>
    <n v="0"/>
    <s v=""/>
    <s v="G/L Account"/>
    <s v=""/>
    <s v=" "/>
    <s v=""/>
    <s v=""/>
    <n v="34415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54901 - 12.15.21 PPE- Off Cycle"/>
    <s v=" "/>
    <s v=""/>
    <s v=""/>
    <n v="6274.35"/>
    <n v="6274.35"/>
    <n v="0"/>
    <s v=""/>
    <s v="G/L Account"/>
    <s v=""/>
    <s v=" "/>
    <s v=""/>
    <s v=""/>
    <n v="34692"/>
    <s v=""/>
    <n v="35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31182.85"/>
    <n v="31182.85"/>
    <n v="0"/>
    <s v=""/>
    <s v="G/L Account"/>
    <s v=""/>
    <s v=" "/>
    <s v=""/>
    <s v=""/>
    <n v="34596"/>
    <s v=""/>
    <n v="35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5411.91"/>
    <n v="15411.91"/>
    <n v="0"/>
    <s v=""/>
    <s v="G/L Account"/>
    <s v=""/>
    <s v=" "/>
    <s v=""/>
    <s v=""/>
    <n v="34541"/>
    <s v=""/>
    <n v="34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1458.33"/>
    <n v="11458.33"/>
    <n v="0"/>
    <s v=""/>
    <s v="G/L Account"/>
    <s v=""/>
    <s v=" "/>
    <s v=""/>
    <s v=""/>
    <n v="34485"/>
    <s v=""/>
    <n v="36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7986.12"/>
    <n v="17986.12"/>
    <n v="0"/>
    <s v=""/>
    <s v="G/L Account"/>
    <s v=""/>
    <s v=" "/>
    <s v=""/>
    <s v=""/>
    <n v="34443"/>
    <s v=""/>
    <n v="37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16044.4"/>
    <n v="16044.4"/>
    <n v="0"/>
    <s v=""/>
    <s v="G/L Account"/>
    <s v=""/>
    <s v=" "/>
    <s v=""/>
    <s v=""/>
    <n v="34436"/>
    <s v=""/>
    <n v="332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33973.440000000002"/>
    <n v="33973.440000000002"/>
    <n v="0"/>
    <s v=""/>
    <s v="G/L Account"/>
    <s v=""/>
    <s v=" "/>
    <s v=""/>
    <s v=""/>
    <n v="34429"/>
    <s v=""/>
    <n v="32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25422.17"/>
    <n v="25422.17"/>
    <n v="0"/>
    <s v=""/>
    <s v="G/L Account"/>
    <s v=""/>
    <s v=" "/>
    <s v=""/>
    <s v=""/>
    <n v="34422"/>
    <s v=""/>
    <n v="310"/>
    <s v=""/>
    <s v=""/>
  </r>
  <r>
    <x v="0"/>
    <x v="2"/>
    <d v="2021-12-15T00:00:00"/>
    <x v="11"/>
    <s v=" "/>
    <s v="G00216"/>
    <n v="61110"/>
    <x v="56"/>
    <s v="61110 Salaries &amp; wages"/>
    <x v="9"/>
    <s v="SFM - Invoice 5639091 - 12.15.21 PPE"/>
    <s v=" "/>
    <s v=""/>
    <s v=""/>
    <n v="26452.57"/>
    <n v="26452.57"/>
    <n v="0"/>
    <s v=""/>
    <s v="G/L Account"/>
    <s v=""/>
    <s v=" "/>
    <s v=""/>
    <s v=""/>
    <n v="34414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36753 - 12.15.21 PPE-Off Cycle"/>
    <s v=" "/>
    <s v=""/>
    <s v=""/>
    <n v="2175"/>
    <n v="2175"/>
    <n v="0"/>
    <s v=""/>
    <s v="G/L Account"/>
    <s v=""/>
    <s v=" "/>
    <s v=""/>
    <s v=""/>
    <n v="34384"/>
    <s v=""/>
    <n v="210"/>
    <s v=""/>
    <s v=""/>
  </r>
  <r>
    <x v="0"/>
    <x v="2"/>
    <d v="2021-12-15T00:00:00"/>
    <x v="11"/>
    <s v=" "/>
    <s v="G00216"/>
    <n v="61110"/>
    <x v="56"/>
    <s v="61110 Salaries &amp; wages"/>
    <x v="9"/>
    <s v="SFM - Invoice 5614666 - 12.15.21 PPE- Off Cycle"/>
    <s v=" "/>
    <s v=""/>
    <s v=""/>
    <n v="2990.54"/>
    <n v="2990.54"/>
    <n v="0"/>
    <s v=""/>
    <s v="G/L Account"/>
    <s v=""/>
    <s v=" "/>
    <s v=""/>
    <s v=""/>
    <n v="34363"/>
    <s v=""/>
    <n v="332"/>
    <s v=""/>
    <s v=""/>
  </r>
  <r>
    <x v="4"/>
    <x v="4"/>
    <d v="2021-12-15T00:00:00"/>
    <x v="11"/>
    <s v="Invoice"/>
    <s v="535000181972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09"/>
    <s v="535000181972"/>
    <n v="120"/>
    <s v="NULL"/>
    <s v="NULL"/>
  </r>
  <r>
    <x v="4"/>
    <x v="4"/>
    <d v="2021-12-15T00:00:00"/>
    <x v="11"/>
    <s v="Invoice"/>
    <s v="535000181972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06"/>
    <s v="535000181972"/>
    <n v="110"/>
    <s v="NULL"/>
    <s v="NULL"/>
  </r>
  <r>
    <x v="4"/>
    <x v="4"/>
    <d v="2021-12-15T00:00:00"/>
    <x v="11"/>
    <s v="Invoice"/>
    <s v="535000181972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03"/>
    <s v="535000181972"/>
    <n v="130"/>
    <s v="NULL"/>
    <s v="NULL"/>
  </r>
  <r>
    <x v="4"/>
    <x v="4"/>
    <d v="2021-12-15T00:00:00"/>
    <x v="11"/>
    <s v="Invoice"/>
    <s v="535000181972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00"/>
    <s v="535000181972"/>
    <n v="170"/>
    <s v="NULL"/>
    <s v="NULL"/>
  </r>
  <r>
    <x v="1"/>
    <x v="1"/>
    <d v="2021-12-15T00:00:00"/>
    <x v="11"/>
    <s v="Invoice"/>
    <s v="508000182833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6385"/>
    <s v="508000182833"/>
    <n v="130"/>
    <s v="NULL"/>
    <s v="NULL"/>
  </r>
  <r>
    <x v="1"/>
    <x v="1"/>
    <d v="2021-12-15T00:00:00"/>
    <x v="11"/>
    <s v="Invoice"/>
    <s v="508000182833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6382"/>
    <s v="508000182833"/>
    <n v="110"/>
    <s v="NULL"/>
    <s v="NULL"/>
  </r>
  <r>
    <x v="1"/>
    <x v="1"/>
    <d v="2021-12-15T00:00:00"/>
    <x v="11"/>
    <s v="Invoice"/>
    <s v="508000182833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6379"/>
    <s v="508000182833"/>
    <n v="170"/>
    <s v="NULL"/>
    <s v="NULL"/>
  </r>
  <r>
    <x v="1"/>
    <x v="1"/>
    <d v="2021-12-15T00:00:00"/>
    <x v="11"/>
    <s v="Invoice"/>
    <s v="508000182833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6376"/>
    <s v="508000182833"/>
    <n v="120"/>
    <s v="NULL"/>
    <s v="NULL"/>
  </r>
  <r>
    <x v="1"/>
    <x v="1"/>
    <d v="2021-12-15T00:00:00"/>
    <x v="11"/>
    <s v="Invoice"/>
    <s v="508000182826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6372"/>
    <s v="508000182826"/>
    <n v="120"/>
    <s v="NULL"/>
    <s v="NULL"/>
  </r>
  <r>
    <x v="1"/>
    <x v="1"/>
    <d v="2021-12-15T00:00:00"/>
    <x v="11"/>
    <s v="Invoice"/>
    <s v="508000182826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6369"/>
    <s v="508000182826"/>
    <n v="170"/>
    <s v="NULL"/>
    <s v="NULL"/>
  </r>
  <r>
    <x v="1"/>
    <x v="1"/>
    <d v="2021-12-15T00:00:00"/>
    <x v="11"/>
    <s v="Invoice"/>
    <s v="508000182826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6366"/>
    <s v="508000182826"/>
    <n v="110"/>
    <s v="NULL"/>
    <s v="NULL"/>
  </r>
  <r>
    <x v="1"/>
    <x v="1"/>
    <d v="2021-12-15T00:00:00"/>
    <x v="11"/>
    <s v="Invoice"/>
    <s v="508000182826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6363"/>
    <s v="508000182826"/>
    <n v="130"/>
    <s v="NULL"/>
    <s v="NULL"/>
  </r>
  <r>
    <x v="1"/>
    <x v="3"/>
    <d v="2021-12-15T00:00:00"/>
    <x v="11"/>
    <s v="Invoice"/>
    <s v="508000182866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6152"/>
    <s v="508000182866"/>
    <n v="170"/>
    <s v="NULL"/>
    <s v="NULL"/>
  </r>
  <r>
    <x v="1"/>
    <x v="3"/>
    <d v="2021-12-15T00:00:00"/>
    <x v="11"/>
    <s v="Invoice"/>
    <s v="508000182866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6149"/>
    <s v="508000182866"/>
    <n v="110"/>
    <s v="NULL"/>
    <s v="NULL"/>
  </r>
  <r>
    <x v="1"/>
    <x v="3"/>
    <d v="2021-12-15T00:00:00"/>
    <x v="11"/>
    <s v="Invoice"/>
    <s v="224202"/>
    <n v="51350"/>
    <x v="90"/>
    <s v="51350 COGS - janitorial and waste management"/>
    <x v="10"/>
    <s v="Dec 2021 Waste management"/>
    <s v=" "/>
    <s v=""/>
    <s v=""/>
    <n v="150"/>
    <n v="150"/>
    <n v="0"/>
    <s v=""/>
    <s v="G/L Account"/>
    <s v=""/>
    <s v=" "/>
    <s v=""/>
    <s v="Biologic"/>
    <n v="28263"/>
    <s v="224202"/>
    <n v="380"/>
    <s v="NULL"/>
    <s v="NULL"/>
  </r>
  <r>
    <x v="1"/>
    <x v="1"/>
    <d v="2021-12-15T00:00:00"/>
    <x v="11"/>
    <s v="Invoice"/>
    <s v="12.1.21-12.15.21-KW"/>
    <n v="51340"/>
    <x v="65"/>
    <s v="51340 COGS - contract labor"/>
    <x v="10"/>
    <s v="12.1.21-12.15.21 - KW Medication consultant"/>
    <s v=" "/>
    <s v=""/>
    <s v=""/>
    <n v="1960"/>
    <n v="1960"/>
    <n v="0"/>
    <s v=""/>
    <s v="G/L Account"/>
    <s v=""/>
    <s v=" "/>
    <s v=""/>
    <s v="Kristen Ann Wu"/>
    <n v="27921"/>
    <s v="12.1.21-12.15.21-KW"/>
    <n v="18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7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66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60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54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48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2994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29936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30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24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18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29912"/>
    <s v=""/>
    <n v="340"/>
    <s v="NULL"/>
    <s v="NULL"/>
  </r>
  <r>
    <x v="1"/>
    <x v="1"/>
    <d v="2021-12-15T00:00:00"/>
    <x v="11"/>
    <s v=" "/>
    <s v="G00195"/>
    <n v="51260"/>
    <x v="70"/>
    <s v="51260 Patient souvenirs"/>
    <x v="11"/>
    <s v="GoodEgg-Patient Flowers"/>
    <s v=" "/>
    <s v=""/>
    <s v=""/>
    <n v="37.85"/>
    <n v="37.85"/>
    <n v="0"/>
    <s v="Orders Goodeggs.com"/>
    <s v="G/L Account"/>
    <s v=""/>
    <s v=" "/>
    <s v=""/>
    <s v=""/>
    <n v="29906"/>
    <s v=""/>
    <n v="340"/>
    <s v="NULL"/>
    <s v="NULL"/>
  </r>
  <r>
    <x v="1"/>
    <x v="1"/>
    <d v="2021-12-15T00:00:00"/>
    <x v="11"/>
    <s v=" "/>
    <s v="G00195"/>
    <n v="51250"/>
    <x v="71"/>
    <s v="51250 Patient refreshments"/>
    <x v="11"/>
    <s v="coffee, la croix"/>
    <s v=" "/>
    <s v=""/>
    <s v=""/>
    <n v="78.56"/>
    <n v="78.56"/>
    <n v="0"/>
    <s v="Costco"/>
    <s v="G/L Account"/>
    <s v=""/>
    <s v=" "/>
    <s v=""/>
    <s v=""/>
    <n v="29900"/>
    <s v=""/>
    <n v="180"/>
    <s v="NULL"/>
    <s v="NULL"/>
  </r>
  <r>
    <x v="1"/>
    <x v="1"/>
    <d v="2021-12-15T00:00:00"/>
    <x v="11"/>
    <s v=" "/>
    <s v="G00196"/>
    <n v="51230"/>
    <x v="72"/>
    <s v="51230 IVF Lab supplies"/>
    <x v="11"/>
    <s v="Sterilite Quart ClearView Latch Box Storage Tote Container"/>
    <s v=" "/>
    <s v=""/>
    <s v=""/>
    <n v="128.29"/>
    <n v="128.29"/>
    <n v="0"/>
    <s v="Amazon"/>
    <s v="G/L Account"/>
    <s v=""/>
    <s v=" "/>
    <s v=""/>
    <s v=""/>
    <n v="31090"/>
    <s v=""/>
    <n v="130"/>
    <s v="NULL"/>
    <s v="NULL"/>
  </r>
  <r>
    <x v="1"/>
    <x v="1"/>
    <d v="2021-12-15T00:00:00"/>
    <x v="11"/>
    <s v="Invoice"/>
    <s v="36405870"/>
    <n v="51230"/>
    <x v="72"/>
    <s v="51230 IVF Lab supplies"/>
    <x v="11"/>
    <s v="Sample diluting. A1A Assay"/>
    <s v=" "/>
    <s v=""/>
    <s v=""/>
    <n v="983.53"/>
    <n v="983.53"/>
    <n v="0"/>
    <s v=""/>
    <s v="G/L Account"/>
    <s v=""/>
    <s v=" "/>
    <s v=""/>
    <s v="McKesson"/>
    <n v="29382"/>
    <s v="36405870"/>
    <n v="130"/>
    <s v="NULL"/>
    <s v="NULL"/>
  </r>
  <r>
    <x v="1"/>
    <x v="1"/>
    <d v="2021-12-15T00:00:00"/>
    <x v="11"/>
    <s v="Invoice"/>
    <s v="36405202"/>
    <n v="51230"/>
    <x v="72"/>
    <s v="51230 IVF Lab supplies"/>
    <x v="11"/>
    <s v="AIA Prog III, Tip probe"/>
    <s v=" "/>
    <s v=""/>
    <s v=""/>
    <n v="2104.62"/>
    <n v="2104.62"/>
    <n v="0"/>
    <s v=""/>
    <s v="G/L Account"/>
    <s v=""/>
    <s v=" "/>
    <s v=""/>
    <s v="McKesson"/>
    <n v="29378"/>
    <s v="36405202"/>
    <n v="130"/>
    <s v="NULL"/>
    <s v="NULL"/>
  </r>
  <r>
    <x v="1"/>
    <x v="7"/>
    <d v="2021-12-15T00:00:00"/>
    <x v="11"/>
    <s v="Invoice"/>
    <s v="555425122"/>
    <n v="51230"/>
    <x v="72"/>
    <s v="51230 IVF Lab supplies"/>
    <x v="11"/>
    <s v="Insulin Solution"/>
    <s v=" "/>
    <s v=""/>
    <s v=""/>
    <n v="148.82"/>
    <n v="148.82"/>
    <n v="0"/>
    <s v=""/>
    <s v="G/L Account"/>
    <s v=""/>
    <s v=" "/>
    <s v=""/>
    <s v="Sigma-Aldrich"/>
    <n v="29264"/>
    <s v="555425122"/>
    <n v="130"/>
    <s v="NULL"/>
    <s v="NULL"/>
  </r>
  <r>
    <x v="1"/>
    <x v="7"/>
    <d v="2021-12-15T00:00:00"/>
    <x v="11"/>
    <s v="Invoice"/>
    <s v="555423553"/>
    <n v="51230"/>
    <x v="72"/>
    <s v="51230 IVF Lab supplies"/>
    <x v="11"/>
    <s v="RPMI L Glutamine"/>
    <s v=" "/>
    <s v=""/>
    <s v=""/>
    <n v="80.790000000000006"/>
    <n v="80.790000000000006"/>
    <n v="0"/>
    <s v=""/>
    <s v="G/L Account"/>
    <s v=""/>
    <s v=" "/>
    <s v=""/>
    <s v="Sigma-Aldrich"/>
    <n v="29260"/>
    <s v="555423553"/>
    <n v="130"/>
    <s v="NULL"/>
    <s v="NULL"/>
  </r>
  <r>
    <x v="4"/>
    <x v="4"/>
    <d v="2021-12-15T00:00:00"/>
    <x v="11"/>
    <s v="Invoice"/>
    <s v="36405694"/>
    <n v="51230"/>
    <x v="72"/>
    <s v="51230 IVF Lab supplies"/>
    <x v="11"/>
    <s v="Assay E2/LHII/FSH, Calib Prog/BHCG/LHII"/>
    <s v=" "/>
    <s v=""/>
    <s v=""/>
    <n v="1457.01"/>
    <n v="1457.01"/>
    <n v="0"/>
    <s v=""/>
    <s v="G/L Account"/>
    <s v=""/>
    <s v=" "/>
    <s v=""/>
    <s v="McKesson"/>
    <n v="28267"/>
    <s v="36405694"/>
    <n v="130"/>
    <s v="NULL"/>
    <s v="NULL"/>
  </r>
  <r>
    <x v="1"/>
    <x v="7"/>
    <d v="2021-12-15T00:00:00"/>
    <x v="11"/>
    <s v="Invoice"/>
    <s v="67755015"/>
    <n v="51230"/>
    <x v="72"/>
    <s v="51230 IVF Lab supplies"/>
    <x v="11"/>
    <s v="Nitrogen Liquid NF/Carbon Dioxide"/>
    <s v=" "/>
    <s v=""/>
    <s v=""/>
    <n v="324.31"/>
    <n v="324.31"/>
    <n v="0"/>
    <s v=""/>
    <s v="G/L Account"/>
    <s v=""/>
    <s v=" "/>
    <s v=""/>
    <s v="Linde Gas &amp; Equipment Inc."/>
    <n v="28028"/>
    <s v="67755015"/>
    <n v="130"/>
    <s v="NULL"/>
    <s v="NULL"/>
  </r>
  <r>
    <x v="4"/>
    <x v="4"/>
    <d v="2021-12-15T00:00:00"/>
    <x v="11"/>
    <s v="Invoice"/>
    <s v="36352637"/>
    <n v="51220"/>
    <x v="73"/>
    <s v="51220 Clinical supplies"/>
    <x v="11"/>
    <s v="can clr liner"/>
    <s v=" "/>
    <s v=""/>
    <s v=""/>
    <n v="102.53"/>
    <n v="102.53"/>
    <n v="0"/>
    <s v=""/>
    <s v="G/L Account"/>
    <s v=""/>
    <s v=" "/>
    <s v=""/>
    <s v="McKesson"/>
    <n v="32296"/>
    <s v="36352637"/>
    <n v="110"/>
    <s v="NULL"/>
    <s v="NULL"/>
  </r>
  <r>
    <x v="1"/>
    <x v="7"/>
    <d v="2021-12-15T00:00:00"/>
    <x v="11"/>
    <s v="Invoice"/>
    <s v="20034341"/>
    <n v="51210"/>
    <x v="74"/>
    <s v="51210 Surgical supplies"/>
    <x v="11"/>
    <s v="Transducer cover"/>
    <s v=" "/>
    <s v=""/>
    <s v=""/>
    <n v="438.74"/>
    <n v="438.74"/>
    <n v="0"/>
    <s v=""/>
    <s v="G/L Account"/>
    <s v=""/>
    <s v=" "/>
    <s v=""/>
    <s v="Vitrolife"/>
    <n v="28539"/>
    <s v="20034341"/>
    <n v="110"/>
    <s v="NULL"/>
    <s v="NULL"/>
  </r>
  <r>
    <x v="1"/>
    <x v="1"/>
    <d v="2021-12-15T00:00:00"/>
    <x v="11"/>
    <s v="Invoice"/>
    <s v="36409205"/>
    <n v="51210"/>
    <x v="74"/>
    <s v="51210 Surgical supplies"/>
    <x v="11"/>
    <s v="SPO2 Finger Sensor"/>
    <s v=" "/>
    <s v=""/>
    <s v=""/>
    <n v="144.55000000000001"/>
    <n v="144.55000000000001"/>
    <n v="0"/>
    <s v=""/>
    <s v="G/L Account"/>
    <s v=""/>
    <s v=" "/>
    <s v=""/>
    <s v="McKesson"/>
    <n v="27929"/>
    <s v="36409205"/>
    <n v="110"/>
    <s v="NULL"/>
    <s v="NULL"/>
  </r>
  <r>
    <x v="1"/>
    <x v="7"/>
    <d v="2021-12-15T00:00:00"/>
    <x v="11"/>
    <s v="Invoice"/>
    <s v="36406682"/>
    <n v="51210"/>
    <x v="74"/>
    <s v="51210 Surgical supplies"/>
    <x v="11"/>
    <s v="Citrate Fentanyl"/>
    <s v=" "/>
    <s v=""/>
    <s v=""/>
    <n v="252"/>
    <n v="252"/>
    <n v="0"/>
    <s v=""/>
    <s v="G/L Account"/>
    <s v=""/>
    <s v=" "/>
    <s v=""/>
    <s v="McKesson"/>
    <n v="27925"/>
    <s v="36406682"/>
    <n v="110"/>
    <s v="NULL"/>
    <s v="NULL"/>
  </r>
  <r>
    <x v="1"/>
    <x v="5"/>
    <d v="2021-12-15T00:00:00"/>
    <x v="11"/>
    <s v="Invoice"/>
    <s v="36406674"/>
    <n v="51210"/>
    <x v="74"/>
    <s v="51210 Surgical supplies"/>
    <x v="11"/>
    <s v="SPO2 Finger Sensor"/>
    <s v=" "/>
    <s v=""/>
    <s v=""/>
    <n v="67.2"/>
    <n v="67.2"/>
    <n v="0"/>
    <s v=""/>
    <s v="G/L Account"/>
    <s v=""/>
    <s v=" "/>
    <s v=""/>
    <s v="McKesson"/>
    <n v="26359"/>
    <s v="36406674"/>
    <n v="110"/>
    <s v="NULL"/>
    <s v="NULL"/>
  </r>
  <r>
    <x v="1"/>
    <x v="1"/>
    <d v="2021-12-15T00:00:00"/>
    <x v="11"/>
    <s v="Invoice"/>
    <s v="36360001"/>
    <n v="51210"/>
    <x v="74"/>
    <s v="51210 Surgical supplies"/>
    <x v="11"/>
    <s v="Hot compress"/>
    <s v=" "/>
    <s v=""/>
    <s v=""/>
    <n v="22.75"/>
    <n v="22.75"/>
    <n v="0"/>
    <s v=""/>
    <s v="G/L Account"/>
    <s v=""/>
    <s v=" "/>
    <s v=""/>
    <s v="McKesson"/>
    <n v="26355"/>
    <s v="36360001"/>
    <n v="110"/>
    <s v="NULL"/>
    <s v="NULL"/>
  </r>
  <r>
    <x v="0"/>
    <x v="7"/>
    <d v="2021-12-15T00:00:00"/>
    <x v="11"/>
    <s v=" "/>
    <s v="G00216"/>
    <n v="51190"/>
    <x v="49"/>
    <s v="51190 PTO Expense"/>
    <x v="12"/>
    <s v="SFM - Invoice 5654592 - 12.15.21 PPE- Off Cycle"/>
    <s v=" "/>
    <s v=""/>
    <s v=""/>
    <n v="190.8"/>
    <n v="190.8"/>
    <n v="0"/>
    <s v=""/>
    <s v="G/L Account"/>
    <s v=""/>
    <s v=" "/>
    <s v=""/>
    <s v=""/>
    <n v="34683"/>
    <s v=""/>
    <n v="180"/>
    <s v=""/>
    <s v=""/>
  </r>
  <r>
    <x v="0"/>
    <x v="5"/>
    <d v="2021-12-15T00:00:00"/>
    <x v="11"/>
    <s v=" "/>
    <s v="G00216"/>
    <n v="51190"/>
    <x v="49"/>
    <s v="51190 PTO Expense"/>
    <x v="12"/>
    <s v="SFM - Invoice 5654592 - 12.15.21 PPE- Off Cycle"/>
    <s v=" "/>
    <s v=""/>
    <s v=""/>
    <n v="6401.54"/>
    <n v="6401.54"/>
    <n v="0"/>
    <s v=""/>
    <s v="G/L Account"/>
    <s v=""/>
    <s v=" "/>
    <s v=""/>
    <s v=""/>
    <n v="34677"/>
    <s v=""/>
    <n v="130"/>
    <s v=""/>
    <s v=""/>
  </r>
  <r>
    <x v="0"/>
    <x v="5"/>
    <d v="2021-12-15T00:00:00"/>
    <x v="11"/>
    <s v=" "/>
    <s v="G00216"/>
    <n v="51190"/>
    <x v="49"/>
    <s v="51190 PTO Expense"/>
    <x v="12"/>
    <s v="SFM - Invoice 5639451 - 12.15.21 PPE-Off Cycle"/>
    <s v=" "/>
    <s v=""/>
    <s v=""/>
    <n v="695.53"/>
    <n v="695.53"/>
    <n v="0"/>
    <s v=""/>
    <s v="G/L Account"/>
    <s v=""/>
    <s v=" "/>
    <s v=""/>
    <s v=""/>
    <n v="34667"/>
    <s v=""/>
    <n v="14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1296"/>
    <n v="1296"/>
    <n v="0"/>
    <s v=""/>
    <s v="G/L Account"/>
    <s v=""/>
    <s v=" "/>
    <s v=""/>
    <s v=""/>
    <n v="34655"/>
    <s v=""/>
    <n v="16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1305.98"/>
    <n v="1305.98"/>
    <n v="0"/>
    <s v=""/>
    <s v="G/L Account"/>
    <s v=""/>
    <s v=" "/>
    <s v=""/>
    <s v=""/>
    <n v="34647"/>
    <s v=""/>
    <n v="22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1696.56"/>
    <n v="1696.56"/>
    <n v="0"/>
    <s v=""/>
    <s v="G/L Account"/>
    <s v=""/>
    <s v=" "/>
    <s v=""/>
    <s v=""/>
    <n v="34639"/>
    <s v=""/>
    <n v="14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947.04"/>
    <n v="947.04"/>
    <n v="0"/>
    <s v=""/>
    <s v="G/L Account"/>
    <s v=""/>
    <s v=" "/>
    <s v=""/>
    <s v=""/>
    <n v="34631"/>
    <s v=""/>
    <n v="14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1745.32"/>
    <n v="1745.32"/>
    <n v="0"/>
    <s v=""/>
    <s v="G/L Account"/>
    <s v=""/>
    <s v=" "/>
    <s v=""/>
    <s v=""/>
    <n v="34611"/>
    <s v=""/>
    <n v="14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542.5"/>
    <n v="542.5"/>
    <n v="0"/>
    <s v=""/>
    <s v="G/L Account"/>
    <s v=""/>
    <s v=" "/>
    <s v=""/>
    <s v=""/>
    <n v="34590"/>
    <s v=""/>
    <n v="18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653.85"/>
    <n v="653.85"/>
    <n v="0"/>
    <s v=""/>
    <s v="G/L Account"/>
    <s v=""/>
    <s v=" "/>
    <s v=""/>
    <s v=""/>
    <n v="34582"/>
    <s v=""/>
    <n v="18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537"/>
    <n v="537"/>
    <n v="0"/>
    <s v=""/>
    <s v="G/L Account"/>
    <s v=""/>
    <s v=" "/>
    <s v=""/>
    <s v=""/>
    <n v="34563"/>
    <s v=""/>
    <n v="180"/>
    <s v=""/>
    <s v=""/>
  </r>
  <r>
    <x v="0"/>
    <x v="2"/>
    <d v="2021-12-15T00:00:00"/>
    <x v="11"/>
    <s v=" "/>
    <s v="G00216"/>
    <n v="51190"/>
    <x v="49"/>
    <s v="51190 PTO Expense"/>
    <x v="12"/>
    <s v="SFM - Invoice 5639091 - 12.15.21 PPE"/>
    <s v=" "/>
    <s v=""/>
    <s v=""/>
    <n v="631.08000000000004"/>
    <n v="631.08000000000004"/>
    <n v="0"/>
    <s v=""/>
    <s v="G/L Account"/>
    <s v=""/>
    <s v=" "/>
    <s v=""/>
    <s v=""/>
    <n v="34549"/>
    <s v=""/>
    <n v="15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676"/>
    <n v="676"/>
    <n v="0"/>
    <s v=""/>
    <s v="G/L Account"/>
    <s v=""/>
    <s v=" "/>
    <s v=""/>
    <s v=""/>
    <n v="34535"/>
    <s v=""/>
    <n v="17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2292"/>
    <n v="2292"/>
    <n v="0"/>
    <s v=""/>
    <s v="G/L Account"/>
    <s v=""/>
    <s v=" "/>
    <s v=""/>
    <s v=""/>
    <n v="34527"/>
    <s v=""/>
    <n v="17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949.25"/>
    <n v="949.25"/>
    <n v="0"/>
    <s v=""/>
    <s v="G/L Account"/>
    <s v=""/>
    <s v=" "/>
    <s v=""/>
    <s v=""/>
    <n v="34508"/>
    <s v=""/>
    <n v="170"/>
    <s v=""/>
    <s v=""/>
  </r>
  <r>
    <x v="0"/>
    <x v="4"/>
    <d v="2021-12-15T00:00:00"/>
    <x v="11"/>
    <s v=" "/>
    <s v="G00216"/>
    <n v="51190"/>
    <x v="49"/>
    <s v="51190 PTO Expense"/>
    <x v="12"/>
    <s v="SFM - Invoice 5639091 - 12.15.21 PPE"/>
    <s v=" "/>
    <s v=""/>
    <s v=""/>
    <n v="1121"/>
    <n v="1121"/>
    <n v="0"/>
    <s v=""/>
    <s v="G/L Account"/>
    <s v=""/>
    <s v=" "/>
    <s v=""/>
    <s v=""/>
    <n v="34500"/>
    <s v=""/>
    <n v="170"/>
    <s v=""/>
    <s v=""/>
  </r>
  <r>
    <x v="0"/>
    <x v="8"/>
    <d v="2021-12-15T00:00:00"/>
    <x v="11"/>
    <s v=" "/>
    <s v="G00216"/>
    <n v="51190"/>
    <x v="49"/>
    <s v="51190 PTO Expense"/>
    <x v="12"/>
    <s v="SFM - Invoice 5639091 - 12.15.21 PPE"/>
    <s v=" "/>
    <s v=""/>
    <s v=""/>
    <n v="208"/>
    <n v="208"/>
    <n v="0"/>
    <s v=""/>
    <s v="G/L Account"/>
    <s v=""/>
    <s v=" "/>
    <s v=""/>
    <s v=""/>
    <n v="34492"/>
    <s v=""/>
    <n v="170"/>
    <s v=""/>
    <s v=""/>
  </r>
  <r>
    <x v="0"/>
    <x v="5"/>
    <d v="2021-12-15T00:00:00"/>
    <x v="11"/>
    <s v=" "/>
    <s v="G00216"/>
    <n v="51190"/>
    <x v="49"/>
    <s v="51190 PTO Expense"/>
    <x v="12"/>
    <s v="SFM - Invoice 5639091 - 12.15.21 PPE"/>
    <s v=" "/>
    <s v=""/>
    <s v=""/>
    <n v="2661.53"/>
    <n v="2661.53"/>
    <n v="0"/>
    <s v=""/>
    <s v="G/L Account"/>
    <s v=""/>
    <s v=" "/>
    <s v=""/>
    <s v=""/>
    <n v="34479"/>
    <s v=""/>
    <n v="130"/>
    <s v=""/>
    <s v=""/>
  </r>
  <r>
    <x v="0"/>
    <x v="1"/>
    <d v="2021-12-15T00:00:00"/>
    <x v="11"/>
    <s v=" "/>
    <s v="G00216"/>
    <n v="51190"/>
    <x v="49"/>
    <s v="51190 PTO Expense"/>
    <x v="12"/>
    <s v="SFM - Invoice 5639091 - 12.15.21 PPE"/>
    <s v=" "/>
    <s v=""/>
    <s v=""/>
    <n v="2236.96"/>
    <n v="2236.96"/>
    <n v="0"/>
    <s v=""/>
    <s v="G/L Account"/>
    <s v=""/>
    <s v=" "/>
    <s v=""/>
    <s v=""/>
    <n v="34472"/>
    <s v=""/>
    <n v="13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3469.23"/>
    <n v="3469.23"/>
    <n v="0"/>
    <s v=""/>
    <s v="G/L Account"/>
    <s v=""/>
    <s v=" "/>
    <s v=""/>
    <s v=""/>
    <n v="34465"/>
    <s v=""/>
    <n v="130"/>
    <s v=""/>
    <s v=""/>
  </r>
  <r>
    <x v="0"/>
    <x v="4"/>
    <d v="2021-12-15T00:00:00"/>
    <x v="11"/>
    <s v=" "/>
    <s v="G00216"/>
    <n v="51190"/>
    <x v="49"/>
    <s v="51190 PTO Expense"/>
    <x v="12"/>
    <s v="SFM - Invoice 5639091 - 12.15.21 PPE"/>
    <s v=" "/>
    <s v=""/>
    <s v=""/>
    <n v="456.46"/>
    <n v="456.46"/>
    <n v="0"/>
    <s v=""/>
    <s v="G/L Account"/>
    <s v=""/>
    <s v=" "/>
    <s v=""/>
    <s v=""/>
    <n v="34458"/>
    <s v=""/>
    <n v="130"/>
    <s v=""/>
    <s v=""/>
  </r>
  <r>
    <x v="0"/>
    <x v="7"/>
    <d v="2021-12-15T00:00:00"/>
    <x v="11"/>
    <s v=" "/>
    <s v="G00216"/>
    <n v="51190"/>
    <x v="49"/>
    <s v="51190 PTO Expense"/>
    <x v="12"/>
    <s v="SFM - Invoice 5639091 - 12.15.21 PPE"/>
    <s v=" "/>
    <s v=""/>
    <s v=""/>
    <n v="1065.5"/>
    <n v="1065.5"/>
    <n v="0"/>
    <s v=""/>
    <s v="G/L Account"/>
    <s v=""/>
    <s v=" "/>
    <s v=""/>
    <s v=""/>
    <n v="34374"/>
    <s v=""/>
    <n v="130"/>
    <s v=""/>
    <s v=""/>
  </r>
  <r>
    <x v="4"/>
    <x v="4"/>
    <d v="2021-12-15T00:00:00"/>
    <x v="11"/>
    <s v=" "/>
    <s v="G00212"/>
    <n v="51190"/>
    <x v="49"/>
    <s v="51190 PTO Expense"/>
    <x v="12"/>
    <s v="NY PC - Invoice 5637421 - PPE 12.15.21"/>
    <s v=" "/>
    <s v=""/>
    <s v=""/>
    <n v="2173.08"/>
    <n v="2173.08"/>
    <n v="0"/>
    <s v=""/>
    <s v="G/L Account"/>
    <s v=""/>
    <s v=" "/>
    <s v=""/>
    <s v=""/>
    <n v="32624"/>
    <s v=""/>
    <n v="120"/>
    <s v=""/>
    <s v=""/>
  </r>
  <r>
    <x v="1"/>
    <x v="7"/>
    <d v="2021-12-15T00:00:00"/>
    <x v="11"/>
    <s v=" "/>
    <s v="G00201"/>
    <n v="51190"/>
    <x v="49"/>
    <s v="51190 PTO Expense"/>
    <x v="12"/>
    <s v="CA PC - Invoice 5654457 - off-cycle"/>
    <s v=" "/>
    <s v=""/>
    <s v=""/>
    <n v="2783.95"/>
    <n v="2783.95"/>
    <n v="0"/>
    <s v=""/>
    <s v="G/L Account"/>
    <s v=""/>
    <s v=" "/>
    <s v=""/>
    <s v=""/>
    <n v="32503"/>
    <s v=""/>
    <n v="120"/>
    <s v=""/>
    <s v=""/>
  </r>
  <r>
    <x v="1"/>
    <x v="1"/>
    <d v="2021-12-15T00:00:00"/>
    <x v="11"/>
    <s v=" "/>
    <s v="G00201"/>
    <n v="51190"/>
    <x v="49"/>
    <s v="51190 PTO Expense"/>
    <x v="12"/>
    <s v="CA PC - Invoice 5633710 - off-cycle"/>
    <s v=" "/>
    <s v=""/>
    <s v=""/>
    <n v="1125"/>
    <n v="1125"/>
    <n v="0"/>
    <s v=""/>
    <s v="G/L Account"/>
    <s v=""/>
    <s v=" "/>
    <s v=""/>
    <s v=""/>
    <n v="32491"/>
    <s v=""/>
    <n v="120"/>
    <s v=""/>
    <s v=""/>
  </r>
  <r>
    <x v="1"/>
    <x v="5"/>
    <d v="2021-12-15T00:00:00"/>
    <x v="11"/>
    <s v=" "/>
    <s v="G00201"/>
    <n v="51190"/>
    <x v="49"/>
    <s v="51190 PTO Expense"/>
    <x v="12"/>
    <s v="CA PC - Invoice 5639008 - PPE 12.15.21"/>
    <s v=" "/>
    <s v=""/>
    <s v=""/>
    <n v="4049.73"/>
    <n v="4049.73"/>
    <n v="0"/>
    <s v=""/>
    <s v="G/L Account"/>
    <s v=""/>
    <s v=" "/>
    <s v=""/>
    <s v=""/>
    <n v="32483"/>
    <s v=""/>
    <n v="120"/>
    <s v=""/>
    <s v=""/>
  </r>
  <r>
    <x v="1"/>
    <x v="1"/>
    <d v="2021-12-15T00:00:00"/>
    <x v="11"/>
    <s v=" "/>
    <s v="G00201"/>
    <n v="51190"/>
    <x v="49"/>
    <s v="51190 PTO Expense"/>
    <x v="12"/>
    <s v="CA PC - Invoice 5639008 - PPE 12.15.21"/>
    <s v=" "/>
    <s v=""/>
    <s v=""/>
    <n v="850"/>
    <n v="850"/>
    <n v="0"/>
    <s v=""/>
    <s v="G/L Account"/>
    <s v=""/>
    <s v=" "/>
    <s v=""/>
    <s v=""/>
    <n v="32475"/>
    <s v=""/>
    <n v="120"/>
    <s v=""/>
    <s v=""/>
  </r>
  <r>
    <x v="1"/>
    <x v="9"/>
    <d v="2021-12-15T00:00:00"/>
    <x v="11"/>
    <s v=" "/>
    <s v="G00201"/>
    <n v="51190"/>
    <x v="49"/>
    <s v="51190 PTO Expense"/>
    <x v="12"/>
    <s v="CA PC - Invoice 5639008 - PPE 12.15.21"/>
    <s v=" "/>
    <s v=""/>
    <s v=""/>
    <n v="480.77"/>
    <n v="480.77"/>
    <n v="0"/>
    <s v=""/>
    <s v="G/L Account"/>
    <s v=""/>
    <s v=" "/>
    <s v=""/>
    <s v=""/>
    <n v="32461"/>
    <s v=""/>
    <n v="120"/>
    <s v=""/>
    <s v=""/>
  </r>
  <r>
    <x v="1"/>
    <x v="7"/>
    <d v="2021-12-15T00:00:00"/>
    <x v="11"/>
    <s v=" "/>
    <s v="G00201"/>
    <n v="51190"/>
    <x v="49"/>
    <s v="51190 PTO Expense"/>
    <x v="12"/>
    <s v="CA PC - Invoice 5639008 - PPE 12.15.21"/>
    <s v=" "/>
    <s v=""/>
    <s v=""/>
    <n v="6785.26"/>
    <n v="6785.26"/>
    <n v="0"/>
    <s v=""/>
    <s v="G/L Account"/>
    <s v=""/>
    <s v=" "/>
    <s v=""/>
    <s v=""/>
    <n v="32448"/>
    <s v=""/>
    <n v="120"/>
    <s v=""/>
    <s v=""/>
  </r>
  <r>
    <x v="1"/>
    <x v="4"/>
    <d v="2021-12-15T00:00:00"/>
    <x v="11"/>
    <s v=" "/>
    <s v="G00201"/>
    <n v="51190"/>
    <x v="49"/>
    <s v="51190 PTO Expense"/>
    <x v="12"/>
    <s v="CA PC - Invoice 5639008 - PPE 12.15.21"/>
    <s v=" "/>
    <s v=""/>
    <s v=""/>
    <n v="1022.72"/>
    <n v="1022.72"/>
    <n v="0"/>
    <s v=""/>
    <s v="G/L Account"/>
    <s v=""/>
    <s v=" "/>
    <s v=""/>
    <s v=""/>
    <n v="32440"/>
    <s v=""/>
    <n v="12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54592 - 12.15.21 PPE- Off Cycle- Shipping"/>
    <s v=" "/>
    <s v=""/>
    <s v=""/>
    <n v="30"/>
    <n v="30"/>
    <n v="0"/>
    <s v=""/>
    <s v="G/L Account"/>
    <s v=""/>
    <s v=" "/>
    <s v=""/>
    <s v=""/>
    <n v="34688"/>
    <s v=""/>
    <n v="18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54592 - 12.15.21 PPE- Off Cycle"/>
    <s v=" "/>
    <s v=""/>
    <s v=""/>
    <n v="53"/>
    <n v="53"/>
    <n v="0"/>
    <s v=""/>
    <s v="G/L Account"/>
    <s v=""/>
    <s v=" "/>
    <s v=""/>
    <s v=""/>
    <n v="34687"/>
    <s v=""/>
    <n v="18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54592 - 12.15.21 PPE- Off Cycle"/>
    <s v=" "/>
    <s v=""/>
    <s v=""/>
    <n v="53"/>
    <n v="53"/>
    <n v="0"/>
    <s v=""/>
    <s v="G/L Account"/>
    <s v=""/>
    <s v=" "/>
    <s v=""/>
    <s v=""/>
    <n v="34681"/>
    <s v=""/>
    <n v="13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451 - 12.15.21 PPE-Off Cycle-Shipping"/>
    <s v=" "/>
    <s v=""/>
    <s v=""/>
    <n v="15"/>
    <n v="15"/>
    <n v="0"/>
    <s v=""/>
    <s v="G/L Account"/>
    <s v=""/>
    <s v=" "/>
    <s v=""/>
    <s v=""/>
    <n v="34672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451 - 12.15.21 PPE-Off Cycle"/>
    <s v=" "/>
    <s v=""/>
    <s v=""/>
    <n v="106"/>
    <n v="106"/>
    <n v="0"/>
    <s v=""/>
    <s v="G/L Account"/>
    <s v=""/>
    <s v=" "/>
    <s v=""/>
    <s v=""/>
    <n v="34671"/>
    <s v=""/>
    <n v="14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5"/>
    <n v="45"/>
    <n v="0"/>
    <s v=""/>
    <s v="G/L Account"/>
    <s v=""/>
    <s v=" "/>
    <s v=""/>
    <s v=""/>
    <n v="34662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9.5299999999999994"/>
    <n v="9.5299999999999994"/>
    <n v="0"/>
    <s v=""/>
    <s v="G/L Account"/>
    <s v=""/>
    <s v=" "/>
    <s v=""/>
    <s v=""/>
    <n v="34661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265"/>
    <n v="265"/>
    <n v="0"/>
    <s v=""/>
    <s v="G/L Account"/>
    <s v=""/>
    <s v=" "/>
    <s v=""/>
    <s v=""/>
    <n v="34660"/>
    <s v=""/>
    <n v="16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89"/>
    <n v="689"/>
    <n v="0"/>
    <s v=""/>
    <s v="G/L Account"/>
    <s v=""/>
    <s v=" "/>
    <s v=""/>
    <s v=""/>
    <n v="34652"/>
    <s v=""/>
    <n v="22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644"/>
    <s v=""/>
    <n v="14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36"/>
    <n v="636"/>
    <n v="0"/>
    <s v=""/>
    <s v="G/L Account"/>
    <s v=""/>
    <s v=" "/>
    <s v=""/>
    <s v=""/>
    <n v="34636"/>
    <s v=""/>
    <n v="14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628"/>
    <s v=""/>
    <n v="140"/>
    <s v=""/>
    <s v=""/>
  </r>
  <r>
    <x v="0"/>
    <x v="9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622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77"/>
    <n v="477"/>
    <n v="0"/>
    <s v=""/>
    <s v="G/L Account"/>
    <s v=""/>
    <s v=" "/>
    <s v=""/>
    <s v=""/>
    <n v="34616"/>
    <s v=""/>
    <n v="14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609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595"/>
    <s v=""/>
    <n v="18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59"/>
    <n v="159"/>
    <n v="0"/>
    <s v=""/>
    <s v="G/L Account"/>
    <s v=""/>
    <s v=" "/>
    <s v=""/>
    <s v=""/>
    <n v="34587"/>
    <s v=""/>
    <n v="18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80"/>
    <s v=""/>
    <n v="180"/>
    <s v=""/>
    <s v=""/>
  </r>
  <r>
    <x v="0"/>
    <x v="6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74"/>
    <s v=""/>
    <n v="18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212"/>
    <n v="212"/>
    <n v="0"/>
    <s v=""/>
    <s v="G/L Account"/>
    <s v=""/>
    <s v=" "/>
    <s v=""/>
    <s v=""/>
    <n v="34568"/>
    <s v=""/>
    <n v="18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13.74"/>
    <n v="113.74"/>
    <n v="0"/>
    <s v=""/>
    <s v="G/L Account"/>
    <s v=""/>
    <s v=" "/>
    <s v=""/>
    <s v=""/>
    <n v="34560"/>
    <s v=""/>
    <n v="18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554"/>
    <s v=""/>
    <n v="15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0"/>
    <n v="530"/>
    <n v="0"/>
    <s v=""/>
    <s v="G/L Account"/>
    <s v=""/>
    <s v=" "/>
    <s v=""/>
    <s v=""/>
    <n v="34540"/>
    <s v=""/>
    <n v="17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689"/>
    <n v="689"/>
    <n v="0"/>
    <s v=""/>
    <s v="G/L Account"/>
    <s v=""/>
    <s v=" "/>
    <s v=""/>
    <s v=""/>
    <n v="34532"/>
    <s v=""/>
    <n v="170"/>
    <s v=""/>
    <s v=""/>
  </r>
  <r>
    <x v="0"/>
    <x v="3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24"/>
    <s v=""/>
    <n v="170"/>
    <s v=""/>
    <s v=""/>
  </r>
  <r>
    <x v="0"/>
    <x v="6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518"/>
    <s v=""/>
    <n v="17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0"/>
    <n v="530"/>
    <n v="0"/>
    <s v=""/>
    <s v="G/L Account"/>
    <s v=""/>
    <s v=" "/>
    <s v=""/>
    <s v=""/>
    <n v="34513"/>
    <s v=""/>
    <n v="17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505"/>
    <s v=""/>
    <n v="170"/>
    <s v=""/>
    <s v=""/>
  </r>
  <r>
    <x v="0"/>
    <x v="8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497"/>
    <s v=""/>
    <n v="17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484"/>
    <s v=""/>
    <n v="13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795"/>
    <n v="795"/>
    <n v="0"/>
    <s v=""/>
    <s v="G/L Account"/>
    <s v=""/>
    <s v=" "/>
    <s v=""/>
    <s v=""/>
    <n v="34477"/>
    <s v=""/>
    <n v="13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318"/>
    <n v="318"/>
    <n v="0"/>
    <s v=""/>
    <s v="G/L Account"/>
    <s v=""/>
    <s v=" "/>
    <s v=""/>
    <s v=""/>
    <n v="34470"/>
    <s v=""/>
    <n v="130"/>
    <s v=""/>
    <s v=""/>
  </r>
  <r>
    <x v="0"/>
    <x v="4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424"/>
    <n v="424"/>
    <n v="0"/>
    <s v=""/>
    <s v="G/L Account"/>
    <s v=""/>
    <s v=" "/>
    <s v=""/>
    <s v=""/>
    <n v="34463"/>
    <s v=""/>
    <n v="130"/>
    <s v=""/>
    <s v=""/>
  </r>
  <r>
    <x v="0"/>
    <x v="2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455"/>
    <s v=""/>
    <n v="130"/>
    <s v=""/>
    <s v=""/>
  </r>
  <r>
    <x v="0"/>
    <x v="1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106"/>
    <n v="106"/>
    <n v="0"/>
    <s v=""/>
    <s v="G/L Account"/>
    <s v=""/>
    <s v=" "/>
    <s v=""/>
    <s v=""/>
    <n v="34413"/>
    <s v=""/>
    <n v="18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3"/>
    <n v="53"/>
    <n v="0"/>
    <s v=""/>
    <s v="G/L Account"/>
    <s v=""/>
    <s v=" "/>
    <s v=""/>
    <s v=""/>
    <n v="34403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2"/>
    <n v="52"/>
    <n v="0"/>
    <s v=""/>
    <s v="G/L Account"/>
    <s v=""/>
    <s v=" "/>
    <s v=""/>
    <s v=""/>
    <n v="34402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80"/>
    <n v="80"/>
    <n v="0"/>
    <s v=""/>
    <s v="G/L Account"/>
    <s v=""/>
    <s v=" "/>
    <s v=""/>
    <s v=""/>
    <n v="34401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153"/>
    <n v="153"/>
    <n v="0"/>
    <s v=""/>
    <s v="G/L Account"/>
    <s v=""/>
    <s v=" "/>
    <s v=""/>
    <s v=""/>
    <n v="34400"/>
    <s v=""/>
    <n v="140"/>
    <s v=""/>
    <s v=""/>
  </r>
  <r>
    <x v="0"/>
    <x v="5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2000"/>
    <n v="2000"/>
    <n v="0"/>
    <s v=""/>
    <s v="G/L Account"/>
    <s v=""/>
    <s v=" "/>
    <s v=""/>
    <s v=""/>
    <n v="34399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- Off Cycle"/>
    <s v=" "/>
    <s v=""/>
    <s v=""/>
    <n v="53"/>
    <n v="53"/>
    <n v="0"/>
    <s v=""/>
    <s v="G/L Account"/>
    <s v=""/>
    <s v=" "/>
    <s v=""/>
    <s v=""/>
    <n v="34398"/>
    <s v=""/>
    <n v="14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-Shipping"/>
    <s v=" "/>
    <s v=""/>
    <s v=""/>
    <n v="15"/>
    <n v="15"/>
    <n v="0"/>
    <s v=""/>
    <s v="G/L Account"/>
    <s v=""/>
    <s v=" "/>
    <s v=""/>
    <s v=""/>
    <n v="34380"/>
    <s v=""/>
    <n v="130"/>
    <s v=""/>
    <s v=""/>
  </r>
  <r>
    <x v="0"/>
    <x v="7"/>
    <d v="2021-12-15T00:00:00"/>
    <x v="11"/>
    <s v=" "/>
    <s v="G00216"/>
    <n v="51180"/>
    <x v="83"/>
    <s v="51180 Benefits Admin/Payroll Admin fee"/>
    <x v="12"/>
    <s v="SFM - Invoice 5639091 - 12.15.21 PPE"/>
    <s v=" "/>
    <s v=""/>
    <s v=""/>
    <n v="53"/>
    <n v="53"/>
    <n v="0"/>
    <s v=""/>
    <s v="G/L Account"/>
    <s v=""/>
    <s v=" "/>
    <s v=""/>
    <s v=""/>
    <n v="34379"/>
    <s v=""/>
    <n v="130"/>
    <s v=""/>
    <s v=""/>
  </r>
  <r>
    <x v="4"/>
    <x v="4"/>
    <d v="2021-12-15T00:00:00"/>
    <x v="11"/>
    <s v=" "/>
    <s v="G00212"/>
    <n v="51180"/>
    <x v="83"/>
    <s v="51180 Benefits Admin/Payroll Admin fee"/>
    <x v="12"/>
    <s v="NY PC - Invoice 5637421 - PPE 12.15.21"/>
    <s v=" "/>
    <s v=""/>
    <s v=""/>
    <n v="424"/>
    <n v="424"/>
    <n v="0"/>
    <s v=""/>
    <s v="G/L Account"/>
    <s v=""/>
    <s v=" "/>
    <s v=""/>
    <s v=""/>
    <n v="32629"/>
    <s v=""/>
    <n v="120"/>
    <s v=""/>
    <s v=""/>
  </r>
  <r>
    <x v="4"/>
    <x v="4"/>
    <d v="2021-12-15T00:00:00"/>
    <x v="11"/>
    <s v=" "/>
    <s v="G00212"/>
    <n v="51180"/>
    <x v="83"/>
    <s v="51180 Benefits Admin/Payroll Admin fee"/>
    <x v="12"/>
    <s v="NY PC - Invoice 5637421 - PPE 12.15.21"/>
    <s v=" "/>
    <s v=""/>
    <s v=""/>
    <n v="212"/>
    <n v="212"/>
    <n v="0"/>
    <s v=""/>
    <s v="G/L Account"/>
    <s v=""/>
    <s v=" "/>
    <s v=""/>
    <s v=""/>
    <n v="32622"/>
    <s v=""/>
    <n v="11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54457 - off-cycle- Shipping Fee"/>
    <s v=" "/>
    <s v=""/>
    <s v=""/>
    <n v="15"/>
    <n v="15"/>
    <n v="0"/>
    <s v=""/>
    <s v="G/L Account"/>
    <s v=""/>
    <s v=" "/>
    <s v=""/>
    <s v=""/>
    <n v="32509"/>
    <s v=""/>
    <n v="12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54457 - off-cycle"/>
    <s v=" "/>
    <s v=""/>
    <s v=""/>
    <n v="53"/>
    <n v="53"/>
    <n v="0"/>
    <s v=""/>
    <s v="G/L Account"/>
    <s v=""/>
    <s v=" "/>
    <s v=""/>
    <s v=""/>
    <n v="32508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3710 - off-cycle- Shipping Fee"/>
    <s v=" "/>
    <s v=""/>
    <s v=""/>
    <n v="15"/>
    <n v="15"/>
    <n v="0"/>
    <s v=""/>
    <s v="G/L Account"/>
    <s v=""/>
    <s v=" "/>
    <s v=""/>
    <s v=""/>
    <n v="32496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3710 - off-cycle"/>
    <s v=" "/>
    <s v=""/>
    <s v=""/>
    <n v="53"/>
    <n v="53"/>
    <n v="0"/>
    <s v=""/>
    <s v="G/L Account"/>
    <s v=""/>
    <s v=" "/>
    <s v=""/>
    <s v=""/>
    <n v="32495"/>
    <s v=""/>
    <n v="120"/>
    <s v=""/>
    <s v=""/>
  </r>
  <r>
    <x v="1"/>
    <x v="5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45"/>
    <n v="545"/>
    <n v="0"/>
    <s v=""/>
    <s v="G/L Account"/>
    <s v=""/>
    <s v=" "/>
    <s v=""/>
    <s v=""/>
    <n v="32488"/>
    <s v=""/>
    <n v="12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795"/>
    <n v="795"/>
    <n v="0"/>
    <s v=""/>
    <s v="G/L Account"/>
    <s v=""/>
    <s v=" "/>
    <s v=""/>
    <s v=""/>
    <n v="32480"/>
    <s v=""/>
    <n v="120"/>
    <s v=""/>
    <s v=""/>
  </r>
  <r>
    <x v="1"/>
    <x v="3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72"/>
    <s v=""/>
    <n v="120"/>
    <s v=""/>
    <s v=""/>
  </r>
  <r>
    <x v="1"/>
    <x v="9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66"/>
    <s v=""/>
    <n v="120"/>
    <s v=""/>
    <s v=""/>
  </r>
  <r>
    <x v="1"/>
    <x v="9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59"/>
    <s v=""/>
    <n v="12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83"/>
    <n v="583"/>
    <n v="0"/>
    <s v=""/>
    <s v="G/L Account"/>
    <s v=""/>
    <s v=" "/>
    <s v=""/>
    <s v=""/>
    <n v="32453"/>
    <s v=""/>
    <n v="120"/>
    <s v=""/>
    <s v=""/>
  </r>
  <r>
    <x v="1"/>
    <x v="4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06"/>
    <n v="106"/>
    <n v="0"/>
    <s v=""/>
    <s v="G/L Account"/>
    <s v=""/>
    <s v=" "/>
    <s v=""/>
    <s v=""/>
    <n v="32445"/>
    <s v=""/>
    <n v="120"/>
    <s v=""/>
    <s v=""/>
  </r>
  <r>
    <x v="1"/>
    <x v="5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38"/>
    <s v=""/>
    <n v="11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33"/>
    <s v=""/>
    <n v="110"/>
    <s v=""/>
    <s v=""/>
  </r>
  <r>
    <x v="1"/>
    <x v="7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159"/>
    <n v="159"/>
    <n v="0"/>
    <s v=""/>
    <s v="G/L Account"/>
    <s v=""/>
    <s v=" "/>
    <s v=""/>
    <s v=""/>
    <n v="32427"/>
    <s v=""/>
    <n v="110"/>
    <s v=""/>
    <s v=""/>
  </r>
  <r>
    <x v="1"/>
    <x v="1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22"/>
    <s v=""/>
    <n v="110"/>
    <s v=""/>
    <s v=""/>
  </r>
  <r>
    <x v="1"/>
    <x v="4"/>
    <d v="2021-12-15T00:00:00"/>
    <x v="11"/>
    <s v=" "/>
    <s v="G00201"/>
    <n v="51180"/>
    <x v="83"/>
    <s v="51180 Benefits Admin/Payroll Admin fee"/>
    <x v="12"/>
    <s v="CA PC - Invoice 5639008 - PPE 12.15.21"/>
    <s v=" "/>
    <s v=""/>
    <s v=""/>
    <n v="53"/>
    <n v="53"/>
    <n v="0"/>
    <s v=""/>
    <s v="G/L Account"/>
    <s v=""/>
    <s v=" "/>
    <s v=""/>
    <s v=""/>
    <n v="32418"/>
    <s v=""/>
    <n v="110"/>
    <s v=""/>
    <s v=""/>
  </r>
  <r>
    <x v="0"/>
    <x v="7"/>
    <d v="2021-12-15T00:00:00"/>
    <x v="11"/>
    <s v=" "/>
    <s v="G00216"/>
    <n v="51170"/>
    <x v="50"/>
    <s v="51170 Benefits "/>
    <x v="12"/>
    <s v="SFM - Invoice 5654592 - 12.15.21 PPE- Off Cycle"/>
    <s v=" "/>
    <s v=""/>
    <s v=""/>
    <n v="10.69"/>
    <n v="10.69"/>
    <n v="0"/>
    <s v=""/>
    <s v="G/L Account"/>
    <s v=""/>
    <s v=" "/>
    <s v=""/>
    <s v=""/>
    <n v="34685"/>
    <s v=""/>
    <n v="180"/>
    <s v=""/>
    <s v=""/>
  </r>
  <r>
    <x v="0"/>
    <x v="5"/>
    <d v="2021-12-15T00:00:00"/>
    <x v="11"/>
    <s v=" "/>
    <s v="G00216"/>
    <n v="51170"/>
    <x v="50"/>
    <s v="51170 Benefits "/>
    <x v="12"/>
    <s v="SFM - Invoice 5654592 - 12.15.21 PPE- Off Cycle"/>
    <s v=" "/>
    <s v=""/>
    <s v=""/>
    <n v="310.8"/>
    <n v="310.8"/>
    <n v="0"/>
    <s v=""/>
    <s v="G/L Account"/>
    <s v=""/>
    <s v=" "/>
    <s v=""/>
    <s v=""/>
    <n v="34679"/>
    <s v=""/>
    <n v="130"/>
    <s v=""/>
    <s v=""/>
  </r>
  <r>
    <x v="0"/>
    <x v="5"/>
    <d v="2021-12-15T00:00:00"/>
    <x v="11"/>
    <s v=" "/>
    <s v="G00216"/>
    <n v="51170"/>
    <x v="50"/>
    <s v="51170 Benefits "/>
    <x v="12"/>
    <s v="SFM - Invoice 5639451 - 12.15.21 PPE-Off Cycle"/>
    <s v=" "/>
    <s v=""/>
    <s v=""/>
    <n v="22.22"/>
    <n v="22.22"/>
    <n v="0"/>
    <s v=""/>
    <s v="G/L Account"/>
    <s v=""/>
    <s v=" "/>
    <s v=""/>
    <s v=""/>
    <n v="34669"/>
    <s v=""/>
    <n v="14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711.83"/>
    <n v="711.83"/>
    <n v="0"/>
    <s v=""/>
    <s v="G/L Account"/>
    <s v=""/>
    <s v=" "/>
    <s v=""/>
    <s v=""/>
    <n v="34658"/>
    <s v=""/>
    <n v="16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2621.54"/>
    <n v="2621.54"/>
    <n v="0"/>
    <s v=""/>
    <s v="G/L Account"/>
    <s v=""/>
    <s v=" "/>
    <s v=""/>
    <s v=""/>
    <n v="34650"/>
    <s v=""/>
    <n v="22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1454.54"/>
    <n v="1454.54"/>
    <n v="0"/>
    <s v=""/>
    <s v="G/L Account"/>
    <s v=""/>
    <s v=" "/>
    <s v=""/>
    <s v=""/>
    <n v="34642"/>
    <s v=""/>
    <n v="14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2220.5"/>
    <n v="2220.5"/>
    <n v="0"/>
    <s v=""/>
    <s v="G/L Account"/>
    <s v=""/>
    <s v=" "/>
    <s v=""/>
    <s v=""/>
    <n v="34634"/>
    <s v=""/>
    <n v="14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366"/>
    <n v="366"/>
    <n v="0"/>
    <s v=""/>
    <s v="G/L Account"/>
    <s v=""/>
    <s v=" "/>
    <s v=""/>
    <s v=""/>
    <n v="34626"/>
    <s v=""/>
    <n v="140"/>
    <s v=""/>
    <s v=""/>
  </r>
  <r>
    <x v="0"/>
    <x v="9"/>
    <d v="2021-12-15T00:00:00"/>
    <x v="11"/>
    <s v=" "/>
    <s v="G00216"/>
    <n v="51170"/>
    <x v="50"/>
    <s v="51170 Benefits "/>
    <x v="12"/>
    <s v="SFM - Invoice 5639091 - 12.15.21 PPE"/>
    <s v=" "/>
    <s v=""/>
    <s v=""/>
    <n v="259.61"/>
    <n v="259.61"/>
    <n v="0"/>
    <s v=""/>
    <s v="G/L Account"/>
    <s v=""/>
    <s v=" "/>
    <s v=""/>
    <s v=""/>
    <n v="34620"/>
    <s v=""/>
    <n v="14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2409.4"/>
    <n v="2409.4"/>
    <n v="0"/>
    <s v=""/>
    <s v="G/L Account"/>
    <s v=""/>
    <s v=" "/>
    <s v=""/>
    <s v=""/>
    <n v="34614"/>
    <s v=""/>
    <n v="14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1409.22"/>
    <n v="1409.22"/>
    <n v="0"/>
    <s v=""/>
    <s v="G/L Account"/>
    <s v=""/>
    <s v=" "/>
    <s v=""/>
    <s v=""/>
    <n v="34607"/>
    <s v=""/>
    <n v="14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55.1"/>
    <n v="55.1"/>
    <n v="0"/>
    <s v=""/>
    <s v="G/L Account"/>
    <s v=""/>
    <s v=" "/>
    <s v=""/>
    <s v=""/>
    <n v="34593"/>
    <s v=""/>
    <n v="18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912.73"/>
    <n v="912.73"/>
    <n v="0"/>
    <s v=""/>
    <s v="G/L Account"/>
    <s v=""/>
    <s v=" "/>
    <s v=""/>
    <s v=""/>
    <n v="34585"/>
    <s v=""/>
    <n v="18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10.69"/>
    <n v="10.69"/>
    <n v="0"/>
    <s v=""/>
    <s v="G/L Account"/>
    <s v=""/>
    <s v=" "/>
    <s v=""/>
    <s v=""/>
    <n v="34578"/>
    <s v=""/>
    <n v="180"/>
    <s v=""/>
    <s v=""/>
  </r>
  <r>
    <x v="0"/>
    <x v="6"/>
    <d v="2021-12-15T00:00:00"/>
    <x v="11"/>
    <s v=" "/>
    <s v="G00216"/>
    <n v="51170"/>
    <x v="50"/>
    <s v="51170 Benefits "/>
    <x v="12"/>
    <s v="SFM - Invoice 5639091 - 12.15.21 PPE"/>
    <s v=" "/>
    <s v=""/>
    <s v=""/>
    <n v="323.12"/>
    <n v="323.12"/>
    <n v="0"/>
    <s v=""/>
    <s v="G/L Account"/>
    <s v=""/>
    <s v=" "/>
    <s v=""/>
    <s v=""/>
    <n v="34572"/>
    <s v=""/>
    <n v="18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632.73"/>
    <n v="632.73"/>
    <n v="0"/>
    <s v=""/>
    <s v="G/L Account"/>
    <s v=""/>
    <s v=" "/>
    <s v=""/>
    <s v=""/>
    <n v="34566"/>
    <s v=""/>
    <n v="18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691.3"/>
    <n v="691.3"/>
    <n v="0"/>
    <s v=""/>
    <s v="G/L Account"/>
    <s v=""/>
    <s v=" "/>
    <s v=""/>
    <s v=""/>
    <n v="34558"/>
    <s v=""/>
    <n v="18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1210.56"/>
    <n v="1210.56"/>
    <n v="0"/>
    <s v=""/>
    <s v="G/L Account"/>
    <s v=""/>
    <s v=" "/>
    <s v=""/>
    <s v=""/>
    <n v="34552"/>
    <s v=""/>
    <n v="15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444.44"/>
    <n v="444.44"/>
    <n v="0"/>
    <s v=""/>
    <s v="G/L Account"/>
    <s v=""/>
    <s v=" "/>
    <s v=""/>
    <s v=""/>
    <n v="34538"/>
    <s v=""/>
    <n v="17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3292.21"/>
    <n v="3292.21"/>
    <n v="0"/>
    <s v=""/>
    <s v="G/L Account"/>
    <s v=""/>
    <s v=" "/>
    <s v=""/>
    <s v=""/>
    <n v="34530"/>
    <s v=""/>
    <n v="170"/>
    <s v=""/>
    <s v=""/>
  </r>
  <r>
    <x v="0"/>
    <x v="3"/>
    <d v="2021-12-15T00:00:00"/>
    <x v="11"/>
    <s v=" "/>
    <s v="G00216"/>
    <n v="51170"/>
    <x v="50"/>
    <s v="51170 Benefits "/>
    <x v="12"/>
    <s v="SFM - Invoice 5639091 - 12.15.21 PPE"/>
    <s v=" "/>
    <s v=""/>
    <s v=""/>
    <n v="9.85"/>
    <n v="9.85"/>
    <n v="0"/>
    <s v=""/>
    <s v="G/L Account"/>
    <s v=""/>
    <s v=" "/>
    <s v=""/>
    <s v=""/>
    <n v="34522"/>
    <s v=""/>
    <n v="170"/>
    <s v=""/>
    <s v=""/>
  </r>
  <r>
    <x v="0"/>
    <x v="6"/>
    <d v="2021-12-15T00:00:00"/>
    <x v="11"/>
    <s v=" "/>
    <s v="G00216"/>
    <n v="51170"/>
    <x v="50"/>
    <s v="51170 Benefits "/>
    <x v="12"/>
    <s v="SFM - Invoice 5639091 - 12.15.21 PPE"/>
    <s v=" "/>
    <s v=""/>
    <s v=""/>
    <n v="24.51"/>
    <n v="24.51"/>
    <n v="0"/>
    <s v=""/>
    <s v="G/L Account"/>
    <s v=""/>
    <s v=" "/>
    <s v=""/>
    <s v=""/>
    <n v="34516"/>
    <s v=""/>
    <n v="17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1714.94"/>
    <n v="1714.94"/>
    <n v="0"/>
    <s v=""/>
    <s v="G/L Account"/>
    <s v=""/>
    <s v=" "/>
    <s v=""/>
    <s v=""/>
    <n v="34511"/>
    <s v=""/>
    <n v="17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1820.01"/>
    <n v="1820.01"/>
    <n v="0"/>
    <s v=""/>
    <s v="G/L Account"/>
    <s v=""/>
    <s v=" "/>
    <s v=""/>
    <s v=""/>
    <n v="34503"/>
    <s v=""/>
    <n v="170"/>
    <s v=""/>
    <s v=""/>
  </r>
  <r>
    <x v="0"/>
    <x v="8"/>
    <d v="2021-12-15T00:00:00"/>
    <x v="11"/>
    <s v=" "/>
    <s v="G00216"/>
    <n v="51170"/>
    <x v="50"/>
    <s v="51170 Benefits "/>
    <x v="12"/>
    <s v="SFM - Invoice 5639091 - 12.15.21 PPE"/>
    <s v=" "/>
    <s v=""/>
    <s v=""/>
    <n v="256.39"/>
    <n v="256.39"/>
    <n v="0"/>
    <s v=""/>
    <s v="G/L Account"/>
    <s v=""/>
    <s v=" "/>
    <s v=""/>
    <s v=""/>
    <n v="34495"/>
    <s v=""/>
    <n v="170"/>
    <s v=""/>
    <s v=""/>
  </r>
  <r>
    <x v="0"/>
    <x v="5"/>
    <d v="2021-12-15T00:00:00"/>
    <x v="11"/>
    <s v=" "/>
    <s v="G00216"/>
    <n v="51170"/>
    <x v="50"/>
    <s v="51170 Benefits "/>
    <x v="12"/>
    <s v="SFM - Invoice 5639091 - 12.15.21 PPE"/>
    <s v=" "/>
    <s v=""/>
    <s v=""/>
    <n v="1880.83"/>
    <n v="1880.83"/>
    <n v="0"/>
    <s v=""/>
    <s v="G/L Account"/>
    <s v=""/>
    <s v=" "/>
    <s v=""/>
    <s v=""/>
    <n v="34482"/>
    <s v=""/>
    <n v="13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3960.09"/>
    <n v="3960.09"/>
    <n v="0"/>
    <s v=""/>
    <s v="G/L Account"/>
    <s v=""/>
    <s v=" "/>
    <s v=""/>
    <s v=""/>
    <n v="34475"/>
    <s v=""/>
    <n v="13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1809.84"/>
    <n v="1809.84"/>
    <n v="0"/>
    <s v=""/>
    <s v="G/L Account"/>
    <s v=""/>
    <s v=" "/>
    <s v=""/>
    <s v=""/>
    <n v="34468"/>
    <s v=""/>
    <n v="130"/>
    <s v=""/>
    <s v=""/>
  </r>
  <r>
    <x v="0"/>
    <x v="4"/>
    <d v="2021-12-15T00:00:00"/>
    <x v="11"/>
    <s v=" "/>
    <s v="G00216"/>
    <n v="51170"/>
    <x v="50"/>
    <s v="51170 Benefits "/>
    <x v="12"/>
    <s v="SFM - Invoice 5639091 - 12.15.21 PPE"/>
    <s v=" "/>
    <s v=""/>
    <s v=""/>
    <n v="954.4"/>
    <n v="954.4"/>
    <n v="0"/>
    <s v=""/>
    <s v="G/L Account"/>
    <s v=""/>
    <s v=" "/>
    <s v=""/>
    <s v=""/>
    <n v="34461"/>
    <s v=""/>
    <n v="130"/>
    <s v=""/>
    <s v=""/>
  </r>
  <r>
    <x v="0"/>
    <x v="2"/>
    <d v="2021-12-15T00:00:00"/>
    <x v="11"/>
    <s v=" "/>
    <s v="G00216"/>
    <n v="51170"/>
    <x v="50"/>
    <s v="51170 Benefits "/>
    <x v="12"/>
    <s v="SFM - Invoice 5639091 - 12.15.21 PPE"/>
    <s v=" "/>
    <s v=""/>
    <s v=""/>
    <n v="397.53"/>
    <n v="397.53"/>
    <n v="0"/>
    <s v=""/>
    <s v="G/L Account"/>
    <s v=""/>
    <s v=" "/>
    <s v=""/>
    <s v=""/>
    <n v="34453"/>
    <s v=""/>
    <n v="130"/>
    <s v=""/>
    <s v=""/>
  </r>
  <r>
    <x v="0"/>
    <x v="1"/>
    <d v="2021-12-15T00:00:00"/>
    <x v="11"/>
    <s v=" "/>
    <s v="G00216"/>
    <n v="51170"/>
    <x v="50"/>
    <s v="51170 Benefits "/>
    <x v="12"/>
    <s v="SFM - Invoice 5639091 - 12.15.21 PPE"/>
    <s v=" "/>
    <s v=""/>
    <s v=""/>
    <n v="267.52"/>
    <n v="267.52"/>
    <n v="0"/>
    <s v=""/>
    <s v="G/L Account"/>
    <s v=""/>
    <s v=" "/>
    <s v=""/>
    <s v=""/>
    <n v="34411"/>
    <s v=""/>
    <n v="180"/>
    <s v=""/>
    <s v=""/>
  </r>
  <r>
    <x v="0"/>
    <x v="7"/>
    <d v="2021-12-15T00:00:00"/>
    <x v="11"/>
    <s v=" "/>
    <s v="G00216"/>
    <n v="51170"/>
    <x v="50"/>
    <s v="51170 Benefits "/>
    <x v="12"/>
    <s v="SFM - Invoice 5639091 - 12.15.21 PPE"/>
    <s v=" "/>
    <s v=""/>
    <s v=""/>
    <n v="412.6"/>
    <n v="412.6"/>
    <n v="0"/>
    <s v=""/>
    <s v="G/L Account"/>
    <s v=""/>
    <s v=" "/>
    <s v=""/>
    <s v=""/>
    <n v="34377"/>
    <s v=""/>
    <n v="130"/>
    <s v=""/>
    <s v=""/>
  </r>
  <r>
    <x v="4"/>
    <x v="4"/>
    <d v="2021-12-15T00:00:00"/>
    <x v="11"/>
    <s v=" "/>
    <s v="G00212"/>
    <n v="51170"/>
    <x v="50"/>
    <s v="51170 Benefits "/>
    <x v="12"/>
    <s v="NY PC - Invoice 5637421 - PPE 12.15.21"/>
    <s v=" "/>
    <s v=""/>
    <s v=""/>
    <n v="2340.52"/>
    <n v="2340.52"/>
    <n v="0"/>
    <s v=""/>
    <s v="G/L Account"/>
    <s v=""/>
    <s v=" "/>
    <s v=""/>
    <s v=""/>
    <n v="32627"/>
    <s v=""/>
    <n v="120"/>
    <s v=""/>
    <s v=""/>
  </r>
  <r>
    <x v="4"/>
    <x v="4"/>
    <d v="2021-12-15T00:00:00"/>
    <x v="11"/>
    <s v=" "/>
    <s v="G00212"/>
    <n v="51170"/>
    <x v="50"/>
    <s v="51170 Benefits "/>
    <x v="12"/>
    <s v="NY PC - Invoice 5637421 - PPE 12.15.21"/>
    <s v=" "/>
    <s v=""/>
    <s v=""/>
    <n v="3346.94"/>
    <n v="3346.94"/>
    <n v="0"/>
    <s v=""/>
    <s v="G/L Account"/>
    <s v=""/>
    <s v=" "/>
    <s v=""/>
    <s v=""/>
    <n v="32620"/>
    <s v=""/>
    <n v="110"/>
    <s v=""/>
    <s v=""/>
  </r>
  <r>
    <x v="1"/>
    <x v="7"/>
    <d v="2021-12-15T00:00:00"/>
    <x v="11"/>
    <s v=" "/>
    <s v="G00201"/>
    <n v="51170"/>
    <x v="50"/>
    <s v="51170 Benefits "/>
    <x v="12"/>
    <s v="CA PC - Invoice 5654457 - off-cycle"/>
    <s v=" "/>
    <s v=""/>
    <s v=""/>
    <n v="36.58"/>
    <n v="36.58"/>
    <n v="0"/>
    <s v=""/>
    <s v="G/L Account"/>
    <s v=""/>
    <s v=" "/>
    <s v=""/>
    <s v=""/>
    <n v="32506"/>
    <s v=""/>
    <n v="120"/>
    <s v=""/>
    <s v=""/>
  </r>
  <r>
    <x v="1"/>
    <x v="1"/>
    <d v="2021-12-15T00:00:00"/>
    <x v="11"/>
    <s v=" "/>
    <s v="G00201"/>
    <n v="51170"/>
    <x v="50"/>
    <s v="51170 Benefits "/>
    <x v="12"/>
    <s v="CA PC - Invoice 5633710 - off-cycle"/>
    <s v=" "/>
    <s v=""/>
    <s v=""/>
    <n v="712.08"/>
    <n v="712.08"/>
    <n v="0"/>
    <s v=""/>
    <s v="G/L Account"/>
    <s v=""/>
    <s v=" "/>
    <s v=""/>
    <s v=""/>
    <n v="32493"/>
    <s v=""/>
    <n v="120"/>
    <s v=""/>
    <s v=""/>
  </r>
  <r>
    <x v="1"/>
    <x v="5"/>
    <d v="2021-12-15T00:00:00"/>
    <x v="11"/>
    <s v=" "/>
    <s v="G00201"/>
    <n v="51170"/>
    <x v="50"/>
    <s v="51170 Benefits "/>
    <x v="12"/>
    <s v="CA PC - Invoice 5639008 - PPE 12.15.21"/>
    <s v=" "/>
    <s v=""/>
    <s v=""/>
    <n v="2535.66"/>
    <n v="2535.66"/>
    <n v="0"/>
    <s v=""/>
    <s v="G/L Account"/>
    <s v=""/>
    <s v=" "/>
    <s v=""/>
    <s v=""/>
    <n v="32486"/>
    <s v=""/>
    <n v="12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4700.8100000000004"/>
    <n v="4700.8100000000004"/>
    <n v="0"/>
    <s v=""/>
    <s v="G/L Account"/>
    <s v=""/>
    <s v=" "/>
    <s v=""/>
    <s v=""/>
    <n v="32478"/>
    <s v=""/>
    <n v="120"/>
    <s v=""/>
    <s v=""/>
  </r>
  <r>
    <x v="1"/>
    <x v="3"/>
    <d v="2021-12-15T00:00:00"/>
    <x v="11"/>
    <s v=" "/>
    <s v="G00201"/>
    <n v="51170"/>
    <x v="50"/>
    <s v="51170 Benefits "/>
    <x v="12"/>
    <s v="CA PC - Invoice 5639008 - PPE 12.15.21"/>
    <s v=" "/>
    <s v=""/>
    <s v=""/>
    <n v="269.35000000000002"/>
    <n v="269.35000000000002"/>
    <n v="0"/>
    <s v=""/>
    <s v="G/L Account"/>
    <s v=""/>
    <s v=" "/>
    <s v=""/>
    <s v=""/>
    <n v="32470"/>
    <s v=""/>
    <n v="120"/>
    <s v=""/>
    <s v=""/>
  </r>
  <r>
    <x v="1"/>
    <x v="9"/>
    <d v="2021-12-15T00:00:00"/>
    <x v="11"/>
    <s v=" "/>
    <s v="G00201"/>
    <n v="51170"/>
    <x v="50"/>
    <s v="51170 Benefits "/>
    <x v="12"/>
    <s v="CA PC - Invoice 5639008 - PPE 12.15.21"/>
    <s v=" "/>
    <s v=""/>
    <s v=""/>
    <n v="39.270000000000003"/>
    <n v="39.270000000000003"/>
    <n v="0"/>
    <s v=""/>
    <s v="G/L Account"/>
    <s v=""/>
    <s v=" "/>
    <s v=""/>
    <s v=""/>
    <n v="32464"/>
    <s v=""/>
    <n v="120"/>
    <s v=""/>
    <s v=""/>
  </r>
  <r>
    <x v="1"/>
    <x v="9"/>
    <d v="2021-12-15T00:00:00"/>
    <x v="11"/>
    <s v=" "/>
    <s v="G00201"/>
    <n v="51170"/>
    <x v="50"/>
    <s v="51170 Benefits "/>
    <x v="12"/>
    <s v="CA PC - Invoice 5639008 - PPE 12.15.21"/>
    <s v=" "/>
    <s v=""/>
    <s v=""/>
    <n v="43.46"/>
    <n v="43.46"/>
    <n v="0"/>
    <s v=""/>
    <s v="G/L Account"/>
    <s v=""/>
    <s v=" "/>
    <s v=""/>
    <s v=""/>
    <n v="32457"/>
    <s v=""/>
    <n v="120"/>
    <s v=""/>
    <s v=""/>
  </r>
  <r>
    <x v="1"/>
    <x v="7"/>
    <d v="2021-12-15T00:00:00"/>
    <x v="11"/>
    <s v=" "/>
    <s v="G00201"/>
    <n v="51170"/>
    <x v="50"/>
    <s v="51170 Benefits "/>
    <x v="12"/>
    <s v="CA PC - Invoice 5639008 - PPE 12.15.21"/>
    <s v=" "/>
    <s v=""/>
    <s v=""/>
    <n v="3081.49"/>
    <n v="3081.49"/>
    <n v="0"/>
    <s v=""/>
    <s v="G/L Account"/>
    <s v=""/>
    <s v=" "/>
    <s v=""/>
    <s v=""/>
    <n v="32451"/>
    <s v=""/>
    <n v="120"/>
    <s v=""/>
    <s v=""/>
  </r>
  <r>
    <x v="1"/>
    <x v="4"/>
    <d v="2021-12-15T00:00:00"/>
    <x v="11"/>
    <s v=" "/>
    <s v="G00201"/>
    <n v="51170"/>
    <x v="50"/>
    <s v="51170 Benefits "/>
    <x v="12"/>
    <s v="CA PC - Invoice 5639008 - PPE 12.15.21"/>
    <s v=" "/>
    <s v=""/>
    <s v=""/>
    <n v="729.9"/>
    <n v="729.9"/>
    <n v="0"/>
    <s v=""/>
    <s v="G/L Account"/>
    <s v=""/>
    <s v=" "/>
    <s v=""/>
    <s v=""/>
    <n v="32443"/>
    <s v=""/>
    <n v="120"/>
    <s v=""/>
    <s v=""/>
  </r>
  <r>
    <x v="1"/>
    <x v="5"/>
    <d v="2021-12-15T00:00:00"/>
    <x v="11"/>
    <s v=" "/>
    <s v="G00201"/>
    <n v="51170"/>
    <x v="50"/>
    <s v="51170 Benefits "/>
    <x v="12"/>
    <s v="CA PC - Invoice 5639008 - PPE 12.15.21"/>
    <s v=" "/>
    <s v=""/>
    <s v=""/>
    <n v="2613.0300000000002"/>
    <n v="2613.0300000000002"/>
    <n v="0"/>
    <s v=""/>
    <s v="G/L Account"/>
    <s v=""/>
    <s v=" "/>
    <s v=""/>
    <s v=""/>
    <n v="32436"/>
    <s v=""/>
    <n v="11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2685.56"/>
    <n v="2685.56"/>
    <n v="0"/>
    <s v=""/>
    <s v="G/L Account"/>
    <s v=""/>
    <s v=" "/>
    <s v=""/>
    <s v=""/>
    <n v="32431"/>
    <s v=""/>
    <n v="110"/>
    <s v=""/>
    <s v=""/>
  </r>
  <r>
    <x v="1"/>
    <x v="7"/>
    <d v="2021-12-15T00:00:00"/>
    <x v="11"/>
    <s v=" "/>
    <s v="G00201"/>
    <n v="51170"/>
    <x v="50"/>
    <s v="51170 Benefits "/>
    <x v="12"/>
    <s v="CA PC - Invoice 5639008 - PPE 12.15.21"/>
    <s v=" "/>
    <s v=""/>
    <s v=""/>
    <n v="2689.35"/>
    <n v="2689.35"/>
    <n v="0"/>
    <s v=""/>
    <s v="G/L Account"/>
    <s v=""/>
    <s v=" "/>
    <s v=""/>
    <s v=""/>
    <n v="32425"/>
    <s v=""/>
    <n v="110"/>
    <s v=""/>
    <s v=""/>
  </r>
  <r>
    <x v="1"/>
    <x v="1"/>
    <d v="2021-12-15T00:00:00"/>
    <x v="11"/>
    <s v=" "/>
    <s v="G00201"/>
    <n v="51170"/>
    <x v="50"/>
    <s v="51170 Benefits "/>
    <x v="12"/>
    <s v="CA PC - Invoice 5639008 - PPE 12.15.21"/>
    <s v=" "/>
    <s v=""/>
    <s v=""/>
    <n v="1560.74"/>
    <n v="1560.74"/>
    <n v="0"/>
    <s v=""/>
    <s v="G/L Account"/>
    <s v=""/>
    <s v=" "/>
    <s v=""/>
    <s v=""/>
    <n v="32421"/>
    <s v=""/>
    <n v="110"/>
    <s v=""/>
    <s v=""/>
  </r>
  <r>
    <x v="1"/>
    <x v="4"/>
    <d v="2021-12-15T00:00:00"/>
    <x v="11"/>
    <s v=" "/>
    <s v="G00201"/>
    <n v="51170"/>
    <x v="50"/>
    <s v="51170 Benefits "/>
    <x v="12"/>
    <s v="CA PC - Invoice 5639008 - PPE 12.15.21"/>
    <s v=" "/>
    <s v=""/>
    <s v=""/>
    <n v="1546.09"/>
    <n v="1546.09"/>
    <n v="0"/>
    <s v=""/>
    <s v="G/L Account"/>
    <s v=""/>
    <s v=" "/>
    <s v=""/>
    <s v=""/>
    <n v="32417"/>
    <s v=""/>
    <n v="11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209.48"/>
    <n v="209.48"/>
    <n v="0"/>
    <s v=""/>
    <s v="G/L Account"/>
    <s v=""/>
    <s v=" "/>
    <s v=""/>
    <s v=""/>
    <n v="34657"/>
    <s v=""/>
    <n v="16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38.33000000000004"/>
    <n v="538.33000000000004"/>
    <n v="0"/>
    <s v=""/>
    <s v="G/L Account"/>
    <s v=""/>
    <s v=" "/>
    <s v=""/>
    <s v=""/>
    <n v="34649"/>
    <s v=""/>
    <n v="22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18.49"/>
    <n v="518.49"/>
    <n v="0"/>
    <s v=""/>
    <s v="G/L Account"/>
    <s v=""/>
    <s v=" "/>
    <s v=""/>
    <s v=""/>
    <n v="34641"/>
    <s v=""/>
    <n v="14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41.4"/>
    <n v="741.4"/>
    <n v="0"/>
    <s v=""/>
    <s v="G/L Account"/>
    <s v=""/>
    <s v=" "/>
    <s v=""/>
    <s v=""/>
    <n v="34633"/>
    <s v=""/>
    <n v="140"/>
    <s v=""/>
    <s v=""/>
  </r>
  <r>
    <x v="0"/>
    <x v="3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4.96"/>
    <n v="124.96"/>
    <n v="0"/>
    <s v=""/>
    <s v="G/L Account"/>
    <s v=""/>
    <s v=" "/>
    <s v=""/>
    <s v=""/>
    <n v="34625"/>
    <s v=""/>
    <n v="140"/>
    <s v=""/>
    <s v=""/>
  </r>
  <r>
    <x v="0"/>
    <x v="9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37.270000000000003"/>
    <n v="37.270000000000003"/>
    <n v="0"/>
    <s v=""/>
    <s v="G/L Account"/>
    <s v=""/>
    <s v=" "/>
    <s v=""/>
    <s v=""/>
    <n v="34619"/>
    <s v=""/>
    <n v="14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600.98"/>
    <n v="600.98"/>
    <n v="0"/>
    <s v=""/>
    <s v="G/L Account"/>
    <s v=""/>
    <s v=" "/>
    <s v=""/>
    <s v=""/>
    <n v="34613"/>
    <s v=""/>
    <n v="14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5.4"/>
    <n v="585.4"/>
    <n v="0"/>
    <s v=""/>
    <s v="G/L Account"/>
    <s v=""/>
    <s v=" "/>
    <s v=""/>
    <s v=""/>
    <n v="34606"/>
    <s v=""/>
    <n v="14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13.33"/>
    <n v="113.33"/>
    <n v="0"/>
    <s v=""/>
    <s v="G/L Account"/>
    <s v=""/>
    <s v=" "/>
    <s v=""/>
    <s v=""/>
    <n v="34592"/>
    <s v=""/>
    <n v="18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50"/>
    <n v="150"/>
    <n v="0"/>
    <s v=""/>
    <s v="G/L Account"/>
    <s v=""/>
    <s v=" "/>
    <s v=""/>
    <s v=""/>
    <n v="34584"/>
    <s v=""/>
    <n v="180"/>
    <s v=""/>
    <s v=""/>
  </r>
  <r>
    <x v="0"/>
    <x v="6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68.64"/>
    <n v="68.64"/>
    <n v="0"/>
    <s v=""/>
    <s v="G/L Account"/>
    <s v=""/>
    <s v=" "/>
    <s v=""/>
    <s v=""/>
    <n v="34571"/>
    <s v=""/>
    <n v="18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1.3"/>
    <n v="71.3"/>
    <n v="0"/>
    <s v=""/>
    <s v="G/L Account"/>
    <s v=""/>
    <s v=" "/>
    <s v=""/>
    <s v=""/>
    <n v="34565"/>
    <s v=""/>
    <n v="18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.04"/>
    <n v="12.04"/>
    <n v="0"/>
    <s v=""/>
    <s v="G/L Account"/>
    <s v=""/>
    <s v=" "/>
    <s v=""/>
    <s v=""/>
    <n v="34557"/>
    <s v=""/>
    <n v="180"/>
    <s v=""/>
    <s v=""/>
  </r>
  <r>
    <x v="0"/>
    <x v="2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25.97"/>
    <n v="125.97"/>
    <n v="0"/>
    <s v=""/>
    <s v="G/L Account"/>
    <s v=""/>
    <s v=" "/>
    <s v=""/>
    <s v=""/>
    <n v="34551"/>
    <s v=""/>
    <n v="15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0.78"/>
    <n v="580.78"/>
    <n v="0"/>
    <s v=""/>
    <s v="G/L Account"/>
    <s v=""/>
    <s v=" "/>
    <s v=""/>
    <s v=""/>
    <n v="34537"/>
    <s v=""/>
    <n v="17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84.42999999999995"/>
    <n v="584.42999999999995"/>
    <n v="0"/>
    <s v=""/>
    <s v="G/L Account"/>
    <s v=""/>
    <s v=" "/>
    <s v=""/>
    <s v=""/>
    <n v="34529"/>
    <s v=""/>
    <n v="170"/>
    <s v=""/>
    <s v=""/>
  </r>
  <r>
    <x v="0"/>
    <x v="3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85"/>
    <n v="85"/>
    <n v="0"/>
    <s v=""/>
    <s v="G/L Account"/>
    <s v=""/>
    <s v=" "/>
    <s v=""/>
    <s v=""/>
    <n v="34521"/>
    <s v=""/>
    <n v="17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66.38"/>
    <n v="166.38"/>
    <n v="0"/>
    <s v=""/>
    <s v="G/L Account"/>
    <s v=""/>
    <s v=" "/>
    <s v=""/>
    <s v=""/>
    <n v="34510"/>
    <s v=""/>
    <n v="17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316"/>
    <n v="316"/>
    <n v="0"/>
    <s v=""/>
    <s v="G/L Account"/>
    <s v=""/>
    <s v=" "/>
    <s v=""/>
    <s v=""/>
    <n v="34502"/>
    <s v=""/>
    <n v="170"/>
    <s v=""/>
    <s v=""/>
  </r>
  <r>
    <x v="0"/>
    <x v="8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1.819999999999993"/>
    <n v="71.819999999999993"/>
    <n v="0"/>
    <s v=""/>
    <s v="G/L Account"/>
    <s v=""/>
    <s v=" "/>
    <s v=""/>
    <s v=""/>
    <n v="34494"/>
    <s v=""/>
    <n v="170"/>
    <s v=""/>
    <s v=""/>
  </r>
  <r>
    <x v="0"/>
    <x v="5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341.69"/>
    <n v="1341.69"/>
    <n v="0"/>
    <s v=""/>
    <s v="G/L Account"/>
    <s v=""/>
    <s v=" "/>
    <s v=""/>
    <s v=""/>
    <n v="34481"/>
    <s v=""/>
    <n v="13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625.38"/>
    <n v="1625.38"/>
    <n v="0"/>
    <s v=""/>
    <s v="G/L Account"/>
    <s v=""/>
    <s v=" "/>
    <s v=""/>
    <s v=""/>
    <n v="34474"/>
    <s v=""/>
    <n v="13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578.34"/>
    <n v="578.34"/>
    <n v="0"/>
    <s v=""/>
    <s v="G/L Account"/>
    <s v=""/>
    <s v=" "/>
    <s v=""/>
    <s v=""/>
    <n v="34467"/>
    <s v=""/>
    <n v="130"/>
    <s v=""/>
    <s v=""/>
  </r>
  <r>
    <x v="0"/>
    <x v="4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040"/>
    <n v="1040"/>
    <n v="0"/>
    <s v=""/>
    <s v="G/L Account"/>
    <s v=""/>
    <s v=" "/>
    <s v=""/>
    <s v=""/>
    <n v="34460"/>
    <s v=""/>
    <n v="130"/>
    <s v=""/>
    <s v=""/>
  </r>
  <r>
    <x v="0"/>
    <x v="1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70.400000000000006"/>
    <n v="70.400000000000006"/>
    <n v="0"/>
    <s v=""/>
    <s v="G/L Account"/>
    <s v=""/>
    <s v=" "/>
    <s v=""/>
    <s v=""/>
    <n v="34410"/>
    <s v=""/>
    <n v="18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- Off Cycle"/>
    <s v=" "/>
    <s v=""/>
    <s v=""/>
    <n v="80"/>
    <n v="80"/>
    <n v="0"/>
    <s v=""/>
    <s v="G/L Account"/>
    <s v=""/>
    <s v=" "/>
    <s v=""/>
    <s v=""/>
    <n v="34396"/>
    <s v=""/>
    <n v="140"/>
    <s v=""/>
    <s v=""/>
  </r>
  <r>
    <x v="0"/>
    <x v="7"/>
    <d v="2021-12-15T00:00:00"/>
    <x v="11"/>
    <s v=" "/>
    <s v="G00216"/>
    <n v="51160"/>
    <x v="51"/>
    <s v="51160 401k employer match"/>
    <x v="12"/>
    <s v="SFM - Invoice 5639091 - 12.15.21 PPE"/>
    <s v=" "/>
    <s v=""/>
    <s v=""/>
    <n v="116.5"/>
    <n v="116.5"/>
    <n v="0"/>
    <s v=""/>
    <s v="G/L Account"/>
    <s v=""/>
    <s v=" "/>
    <s v=""/>
    <s v=""/>
    <n v="34376"/>
    <s v=""/>
    <n v="130"/>
    <s v=""/>
    <s v=""/>
  </r>
  <r>
    <x v="4"/>
    <x v="4"/>
    <d v="2021-12-15T00:00:00"/>
    <x v="11"/>
    <s v=" "/>
    <s v="G00212"/>
    <n v="51160"/>
    <x v="51"/>
    <s v="51160 401k employer match"/>
    <x v="12"/>
    <s v="NY PC - Invoice 5637421 - PPE 12.15.21"/>
    <s v=" "/>
    <s v=""/>
    <s v=""/>
    <n v="1439.99"/>
    <n v="1439.99"/>
    <n v="0"/>
    <s v=""/>
    <s v="G/L Account"/>
    <s v=""/>
    <s v=" "/>
    <s v=""/>
    <s v=""/>
    <n v="32626"/>
    <s v=""/>
    <n v="120"/>
    <s v=""/>
    <s v=""/>
  </r>
  <r>
    <x v="4"/>
    <x v="4"/>
    <d v="2021-12-15T00:00:00"/>
    <x v="11"/>
    <s v=" "/>
    <s v="G00212"/>
    <n v="51160"/>
    <x v="51"/>
    <s v="51160 401k employer match"/>
    <x v="12"/>
    <s v="NY PC - Invoice 5637421 - PPE 12.15.21"/>
    <s v=" "/>
    <s v=""/>
    <s v=""/>
    <n v="1003.06"/>
    <n v="1003.06"/>
    <n v="0"/>
    <s v=""/>
    <s v="G/L Account"/>
    <s v=""/>
    <s v=" "/>
    <s v=""/>
    <s v=""/>
    <n v="32619"/>
    <s v=""/>
    <n v="110"/>
    <s v=""/>
    <s v=""/>
  </r>
  <r>
    <x v="1"/>
    <x v="7"/>
    <d v="2021-12-15T00:00:00"/>
    <x v="11"/>
    <s v=" "/>
    <s v="G00201"/>
    <n v="51160"/>
    <x v="51"/>
    <s v="51160 401k employer match"/>
    <x v="12"/>
    <s v="CA PC - Invoice 5654457 - off-cycle"/>
    <s v=" "/>
    <s v=""/>
    <s v=""/>
    <n v="228.32"/>
    <n v="228.32"/>
    <n v="0"/>
    <s v=""/>
    <s v="G/L Account"/>
    <s v=""/>
    <s v=" "/>
    <s v=""/>
    <s v=""/>
    <n v="32505"/>
    <s v=""/>
    <n v="120"/>
    <s v=""/>
    <s v=""/>
  </r>
  <r>
    <x v="1"/>
    <x v="5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1395.59"/>
    <n v="1395.59"/>
    <n v="0"/>
    <s v=""/>
    <s v="G/L Account"/>
    <s v=""/>
    <s v=" "/>
    <s v=""/>
    <s v=""/>
    <n v="32485"/>
    <s v=""/>
    <n v="120"/>
    <s v=""/>
    <s v=""/>
  </r>
  <r>
    <x v="1"/>
    <x v="1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1907.19"/>
    <n v="1907.19"/>
    <n v="0"/>
    <s v=""/>
    <s v="G/L Account"/>
    <s v=""/>
    <s v=" "/>
    <s v=""/>
    <s v=""/>
    <n v="32477"/>
    <s v=""/>
    <n v="120"/>
    <s v=""/>
    <s v=""/>
  </r>
  <r>
    <x v="1"/>
    <x v="9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15.33"/>
    <n v="215.33"/>
    <n v="0"/>
    <s v=""/>
    <s v="G/L Account"/>
    <s v=""/>
    <s v=" "/>
    <s v=""/>
    <s v=""/>
    <n v="32463"/>
    <s v=""/>
    <n v="120"/>
    <s v=""/>
    <s v=""/>
  </r>
  <r>
    <x v="1"/>
    <x v="7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204.75"/>
    <n v="2204.75"/>
    <n v="0"/>
    <s v=""/>
    <s v="G/L Account"/>
    <s v=""/>
    <s v=" "/>
    <s v=""/>
    <s v=""/>
    <n v="32450"/>
    <s v=""/>
    <n v="120"/>
    <s v=""/>
    <s v=""/>
  </r>
  <r>
    <x v="1"/>
    <x v="4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260.52"/>
    <n v="260.52"/>
    <n v="0"/>
    <s v=""/>
    <s v="G/L Account"/>
    <s v=""/>
    <s v=" "/>
    <s v=""/>
    <s v=""/>
    <n v="32442"/>
    <s v=""/>
    <n v="120"/>
    <s v=""/>
    <s v=""/>
  </r>
  <r>
    <x v="1"/>
    <x v="1"/>
    <d v="2021-12-15T00:00:00"/>
    <x v="11"/>
    <s v=" "/>
    <s v="G00201"/>
    <n v="51160"/>
    <x v="51"/>
    <s v="51160 401k employer match"/>
    <x v="12"/>
    <s v="CA PC - Invoice 5639008 - PPE 12.15.21"/>
    <s v=" "/>
    <s v=""/>
    <s v=""/>
    <n v="706.71"/>
    <n v="706.71"/>
    <n v="0"/>
    <s v=""/>
    <s v="G/L Account"/>
    <s v=""/>
    <s v=" "/>
    <s v=""/>
    <s v=""/>
    <n v="32430"/>
    <s v=""/>
    <n v="11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54592 - 12.15.21 PPE- Off Cycle"/>
    <s v=" "/>
    <s v=""/>
    <s v=""/>
    <n v="50.64"/>
    <n v="50.64"/>
    <n v="0"/>
    <s v=""/>
    <s v="G/L Account"/>
    <s v=""/>
    <s v=" "/>
    <s v=""/>
    <s v=""/>
    <n v="34686"/>
    <s v=""/>
    <n v="18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54592 - 12.15.21 PPE- Off Cycle"/>
    <s v=" "/>
    <s v=""/>
    <s v=""/>
    <n v="325.33"/>
    <n v="325.33"/>
    <n v="0"/>
    <s v=""/>
    <s v="G/L Account"/>
    <s v=""/>
    <s v=" "/>
    <s v=""/>
    <s v=""/>
    <n v="34680"/>
    <s v=""/>
    <n v="13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451 - 12.15.21 PPE-Off Cycle"/>
    <s v=" "/>
    <s v=""/>
    <s v=""/>
    <n v="132.82"/>
    <n v="132.82"/>
    <n v="0"/>
    <s v=""/>
    <s v="G/L Account"/>
    <s v=""/>
    <s v=" "/>
    <s v=""/>
    <s v=""/>
    <n v="34670"/>
    <s v=""/>
    <n v="14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06.36"/>
    <n v="306.36"/>
    <n v="0"/>
    <s v=""/>
    <s v="G/L Account"/>
    <s v=""/>
    <s v=" "/>
    <s v=""/>
    <s v=""/>
    <n v="34659"/>
    <s v=""/>
    <n v="16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66.52"/>
    <n v="566.52"/>
    <n v="0"/>
    <s v=""/>
    <s v="G/L Account"/>
    <s v=""/>
    <s v=" "/>
    <s v=""/>
    <s v=""/>
    <n v="34651"/>
    <s v=""/>
    <n v="22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467.92"/>
    <n v="467.92"/>
    <n v="0"/>
    <s v=""/>
    <s v="G/L Account"/>
    <s v=""/>
    <s v=" "/>
    <s v=""/>
    <s v=""/>
    <n v="34643"/>
    <s v=""/>
    <n v="14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832.21"/>
    <n v="832.21"/>
    <n v="0"/>
    <s v=""/>
    <s v="G/L Account"/>
    <s v=""/>
    <s v=" "/>
    <s v=""/>
    <s v=""/>
    <n v="34635"/>
    <s v=""/>
    <n v="14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81.22"/>
    <n v="81.22"/>
    <n v="0"/>
    <s v=""/>
    <s v="G/L Account"/>
    <s v=""/>
    <s v=" "/>
    <s v=""/>
    <s v=""/>
    <n v="34627"/>
    <s v=""/>
    <n v="140"/>
    <s v=""/>
    <s v=""/>
  </r>
  <r>
    <x v="0"/>
    <x v="9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0.73"/>
    <n v="10.73"/>
    <n v="0"/>
    <s v=""/>
    <s v="G/L Account"/>
    <s v=""/>
    <s v=" "/>
    <s v=""/>
    <s v=""/>
    <n v="34621"/>
    <s v=""/>
    <n v="14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42.44000000000005"/>
    <n v="542.44000000000005"/>
    <n v="0"/>
    <s v=""/>
    <s v="G/L Account"/>
    <s v=""/>
    <s v=" "/>
    <s v=""/>
    <s v=""/>
    <n v="34615"/>
    <s v=""/>
    <n v="14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60.97999999999999"/>
    <n v="160.97999999999999"/>
    <n v="0"/>
    <s v=""/>
    <s v="G/L Account"/>
    <s v=""/>
    <s v=" "/>
    <s v=""/>
    <s v=""/>
    <n v="34608"/>
    <s v=""/>
    <n v="14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32.38999999999999"/>
    <n v="132.38999999999999"/>
    <n v="0"/>
    <s v=""/>
    <s v="G/L Account"/>
    <s v=""/>
    <s v=" "/>
    <s v=""/>
    <s v=""/>
    <n v="34594"/>
    <s v=""/>
    <n v="18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43.26"/>
    <n v="343.26"/>
    <n v="0"/>
    <s v=""/>
    <s v="G/L Account"/>
    <s v=""/>
    <s v=" "/>
    <s v=""/>
    <s v=""/>
    <n v="34586"/>
    <s v=""/>
    <n v="18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6.03"/>
    <n v="56.03"/>
    <n v="0"/>
    <s v=""/>
    <s v="G/L Account"/>
    <s v=""/>
    <s v=" "/>
    <s v=""/>
    <s v=""/>
    <n v="34579"/>
    <s v=""/>
    <n v="180"/>
    <s v=""/>
    <s v=""/>
  </r>
  <r>
    <x v="0"/>
    <x v="6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9.49"/>
    <n v="59.49"/>
    <n v="0"/>
    <s v=""/>
    <s v="G/L Account"/>
    <s v=""/>
    <s v=" "/>
    <s v=""/>
    <s v=""/>
    <n v="34573"/>
    <s v=""/>
    <n v="18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205.4"/>
    <n v="205.4"/>
    <n v="0"/>
    <s v=""/>
    <s v="G/L Account"/>
    <s v=""/>
    <s v=" "/>
    <s v=""/>
    <s v=""/>
    <n v="34567"/>
    <s v=""/>
    <n v="18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34.44"/>
    <n v="34.44"/>
    <n v="0"/>
    <s v=""/>
    <s v="G/L Account"/>
    <s v=""/>
    <s v=" "/>
    <s v=""/>
    <s v=""/>
    <n v="34559"/>
    <s v=""/>
    <n v="18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95.09"/>
    <n v="195.09"/>
    <n v="0"/>
    <s v=""/>
    <s v="G/L Account"/>
    <s v=""/>
    <s v=" "/>
    <s v=""/>
    <s v=""/>
    <n v="34553"/>
    <s v=""/>
    <n v="15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50.74"/>
    <n v="550.74"/>
    <n v="0"/>
    <s v=""/>
    <s v="G/L Account"/>
    <s v=""/>
    <s v=" "/>
    <s v=""/>
    <s v=""/>
    <n v="34539"/>
    <s v=""/>
    <n v="17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61.8"/>
    <n v="661.8"/>
    <n v="0"/>
    <s v=""/>
    <s v="G/L Account"/>
    <s v=""/>
    <s v=" "/>
    <s v=""/>
    <s v=""/>
    <n v="34531"/>
    <s v=""/>
    <n v="170"/>
    <s v=""/>
    <s v=""/>
  </r>
  <r>
    <x v="0"/>
    <x v="3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73.67"/>
    <n v="73.67"/>
    <n v="0"/>
    <s v=""/>
    <s v="G/L Account"/>
    <s v=""/>
    <s v=" "/>
    <s v=""/>
    <s v=""/>
    <n v="34523"/>
    <s v=""/>
    <n v="170"/>
    <s v=""/>
    <s v=""/>
  </r>
  <r>
    <x v="0"/>
    <x v="6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2.74"/>
    <n v="62.74"/>
    <n v="0"/>
    <s v=""/>
    <s v="G/L Account"/>
    <s v=""/>
    <s v=" "/>
    <s v=""/>
    <s v=""/>
    <n v="34517"/>
    <s v=""/>
    <n v="17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552.08000000000004"/>
    <n v="552.08000000000004"/>
    <n v="0"/>
    <s v=""/>
    <s v="G/L Account"/>
    <s v=""/>
    <s v=" "/>
    <s v=""/>
    <s v=""/>
    <n v="34512"/>
    <s v=""/>
    <n v="17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33.69"/>
    <n v="133.69"/>
    <n v="0"/>
    <s v=""/>
    <s v="G/L Account"/>
    <s v=""/>
    <s v=" "/>
    <s v=""/>
    <s v=""/>
    <n v="34504"/>
    <s v=""/>
    <n v="170"/>
    <s v=""/>
    <s v=""/>
  </r>
  <r>
    <x v="0"/>
    <x v="8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98.39"/>
    <n v="98.39"/>
    <n v="0"/>
    <s v=""/>
    <s v="G/L Account"/>
    <s v=""/>
    <s v=" "/>
    <s v=""/>
    <s v=""/>
    <n v="34496"/>
    <s v=""/>
    <n v="170"/>
    <s v=""/>
    <s v=""/>
  </r>
  <r>
    <x v="0"/>
    <x v="5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045.3900000000001"/>
    <n v="1045.3900000000001"/>
    <n v="0"/>
    <s v=""/>
    <s v="G/L Account"/>
    <s v=""/>
    <s v=" "/>
    <s v=""/>
    <s v=""/>
    <n v="34483"/>
    <s v=""/>
    <n v="13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1594.91"/>
    <n v="1594.91"/>
    <n v="0"/>
    <s v=""/>
    <s v="G/L Account"/>
    <s v=""/>
    <s v=" "/>
    <s v=""/>
    <s v=""/>
    <n v="34476"/>
    <s v=""/>
    <n v="13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15.80999999999995"/>
    <n v="615.80999999999995"/>
    <n v="0"/>
    <s v=""/>
    <s v="G/L Account"/>
    <s v=""/>
    <s v=" "/>
    <s v=""/>
    <s v=""/>
    <n v="34469"/>
    <s v=""/>
    <n v="130"/>
    <s v=""/>
    <s v=""/>
  </r>
  <r>
    <x v="0"/>
    <x v="4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297.82"/>
    <n v="297.82"/>
    <n v="0"/>
    <s v=""/>
    <s v="G/L Account"/>
    <s v=""/>
    <s v=" "/>
    <s v=""/>
    <s v=""/>
    <n v="34462"/>
    <s v=""/>
    <n v="130"/>
    <s v=""/>
    <s v=""/>
  </r>
  <r>
    <x v="0"/>
    <x v="2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650"/>
    <n v="650"/>
    <n v="0"/>
    <s v=""/>
    <s v="G/L Account"/>
    <s v=""/>
    <s v=" "/>
    <s v=""/>
    <s v=""/>
    <n v="34454"/>
    <s v=""/>
    <n v="130"/>
    <s v=""/>
    <s v=""/>
  </r>
  <r>
    <x v="0"/>
    <x v="1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97"/>
    <n v="97"/>
    <n v="0"/>
    <s v=""/>
    <s v="G/L Account"/>
    <s v=""/>
    <s v=" "/>
    <s v=""/>
    <s v=""/>
    <n v="34412"/>
    <s v=""/>
    <n v="18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- Off Cycle"/>
    <s v=" "/>
    <s v=""/>
    <s v=""/>
    <n v="52"/>
    <n v="52"/>
    <n v="0"/>
    <s v=""/>
    <s v="G/L Account"/>
    <s v=""/>
    <s v=" "/>
    <s v=""/>
    <s v=""/>
    <n v="34397"/>
    <s v=""/>
    <n v="140"/>
    <s v=""/>
    <s v=""/>
  </r>
  <r>
    <x v="0"/>
    <x v="7"/>
    <d v="2021-12-15T00:00:00"/>
    <x v="11"/>
    <s v=" "/>
    <s v="G00216"/>
    <n v="51150"/>
    <x v="52"/>
    <s v="51150 Workers' comp insurance"/>
    <x v="12"/>
    <s v="SFM - Invoice 5639091 - 12.15.21 PPE"/>
    <s v=" "/>
    <s v=""/>
    <s v=""/>
    <n v="75.72"/>
    <n v="75.72"/>
    <n v="0"/>
    <s v=""/>
    <s v="G/L Account"/>
    <s v=""/>
    <s v=" "/>
    <s v=""/>
    <s v=""/>
    <n v="34378"/>
    <s v=""/>
    <n v="130"/>
    <s v=""/>
    <s v=""/>
  </r>
  <r>
    <x v="4"/>
    <x v="4"/>
    <d v="2021-12-15T00:00:00"/>
    <x v="11"/>
    <s v=" "/>
    <s v="G00212"/>
    <n v="51150"/>
    <x v="52"/>
    <s v="51150 Workers' comp insurance"/>
    <x v="12"/>
    <s v="NY PC - Invoice 5637421 - PPE 12.15.21"/>
    <s v=" "/>
    <s v=""/>
    <s v=""/>
    <n v="318.26"/>
    <n v="318.26"/>
    <n v="0"/>
    <s v=""/>
    <s v="G/L Account"/>
    <s v=""/>
    <s v=" "/>
    <s v=""/>
    <s v=""/>
    <n v="32628"/>
    <s v=""/>
    <n v="120"/>
    <s v=""/>
    <s v=""/>
  </r>
  <r>
    <x v="4"/>
    <x v="4"/>
    <d v="2021-12-15T00:00:00"/>
    <x v="11"/>
    <s v=" "/>
    <s v="G00212"/>
    <n v="51150"/>
    <x v="52"/>
    <s v="51150 Workers' comp insurance"/>
    <x v="12"/>
    <s v="NY PC - Invoice 5637421 - PPE 12.15.21"/>
    <s v=" "/>
    <s v=""/>
    <s v=""/>
    <n v="847.17"/>
    <n v="847.17"/>
    <n v="0"/>
    <s v=""/>
    <s v="G/L Account"/>
    <s v=""/>
    <s v=" "/>
    <s v=""/>
    <s v=""/>
    <n v="32621"/>
    <s v=""/>
    <n v="11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54457 - off-cycle"/>
    <s v=" "/>
    <s v=""/>
    <s v=""/>
    <n v="197.87"/>
    <n v="197.87"/>
    <n v="0"/>
    <s v=""/>
    <s v="G/L Account"/>
    <s v=""/>
    <s v=" "/>
    <s v=""/>
    <s v=""/>
    <n v="32507"/>
    <s v=""/>
    <n v="12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3710 - off-cycle"/>
    <s v=" "/>
    <s v=""/>
    <s v=""/>
    <n v="103.84"/>
    <n v="103.84"/>
    <n v="0"/>
    <s v=""/>
    <s v="G/L Account"/>
    <s v=""/>
    <s v=" "/>
    <s v=""/>
    <s v=""/>
    <n v="32494"/>
    <s v=""/>
    <n v="120"/>
    <s v=""/>
    <s v=""/>
  </r>
  <r>
    <x v="1"/>
    <x v="5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94.44"/>
    <n v="1294.44"/>
    <n v="0"/>
    <s v=""/>
    <s v="G/L Account"/>
    <s v=""/>
    <s v=" "/>
    <s v=""/>
    <s v=""/>
    <n v="32487"/>
    <s v=""/>
    <n v="12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987.2"/>
    <n v="1987.2"/>
    <n v="0"/>
    <s v=""/>
    <s v="G/L Account"/>
    <s v=""/>
    <s v=" "/>
    <s v=""/>
    <s v=""/>
    <n v="32479"/>
    <s v=""/>
    <n v="120"/>
    <s v=""/>
    <s v=""/>
  </r>
  <r>
    <x v="1"/>
    <x v="3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32.9"/>
    <n v="132.9"/>
    <n v="0"/>
    <s v=""/>
    <s v="G/L Account"/>
    <s v=""/>
    <s v=" "/>
    <s v=""/>
    <s v=""/>
    <n v="32471"/>
    <s v=""/>
    <n v="120"/>
    <s v=""/>
    <s v=""/>
  </r>
  <r>
    <x v="1"/>
    <x v="9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31.65"/>
    <n v="31.65"/>
    <n v="0"/>
    <s v=""/>
    <s v="G/L Account"/>
    <s v=""/>
    <s v=" "/>
    <s v=""/>
    <s v=""/>
    <n v="32465"/>
    <s v=""/>
    <n v="120"/>
    <s v=""/>
    <s v=""/>
  </r>
  <r>
    <x v="1"/>
    <x v="9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24.63"/>
    <n v="24.63"/>
    <n v="0"/>
    <s v=""/>
    <s v="G/L Account"/>
    <s v=""/>
    <s v=" "/>
    <s v=""/>
    <s v=""/>
    <n v="32458"/>
    <s v=""/>
    <n v="12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605.23"/>
    <n v="1605.23"/>
    <n v="0"/>
    <s v=""/>
    <s v="G/L Account"/>
    <s v=""/>
    <s v=" "/>
    <s v=""/>
    <s v=""/>
    <n v="32452"/>
    <s v=""/>
    <n v="120"/>
    <s v=""/>
    <s v=""/>
  </r>
  <r>
    <x v="1"/>
    <x v="4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36.03"/>
    <n v="36.03"/>
    <n v="0"/>
    <s v=""/>
    <s v="G/L Account"/>
    <s v=""/>
    <s v=" "/>
    <s v=""/>
    <s v=""/>
    <n v="32444"/>
    <s v=""/>
    <n v="120"/>
    <s v=""/>
    <s v=""/>
  </r>
  <r>
    <x v="1"/>
    <x v="5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326"/>
    <n v="1326"/>
    <n v="0"/>
    <s v=""/>
    <s v="G/L Account"/>
    <s v=""/>
    <s v=" "/>
    <s v=""/>
    <s v=""/>
    <n v="32437"/>
    <s v=""/>
    <n v="110"/>
    <s v=""/>
    <s v=""/>
  </r>
  <r>
    <x v="1"/>
    <x v="1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14.42"/>
    <n v="1214.42"/>
    <n v="0"/>
    <s v=""/>
    <s v="G/L Account"/>
    <s v=""/>
    <s v=" "/>
    <s v=""/>
    <s v=""/>
    <n v="32432"/>
    <s v=""/>
    <n v="110"/>
    <s v=""/>
    <s v=""/>
  </r>
  <r>
    <x v="1"/>
    <x v="7"/>
    <d v="2021-12-15T00:00:00"/>
    <x v="11"/>
    <s v=" "/>
    <s v="G00201"/>
    <n v="51150"/>
    <x v="52"/>
    <s v="51150 Workers' comp insurance"/>
    <x v="12"/>
    <s v="CA PC - Invoice 5639008 - PPE 12.15.21"/>
    <s v=" "/>
    <s v=""/>
    <s v=""/>
    <n v="1275.4100000000001"/>
    <n v="1275.4100000000001"/>
    <n v="0"/>
    <s v=""/>
    <s v="G/L Account"/>
    <s v=""/>
    <s v=" "/>
    <s v=""/>
    <s v=""/>
    <n v="32426"/>
    <s v=""/>
    <n v="110"/>
    <s v=""/>
    <s v=""/>
  </r>
  <r>
    <x v="0"/>
    <x v="7"/>
    <d v="2021-12-15T00:00:00"/>
    <x v="11"/>
    <s v=" "/>
    <s v="G00216"/>
    <n v="51140"/>
    <x v="54"/>
    <s v="51140 Payroll taxes"/>
    <x v="12"/>
    <s v="SFM - Invoice 5654592 - 12.15.21 PPE- Off Cycle"/>
    <s v=" "/>
    <s v=""/>
    <s v=""/>
    <n v="149.02000000000001"/>
    <n v="149.02000000000001"/>
    <n v="0"/>
    <s v=""/>
    <s v="G/L Account"/>
    <s v=""/>
    <s v=" "/>
    <s v=""/>
    <s v=""/>
    <n v="34684"/>
    <s v=""/>
    <n v="180"/>
    <s v=""/>
    <s v=""/>
  </r>
  <r>
    <x v="0"/>
    <x v="5"/>
    <d v="2021-12-15T00:00:00"/>
    <x v="11"/>
    <s v=" "/>
    <s v="G00216"/>
    <n v="51140"/>
    <x v="54"/>
    <s v="51140 Payroll taxes"/>
    <x v="12"/>
    <s v="SFM - Invoice 5654592 - 12.15.21 PPE- Off Cycle"/>
    <s v=" "/>
    <s v=""/>
    <s v=""/>
    <n v="180.6"/>
    <n v="180.6"/>
    <n v="0"/>
    <s v=""/>
    <s v="G/L Account"/>
    <s v=""/>
    <s v=" "/>
    <s v=""/>
    <s v=""/>
    <n v="34678"/>
    <s v=""/>
    <n v="130"/>
    <s v=""/>
    <s v=""/>
  </r>
  <r>
    <x v="0"/>
    <x v="5"/>
    <d v="2021-12-15T00:00:00"/>
    <x v="11"/>
    <s v=" "/>
    <s v="G00216"/>
    <n v="51140"/>
    <x v="54"/>
    <s v="51140 Payroll taxes"/>
    <x v="12"/>
    <s v="SFM - Invoice 5639451 - 12.15.21 PPE-Off Cycle"/>
    <s v=" "/>
    <s v=""/>
    <s v=""/>
    <n v="390.78"/>
    <n v="390.78"/>
    <n v="0"/>
    <s v=""/>
    <s v="G/L Account"/>
    <s v=""/>
    <s v=" "/>
    <s v=""/>
    <s v=""/>
    <n v="34668"/>
    <s v=""/>
    <n v="14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877.75"/>
    <n v="877.75"/>
    <n v="0"/>
    <s v=""/>
    <s v="G/L Account"/>
    <s v=""/>
    <s v=" "/>
    <s v=""/>
    <s v=""/>
    <n v="34656"/>
    <s v=""/>
    <n v="16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2505.92"/>
    <n v="2505.92"/>
    <n v="0"/>
    <s v=""/>
    <s v="G/L Account"/>
    <s v=""/>
    <s v=" "/>
    <s v=""/>
    <s v=""/>
    <n v="34648"/>
    <s v=""/>
    <n v="22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1347.72"/>
    <n v="1347.72"/>
    <n v="0"/>
    <s v=""/>
    <s v="G/L Account"/>
    <s v=""/>
    <s v=" "/>
    <s v=""/>
    <s v=""/>
    <n v="34640"/>
    <s v=""/>
    <n v="14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2467.12"/>
    <n v="2467.12"/>
    <n v="0"/>
    <s v=""/>
    <s v="G/L Account"/>
    <s v=""/>
    <s v=" "/>
    <s v=""/>
    <s v=""/>
    <n v="34632"/>
    <s v=""/>
    <n v="14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229.61"/>
    <n v="229.61"/>
    <n v="0"/>
    <s v=""/>
    <s v="G/L Account"/>
    <s v=""/>
    <s v=" "/>
    <s v=""/>
    <s v=""/>
    <n v="34624"/>
    <s v=""/>
    <n v="140"/>
    <s v=""/>
    <s v=""/>
  </r>
  <r>
    <x v="0"/>
    <x v="9"/>
    <d v="2021-12-15T00:00:00"/>
    <x v="11"/>
    <s v=" "/>
    <s v="G00216"/>
    <n v="51140"/>
    <x v="54"/>
    <s v="51140 Payroll taxes"/>
    <x v="12"/>
    <s v="SFM - Invoice 5639091 - 12.15.21 PPE"/>
    <s v=" "/>
    <s v=""/>
    <s v=""/>
    <n v="417.06"/>
    <n v="417.06"/>
    <n v="0"/>
    <s v=""/>
    <s v="G/L Account"/>
    <s v=""/>
    <s v=" "/>
    <s v=""/>
    <s v=""/>
    <n v="34618"/>
    <s v=""/>
    <n v="14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521.58"/>
    <n v="1521.58"/>
    <n v="0"/>
    <s v=""/>
    <s v="G/L Account"/>
    <s v=""/>
    <s v=" "/>
    <s v=""/>
    <s v=""/>
    <n v="34612"/>
    <s v=""/>
    <n v="14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1795.11"/>
    <n v="1795.11"/>
    <n v="0"/>
    <s v=""/>
    <s v="G/L Account"/>
    <s v=""/>
    <s v=" "/>
    <s v=""/>
    <s v=""/>
    <n v="34605"/>
    <s v=""/>
    <n v="14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389.18"/>
    <n v="389.18"/>
    <n v="0"/>
    <s v=""/>
    <s v="G/L Account"/>
    <s v=""/>
    <s v=" "/>
    <s v=""/>
    <s v=""/>
    <n v="34591"/>
    <s v=""/>
    <n v="18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556.55999999999995"/>
    <n v="556.55999999999995"/>
    <n v="0"/>
    <s v=""/>
    <s v="G/L Account"/>
    <s v=""/>
    <s v=" "/>
    <s v=""/>
    <s v=""/>
    <n v="34583"/>
    <s v=""/>
    <n v="18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164"/>
    <n v="164"/>
    <n v="0"/>
    <s v=""/>
    <s v="G/L Account"/>
    <s v=""/>
    <s v=" "/>
    <s v=""/>
    <s v=""/>
    <n v="34577"/>
    <s v=""/>
    <n v="180"/>
    <s v=""/>
    <s v=""/>
  </r>
  <r>
    <x v="0"/>
    <x v="6"/>
    <d v="2021-12-15T00:00:00"/>
    <x v="11"/>
    <s v=" "/>
    <s v="G00216"/>
    <n v="51140"/>
    <x v="54"/>
    <s v="51140 Payroll taxes"/>
    <x v="12"/>
    <s v="SFM - Invoice 5639091 - 12.15.21 PPE"/>
    <s v=" "/>
    <s v=""/>
    <s v=""/>
    <n v="170.1"/>
    <n v="170.1"/>
    <n v="0"/>
    <s v=""/>
    <s v="G/L Account"/>
    <s v=""/>
    <s v=" "/>
    <s v=""/>
    <s v=""/>
    <n v="34570"/>
    <s v=""/>
    <n v="18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594.04"/>
    <n v="594.04"/>
    <n v="0"/>
    <s v=""/>
    <s v="G/L Account"/>
    <s v=""/>
    <s v=" "/>
    <s v=""/>
    <s v=""/>
    <n v="34564"/>
    <s v=""/>
    <n v="18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334.16"/>
    <n v="334.16"/>
    <n v="0"/>
    <s v=""/>
    <s v="G/L Account"/>
    <s v=""/>
    <s v=" "/>
    <s v=""/>
    <s v=""/>
    <n v="34556"/>
    <s v=""/>
    <n v="18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773.44"/>
    <n v="773.44"/>
    <n v="0"/>
    <s v=""/>
    <s v="G/L Account"/>
    <s v=""/>
    <s v=" "/>
    <s v=""/>
    <s v=""/>
    <n v="34550"/>
    <s v=""/>
    <n v="15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1614.08"/>
    <n v="1614.08"/>
    <n v="0"/>
    <s v=""/>
    <s v="G/L Account"/>
    <s v=""/>
    <s v=" "/>
    <s v=""/>
    <s v=""/>
    <n v="34536"/>
    <s v=""/>
    <n v="17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1836.93"/>
    <n v="1836.93"/>
    <n v="0"/>
    <s v=""/>
    <s v="G/L Account"/>
    <s v=""/>
    <s v=" "/>
    <s v=""/>
    <s v=""/>
    <n v="34528"/>
    <s v=""/>
    <n v="170"/>
    <s v=""/>
    <s v=""/>
  </r>
  <r>
    <x v="0"/>
    <x v="3"/>
    <d v="2021-12-15T00:00:00"/>
    <x v="11"/>
    <s v=" "/>
    <s v="G00216"/>
    <n v="51140"/>
    <x v="54"/>
    <s v="51140 Payroll taxes"/>
    <x v="12"/>
    <s v="SFM - Invoice 5639091 - 12.15.21 PPE"/>
    <s v=" "/>
    <s v=""/>
    <s v=""/>
    <n v="216.74"/>
    <n v="216.74"/>
    <n v="0"/>
    <s v=""/>
    <s v="G/L Account"/>
    <s v=""/>
    <s v=" "/>
    <s v=""/>
    <s v=""/>
    <n v="34520"/>
    <s v=""/>
    <n v="170"/>
    <s v=""/>
    <s v=""/>
  </r>
  <r>
    <x v="0"/>
    <x v="6"/>
    <d v="2021-12-15T00:00:00"/>
    <x v="11"/>
    <s v=" "/>
    <s v="G00216"/>
    <n v="51140"/>
    <x v="54"/>
    <s v="51140 Payroll taxes"/>
    <x v="12"/>
    <s v="SFM - Invoice 5639091 - 12.15.21 PPE"/>
    <s v=" "/>
    <s v=""/>
    <s v=""/>
    <n v="184.33"/>
    <n v="184.33"/>
    <n v="0"/>
    <s v=""/>
    <s v="G/L Account"/>
    <s v=""/>
    <s v=" "/>
    <s v=""/>
    <s v=""/>
    <n v="34515"/>
    <s v=""/>
    <n v="17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564.54"/>
    <n v="1564.54"/>
    <n v="0"/>
    <s v=""/>
    <s v="G/L Account"/>
    <s v=""/>
    <s v=" "/>
    <s v=""/>
    <s v=""/>
    <n v="34509"/>
    <s v=""/>
    <n v="17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1286.45"/>
    <n v="1286.45"/>
    <n v="0"/>
    <s v=""/>
    <s v="G/L Account"/>
    <s v=""/>
    <s v=" "/>
    <s v=""/>
    <s v=""/>
    <n v="34501"/>
    <s v=""/>
    <n v="170"/>
    <s v=""/>
    <s v=""/>
  </r>
  <r>
    <x v="0"/>
    <x v="8"/>
    <d v="2021-12-15T00:00:00"/>
    <x v="11"/>
    <s v=" "/>
    <s v="G00216"/>
    <n v="51140"/>
    <x v="54"/>
    <s v="51140 Payroll taxes"/>
    <x v="12"/>
    <s v="SFM - Invoice 5639091 - 12.15.21 PPE"/>
    <s v=" "/>
    <s v=""/>
    <s v=""/>
    <n v="285.75"/>
    <n v="285.75"/>
    <n v="0"/>
    <s v=""/>
    <s v="G/L Account"/>
    <s v=""/>
    <s v=" "/>
    <s v=""/>
    <s v=""/>
    <n v="34493"/>
    <s v=""/>
    <n v="170"/>
    <s v=""/>
    <s v=""/>
  </r>
  <r>
    <x v="0"/>
    <x v="5"/>
    <d v="2021-12-15T00:00:00"/>
    <x v="11"/>
    <s v=" "/>
    <s v="G00216"/>
    <n v="51140"/>
    <x v="54"/>
    <s v="51140 Payroll taxes"/>
    <x v="12"/>
    <s v="SFM - Invoice 5639091 - 12.15.21 PPE"/>
    <s v=" "/>
    <s v=""/>
    <s v=""/>
    <n v="978.66"/>
    <n v="978.66"/>
    <n v="0"/>
    <s v=""/>
    <s v="G/L Account"/>
    <s v=""/>
    <s v=" "/>
    <s v=""/>
    <s v=""/>
    <n v="34480"/>
    <s v=""/>
    <n v="13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3274.24"/>
    <n v="3274.24"/>
    <n v="0"/>
    <s v=""/>
    <s v="G/L Account"/>
    <s v=""/>
    <s v=" "/>
    <s v=""/>
    <s v=""/>
    <n v="34473"/>
    <s v=""/>
    <n v="13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1209.1300000000001"/>
    <n v="1209.1300000000001"/>
    <n v="0"/>
    <s v=""/>
    <s v="G/L Account"/>
    <s v=""/>
    <s v=" "/>
    <s v=""/>
    <s v=""/>
    <n v="34466"/>
    <s v=""/>
    <n v="130"/>
    <s v=""/>
    <s v=""/>
  </r>
  <r>
    <x v="0"/>
    <x v="4"/>
    <d v="2021-12-15T00:00:00"/>
    <x v="11"/>
    <s v=" "/>
    <s v="G00216"/>
    <n v="51140"/>
    <x v="54"/>
    <s v="51140 Payroll taxes"/>
    <x v="12"/>
    <s v="SFM - Invoice 5639091 - 12.15.21 PPE"/>
    <s v=" "/>
    <s v=""/>
    <s v=""/>
    <n v="3612.82"/>
    <n v="3612.82"/>
    <n v="0"/>
    <s v=""/>
    <s v="G/L Account"/>
    <s v=""/>
    <s v=" "/>
    <s v=""/>
    <s v=""/>
    <n v="34459"/>
    <s v=""/>
    <n v="130"/>
    <s v=""/>
    <s v=""/>
  </r>
  <r>
    <x v="0"/>
    <x v="2"/>
    <d v="2021-12-15T00:00:00"/>
    <x v="11"/>
    <s v=" "/>
    <s v="G00216"/>
    <n v="51140"/>
    <x v="54"/>
    <s v="51140 Payroll taxes"/>
    <x v="12"/>
    <s v="SFM - Invoice 5639091 - 12.15.21 PPE"/>
    <s v=" "/>
    <s v=""/>
    <s v=""/>
    <n v="357.23"/>
    <n v="357.23"/>
    <n v="0"/>
    <s v=""/>
    <s v="G/L Account"/>
    <s v=""/>
    <s v=" "/>
    <s v=""/>
    <s v=""/>
    <n v="34452"/>
    <s v=""/>
    <n v="130"/>
    <s v=""/>
    <s v=""/>
  </r>
  <r>
    <x v="0"/>
    <x v="1"/>
    <d v="2021-12-15T00:00:00"/>
    <x v="11"/>
    <s v=" "/>
    <s v="G00216"/>
    <n v="51140"/>
    <x v="54"/>
    <s v="51140 Payroll taxes"/>
    <x v="12"/>
    <s v="SFM - Invoice 5639091 - 12.15.21 PPE"/>
    <s v=" "/>
    <s v=""/>
    <s v=""/>
    <n v="359.77"/>
    <n v="359.77"/>
    <n v="0"/>
    <s v=""/>
    <s v="G/L Account"/>
    <s v=""/>
    <s v=" "/>
    <s v=""/>
    <s v=""/>
    <n v="34409"/>
    <s v=""/>
    <n v="18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- Off Cycle"/>
    <s v=" "/>
    <s v=""/>
    <s v=""/>
    <n v="153"/>
    <n v="153"/>
    <n v="0"/>
    <s v=""/>
    <s v="G/L Account"/>
    <s v=""/>
    <s v=" "/>
    <s v=""/>
    <s v=""/>
    <n v="34395"/>
    <s v=""/>
    <n v="140"/>
    <s v=""/>
    <s v=""/>
  </r>
  <r>
    <x v="0"/>
    <x v="7"/>
    <d v="2021-12-15T00:00:00"/>
    <x v="11"/>
    <s v=" "/>
    <s v="G00216"/>
    <n v="51140"/>
    <x v="54"/>
    <s v="51140 Payroll taxes"/>
    <x v="12"/>
    <s v="SFM - Invoice 5639091 - 12.15.21 PPE"/>
    <s v=" "/>
    <s v=""/>
    <s v=""/>
    <n v="216.63"/>
    <n v="216.63"/>
    <n v="0"/>
    <s v=""/>
    <s v="G/L Account"/>
    <s v=""/>
    <s v=" "/>
    <s v=""/>
    <s v=""/>
    <n v="34375"/>
    <s v=""/>
    <n v="130"/>
    <s v=""/>
    <s v=""/>
  </r>
  <r>
    <x v="4"/>
    <x v="4"/>
    <d v="2021-12-15T00:00:00"/>
    <x v="11"/>
    <s v=" "/>
    <s v="G00212"/>
    <n v="51140"/>
    <x v="54"/>
    <s v="51140 Payroll taxes"/>
    <x v="12"/>
    <s v="NY PC - Invoice 5637421 - PPE 12.15.21"/>
    <s v=" "/>
    <s v=""/>
    <s v=""/>
    <n v="3311.93"/>
    <n v="3311.93"/>
    <n v="0"/>
    <s v=""/>
    <s v="G/L Account"/>
    <s v=""/>
    <s v=" "/>
    <s v=""/>
    <s v=""/>
    <n v="32625"/>
    <s v=""/>
    <n v="120"/>
    <s v=""/>
    <s v=""/>
  </r>
  <r>
    <x v="4"/>
    <x v="4"/>
    <d v="2021-12-15T00:00:00"/>
    <x v="11"/>
    <s v=" "/>
    <s v="G00212"/>
    <n v="51140"/>
    <x v="54"/>
    <s v="51140 Payroll taxes"/>
    <x v="12"/>
    <s v="NY PC - Invoice 5637421 - PPE 12.15.21"/>
    <s v=" "/>
    <s v=""/>
    <s v=""/>
    <n v="3199.03"/>
    <n v="3199.03"/>
    <n v="0"/>
    <s v=""/>
    <s v="G/L Account"/>
    <s v=""/>
    <s v=" "/>
    <s v=""/>
    <s v=""/>
    <n v="32618"/>
    <s v=""/>
    <n v="110"/>
    <s v=""/>
    <s v=""/>
  </r>
  <r>
    <x v="1"/>
    <x v="7"/>
    <d v="2021-12-15T00:00:00"/>
    <x v="11"/>
    <s v=" "/>
    <s v="G00201"/>
    <n v="51140"/>
    <x v="54"/>
    <s v="51140 Payroll taxes"/>
    <x v="12"/>
    <s v="CA PC - Invoice 5654457 - off-cycle"/>
    <s v=" "/>
    <s v=""/>
    <s v=""/>
    <n v="581.44000000000005"/>
    <n v="581.44000000000005"/>
    <n v="0"/>
    <s v=""/>
    <s v="G/L Account"/>
    <s v=""/>
    <s v=" "/>
    <s v=""/>
    <s v=""/>
    <n v="32504"/>
    <s v=""/>
    <n v="120"/>
    <s v=""/>
    <s v=""/>
  </r>
  <r>
    <x v="1"/>
    <x v="1"/>
    <d v="2021-12-15T00:00:00"/>
    <x v="11"/>
    <s v=" "/>
    <s v="G00201"/>
    <n v="51140"/>
    <x v="54"/>
    <s v="51140 Payroll taxes"/>
    <x v="12"/>
    <s v="CA PC - Invoice 5633710 - off-cycle"/>
    <s v=" "/>
    <s v=""/>
    <s v=""/>
    <n v="287.64"/>
    <n v="287.64"/>
    <n v="0"/>
    <s v=""/>
    <s v="G/L Account"/>
    <s v=""/>
    <s v=" "/>
    <s v=""/>
    <s v=""/>
    <n v="32492"/>
    <s v=""/>
    <n v="120"/>
    <s v=""/>
    <s v=""/>
  </r>
  <r>
    <x v="1"/>
    <x v="5"/>
    <d v="2021-12-15T00:00:00"/>
    <x v="11"/>
    <s v=" "/>
    <s v="G00201"/>
    <n v="51140"/>
    <x v="54"/>
    <s v="51140 Payroll taxes"/>
    <x v="12"/>
    <s v="CA PC - Invoice 5639008 - PPE 12.15.21"/>
    <s v=" "/>
    <s v=""/>
    <s v=""/>
    <n v="3734.37"/>
    <n v="3734.37"/>
    <n v="0"/>
    <s v=""/>
    <s v="G/L Account"/>
    <s v=""/>
    <s v=" "/>
    <s v=""/>
    <s v=""/>
    <n v="32484"/>
    <s v=""/>
    <n v="12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4658.25"/>
    <n v="4658.25"/>
    <n v="0"/>
    <s v=""/>
    <s v="G/L Account"/>
    <s v=""/>
    <s v=" "/>
    <s v=""/>
    <s v=""/>
    <n v="32476"/>
    <s v=""/>
    <n v="120"/>
    <s v=""/>
    <s v=""/>
  </r>
  <r>
    <x v="1"/>
    <x v="3"/>
    <d v="2021-12-15T00:00:00"/>
    <x v="11"/>
    <s v=" "/>
    <s v="G00201"/>
    <n v="51140"/>
    <x v="54"/>
    <s v="51140 Payroll taxes"/>
    <x v="12"/>
    <s v="CA PC - Invoice 5639008 - PPE 12.15.21"/>
    <s v=" "/>
    <s v=""/>
    <s v=""/>
    <n v="92.48"/>
    <n v="92.48"/>
    <n v="0"/>
    <s v=""/>
    <s v="G/L Account"/>
    <s v=""/>
    <s v=" "/>
    <s v=""/>
    <s v=""/>
    <n v="32469"/>
    <s v=""/>
    <n v="120"/>
    <s v=""/>
    <s v=""/>
  </r>
  <r>
    <x v="1"/>
    <x v="9"/>
    <d v="2021-12-15T00:00:00"/>
    <x v="11"/>
    <s v=" "/>
    <s v="G00201"/>
    <n v="51140"/>
    <x v="54"/>
    <s v="51140 Payroll taxes"/>
    <x v="12"/>
    <s v="CA PC - Invoice 5639008 - PPE 12.15.21"/>
    <s v=" "/>
    <s v=""/>
    <s v=""/>
    <n v="454.9"/>
    <n v="454.9"/>
    <n v="0"/>
    <s v=""/>
    <s v="G/L Account"/>
    <s v=""/>
    <s v=" "/>
    <s v=""/>
    <s v=""/>
    <n v="32462"/>
    <s v=""/>
    <n v="120"/>
    <s v=""/>
    <s v=""/>
  </r>
  <r>
    <x v="1"/>
    <x v="9"/>
    <d v="2021-12-15T00:00:00"/>
    <x v="11"/>
    <s v=" "/>
    <s v="G00201"/>
    <n v="51140"/>
    <x v="54"/>
    <s v="51140 Payroll taxes"/>
    <x v="12"/>
    <s v="CA PC - Invoice 5639008 - PPE 12.15.21"/>
    <s v=" "/>
    <s v=""/>
    <s v=""/>
    <n v="457.71"/>
    <n v="457.71"/>
    <n v="0"/>
    <s v=""/>
    <s v="G/L Account"/>
    <s v=""/>
    <s v=" "/>
    <s v=""/>
    <s v=""/>
    <n v="32456"/>
    <s v=""/>
    <n v="120"/>
    <s v=""/>
    <s v=""/>
  </r>
  <r>
    <x v="1"/>
    <x v="7"/>
    <d v="2021-12-15T00:00:00"/>
    <x v="11"/>
    <s v=" "/>
    <s v="G00201"/>
    <n v="51140"/>
    <x v="54"/>
    <s v="51140 Payroll taxes"/>
    <x v="12"/>
    <s v="CA PC - Invoice 5639008 - PPE 12.15.21"/>
    <s v=" "/>
    <s v=""/>
    <s v=""/>
    <n v="4375.63"/>
    <n v="4375.63"/>
    <n v="0"/>
    <s v=""/>
    <s v="G/L Account"/>
    <s v=""/>
    <s v=" "/>
    <s v=""/>
    <s v=""/>
    <n v="32449"/>
    <s v=""/>
    <n v="120"/>
    <s v=""/>
    <s v=""/>
  </r>
  <r>
    <x v="1"/>
    <x v="4"/>
    <d v="2021-12-15T00:00:00"/>
    <x v="11"/>
    <s v=" "/>
    <s v="G00201"/>
    <n v="51140"/>
    <x v="54"/>
    <s v="51140 Payroll taxes"/>
    <x v="12"/>
    <s v="CA PC - Invoice 5639008 - PPE 12.15.21"/>
    <s v=" "/>
    <s v=""/>
    <s v=""/>
    <n v="211.36"/>
    <n v="211.36"/>
    <n v="0"/>
    <s v=""/>
    <s v="G/L Account"/>
    <s v=""/>
    <s v=" "/>
    <s v=""/>
    <s v=""/>
    <n v="32441"/>
    <s v=""/>
    <n v="120"/>
    <s v=""/>
    <s v=""/>
  </r>
  <r>
    <x v="1"/>
    <x v="5"/>
    <d v="2021-12-15T00:00:00"/>
    <x v="11"/>
    <s v=" "/>
    <s v="G00201"/>
    <n v="51140"/>
    <x v="54"/>
    <s v="51140 Payroll taxes"/>
    <x v="12"/>
    <s v="CA PC - Invoice 5639008 - PPE 12.15.21"/>
    <s v=" "/>
    <s v=""/>
    <s v=""/>
    <n v="735.19"/>
    <n v="735.19"/>
    <n v="0"/>
    <s v=""/>
    <s v="G/L Account"/>
    <s v=""/>
    <s v=" "/>
    <s v=""/>
    <s v=""/>
    <n v="32435"/>
    <s v=""/>
    <n v="11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678.93"/>
    <n v="678.93"/>
    <n v="0"/>
    <s v=""/>
    <s v="G/L Account"/>
    <s v=""/>
    <s v=" "/>
    <s v=""/>
    <s v=""/>
    <n v="32429"/>
    <s v=""/>
    <n v="110"/>
    <s v=""/>
    <s v=""/>
  </r>
  <r>
    <x v="1"/>
    <x v="7"/>
    <d v="2021-12-15T00:00:00"/>
    <x v="11"/>
    <s v=" "/>
    <s v="G00201"/>
    <n v="51140"/>
    <x v="54"/>
    <s v="51140 Payroll taxes"/>
    <x v="12"/>
    <s v="CA PC - Invoice 5639008 - PPE 12.15.21"/>
    <s v=" "/>
    <s v=""/>
    <s v=""/>
    <n v="712.68"/>
    <n v="712.68"/>
    <n v="0"/>
    <s v=""/>
    <s v="G/L Account"/>
    <s v=""/>
    <s v=" "/>
    <s v=""/>
    <s v=""/>
    <n v="32424"/>
    <s v=""/>
    <n v="110"/>
    <s v=""/>
    <s v=""/>
  </r>
  <r>
    <x v="1"/>
    <x v="1"/>
    <d v="2021-12-15T00:00:00"/>
    <x v="11"/>
    <s v=" "/>
    <s v="G00201"/>
    <n v="51140"/>
    <x v="54"/>
    <s v="51140 Payroll taxes"/>
    <x v="12"/>
    <s v="CA PC - Invoice 5639008 - PPE 12.15.21"/>
    <s v=" "/>
    <s v=""/>
    <s v=""/>
    <n v="905.62"/>
    <n v="905.62"/>
    <n v="0"/>
    <s v=""/>
    <s v="G/L Account"/>
    <s v=""/>
    <s v=" "/>
    <s v=""/>
    <s v=""/>
    <n v="32420"/>
    <s v=""/>
    <n v="110"/>
    <s v=""/>
    <s v=""/>
  </r>
  <r>
    <x v="1"/>
    <x v="4"/>
    <d v="2021-12-15T00:00:00"/>
    <x v="11"/>
    <s v=" "/>
    <s v="G00201"/>
    <n v="51140"/>
    <x v="54"/>
    <s v="51140 Payroll taxes"/>
    <x v="12"/>
    <s v="CA PC - Invoice 5639008 - PPE 12.15.21"/>
    <s v=" "/>
    <s v=""/>
    <s v=""/>
    <n v="730.41"/>
    <n v="730.41"/>
    <n v="0"/>
    <s v=""/>
    <s v="G/L Account"/>
    <s v=""/>
    <s v=" "/>
    <s v=""/>
    <s v=""/>
    <n v="32416"/>
    <s v=""/>
    <n v="11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66.2"/>
    <n v="66.2"/>
    <n v="0"/>
    <s v=""/>
    <s v="G/L Account"/>
    <s v=""/>
    <s v=" "/>
    <s v=""/>
    <s v=""/>
    <n v="34654"/>
    <s v=""/>
    <n v="16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18"/>
    <n v="18"/>
    <n v="0"/>
    <s v=""/>
    <s v="G/L Account"/>
    <s v=""/>
    <s v=" "/>
    <s v=""/>
    <s v=""/>
    <n v="34646"/>
    <s v=""/>
    <n v="22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53.7"/>
    <n v="53.7"/>
    <n v="0"/>
    <s v=""/>
    <s v="G/L Account"/>
    <s v=""/>
    <s v=" "/>
    <s v=""/>
    <s v=""/>
    <n v="34638"/>
    <s v=""/>
    <n v="14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68.69"/>
    <n v="68.69"/>
    <n v="0"/>
    <s v=""/>
    <s v="G/L Account"/>
    <s v=""/>
    <s v=" "/>
    <s v=""/>
    <s v=""/>
    <n v="34630"/>
    <s v=""/>
    <n v="14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17.63"/>
    <n v="17.63"/>
    <n v="0"/>
    <s v=""/>
    <s v="G/L Account"/>
    <s v=""/>
    <s v=" "/>
    <s v=""/>
    <s v=""/>
    <n v="34589"/>
    <s v=""/>
    <n v="180"/>
    <s v=""/>
    <s v=""/>
  </r>
  <r>
    <x v="0"/>
    <x v="3"/>
    <d v="2021-12-15T00:00:00"/>
    <x v="11"/>
    <s v=" "/>
    <s v="G00216"/>
    <n v="51120"/>
    <x v="91"/>
    <s v="51120 Overtime"/>
    <x v="12"/>
    <s v="SFM - Invoice 5639091 - 12.15.21 PPE"/>
    <s v=" "/>
    <s v=""/>
    <s v=""/>
    <n v="8.8000000000000007"/>
    <n v="8.8000000000000007"/>
    <n v="0"/>
    <s v=""/>
    <s v="G/L Account"/>
    <s v=""/>
    <s v=" "/>
    <s v=""/>
    <s v=""/>
    <n v="34576"/>
    <s v=""/>
    <n v="180"/>
    <s v=""/>
    <s v=""/>
  </r>
  <r>
    <x v="0"/>
    <x v="7"/>
    <d v="2021-12-15T00:00:00"/>
    <x v="11"/>
    <s v=" "/>
    <s v="G00216"/>
    <n v="51120"/>
    <x v="91"/>
    <s v="51120 Overtime"/>
    <x v="12"/>
    <s v="SFM - Invoice 5639091 - 12.15.21 PPE"/>
    <s v=" "/>
    <s v=""/>
    <s v=""/>
    <n v="26.84"/>
    <n v="26.84"/>
    <n v="0"/>
    <s v=""/>
    <s v="G/L Account"/>
    <s v=""/>
    <s v=" "/>
    <s v=""/>
    <s v=""/>
    <n v="34562"/>
    <s v=""/>
    <n v="180"/>
    <s v=""/>
    <s v=""/>
  </r>
  <r>
    <x v="0"/>
    <x v="2"/>
    <d v="2021-12-15T00:00:00"/>
    <x v="11"/>
    <s v=" "/>
    <s v="G00216"/>
    <n v="51120"/>
    <x v="91"/>
    <s v="51120 Overtime"/>
    <x v="12"/>
    <s v="SFM - Invoice 5639091 - 12.15.21 PPE"/>
    <s v=" "/>
    <s v=""/>
    <s v=""/>
    <n v="92.88"/>
    <n v="92.88"/>
    <n v="0"/>
    <s v=""/>
    <s v="G/L Account"/>
    <s v=""/>
    <s v=" "/>
    <s v=""/>
    <s v=""/>
    <n v="34548"/>
    <s v=""/>
    <n v="150"/>
    <s v=""/>
    <s v=""/>
  </r>
  <r>
    <x v="0"/>
    <x v="5"/>
    <d v="2021-12-15T00:00:00"/>
    <x v="11"/>
    <s v=" "/>
    <s v="G00216"/>
    <n v="51120"/>
    <x v="91"/>
    <s v="51120 Overtime"/>
    <x v="12"/>
    <s v="SFM - Invoice 5639091 - 12.15.21 PPE"/>
    <s v=" "/>
    <s v=""/>
    <s v=""/>
    <n v="47.5"/>
    <n v="47.5"/>
    <n v="0"/>
    <s v=""/>
    <s v="G/L Account"/>
    <s v=""/>
    <s v=" "/>
    <s v=""/>
    <s v=""/>
    <n v="34534"/>
    <s v=""/>
    <n v="17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19.309999999999999"/>
    <n v="19.309999999999999"/>
    <n v="0"/>
    <s v=""/>
    <s v="G/L Account"/>
    <s v=""/>
    <s v=" "/>
    <s v=""/>
    <s v=""/>
    <n v="34526"/>
    <s v=""/>
    <n v="170"/>
    <s v=""/>
    <s v=""/>
  </r>
  <r>
    <x v="0"/>
    <x v="7"/>
    <d v="2021-12-15T00:00:00"/>
    <x v="11"/>
    <s v=" "/>
    <s v="G00216"/>
    <n v="51120"/>
    <x v="91"/>
    <s v="51120 Overtime"/>
    <x v="12"/>
    <s v="SFM - Invoice 5639091 - 12.15.21 PPE"/>
    <s v=" "/>
    <s v=""/>
    <s v=""/>
    <n v="59.08"/>
    <n v="59.08"/>
    <n v="0"/>
    <s v=""/>
    <s v="G/L Account"/>
    <s v=""/>
    <s v=" "/>
    <s v=""/>
    <s v=""/>
    <n v="34507"/>
    <s v=""/>
    <n v="170"/>
    <s v=""/>
    <s v=""/>
  </r>
  <r>
    <x v="0"/>
    <x v="4"/>
    <d v="2021-12-15T00:00:00"/>
    <x v="11"/>
    <s v=" "/>
    <s v="G00216"/>
    <n v="51120"/>
    <x v="91"/>
    <s v="51120 Overtime"/>
    <x v="12"/>
    <s v="SFM - Invoice 5639091 - 12.15.21 PPE"/>
    <s v=" "/>
    <s v=""/>
    <s v=""/>
    <n v="33.69"/>
    <n v="33.69"/>
    <n v="0"/>
    <s v=""/>
    <s v="G/L Account"/>
    <s v=""/>
    <s v=" "/>
    <s v=""/>
    <s v=""/>
    <n v="34499"/>
    <s v=""/>
    <n v="170"/>
    <s v=""/>
    <s v=""/>
  </r>
  <r>
    <x v="0"/>
    <x v="4"/>
    <d v="2021-12-15T00:00:00"/>
    <x v="11"/>
    <s v=" "/>
    <s v="G00216"/>
    <n v="51120"/>
    <x v="91"/>
    <s v="51120 Overtime"/>
    <x v="12"/>
    <s v="SFM - Invoice 5639091 - 12.15.21 PPE"/>
    <s v=" "/>
    <s v=""/>
    <s v=""/>
    <n v="8.07"/>
    <n v="8.07"/>
    <n v="0"/>
    <s v=""/>
    <s v="G/L Account"/>
    <s v=""/>
    <s v=" "/>
    <s v=""/>
    <s v=""/>
    <n v="34457"/>
    <s v=""/>
    <n v="130"/>
    <s v=""/>
    <s v=""/>
  </r>
  <r>
    <x v="0"/>
    <x v="1"/>
    <d v="2021-12-15T00:00:00"/>
    <x v="11"/>
    <s v=" "/>
    <s v="G00216"/>
    <n v="51120"/>
    <x v="91"/>
    <s v="51120 Overtime"/>
    <x v="12"/>
    <s v="SFM - Invoice 5639091 - 12.15.21 PPE"/>
    <s v=" "/>
    <s v=""/>
    <s v=""/>
    <n v="8.82"/>
    <n v="8.82"/>
    <n v="0"/>
    <s v=""/>
    <s v="G/L Account"/>
    <s v=""/>
    <s v=" "/>
    <s v=""/>
    <s v=""/>
    <n v="34408"/>
    <s v=""/>
    <n v="180"/>
    <s v=""/>
    <s v=""/>
  </r>
  <r>
    <x v="1"/>
    <x v="5"/>
    <d v="2021-12-15T00:00:00"/>
    <x v="11"/>
    <s v=" "/>
    <s v="G00201"/>
    <n v="51120"/>
    <x v="91"/>
    <s v="51120 Overtime"/>
    <x v="12"/>
    <s v="CA PC - Invoice 5639008 - PPE 12.15.21"/>
    <s v=" "/>
    <s v=""/>
    <s v=""/>
    <n v="220.48"/>
    <n v="220.48"/>
    <n v="0"/>
    <s v=""/>
    <s v="G/L Account"/>
    <s v=""/>
    <s v=" "/>
    <s v=""/>
    <s v=""/>
    <n v="32482"/>
    <s v=""/>
    <n v="120"/>
    <s v=""/>
    <s v=""/>
  </r>
  <r>
    <x v="1"/>
    <x v="1"/>
    <d v="2021-12-15T00:00:00"/>
    <x v="11"/>
    <s v=" "/>
    <s v="G00201"/>
    <n v="51120"/>
    <x v="91"/>
    <s v="51120 Overtime"/>
    <x v="12"/>
    <s v="CA PC - Invoice 5639008 - PPE 12.15.21"/>
    <s v=" "/>
    <s v=""/>
    <s v=""/>
    <n v="58.01"/>
    <n v="58.01"/>
    <n v="0"/>
    <s v=""/>
    <s v="G/L Account"/>
    <s v=""/>
    <s v=" "/>
    <s v=""/>
    <s v=""/>
    <n v="32474"/>
    <s v=""/>
    <n v="120"/>
    <s v=""/>
    <s v=""/>
  </r>
  <r>
    <x v="1"/>
    <x v="3"/>
    <d v="2021-12-15T00:00:00"/>
    <x v="11"/>
    <s v=" "/>
    <s v="G00201"/>
    <n v="51120"/>
    <x v="91"/>
    <s v="51120 Overtime"/>
    <x v="12"/>
    <s v="CA PC - Invoice 5639008 - PPE 12.15.21"/>
    <s v=" "/>
    <s v=""/>
    <s v=""/>
    <n v="141.12"/>
    <n v="141.12"/>
    <n v="0"/>
    <s v=""/>
    <s v="G/L Account"/>
    <s v=""/>
    <s v=" "/>
    <s v=""/>
    <s v=""/>
    <n v="32468"/>
    <s v=""/>
    <n v="120"/>
    <s v=""/>
    <s v=""/>
  </r>
  <r>
    <x v="1"/>
    <x v="9"/>
    <d v="2021-12-15T00:00:00"/>
    <x v="11"/>
    <s v=" "/>
    <s v="G00201"/>
    <n v="51120"/>
    <x v="91"/>
    <s v="51120 Overtime"/>
    <x v="12"/>
    <s v="CA PC - Invoice 5639008 - PPE 12.15.21"/>
    <s v=" "/>
    <s v=""/>
    <s v=""/>
    <n v="18"/>
    <n v="18"/>
    <n v="0"/>
    <s v=""/>
    <s v="G/L Account"/>
    <s v=""/>
    <s v=" "/>
    <s v=""/>
    <s v=""/>
    <n v="32455"/>
    <s v=""/>
    <n v="120"/>
    <s v=""/>
    <s v=""/>
  </r>
  <r>
    <x v="1"/>
    <x v="7"/>
    <d v="2021-12-15T00:00:00"/>
    <x v="11"/>
    <s v=" "/>
    <s v="G00201"/>
    <n v="51120"/>
    <x v="91"/>
    <s v="51120 Overtime"/>
    <x v="12"/>
    <s v="CA PC - Invoice 5639008 - PPE 12.15.21"/>
    <s v=" "/>
    <s v=""/>
    <s v=""/>
    <n v="52.48"/>
    <n v="52.48"/>
    <n v="0"/>
    <s v=""/>
    <s v="G/L Account"/>
    <s v=""/>
    <s v=" "/>
    <s v=""/>
    <s v=""/>
    <n v="32447"/>
    <s v=""/>
    <n v="120"/>
    <s v=""/>
    <s v=""/>
  </r>
  <r>
    <x v="0"/>
    <x v="7"/>
    <d v="2021-12-15T00:00:00"/>
    <x v="11"/>
    <s v=" "/>
    <s v="G00216"/>
    <n v="51110"/>
    <x v="56"/>
    <s v="51110 Salaries &amp; wages"/>
    <x v="12"/>
    <s v="SFM - Invoice 5654592 - 12.15.21 PPE- Off Cycle"/>
    <s v=" "/>
    <s v=""/>
    <s v=""/>
    <n v="1757"/>
    <n v="1757"/>
    <n v="0"/>
    <s v=""/>
    <s v="G/L Account"/>
    <s v=""/>
    <s v=" "/>
    <s v=""/>
    <s v=""/>
    <n v="34682"/>
    <s v=""/>
    <n v="180"/>
    <s v=""/>
    <s v=""/>
  </r>
  <r>
    <x v="0"/>
    <x v="5"/>
    <d v="2021-12-15T00:00:00"/>
    <x v="11"/>
    <s v=" "/>
    <s v="G00216"/>
    <n v="51110"/>
    <x v="56"/>
    <s v="51110 Salaries &amp; wages"/>
    <x v="12"/>
    <s v="SFM - Invoice 5654592 - 12.15.21 PPE- Off Cycle"/>
    <s v=" "/>
    <s v=""/>
    <s v=""/>
    <n v="6111.11"/>
    <n v="6111.11"/>
    <n v="0"/>
    <s v=""/>
    <s v="G/L Account"/>
    <s v=""/>
    <s v=" "/>
    <s v=""/>
    <s v=""/>
    <n v="34676"/>
    <s v=""/>
    <n v="130"/>
    <s v=""/>
    <s v=""/>
  </r>
  <r>
    <x v="0"/>
    <x v="5"/>
    <d v="2021-12-15T00:00:00"/>
    <x v="11"/>
    <s v=" "/>
    <s v="G00216"/>
    <n v="51110"/>
    <x v="56"/>
    <s v="51110 Salaries &amp; wages"/>
    <x v="12"/>
    <s v="SFM - Invoice 5639451 - 12.15.21 PPE-Off Cycle"/>
    <s v=" "/>
    <s v=""/>
    <s v=""/>
    <n v="4412.8"/>
    <n v="4412.8"/>
    <n v="0"/>
    <s v=""/>
    <s v="G/L Account"/>
    <s v=""/>
    <s v=" "/>
    <s v=""/>
    <s v=""/>
    <n v="34666"/>
    <s v=""/>
    <n v="14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0461"/>
    <n v="10461"/>
    <n v="0"/>
    <s v=""/>
    <s v="G/L Account"/>
    <s v=""/>
    <s v=" "/>
    <s v=""/>
    <s v=""/>
    <n v="34653"/>
    <s v=""/>
    <n v="16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090.92"/>
    <n v="31090.92"/>
    <n v="0"/>
    <s v=""/>
    <s v="G/L Account"/>
    <s v=""/>
    <s v=" "/>
    <s v=""/>
    <s v=""/>
    <n v="34645"/>
    <s v=""/>
    <n v="22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6264.55"/>
    <n v="16264.55"/>
    <n v="0"/>
    <s v=""/>
    <s v="G/L Account"/>
    <s v=""/>
    <s v=" "/>
    <s v=""/>
    <s v=""/>
    <n v="34637"/>
    <s v=""/>
    <n v="14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015.4"/>
    <n v="31015.4"/>
    <n v="0"/>
    <s v=""/>
    <s v="G/L Account"/>
    <s v=""/>
    <s v=" "/>
    <s v=""/>
    <s v=""/>
    <n v="34629"/>
    <s v=""/>
    <n v="14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124"/>
    <n v="3124"/>
    <n v="0"/>
    <s v=""/>
    <s v="G/L Account"/>
    <s v=""/>
    <s v=" "/>
    <s v=""/>
    <s v=""/>
    <n v="34623"/>
    <s v=""/>
    <n v="140"/>
    <s v=""/>
    <s v=""/>
  </r>
  <r>
    <x v="0"/>
    <x v="9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26.67"/>
    <n v="3726.67"/>
    <n v="0"/>
    <s v=""/>
    <s v="G/L Account"/>
    <s v=""/>
    <s v=" "/>
    <s v=""/>
    <s v=""/>
    <n v="34617"/>
    <s v=""/>
    <n v="14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9117.48"/>
    <n v="19117.48"/>
    <n v="0"/>
    <s v=""/>
    <s v="G/L Account"/>
    <s v=""/>
    <s v=" "/>
    <s v=""/>
    <s v=""/>
    <n v="34610"/>
    <s v=""/>
    <n v="14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325.96"/>
    <n v="20325.96"/>
    <n v="0"/>
    <s v=""/>
    <s v="G/L Account"/>
    <s v=""/>
    <s v=" "/>
    <s v=""/>
    <s v=""/>
    <n v="34604"/>
    <s v=""/>
    <n v="14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4537.58"/>
    <n v="4537.58"/>
    <n v="0"/>
    <s v=""/>
    <s v="G/L Account"/>
    <s v=""/>
    <s v=" "/>
    <s v=""/>
    <s v=""/>
    <n v="34588"/>
    <s v=""/>
    <n v="18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2566.23"/>
    <n v="12566.23"/>
    <n v="0"/>
    <s v=""/>
    <s v="G/L Account"/>
    <s v=""/>
    <s v=" "/>
    <s v=""/>
    <s v=""/>
    <n v="34581"/>
    <s v=""/>
    <n v="18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149"/>
    <n v="2149"/>
    <n v="0"/>
    <s v=""/>
    <s v="G/L Account"/>
    <s v=""/>
    <s v=" "/>
    <s v=""/>
    <s v=""/>
    <n v="34575"/>
    <s v=""/>
    <n v="180"/>
    <s v=""/>
    <s v=""/>
  </r>
  <r>
    <x v="0"/>
    <x v="6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288"/>
    <n v="2288"/>
    <n v="0"/>
    <s v=""/>
    <s v="G/L Account"/>
    <s v=""/>
    <s v=" "/>
    <s v=""/>
    <s v=""/>
    <n v="34569"/>
    <s v=""/>
    <n v="18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7344.5"/>
    <n v="7344.5"/>
    <n v="0"/>
    <s v=""/>
    <s v="G/L Account"/>
    <s v=""/>
    <s v=" "/>
    <s v=""/>
    <s v=""/>
    <n v="34561"/>
    <s v=""/>
    <n v="18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4349"/>
    <n v="4349"/>
    <n v="0"/>
    <s v=""/>
    <s v="G/L Account"/>
    <s v=""/>
    <s v=" "/>
    <s v=""/>
    <s v=""/>
    <n v="34555"/>
    <s v=""/>
    <n v="18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9158.08"/>
    <n v="9158.08"/>
    <n v="0"/>
    <s v=""/>
    <s v="G/L Account"/>
    <s v=""/>
    <s v=" "/>
    <s v=""/>
    <s v=""/>
    <n v="34547"/>
    <s v=""/>
    <n v="15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474.75"/>
    <n v="20474.75"/>
    <n v="0"/>
    <s v=""/>
    <s v="G/L Account"/>
    <s v=""/>
    <s v=" "/>
    <s v=""/>
    <s v=""/>
    <n v="34533"/>
    <s v=""/>
    <n v="17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3148.85"/>
    <n v="23148.85"/>
    <n v="0"/>
    <s v=""/>
    <s v="G/L Account"/>
    <s v=""/>
    <s v=" "/>
    <s v=""/>
    <s v=""/>
    <n v="34525"/>
    <s v=""/>
    <n v="170"/>
    <s v=""/>
    <s v=""/>
  </r>
  <r>
    <x v="0"/>
    <x v="3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833.33"/>
    <n v="2833.33"/>
    <n v="0"/>
    <s v=""/>
    <s v="G/L Account"/>
    <s v=""/>
    <s v=" "/>
    <s v=""/>
    <s v=""/>
    <n v="34519"/>
    <s v=""/>
    <n v="170"/>
    <s v=""/>
    <s v=""/>
  </r>
  <r>
    <x v="0"/>
    <x v="6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413"/>
    <n v="2413"/>
    <n v="0"/>
    <s v=""/>
    <s v="G/L Account"/>
    <s v=""/>
    <s v=" "/>
    <s v=""/>
    <s v=""/>
    <n v="34514"/>
    <s v=""/>
    <n v="17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244.5"/>
    <n v="20244.5"/>
    <n v="0"/>
    <s v=""/>
    <s v="G/L Account"/>
    <s v=""/>
    <s v=" "/>
    <s v=""/>
    <s v=""/>
    <n v="34506"/>
    <s v=""/>
    <n v="17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5736"/>
    <n v="15736"/>
    <n v="0"/>
    <s v=""/>
    <s v="G/L Account"/>
    <s v=""/>
    <s v=" "/>
    <s v=""/>
    <s v=""/>
    <n v="34498"/>
    <s v=""/>
    <n v="170"/>
    <s v=""/>
    <s v=""/>
  </r>
  <r>
    <x v="0"/>
    <x v="8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576.5"/>
    <n v="3576.5"/>
    <n v="0"/>
    <s v=""/>
    <s v="G/L Account"/>
    <s v=""/>
    <s v=" "/>
    <s v=""/>
    <s v=""/>
    <n v="34491"/>
    <s v=""/>
    <n v="170"/>
    <s v=""/>
    <s v=""/>
  </r>
  <r>
    <x v="0"/>
    <x v="5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546.82"/>
    <n v="37546.82"/>
    <n v="0"/>
    <s v=""/>
    <s v="G/L Account"/>
    <s v=""/>
    <s v=" "/>
    <s v=""/>
    <s v=""/>
    <n v="34478"/>
    <s v=""/>
    <n v="13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59105.74"/>
    <n v="59105.74"/>
    <n v="0"/>
    <s v=""/>
    <s v="G/L Account"/>
    <s v=""/>
    <s v=" "/>
    <s v=""/>
    <s v=""/>
    <n v="34471"/>
    <s v=""/>
    <n v="13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0215.78"/>
    <n v="20215.78"/>
    <n v="0"/>
    <s v=""/>
    <s v="G/L Account"/>
    <s v=""/>
    <s v=" "/>
    <s v=""/>
    <s v=""/>
    <n v="34464"/>
    <s v=""/>
    <n v="130"/>
    <s v=""/>
    <s v=""/>
  </r>
  <r>
    <x v="0"/>
    <x v="4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141.54"/>
    <n v="37141.54"/>
    <n v="0"/>
    <s v=""/>
    <s v="G/L Account"/>
    <s v=""/>
    <s v=" "/>
    <s v=""/>
    <s v=""/>
    <n v="34456"/>
    <s v=""/>
    <n v="130"/>
    <s v=""/>
    <s v=""/>
  </r>
  <r>
    <x v="0"/>
    <x v="2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25000"/>
    <n v="25000"/>
    <n v="0"/>
    <s v=""/>
    <s v="G/L Account"/>
    <s v=""/>
    <s v=" "/>
    <s v=""/>
    <s v=""/>
    <n v="34451"/>
    <s v=""/>
    <n v="130"/>
    <s v=""/>
    <s v=""/>
  </r>
  <r>
    <x v="0"/>
    <x v="1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3725"/>
    <n v="3725"/>
    <n v="0"/>
    <s v=""/>
    <s v="G/L Account"/>
    <s v=""/>
    <s v=" "/>
    <s v=""/>
    <s v=""/>
    <n v="34407"/>
    <s v=""/>
    <n v="18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- Off Cycle"/>
    <s v=" "/>
    <s v=""/>
    <s v=""/>
    <n v="2000"/>
    <n v="2000"/>
    <n v="0"/>
    <s v=""/>
    <s v="G/L Account"/>
    <s v=""/>
    <s v=" "/>
    <s v=""/>
    <s v=""/>
    <n v="34394"/>
    <s v=""/>
    <n v="140"/>
    <s v=""/>
    <s v=""/>
  </r>
  <r>
    <x v="0"/>
    <x v="7"/>
    <d v="2021-12-15T00:00:00"/>
    <x v="11"/>
    <s v=" "/>
    <s v="G00216"/>
    <n v="51110"/>
    <x v="56"/>
    <s v="51110 Salaries &amp; wages"/>
    <x v="12"/>
    <s v="SFM - Invoice 5639091 - 12.15.21 PPE"/>
    <s v=" "/>
    <s v=""/>
    <s v=""/>
    <n v="1846.99"/>
    <n v="1846.99"/>
    <n v="0"/>
    <s v=""/>
    <s v="G/L Account"/>
    <s v=""/>
    <s v=" "/>
    <s v=""/>
    <s v=""/>
    <n v="34373"/>
    <s v=""/>
    <n v="130"/>
    <s v=""/>
    <s v=""/>
  </r>
  <r>
    <x v="4"/>
    <x v="4"/>
    <d v="2021-12-15T00:00:00"/>
    <x v="11"/>
    <s v=" "/>
    <s v="G00212"/>
    <n v="51110"/>
    <x v="56"/>
    <s v="51110 Salaries &amp; wages"/>
    <x v="12"/>
    <s v="NY PC - Invoice 5637421 - PPE 12.15.21"/>
    <s v=" "/>
    <s v=""/>
    <s v=""/>
    <n v="33826.910000000003"/>
    <n v="33826.910000000003"/>
    <n v="0"/>
    <s v=""/>
    <s v="G/L Account"/>
    <s v=""/>
    <s v=" "/>
    <s v=""/>
    <s v=""/>
    <n v="32623"/>
    <s v=""/>
    <n v="120"/>
    <s v=""/>
    <s v=""/>
  </r>
  <r>
    <x v="4"/>
    <x v="4"/>
    <d v="2021-12-15T00:00:00"/>
    <x v="11"/>
    <s v=" "/>
    <s v="G00212"/>
    <n v="51110"/>
    <x v="56"/>
    <s v="51110 Salaries &amp; wages"/>
    <x v="12"/>
    <s v="NY PC - Invoice 5637421 - PPE 12.15.21"/>
    <s v=" "/>
    <s v=""/>
    <s v=""/>
    <n v="95933.34"/>
    <n v="95933.34"/>
    <n v="0"/>
    <s v=""/>
    <s v="G/L Account"/>
    <s v=""/>
    <s v=" "/>
    <s v=""/>
    <s v=""/>
    <n v="32617"/>
    <s v=""/>
    <n v="110"/>
    <s v=""/>
    <s v=""/>
  </r>
  <r>
    <x v="1"/>
    <x v="7"/>
    <d v="2021-12-15T00:00:00"/>
    <x v="11"/>
    <s v=" "/>
    <s v="G00201"/>
    <n v="51110"/>
    <x v="56"/>
    <s v="51110 Salaries &amp; wages"/>
    <x v="12"/>
    <s v="CA PC - Invoice 5654457 - off-cycle"/>
    <s v=" "/>
    <s v=""/>
    <s v=""/>
    <n v="4826.58"/>
    <n v="4826.58"/>
    <n v="0"/>
    <s v=""/>
    <s v="G/L Account"/>
    <s v=""/>
    <s v=" "/>
    <s v=""/>
    <s v=""/>
    <n v="32502"/>
    <s v=""/>
    <n v="12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3710 - off-cycle"/>
    <s v=" "/>
    <s v=""/>
    <s v=""/>
    <n v="2868.75"/>
    <n v="2868.75"/>
    <n v="0"/>
    <s v=""/>
    <s v="G/L Account"/>
    <s v=""/>
    <s v=" "/>
    <s v=""/>
    <s v=""/>
    <n v="32490"/>
    <s v=""/>
    <n v="120"/>
    <s v=""/>
    <s v=""/>
  </r>
  <r>
    <x v="1"/>
    <x v="5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5589.7"/>
    <n v="45589.7"/>
    <n v="0"/>
    <s v=""/>
    <s v="G/L Account"/>
    <s v=""/>
    <s v=" "/>
    <s v=""/>
    <s v=""/>
    <n v="32481"/>
    <s v=""/>
    <n v="12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75591.92"/>
    <n v="75591.92"/>
    <n v="0"/>
    <s v=""/>
    <s v="G/L Account"/>
    <s v=""/>
    <s v=" "/>
    <s v=""/>
    <s v=""/>
    <n v="32473"/>
    <s v=""/>
    <n v="120"/>
    <s v=""/>
    <s v=""/>
  </r>
  <r>
    <x v="1"/>
    <x v="3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017.6000000000004"/>
    <n v="5017.6000000000004"/>
    <n v="0"/>
    <s v=""/>
    <s v="G/L Account"/>
    <s v=""/>
    <s v=" "/>
    <s v=""/>
    <s v=""/>
    <n v="32467"/>
    <s v=""/>
    <n v="120"/>
    <s v=""/>
    <s v=""/>
  </r>
  <r>
    <x v="1"/>
    <x v="9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902.5600000000004"/>
    <n v="4902.5600000000004"/>
    <n v="0"/>
    <s v=""/>
    <s v="G/L Account"/>
    <s v=""/>
    <s v=" "/>
    <s v=""/>
    <s v=""/>
    <n v="32460"/>
    <s v=""/>
    <n v="120"/>
    <s v=""/>
    <s v=""/>
  </r>
  <r>
    <x v="1"/>
    <x v="9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176.88"/>
    <n v="4176.88"/>
    <n v="0"/>
    <s v=""/>
    <s v="G/L Account"/>
    <s v=""/>
    <s v=" "/>
    <s v=""/>
    <s v=""/>
    <n v="32454"/>
    <s v=""/>
    <n v="120"/>
    <s v=""/>
    <s v=""/>
  </r>
  <r>
    <x v="1"/>
    <x v="7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4919.839999999997"/>
    <n v="54919.839999999997"/>
    <n v="0"/>
    <s v=""/>
    <s v="G/L Account"/>
    <s v=""/>
    <s v=" "/>
    <s v=""/>
    <s v=""/>
    <n v="32446"/>
    <s v=""/>
    <n v="120"/>
    <s v=""/>
    <s v=""/>
  </r>
  <r>
    <x v="1"/>
    <x v="4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11005.32"/>
    <n v="11005.32"/>
    <n v="0"/>
    <s v=""/>
    <s v="G/L Account"/>
    <s v=""/>
    <s v=" "/>
    <s v=""/>
    <s v=""/>
    <n v="32439"/>
    <s v=""/>
    <n v="120"/>
    <s v=""/>
    <s v=""/>
  </r>
  <r>
    <x v="1"/>
    <x v="5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1074.99"/>
    <n v="51074.99"/>
    <n v="0"/>
    <s v=""/>
    <s v="G/L Account"/>
    <s v=""/>
    <s v=" "/>
    <s v=""/>
    <s v=""/>
    <n v="32434"/>
    <s v=""/>
    <n v="11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6758.32"/>
    <n v="46758.32"/>
    <n v="0"/>
    <s v=""/>
    <s v="G/L Account"/>
    <s v=""/>
    <s v=" "/>
    <s v=""/>
    <s v=""/>
    <n v="32428"/>
    <s v=""/>
    <n v="110"/>
    <s v=""/>
    <s v=""/>
  </r>
  <r>
    <x v="1"/>
    <x v="7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49129.15"/>
    <n v="49129.15"/>
    <n v="0"/>
    <s v=""/>
    <s v="G/L Account"/>
    <s v=""/>
    <s v=" "/>
    <s v=""/>
    <s v=""/>
    <n v="32423"/>
    <s v=""/>
    <n v="110"/>
    <s v=""/>
    <s v=""/>
  </r>
  <r>
    <x v="1"/>
    <x v="1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62500"/>
    <n v="62500"/>
    <n v="0"/>
    <s v=""/>
    <s v="G/L Account"/>
    <s v=""/>
    <s v=" "/>
    <s v=""/>
    <s v=""/>
    <n v="32419"/>
    <s v=""/>
    <n v="110"/>
    <s v=""/>
    <s v=""/>
  </r>
  <r>
    <x v="1"/>
    <x v="4"/>
    <d v="2021-12-15T00:00:00"/>
    <x v="11"/>
    <s v=" "/>
    <s v="G00201"/>
    <n v="51110"/>
    <x v="56"/>
    <s v="51110 Salaries &amp; wages"/>
    <x v="12"/>
    <s v="CA PC - Invoice 5639008 - PPE 12.15.21"/>
    <s v=" "/>
    <s v=""/>
    <s v=""/>
    <n v="50416.67"/>
    <n v="50416.67"/>
    <n v="0"/>
    <s v=""/>
    <s v="G/L Account"/>
    <s v=""/>
    <s v=" "/>
    <s v=""/>
    <s v=""/>
    <n v="32415"/>
    <s v=""/>
    <n v="110"/>
    <s v=""/>
    <s v=""/>
  </r>
  <r>
    <x v="1"/>
    <x v="1"/>
    <d v="2021-12-15T00:00:00"/>
    <x v="11"/>
    <s v=" "/>
    <s v="G00206"/>
    <n v="41220"/>
    <x v="78"/>
    <s v="41220 Insurance revenue - professional fees"/>
    <x v="16"/>
    <s v="REMOTE DEPOSIT CAPTURE DEPOSIT"/>
    <s v=" "/>
    <s v=""/>
    <s v=""/>
    <n v="-12636.8"/>
    <n v="0"/>
    <n v="12636.8"/>
    <s v=""/>
    <s v="G/L Account"/>
    <s v=""/>
    <s v=" "/>
    <s v=""/>
    <s v=""/>
    <n v="34017"/>
    <s v=""/>
    <n v="220"/>
    <s v="NULL"/>
    <s v="NULL"/>
  </r>
  <r>
    <x v="1"/>
    <x v="1"/>
    <d v="2021-12-15T00:00:00"/>
    <x v="11"/>
    <s v=" "/>
    <s v="G00206"/>
    <n v="41220"/>
    <x v="78"/>
    <s v="41220 Insurance revenue - professional fees"/>
    <x v="16"/>
    <s v="HCCLAIMPMT CIGNA EDGE TRANS CCD 602600554387 TRN*1*602600554387*1591031071~"/>
    <s v=" "/>
    <s v=""/>
    <s v=""/>
    <n v="-3911.21"/>
    <n v="0"/>
    <n v="3911.21"/>
    <s v=""/>
    <s v="G/L Account"/>
    <s v=""/>
    <s v=" "/>
    <s v=""/>
    <s v=""/>
    <n v="34013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4011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9884"/>
    <s v=" "/>
    <s v=""/>
    <s v=""/>
    <n v="-4990"/>
    <n v="0"/>
    <n v="4990"/>
    <s v=""/>
    <s v="G/L Account"/>
    <s v=""/>
    <s v=" "/>
    <s v=""/>
    <s v=""/>
    <n v="34009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8886"/>
    <s v=" "/>
    <s v=""/>
    <s v=""/>
    <n v="6994.95"/>
    <n v="6994.95"/>
    <n v="0"/>
    <s v=""/>
    <s v="G/L Account"/>
    <s v=""/>
    <s v=" "/>
    <s v=""/>
    <s v=""/>
    <n v="34006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8886"/>
    <s v=" "/>
    <s v=""/>
    <s v=""/>
    <n v="-22483"/>
    <n v="0"/>
    <n v="22483"/>
    <s v=""/>
    <s v="G/L Account"/>
    <s v=""/>
    <s v=" "/>
    <s v=""/>
    <s v=""/>
    <n v="34005"/>
    <s v=""/>
    <n v="220"/>
    <s v="NULL"/>
    <s v="NULL"/>
  </r>
  <r>
    <x v="1"/>
    <x v="1"/>
    <d v="2021-12-15T00:00:00"/>
    <x v="11"/>
    <s v=" "/>
    <s v="G00206"/>
    <n v="41110"/>
    <x v="81"/>
    <s v="41110 Self-pay revenue"/>
    <x v="17"/>
    <s v="DEPOSIT MERCHANT BANKCD CCD 496355783887"/>
    <s v=" "/>
    <s v=""/>
    <s v=""/>
    <n v="-2277"/>
    <n v="0"/>
    <n v="2277"/>
    <s v=""/>
    <s v="G/L Account"/>
    <s v=""/>
    <s v=" "/>
    <s v=""/>
    <s v=""/>
    <n v="34003"/>
    <s v=""/>
    <n v="220"/>
    <s v="NULL"/>
    <s v="NULL"/>
  </r>
  <r>
    <x v="1"/>
    <x v="1"/>
    <d v="2021-12-15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23"/>
    <s v=""/>
    <n v="220"/>
    <s v="NULL"/>
    <s v="NULL"/>
  </r>
  <r>
    <x v="1"/>
    <x v="1"/>
    <d v="2021-12-16T00:00:00"/>
    <x v="11"/>
    <s v=" "/>
    <s v="G00196"/>
    <n v="68130"/>
    <x v="12"/>
    <s v="68130 Licensing &amp; permitting"/>
    <x v="3"/>
    <s v="Am Association of bioanalysts- no receipt"/>
    <s v=" "/>
    <s v=""/>
    <s v=""/>
    <n v="95"/>
    <n v="95"/>
    <n v="0"/>
    <s v="Am Assoc Bio"/>
    <s v="G/L Account"/>
    <s v=""/>
    <s v=" "/>
    <s v=""/>
    <s v=""/>
    <n v="31120"/>
    <s v=""/>
    <n v="130"/>
    <s v="NULL"/>
    <s v="NULL"/>
  </r>
  <r>
    <x v="0"/>
    <x v="4"/>
    <d v="2021-12-16T00:00:00"/>
    <x v="11"/>
    <s v=" "/>
    <s v="85573219"/>
    <n v="66140"/>
    <x v="20"/>
    <s v="66140 Ground transportation"/>
    <x v="5"/>
    <s v="Felix Candelier"/>
    <s v=" "/>
    <s v=""/>
    <s v=""/>
    <n v="350"/>
    <n v="350"/>
    <n v="0"/>
    <s v="Holiday Drop offs with Docs"/>
    <s v="G/L Account"/>
    <s v=""/>
    <s v=" "/>
    <s v=""/>
    <s v=""/>
    <n v="36381"/>
    <s v=""/>
    <n v="340"/>
    <s v=""/>
    <s v="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7.9"/>
    <n v="7.9"/>
    <n v="0"/>
    <s v="Uber.com"/>
    <s v="G/L Account"/>
    <s v=""/>
    <s v=" "/>
    <s v=""/>
    <s v=""/>
    <n v="31156"/>
    <s v=""/>
    <n v="110"/>
    <s v="NULL"/>
    <s v="NULL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8.7799999999999994"/>
    <n v="8.7799999999999994"/>
    <n v="0"/>
    <s v="Uber.com"/>
    <s v="G/L Account"/>
    <s v=""/>
    <s v=" "/>
    <s v=""/>
    <s v=""/>
    <n v="31150"/>
    <s v=""/>
    <n v="110"/>
    <s v="NULL"/>
    <s v="NULL"/>
  </r>
  <r>
    <x v="1"/>
    <x v="1"/>
    <d v="2021-12-16T00:00:00"/>
    <x v="11"/>
    <s v=" "/>
    <s v="G00196"/>
    <n v="66140"/>
    <x v="20"/>
    <s v="66140 Ground transportation"/>
    <x v="5"/>
    <s v="Uber NT"/>
    <s v=" "/>
    <s v=""/>
    <s v=""/>
    <n v="18.89"/>
    <n v="18.89"/>
    <n v="0"/>
    <s v="Uber.com"/>
    <s v="G/L Account"/>
    <s v=""/>
    <s v=" "/>
    <s v=""/>
    <s v=""/>
    <n v="31144"/>
    <s v=""/>
    <n v="110"/>
    <s v="NULL"/>
    <s v="NULL"/>
  </r>
  <r>
    <x v="0"/>
    <x v="4"/>
    <d v="2021-12-16T00:00:00"/>
    <x v="11"/>
    <s v=" "/>
    <s v="85573219"/>
    <n v="66130"/>
    <x v="21"/>
    <s v="66130 Meals"/>
    <x v="5"/>
    <s v="Paris Baguette"/>
    <s v=" "/>
    <s v=""/>
    <s v=""/>
    <n v="14.19"/>
    <n v="14.19"/>
    <n v="0"/>
    <s v="Holiday drop off food"/>
    <s v="G/L Account"/>
    <s v=""/>
    <s v=" "/>
    <s v=""/>
    <s v=""/>
    <n v="37433"/>
    <s v=""/>
    <n v="340"/>
    <s v=""/>
    <s v=""/>
  </r>
  <r>
    <x v="1"/>
    <x v="1"/>
    <d v="2021-12-16T00:00:00"/>
    <x v="11"/>
    <s v=" "/>
    <s v="G00196"/>
    <n v="66130"/>
    <x v="21"/>
    <s v="66130 Meals"/>
    <x v="5"/>
    <s v="Bota - NT"/>
    <s v=" "/>
    <s v=""/>
    <s v=""/>
    <n v="351.38"/>
    <n v="351.38"/>
    <n v="0"/>
    <s v="The European"/>
    <s v="G/L Account"/>
    <s v=""/>
    <s v=" "/>
    <s v=""/>
    <s v=""/>
    <n v="31114"/>
    <s v=""/>
    <n v="110"/>
    <s v="NULL"/>
    <s v="NULL"/>
  </r>
  <r>
    <x v="1"/>
    <x v="1"/>
    <d v="2021-12-16T00:00:00"/>
    <x v="11"/>
    <s v=" "/>
    <s v="G00196"/>
    <n v="65190"/>
    <x v="28"/>
    <s v="65190 Office supplies"/>
    <x v="6"/>
    <s v="Hudson- no receipt"/>
    <s v=" "/>
    <s v=""/>
    <s v=""/>
    <n v="60.7"/>
    <n v="60.7"/>
    <n v="0"/>
    <s v="Hudson St"/>
    <s v="G/L Account"/>
    <s v=""/>
    <s v=" "/>
    <s v=""/>
    <s v=""/>
    <n v="31132"/>
    <s v=""/>
    <n v="110"/>
    <s v="NULL"/>
    <s v="NULL"/>
  </r>
  <r>
    <x v="1"/>
    <x v="5"/>
    <d v="2021-12-16T00:00:00"/>
    <x v="11"/>
    <s v="Invoice"/>
    <s v="307575"/>
    <n v="65180"/>
    <x v="29"/>
    <s v="65180 Printing, delivery, &amp; postage"/>
    <x v="6"/>
    <s v="9.14.21-12.13.21 overage period"/>
    <s v=" "/>
    <s v=""/>
    <s v=""/>
    <n v="740.7"/>
    <n v="740.7"/>
    <n v="0"/>
    <s v=""/>
    <s v="G/L Account"/>
    <s v=""/>
    <s v=" "/>
    <s v=""/>
    <s v="Scott Technology Group"/>
    <n v="27933"/>
    <s v="307575"/>
    <n v="37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3006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5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00000000000003"/>
    <n v="37.700000000000003"/>
    <n v="0"/>
    <s v="Orders Goodeggs.com"/>
    <s v="G/L Account"/>
    <s v=""/>
    <s v=" "/>
    <s v=""/>
    <s v=""/>
    <n v="3005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4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38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3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1322.33"/>
    <n v="1322.33"/>
    <n v="0"/>
    <s v="Orders Goodeggs.com"/>
    <s v="G/L Account"/>
    <s v=""/>
    <s v=" "/>
    <s v=""/>
    <s v=""/>
    <n v="3002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2954.7"/>
    <n v="2954.7"/>
    <n v="0"/>
    <s v="Orders Goodeggs.com"/>
    <s v="G/L Account"/>
    <s v=""/>
    <s v=" "/>
    <s v=""/>
    <s v=""/>
    <n v="3002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GoodEgg-Patient Flowers"/>
    <s v=" "/>
    <s v=""/>
    <s v=""/>
    <n v="4013.5"/>
    <n v="4013.5"/>
    <n v="0"/>
    <s v="Orders Goodeggs.com"/>
    <s v="G/L Account"/>
    <s v=""/>
    <s v=" "/>
    <s v=""/>
    <s v=""/>
    <n v="3001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5.84"/>
    <n v="45.84"/>
    <n v="0"/>
    <s v="Costco"/>
    <s v="G/L Account"/>
    <s v=""/>
    <s v=" "/>
    <s v=""/>
    <s v=""/>
    <n v="30008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6.11"/>
    <n v="46.11"/>
    <n v="0"/>
    <s v="Costco"/>
    <s v="G/L Account"/>
    <s v=""/>
    <s v=" "/>
    <s v=""/>
    <s v=""/>
    <n v="30002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76"/>
    <n v="48.76"/>
    <n v="0"/>
    <s v="Costco"/>
    <s v="G/L Account"/>
    <s v=""/>
    <s v=" "/>
    <s v=""/>
    <s v=""/>
    <n v="29996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82"/>
    <n v="48.82"/>
    <n v="0"/>
    <s v="Costco"/>
    <s v="G/L Account"/>
    <s v=""/>
    <s v=" "/>
    <s v=""/>
    <s v=""/>
    <n v="29990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984"/>
    <s v=""/>
    <n v="340"/>
    <s v="NULL"/>
    <s v="NULL"/>
  </r>
  <r>
    <x v="1"/>
    <x v="1"/>
    <d v="2021-12-16T00:00:00"/>
    <x v="11"/>
    <s v=" "/>
    <s v="G00195"/>
    <n v="51260"/>
    <x v="70"/>
    <s v="51260 Patient souvenirs"/>
    <x v="11"/>
    <s v="Costco Patient flowers"/>
    <s v=" "/>
    <s v=""/>
    <s v=""/>
    <n v="48.93"/>
    <n v="48.93"/>
    <n v="0"/>
    <s v="Costco"/>
    <s v="G/L Account"/>
    <s v=""/>
    <s v=" "/>
    <s v=""/>
    <s v=""/>
    <n v="29978"/>
    <s v=""/>
    <n v="340"/>
    <s v="NULL"/>
    <s v="NULL"/>
  </r>
  <r>
    <x v="4"/>
    <x v="4"/>
    <d v="2021-12-16T00:00:00"/>
    <x v="11"/>
    <s v=" "/>
    <s v="G00196"/>
    <n v="51230"/>
    <x v="72"/>
    <s v="51230 IVF Lab supplies"/>
    <x v="11"/>
    <s v="name badge, adhesive mat"/>
    <s v=" "/>
    <s v=""/>
    <s v=""/>
    <n v="81.59"/>
    <n v="81.59"/>
    <n v="0"/>
    <s v="Amazon"/>
    <s v="G/L Account"/>
    <s v=""/>
    <s v=" "/>
    <s v=""/>
    <s v=""/>
    <n v="31126"/>
    <s v=""/>
    <n v="130"/>
    <s v="NULL"/>
    <s v="NULL"/>
  </r>
  <r>
    <x v="4"/>
    <x v="4"/>
    <d v="2021-12-16T00:00:00"/>
    <x v="11"/>
    <s v="Invoice"/>
    <s v="67766715"/>
    <n v="51230"/>
    <x v="72"/>
    <s v="51230 IVF Lab supplies"/>
    <x v="11"/>
    <s v="Nitrogen liquid NF"/>
    <s v=" "/>
    <s v=""/>
    <s v=""/>
    <n v="798.88"/>
    <n v="798.88"/>
    <n v="0"/>
    <s v=""/>
    <s v="G/L Account"/>
    <s v=""/>
    <s v=" "/>
    <s v=""/>
    <s v="Linde Gas &amp; Equipment Inc."/>
    <n v="29272"/>
    <s v="67766715"/>
    <n v="130"/>
    <s v="NULL"/>
    <s v="NULL"/>
  </r>
  <r>
    <x v="1"/>
    <x v="1"/>
    <d v="2021-12-16T00:00:00"/>
    <x v="11"/>
    <s v="Invoice"/>
    <s v="36944"/>
    <n v="51230"/>
    <x v="72"/>
    <s v="51230 IVF Lab supplies"/>
    <x v="11"/>
    <s v="230L/180L Nitrogen"/>
    <s v=" "/>
    <s v=""/>
    <s v=""/>
    <n v="487.88"/>
    <n v="487.88"/>
    <n v="0"/>
    <s v=""/>
    <s v="G/L Account"/>
    <s v=""/>
    <s v=" "/>
    <s v=""/>
    <s v="Rons Medical Gases, INC"/>
    <n v="28273"/>
    <s v="36944"/>
    <n v="130"/>
    <s v="NULL"/>
    <s v="NULL"/>
  </r>
  <r>
    <x v="1"/>
    <x v="7"/>
    <d v="2021-12-16T00:00:00"/>
    <x v="11"/>
    <s v="Invoice"/>
    <s v="6072286"/>
    <n v="51220"/>
    <x v="73"/>
    <s v="51220 Clinical supplies"/>
    <x v="11"/>
    <s v="CE123"/>
    <s v=" "/>
    <s v=""/>
    <s v=""/>
    <n v="403.73"/>
    <n v="403.73"/>
    <n v="0"/>
    <s v=""/>
    <s v="G/L Account"/>
    <s v=""/>
    <s v=" "/>
    <s v=""/>
    <s v="Origio"/>
    <n v="35372"/>
    <s v="6072286"/>
    <n v="110"/>
    <s v="NULL"/>
    <s v="NULL"/>
  </r>
  <r>
    <x v="1"/>
    <x v="7"/>
    <d v="2021-12-16T00:00:00"/>
    <x v="11"/>
    <s v=" "/>
    <s v="G00196"/>
    <n v="51220"/>
    <x v="73"/>
    <s v="51220 Clinical supplies"/>
    <x v="11"/>
    <s v="Ultrasoft Dry Baby Wipes"/>
    <s v=" "/>
    <s v=""/>
    <s v=""/>
    <n v="33.06"/>
    <n v="33.06"/>
    <n v="0"/>
    <s v="Amazon"/>
    <s v="G/L Account"/>
    <s v=""/>
    <s v=" "/>
    <s v=""/>
    <s v=""/>
    <n v="31138"/>
    <s v=""/>
    <n v="110"/>
    <s v="NULL"/>
    <s v="NULL"/>
  </r>
  <r>
    <x v="1"/>
    <x v="7"/>
    <d v="2021-12-16T00:00:00"/>
    <x v="11"/>
    <s v="Invoice"/>
    <s v="6072286"/>
    <n v="51210"/>
    <x v="74"/>
    <s v="51210 Surgical supplies"/>
    <x v="11"/>
    <s v="ONS1733,CE418,CE423"/>
    <s v=" "/>
    <s v=""/>
    <s v=""/>
    <n v="2566.14"/>
    <n v="2566.14"/>
    <n v="0"/>
    <s v=""/>
    <s v="G/L Account"/>
    <s v=""/>
    <s v=" "/>
    <s v=""/>
    <s v="Origio"/>
    <n v="35369"/>
    <s v="6072286"/>
    <n v="110"/>
    <s v="NULL"/>
    <s v="NULL"/>
  </r>
  <r>
    <x v="1"/>
    <x v="1"/>
    <d v="2021-12-16T00:00:00"/>
    <x v="11"/>
    <s v="Invoice"/>
    <s v="36450949"/>
    <n v="51210"/>
    <x v="74"/>
    <s v="51210 Surgical supplies"/>
    <x v="11"/>
    <s v="Saline syringe"/>
    <s v=" "/>
    <s v=""/>
    <s v=""/>
    <n v="156.24"/>
    <n v="156.24"/>
    <n v="0"/>
    <s v=""/>
    <s v="G/L Account"/>
    <s v=""/>
    <s v=" "/>
    <s v=""/>
    <s v="McKesson"/>
    <n v="27937"/>
    <s v="36450949"/>
    <n v="110"/>
    <s v="NULL"/>
    <s v="NULL"/>
  </r>
  <r>
    <x v="1"/>
    <x v="5"/>
    <d v="2021-12-16T00:00:00"/>
    <x v="11"/>
    <s v="Invoice"/>
    <s v="36426015"/>
    <n v="51210"/>
    <x v="74"/>
    <s v="51210 Surgical supplies"/>
    <x v="11"/>
    <s v="OR STR Scissors"/>
    <s v=" "/>
    <s v=""/>
    <s v=""/>
    <n v="63.73"/>
    <n v="63.73"/>
    <n v="0"/>
    <s v=""/>
    <s v="G/L Account"/>
    <s v=""/>
    <s v=" "/>
    <s v=""/>
    <s v="McKesson"/>
    <n v="26389"/>
    <s v="36426015"/>
    <n v="110"/>
    <s v="NULL"/>
    <s v="NULL"/>
  </r>
  <r>
    <x v="1"/>
    <x v="1"/>
    <d v="2021-12-16T00:00:00"/>
    <x v="11"/>
    <s v=" "/>
    <s v="G00206"/>
    <n v="41220"/>
    <x v="78"/>
    <s v="41220 Insurance revenue - professional fees"/>
    <x v="16"/>
    <s v="HCCLAIMPMT CIGNA CCD 474898527 TRN*1*211214090005310*15910310 71\"/>
    <s v=" "/>
    <s v=""/>
    <s v=""/>
    <n v="-1509.99"/>
    <n v="0"/>
    <n v="1509.99"/>
    <s v=""/>
    <s v="G/L Account"/>
    <s v=""/>
    <s v=" "/>
    <s v=""/>
    <s v=""/>
    <n v="34027"/>
    <s v=""/>
    <n v="220"/>
    <s v="NULL"/>
    <s v="NULL"/>
  </r>
  <r>
    <x v="1"/>
    <x v="1"/>
    <d v="2021-12-16T00:00:00"/>
    <x v="11"/>
    <s v=" "/>
    <s v="G00206"/>
    <n v="41220"/>
    <x v="78"/>
    <s v="41220 Insurance revenue - professional fees"/>
    <x v="16"/>
    <s v="HCCLAIMPMT CIGNA CCD 474898527 TRN*1*211214090005309*15910310 71\"/>
    <s v=" "/>
    <s v=""/>
    <s v=""/>
    <n v="-11369.42"/>
    <n v="0"/>
    <n v="11369.42"/>
    <s v=""/>
    <s v="G/L Account"/>
    <s v=""/>
    <s v=" "/>
    <s v=""/>
    <s v=""/>
    <n v="34025"/>
    <s v=""/>
    <n v="220"/>
    <s v="NULL"/>
    <s v="NULL"/>
  </r>
  <r>
    <x v="4"/>
    <x v="4"/>
    <d v="2021-12-16T00:00:00"/>
    <x v="11"/>
    <s v=" "/>
    <s v="G00210"/>
    <n v="41110"/>
    <x v="81"/>
    <s v="41110 Self-pay revenue"/>
    <x v="17"/>
    <s v="DEPOSIT MERCHANT BANKCD CCD 496432191880"/>
    <s v=" "/>
    <s v=""/>
    <s v=""/>
    <n v="-4295"/>
    <n v="0"/>
    <n v="4295"/>
    <s v=""/>
    <s v="G/L Account"/>
    <s v=""/>
    <s v=" "/>
    <s v=""/>
    <s v=""/>
    <n v="34207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9884"/>
    <s v=" "/>
    <s v=""/>
    <s v=""/>
    <n v="-4777"/>
    <n v="0"/>
    <n v="4777"/>
    <s v=""/>
    <s v="G/L Account"/>
    <s v=""/>
    <s v=" "/>
    <s v=""/>
    <s v=""/>
    <n v="34023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8886"/>
    <s v=" "/>
    <s v=""/>
    <s v=""/>
    <n v="-44162.3"/>
    <n v="0"/>
    <n v="44162.3"/>
    <s v=""/>
    <s v="G/L Account"/>
    <s v=""/>
    <s v=" "/>
    <s v=""/>
    <s v=""/>
    <n v="34021"/>
    <s v=""/>
    <n v="220"/>
    <s v="NULL"/>
    <s v="NULL"/>
  </r>
  <r>
    <x v="1"/>
    <x v="1"/>
    <d v="2021-12-16T00:00:00"/>
    <x v="11"/>
    <s v=" "/>
    <s v="G00206"/>
    <n v="41110"/>
    <x v="81"/>
    <s v="41110 Self-pay revenue"/>
    <x v="17"/>
    <s v="DEPOSIT MERCHANT BANKCD CCD 496355783887"/>
    <s v=" "/>
    <s v=""/>
    <s v=""/>
    <n v="-6290"/>
    <n v="0"/>
    <n v="6290"/>
    <s v=""/>
    <s v="G/L Account"/>
    <s v=""/>
    <s v=" "/>
    <s v=""/>
    <s v=""/>
    <n v="34019"/>
    <s v=""/>
    <n v="220"/>
    <s v="NULL"/>
    <s v="NULL"/>
  </r>
  <r>
    <x v="4"/>
    <x v="4"/>
    <d v="2021-12-17T00:00:00"/>
    <x v="11"/>
    <s v=" "/>
    <s v="G00197"/>
    <n v="67160"/>
    <x v="15"/>
    <s v="67160 In-house meals"/>
    <x v="4"/>
    <s v="Neuehouse- catering for NYC holiday party"/>
    <s v=" "/>
    <s v=""/>
    <s v=""/>
    <n v="2143.69"/>
    <n v="2143.69"/>
    <n v="0"/>
    <s v="Neuehouse Mad Sq"/>
    <s v="G/L Account"/>
    <s v=""/>
    <s v=" "/>
    <s v=""/>
    <s v=""/>
    <n v="31726"/>
    <s v=""/>
    <n v="332"/>
    <s v="NULL"/>
    <s v="NULL"/>
  </r>
  <r>
    <x v="1"/>
    <x v="1"/>
    <d v="2021-12-17T00:00:00"/>
    <x v="11"/>
    <s v=" "/>
    <s v="G00196"/>
    <n v="66160"/>
    <x v="18"/>
    <s v="66160 Other travel expenses"/>
    <x v="5"/>
    <s v="US Customs - NT"/>
    <s v=" "/>
    <s v=""/>
    <s v=""/>
    <n v="50"/>
    <n v="50"/>
    <n v="0"/>
    <s v="Uscustoms Trustedtra"/>
    <s v="G/L Account"/>
    <s v=""/>
    <s v=" "/>
    <s v=""/>
    <s v=""/>
    <n v="31174"/>
    <s v=""/>
    <n v="110"/>
    <s v="NULL"/>
    <s v="NULL"/>
  </r>
  <r>
    <x v="4"/>
    <x v="4"/>
    <d v="2021-12-17T00:00:00"/>
    <x v="11"/>
    <s v=" "/>
    <s v="G00197"/>
    <n v="66140"/>
    <x v="20"/>
    <s v="66140 Ground transportation"/>
    <x v="5"/>
    <s v="Curb- NYC taxi"/>
    <s v=" "/>
    <s v=""/>
    <s v=""/>
    <n v="17.16"/>
    <n v="17.16"/>
    <n v="0"/>
    <s v="Curb"/>
    <s v="G/L Account"/>
    <s v=""/>
    <s v=" "/>
    <s v=""/>
    <s v=""/>
    <n v="31708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Uber NT"/>
    <s v=" "/>
    <s v=""/>
    <s v=""/>
    <n v="9.31"/>
    <n v="9.31"/>
    <n v="0"/>
    <s v="Uber.com"/>
    <s v="G/L Account"/>
    <s v=""/>
    <s v=" "/>
    <s v=""/>
    <s v=""/>
    <n v="31192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Uber NT"/>
    <s v=" "/>
    <s v=""/>
    <s v=""/>
    <n v="15.41"/>
    <n v="15.41"/>
    <n v="0"/>
    <s v="Uber.com"/>
    <s v="G/L Account"/>
    <s v=""/>
    <s v=" "/>
    <s v=""/>
    <s v=""/>
    <n v="31180"/>
    <s v=""/>
    <n v="110"/>
    <s v="NULL"/>
    <s v="NULL"/>
  </r>
  <r>
    <x v="1"/>
    <x v="1"/>
    <d v="2021-12-17T00:00:00"/>
    <x v="11"/>
    <s v=" "/>
    <s v="G00196"/>
    <n v="66140"/>
    <x v="20"/>
    <s v="66140 Ground transportation"/>
    <x v="5"/>
    <s v="GAS NT"/>
    <s v=" "/>
    <s v=""/>
    <s v=""/>
    <n v="63.46"/>
    <n v="63.46"/>
    <n v="0"/>
    <s v="San Mateo Gas"/>
    <s v="G/L Account"/>
    <s v=""/>
    <s v=" "/>
    <s v=""/>
    <s v=""/>
    <n v="31168"/>
    <s v=""/>
    <n v="110"/>
    <s v="NULL"/>
    <s v="NULL"/>
  </r>
  <r>
    <x v="4"/>
    <x v="4"/>
    <d v="2021-12-17T00:00:00"/>
    <x v="11"/>
    <s v=" "/>
    <s v="G00197"/>
    <n v="66130"/>
    <x v="21"/>
    <s v="66130 Meals"/>
    <x v="5"/>
    <s v="Fitzgerald's Pub- no receipt"/>
    <s v=" "/>
    <s v=""/>
    <s v=""/>
    <n v="235.5"/>
    <n v="235.5"/>
    <n v="0"/>
    <s v="Fitzgerald's Pub"/>
    <s v="G/L Account"/>
    <s v=""/>
    <s v=" "/>
    <s v=""/>
    <s v=""/>
    <n v="31714"/>
    <s v=""/>
    <n v="110"/>
    <s v="NULL"/>
    <s v="NULL"/>
  </r>
  <r>
    <x v="4"/>
    <x v="4"/>
    <d v="2021-12-17T00:00:00"/>
    <x v="11"/>
    <s v=" "/>
    <s v="G00197"/>
    <n v="66120"/>
    <x v="94"/>
    <s v="66120 Hotel"/>
    <x v="5"/>
    <s v="AMEX Fine hotel"/>
    <s v=" "/>
    <s v=""/>
    <s v=""/>
    <n v="722.33"/>
    <n v="722.33"/>
    <n v="0"/>
    <s v="American Express"/>
    <s v="G/L Account"/>
    <s v=""/>
    <s v=" "/>
    <s v=""/>
    <s v=""/>
    <n v="31720"/>
    <s v=""/>
    <n v="110"/>
    <s v="NULL"/>
    <s v="NULL"/>
  </r>
  <r>
    <x v="1"/>
    <x v="1"/>
    <d v="2021-12-17T00:00:00"/>
    <x v="11"/>
    <s v=" "/>
    <s v="G00196"/>
    <n v="65210"/>
    <x v="26"/>
    <s v="65210 Computer software"/>
    <x v="6"/>
    <s v="Apple Music - no receipt"/>
    <s v=" "/>
    <s v=""/>
    <s v=""/>
    <n v="14.99"/>
    <n v="14.99"/>
    <n v="0"/>
    <s v="Amazon Music"/>
    <s v="G/L Account"/>
    <s v=""/>
    <s v=" "/>
    <s v=""/>
    <s v=""/>
    <n v="31186"/>
    <s v=""/>
    <n v="180"/>
    <s v="NULL"/>
    <s v="NULL"/>
  </r>
  <r>
    <x v="4"/>
    <x v="4"/>
    <d v="2021-12-17T00:00:00"/>
    <x v="11"/>
    <s v=" "/>
    <s v="G00195"/>
    <n v="65210"/>
    <x v="26"/>
    <s v="65210 Computer software"/>
    <x v="6"/>
    <s v="QBO pc nyc - mso paid for"/>
    <s v=" "/>
    <s v=""/>
    <s v=""/>
    <n v="180"/>
    <n v="180"/>
    <n v="0"/>
    <s v="QuickBooks"/>
    <s v="G/L Account"/>
    <s v=""/>
    <s v=" "/>
    <s v=""/>
    <s v=""/>
    <n v="30122"/>
    <s v=""/>
    <n v="320"/>
    <s v="NULL"/>
    <s v="NULL"/>
  </r>
  <r>
    <x v="1"/>
    <x v="1"/>
    <d v="2021-12-17T00:00:00"/>
    <x v="11"/>
    <s v=" "/>
    <s v="G00195"/>
    <n v="65190"/>
    <x v="28"/>
    <s v="65190 Office supplies"/>
    <x v="6"/>
    <s v="shoe covers, wipes, soap"/>
    <s v=" "/>
    <s v=""/>
    <s v=""/>
    <n v="303.7"/>
    <n v="303.7"/>
    <n v="0"/>
    <s v="Amazon"/>
    <s v="G/L Account"/>
    <s v=""/>
    <s v=" "/>
    <s v=""/>
    <s v=""/>
    <n v="30068"/>
    <s v=""/>
    <n v="180"/>
    <s v="NULL"/>
    <s v="NULL"/>
  </r>
  <r>
    <x v="3"/>
    <x v="1"/>
    <d v="2021-12-17T00:00:00"/>
    <x v="11"/>
    <s v="Invoice"/>
    <s v="12172021"/>
    <n v="52200"/>
    <x v="57"/>
    <s v="52200 Donor related expenses"/>
    <x v="10"/>
    <s v="Psych Eval  D&amp;J.Chen"/>
    <s v=" "/>
    <s v=""/>
    <s v=""/>
    <n v="350"/>
    <n v="350"/>
    <n v="0"/>
    <s v=""/>
    <s v="G/L Account"/>
    <s v=""/>
    <s v=" "/>
    <s v=""/>
    <s v="Qin Fan, PSYD"/>
    <n v="27796"/>
    <s v="12172021"/>
    <n v="40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 Goodeggs.com"/>
    <s v="G/L Account"/>
    <s v=""/>
    <s v=" "/>
    <s v=""/>
    <s v=""/>
    <n v="30116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 Goodeggs.com"/>
    <s v="G/L Account"/>
    <s v=""/>
    <s v=" "/>
    <s v=""/>
    <s v=""/>
    <n v="30110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4"/>
    <n v="37.54"/>
    <n v="0"/>
    <s v="Orders Goodeggs.com"/>
    <s v="G/L Account"/>
    <s v=""/>
    <s v=" "/>
    <s v=""/>
    <s v=""/>
    <n v="30104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98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092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86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80"/>
    <s v=""/>
    <n v="340"/>
    <s v="NULL"/>
    <s v="NULL"/>
  </r>
  <r>
    <x v="1"/>
    <x v="1"/>
    <d v="2021-12-17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074"/>
    <s v=""/>
    <n v="340"/>
    <s v="NULL"/>
    <s v="NULL"/>
  </r>
  <r>
    <x v="1"/>
    <x v="1"/>
    <d v="2021-12-17T00:00:00"/>
    <x v="11"/>
    <s v=" "/>
    <s v="G00196"/>
    <n v="51230"/>
    <x v="72"/>
    <s v="51230 IVF Lab supplies"/>
    <x v="11"/>
    <s v="Plunger Assembly"/>
    <s v=" "/>
    <s v=""/>
    <s v=""/>
    <n v="193.62"/>
    <n v="193.62"/>
    <n v="0"/>
    <s v="Amazon"/>
    <s v="G/L Account"/>
    <s v=""/>
    <s v=" "/>
    <s v=""/>
    <s v=""/>
    <n v="31162"/>
    <s v=""/>
    <n v="130"/>
    <s v="NULL"/>
    <s v="NULL"/>
  </r>
  <r>
    <x v="1"/>
    <x v="7"/>
    <d v="2021-12-17T00:00:00"/>
    <x v="11"/>
    <s v="Invoice"/>
    <s v="6073531"/>
    <n v="51230"/>
    <x v="72"/>
    <s v="51230 IVF Lab supplies"/>
    <x v="11"/>
    <s v="Stripper tips"/>
    <s v=" "/>
    <s v=""/>
    <s v=""/>
    <n v="1555.68"/>
    <n v="1555.68"/>
    <n v="0"/>
    <s v=""/>
    <s v="G/L Account"/>
    <s v=""/>
    <s v=" "/>
    <s v=""/>
    <s v="Origio"/>
    <n v="28277"/>
    <s v="6073531"/>
    <n v="130"/>
    <s v="NULL"/>
    <s v="NULL"/>
  </r>
  <r>
    <x v="1"/>
    <x v="7"/>
    <d v="2021-12-17T00:00:00"/>
    <x v="11"/>
    <s v="Invoice"/>
    <s v="7189495"/>
    <n v="51230"/>
    <x v="72"/>
    <s v="51230 IVF Lab supplies"/>
    <x v="11"/>
    <s v="Gent/Ampho antibiotic"/>
    <s v=" "/>
    <s v=""/>
    <s v=""/>
    <n v="166.94"/>
    <n v="166.94"/>
    <n v="0"/>
    <s v=""/>
    <s v="G/L Account"/>
    <s v=""/>
    <s v=" "/>
    <s v=""/>
    <s v="Fisher HealthCare"/>
    <n v="28036"/>
    <s v="7189495"/>
    <n v="130"/>
    <s v="NULL"/>
    <s v="NULL"/>
  </r>
  <r>
    <x v="1"/>
    <x v="7"/>
    <d v="2021-12-17T00:00:00"/>
    <x v="11"/>
    <s v="Invoice"/>
    <s v="36512821"/>
    <n v="51220"/>
    <x v="73"/>
    <s v="51220 Clinical supplies"/>
    <x v="11"/>
    <s v="Duo check pouch"/>
    <s v=" "/>
    <s v=""/>
    <s v=""/>
    <n v="38.590000000000003"/>
    <n v="38.590000000000003"/>
    <n v="0"/>
    <s v=""/>
    <s v="G/L Account"/>
    <s v=""/>
    <s v=" "/>
    <s v=""/>
    <s v="McKesson"/>
    <n v="32198"/>
    <s v="36512821"/>
    <n v="110"/>
    <s v="NULL"/>
    <s v="NULL"/>
  </r>
  <r>
    <x v="1"/>
    <x v="1"/>
    <d v="2021-12-17T00:00:00"/>
    <x v="11"/>
    <s v="Invoice"/>
    <s v="36522307"/>
    <n v="51220"/>
    <x v="73"/>
    <s v="51220 Clinical supplies"/>
    <x v="11"/>
    <s v="Towelette"/>
    <s v=" "/>
    <s v=""/>
    <s v=""/>
    <n v="26.9"/>
    <n v="26.9"/>
    <n v="0"/>
    <s v=""/>
    <s v="G/L Account"/>
    <s v=""/>
    <s v=" "/>
    <s v=""/>
    <s v="McKesson"/>
    <n v="28130"/>
    <s v="36522307"/>
    <n v="110"/>
    <s v="NULL"/>
    <s v="NULL"/>
  </r>
  <r>
    <x v="1"/>
    <x v="1"/>
    <d v="2021-12-17T00:00:00"/>
    <x v="11"/>
    <s v="Invoice"/>
    <s v="36508341"/>
    <n v="51220"/>
    <x v="73"/>
    <s v="51220 Clinical supplies"/>
    <x v="11"/>
    <s v="Bandage, underpad, sponge,drape,sharp/spec container,cover, tourn reeled,paper, tissue"/>
    <s v=" "/>
    <s v=""/>
    <s v=""/>
    <n v="816.17"/>
    <n v="816.17"/>
    <n v="0"/>
    <s v=""/>
    <s v="G/L Account"/>
    <s v=""/>
    <s v=" "/>
    <s v=""/>
    <s v="McKesson"/>
    <n v="28032"/>
    <s v="36508341"/>
    <n v="110"/>
    <s v="NULL"/>
    <s v="NULL"/>
  </r>
  <r>
    <x v="1"/>
    <x v="7"/>
    <d v="2021-12-17T00:00:00"/>
    <x v="11"/>
    <s v="Invoice"/>
    <s v="36503653"/>
    <n v="51210"/>
    <x v="74"/>
    <s v="51210 Surgical supplies"/>
    <x v="11"/>
    <s v="Self seal pouch"/>
    <s v=" "/>
    <s v=""/>
    <s v=""/>
    <n v="17.22"/>
    <n v="17.22"/>
    <n v="0"/>
    <s v=""/>
    <s v="G/L Account"/>
    <s v=""/>
    <s v=" "/>
    <s v=""/>
    <s v="McKesson"/>
    <n v="32194"/>
    <s v="36503653"/>
    <n v="11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EDGE TRANS CCD 602300367950 TRN*1*602300367950*1591031071~"/>
    <s v=" "/>
    <s v=""/>
    <s v=""/>
    <n v="-1058.8399999999999"/>
    <n v="0"/>
    <n v="1058.8399999999999"/>
    <s v=""/>
    <s v="G/L Account"/>
    <s v=""/>
    <s v=" "/>
    <s v=""/>
    <s v=""/>
    <n v="34041"/>
    <s v=""/>
    <n v="22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CCD 474898527 TRN*1*211216090006674*15910310 71\"/>
    <s v=" "/>
    <s v=""/>
    <s v=""/>
    <n v="-33.1"/>
    <n v="0"/>
    <n v="33.1"/>
    <s v=""/>
    <s v="G/L Account"/>
    <s v=""/>
    <s v=" "/>
    <s v=""/>
    <s v=""/>
    <n v="34039"/>
    <s v=""/>
    <n v="220"/>
    <s v="NULL"/>
    <s v="NULL"/>
  </r>
  <r>
    <x v="1"/>
    <x v="1"/>
    <d v="2021-12-17T00:00:00"/>
    <x v="11"/>
    <s v=" "/>
    <s v="G00206"/>
    <n v="41220"/>
    <x v="78"/>
    <s v="41220 Insurance revenue - professional fees"/>
    <x v="16"/>
    <s v="HCCLAIMPMT CIGNA CCD 474898527 TRN*1*211216090006673*15910310 71\"/>
    <s v=" "/>
    <s v=""/>
    <s v=""/>
    <n v="-36884.910000000003"/>
    <n v="0"/>
    <n v="36884.910000000003"/>
    <s v=""/>
    <s v="G/L Account"/>
    <s v=""/>
    <s v=" "/>
    <s v=""/>
    <s v=""/>
    <n v="34037"/>
    <s v=""/>
    <n v="220"/>
    <s v="NULL"/>
    <s v="NULL"/>
  </r>
  <r>
    <x v="4"/>
    <x v="4"/>
    <d v="2021-12-17T00:00:00"/>
    <x v="11"/>
    <s v=" "/>
    <s v="G00210"/>
    <n v="41110"/>
    <x v="81"/>
    <s v="41110 Self-pay revenue"/>
    <x v="17"/>
    <s v="DEPOSIT MERCHANT BANKCD CCD 496432191880"/>
    <s v=" "/>
    <s v=""/>
    <s v=""/>
    <n v="-1650"/>
    <n v="0"/>
    <n v="1650"/>
    <s v=""/>
    <s v="G/L Account"/>
    <s v=""/>
    <s v=" "/>
    <s v=""/>
    <s v=""/>
    <n v="34209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Wire Transfer Credit MEGAN R BROWNING"/>
    <s v=" "/>
    <s v=""/>
    <s v=""/>
    <n v="-4700"/>
    <n v="0"/>
    <n v="4700"/>
    <s v=""/>
    <s v="G/L Account"/>
    <s v=""/>
    <s v=" "/>
    <s v=""/>
    <s v=""/>
    <n v="34043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95587884"/>
    <s v=" "/>
    <s v=""/>
    <s v=""/>
    <n v="-7145"/>
    <n v="0"/>
    <n v="7145"/>
    <s v=""/>
    <s v="G/L Account"/>
    <s v=""/>
    <s v=" "/>
    <s v=""/>
    <s v=""/>
    <n v="34035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9884"/>
    <s v=" "/>
    <s v=""/>
    <s v=""/>
    <n v="-18053"/>
    <n v="0"/>
    <n v="18053"/>
    <s v=""/>
    <s v="G/L Account"/>
    <s v=""/>
    <s v=" "/>
    <s v=""/>
    <s v=""/>
    <n v="34033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8886"/>
    <s v=" "/>
    <s v=""/>
    <s v=""/>
    <n v="-30117"/>
    <n v="0"/>
    <n v="30117"/>
    <s v=""/>
    <s v="G/L Account"/>
    <s v=""/>
    <s v=" "/>
    <s v=""/>
    <s v=""/>
    <n v="34031"/>
    <s v=""/>
    <n v="220"/>
    <s v="NULL"/>
    <s v="NULL"/>
  </r>
  <r>
    <x v="1"/>
    <x v="1"/>
    <d v="2021-12-17T00:00:00"/>
    <x v="11"/>
    <s v=" "/>
    <s v="G00206"/>
    <n v="41110"/>
    <x v="81"/>
    <s v="41110 Self-pay revenue"/>
    <x v="17"/>
    <s v="DEPOSIT MERCHANT BANKCD CCD 496355783887"/>
    <s v=" "/>
    <s v=""/>
    <s v=""/>
    <n v="-12437"/>
    <n v="0"/>
    <n v="12437"/>
    <s v=""/>
    <s v="G/L Account"/>
    <s v=""/>
    <s v=" "/>
    <s v=""/>
    <s v=""/>
    <n v="34029"/>
    <s v=""/>
    <n v="220"/>
    <s v="NULL"/>
    <s v="NULL"/>
  </r>
  <r>
    <x v="4"/>
    <x v="4"/>
    <d v="2021-12-18T00:00:00"/>
    <x v="11"/>
    <s v=" "/>
    <s v="G00197"/>
    <n v="67160"/>
    <x v="15"/>
    <s v="67160 In-house meals"/>
    <x v="4"/>
    <s v="BT*DRIZLY * LIBERTY NEW YORK-no receipt"/>
    <s v=" "/>
    <s v=""/>
    <s v=""/>
    <n v="364.95"/>
    <n v="364.95"/>
    <n v="0"/>
    <s v="Bt Drizly Liberty"/>
    <s v="G/L Account"/>
    <s v=""/>
    <s v=" "/>
    <s v=""/>
    <s v=""/>
    <n v="31768"/>
    <s v=""/>
    <n v="110"/>
    <s v="NULL"/>
    <s v="NULL"/>
  </r>
  <r>
    <x v="1"/>
    <x v="1"/>
    <d v="2021-12-18T00:00:00"/>
    <x v="11"/>
    <s v=" "/>
    <s v="G00196"/>
    <n v="67160"/>
    <x v="15"/>
    <s v="67160 In-house meals"/>
    <x v="4"/>
    <s v="Teaspoon - NT"/>
    <s v=" "/>
    <s v=""/>
    <s v=""/>
    <n v="27.7"/>
    <n v="27.7"/>
    <n v="0"/>
    <s v="Teaspoon"/>
    <s v="G/L Account"/>
    <s v=""/>
    <s v=" "/>
    <s v=""/>
    <s v=""/>
    <n v="31210"/>
    <s v=""/>
    <n v="110"/>
    <s v="NULL"/>
    <s v="NULL"/>
  </r>
  <r>
    <x v="1"/>
    <x v="1"/>
    <d v="2021-12-18T00:00:00"/>
    <x v="11"/>
    <s v=" "/>
    <s v="G00195"/>
    <n v="67130"/>
    <x v="97"/>
    <s v="67130 Company events"/>
    <x v="4"/>
    <s v="SF Venue"/>
    <s v=" "/>
    <s v=""/>
    <s v=""/>
    <n v="7047"/>
    <n v="7047"/>
    <n v="0"/>
    <s v="Monroe"/>
    <s v="G/L Account"/>
    <s v=""/>
    <s v=" "/>
    <s v=""/>
    <s v=""/>
    <n v="30140"/>
    <s v=""/>
    <n v="332"/>
    <s v="NULL"/>
    <s v="NULL"/>
  </r>
  <r>
    <x v="4"/>
    <x v="4"/>
    <d v="2021-12-18T00:00:00"/>
    <x v="11"/>
    <s v=" "/>
    <s v="G00197"/>
    <n v="66160"/>
    <x v="18"/>
    <s v="66160 Other travel expenses"/>
    <x v="5"/>
    <s v="Gogo Inlight wifi- PK"/>
    <s v=" "/>
    <s v=""/>
    <s v=""/>
    <n v="27.95"/>
    <n v="27.95"/>
    <n v="0"/>
    <s v="Gogoinflight Wifi Il"/>
    <s v="G/L Account"/>
    <s v=""/>
    <s v=" "/>
    <s v=""/>
    <s v=""/>
    <n v="31750"/>
    <s v=""/>
    <n v="110"/>
    <s v="NULL"/>
    <s v="NULL"/>
  </r>
  <r>
    <x v="4"/>
    <x v="4"/>
    <d v="2021-12-18T00:00:00"/>
    <x v="11"/>
    <s v=" "/>
    <s v="G00197"/>
    <n v="66140"/>
    <x v="20"/>
    <s v="66140 Ground transportation"/>
    <x v="5"/>
    <s v="Taxi PK"/>
    <s v=" "/>
    <s v=""/>
    <s v=""/>
    <n v="77.3"/>
    <n v="77.3"/>
    <n v="0"/>
    <s v="Nyc Taxi Peter"/>
    <s v="G/L Account"/>
    <s v=""/>
    <s v=" "/>
    <s v=""/>
    <s v=""/>
    <n v="31756"/>
    <s v=""/>
    <n v="110"/>
    <s v="NULL"/>
    <s v="NULL"/>
  </r>
  <r>
    <x v="4"/>
    <x v="4"/>
    <d v="2021-12-18T00:00:00"/>
    <x v="11"/>
    <s v=" "/>
    <s v="G00197"/>
    <n v="66140"/>
    <x v="20"/>
    <s v="66140 Ground transportation"/>
    <x v="5"/>
    <s v="Le Pain Quotidien - no receipt"/>
    <s v=" "/>
    <s v=""/>
    <s v=""/>
    <n v="27.75"/>
    <n v="27.75"/>
    <n v="0"/>
    <s v="Le Pain Quotidien"/>
    <s v="G/L Account"/>
    <s v=""/>
    <s v=" "/>
    <s v=""/>
    <s v=""/>
    <n v="31744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GAS NT"/>
    <s v=" "/>
    <s v=""/>
    <s v=""/>
    <n v="5.95"/>
    <n v="5.95"/>
    <n v="0"/>
    <s v="G M Oil"/>
    <s v="G/L Account"/>
    <s v=""/>
    <s v=" "/>
    <s v=""/>
    <s v=""/>
    <n v="31216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SFO Park - NT"/>
    <s v=" "/>
    <s v=""/>
    <s v=""/>
    <n v="29.85"/>
    <n v="29.85"/>
    <n v="0"/>
    <s v="Park Sfo"/>
    <s v="G/L Account"/>
    <s v=""/>
    <s v=" "/>
    <s v=""/>
    <s v=""/>
    <n v="31204"/>
    <s v=""/>
    <n v="110"/>
    <s v="NULL"/>
    <s v="NULL"/>
  </r>
  <r>
    <x v="1"/>
    <x v="1"/>
    <d v="2021-12-18T00:00:00"/>
    <x v="11"/>
    <s v=" "/>
    <s v="G00196"/>
    <n v="66140"/>
    <x v="20"/>
    <s v="66140 Ground transportation"/>
    <x v="5"/>
    <s v="Hertz- car rental NT"/>
    <s v=" "/>
    <s v=""/>
    <s v=""/>
    <n v="70.239999999999995"/>
    <n v="70.239999999999995"/>
    <n v="0"/>
    <s v="Hertz"/>
    <s v="G/L Account"/>
    <s v=""/>
    <s v=" "/>
    <s v=""/>
    <s v=""/>
    <n v="31198"/>
    <s v=""/>
    <n v="110"/>
    <s v="NULL"/>
    <s v="NULL"/>
  </r>
  <r>
    <x v="4"/>
    <x v="4"/>
    <d v="2021-12-18T00:00:00"/>
    <x v="11"/>
    <s v=" "/>
    <s v="G00197"/>
    <n v="66130"/>
    <x v="21"/>
    <s v="66130 Meals"/>
    <x v="5"/>
    <s v="MIDTOWN 38 73NEW YORK NY - no receipt"/>
    <s v=" "/>
    <s v=""/>
    <s v=""/>
    <n v="126.24"/>
    <n v="126.24"/>
    <n v="0"/>
    <s v="Aplpay Midtown Peter"/>
    <s v="G/L Account"/>
    <s v=""/>
    <s v=" "/>
    <s v=""/>
    <s v=""/>
    <n v="31762"/>
    <s v=""/>
    <n v="110"/>
    <s v="NULL"/>
    <s v="NULL"/>
  </r>
  <r>
    <x v="4"/>
    <x v="4"/>
    <d v="2021-12-18T00:00:00"/>
    <x v="11"/>
    <s v=" "/>
    <s v="G00197"/>
    <n v="66130"/>
    <x v="21"/>
    <s v="66130 Meals"/>
    <x v="5"/>
    <s v="BT*DRIZLY, INC. BOSTON MA - no receipt"/>
    <s v=" "/>
    <s v=""/>
    <s v=""/>
    <n v="1.99"/>
    <n v="1.99"/>
    <n v="0"/>
    <s v="Bt Drizly Peter"/>
    <s v="G/L Account"/>
    <s v=""/>
    <s v=" "/>
    <s v=""/>
    <s v=""/>
    <n v="31738"/>
    <s v=""/>
    <n v="110"/>
    <s v="NULL"/>
    <s v="NULL"/>
  </r>
  <r>
    <x v="4"/>
    <x v="4"/>
    <d v="2021-12-18T00:00:00"/>
    <x v="11"/>
    <s v=" "/>
    <s v="G00197"/>
    <n v="66120"/>
    <x v="94"/>
    <s v="66120 Hotel"/>
    <x v="5"/>
    <s v="Fine Hotel Resorts Redeem Cred- Amex benefit no receipt"/>
    <s v=" "/>
    <s v=""/>
    <s v=""/>
    <n v="-280"/>
    <n v="0"/>
    <n v="280"/>
    <s v="Fhr Redeem Cred"/>
    <s v="G/L Account"/>
    <s v=""/>
    <s v=" "/>
    <s v=""/>
    <s v=""/>
    <n v="31732"/>
    <s v=""/>
    <n v="110"/>
    <s v="NULL"/>
    <s v="NULL"/>
  </r>
  <r>
    <x v="1"/>
    <x v="1"/>
    <d v="2021-12-18T00:00:00"/>
    <x v="11"/>
    <s v=" "/>
    <s v="G00195"/>
    <n v="65240"/>
    <x v="23"/>
    <s v="65240 Dues &amp; subscriptions"/>
    <x v="6"/>
    <s v="NPDB NPDB.HRSA.GOV- no receipt"/>
    <s v=" "/>
    <s v=""/>
    <s v=""/>
    <n v="6"/>
    <n v="6"/>
    <n v="0"/>
    <s v="Npdb Hrsa"/>
    <s v="G/L Account"/>
    <s v=""/>
    <s v=" "/>
    <s v=""/>
    <s v=""/>
    <n v="30146"/>
    <s v=""/>
    <n v="110"/>
    <s v="NULL"/>
    <s v="NULL"/>
  </r>
  <r>
    <x v="4"/>
    <x v="4"/>
    <d v="2021-12-18T00:00:00"/>
    <x v="11"/>
    <s v="Invoice"/>
    <s v="8000605051"/>
    <n v="65170"/>
    <x v="30"/>
    <s v="65170 Shredding Services"/>
    <x v="6"/>
    <s v="Shredding Service 12.3.21"/>
    <s v=" "/>
    <s v=""/>
    <s v=""/>
    <n v="64.78"/>
    <n v="64.78"/>
    <n v="0"/>
    <s v=""/>
    <s v="G/L Account"/>
    <s v=""/>
    <s v=" "/>
    <s v=""/>
    <s v="Shred It"/>
    <n v="28134"/>
    <s v="8000605051"/>
    <n v="180"/>
    <s v="NULL"/>
    <s v="NULL"/>
  </r>
  <r>
    <x v="1"/>
    <x v="1"/>
    <d v="2021-12-18T00:00:00"/>
    <x v="11"/>
    <s v=" "/>
    <s v="G00195"/>
    <n v="63150"/>
    <x v="45"/>
    <s v="63150 Advertising, print &amp; promotion"/>
    <x v="8"/>
    <s v="Fedex SF"/>
    <s v=" "/>
    <s v=""/>
    <s v=""/>
    <n v="65.66"/>
    <n v="65.66"/>
    <n v="0"/>
    <s v="Federal Express"/>
    <s v="G/L Account"/>
    <s v=""/>
    <s v=" "/>
    <s v=""/>
    <s v=""/>
    <n v="30134"/>
    <s v=""/>
    <n v="180"/>
    <s v="NULL"/>
    <s v="NULL"/>
  </r>
  <r>
    <x v="1"/>
    <x v="1"/>
    <d v="2021-12-18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152"/>
    <s v=""/>
    <n v="340"/>
    <s v="NULL"/>
    <s v="NULL"/>
  </r>
  <r>
    <x v="1"/>
    <x v="1"/>
    <d v="2021-12-18T00:00:00"/>
    <x v="11"/>
    <s v=" "/>
    <s v="G00195"/>
    <n v="51260"/>
    <x v="70"/>
    <s v="51260 Patient souvenirs"/>
    <x v="11"/>
    <s v="Costco Patient flowers"/>
    <s v=" "/>
    <s v=""/>
    <s v=""/>
    <n v="52.43"/>
    <n v="52.43"/>
    <n v="0"/>
    <s v="Costco"/>
    <s v="G/L Account"/>
    <s v=""/>
    <s v=" "/>
    <s v=""/>
    <s v=""/>
    <n v="30128"/>
    <s v=""/>
    <n v="340"/>
    <s v="NULL"/>
    <s v="NULL"/>
  </r>
  <r>
    <x v="1"/>
    <x v="1"/>
    <d v="2021-12-18T00:00:00"/>
    <x v="11"/>
    <s v="Invoice"/>
    <s v="20033529"/>
    <n v="51230"/>
    <x v="72"/>
    <s v="51230 IVF Lab supplies"/>
    <x v="11"/>
    <s v="11.18.21 BB Pipettes"/>
    <s v=" "/>
    <s v=""/>
    <s v=""/>
    <n v="5419.49"/>
    <n v="5419.49"/>
    <n v="0"/>
    <s v=""/>
    <s v="G/L Account"/>
    <s v=""/>
    <s v=" "/>
    <s v=""/>
    <s v="Vitrolife"/>
    <n v="28281"/>
    <s v="20033529"/>
    <n v="130"/>
    <s v="NULL"/>
    <s v="NULL"/>
  </r>
  <r>
    <x v="1"/>
    <x v="7"/>
    <d v="2021-12-18T00:00:00"/>
    <x v="11"/>
    <s v="Invoice"/>
    <s v="67805562"/>
    <n v="51230"/>
    <x v="72"/>
    <s v="51230 IVF Lab supplies"/>
    <x v="11"/>
    <s v="Nitrogen Liquid NF"/>
    <s v=" "/>
    <s v=""/>
    <s v=""/>
    <n v="326.07"/>
    <n v="326.07"/>
    <n v="0"/>
    <s v=""/>
    <s v="G/L Account"/>
    <s v=""/>
    <s v=" "/>
    <s v=""/>
    <s v="Linde Gas &amp; Equipment Inc."/>
    <n v="28044"/>
    <s v="67805562"/>
    <n v="130"/>
    <s v="NULL"/>
    <s v="NULL"/>
  </r>
  <r>
    <x v="1"/>
    <x v="5"/>
    <d v="2021-12-18T00:00:00"/>
    <x v="11"/>
    <s v="Invoice"/>
    <s v="67805416"/>
    <n v="51230"/>
    <x v="72"/>
    <s v="51230 IVF Lab supplies"/>
    <x v="11"/>
    <s v="Nitrogen Liquid NF"/>
    <s v=" "/>
    <s v=""/>
    <s v=""/>
    <n v="322.74"/>
    <n v="322.74"/>
    <n v="0"/>
    <s v=""/>
    <s v="G/L Account"/>
    <s v=""/>
    <s v=" "/>
    <s v=""/>
    <s v="Linde Gas &amp; Equipment Inc."/>
    <n v="28040"/>
    <s v="67805416"/>
    <n v="130"/>
    <s v="NULL"/>
    <s v="NULL"/>
  </r>
  <r>
    <x v="0"/>
    <x v="4"/>
    <d v="2021-12-19T00:00:00"/>
    <x v="11"/>
    <s v=" "/>
    <s v="85191639"/>
    <n v="66160"/>
    <x v="18"/>
    <s v="66160 Other travel expenses"/>
    <x v="5"/>
    <s v="Per Diem"/>
    <s v=" "/>
    <s v=""/>
    <s v=""/>
    <n v="532"/>
    <n v="532"/>
    <n v="0"/>
    <s v="2021 Per Diem Rate for NYC: $76 - $76 x 7 Nights = $532"/>
    <s v="G/L Account"/>
    <s v=""/>
    <s v=" "/>
    <s v=""/>
    <s v=""/>
    <n v="37505"/>
    <s v=""/>
    <n v="370"/>
    <s v=""/>
    <s v=""/>
  </r>
  <r>
    <x v="0"/>
    <x v="4"/>
    <d v="2021-12-19T00:00:00"/>
    <x v="11"/>
    <s v=" "/>
    <s v="85191639"/>
    <n v="66140"/>
    <x v="20"/>
    <s v="66140 Ground transportation"/>
    <x v="5"/>
    <s v="Uber"/>
    <s v=" "/>
    <s v=""/>
    <s v=""/>
    <n v="66.819999999999993"/>
    <n v="66.819999999999993"/>
    <n v="0"/>
    <s v="JFK to Hotel"/>
    <s v="G/L Account"/>
    <s v=""/>
    <s v=" "/>
    <s v=""/>
    <s v=""/>
    <n v="37437"/>
    <s v=""/>
    <n v="370"/>
    <s v=""/>
    <s v="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67.66"/>
    <n v="67.66"/>
    <n v="0"/>
    <s v="Uber.com"/>
    <s v="G/L Account"/>
    <s v=""/>
    <s v=" "/>
    <s v=""/>
    <s v=""/>
    <n v="31786"/>
    <s v=""/>
    <n v="110"/>
    <s v="NULL"/>
    <s v="NULL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34.1"/>
    <n v="34.1"/>
    <n v="0"/>
    <s v="Uber.com"/>
    <s v="G/L Account"/>
    <s v=""/>
    <s v=" "/>
    <s v=""/>
    <s v=""/>
    <n v="31780"/>
    <s v=""/>
    <n v="110"/>
    <s v="NULL"/>
    <s v="NULL"/>
  </r>
  <r>
    <x v="4"/>
    <x v="4"/>
    <d v="2021-12-19T00:00:00"/>
    <x v="11"/>
    <s v=" "/>
    <s v="G00197"/>
    <n v="66140"/>
    <x v="20"/>
    <s v="66140 Ground transportation"/>
    <x v="5"/>
    <s v="Uber PK"/>
    <s v=" "/>
    <s v=""/>
    <s v=""/>
    <n v="8.3800000000000008"/>
    <n v="8.3800000000000008"/>
    <n v="0"/>
    <s v="Uber.com"/>
    <s v="G/L Account"/>
    <s v=""/>
    <s v=" "/>
    <s v=""/>
    <s v=""/>
    <n v="31774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42.09"/>
    <n v="42.09"/>
    <n v="0"/>
    <s v="Uber.com"/>
    <s v="G/L Account"/>
    <s v=""/>
    <s v=" "/>
    <s v=""/>
    <s v=""/>
    <n v="31252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46.46"/>
    <n v="46.46"/>
    <n v="0"/>
    <s v="Uber.com"/>
    <s v="G/L Account"/>
    <s v=""/>
    <s v=" "/>
    <s v=""/>
    <s v=""/>
    <n v="31246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56.32"/>
    <n v="56.32"/>
    <n v="0"/>
    <s v="Uber.com"/>
    <s v="G/L Account"/>
    <s v=""/>
    <s v=" "/>
    <s v=""/>
    <s v=""/>
    <n v="31240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GAS NT"/>
    <s v=" "/>
    <s v=""/>
    <s v=""/>
    <n v="91.26"/>
    <n v="91.26"/>
    <n v="0"/>
    <s v="Chevron"/>
    <s v="G/L Account"/>
    <s v=""/>
    <s v=" "/>
    <s v=""/>
    <s v=""/>
    <n v="31228"/>
    <s v=""/>
    <n v="110"/>
    <s v="NULL"/>
    <s v="NULL"/>
  </r>
  <r>
    <x v="1"/>
    <x v="1"/>
    <d v="2021-12-19T00:00:00"/>
    <x v="11"/>
    <s v=" "/>
    <s v="G00196"/>
    <n v="66140"/>
    <x v="20"/>
    <s v="66140 Ground transportation"/>
    <x v="5"/>
    <s v="Uber NT"/>
    <s v=" "/>
    <s v=""/>
    <s v=""/>
    <n v="150"/>
    <n v="150"/>
    <n v="0"/>
    <s v="Uber.com"/>
    <s v="G/L Account"/>
    <s v=""/>
    <s v=" "/>
    <s v=""/>
    <s v=""/>
    <n v="31222"/>
    <s v=""/>
    <n v="110"/>
    <s v="NULL"/>
    <s v="NULL"/>
  </r>
  <r>
    <x v="0"/>
    <x v="4"/>
    <d v="2021-12-19T00:00:00"/>
    <x v="11"/>
    <s v=" "/>
    <s v="85191639"/>
    <n v="66120"/>
    <x v="94"/>
    <s v="66120 Hotel"/>
    <x v="5"/>
    <s v="Marriott Hotels"/>
    <s v=" "/>
    <s v=""/>
    <s v=""/>
    <n v="1767.61"/>
    <n v="1767.61"/>
    <n v="0"/>
    <s v=""/>
    <s v="G/L Account"/>
    <s v=""/>
    <s v=" "/>
    <s v=""/>
    <s v=""/>
    <n v="37471"/>
    <s v=""/>
    <n v="370"/>
    <s v=""/>
    <s v=""/>
  </r>
  <r>
    <x v="0"/>
    <x v="4"/>
    <d v="2021-12-19T00:00:00"/>
    <x v="11"/>
    <s v=" "/>
    <s v="85191639"/>
    <n v="66110"/>
    <x v="22"/>
    <s v="66110 Airfare"/>
    <x v="5"/>
    <s v="Alaska Airlines"/>
    <s v=" "/>
    <s v=""/>
    <s v=""/>
    <n v="348.4"/>
    <n v="348.4"/>
    <n v="0"/>
    <s v=""/>
    <s v="G/L Account"/>
    <s v=""/>
    <s v=" "/>
    <s v=""/>
    <s v=""/>
    <n v="36385"/>
    <s v=""/>
    <n v="370"/>
    <s v=""/>
    <s v=""/>
  </r>
  <r>
    <x v="1"/>
    <x v="1"/>
    <d v="2021-12-19T00:00:00"/>
    <x v="11"/>
    <s v=" "/>
    <s v="G00196"/>
    <n v="65190"/>
    <x v="28"/>
    <s v="65190 Office supplies"/>
    <x v="6"/>
    <s v="travel case, power inverter"/>
    <s v=" "/>
    <s v=""/>
    <s v=""/>
    <n v="64.78"/>
    <n v="64.78"/>
    <n v="0"/>
    <s v="Amazon"/>
    <s v="G/L Account"/>
    <s v=""/>
    <s v=" "/>
    <s v=""/>
    <s v=""/>
    <n v="31234"/>
    <s v=""/>
    <n v="180"/>
    <s v="NULL"/>
    <s v="NULL"/>
  </r>
  <r>
    <x v="0"/>
    <x v="2"/>
    <d v="2021-12-19T00:00:00"/>
    <x v="11"/>
    <s v="Invoice"/>
    <s v="52064"/>
    <n v="64110"/>
    <x v="42"/>
    <s v="64110 Accounting"/>
    <x v="7"/>
    <s v="Dynamics implementation 12.13.21-12.17.21"/>
    <s v=" "/>
    <s v=""/>
    <s v=""/>
    <n v="508.75"/>
    <n v="508.75"/>
    <n v="0"/>
    <s v=""/>
    <s v="G/L Account"/>
    <s v=""/>
    <s v=" "/>
    <s v=""/>
    <s v="Technology Management Concepts"/>
    <n v="28285"/>
    <s v="52064"/>
    <n v="320"/>
    <s v="NULL"/>
    <s v="NULL"/>
  </r>
  <r>
    <x v="0"/>
    <x v="1"/>
    <d v="2021-12-20T00:00:00"/>
    <x v="11"/>
    <s v=" "/>
    <s v="G00202"/>
    <n v="81400"/>
    <x v="1"/>
    <s v="81400 Auto lease related expenses"/>
    <x v="0"/>
    <s v="ACH DEBIT BMWFINANCIAL SVS/BMWFS PYMT ID#295532172"/>
    <s v=" "/>
    <s v=""/>
    <s v=""/>
    <n v="489.42"/>
    <n v="489.42"/>
    <n v="0"/>
    <s v=""/>
    <s v="G/L Account"/>
    <s v=""/>
    <s v=" "/>
    <s v=""/>
    <s v=""/>
    <n v="33427"/>
    <s v=""/>
    <n v="110"/>
    <s v="NULL"/>
    <s v="NULL"/>
  </r>
  <r>
    <x v="1"/>
    <x v="1"/>
    <d v="2021-12-20T00:00:00"/>
    <x v="11"/>
    <s v=" "/>
    <s v="85777875"/>
    <n v="67110"/>
    <x v="17"/>
    <s v="67110 Professional development"/>
    <x v="4"/>
    <s v="ASRM membership"/>
    <s v=" "/>
    <s v=""/>
    <s v=""/>
    <n v="150"/>
    <n v="150"/>
    <n v="0"/>
    <s v="ASRM membership"/>
    <s v="G/L Account"/>
    <s v=""/>
    <s v=" "/>
    <s v=""/>
    <s v=""/>
    <n v="36389"/>
    <s v=""/>
    <n v="120"/>
    <s v=""/>
    <s v=""/>
  </r>
  <r>
    <x v="1"/>
    <x v="1"/>
    <d v="2021-12-20T00:00:00"/>
    <x v="11"/>
    <s v=" "/>
    <s v="85781011"/>
    <n v="66140"/>
    <x v="20"/>
    <s v="66140 Ground transportation"/>
    <x v="5"/>
    <s v="SOMA parking"/>
    <s v=" "/>
    <s v=""/>
    <s v=""/>
    <n v="36"/>
    <n v="36"/>
    <n v="0"/>
    <s v="SOMA PArking"/>
    <s v="G/L Account"/>
    <s v=""/>
    <s v=" "/>
    <s v=""/>
    <s v=""/>
    <n v="36393"/>
    <s v=""/>
    <n v="120"/>
    <s v=""/>
    <s v=""/>
  </r>
  <r>
    <x v="1"/>
    <x v="1"/>
    <d v="2021-12-20T00:00:00"/>
    <x v="11"/>
    <s v=" "/>
    <s v="85778620"/>
    <n v="66140"/>
    <x v="20"/>
    <s v="66140 Ground transportation"/>
    <x v="5"/>
    <s v="Mileage"/>
    <s v=" "/>
    <s v=""/>
    <s v=""/>
    <n v="36.96"/>
    <n v="36.96"/>
    <n v="0"/>
    <s v="Mileage"/>
    <s v="G/L Account"/>
    <s v=""/>
    <s v=" "/>
    <s v=""/>
    <s v=""/>
    <n v="36391"/>
    <s v=""/>
    <n v="120"/>
    <s v=""/>
    <s v=""/>
  </r>
  <r>
    <x v="4"/>
    <x v="4"/>
    <d v="2021-12-20T00:00:00"/>
    <x v="11"/>
    <s v=" "/>
    <s v="G00197"/>
    <n v="66140"/>
    <x v="20"/>
    <s v="66140 Ground transportation"/>
    <x v="5"/>
    <s v="Uber PK"/>
    <s v=" "/>
    <s v=""/>
    <s v=""/>
    <n v="70.56"/>
    <n v="70.56"/>
    <n v="0"/>
    <s v="Uber.com"/>
    <s v="G/L Account"/>
    <s v=""/>
    <s v=" "/>
    <s v=""/>
    <s v=""/>
    <n v="31798"/>
    <s v=""/>
    <n v="110"/>
    <s v="NULL"/>
    <s v="NULL"/>
  </r>
  <r>
    <x v="4"/>
    <x v="4"/>
    <d v="2021-12-20T00:00:00"/>
    <x v="11"/>
    <s v=" "/>
    <s v="G00197"/>
    <n v="66120"/>
    <x v="94"/>
    <s v="66120 Hotel"/>
    <x v="5"/>
    <s v="Ritz Carlton - PK"/>
    <s v=" "/>
    <s v=""/>
    <s v=""/>
    <n v="74.099999999999994"/>
    <n v="74.099999999999994"/>
    <n v="0"/>
    <s v="Ritz Carlton"/>
    <s v="G/L Account"/>
    <s v=""/>
    <s v=" "/>
    <s v=""/>
    <s v=""/>
    <n v="31804"/>
    <s v=""/>
    <n v="110"/>
    <s v="NULL"/>
    <s v="NULL"/>
  </r>
  <r>
    <x v="4"/>
    <x v="4"/>
    <d v="2021-12-20T00:00:00"/>
    <x v="11"/>
    <s v=" "/>
    <s v="G00197"/>
    <n v="65210"/>
    <x v="26"/>
    <s v="65210 Computer software"/>
    <x v="6"/>
    <s v="Apple - PK"/>
    <s v=" "/>
    <s v=""/>
    <s v=""/>
    <n v="7.99"/>
    <n v="7.99"/>
    <n v="0"/>
    <s v="Apple"/>
    <s v="G/L Account"/>
    <s v=""/>
    <s v=" "/>
    <s v=""/>
    <s v=""/>
    <n v="31792"/>
    <s v=""/>
    <n v="110"/>
    <s v="NULL"/>
    <s v="NULL"/>
  </r>
  <r>
    <x v="1"/>
    <x v="1"/>
    <d v="2021-12-20T00:00:00"/>
    <x v="11"/>
    <s v=" "/>
    <s v="G00195"/>
    <n v="65210"/>
    <x v="26"/>
    <s v="65210 Computer software"/>
    <x v="6"/>
    <s v="Microsoft IT - no receipt"/>
    <s v=" "/>
    <s v=""/>
    <s v=""/>
    <n v="155.49"/>
    <n v="155.49"/>
    <n v="0"/>
    <s v="Microsoft"/>
    <s v="G/L Account"/>
    <s v=""/>
    <s v=" "/>
    <s v=""/>
    <s v=""/>
    <n v="30176"/>
    <s v=""/>
    <n v="370"/>
    <s v="NULL"/>
    <s v="NULL"/>
  </r>
  <r>
    <x v="4"/>
    <x v="4"/>
    <d v="2021-12-20T00:00:00"/>
    <x v="11"/>
    <s v="Invoice"/>
    <s v="307673"/>
    <n v="65180"/>
    <x v="29"/>
    <s v="65180 Printing, delivery, &amp; postage"/>
    <x v="6"/>
    <s v="11.28.21-12.27.21 billing period"/>
    <s v=" "/>
    <s v=""/>
    <s v=""/>
    <n v="45"/>
    <n v="45"/>
    <n v="0"/>
    <s v=""/>
    <s v="G/L Account"/>
    <s v=""/>
    <s v=" "/>
    <s v=""/>
    <s v="Scott Technology Group"/>
    <n v="28287"/>
    <s v="307673"/>
    <n v="370"/>
    <s v="NULL"/>
    <s v="NULL"/>
  </r>
  <r>
    <x v="1"/>
    <x v="3"/>
    <d v="2021-12-20T00:00:00"/>
    <x v="11"/>
    <s v="Invoice"/>
    <s v="307742"/>
    <n v="65180"/>
    <x v="29"/>
    <s v="65180 Printing, delivery, &amp; postage"/>
    <x v="6"/>
    <s v="12.20.21-12.31.21 billing period"/>
    <s v=" "/>
    <s v=""/>
    <s v=""/>
    <n v="17.2"/>
    <n v="17.2"/>
    <n v="0"/>
    <s v=""/>
    <s v="G/L Account"/>
    <s v=""/>
    <s v=" "/>
    <s v=""/>
    <s v="Scott Technology Group"/>
    <n v="27945"/>
    <s v="307742"/>
    <n v="370"/>
    <s v="NULL"/>
    <s v="NULL"/>
  </r>
  <r>
    <x v="1"/>
    <x v="5"/>
    <d v="2021-12-20T00:00:00"/>
    <x v="11"/>
    <s v="Invoice"/>
    <s v="23119"/>
    <n v="65160"/>
    <x v="31"/>
    <s v="65160 Repair &amp; Maintenance"/>
    <x v="6"/>
    <s v="Vapor Vent Valves"/>
    <s v=" "/>
    <s v=""/>
    <s v=""/>
    <n v="3019"/>
    <n v="3019"/>
    <n v="0"/>
    <s v=""/>
    <s v="G/L Account"/>
    <s v=""/>
    <s v=" "/>
    <s v=""/>
    <s v="L J Kruse Company "/>
    <n v="28550"/>
    <s v="23119"/>
    <n v="380"/>
    <s v="NULL"/>
    <s v="NULL"/>
  </r>
  <r>
    <x v="1"/>
    <x v="7"/>
    <d v="2021-12-20T00:00:00"/>
    <x v="11"/>
    <s v="Invoice"/>
    <s v="23119"/>
    <n v="65160"/>
    <x v="31"/>
    <s v="65160 Repair &amp; Maintenance"/>
    <x v="6"/>
    <s v="Vapor Vent Valves"/>
    <s v=" "/>
    <s v=""/>
    <s v=""/>
    <n v="3358"/>
    <n v="3358"/>
    <n v="0"/>
    <s v=""/>
    <s v="G/L Account"/>
    <s v=""/>
    <s v=" "/>
    <s v=""/>
    <s v="L J Kruse Company "/>
    <n v="28547"/>
    <s v="23119"/>
    <n v="380"/>
    <s v="NULL"/>
    <s v="NULL"/>
  </r>
  <r>
    <x v="1"/>
    <x v="6"/>
    <d v="2021-12-20T00:00:00"/>
    <x v="11"/>
    <s v="Invoice"/>
    <s v="12.20.21-PGE RWC"/>
    <n v="65120"/>
    <x v="35"/>
    <s v="65120 Utilities"/>
    <x v="6"/>
    <s v="RWC PGE 11.13.21-12.13.21"/>
    <s v=" "/>
    <s v=""/>
    <s v=""/>
    <n v="325.45"/>
    <n v="325.45"/>
    <n v="0"/>
    <s v=""/>
    <s v="G/L Account"/>
    <s v=""/>
    <s v=" "/>
    <s v=""/>
    <s v="PG&amp;E"/>
    <n v="28543"/>
    <s v="12.20.21-PGE RWC"/>
    <n v="380"/>
    <s v="NULL"/>
    <s v="NULL"/>
  </r>
  <r>
    <x v="4"/>
    <x v="4"/>
    <d v="2021-12-20T00:00:00"/>
    <x v="11"/>
    <s v=" "/>
    <s v="86287902"/>
    <n v="64140"/>
    <x v="40"/>
    <s v="64140 Recruiting - Provider"/>
    <x v="7"/>
    <s v="Dominque Ansel Bakery"/>
    <s v=" "/>
    <s v=""/>
    <s v=""/>
    <n v="51.82"/>
    <n v="51.82"/>
    <n v="0"/>
    <s v="treats for referring providers"/>
    <s v="G/L Account"/>
    <s v=""/>
    <s v=" "/>
    <s v=""/>
    <s v=""/>
    <n v="36395"/>
    <s v=""/>
    <n v="110"/>
    <s v=""/>
    <s v=""/>
  </r>
  <r>
    <x v="0"/>
    <x v="2"/>
    <d v="2021-12-20T00:00:00"/>
    <x v="11"/>
    <s v="Invoice"/>
    <s v="0006477646"/>
    <n v="64130"/>
    <x v="41"/>
    <s v="64130 Contract labor"/>
    <x v="7"/>
    <s v="IT contractor WE 12/11/21"/>
    <s v=" "/>
    <s v=""/>
    <s v=""/>
    <n v="2800"/>
    <n v="2800"/>
    <n v="0"/>
    <s v=""/>
    <s v="G/L Account"/>
    <s v=""/>
    <s v=" "/>
    <s v=""/>
    <s v="Apex Systems LLC"/>
    <n v="27943"/>
    <s v="0006477646"/>
    <n v="370"/>
    <s v="NULL"/>
    <s v="NULL"/>
  </r>
  <r>
    <x v="0"/>
    <x v="2"/>
    <d v="2021-12-20T00:00:00"/>
    <x v="11"/>
    <s v="Invoice"/>
    <s v="0006477645"/>
    <n v="64130"/>
    <x v="41"/>
    <s v="64130 Contract labor"/>
    <x v="7"/>
    <s v="IT contractor WE 12/4/21"/>
    <s v=" "/>
    <s v=""/>
    <s v=""/>
    <n v="2800"/>
    <n v="2800"/>
    <n v="0"/>
    <s v=""/>
    <s v="G/L Account"/>
    <s v=""/>
    <s v=" "/>
    <s v=""/>
    <s v="Apex Systems LLC"/>
    <n v="27941"/>
    <s v="0006477645"/>
    <n v="370"/>
    <s v="NULL"/>
    <s v="NULL"/>
  </r>
  <r>
    <x v="1"/>
    <x v="7"/>
    <d v="2021-12-20T00:00:00"/>
    <x v="11"/>
    <s v=" "/>
    <s v="G00195"/>
    <n v="63150"/>
    <x v="45"/>
    <s v="63150 Advertising, print &amp; promotion"/>
    <x v="8"/>
    <s v="Fedex Oak"/>
    <s v=" "/>
    <s v=""/>
    <s v=""/>
    <n v="14.58"/>
    <n v="14.58"/>
    <n v="0"/>
    <s v="Federal Express"/>
    <s v="G/L Account"/>
    <s v=""/>
    <s v=" "/>
    <s v=""/>
    <s v=""/>
    <n v="30170"/>
    <s v=""/>
    <n v="180"/>
    <s v="NULL"/>
    <s v="NULL"/>
  </r>
  <r>
    <x v="1"/>
    <x v="1"/>
    <d v="2021-12-20T00:00:00"/>
    <x v="11"/>
    <s v=" "/>
    <s v="G00195"/>
    <n v="63150"/>
    <x v="45"/>
    <s v="63150 Advertising, print &amp; promotion"/>
    <x v="8"/>
    <s v="Fedex SF"/>
    <s v=" "/>
    <s v=""/>
    <s v=""/>
    <n v="17.170000000000002"/>
    <n v="17.170000000000002"/>
    <n v="0"/>
    <s v="Federal Express"/>
    <s v="G/L Account"/>
    <s v=""/>
    <s v=" "/>
    <s v=""/>
    <s v=""/>
    <n v="30164"/>
    <s v=""/>
    <n v="180"/>
    <s v="NULL"/>
    <s v="NULL"/>
  </r>
  <r>
    <x v="4"/>
    <x v="4"/>
    <d v="2021-12-20T00:00:00"/>
    <x v="11"/>
    <s v=" "/>
    <s v="G00195"/>
    <n v="63150"/>
    <x v="45"/>
    <s v="63150 Advertising, print &amp; promotion"/>
    <x v="8"/>
    <s v="Fedex NYC"/>
    <s v=" "/>
    <s v=""/>
    <s v=""/>
    <n v="63.72"/>
    <n v="63.72"/>
    <n v="0"/>
    <s v="Federal Express"/>
    <s v="G/L Account"/>
    <s v=""/>
    <s v=" "/>
    <s v=""/>
    <s v=""/>
    <n v="30158"/>
    <s v=""/>
    <n v="180"/>
    <s v="NULL"/>
    <s v="NULL"/>
  </r>
  <r>
    <x v="1"/>
    <x v="5"/>
    <d v="2021-12-20T00:00:00"/>
    <x v="11"/>
    <s v="Invoice"/>
    <s v="511000187906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8100"/>
    <s v="511000187906"/>
    <n v="110"/>
    <s v="NULL"/>
    <s v="NULL"/>
  </r>
  <r>
    <x v="1"/>
    <x v="5"/>
    <d v="2021-12-20T00:00:00"/>
    <x v="11"/>
    <s v="Invoice"/>
    <s v="511000187906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8097"/>
    <s v="511000187906"/>
    <n v="130"/>
    <s v="NULL"/>
    <s v="NULL"/>
  </r>
  <r>
    <x v="1"/>
    <x v="5"/>
    <d v="2021-12-20T00:00:00"/>
    <x v="11"/>
    <s v="Invoice"/>
    <s v="511000187906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8094"/>
    <s v="511000187906"/>
    <n v="170"/>
    <s v="NULL"/>
    <s v="NULL"/>
  </r>
  <r>
    <x v="1"/>
    <x v="5"/>
    <d v="2021-12-20T00:00:00"/>
    <x v="11"/>
    <s v="Invoice"/>
    <s v="511000187906"/>
    <n v="51380"/>
    <x v="63"/>
    <s v="51380 Laundry"/>
    <x v="10"/>
    <s v="Laundry Nurses"/>
    <s v=" "/>
    <s v=""/>
    <s v=""/>
    <n v="120.22"/>
    <n v="120.22"/>
    <n v="0"/>
    <s v=""/>
    <s v="G/L Account"/>
    <s v=""/>
    <s v=" "/>
    <s v=""/>
    <s v="Aramark"/>
    <n v="28091"/>
    <s v="511000187906"/>
    <n v="120"/>
    <s v="NULL"/>
    <s v="NULL"/>
  </r>
  <r>
    <x v="1"/>
    <x v="7"/>
    <d v="2021-12-20T00:00:00"/>
    <x v="11"/>
    <s v="Invoice"/>
    <s v="1211220117"/>
    <n v="51350"/>
    <x v="90"/>
    <s v="51350 COGS - janitorial and waste management"/>
    <x v="10"/>
    <s v="Kleenline Roll Liner, Nat coreless roll liner"/>
    <s v=" "/>
    <s v=""/>
    <s v=""/>
    <n v="122.39"/>
    <n v="122.39"/>
    <n v="0"/>
    <s v=""/>
    <s v="G/L Account"/>
    <s v=""/>
    <s v=" "/>
    <s v=""/>
    <s v="Carrillo's Cleaning Services, Inc"/>
    <n v="28138"/>
    <s v="1211220117"/>
    <n v="38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39"/>
    <n v="41.39"/>
    <n v="0"/>
    <s v="Orders Goodeggs.com"/>
    <s v="G/L Account"/>
    <s v=""/>
    <s v=" "/>
    <s v=""/>
    <s v=""/>
    <n v="30194"/>
    <s v=""/>
    <n v="34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30188"/>
    <s v=""/>
    <n v="340"/>
    <s v="NULL"/>
    <s v="NULL"/>
  </r>
  <r>
    <x v="1"/>
    <x v="1"/>
    <d v="2021-12-20T00:00:00"/>
    <x v="11"/>
    <s v=" "/>
    <s v="G00195"/>
    <n v="51260"/>
    <x v="70"/>
    <s v="51260 Patient souvenirs"/>
    <x v="11"/>
    <s v="GoodEgg-Patient Flowers"/>
    <s v=" "/>
    <s v=""/>
    <s v=""/>
    <n v="41.79"/>
    <n v="41.79"/>
    <n v="0"/>
    <s v="Orders Goodeggs.com"/>
    <s v="G/L Account"/>
    <s v=""/>
    <s v=" "/>
    <s v=""/>
    <s v=""/>
    <n v="30182"/>
    <s v=""/>
    <n v="340"/>
    <s v="NULL"/>
    <s v="NULL"/>
  </r>
  <r>
    <x v="1"/>
    <x v="5"/>
    <d v="2021-12-20T00:00:00"/>
    <x v="11"/>
    <s v=" "/>
    <s v="G00196"/>
    <n v="51230"/>
    <x v="72"/>
    <s v="51230 IVF Lab supplies"/>
    <x v="11"/>
    <s v="Cable zip ties"/>
    <s v=" "/>
    <s v=""/>
    <s v=""/>
    <n v="5.45"/>
    <n v="5.45"/>
    <n v="0"/>
    <s v="Amazon"/>
    <s v="G/L Account"/>
    <s v=""/>
    <s v=" "/>
    <s v=""/>
    <s v=""/>
    <n v="31270"/>
    <s v=""/>
    <n v="130"/>
    <s v="NULL"/>
    <s v="NULL"/>
  </r>
  <r>
    <x v="1"/>
    <x v="5"/>
    <d v="2021-12-20T00:00:00"/>
    <x v="11"/>
    <s v=" "/>
    <s v="G00196"/>
    <n v="51230"/>
    <x v="72"/>
    <s v="51230 IVF Lab supplies"/>
    <x v="11"/>
    <s v="Label Tape Replacemen"/>
    <s v=" "/>
    <s v=""/>
    <s v=""/>
    <n v="15.03"/>
    <n v="15.03"/>
    <n v="0"/>
    <s v="Amazon"/>
    <s v="G/L Account"/>
    <s v=""/>
    <s v=" "/>
    <s v=""/>
    <s v=""/>
    <n v="31264"/>
    <s v=""/>
    <n v="130"/>
    <s v="NULL"/>
    <s v="NULL"/>
  </r>
  <r>
    <x v="1"/>
    <x v="1"/>
    <d v="2021-12-20T00:00:00"/>
    <x v="11"/>
    <s v="Invoice"/>
    <s v="36975"/>
    <n v="51230"/>
    <x v="72"/>
    <s v="51230 IVF Lab supplies"/>
    <x v="11"/>
    <s v="160L/180L nitrogen"/>
    <s v=" "/>
    <s v=""/>
    <s v=""/>
    <n v="650.47"/>
    <n v="650.47"/>
    <n v="0"/>
    <s v=""/>
    <s v="G/L Account"/>
    <s v=""/>
    <s v=" "/>
    <s v=""/>
    <s v="Rons Medical Gases, INC"/>
    <n v="29386"/>
    <s v="36975"/>
    <n v="130"/>
    <s v="NULL"/>
    <s v="NULL"/>
  </r>
  <r>
    <x v="1"/>
    <x v="1"/>
    <d v="2021-12-20T00:00:00"/>
    <x v="11"/>
    <s v="Invoice"/>
    <s v="7254326"/>
    <n v="51230"/>
    <x v="72"/>
    <s v="51230 IVF Lab supplies"/>
    <x v="11"/>
    <s v="Cryo marker pens"/>
    <s v=" "/>
    <s v=""/>
    <s v=""/>
    <n v="216.81"/>
    <n v="216.81"/>
    <n v="0"/>
    <s v=""/>
    <s v="G/L Account"/>
    <s v=""/>
    <s v=" "/>
    <s v=""/>
    <s v="Fisher HealthCare"/>
    <n v="28048"/>
    <s v="7254326"/>
    <n v="130"/>
    <s v="NULL"/>
    <s v="NULL"/>
  </r>
  <r>
    <x v="1"/>
    <x v="1"/>
    <d v="2021-12-20T00:00:00"/>
    <x v="11"/>
    <s v=" "/>
    <s v="G00196"/>
    <n v="51210"/>
    <x v="74"/>
    <s v="51210 Surgical supplies"/>
    <x v="11"/>
    <s v="Plano molding tool box, desk mounted pull drawer"/>
    <s v=" "/>
    <s v=""/>
    <s v=""/>
    <n v="113.1"/>
    <n v="113.1"/>
    <n v="0"/>
    <s v="Amazon"/>
    <s v="G/L Account"/>
    <s v=""/>
    <s v=" "/>
    <s v=""/>
    <s v=""/>
    <n v="31258"/>
    <s v=""/>
    <n v="110"/>
    <s v="NULL"/>
    <s v="NULL"/>
  </r>
  <r>
    <x v="1"/>
    <x v="5"/>
    <d v="2021-12-20T00:00:00"/>
    <x v="11"/>
    <s v="Invoice"/>
    <s v="36547014"/>
    <n v="51210"/>
    <x v="74"/>
    <s v="51210 Surgical supplies"/>
    <x v="11"/>
    <s v="F/Surg Cover"/>
    <s v=" "/>
    <s v=""/>
    <s v=""/>
    <n v="195.3"/>
    <n v="195.3"/>
    <n v="0"/>
    <s v=""/>
    <s v="G/L Account"/>
    <s v=""/>
    <s v=" "/>
    <s v=""/>
    <s v="McKesson"/>
    <n v="28295"/>
    <s v="36547014"/>
    <n v="110"/>
    <s v="NULL"/>
    <s v="NULL"/>
  </r>
  <r>
    <x v="1"/>
    <x v="5"/>
    <d v="2021-12-20T00:00:00"/>
    <x v="11"/>
    <s v="Invoice"/>
    <s v="36542799"/>
    <n v="51210"/>
    <x v="74"/>
    <s v="51210 Surgical supplies"/>
    <x v="11"/>
    <s v="IRR Sol Lac Ring"/>
    <s v=" "/>
    <s v=""/>
    <s v=""/>
    <n v="135.43"/>
    <n v="135.43"/>
    <n v="0"/>
    <s v=""/>
    <s v="G/L Account"/>
    <s v=""/>
    <s v=" "/>
    <s v=""/>
    <s v="McKesson"/>
    <n v="28291"/>
    <s v="36542799"/>
    <n v="110"/>
    <s v="NULL"/>
    <s v="NULL"/>
  </r>
  <r>
    <x v="1"/>
    <x v="1"/>
    <d v="2021-12-20T00:00:00"/>
    <x v="11"/>
    <s v="Invoice"/>
    <s v="36588328"/>
    <n v="51210"/>
    <x v="74"/>
    <s v="51210 Surgical supplies"/>
    <x v="11"/>
    <s v="Dexamethasone"/>
    <s v=" "/>
    <s v=""/>
    <s v=""/>
    <n v="77.349999999999994"/>
    <n v="77.349999999999994"/>
    <n v="0"/>
    <s v=""/>
    <s v="G/L Account"/>
    <s v=""/>
    <s v=" "/>
    <s v=""/>
    <s v="McKesson"/>
    <n v="28146"/>
    <s v="36588328"/>
    <n v="110"/>
    <s v="NULL"/>
    <s v="NULL"/>
  </r>
  <r>
    <x v="1"/>
    <x v="1"/>
    <d v="2021-12-20T00:00:00"/>
    <x v="11"/>
    <s v="Invoice"/>
    <s v="36548467"/>
    <n v="51210"/>
    <x v="74"/>
    <s v="51210 Surgical supplies"/>
    <x v="11"/>
    <s v="Dexamethasone"/>
    <s v=" "/>
    <s v=""/>
    <s v=""/>
    <n v="15.47"/>
    <n v="15.47"/>
    <n v="0"/>
    <s v=""/>
    <s v="G/L Account"/>
    <s v=""/>
    <s v=" "/>
    <s v=""/>
    <s v="McKesson"/>
    <n v="28142"/>
    <s v="36548467"/>
    <n v="110"/>
    <s v="NULL"/>
    <s v="NULL"/>
  </r>
  <r>
    <x v="1"/>
    <x v="1"/>
    <d v="2021-12-20T00:00:00"/>
    <x v="11"/>
    <s v="Invoice"/>
    <s v="36547004"/>
    <n v="51210"/>
    <x v="74"/>
    <s v="51210 Surgical supplies"/>
    <x v="11"/>
    <s v="F/Surg cover"/>
    <s v=" "/>
    <s v=""/>
    <s v=""/>
    <n v="101.69"/>
    <n v="101.69"/>
    <n v="0"/>
    <s v=""/>
    <s v="G/L Account"/>
    <s v=""/>
    <s v=" "/>
    <s v=""/>
    <s v="McKesson"/>
    <n v="27956"/>
    <s v="36547004"/>
    <n v="110"/>
    <s v="NULL"/>
    <s v="NULL"/>
  </r>
  <r>
    <x v="1"/>
    <x v="1"/>
    <d v="2021-12-20T00:00:00"/>
    <x v="11"/>
    <s v="Invoice"/>
    <s v="36546999"/>
    <n v="51210"/>
    <x v="74"/>
    <s v="51210 Surgical supplies"/>
    <x v="11"/>
    <s v="F/Surg cover"/>
    <s v=" "/>
    <s v=""/>
    <s v=""/>
    <n v="101.6"/>
    <n v="101.6"/>
    <n v="0"/>
    <s v=""/>
    <s v="G/L Account"/>
    <s v=""/>
    <s v=" "/>
    <s v=""/>
    <s v="McKesson"/>
    <n v="27952"/>
    <s v="36546999"/>
    <n v="110"/>
    <s v="NULL"/>
    <s v="NULL"/>
  </r>
  <r>
    <x v="1"/>
    <x v="1"/>
    <d v="2021-12-20T00:00:00"/>
    <x v="11"/>
    <s v=" "/>
    <s v="G00206"/>
    <n v="41220"/>
    <x v="78"/>
    <s v="41220 Insurance revenue - professional fees"/>
    <x v="16"/>
    <s v="REMOTE DEPOSIT CAPTURE DEPOSIT"/>
    <s v=" "/>
    <s v=""/>
    <s v=""/>
    <n v="-464.85"/>
    <n v="0"/>
    <n v="464.85"/>
    <s v=""/>
    <s v="G/L Account"/>
    <s v=""/>
    <s v=" "/>
    <s v=""/>
    <s v=""/>
    <n v="34057"/>
    <s v=""/>
    <n v="220"/>
    <s v="NULL"/>
    <s v="NULL"/>
  </r>
  <r>
    <x v="0"/>
    <x v="1"/>
    <d v="2021-12-20T00:00:00"/>
    <x v="11"/>
    <s v=" "/>
    <s v="G00205"/>
    <n v="41220"/>
    <x v="78"/>
    <s v="41220 Insurance revenue - professional fees"/>
    <x v="16"/>
    <s v="REMOTE DEPOSIT CAPTURE DEPOSIT"/>
    <s v=" "/>
    <s v=""/>
    <s v=""/>
    <n v="-97.19"/>
    <n v="0"/>
    <n v="97.19"/>
    <s v=""/>
    <s v="G/L Account"/>
    <s v=""/>
    <s v=" "/>
    <s v=""/>
    <s v=""/>
    <n v="33670"/>
    <s v=""/>
    <n v="220"/>
    <s v="NULL"/>
    <s v="NULL"/>
  </r>
  <r>
    <x v="4"/>
    <x v="4"/>
    <d v="2021-12-20T00:00:00"/>
    <x v="11"/>
    <s v=" "/>
    <s v="G00210"/>
    <n v="41110"/>
    <x v="81"/>
    <s v="41110 Self-pay revenue"/>
    <x v="17"/>
    <s v="Wire Transfer Credit Andrea 20211220MMQFMPIA000017 12200800FT01"/>
    <s v=" "/>
    <s v=""/>
    <s v=""/>
    <n v="-27000"/>
    <n v="0"/>
    <n v="27000"/>
    <s v=""/>
    <s v="G/L Account"/>
    <s v=""/>
    <s v=" "/>
    <s v=""/>
    <s v=""/>
    <n v="34213"/>
    <s v=""/>
    <n v="220"/>
    <s v="NULL"/>
    <s v="NULL"/>
  </r>
  <r>
    <x v="4"/>
    <x v="4"/>
    <d v="2021-12-20T00:00:00"/>
    <x v="11"/>
    <s v=" "/>
    <s v="G00210"/>
    <n v="41110"/>
    <x v="81"/>
    <s v="41110 Self-pay revenue"/>
    <x v="17"/>
    <s v="DEPOSIT MERCHANT BANKCD CCD 496432191880"/>
    <s v=" "/>
    <s v=""/>
    <s v=""/>
    <n v="-2387"/>
    <n v="0"/>
    <n v="2387"/>
    <s v=""/>
    <s v="G/L Account"/>
    <s v=""/>
    <s v=" "/>
    <s v=""/>
    <s v=""/>
    <n v="34211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9884"/>
    <s v=" "/>
    <s v=""/>
    <s v=""/>
    <n v="-5305"/>
    <n v="0"/>
    <n v="5305"/>
    <s v=""/>
    <s v="G/L Account"/>
    <s v=""/>
    <s v=" "/>
    <s v=""/>
    <s v=""/>
    <n v="34055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55572"/>
    <n v="0"/>
    <n v="55572"/>
    <s v=""/>
    <s v="G/L Account"/>
    <s v=""/>
    <s v=" "/>
    <s v=""/>
    <s v=""/>
    <n v="34053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30015"/>
    <n v="0"/>
    <n v="30015"/>
    <s v=""/>
    <s v="G/L Account"/>
    <s v=""/>
    <s v=" "/>
    <s v=""/>
    <s v=""/>
    <n v="34051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8886"/>
    <s v=" "/>
    <s v=""/>
    <s v=""/>
    <n v="-4400"/>
    <n v="0"/>
    <n v="4400"/>
    <s v=""/>
    <s v="G/L Account"/>
    <s v=""/>
    <s v=" "/>
    <s v=""/>
    <s v=""/>
    <n v="34049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3887"/>
    <s v=" "/>
    <s v=""/>
    <s v=""/>
    <n v="-4375"/>
    <n v="0"/>
    <n v="4375"/>
    <s v=""/>
    <s v="G/L Account"/>
    <s v=""/>
    <s v=" "/>
    <s v=""/>
    <s v=""/>
    <n v="34047"/>
    <s v=""/>
    <n v="220"/>
    <s v="NULL"/>
    <s v="NULL"/>
  </r>
  <r>
    <x v="1"/>
    <x v="1"/>
    <d v="2021-12-20T00:00:00"/>
    <x v="11"/>
    <s v=" "/>
    <s v="G00206"/>
    <n v="41110"/>
    <x v="81"/>
    <s v="41110 Self-pay revenue"/>
    <x v="17"/>
    <s v="DEPOSIT MERCHANT BANKCD CCD 496355783887"/>
    <s v=" "/>
    <s v=""/>
    <s v=""/>
    <n v="-860"/>
    <n v="0"/>
    <n v="860"/>
    <s v=""/>
    <s v="G/L Account"/>
    <s v=""/>
    <s v=" "/>
    <s v=""/>
    <s v=""/>
    <n v="34045"/>
    <s v=""/>
    <n v="220"/>
    <s v="NULL"/>
    <s v="NULL"/>
  </r>
  <r>
    <x v="1"/>
    <x v="1"/>
    <d v="2021-12-20T00:00:00"/>
    <x v="11"/>
    <s v=" "/>
    <s v="G00203"/>
    <n v="41110"/>
    <x v="81"/>
    <s v="41110 Self-pay revenue"/>
    <x v="17"/>
    <s v="DEPOSIT - BRANCH"/>
    <s v=" "/>
    <s v=""/>
    <s v=""/>
    <n v="-13835"/>
    <n v="0"/>
    <n v="13835"/>
    <s v=""/>
    <s v="G/L Account"/>
    <s v=""/>
    <s v=" "/>
    <s v=""/>
    <s v=""/>
    <n v="33827"/>
    <s v=""/>
    <n v="220"/>
    <s v="NULL"/>
    <s v="NULL"/>
  </r>
  <r>
    <x v="1"/>
    <x v="1"/>
    <d v="2021-12-20T00:00:00"/>
    <x v="11"/>
    <s v=" "/>
    <s v="G00203"/>
    <n v="41110"/>
    <x v="81"/>
    <s v="41110 Self-pay revenue"/>
    <x v="17"/>
    <s v="DEPOSIT - BRANCH"/>
    <s v=" "/>
    <s v=""/>
    <s v=""/>
    <n v="-18675"/>
    <n v="0"/>
    <n v="18675"/>
    <s v=""/>
    <s v="G/L Account"/>
    <s v=""/>
    <s v=" "/>
    <s v=""/>
    <s v=""/>
    <n v="33825"/>
    <s v=""/>
    <n v="220"/>
    <s v="NULL"/>
    <s v="NULL"/>
  </r>
  <r>
    <x v="1"/>
    <x v="1"/>
    <d v="2021-12-21T00:00:00"/>
    <x v="11"/>
    <s v=" "/>
    <s v="G00195"/>
    <n v="67160"/>
    <x v="15"/>
    <s v="67160 In-house meals"/>
    <x v="4"/>
    <s v="Destino - no receipt"/>
    <s v=" "/>
    <s v=""/>
    <s v=""/>
    <n v="672"/>
    <n v="672"/>
    <n v="0"/>
    <s v="Destino"/>
    <s v="G/L Account"/>
    <s v=""/>
    <s v=" "/>
    <s v=""/>
    <s v=""/>
    <n v="30224"/>
    <s v=""/>
    <n v="332"/>
    <s v="NULL"/>
    <s v="NULL"/>
  </r>
  <r>
    <x v="1"/>
    <x v="1"/>
    <d v="2021-12-21T00:00:00"/>
    <x v="11"/>
    <s v=" "/>
    <s v="G00196"/>
    <n v="65210"/>
    <x v="26"/>
    <s v="65210 Computer software"/>
    <x v="6"/>
    <s v="Youtube TV"/>
    <s v=" "/>
    <s v=""/>
    <s v=""/>
    <n v="49.99"/>
    <n v="49.99"/>
    <n v="0"/>
    <s v="Youtube Tv G"/>
    <s v="G/L Account"/>
    <s v=""/>
    <s v=" "/>
    <s v=""/>
    <s v=""/>
    <n v="31306"/>
    <s v=""/>
    <n v="370"/>
    <s v="NULL"/>
    <s v="NULL"/>
  </r>
  <r>
    <x v="1"/>
    <x v="7"/>
    <d v="2021-12-21T00:00:00"/>
    <x v="11"/>
    <s v="Invoice"/>
    <s v="Q068049"/>
    <n v="65200"/>
    <x v="27"/>
    <s v="65200 IT supplies"/>
    <x v="6"/>
    <s v="AXIOM 65W AC Adapter"/>
    <s v=" "/>
    <s v=""/>
    <s v=""/>
    <n v="248.06"/>
    <n v="248.06"/>
    <n v="0"/>
    <s v=""/>
    <s v="G/L Account"/>
    <s v=""/>
    <s v=" "/>
    <s v=""/>
    <s v="CDW"/>
    <n v="28311"/>
    <s v="Q068049"/>
    <n v="370"/>
    <s v="NULL"/>
    <s v="NULL"/>
  </r>
  <r>
    <x v="1"/>
    <x v="5"/>
    <d v="2021-12-21T00:00:00"/>
    <x v="11"/>
    <s v=" "/>
    <s v="G00196"/>
    <n v="65190"/>
    <x v="28"/>
    <s v="65190 Office supplies"/>
    <x v="6"/>
    <s v="Color Set of Four Large Heavy Duty Bag"/>
    <s v=" "/>
    <s v=""/>
    <s v=""/>
    <n v="9.61"/>
    <n v="9.61"/>
    <n v="0"/>
    <s v="Amazon"/>
    <s v="G/L Account"/>
    <s v=""/>
    <s v=" "/>
    <s v=""/>
    <s v=""/>
    <n v="31318"/>
    <s v=""/>
    <n v="180"/>
    <s v="NULL"/>
    <s v="NULL"/>
  </r>
  <r>
    <x v="1"/>
    <x v="7"/>
    <d v="2021-12-21T00:00:00"/>
    <x v="11"/>
    <s v=" "/>
    <s v="G00196"/>
    <n v="65190"/>
    <x v="28"/>
    <s v="65190 Office supplies"/>
    <x v="6"/>
    <s v="Ultrasoft Dry Baby Wipes"/>
    <s v=" "/>
    <s v=""/>
    <s v=""/>
    <n v="62.82"/>
    <n v="62.82"/>
    <n v="0"/>
    <s v="Amazon"/>
    <s v="G/L Account"/>
    <s v=""/>
    <s v=" "/>
    <s v=""/>
    <s v=""/>
    <n v="31294"/>
    <s v=""/>
    <n v="180"/>
    <s v="NULL"/>
    <s v="NULL"/>
  </r>
  <r>
    <x v="4"/>
    <x v="4"/>
    <d v="2021-12-21T00:00:00"/>
    <x v="11"/>
    <s v=" "/>
    <s v="G00196"/>
    <n v="65190"/>
    <x v="28"/>
    <s v="65190 Office supplies"/>
    <x v="6"/>
    <s v="Temperature Data Logger Reusable Recorder"/>
    <s v=" "/>
    <s v=""/>
    <s v=""/>
    <n v="204.78"/>
    <n v="204.78"/>
    <n v="0"/>
    <s v="Amazon"/>
    <s v="G/L Account"/>
    <s v=""/>
    <s v=" "/>
    <s v=""/>
    <s v=""/>
    <n v="31276"/>
    <s v=""/>
    <n v="180"/>
    <s v="NULL"/>
    <s v="NULL"/>
  </r>
  <r>
    <x v="1"/>
    <x v="1"/>
    <d v="2021-12-21T00:00:00"/>
    <x v="11"/>
    <s v=" "/>
    <s v="G00195"/>
    <n v="65190"/>
    <x v="28"/>
    <s v="65190 Office supplies"/>
    <x v="6"/>
    <s v="Offset 12.13.21"/>
    <s v=" "/>
    <s v=""/>
    <s v=""/>
    <n v="-6.46"/>
    <n v="0"/>
    <n v="6.46"/>
    <s v="Amazon"/>
    <s v="G/L Account"/>
    <s v=""/>
    <s v=" "/>
    <s v=""/>
    <s v=""/>
    <n v="30206"/>
    <s v=""/>
    <n v="180"/>
    <s v="NULL"/>
    <s v="NULL"/>
  </r>
  <r>
    <x v="1"/>
    <x v="1"/>
    <d v="2021-12-21T00:00:00"/>
    <x v="11"/>
    <s v=" "/>
    <s v="G00195"/>
    <n v="65190"/>
    <x v="28"/>
    <s v="65190 Office supplies"/>
    <x v="6"/>
    <s v="Amazon - no receipt"/>
    <s v=" "/>
    <s v=""/>
    <s v=""/>
    <n v="12.5"/>
    <n v="12.5"/>
    <n v="0"/>
    <s v="Amazon"/>
    <s v="G/L Account"/>
    <s v=""/>
    <s v=" "/>
    <s v=""/>
    <s v=""/>
    <n v="30200"/>
    <s v=""/>
    <n v="180"/>
    <s v="NULL"/>
    <s v="NULL"/>
  </r>
  <r>
    <x v="1"/>
    <x v="4"/>
    <d v="2021-12-21T00:00:00"/>
    <x v="11"/>
    <s v=" "/>
    <s v="G00203"/>
    <n v="63170"/>
    <x v="43"/>
    <s v="63170 Other marekting expenses"/>
    <x v="8"/>
    <s v="ACH CREDITEventbrite, INC./EDI PYMNTS ID#3-24086109RMR*IV*211307324897**10*10\"/>
    <s v=" "/>
    <s v=""/>
    <s v=""/>
    <n v="-10"/>
    <n v="0"/>
    <n v="10"/>
    <s v=""/>
    <s v="G/L Account"/>
    <s v=""/>
    <s v=" "/>
    <s v=""/>
    <s v=""/>
    <n v="33829"/>
    <s v=""/>
    <n v="340"/>
    <s v="NULL"/>
    <s v="NULL"/>
  </r>
  <r>
    <x v="4"/>
    <x v="4"/>
    <d v="2021-12-21T00:00:00"/>
    <x v="11"/>
    <s v="Invoice"/>
    <s v="20-540328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28303"/>
    <s v="20-540328"/>
    <n v="110"/>
    <s v="NULL"/>
    <s v="NULL"/>
  </r>
  <r>
    <x v="4"/>
    <x v="4"/>
    <d v="2021-12-21T00:00:00"/>
    <x v="11"/>
    <s v=" "/>
    <s v="G00196"/>
    <n v="51250"/>
    <x v="71"/>
    <s v="51250 Patient refreshments"/>
    <x v="11"/>
    <s v="water"/>
    <s v=" "/>
    <s v=""/>
    <s v=""/>
    <n v="23.08"/>
    <n v="23.08"/>
    <n v="0"/>
    <s v="Amazon"/>
    <s v="G/L Account"/>
    <s v=""/>
    <s v=" "/>
    <s v=""/>
    <s v=""/>
    <n v="31312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Bean Coffee"/>
    <s v=" "/>
    <s v=""/>
    <s v=""/>
    <n v="59.9"/>
    <n v="59.9"/>
    <n v="0"/>
    <s v="Amazon"/>
    <s v="G/L Account"/>
    <s v=""/>
    <s v=" "/>
    <s v=""/>
    <s v=""/>
    <n v="31300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NABISCO Savory Cracker"/>
    <s v=" "/>
    <s v=""/>
    <s v=""/>
    <n v="79.92"/>
    <n v="79.92"/>
    <n v="0"/>
    <s v="Amazon"/>
    <s v="G/L Account"/>
    <s v=""/>
    <s v=" "/>
    <s v=""/>
    <s v=""/>
    <n v="31288"/>
    <s v=""/>
    <n v="180"/>
    <s v="NULL"/>
    <s v="NULL"/>
  </r>
  <r>
    <x v="4"/>
    <x v="4"/>
    <d v="2021-12-21T00:00:00"/>
    <x v="11"/>
    <s v=" "/>
    <s v="G00196"/>
    <n v="51250"/>
    <x v="71"/>
    <s v="51250 Patient refreshments"/>
    <x v="11"/>
    <s v="bars, nuts,oatmeal"/>
    <s v=" "/>
    <s v=""/>
    <s v=""/>
    <n v="99.77"/>
    <n v="99.77"/>
    <n v="0"/>
    <s v="Amazon"/>
    <s v="G/L Account"/>
    <s v=""/>
    <s v=" "/>
    <s v=""/>
    <s v=""/>
    <n v="31282"/>
    <s v=""/>
    <n v="180"/>
    <s v="NULL"/>
    <s v="NULL"/>
  </r>
  <r>
    <x v="1"/>
    <x v="1"/>
    <d v="2021-12-21T00:00:00"/>
    <x v="11"/>
    <s v=" "/>
    <s v="G00195"/>
    <n v="51250"/>
    <x v="71"/>
    <s v="51250 Patient refreshments"/>
    <x v="11"/>
    <s v="la croix, eggs, fig bars"/>
    <s v=" "/>
    <s v=""/>
    <s v=""/>
    <n v="36.89"/>
    <n v="36.89"/>
    <n v="0"/>
    <s v="Costco"/>
    <s v="G/L Account"/>
    <s v=""/>
    <s v=" "/>
    <s v=""/>
    <s v=""/>
    <n v="30218"/>
    <s v=""/>
    <n v="180"/>
    <s v="NULL"/>
    <s v="NULL"/>
  </r>
  <r>
    <x v="1"/>
    <x v="5"/>
    <d v="2021-12-21T00:00:00"/>
    <x v="11"/>
    <s v=" "/>
    <s v="G00195"/>
    <n v="51250"/>
    <x v="71"/>
    <s v="51250 Patient refreshments"/>
    <x v="11"/>
    <s v="fruit snack, egg,chips, almond milk, yogurt,popcorn,oaks,la croix"/>
    <s v=" "/>
    <s v=""/>
    <s v=""/>
    <n v="89.75"/>
    <n v="89.75"/>
    <n v="0"/>
    <s v="Costco"/>
    <s v="G/L Account"/>
    <s v=""/>
    <s v=" "/>
    <s v=""/>
    <s v=""/>
    <n v="30212"/>
    <s v=""/>
    <n v="180"/>
    <s v="NULL"/>
    <s v="NULL"/>
  </r>
  <r>
    <x v="4"/>
    <x v="4"/>
    <d v="2021-12-21T00:00:00"/>
    <x v="11"/>
    <s v="Invoice"/>
    <s v="67822811"/>
    <n v="51230"/>
    <x v="72"/>
    <s v="51230 IVF Lab supplies"/>
    <x v="11"/>
    <s v="Nitrogen liquid NF, carbon dioxide"/>
    <s v=" "/>
    <s v=""/>
    <s v=""/>
    <n v="681.46"/>
    <n v="681.46"/>
    <n v="0"/>
    <s v=""/>
    <s v="G/L Account"/>
    <s v=""/>
    <s v=" "/>
    <s v=""/>
    <s v="Linde Gas &amp; Equipment Inc."/>
    <n v="35027"/>
    <s v="67822811"/>
    <n v="130"/>
    <s v="NULL"/>
    <s v="NULL"/>
  </r>
  <r>
    <x v="1"/>
    <x v="1"/>
    <d v="2021-12-21T00:00:00"/>
    <x v="11"/>
    <s v="Invoice"/>
    <s v="6618"/>
    <n v="51230"/>
    <x v="72"/>
    <s v="51230 IVF Lab supplies"/>
    <x v="11"/>
    <s v="60X15MM Petri Dish Extra grip"/>
    <s v=" "/>
    <s v=""/>
    <s v=""/>
    <n v="1231.99"/>
    <n v="1231.99"/>
    <n v="0"/>
    <s v=""/>
    <s v="G/L Account"/>
    <s v=""/>
    <s v=" "/>
    <s v=""/>
    <s v="NextGen Life Labs"/>
    <n v="28307"/>
    <s v="6618"/>
    <n v="130"/>
    <s v="NULL"/>
    <s v="NULL"/>
  </r>
  <r>
    <x v="1"/>
    <x v="5"/>
    <d v="2021-12-21T00:00:00"/>
    <x v="11"/>
    <s v="Invoice"/>
    <s v="20034515"/>
    <n v="51230"/>
    <x v="72"/>
    <s v="51230 IVF Lab supplies"/>
    <x v="11"/>
    <s v="Embryo glue"/>
    <s v=" "/>
    <s v=""/>
    <s v=""/>
    <n v="1445.35"/>
    <n v="1445.35"/>
    <n v="0"/>
    <s v=""/>
    <s v="G/L Account"/>
    <s v=""/>
    <s v=" "/>
    <s v=""/>
    <s v="Vitrolife"/>
    <n v="28299"/>
    <s v="20034515"/>
    <n v="130"/>
    <s v="NULL"/>
    <s v="NULL"/>
  </r>
  <r>
    <x v="1"/>
    <x v="5"/>
    <d v="2021-12-21T00:00:00"/>
    <x v="11"/>
    <s v="Invoice"/>
    <s v="7317192"/>
    <n v="51230"/>
    <x v="72"/>
    <s v="51230 IVF Lab supplies"/>
    <x v="11"/>
    <s v="Black cryo pen"/>
    <s v=" "/>
    <s v=""/>
    <s v=""/>
    <n v="165.92"/>
    <n v="165.92"/>
    <n v="0"/>
    <s v=""/>
    <s v="G/L Account"/>
    <s v=""/>
    <s v=" "/>
    <s v=""/>
    <s v="Fisher HealthCare"/>
    <n v="28056"/>
    <s v="7317192"/>
    <n v="130"/>
    <s v="NULL"/>
    <s v="NULL"/>
  </r>
  <r>
    <x v="4"/>
    <x v="4"/>
    <d v="2021-12-21T00:00:00"/>
    <x v="11"/>
    <s v="Invoice"/>
    <s v="36623281"/>
    <n v="51230"/>
    <x v="72"/>
    <s v="51230 IVF Lab supplies"/>
    <x v="11"/>
    <s v="Dionized water"/>
    <s v=" "/>
    <s v=""/>
    <s v=""/>
    <n v="258.7"/>
    <n v="258.7"/>
    <n v="0"/>
    <s v=""/>
    <s v="G/L Account"/>
    <s v=""/>
    <s v=" "/>
    <s v=""/>
    <s v="McKesson"/>
    <n v="28052"/>
    <s v="36623281"/>
    <n v="130"/>
    <s v="NULL"/>
    <s v="NULL"/>
  </r>
  <r>
    <x v="1"/>
    <x v="1"/>
    <d v="2021-12-21T00:00:00"/>
    <x v="11"/>
    <s v="Invoice"/>
    <s v="36646162"/>
    <n v="51210"/>
    <x v="74"/>
    <s v="51210 Surgical supplies"/>
    <x v="11"/>
    <s v="Control syringe"/>
    <s v=" "/>
    <s v=""/>
    <s v=""/>
    <n v="21.28"/>
    <n v="21.28"/>
    <n v="0"/>
    <s v=""/>
    <s v="G/L Account"/>
    <s v=""/>
    <s v=" "/>
    <s v=""/>
    <s v="McKesson"/>
    <n v="28150"/>
    <s v="36646162"/>
    <n v="110"/>
    <s v="NULL"/>
    <s v="NULL"/>
  </r>
  <r>
    <x v="1"/>
    <x v="1"/>
    <d v="2021-12-21T00:00:00"/>
    <x v="11"/>
    <s v=" "/>
    <s v="G00206"/>
    <n v="41220"/>
    <x v="78"/>
    <s v="41220 Insurance revenue - professional fees"/>
    <x v="16"/>
    <s v="HCCLAIMPMT CIGNA CCD 474898527 TRN*1*211218090006364*15910310 71\"/>
    <s v=" "/>
    <s v=""/>
    <s v=""/>
    <n v="-33.1"/>
    <n v="0"/>
    <n v="33.1"/>
    <s v=""/>
    <s v="G/L Account"/>
    <s v=""/>
    <s v=" "/>
    <s v=""/>
    <s v=""/>
    <n v="34071"/>
    <s v=""/>
    <n v="220"/>
    <s v="NULL"/>
    <s v="NULL"/>
  </r>
  <r>
    <x v="1"/>
    <x v="1"/>
    <d v="2021-12-21T00:00:00"/>
    <x v="11"/>
    <s v=" "/>
    <s v="G00206"/>
    <n v="41220"/>
    <x v="78"/>
    <s v="41220 Insurance revenue - professional fees"/>
    <x v="16"/>
    <s v="HCCLAIMPMT CIGNA CCD 474898527 TRN*1*211218090006363*15910310 71\"/>
    <s v=" "/>
    <s v=""/>
    <s v=""/>
    <n v="-3034.11"/>
    <n v="0"/>
    <n v="3034.11"/>
    <s v=""/>
    <s v="G/L Account"/>
    <s v=""/>
    <s v=" "/>
    <s v=""/>
    <s v=""/>
    <n v="34069"/>
    <s v=""/>
    <n v="220"/>
    <s v="NULL"/>
    <s v="NULL"/>
  </r>
  <r>
    <x v="0"/>
    <x v="1"/>
    <d v="2021-12-21T00:00:00"/>
    <x v="11"/>
    <s v=" "/>
    <s v="G00205"/>
    <n v="41220"/>
    <x v="78"/>
    <s v="41220 Insurance revenue - professional fees"/>
    <x v="16"/>
    <s v="HCCLAIMPMT CIGNA CCD 472825198 TRN*1*211218090006362*15910310 71\"/>
    <s v=" "/>
    <s v=""/>
    <s v=""/>
    <n v="-1006.53"/>
    <n v="0"/>
    <n v="1006.53"/>
    <s v=""/>
    <s v="G/L Account"/>
    <s v=""/>
    <s v=" "/>
    <s v=""/>
    <s v=""/>
    <n v="33680"/>
    <s v=""/>
    <n v="220"/>
    <s v="NULL"/>
    <s v="NULL"/>
  </r>
  <r>
    <x v="4"/>
    <x v="4"/>
    <d v="2021-12-21T00:00:00"/>
    <x v="11"/>
    <s v=" "/>
    <s v="G00210"/>
    <n v="41110"/>
    <x v="81"/>
    <s v="41110 Self-pay revenue"/>
    <x v="17"/>
    <s v="DEPOSIT MERCHANT BANKCD CCD 496432191880"/>
    <s v=" "/>
    <s v=""/>
    <s v=""/>
    <n v="-530"/>
    <n v="0"/>
    <n v="530"/>
    <s v=""/>
    <s v="G/L Account"/>
    <s v=""/>
    <s v=" "/>
    <s v=""/>
    <s v=""/>
    <n v="34215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95587884"/>
    <s v=" "/>
    <s v=""/>
    <s v=""/>
    <n v="-400"/>
    <n v="0"/>
    <n v="400"/>
    <s v=""/>
    <s v="G/L Account"/>
    <s v=""/>
    <s v=" "/>
    <s v=""/>
    <s v=""/>
    <n v="34067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9884"/>
    <s v=" "/>
    <s v=""/>
    <s v=""/>
    <n v="-4644"/>
    <n v="0"/>
    <n v="4644"/>
    <s v=""/>
    <s v="G/L Account"/>
    <s v=""/>
    <s v=" "/>
    <s v=""/>
    <s v=""/>
    <n v="34065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8886"/>
    <s v=" "/>
    <s v=""/>
    <s v=""/>
    <n v="-12599.67"/>
    <n v="0"/>
    <n v="12599.67"/>
    <s v=""/>
    <s v="G/L Account"/>
    <s v=""/>
    <s v=" "/>
    <s v=""/>
    <s v=""/>
    <n v="34063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3887"/>
    <s v=" "/>
    <s v=""/>
    <s v=""/>
    <n v="-1290"/>
    <n v="0"/>
    <n v="1290"/>
    <s v=""/>
    <s v="G/L Account"/>
    <s v=""/>
    <s v=" "/>
    <s v=""/>
    <s v=""/>
    <n v="34061"/>
    <s v=""/>
    <n v="220"/>
    <s v="NULL"/>
    <s v="NULL"/>
  </r>
  <r>
    <x v="1"/>
    <x v="1"/>
    <d v="2021-12-21T00:00:00"/>
    <x v="11"/>
    <s v=" "/>
    <s v="G00206"/>
    <n v="41110"/>
    <x v="81"/>
    <s v="41110 Self-pay revenue"/>
    <x v="17"/>
    <s v="DEPOSIT MERCHANT BANKCD CCD 496355781881"/>
    <s v=" "/>
    <s v=""/>
    <s v=""/>
    <n v="-450"/>
    <n v="0"/>
    <n v="450"/>
    <s v=""/>
    <s v="G/L Account"/>
    <s v=""/>
    <s v=" "/>
    <s v=""/>
    <s v=""/>
    <n v="34059"/>
    <s v=""/>
    <n v="220"/>
    <s v="NULL"/>
    <s v="NULL"/>
  </r>
  <r>
    <x v="1"/>
    <x v="1"/>
    <d v="2021-12-22T00:00:00"/>
    <x v="11"/>
    <s v=" "/>
    <s v="G00196"/>
    <n v="67160"/>
    <x v="15"/>
    <s v="67160 In-house meals"/>
    <x v="4"/>
    <s v="Teaspoon - NT"/>
    <s v=" "/>
    <s v=""/>
    <s v=""/>
    <n v="18"/>
    <n v="18"/>
    <n v="0"/>
    <s v="Teaspoon"/>
    <s v="G/L Account"/>
    <s v=""/>
    <s v=" "/>
    <s v=""/>
    <s v=""/>
    <n v="31336"/>
    <s v=""/>
    <n v="110"/>
    <s v="NULL"/>
    <s v="NULL"/>
  </r>
  <r>
    <x v="0"/>
    <x v="2"/>
    <d v="2021-12-22T00:00:00"/>
    <x v="11"/>
    <s v="Invoice"/>
    <s v="10010"/>
    <n v="66130"/>
    <x v="21"/>
    <s v="66130 Meals"/>
    <x v="5"/>
    <s v="July 2021Deal Cost- Reimbursable expense"/>
    <s v=" "/>
    <s v=""/>
    <s v=""/>
    <n v="236.28"/>
    <n v="236.28"/>
    <n v="0"/>
    <s v=""/>
    <s v="G/L Account"/>
    <s v=""/>
    <s v=" "/>
    <s v=""/>
    <s v="Wildcat Capital Management, LLC"/>
    <n v="28315"/>
    <s v="10010"/>
    <n v="400"/>
    <s v="NULL"/>
    <s v="NULL"/>
  </r>
  <r>
    <x v="1"/>
    <x v="9"/>
    <d v="2021-12-22T00:00:00"/>
    <x v="11"/>
    <s v="Invoice"/>
    <s v="541007"/>
    <n v="65220"/>
    <x v="25"/>
    <s v="65220 Computer hardware"/>
    <x v="6"/>
    <s v="2x monitors"/>
    <s v=" "/>
    <s v=""/>
    <s v=""/>
    <n v="504.71"/>
    <n v="504.71"/>
    <n v="0"/>
    <s v=""/>
    <s v="G/L Account"/>
    <s v=""/>
    <s v=" "/>
    <s v=""/>
    <s v="ExpoIT, LLC"/>
    <n v="28321"/>
    <s v="541007"/>
    <n v="220"/>
    <s v="NULL"/>
    <s v="NULL"/>
  </r>
  <r>
    <x v="3"/>
    <x v="2"/>
    <d v="2021-12-22T00:00:00"/>
    <x v="11"/>
    <s v=" "/>
    <s v="G00207"/>
    <n v="65210"/>
    <x v="26"/>
    <s v="65210 Computer software"/>
    <x v="6"/>
    <s v="BILLING BILL.COM LLC CCD 02B4HWHXQXX1DPC"/>
    <s v=" "/>
    <s v=""/>
    <s v=""/>
    <n v="515.03"/>
    <n v="515.03"/>
    <n v="0"/>
    <s v=""/>
    <s v="G/L Account"/>
    <s v=""/>
    <s v=" "/>
    <s v=""/>
    <s v=""/>
    <n v="33789"/>
    <s v=""/>
    <n v="320"/>
    <s v="NULL"/>
    <s v="NULL"/>
  </r>
  <r>
    <x v="1"/>
    <x v="7"/>
    <d v="2021-12-22T00:00:00"/>
    <x v="11"/>
    <s v="Invoice"/>
    <s v="Q105494"/>
    <n v="65200"/>
    <x v="27"/>
    <s v="65200 IT supplies"/>
    <x v="6"/>
    <s v="MS Surface Pro Signa"/>
    <s v=" "/>
    <s v=""/>
    <s v=""/>
    <n v="152.91999999999999"/>
    <n v="152.91999999999999"/>
    <n v="0"/>
    <s v=""/>
    <s v="G/L Account"/>
    <s v=""/>
    <s v=" "/>
    <s v=""/>
    <s v="CDW"/>
    <n v="28332"/>
    <s v="Q105494"/>
    <n v="370"/>
    <s v="NULL"/>
    <s v="NULL"/>
  </r>
  <r>
    <x v="1"/>
    <x v="9"/>
    <d v="2021-12-22T00:00:00"/>
    <x v="11"/>
    <s v="Invoice"/>
    <s v="541007"/>
    <n v="65200"/>
    <x v="27"/>
    <s v="65200 IT supplies"/>
    <x v="6"/>
    <s v="headset, keyboard mouse, dock station"/>
    <s v=" "/>
    <s v=""/>
    <s v=""/>
    <n v="601.92999999999995"/>
    <n v="601.92999999999995"/>
    <n v="0"/>
    <s v=""/>
    <s v="G/L Account"/>
    <s v=""/>
    <s v=" "/>
    <s v=""/>
    <s v="ExpoIT, LLC"/>
    <n v="28324"/>
    <s v="541007"/>
    <n v="220"/>
    <s v="NULL"/>
    <s v="NULL"/>
  </r>
  <r>
    <x v="4"/>
    <x v="4"/>
    <d v="2021-12-22T00:00:00"/>
    <x v="11"/>
    <s v=" "/>
    <s v="G00196"/>
    <n v="65190"/>
    <x v="28"/>
    <s v="65190 Office supplies"/>
    <x v="6"/>
    <s v="Outlet Extender Wall Tap"/>
    <s v=" "/>
    <s v=""/>
    <s v=""/>
    <n v="3.8"/>
    <n v="3.8"/>
    <n v="0"/>
    <s v="Amazon"/>
    <s v="G/L Account"/>
    <s v=""/>
    <s v=" "/>
    <s v=""/>
    <s v=""/>
    <n v="31342"/>
    <s v=""/>
    <n v="180"/>
    <s v="NULL"/>
    <s v="NULL"/>
  </r>
  <r>
    <x v="4"/>
    <x v="4"/>
    <d v="2021-12-22T00:00:00"/>
    <x v="11"/>
    <s v=" "/>
    <s v="G00196"/>
    <n v="65190"/>
    <x v="28"/>
    <s v="65190 Office supplies"/>
    <x v="6"/>
    <s v="Space Heater"/>
    <s v=" "/>
    <s v=""/>
    <s v=""/>
    <n v="30.47"/>
    <n v="30.47"/>
    <n v="0"/>
    <s v="Amazon"/>
    <s v="G/L Account"/>
    <s v=""/>
    <s v=" "/>
    <s v=""/>
    <s v=""/>
    <n v="31330"/>
    <s v=""/>
    <n v="180"/>
    <s v="NULL"/>
    <s v="NULL"/>
  </r>
  <r>
    <x v="1"/>
    <x v="5"/>
    <d v="2021-12-22T00:00:00"/>
    <x v="11"/>
    <s v="Invoice"/>
    <s v="12.22.21-PGE SV"/>
    <n v="65120"/>
    <x v="35"/>
    <s v="65120 Utilities"/>
    <x v="6"/>
    <s v="RWC PGE 11.13.21-12.13.21"/>
    <s v=" "/>
    <s v=""/>
    <s v=""/>
    <n v="3064.9"/>
    <n v="3064.9"/>
    <n v="0"/>
    <s v=""/>
    <s v="G/L Account"/>
    <s v=""/>
    <s v=" "/>
    <s v=""/>
    <s v="PG&amp;E"/>
    <n v="29390"/>
    <s v="12.22.21-PGE SV"/>
    <n v="380"/>
    <s v="NULL"/>
    <s v="NULL"/>
  </r>
  <r>
    <x v="1"/>
    <x v="6"/>
    <d v="2021-12-22T00:00:00"/>
    <x v="11"/>
    <s v="Invoice"/>
    <s v="JULY-SEPT 21 AYATAI"/>
    <n v="65120"/>
    <x v="35"/>
    <s v="65120 Utilities"/>
    <x v="6"/>
    <s v="Utilities July-Sept 2021"/>
    <s v=" "/>
    <s v=""/>
    <s v=""/>
    <n v="9887.19"/>
    <n v="9887.19"/>
    <n v="0"/>
    <s v=""/>
    <s v="G/L Account"/>
    <s v=""/>
    <s v=" "/>
    <s v=""/>
    <s v="Ayatai, LLC"/>
    <n v="28328"/>
    <s v="JULY-SEPT 21 AYATAI"/>
    <n v="380"/>
    <s v="NULL"/>
    <s v="NULL"/>
  </r>
  <r>
    <x v="1"/>
    <x v="5"/>
    <d v="2021-12-22T00:00:00"/>
    <x v="11"/>
    <s v="Invoice"/>
    <s v="11.11.21-12.15.21-SV"/>
    <n v="65120"/>
    <x v="35"/>
    <s v="65120 Utilities"/>
    <x v="6"/>
    <s v="ACC 204225-5972 10.14.21-12.12.21-SV"/>
    <s v=" "/>
    <s v=""/>
    <s v=""/>
    <n v="1516.83"/>
    <n v="1516.83"/>
    <n v="0"/>
    <s v=""/>
    <s v="G/L Account"/>
    <s v=""/>
    <s v=" "/>
    <s v=""/>
    <s v="City Of Sunnyvale - Utilities"/>
    <n v="28317"/>
    <s v="11.11.21-12.15.21-SV"/>
    <n v="380"/>
    <s v="NULL"/>
    <s v="NULL"/>
  </r>
  <r>
    <x v="4"/>
    <x v="4"/>
    <d v="2021-12-22T00:00:00"/>
    <x v="11"/>
    <s v="Invoice"/>
    <s v="11.16.21-12.17.21-CE"/>
    <n v="65120"/>
    <x v="35"/>
    <s v="65120 Utilities"/>
    <x v="6"/>
    <s v="11.16.21-12.17.21 -ConEd"/>
    <s v=" "/>
    <s v=""/>
    <s v=""/>
    <n v="493.02"/>
    <n v="493.02"/>
    <n v="0"/>
    <s v=""/>
    <s v="G/L Account"/>
    <s v=""/>
    <s v=" "/>
    <s v=""/>
    <s v="ConEdison"/>
    <n v="28154"/>
    <s v="11.16.21-12.17.21-CE"/>
    <n v="380"/>
    <s v="NULL"/>
    <s v="NULL"/>
  </r>
  <r>
    <x v="4"/>
    <x v="4"/>
    <d v="2021-12-22T00:00:00"/>
    <x v="11"/>
    <s v="Invoice"/>
    <s v="870765"/>
    <n v="64160"/>
    <x v="38"/>
    <s v="64160 Legal"/>
    <x v="7"/>
    <s v="Legal exp rendered through Nov 2021 NYC CPOM restric, Lab req, statues, reg, guidance on prof corp"/>
    <s v=" "/>
    <s v=""/>
    <s v=""/>
    <n v="3656"/>
    <n v="3656"/>
    <n v="0"/>
    <s v=""/>
    <s v="G/L Account"/>
    <s v=""/>
    <s v=" "/>
    <s v=""/>
    <s v="Bass Berry"/>
    <n v="29276"/>
    <s v="870765"/>
    <n v="360"/>
    <s v="NULL"/>
    <s v="NULL"/>
  </r>
  <r>
    <x v="4"/>
    <x v="4"/>
    <d v="2021-12-22T00:00:00"/>
    <x v="11"/>
    <s v="Invoice"/>
    <s v="535000186403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26"/>
    <s v="535000186403"/>
    <n v="110"/>
    <s v="NULL"/>
    <s v="NULL"/>
  </r>
  <r>
    <x v="4"/>
    <x v="4"/>
    <d v="2021-12-22T00:00:00"/>
    <x v="11"/>
    <s v="Invoice"/>
    <s v="535000186403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23"/>
    <s v="535000186403"/>
    <n v="130"/>
    <s v="NULL"/>
    <s v="NULL"/>
  </r>
  <r>
    <x v="4"/>
    <x v="4"/>
    <d v="2021-12-22T00:00:00"/>
    <x v="11"/>
    <s v="Invoice"/>
    <s v="535000186403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20"/>
    <s v="535000186403"/>
    <n v="120"/>
    <s v="NULL"/>
    <s v="NULL"/>
  </r>
  <r>
    <x v="4"/>
    <x v="4"/>
    <d v="2021-12-22T00:00:00"/>
    <x v="11"/>
    <s v="Invoice"/>
    <s v="535000186403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17"/>
    <s v="535000186403"/>
    <n v="170"/>
    <s v="NULL"/>
    <s v="NULL"/>
  </r>
  <r>
    <x v="1"/>
    <x v="1"/>
    <d v="2021-12-22T00:00:00"/>
    <x v="11"/>
    <s v="Invoice"/>
    <s v="508000186597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8126"/>
    <s v="508000186597"/>
    <n v="130"/>
    <s v="NULL"/>
    <s v="NULL"/>
  </r>
  <r>
    <x v="1"/>
    <x v="1"/>
    <d v="2021-12-22T00:00:00"/>
    <x v="11"/>
    <s v="Invoice"/>
    <s v="508000186597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8123"/>
    <s v="508000186597"/>
    <n v="110"/>
    <s v="NULL"/>
    <s v="NULL"/>
  </r>
  <r>
    <x v="1"/>
    <x v="1"/>
    <d v="2021-12-22T00:00:00"/>
    <x v="11"/>
    <s v="Invoice"/>
    <s v="508000186597"/>
    <n v="51380"/>
    <x v="63"/>
    <s v="51380 Laundry"/>
    <x v="10"/>
    <s v="Laundry Nurse"/>
    <s v=" "/>
    <s v=""/>
    <s v=""/>
    <n v="40.9"/>
    <n v="40.9"/>
    <n v="0"/>
    <s v=""/>
    <s v="G/L Account"/>
    <s v=""/>
    <s v=" "/>
    <s v=""/>
    <s v="Aramark"/>
    <n v="28120"/>
    <s v="508000186597"/>
    <n v="120"/>
    <s v="NULL"/>
    <s v="NULL"/>
  </r>
  <r>
    <x v="1"/>
    <x v="1"/>
    <d v="2021-12-22T00:00:00"/>
    <x v="11"/>
    <s v="Invoice"/>
    <s v="508000186597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8117"/>
    <s v="508000186597"/>
    <n v="170"/>
    <s v="NULL"/>
    <s v="NULL"/>
  </r>
  <r>
    <x v="1"/>
    <x v="1"/>
    <d v="2021-12-22T00:00:00"/>
    <x v="11"/>
    <s v="Invoice"/>
    <s v="508000186595"/>
    <n v="51380"/>
    <x v="63"/>
    <s v="51380 Laundry"/>
    <x v="10"/>
    <s v="Laundry Nurse"/>
    <s v=" "/>
    <s v=""/>
    <s v=""/>
    <n v="33.75"/>
    <n v="33.75"/>
    <n v="0"/>
    <s v=""/>
    <s v="G/L Account"/>
    <s v=""/>
    <s v=" "/>
    <s v=""/>
    <s v="Aramark"/>
    <n v="28113"/>
    <s v="508000186595"/>
    <n v="120"/>
    <s v="NULL"/>
    <s v="NULL"/>
  </r>
  <r>
    <x v="1"/>
    <x v="1"/>
    <d v="2021-12-22T00:00:00"/>
    <x v="11"/>
    <s v="Invoice"/>
    <s v="508000186595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8110"/>
    <s v="508000186595"/>
    <n v="170"/>
    <s v="NULL"/>
    <s v="NULL"/>
  </r>
  <r>
    <x v="1"/>
    <x v="1"/>
    <d v="2021-12-22T00:00:00"/>
    <x v="11"/>
    <s v="Invoice"/>
    <s v="508000186595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8107"/>
    <s v="508000186595"/>
    <n v="130"/>
    <s v="NULL"/>
    <s v="NULL"/>
  </r>
  <r>
    <x v="1"/>
    <x v="1"/>
    <d v="2021-12-22T00:00:00"/>
    <x v="11"/>
    <s v="Invoice"/>
    <s v="508000186595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8104"/>
    <s v="508000186595"/>
    <n v="110"/>
    <s v="NULL"/>
    <s v="NULL"/>
  </r>
  <r>
    <x v="1"/>
    <x v="3"/>
    <d v="2021-12-22T00:00:00"/>
    <x v="11"/>
    <s v="Invoice"/>
    <s v="508000186634"/>
    <n v="51380"/>
    <x v="63"/>
    <s v="51380 Laundry"/>
    <x v="10"/>
    <s v="Laundry MA"/>
    <s v=" "/>
    <s v=""/>
    <s v=""/>
    <n v="19.87"/>
    <n v="19.87"/>
    <n v="0"/>
    <s v=""/>
    <s v="G/L Account"/>
    <s v=""/>
    <s v=" "/>
    <s v=""/>
    <s v="Aramark"/>
    <n v="28063"/>
    <s v="508000186634"/>
    <n v="170"/>
    <s v="NULL"/>
    <s v="NULL"/>
  </r>
  <r>
    <x v="1"/>
    <x v="3"/>
    <d v="2021-12-22T00:00:00"/>
    <x v="11"/>
    <s v="Invoice"/>
    <s v="508000186634"/>
    <n v="51380"/>
    <x v="63"/>
    <s v="51380 Laundry"/>
    <x v="10"/>
    <s v="Laundry MD"/>
    <s v=" "/>
    <s v=""/>
    <s v=""/>
    <n v="9.7899999999999991"/>
    <n v="9.7899999999999991"/>
    <n v="0"/>
    <s v=""/>
    <s v="G/L Account"/>
    <s v=""/>
    <s v=" "/>
    <s v=""/>
    <s v="Aramark"/>
    <n v="28060"/>
    <s v="508000186634"/>
    <n v="110"/>
    <s v="NULL"/>
    <s v="NULL"/>
  </r>
  <r>
    <x v="4"/>
    <x v="4"/>
    <d v="2021-12-22T00:00:00"/>
    <x v="11"/>
    <s v=" "/>
    <s v="G00196"/>
    <n v="51250"/>
    <x v="71"/>
    <s v="51250 Patient refreshments"/>
    <x v="11"/>
    <s v="perrier, izze, sugar, milk, coffee"/>
    <s v=" "/>
    <s v=""/>
    <s v=""/>
    <n v="107.42"/>
    <n v="107.42"/>
    <n v="0"/>
    <s v="Amazon"/>
    <s v="G/L Account"/>
    <s v=""/>
    <s v=" "/>
    <s v=""/>
    <s v=""/>
    <n v="31324"/>
    <s v=""/>
    <n v="180"/>
    <s v="NULL"/>
    <s v="NULL"/>
  </r>
  <r>
    <x v="1"/>
    <x v="7"/>
    <d v="2021-12-22T00:00:00"/>
    <x v="11"/>
    <s v=" "/>
    <s v="G00195"/>
    <n v="51250"/>
    <x v="71"/>
    <s v="51250 Patient refreshments"/>
    <x v="11"/>
    <s v="la croix, izze, fig bar, egg, oats"/>
    <s v=" "/>
    <s v=""/>
    <s v=""/>
    <n v="240.33"/>
    <n v="240.33"/>
    <n v="0"/>
    <s v="Costco"/>
    <s v="G/L Account"/>
    <s v=""/>
    <s v=" "/>
    <s v=""/>
    <s v=""/>
    <n v="30230"/>
    <s v=""/>
    <n v="180"/>
    <s v="NULL"/>
    <s v="NULL"/>
  </r>
  <r>
    <x v="4"/>
    <x v="4"/>
    <d v="2021-12-22T00:00:00"/>
    <x v="11"/>
    <s v="Invoice"/>
    <s v="67918937"/>
    <n v="51230"/>
    <x v="72"/>
    <s v="51230 IVF Lab supplies"/>
    <x v="11"/>
    <s v="Med high pressure"/>
    <s v=" "/>
    <s v=""/>
    <s v=""/>
    <n v="2581.73"/>
    <n v="2581.73"/>
    <n v="0"/>
    <s v=""/>
    <s v="G/L Account"/>
    <s v=""/>
    <s v=" "/>
    <s v=""/>
    <s v="Linde Gas &amp; Equipment Inc."/>
    <n v="35031"/>
    <s v="67918937"/>
    <n v="130"/>
    <s v="NULL"/>
    <s v="NULL"/>
  </r>
  <r>
    <x v="1"/>
    <x v="7"/>
    <d v="2021-12-22T00:00:00"/>
    <x v="11"/>
    <s v="Invoice"/>
    <s v="67859096"/>
    <n v="51230"/>
    <x v="72"/>
    <s v="51230 IVF Lab supplies"/>
    <x v="11"/>
    <s v="Med High pressure"/>
    <s v=" "/>
    <s v=""/>
    <s v=""/>
    <n v="881.83"/>
    <n v="881.83"/>
    <n v="0"/>
    <s v=""/>
    <s v="G/L Account"/>
    <s v=""/>
    <s v=" "/>
    <s v=""/>
    <s v="Linde Gas &amp; Equipment Inc."/>
    <n v="28574"/>
    <s v="67859096"/>
    <n v="130"/>
    <s v="NULL"/>
    <s v="NULL"/>
  </r>
  <r>
    <x v="1"/>
    <x v="5"/>
    <d v="2021-12-22T00:00:00"/>
    <x v="11"/>
    <s v="Invoice"/>
    <s v="67855509"/>
    <n v="51230"/>
    <x v="72"/>
    <s v="51230 IVF Lab supplies"/>
    <x v="11"/>
    <s v="Med High pressure"/>
    <s v=" "/>
    <s v=""/>
    <s v=""/>
    <n v="1090.17"/>
    <n v="1090.17"/>
    <n v="0"/>
    <s v=""/>
    <s v="G/L Account"/>
    <s v=""/>
    <s v=" "/>
    <s v=""/>
    <s v="Linde Gas &amp; Equipment Inc."/>
    <n v="28570"/>
    <s v="67855509"/>
    <n v="130"/>
    <s v="NULL"/>
    <s v="NULL"/>
  </r>
  <r>
    <x v="1"/>
    <x v="1"/>
    <d v="2021-12-22T00:00:00"/>
    <x v="11"/>
    <s v="Invoice"/>
    <s v="37122"/>
    <n v="51230"/>
    <x v="72"/>
    <s v="51230 IVF Lab supplies"/>
    <x v="11"/>
    <s v="230L/180L Nitrogen, Carbon Dioxide"/>
    <s v=" "/>
    <s v=""/>
    <s v=""/>
    <n v="918.68"/>
    <n v="918.68"/>
    <n v="0"/>
    <s v=""/>
    <s v="G/L Account"/>
    <s v=""/>
    <s v=" "/>
    <s v=""/>
    <s v="Rons Medical Gases, INC"/>
    <n v="28566"/>
    <s v="37122"/>
    <n v="130"/>
    <s v="NULL"/>
    <s v="NULL"/>
  </r>
  <r>
    <x v="1"/>
    <x v="7"/>
    <d v="2021-12-22T00:00:00"/>
    <x v="11"/>
    <s v="Invoice"/>
    <s v="36714410"/>
    <n v="51230"/>
    <x v="72"/>
    <s v="51230 IVF Lab supplies"/>
    <x v="11"/>
    <s v="Assay A1A E2, Prog, LHII, FSH, FSH Sample"/>
    <s v=" "/>
    <s v=""/>
    <s v=""/>
    <n v="2724.52"/>
    <n v="2724.52"/>
    <n v="0"/>
    <s v=""/>
    <s v="G/L Account"/>
    <s v=""/>
    <s v=" "/>
    <s v=""/>
    <s v="McKesson"/>
    <n v="28562"/>
    <s v="36714410"/>
    <n v="130"/>
    <s v="NULL"/>
    <s v="NULL"/>
  </r>
  <r>
    <x v="4"/>
    <x v="4"/>
    <d v="2021-12-22T00:00:00"/>
    <x v="11"/>
    <s v="Invoice"/>
    <s v="36718066"/>
    <n v="51220"/>
    <x v="73"/>
    <s v="51220 Clinical supplies"/>
    <x v="11"/>
    <s v="sars cov kit"/>
    <s v=" "/>
    <s v=""/>
    <s v=""/>
    <n v="1038.68"/>
    <n v="1038.68"/>
    <n v="0"/>
    <s v=""/>
    <s v="G/L Account"/>
    <s v=""/>
    <s v=" "/>
    <s v=""/>
    <s v="McKesson"/>
    <n v="32313"/>
    <s v="36718066"/>
    <n v="110"/>
    <s v="NULL"/>
    <s v="NULL"/>
  </r>
  <r>
    <x v="1"/>
    <x v="7"/>
    <d v="2021-12-22T00:00:00"/>
    <x v="11"/>
    <s v="Invoice"/>
    <s v="36705158"/>
    <n v="51220"/>
    <x v="73"/>
    <s v="51220 Clinical supplies"/>
    <x v="11"/>
    <s v="SARS Covid test"/>
    <s v=" "/>
    <s v=""/>
    <s v=""/>
    <n v="1050.57"/>
    <n v="1050.57"/>
    <n v="0"/>
    <s v=""/>
    <s v="G/L Account"/>
    <s v=""/>
    <s v=" "/>
    <s v=""/>
    <s v="McKesson"/>
    <n v="32244"/>
    <s v="36705158"/>
    <n v="110"/>
    <s v="NULL"/>
    <s v="NULL"/>
  </r>
  <r>
    <x v="1"/>
    <x v="1"/>
    <d v="2021-12-22T00:00:00"/>
    <x v="11"/>
    <s v="Invoice"/>
    <s v="36704876"/>
    <n v="51220"/>
    <x v="73"/>
    <s v="51220 Clinical supplies"/>
    <x v="11"/>
    <s v="SARS-COV2 Test Kit"/>
    <s v=" "/>
    <s v=""/>
    <s v=""/>
    <n v="1036.3"/>
    <n v="1036.3"/>
    <n v="0"/>
    <s v=""/>
    <s v="G/L Account"/>
    <s v=""/>
    <s v=" "/>
    <s v=""/>
    <s v="McKesson"/>
    <n v="32240"/>
    <s v="36704876"/>
    <n v="110"/>
    <s v="NULL"/>
    <s v="NULL"/>
  </r>
  <r>
    <x v="1"/>
    <x v="5"/>
    <d v="2021-12-22T00:00:00"/>
    <x v="11"/>
    <s v="Invoice"/>
    <s v="36704852"/>
    <n v="51220"/>
    <x v="73"/>
    <s v="51220 Clinical supplies"/>
    <x v="11"/>
    <s v="SARS Covid test"/>
    <s v=" "/>
    <s v=""/>
    <s v=""/>
    <n v="1041.06"/>
    <n v="1041.06"/>
    <n v="0"/>
    <s v=""/>
    <s v="G/L Account"/>
    <s v=""/>
    <s v=" "/>
    <s v=""/>
    <s v="McKesson"/>
    <n v="28558"/>
    <s v="36704852"/>
    <n v="110"/>
    <s v="NULL"/>
    <s v="NULL"/>
  </r>
  <r>
    <x v="1"/>
    <x v="1"/>
    <d v="2021-12-22T00:00:00"/>
    <x v="11"/>
    <s v="Invoice"/>
    <s v="36709504"/>
    <n v="51220"/>
    <x v="73"/>
    <s v="51220 Clinical supplies"/>
    <x v="11"/>
    <s v="Cold compress, alcohol prep, hot compress, table paper"/>
    <s v=" "/>
    <s v=""/>
    <s v=""/>
    <n v="113.2"/>
    <n v="113.2"/>
    <n v="0"/>
    <s v=""/>
    <s v="G/L Account"/>
    <s v=""/>
    <s v=" "/>
    <s v=""/>
    <s v="McKesson"/>
    <n v="28158"/>
    <s v="36709504"/>
    <n v="110"/>
    <s v="NULL"/>
    <s v="NULL"/>
  </r>
  <r>
    <x v="1"/>
    <x v="1"/>
    <d v="2021-12-22T00:00:00"/>
    <x v="11"/>
    <s v=" "/>
    <s v="G00206"/>
    <n v="41220"/>
    <x v="78"/>
    <s v="41220 Insurance revenue - professional fees"/>
    <x v="16"/>
    <s v="HCCLAIMPMT CIGNA EDGE TRANS CCD 602900579427 TRN*1*602900579427*1591031071~"/>
    <s v=" "/>
    <s v=""/>
    <s v=""/>
    <n v="-3904.78"/>
    <n v="0"/>
    <n v="3904.78"/>
    <s v=""/>
    <s v="G/L Account"/>
    <s v=""/>
    <s v=" "/>
    <s v=""/>
    <s v=""/>
    <n v="34081"/>
    <s v=""/>
    <n v="220"/>
    <s v="NULL"/>
    <s v="NULL"/>
  </r>
  <r>
    <x v="4"/>
    <x v="4"/>
    <d v="2021-12-22T00:00:00"/>
    <x v="11"/>
    <s v=" "/>
    <s v="G00210"/>
    <n v="41110"/>
    <x v="81"/>
    <s v="41110 Self-pay revenue"/>
    <x v="17"/>
    <s v="Wire Transfer Credit Andrea 20211220MMQFMPIA000017 12200800FT01"/>
    <s v=" "/>
    <s v=""/>
    <s v=""/>
    <n v="-11000"/>
    <n v="0"/>
    <n v="11000"/>
    <s v=""/>
    <s v="G/L Account"/>
    <s v=""/>
    <s v=" "/>
    <s v=""/>
    <s v=""/>
    <n v="34219"/>
    <s v=""/>
    <n v="220"/>
    <s v="NULL"/>
    <s v="NULL"/>
  </r>
  <r>
    <x v="4"/>
    <x v="4"/>
    <d v="2021-12-22T00:00:00"/>
    <x v="11"/>
    <s v=" "/>
    <s v="G00210"/>
    <n v="41110"/>
    <x v="81"/>
    <s v="41110 Self-pay revenue"/>
    <x v="17"/>
    <s v="DEPOSIT MERCHANT BANKCD CCD 496432191880"/>
    <s v=" "/>
    <s v=""/>
    <s v=""/>
    <n v="-9700"/>
    <n v="0"/>
    <n v="9700"/>
    <s v=""/>
    <s v="G/L Account"/>
    <s v=""/>
    <s v=" "/>
    <s v=""/>
    <s v=""/>
    <n v="34217"/>
    <s v=""/>
    <n v="220"/>
    <s v="NULL"/>
    <s v="NULL"/>
  </r>
  <r>
    <x v="4"/>
    <x v="4"/>
    <d v="2021-12-22T00:00:00"/>
    <x v="11"/>
    <s v=" "/>
    <s v="G00204"/>
    <n v="41110"/>
    <x v="81"/>
    <s v="41110 Self-pay revenue"/>
    <x v="17"/>
    <s v="DEPOSIT - BRANCH"/>
    <s v=" "/>
    <s v=""/>
    <s v=""/>
    <n v="-4700"/>
    <n v="0"/>
    <n v="4700"/>
    <s v=""/>
    <s v="G/L Account"/>
    <s v=""/>
    <s v=" "/>
    <s v=""/>
    <s v=""/>
    <n v="34175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9884"/>
    <s v=" "/>
    <s v=""/>
    <s v=""/>
    <n v="-4590"/>
    <n v="0"/>
    <n v="4590"/>
    <s v=""/>
    <s v="G/L Account"/>
    <s v=""/>
    <s v=" "/>
    <s v=""/>
    <s v=""/>
    <n v="34079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8886"/>
    <s v=" "/>
    <s v=""/>
    <s v=""/>
    <n v="-40479"/>
    <n v="0"/>
    <n v="40479"/>
    <s v=""/>
    <s v="G/L Account"/>
    <s v=""/>
    <s v=" "/>
    <s v=""/>
    <s v=""/>
    <n v="34077"/>
    <s v=""/>
    <n v="220"/>
    <s v="NULL"/>
    <s v="NULL"/>
  </r>
  <r>
    <x v="1"/>
    <x v="1"/>
    <d v="2021-12-22T00:00:00"/>
    <x v="11"/>
    <s v=" "/>
    <s v="G00206"/>
    <n v="41110"/>
    <x v="81"/>
    <s v="41110 Self-pay revenue"/>
    <x v="17"/>
    <s v="DEPOSIT MERCHANT BANKCD CCD 496355783887"/>
    <s v=" "/>
    <s v=""/>
    <s v=""/>
    <n v="-1150"/>
    <n v="0"/>
    <n v="1150"/>
    <s v=""/>
    <s v="G/L Account"/>
    <s v=""/>
    <s v=" "/>
    <s v=""/>
    <s v=""/>
    <n v="34075"/>
    <s v=""/>
    <n v="220"/>
    <s v="NULL"/>
    <s v="NULL"/>
  </r>
  <r>
    <x v="1"/>
    <x v="1"/>
    <d v="2021-12-22T00:00:00"/>
    <x v="11"/>
    <s v=" "/>
    <s v="G00203"/>
    <n v="41110"/>
    <x v="81"/>
    <s v="41110 Self-pay revenue"/>
    <x v="17"/>
    <s v="ACH CREDITPETER CHARLES K/HEALTH PMT --SETT-ACH ORIG"/>
    <s v=" "/>
    <s v=""/>
    <s v=""/>
    <n v="-244"/>
    <n v="0"/>
    <n v="244"/>
    <s v=""/>
    <s v="G/L Account"/>
    <s v=""/>
    <s v=" "/>
    <s v=""/>
    <s v=""/>
    <n v="33831"/>
    <s v=""/>
    <n v="220"/>
    <s v="NULL"/>
    <s v="NULL"/>
  </r>
  <r>
    <x v="4"/>
    <x v="4"/>
    <d v="2021-12-23T00:00:00"/>
    <x v="11"/>
    <s v=" "/>
    <s v="G00197"/>
    <n v="67160"/>
    <x v="15"/>
    <s v="67160 In-house meals"/>
    <x v="4"/>
    <s v="Starbucks"/>
    <s v=" "/>
    <s v=""/>
    <s v=""/>
    <n v="25"/>
    <n v="25"/>
    <n v="0"/>
    <s v="Starbucks"/>
    <s v="G/L Account"/>
    <s v=""/>
    <s v=" "/>
    <s v=""/>
    <s v=""/>
    <n v="31810"/>
    <s v=""/>
    <n v="110"/>
    <s v="NULL"/>
    <s v="NULL"/>
  </r>
  <r>
    <x v="1"/>
    <x v="1"/>
    <d v="2021-12-23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1402"/>
    <s v=""/>
    <n v="110"/>
    <s v="NULL"/>
    <s v="NULL"/>
  </r>
  <r>
    <x v="1"/>
    <x v="1"/>
    <d v="2021-12-23T00:00:00"/>
    <x v="11"/>
    <s v=" "/>
    <s v="G00196"/>
    <n v="67160"/>
    <x v="15"/>
    <s v="67160 In-house meals"/>
    <x v="4"/>
    <s v="Uber eats - NT"/>
    <s v=" "/>
    <s v=""/>
    <s v=""/>
    <n v="31.08"/>
    <n v="31.08"/>
    <n v="0"/>
    <s v="Uber Eats"/>
    <s v="G/L Account"/>
    <s v=""/>
    <s v=" "/>
    <s v=""/>
    <s v=""/>
    <n v="31366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Uber NT"/>
    <s v=" "/>
    <s v=""/>
    <s v=""/>
    <n v="9.17"/>
    <n v="9.17"/>
    <n v="0"/>
    <s v="Uber.com"/>
    <s v="G/L Account"/>
    <s v=""/>
    <s v=" "/>
    <s v=""/>
    <s v=""/>
    <n v="31396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Uber NT"/>
    <s v=" "/>
    <s v=""/>
    <s v=""/>
    <n v="9.77"/>
    <n v="9.77"/>
    <n v="0"/>
    <s v="Uber.com"/>
    <s v="G/L Account"/>
    <s v=""/>
    <s v=" "/>
    <s v=""/>
    <s v=""/>
    <n v="31390"/>
    <s v=""/>
    <n v="110"/>
    <s v="NULL"/>
    <s v="NULL"/>
  </r>
  <r>
    <x v="1"/>
    <x v="1"/>
    <d v="2021-12-23T00:00:00"/>
    <x v="11"/>
    <s v=" "/>
    <s v="G00196"/>
    <n v="66140"/>
    <x v="20"/>
    <s v="66140 Ground transportation"/>
    <x v="5"/>
    <s v="Park N Fly- NT no receipt"/>
    <s v=" "/>
    <s v=""/>
    <s v=""/>
    <n v="23.57"/>
    <n v="23.57"/>
    <n v="0"/>
    <s v="Park N Fly"/>
    <s v="G/L Account"/>
    <s v=""/>
    <s v=" "/>
    <s v=""/>
    <s v=""/>
    <n v="31372"/>
    <s v=""/>
    <n v="110"/>
    <s v="NULL"/>
    <s v="NULL"/>
  </r>
  <r>
    <x v="0"/>
    <x v="2"/>
    <d v="2021-12-23T00:00:00"/>
    <x v="11"/>
    <s v="Invoice"/>
    <s v="Q157239"/>
    <n v="65200"/>
    <x v="27"/>
    <s v="65200 IT supplies"/>
    <x v="6"/>
    <s v="HP 414A Toner"/>
    <s v=" "/>
    <s v=""/>
    <s v=""/>
    <n v="231.78"/>
    <n v="231.78"/>
    <n v="0"/>
    <s v=""/>
    <s v="G/L Account"/>
    <s v=""/>
    <s v=" "/>
    <s v=""/>
    <s v="CDW"/>
    <n v="28344"/>
    <s v="Q157239"/>
    <n v="370"/>
    <s v="NULL"/>
    <s v="NULL"/>
  </r>
  <r>
    <x v="4"/>
    <x v="4"/>
    <d v="2021-12-23T00:00:00"/>
    <x v="11"/>
    <s v=" "/>
    <s v="G00196"/>
    <n v="65190"/>
    <x v="28"/>
    <s v="65190 Office supplies"/>
    <x v="6"/>
    <s v="Bamboo Bathroom Tray"/>
    <s v=" "/>
    <s v=""/>
    <s v=""/>
    <n v="14.14"/>
    <n v="14.14"/>
    <n v="0"/>
    <s v="Amazon"/>
    <s v="G/L Account"/>
    <s v=""/>
    <s v=" "/>
    <s v=""/>
    <s v=""/>
    <n v="31384"/>
    <s v=""/>
    <n v="180"/>
    <s v="NULL"/>
    <s v="NULL"/>
  </r>
  <r>
    <x v="4"/>
    <x v="4"/>
    <d v="2021-12-23T00:00:00"/>
    <x v="11"/>
    <s v=" "/>
    <s v="G00196"/>
    <n v="65190"/>
    <x v="28"/>
    <s v="65190 Office supplies"/>
    <x v="6"/>
    <s v="Barn Postcard Forever Postage Stamps"/>
    <s v=" "/>
    <s v=""/>
    <s v=""/>
    <n v="14.75"/>
    <n v="14.75"/>
    <n v="0"/>
    <s v="Amazon"/>
    <s v="G/L Account"/>
    <s v=""/>
    <s v=" "/>
    <s v=""/>
    <s v=""/>
    <n v="31378"/>
    <s v=""/>
    <n v="180"/>
    <s v="NULL"/>
    <s v="NULL"/>
  </r>
  <r>
    <x v="1"/>
    <x v="1"/>
    <d v="2021-12-23T00:00:00"/>
    <x v="11"/>
    <s v=" "/>
    <s v="G00196"/>
    <n v="65190"/>
    <x v="28"/>
    <s v="65190 Office supplies"/>
    <x v="6"/>
    <s v="microwave"/>
    <s v=" "/>
    <s v=""/>
    <s v=""/>
    <n v="264.58999999999997"/>
    <n v="264.58999999999997"/>
    <n v="0"/>
    <s v="Best Buy"/>
    <s v="G/L Account"/>
    <s v=""/>
    <s v=" "/>
    <s v=""/>
    <s v=""/>
    <n v="31354"/>
    <s v=""/>
    <n v="180"/>
    <s v="NULL"/>
    <s v="NULL"/>
  </r>
  <r>
    <x v="1"/>
    <x v="1"/>
    <d v="2021-12-23T00:00:00"/>
    <x v="11"/>
    <s v=" "/>
    <s v="G00196"/>
    <n v="51390"/>
    <x v="62"/>
    <s v="51390 Prescription medication expense"/>
    <x v="10"/>
    <s v="MDR Encino Pharmacy - Medication"/>
    <s v=" "/>
    <s v=""/>
    <s v=""/>
    <n v="6640.75"/>
    <n v="6640.75"/>
    <n v="0"/>
    <s v="Med Encino Pharmacy"/>
    <s v="G/L Account"/>
    <s v=""/>
    <s v=" "/>
    <s v=""/>
    <s v=""/>
    <n v="31348"/>
    <s v=""/>
    <n v="11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 Goodeggs.com"/>
    <s v="G/L Account"/>
    <s v=""/>
    <s v=" "/>
    <s v=""/>
    <s v=""/>
    <n v="30254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248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 Goodeggs.com"/>
    <s v="G/L Account"/>
    <s v=""/>
    <s v=" "/>
    <s v=""/>
    <s v=""/>
    <n v="30242"/>
    <s v=""/>
    <n v="340"/>
    <s v="NULL"/>
    <s v="NULL"/>
  </r>
  <r>
    <x v="1"/>
    <x v="1"/>
    <d v="2021-12-23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 Goodeggs.com"/>
    <s v="G/L Account"/>
    <s v=""/>
    <s v=" "/>
    <s v=""/>
    <s v=""/>
    <n v="30236"/>
    <s v=""/>
    <n v="340"/>
    <s v="NULL"/>
    <s v="NULL"/>
  </r>
  <r>
    <x v="1"/>
    <x v="7"/>
    <d v="2021-12-23T00:00:00"/>
    <x v="11"/>
    <s v=" "/>
    <s v="G00196"/>
    <n v="51250"/>
    <x v="71"/>
    <s v="51250 Patient refreshments"/>
    <x v="11"/>
    <s v="coffee cream"/>
    <s v=" "/>
    <s v=""/>
    <s v=""/>
    <n v="59.64"/>
    <n v="59.64"/>
    <n v="0"/>
    <s v="Amazon"/>
    <s v="G/L Account"/>
    <s v=""/>
    <s v=" "/>
    <s v=""/>
    <s v=""/>
    <n v="31360"/>
    <s v=""/>
    <n v="180"/>
    <s v="NULL"/>
    <s v="NULL"/>
  </r>
  <r>
    <x v="4"/>
    <x v="4"/>
    <d v="2021-12-23T00:00:00"/>
    <x v="11"/>
    <s v="Invoice"/>
    <s v="67952882"/>
    <n v="51230"/>
    <x v="72"/>
    <s v="51230 IVF Lab supplies"/>
    <x v="11"/>
    <s v="nitrogen liq nf, carbon dioxide, cyl pick up"/>
    <s v=" "/>
    <s v=""/>
    <s v=""/>
    <n v="939.33"/>
    <n v="939.33"/>
    <n v="0"/>
    <s v=""/>
    <s v="G/L Account"/>
    <s v=""/>
    <s v=" "/>
    <s v=""/>
    <s v="Linde Gas &amp; Equipment Inc."/>
    <n v="35035"/>
    <s v="67952882"/>
    <n v="130"/>
    <s v="NULL"/>
    <s v="NULL"/>
  </r>
  <r>
    <x v="1"/>
    <x v="7"/>
    <d v="2021-12-23T00:00:00"/>
    <x v="11"/>
    <s v="Invoice"/>
    <s v="37036"/>
    <n v="51230"/>
    <x v="72"/>
    <s v="51230 IVF Lab supplies"/>
    <x v="11"/>
    <s v="Cylinder rental,230L/180L Nitrogen, Carbon Dioxide"/>
    <s v=" "/>
    <s v=""/>
    <s v=""/>
    <n v="1710.91"/>
    <n v="1710.91"/>
    <n v="0"/>
    <s v=""/>
    <s v="G/L Account"/>
    <s v=""/>
    <s v=" "/>
    <s v=""/>
    <s v="Rons Medical Gases, INC"/>
    <n v="28578"/>
    <s v="37036"/>
    <n v="130"/>
    <s v="NULL"/>
    <s v="NULL"/>
  </r>
  <r>
    <x v="1"/>
    <x v="5"/>
    <d v="2021-12-23T00:00:00"/>
    <x v="11"/>
    <s v="Invoice"/>
    <s v="67957622"/>
    <n v="51230"/>
    <x v="72"/>
    <s v="51230 IVF Lab supplies"/>
    <x v="11"/>
    <s v="Nitrogen Liquid NF"/>
    <s v=" "/>
    <s v=""/>
    <s v=""/>
    <n v="462.96"/>
    <n v="462.96"/>
    <n v="0"/>
    <s v=""/>
    <s v="G/L Account"/>
    <s v=""/>
    <s v=" "/>
    <s v=""/>
    <s v="Linde Gas &amp; Equipment Inc."/>
    <n v="28340"/>
    <s v="67957622"/>
    <n v="130"/>
    <s v="NULL"/>
    <s v="NULL"/>
  </r>
  <r>
    <x v="1"/>
    <x v="7"/>
    <d v="2021-12-23T00:00:00"/>
    <x v="11"/>
    <s v="Invoice"/>
    <s v="36747730"/>
    <n v="51220"/>
    <x v="73"/>
    <s v="51220 Clinical supplies"/>
    <x v="11"/>
    <s v="Bld Safety collection set"/>
    <s v=" "/>
    <s v=""/>
    <s v=""/>
    <n v="157.6"/>
    <n v="157.6"/>
    <n v="0"/>
    <s v=""/>
    <s v="G/L Account"/>
    <s v=""/>
    <s v=" "/>
    <s v=""/>
    <s v="McKesson"/>
    <n v="35301"/>
    <s v="36747730"/>
    <n v="110"/>
    <s v="NULL"/>
    <s v="NULL"/>
  </r>
  <r>
    <x v="1"/>
    <x v="7"/>
    <d v="2021-12-23T00:00:00"/>
    <x v="11"/>
    <s v="Invoice"/>
    <s v="36727289"/>
    <n v="51220"/>
    <x v="73"/>
    <s v="51220 Clinical supplies"/>
    <x v="11"/>
    <s v="Surg Glove"/>
    <s v=" "/>
    <s v=""/>
    <s v=""/>
    <n v="173.57"/>
    <n v="173.57"/>
    <n v="0"/>
    <s v=""/>
    <s v="G/L Account"/>
    <s v=""/>
    <s v=" "/>
    <s v=""/>
    <s v="McKesson"/>
    <n v="35297"/>
    <s v="36727289"/>
    <n v="110"/>
    <s v="NULL"/>
    <s v="NULL"/>
  </r>
  <r>
    <x v="4"/>
    <x v="4"/>
    <d v="2021-12-23T00:00:00"/>
    <x v="11"/>
    <s v="Invoice"/>
    <s v="36734981"/>
    <n v="51220"/>
    <x v="73"/>
    <s v="51220 Clinical supplies"/>
    <x v="11"/>
    <s v="concentrate cleanser"/>
    <s v=" "/>
    <s v=""/>
    <s v=""/>
    <n v="83.48"/>
    <n v="83.48"/>
    <n v="0"/>
    <s v=""/>
    <s v="G/L Account"/>
    <s v=""/>
    <s v=" "/>
    <s v=""/>
    <s v="McKesson"/>
    <n v="32334"/>
    <s v="36734981"/>
    <n v="110"/>
    <s v="NULL"/>
    <s v="NULL"/>
  </r>
  <r>
    <x v="4"/>
    <x v="4"/>
    <d v="2021-12-23T00:00:00"/>
    <x v="11"/>
    <s v="Invoice"/>
    <s v="36729692"/>
    <n v="51220"/>
    <x v="73"/>
    <s v="51220 Clinical supplies"/>
    <x v="11"/>
    <s v="bld safety collection set"/>
    <s v=" "/>
    <s v=""/>
    <s v=""/>
    <n v="116.74"/>
    <n v="116.74"/>
    <n v="0"/>
    <s v=""/>
    <s v="G/L Account"/>
    <s v=""/>
    <s v=" "/>
    <s v=""/>
    <s v="McKesson"/>
    <n v="32330"/>
    <s v="36729692"/>
    <n v="110"/>
    <s v="NULL"/>
    <s v="NULL"/>
  </r>
  <r>
    <x v="1"/>
    <x v="5"/>
    <d v="2021-12-23T00:00:00"/>
    <x v="11"/>
    <s v="Invoice"/>
    <s v="36748180"/>
    <n v="51220"/>
    <x v="73"/>
    <s v="51220 Clinical supplies"/>
    <x v="11"/>
    <s v="Bld Safety collection set"/>
    <s v=" "/>
    <s v=""/>
    <s v=""/>
    <n v="430.22"/>
    <n v="430.22"/>
    <n v="0"/>
    <s v=""/>
    <s v="G/L Account"/>
    <s v=""/>
    <s v=" "/>
    <s v=""/>
    <s v="McKesson"/>
    <n v="28336"/>
    <s v="36748180"/>
    <n v="110"/>
    <s v="NULL"/>
    <s v="NULL"/>
  </r>
  <r>
    <x v="1"/>
    <x v="1"/>
    <d v="2021-12-23T00:00:00"/>
    <x v="11"/>
    <s v="Invoice"/>
    <s v="36748211"/>
    <n v="51220"/>
    <x v="73"/>
    <s v="51220 Clinical supplies"/>
    <x v="11"/>
    <s v="Bld safety collection set"/>
    <s v=" "/>
    <s v=""/>
    <s v=""/>
    <n v="311.77"/>
    <n v="311.77"/>
    <n v="0"/>
    <s v=""/>
    <s v="G/L Account"/>
    <s v=""/>
    <s v=" "/>
    <s v=""/>
    <s v="McKesson"/>
    <n v="28178"/>
    <s v="36748211"/>
    <n v="110"/>
    <s v="NULL"/>
    <s v="NULL"/>
  </r>
  <r>
    <x v="1"/>
    <x v="1"/>
    <d v="2021-12-23T00:00:00"/>
    <x v="11"/>
    <s v="Invoice"/>
    <s v="36748177"/>
    <n v="51220"/>
    <x v="73"/>
    <s v="51220 Clinical supplies"/>
    <x v="11"/>
    <s v="Bld safety collection set"/>
    <s v=" "/>
    <s v=""/>
    <s v=""/>
    <n v="311.77"/>
    <n v="311.77"/>
    <n v="0"/>
    <s v=""/>
    <s v="G/L Account"/>
    <s v=""/>
    <s v=" "/>
    <s v=""/>
    <s v="McKesson"/>
    <n v="28174"/>
    <s v="36748177"/>
    <n v="110"/>
    <s v="NULL"/>
    <s v="NULL"/>
  </r>
  <r>
    <x v="1"/>
    <x v="1"/>
    <d v="2021-12-23T00:00:00"/>
    <x v="11"/>
    <s v="Invoice"/>
    <s v="36740606"/>
    <n v="51220"/>
    <x v="73"/>
    <s v="51220 Clinical supplies"/>
    <x v="11"/>
    <s v="Bld safety collection set"/>
    <s v=" "/>
    <s v=""/>
    <s v=""/>
    <n v="117.68"/>
    <n v="117.68"/>
    <n v="0"/>
    <s v=""/>
    <s v="G/L Account"/>
    <s v=""/>
    <s v=" "/>
    <s v=""/>
    <s v="McKesson"/>
    <n v="28170"/>
    <s v="36740606"/>
    <n v="110"/>
    <s v="NULL"/>
    <s v="NULL"/>
  </r>
  <r>
    <x v="1"/>
    <x v="1"/>
    <d v="2021-12-23T00:00:00"/>
    <x v="11"/>
    <s v="Invoice"/>
    <s v="36734782"/>
    <n v="51220"/>
    <x v="73"/>
    <s v="51220 Clinical supplies"/>
    <x v="11"/>
    <s v="Bld safety collection set"/>
    <s v=" "/>
    <s v=""/>
    <s v=""/>
    <n v="129.13999999999999"/>
    <n v="129.13999999999999"/>
    <n v="0"/>
    <s v=""/>
    <s v="G/L Account"/>
    <s v=""/>
    <s v=" "/>
    <s v=""/>
    <s v="McKesson"/>
    <n v="28166"/>
    <s v="36734782"/>
    <n v="110"/>
    <s v="NULL"/>
    <s v="NULL"/>
  </r>
  <r>
    <x v="1"/>
    <x v="1"/>
    <d v="2021-12-23T00:00:00"/>
    <x v="11"/>
    <s v="Invoice"/>
    <s v="36727280"/>
    <n v="51210"/>
    <x v="74"/>
    <s v="51210 Surgical supplies"/>
    <x v="11"/>
    <s v="Surg Glove"/>
    <s v=" "/>
    <s v=""/>
    <s v=""/>
    <n v="90.03"/>
    <n v="90.03"/>
    <n v="0"/>
    <s v=""/>
    <s v="G/L Account"/>
    <s v=""/>
    <s v=" "/>
    <s v=""/>
    <s v="McKesson"/>
    <n v="28162"/>
    <s v="36727280"/>
    <n v="110"/>
    <s v="NULL"/>
    <s v="NULL"/>
  </r>
  <r>
    <x v="1"/>
    <x v="1"/>
    <d v="2021-12-23T00:00:00"/>
    <x v="11"/>
    <s v=" "/>
    <s v="G00206"/>
    <n v="41220"/>
    <x v="78"/>
    <s v="41220 Insurance revenue - professional fees"/>
    <x v="16"/>
    <s v="HCCLAIMPMT CIGNA CCD 474898527 TRN*1*211221090005210*15910310 71\"/>
    <s v=" "/>
    <s v=""/>
    <s v=""/>
    <n v="-17035.28"/>
    <n v="0"/>
    <n v="17035.28"/>
    <s v=""/>
    <s v="G/L Account"/>
    <s v=""/>
    <s v=" "/>
    <s v=""/>
    <s v=""/>
    <n v="34089"/>
    <s v=""/>
    <n v="220"/>
    <s v="NULL"/>
    <s v="NULL"/>
  </r>
  <r>
    <x v="0"/>
    <x v="1"/>
    <d v="2021-12-23T00:00:00"/>
    <x v="11"/>
    <s v=" "/>
    <s v="G00205"/>
    <n v="41220"/>
    <x v="78"/>
    <s v="41220 Insurance revenue - professional fees"/>
    <x v="16"/>
    <s v="HCCLAIMPMT CIGNA CCD 472825198 TRN*1*211221090005209*15910310 71\"/>
    <s v=" "/>
    <s v=""/>
    <s v=""/>
    <n v="-2633.26"/>
    <n v="0"/>
    <n v="2633.26"/>
    <s v=""/>
    <s v="G/L Account"/>
    <s v=""/>
    <s v=" "/>
    <s v=""/>
    <s v=""/>
    <n v="33704"/>
    <s v=""/>
    <n v="220"/>
    <s v="NULL"/>
    <s v="NULL"/>
  </r>
  <r>
    <x v="4"/>
    <x v="4"/>
    <d v="2021-12-23T00:00:00"/>
    <x v="11"/>
    <s v=" "/>
    <s v="G00210"/>
    <n v="41110"/>
    <x v="81"/>
    <s v="41110 Self-pay revenue"/>
    <x v="17"/>
    <s v="DEPOSIT MERCHANT BANKCD CCD 496432191880"/>
    <s v=" "/>
    <s v=""/>
    <s v=""/>
    <n v="-1053"/>
    <n v="0"/>
    <n v="1053"/>
    <s v=""/>
    <s v="G/L Account"/>
    <s v=""/>
    <s v=" "/>
    <s v=""/>
    <s v=""/>
    <n v="34221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95589880"/>
    <s v=" "/>
    <s v=""/>
    <s v=""/>
    <n v="-200"/>
    <n v="0"/>
    <n v="200"/>
    <s v=""/>
    <s v="G/L Account"/>
    <s v=""/>
    <s v=" "/>
    <s v=""/>
    <s v=""/>
    <n v="34087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55789884"/>
    <s v=" "/>
    <s v=""/>
    <s v=""/>
    <n v="-1152"/>
    <n v="0"/>
    <n v="1152"/>
    <s v=""/>
    <s v="G/L Account"/>
    <s v=""/>
    <s v=" "/>
    <s v=""/>
    <s v=""/>
    <n v="34085"/>
    <s v=""/>
    <n v="220"/>
    <s v="NULL"/>
    <s v="NULL"/>
  </r>
  <r>
    <x v="1"/>
    <x v="1"/>
    <d v="2021-12-23T00:00:00"/>
    <x v="11"/>
    <s v=" "/>
    <s v="G00206"/>
    <n v="41110"/>
    <x v="81"/>
    <s v="41110 Self-pay revenue"/>
    <x v="17"/>
    <s v="DEPOSIT MERCHANT BANKCD CCD 496355788886"/>
    <s v=" "/>
    <s v=""/>
    <s v=""/>
    <n v="-37630"/>
    <n v="0"/>
    <n v="37630"/>
    <s v=""/>
    <s v="G/L Account"/>
    <s v=""/>
    <s v=" "/>
    <s v=""/>
    <s v=""/>
    <n v="34083"/>
    <s v=""/>
    <n v="220"/>
    <s v="NULL"/>
    <s v="NULL"/>
  </r>
  <r>
    <x v="1"/>
    <x v="1"/>
    <d v="2021-12-24T00:00:00"/>
    <x v="11"/>
    <s v=" "/>
    <s v="G00196"/>
    <n v="66140"/>
    <x v="20"/>
    <s v="66140 Ground transportation"/>
    <x v="5"/>
    <s v="Hertz- car rental NT"/>
    <s v=" "/>
    <s v=""/>
    <s v=""/>
    <n v="69.12"/>
    <n v="69.12"/>
    <n v="0"/>
    <s v="Hertz"/>
    <s v="G/L Account"/>
    <s v=""/>
    <s v=" "/>
    <s v=""/>
    <s v=""/>
    <n v="31408"/>
    <s v=""/>
    <n v="110"/>
    <s v="NULL"/>
    <s v="NULL"/>
  </r>
  <r>
    <x v="1"/>
    <x v="1"/>
    <d v="2021-12-24T00:00:00"/>
    <x v="11"/>
    <s v=" "/>
    <s v="G00196"/>
    <n v="65210"/>
    <x v="26"/>
    <s v="65210 Computer software"/>
    <x v="6"/>
    <s v="Adobe - no receipt"/>
    <s v=" "/>
    <s v=""/>
    <s v=""/>
    <n v="14.99"/>
    <n v="14.99"/>
    <n v="0"/>
    <s v="Adobe Acrobat Pro"/>
    <s v="G/L Account"/>
    <s v=""/>
    <s v=" "/>
    <s v=""/>
    <s v=""/>
    <n v="31414"/>
    <s v=""/>
    <n v="370"/>
    <s v="NULL"/>
    <s v="NULL"/>
  </r>
  <r>
    <x v="1"/>
    <x v="1"/>
    <d v="2021-12-24T00:00:00"/>
    <x v="11"/>
    <s v=" "/>
    <s v="G00195"/>
    <n v="65210"/>
    <x v="26"/>
    <s v="65210 Computer software"/>
    <x v="6"/>
    <s v="FSP*EZCLAIM SOFTWARE LLC"/>
    <s v=" "/>
    <s v=""/>
    <s v=""/>
    <n v="406"/>
    <n v="406"/>
    <n v="0"/>
    <s v="Fsp Ezclaim Software"/>
    <s v="G/L Account"/>
    <s v=""/>
    <s v=" "/>
    <s v=""/>
    <s v=""/>
    <n v="30266"/>
    <s v=""/>
    <n v="180"/>
    <s v="NULL"/>
    <s v="NULL"/>
  </r>
  <r>
    <x v="1"/>
    <x v="1"/>
    <d v="2021-12-24T00:00:00"/>
    <x v="11"/>
    <s v=" "/>
    <s v="G00195"/>
    <n v="51260"/>
    <x v="70"/>
    <s v="51260 Patient souvenirs"/>
    <x v="11"/>
    <s v="Costco Patient flowers"/>
    <s v=" "/>
    <s v=""/>
    <s v=""/>
    <n v="51.53"/>
    <n v="51.53"/>
    <n v="0"/>
    <s v="Costco"/>
    <s v="G/L Account"/>
    <s v=""/>
    <s v=" "/>
    <s v=""/>
    <s v=""/>
    <n v="30260"/>
    <s v=""/>
    <n v="340"/>
    <s v="NULL"/>
    <s v="NULL"/>
  </r>
  <r>
    <x v="1"/>
    <x v="1"/>
    <d v="2021-12-24T00:00:00"/>
    <x v="11"/>
    <s v="Invoice"/>
    <s v="37032"/>
    <n v="51230"/>
    <x v="72"/>
    <s v="51230 IVF Lab supplies"/>
    <x v="11"/>
    <s v="230L/180L Nitrogen, Carbon Dioxide, oxygen"/>
    <s v=" "/>
    <s v=""/>
    <s v=""/>
    <n v="901.77"/>
    <n v="901.77"/>
    <n v="0"/>
    <s v=""/>
    <s v="G/L Account"/>
    <s v=""/>
    <s v=" "/>
    <s v=""/>
    <s v="Rons Medical Gases, INC"/>
    <n v="28582"/>
    <s v="37032"/>
    <n v="130"/>
    <s v="NULL"/>
    <s v="NULL"/>
  </r>
  <r>
    <x v="1"/>
    <x v="1"/>
    <d v="2021-12-24T00:00:00"/>
    <x v="11"/>
    <s v=" "/>
    <s v="G00206"/>
    <n v="41220"/>
    <x v="78"/>
    <s v="41220 Insurance revenue - professional fees"/>
    <x v="16"/>
    <s v="HCCLAIMPMT CIGNA EDGE TRANS CCD 603500555115 TRN*1*603500555115*1591031071~"/>
    <s v=" "/>
    <s v=""/>
    <s v=""/>
    <n v="-13424.57"/>
    <n v="0"/>
    <n v="13424.57"/>
    <s v=""/>
    <s v="G/L Account"/>
    <s v=""/>
    <s v=" "/>
    <s v=""/>
    <s v=""/>
    <n v="34101"/>
    <s v=""/>
    <n v="220"/>
    <s v="NULL"/>
    <s v="NULL"/>
  </r>
  <r>
    <x v="4"/>
    <x v="4"/>
    <d v="2021-12-24T00:00:00"/>
    <x v="11"/>
    <s v=" "/>
    <s v="G00210"/>
    <n v="41110"/>
    <x v="81"/>
    <s v="41110 Self-pay revenue"/>
    <x v="17"/>
    <s v="DEPOSIT MERCHANT BANKCD CCD 496432191880"/>
    <s v=" "/>
    <s v=""/>
    <s v=""/>
    <n v="-745"/>
    <n v="0"/>
    <n v="745"/>
    <s v=""/>
    <s v="G/L Account"/>
    <s v=""/>
    <s v=" "/>
    <s v=""/>
    <s v=""/>
    <n v="34223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95589880"/>
    <s v=" "/>
    <s v=""/>
    <s v=""/>
    <n v="-5500"/>
    <n v="0"/>
    <n v="5500"/>
    <s v=""/>
    <s v="G/L Account"/>
    <s v=""/>
    <s v=" "/>
    <s v=""/>
    <s v=""/>
    <n v="34099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9884"/>
    <s v=" "/>
    <s v=""/>
    <s v=""/>
    <n v="-13057"/>
    <n v="0"/>
    <n v="13057"/>
    <s v=""/>
    <s v="G/L Account"/>
    <s v=""/>
    <s v=" "/>
    <s v=""/>
    <s v=""/>
    <n v="34097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8886"/>
    <s v=" "/>
    <s v=""/>
    <s v=""/>
    <n v="-83876"/>
    <n v="0"/>
    <n v="83876"/>
    <s v=""/>
    <s v="G/L Account"/>
    <s v=""/>
    <s v=" "/>
    <s v=""/>
    <s v=""/>
    <n v="34095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3887"/>
    <s v=" "/>
    <s v=""/>
    <s v=""/>
    <n v="5558"/>
    <n v="5558"/>
    <n v="0"/>
    <s v=""/>
    <s v="G/L Account"/>
    <s v=""/>
    <s v=" "/>
    <s v=""/>
    <s v=""/>
    <n v="34092"/>
    <s v=""/>
    <n v="220"/>
    <s v="NULL"/>
    <s v="NULL"/>
  </r>
  <r>
    <x v="1"/>
    <x v="1"/>
    <d v="2021-12-24T00:00:00"/>
    <x v="11"/>
    <s v=" "/>
    <s v="G00206"/>
    <n v="41110"/>
    <x v="81"/>
    <s v="41110 Self-pay revenue"/>
    <x v="17"/>
    <s v="DEPOSIT MERCHANT BANKCD CCD 496355783887"/>
    <s v=" "/>
    <s v=""/>
    <s v=""/>
    <n v="-3390"/>
    <n v="0"/>
    <n v="3390"/>
    <s v=""/>
    <s v="G/L Account"/>
    <s v=""/>
    <s v=" "/>
    <s v=""/>
    <s v=""/>
    <n v="34091"/>
    <s v=""/>
    <n v="220"/>
    <s v="NULL"/>
    <s v="NULL"/>
  </r>
  <r>
    <x v="1"/>
    <x v="1"/>
    <d v="2021-12-25T00:00:00"/>
    <x v="11"/>
    <s v="Invoice"/>
    <s v="74914698"/>
    <n v="65230"/>
    <x v="24"/>
    <s v="65230 Equipment rentals"/>
    <x v="6"/>
    <s v="12.15.21-12.31.21  Rental Canon"/>
    <s v=" "/>
    <s v=""/>
    <s v=""/>
    <n v="280.48"/>
    <n v="280.48"/>
    <n v="0"/>
    <s v=""/>
    <s v="G/L Account"/>
    <s v=""/>
    <s v=" "/>
    <s v=""/>
    <s v="De Lage Landen Financial Services, Inc"/>
    <n v="28359"/>
    <s v="74914698"/>
    <n v="370"/>
    <s v="NULL"/>
    <s v="NULL"/>
  </r>
  <r>
    <x v="1"/>
    <x v="7"/>
    <d v="2021-12-25T00:00:00"/>
    <x v="11"/>
    <s v="Invoice"/>
    <s v="74914697"/>
    <n v="65230"/>
    <x v="24"/>
    <s v="65230 Equipment rentals"/>
    <x v="6"/>
    <s v="12.15.21-12.31.21  Rental Canon"/>
    <s v=" "/>
    <s v=""/>
    <s v=""/>
    <n v="536.96"/>
    <n v="536.96"/>
    <n v="0"/>
    <s v=""/>
    <s v="G/L Account"/>
    <s v=""/>
    <s v=" "/>
    <s v=""/>
    <s v="De Lage Landen Financial Services, Inc"/>
    <n v="28349"/>
    <s v="74914697"/>
    <n v="370"/>
    <s v="NULL"/>
    <s v="NULL"/>
  </r>
  <r>
    <x v="0"/>
    <x v="2"/>
    <d v="2021-12-25T00:00:00"/>
    <x v="11"/>
    <s v="Invoice"/>
    <s v="74872980"/>
    <n v="65230"/>
    <x v="24"/>
    <s v="65230 Equipment rentals"/>
    <x v="6"/>
    <s v="12.15.21-12.31.21  Rental Canon"/>
    <s v=" "/>
    <s v=""/>
    <s v=""/>
    <n v="142.24"/>
    <n v="142.24"/>
    <n v="0"/>
    <s v=""/>
    <s v="G/L Account"/>
    <s v=""/>
    <s v=" "/>
    <s v=""/>
    <s v="De Lage Landen Financial Services, Inc"/>
    <n v="28346"/>
    <s v="74872980"/>
    <n v="370"/>
    <s v="NULL"/>
    <s v="NULL"/>
  </r>
  <r>
    <x v="4"/>
    <x v="4"/>
    <d v="2021-12-25T00:00:00"/>
    <x v="11"/>
    <s v=" "/>
    <s v="G00197"/>
    <n v="65190"/>
    <x v="28"/>
    <s v="65190 Office supplies"/>
    <x v="6"/>
    <s v="Plant Shed-CF"/>
    <s v=" "/>
    <s v=""/>
    <s v=""/>
    <n v="272.19"/>
    <n v="272.19"/>
    <n v="0"/>
    <s v="Plant Shed Catha"/>
    <s v="G/L Account"/>
    <s v=""/>
    <s v=" "/>
    <s v=""/>
    <s v=""/>
    <n v="31822"/>
    <s v=""/>
    <n v="110"/>
    <s v="NULL"/>
    <s v="NULL"/>
  </r>
  <r>
    <x v="1"/>
    <x v="1"/>
    <d v="2021-12-25T00:00:00"/>
    <x v="11"/>
    <s v=" "/>
    <s v="G00196"/>
    <n v="65190"/>
    <x v="28"/>
    <s v="65190 Office supplies"/>
    <x v="6"/>
    <s v="Cotton Thick Single Drawstring"/>
    <s v=" "/>
    <s v=""/>
    <s v=""/>
    <n v="30.9"/>
    <n v="30.9"/>
    <n v="0"/>
    <s v="Amazon"/>
    <s v="G/L Account"/>
    <s v=""/>
    <s v=" "/>
    <s v=""/>
    <s v=""/>
    <n v="31420"/>
    <s v=""/>
    <n v="180"/>
    <s v="NULL"/>
    <s v="NULL"/>
  </r>
  <r>
    <x v="4"/>
    <x v="4"/>
    <d v="2021-12-25T00:00:00"/>
    <x v="11"/>
    <s v=" "/>
    <s v="G00197"/>
    <n v="65130"/>
    <x v="34"/>
    <s v="65130 Telephone &amp; internet"/>
    <x v="6"/>
    <s v="Verizon - PK"/>
    <s v=" "/>
    <s v=""/>
    <s v=""/>
    <n v="108.69"/>
    <n v="108.69"/>
    <n v="0"/>
    <s v="Verizon Wireless"/>
    <s v="G/L Account"/>
    <s v=""/>
    <s v=" "/>
    <s v=""/>
    <s v=""/>
    <n v="31816"/>
    <s v=""/>
    <n v="110"/>
    <s v="NULL"/>
    <s v="NULL"/>
  </r>
  <r>
    <x v="0"/>
    <x v="4"/>
    <d v="2021-12-26T00:00:00"/>
    <x v="11"/>
    <s v=" "/>
    <s v="85191639"/>
    <n v="66140"/>
    <x v="20"/>
    <s v="66140 Ground transportation"/>
    <x v="5"/>
    <s v="Uber"/>
    <s v=" "/>
    <s v=""/>
    <s v=""/>
    <n v="69.83"/>
    <n v="69.83"/>
    <n v="0"/>
    <s v="Hotel to JFK"/>
    <s v="G/L Account"/>
    <s v=""/>
    <s v=" "/>
    <s v=""/>
    <s v=""/>
    <n v="37449"/>
    <s v=""/>
    <n v="370"/>
    <s v=""/>
    <s v=""/>
  </r>
  <r>
    <x v="1"/>
    <x v="1"/>
    <d v="2021-12-26T00:00:00"/>
    <x v="11"/>
    <s v=" "/>
    <s v="G00196"/>
    <n v="66140"/>
    <x v="20"/>
    <s v="66140 Ground transportation"/>
    <x v="5"/>
    <s v="GAS NT"/>
    <s v=" "/>
    <s v=""/>
    <s v=""/>
    <n v="29.34"/>
    <n v="29.34"/>
    <n v="0"/>
    <s v="Chevron"/>
    <s v="G/L Account"/>
    <s v=""/>
    <s v=" "/>
    <s v=""/>
    <s v=""/>
    <n v="31438"/>
    <s v=""/>
    <n v="110"/>
    <s v="NULL"/>
    <s v="NULL"/>
  </r>
  <r>
    <x v="1"/>
    <x v="1"/>
    <d v="2021-12-26T00:00:00"/>
    <x v="11"/>
    <s v=" "/>
    <s v="G00196"/>
    <n v="66140"/>
    <x v="20"/>
    <s v="66140 Ground transportation"/>
    <x v="5"/>
    <s v="GAS NT"/>
    <s v=" "/>
    <s v=""/>
    <s v=""/>
    <n v="46.75"/>
    <n v="46.75"/>
    <n v="0"/>
    <s v="41027 South Glen Avenue"/>
    <s v="G/L Account"/>
    <s v=""/>
    <s v=" "/>
    <s v=""/>
    <s v=""/>
    <n v="31426"/>
    <s v=""/>
    <n v="110"/>
    <s v="NULL"/>
    <s v="NULL"/>
  </r>
  <r>
    <x v="0"/>
    <x v="4"/>
    <d v="2021-12-26T00:00:00"/>
    <x v="11"/>
    <s v=" "/>
    <s v="85191639"/>
    <n v="66110"/>
    <x v="22"/>
    <s v="66110 Airfare"/>
    <x v="5"/>
    <s v="Delta Airlines"/>
    <s v=" "/>
    <s v=""/>
    <s v=""/>
    <n v="468.4"/>
    <n v="468.4"/>
    <n v="0"/>
    <s v=""/>
    <s v="G/L Account"/>
    <s v=""/>
    <s v=" "/>
    <s v=""/>
    <s v=""/>
    <n v="36397"/>
    <s v=""/>
    <n v="370"/>
    <s v=""/>
    <s v=""/>
  </r>
  <r>
    <x v="4"/>
    <x v="4"/>
    <d v="2021-12-26T00:00:00"/>
    <x v="11"/>
    <s v=" "/>
    <s v="G00197"/>
    <n v="65130"/>
    <x v="34"/>
    <s v="65130 Telephone &amp; internet"/>
    <x v="6"/>
    <s v="Wireless Peter Klatsky- no receipt"/>
    <s v=" "/>
    <s v=""/>
    <s v=""/>
    <n v="-10"/>
    <n v="0"/>
    <n v="10"/>
    <s v="Wireless Peter Klatsky"/>
    <s v="G/L Account"/>
    <s v=""/>
    <s v=" "/>
    <s v=""/>
    <s v=""/>
    <n v="31828"/>
    <s v=""/>
    <n v="110"/>
    <s v="NULL"/>
    <s v="NULL"/>
  </r>
  <r>
    <x v="0"/>
    <x v="2"/>
    <d v="2021-12-26T00:00:00"/>
    <x v="11"/>
    <s v="Invoice"/>
    <s v="52160"/>
    <n v="64110"/>
    <x v="42"/>
    <s v="64110 Accounting"/>
    <x v="7"/>
    <s v="Dynamics support 12.22.21"/>
    <s v=" "/>
    <s v=""/>
    <s v=""/>
    <n v="138.75"/>
    <n v="138.75"/>
    <n v="0"/>
    <s v=""/>
    <s v="G/L Account"/>
    <s v=""/>
    <s v=" "/>
    <s v=""/>
    <s v="Technology Management Concepts"/>
    <n v="28586"/>
    <s v="52160"/>
    <n v="320"/>
    <s v="NULL"/>
    <s v="NULL"/>
  </r>
  <r>
    <x v="1"/>
    <x v="7"/>
    <d v="2021-12-26T00:00:00"/>
    <x v="11"/>
    <s v=" "/>
    <s v="G00196"/>
    <n v="51250"/>
    <x v="71"/>
    <s v="51250 Patient refreshments"/>
    <x v="11"/>
    <s v="apple juice"/>
    <s v=" "/>
    <s v=""/>
    <s v=""/>
    <n v="39.869999999999997"/>
    <n v="39.869999999999997"/>
    <n v="0"/>
    <s v="Amazon"/>
    <s v="G/L Account"/>
    <s v=""/>
    <s v=" "/>
    <s v=""/>
    <s v=""/>
    <n v="31432"/>
    <s v=""/>
    <n v="180"/>
    <s v="NULL"/>
    <s v="NULL"/>
  </r>
  <r>
    <x v="1"/>
    <x v="1"/>
    <d v="2021-12-27T00:00:00"/>
    <x v="11"/>
    <s v=" "/>
    <s v="G00196"/>
    <n v="67160"/>
    <x v="15"/>
    <s v="67160 In-house meals"/>
    <x v="4"/>
    <s v="Uber eats - NT"/>
    <s v=" "/>
    <s v=""/>
    <s v=""/>
    <n v="2"/>
    <n v="2"/>
    <n v="0"/>
    <s v="Uber Eats"/>
    <s v="G/L Account"/>
    <s v=""/>
    <s v=" "/>
    <s v=""/>
    <s v=""/>
    <n v="31528"/>
    <s v=""/>
    <n v="110"/>
    <s v="NULL"/>
    <s v="NULL"/>
  </r>
  <r>
    <x v="1"/>
    <x v="1"/>
    <d v="2021-12-27T00:00:00"/>
    <x v="11"/>
    <s v=" "/>
    <s v="G00196"/>
    <n v="67160"/>
    <x v="15"/>
    <s v="67160 In-house meals"/>
    <x v="4"/>
    <s v="Uber eats - NT"/>
    <s v=" "/>
    <s v=""/>
    <s v=""/>
    <n v="34.61"/>
    <n v="34.61"/>
    <n v="0"/>
    <s v="Uber Eats"/>
    <s v="G/L Account"/>
    <s v=""/>
    <s v=" "/>
    <s v=""/>
    <s v=""/>
    <n v="31486"/>
    <s v=""/>
    <n v="110"/>
    <s v="NULL"/>
    <s v="NULL"/>
  </r>
  <r>
    <x v="0"/>
    <x v="2"/>
    <d v="2021-12-27T00:00:00"/>
    <x v="11"/>
    <s v=" "/>
    <s v="86143549"/>
    <n v="67120"/>
    <x v="16"/>
    <s v="67120 Employee recognition"/>
    <x v="4"/>
    <s v="Harry and David"/>
    <s v=" "/>
    <s v=""/>
    <s v=""/>
    <n v="220.39"/>
    <n v="220.39"/>
    <n v="0"/>
    <s v="Sympathy Gift Basket to Megan Crowe and her family"/>
    <s v="G/L Account"/>
    <s v=""/>
    <s v=" "/>
    <s v=""/>
    <s v=""/>
    <n v="37453"/>
    <s v=""/>
    <n v="350"/>
    <s v=""/>
    <s v=""/>
  </r>
  <r>
    <x v="0"/>
    <x v="2"/>
    <d v="2021-12-27T00:00:00"/>
    <x v="11"/>
    <s v=" "/>
    <s v="86143549"/>
    <n v="67110"/>
    <x v="17"/>
    <s v="67110 Professional development"/>
    <x v="4"/>
    <s v="Gallup"/>
    <s v=" "/>
    <s v=""/>
    <s v=""/>
    <n v="119.94"/>
    <n v="119.94"/>
    <n v="0"/>
    <s v="Gallup strengths test for Leadership Course"/>
    <s v="G/L Account"/>
    <s v=""/>
    <s v=" "/>
    <s v=""/>
    <s v=""/>
    <n v="36401"/>
    <s v=""/>
    <n v="350"/>
    <s v=""/>
    <s v=""/>
  </r>
  <r>
    <x v="1"/>
    <x v="1"/>
    <d v="2021-12-27T00:00:00"/>
    <x v="11"/>
    <s v=" "/>
    <s v="G00196"/>
    <n v="65210"/>
    <x v="26"/>
    <s v="65210 Computer software"/>
    <x v="6"/>
    <s v="NY times NT -no receipt"/>
    <s v=" "/>
    <s v=""/>
    <s v=""/>
    <n v="28.09"/>
    <n v="28.09"/>
    <n v="0"/>
    <s v="Nytimes"/>
    <s v="G/L Account"/>
    <s v=""/>
    <s v=" "/>
    <s v=""/>
    <s v=""/>
    <n v="31498"/>
    <s v=""/>
    <n v="110"/>
    <s v="NULL"/>
    <s v="NULL"/>
  </r>
  <r>
    <x v="2"/>
    <x v="2"/>
    <d v="2021-12-27T00:00:00"/>
    <x v="11"/>
    <s v=" "/>
    <s v="G00195"/>
    <n v="65210"/>
    <x v="26"/>
    <s v="65210 Computer software"/>
    <x v="6"/>
    <s v="QBO - SFM PAID FOR SF Holding"/>
    <s v=" "/>
    <s v=""/>
    <s v=""/>
    <n v="80"/>
    <n v="80"/>
    <n v="0"/>
    <s v="QuickBooks"/>
    <s v="G/L Account"/>
    <s v=""/>
    <s v=" "/>
    <s v=""/>
    <s v=""/>
    <n v="30350"/>
    <s v=""/>
    <n v="320"/>
    <s v="NULL"/>
    <s v="NULL"/>
  </r>
  <r>
    <x v="3"/>
    <x v="1"/>
    <d v="2021-12-27T00:00:00"/>
    <x v="11"/>
    <s v=" "/>
    <s v="G00195"/>
    <n v="65210"/>
    <x v="26"/>
    <s v="65210 Computer software"/>
    <x v="6"/>
    <s v="QBO - SFM paid for Nest"/>
    <s v=" "/>
    <s v=""/>
    <s v=""/>
    <n v="180"/>
    <n v="180"/>
    <n v="0"/>
    <s v="QuickBooks"/>
    <s v="G/L Account"/>
    <s v=""/>
    <s v=" "/>
    <s v=""/>
    <s v=""/>
    <n v="30344"/>
    <s v=""/>
    <n v="320"/>
    <s v="NULL"/>
    <s v="NULL"/>
  </r>
  <r>
    <x v="1"/>
    <x v="1"/>
    <d v="2021-12-27T00:00:00"/>
    <x v="11"/>
    <s v=" "/>
    <s v="G00196"/>
    <n v="65190"/>
    <x v="28"/>
    <s v="65190 Office supplies"/>
    <x v="6"/>
    <s v="Amazon- no receipt"/>
    <s v=" "/>
    <s v=""/>
    <s v=""/>
    <n v="4.99"/>
    <n v="4.99"/>
    <n v="0"/>
    <s v="Amazon"/>
    <s v="G/L Account"/>
    <s v=""/>
    <s v=" "/>
    <s v=""/>
    <s v=""/>
    <n v="31522"/>
    <s v=""/>
    <n v="180"/>
    <s v="NULL"/>
    <s v="NULL"/>
  </r>
  <r>
    <x v="4"/>
    <x v="4"/>
    <d v="2021-12-27T00:00:00"/>
    <x v="11"/>
    <s v=" "/>
    <s v="G00196"/>
    <n v="65190"/>
    <x v="28"/>
    <s v="65190 Office supplies"/>
    <x v="6"/>
    <s v="Disposable Isolation Gown"/>
    <s v=" "/>
    <s v=""/>
    <s v=""/>
    <n v="21.76"/>
    <n v="21.76"/>
    <n v="0"/>
    <s v="Amazon"/>
    <s v="G/L Account"/>
    <s v=""/>
    <s v=" "/>
    <s v=""/>
    <s v=""/>
    <n v="31504"/>
    <s v=""/>
    <n v="180"/>
    <s v="NULL"/>
    <s v="NULL"/>
  </r>
  <r>
    <x v="1"/>
    <x v="5"/>
    <d v="2021-12-27T00:00:00"/>
    <x v="11"/>
    <s v=" "/>
    <s v="G00196"/>
    <n v="65190"/>
    <x v="28"/>
    <s v="65190 Office supplies"/>
    <x v="6"/>
    <s v="AC Infinity AIRPLATE S9"/>
    <s v=" "/>
    <s v=""/>
    <s v=""/>
    <n v="60.01"/>
    <n v="60.01"/>
    <n v="0"/>
    <s v="Amazon"/>
    <s v="G/L Account"/>
    <s v=""/>
    <s v=" "/>
    <s v=""/>
    <s v=""/>
    <n v="31468"/>
    <s v=""/>
    <n v="180"/>
    <s v="NULL"/>
    <s v="NULL"/>
  </r>
  <r>
    <x v="1"/>
    <x v="7"/>
    <d v="2021-12-27T00:00:00"/>
    <x v="11"/>
    <s v=" "/>
    <s v="G00195"/>
    <n v="65130"/>
    <x v="34"/>
    <s v="65130 Telephone &amp; internet"/>
    <x v="6"/>
    <s v="Comcast Oak"/>
    <s v=" "/>
    <s v=""/>
    <s v=""/>
    <n v="216.22"/>
    <n v="216.22"/>
    <n v="0"/>
    <s v="Comcast"/>
    <s v="G/L Account"/>
    <s v=""/>
    <s v=" "/>
    <s v=""/>
    <s v=""/>
    <n v="30272"/>
    <s v=""/>
    <n v="370"/>
    <s v="NULL"/>
    <s v="NULL"/>
  </r>
  <r>
    <x v="0"/>
    <x v="2"/>
    <d v="2021-12-27T00:00:00"/>
    <x v="11"/>
    <s v="Invoice"/>
    <s v="213492560"/>
    <n v="65130"/>
    <x v="34"/>
    <s v="65130 Telephone &amp; internet"/>
    <x v="6"/>
    <s v="ACC#00001213776 INV 213492560"/>
    <s v=" "/>
    <s v=""/>
    <s v=""/>
    <n v="1585.4"/>
    <n v="1585.4"/>
    <n v="0"/>
    <s v=""/>
    <s v="G/L Account"/>
    <s v=""/>
    <s v=" "/>
    <s v=""/>
    <s v="ACC"/>
    <n v="29285"/>
    <s v="213492560"/>
    <n v="370"/>
    <s v="NULL"/>
    <s v="NULL"/>
  </r>
  <r>
    <x v="0"/>
    <x v="2"/>
    <d v="2021-12-27T00:00:00"/>
    <x v="11"/>
    <s v="Invoice"/>
    <s v="213452605"/>
    <n v="65130"/>
    <x v="34"/>
    <s v="65130 Telephone &amp; internet"/>
    <x v="6"/>
    <s v="ACC#00001218166 INV 213452605"/>
    <s v=" "/>
    <s v=""/>
    <s v=""/>
    <n v="1427.61"/>
    <n v="1427.61"/>
    <n v="0"/>
    <s v=""/>
    <s v="G/L Account"/>
    <s v=""/>
    <s v=" "/>
    <s v=""/>
    <s v="ACC"/>
    <n v="29283"/>
    <s v="213452605"/>
    <n v="370"/>
    <s v="NULL"/>
    <s v="NULL"/>
  </r>
  <r>
    <x v="0"/>
    <x v="2"/>
    <d v="2021-12-27T00:00:00"/>
    <x v="11"/>
    <s v="Invoice"/>
    <s v="213451842"/>
    <n v="65130"/>
    <x v="34"/>
    <s v="65130 Telephone &amp; internet"/>
    <x v="6"/>
    <s v="ACC#00001205642 INV 213451842"/>
    <s v=" "/>
    <s v=""/>
    <s v=""/>
    <n v="1433.2"/>
    <n v="1433.2"/>
    <n v="0"/>
    <s v=""/>
    <s v="G/L Account"/>
    <s v=""/>
    <s v=" "/>
    <s v=""/>
    <s v="ACC"/>
    <n v="29281"/>
    <s v="213451842"/>
    <n v="370"/>
    <s v="NULL"/>
    <s v="NULL"/>
  </r>
  <r>
    <x v="1"/>
    <x v="1"/>
    <d v="2021-12-27T00:00:00"/>
    <x v="11"/>
    <s v=" "/>
    <s v="G00195"/>
    <n v="63150"/>
    <x v="45"/>
    <s v="63150 Advertising, print &amp; promotion"/>
    <x v="8"/>
    <s v="GoodEgg-Patient Flowers"/>
    <s v=" "/>
    <s v=""/>
    <s v=""/>
    <n v="43.29"/>
    <n v="43.29"/>
    <n v="0"/>
    <s v="Orders Goodeggs.com"/>
    <s v="G/L Account"/>
    <s v=""/>
    <s v=" "/>
    <s v=""/>
    <s v=""/>
    <n v="30296"/>
    <s v=""/>
    <n v="340"/>
    <s v="NULL"/>
    <s v="NULL"/>
  </r>
  <r>
    <x v="1"/>
    <x v="1"/>
    <d v="2021-12-27T00:00:00"/>
    <x v="11"/>
    <s v=" "/>
    <s v="G00195"/>
    <n v="63150"/>
    <x v="45"/>
    <s v="63150 Advertising, print &amp; promotion"/>
    <x v="8"/>
    <s v="Fedex SF"/>
    <s v=" "/>
    <s v=""/>
    <s v=""/>
    <n v="843.76"/>
    <n v="843.76"/>
    <n v="0"/>
    <s v="Federal Express"/>
    <s v="G/L Account"/>
    <s v=""/>
    <s v=" "/>
    <s v=""/>
    <s v=""/>
    <n v="30278"/>
    <s v=""/>
    <n v="180"/>
    <s v="NULL"/>
    <s v="NULL"/>
  </r>
  <r>
    <x v="1"/>
    <x v="5"/>
    <d v="2021-12-27T00:00:00"/>
    <x v="11"/>
    <s v="Invoice"/>
    <s v="511000192115"/>
    <n v="51380"/>
    <x v="63"/>
    <s v="51380 Laundry"/>
    <x v="10"/>
    <s v="Laundry Lab"/>
    <s v=" "/>
    <s v=""/>
    <s v=""/>
    <n v="173.65"/>
    <n v="173.65"/>
    <n v="0"/>
    <s v=""/>
    <s v="G/L Account"/>
    <s v=""/>
    <s v=" "/>
    <s v=""/>
    <s v="Aramark"/>
    <n v="28597"/>
    <s v="511000192115"/>
    <n v="130"/>
    <s v="NULL"/>
    <s v="NULL"/>
  </r>
  <r>
    <x v="1"/>
    <x v="5"/>
    <d v="2021-12-27T00:00:00"/>
    <x v="11"/>
    <s v="Invoice"/>
    <s v="511000192115"/>
    <n v="51380"/>
    <x v="63"/>
    <s v="51380 Laundry"/>
    <x v="10"/>
    <s v="Laundry Nurse"/>
    <s v=" "/>
    <s v=""/>
    <s v=""/>
    <n v="120.22"/>
    <n v="120.22"/>
    <n v="0"/>
    <s v=""/>
    <s v="G/L Account"/>
    <s v=""/>
    <s v=" "/>
    <s v=""/>
    <s v="Aramark"/>
    <n v="28594"/>
    <s v="511000192115"/>
    <n v="120"/>
    <s v="NULL"/>
    <s v="NULL"/>
  </r>
  <r>
    <x v="1"/>
    <x v="5"/>
    <d v="2021-12-27T00:00:00"/>
    <x v="11"/>
    <s v="Invoice"/>
    <s v="511000192115"/>
    <n v="51380"/>
    <x v="63"/>
    <s v="51380 Laundry"/>
    <x v="10"/>
    <s v="Laundry MD"/>
    <s v=" "/>
    <s v=""/>
    <s v=""/>
    <n v="86.83"/>
    <n v="86.83"/>
    <n v="0"/>
    <s v=""/>
    <s v="G/L Account"/>
    <s v=""/>
    <s v=" "/>
    <s v=""/>
    <s v="Aramark"/>
    <n v="28591"/>
    <s v="511000192115"/>
    <n v="110"/>
    <s v="NULL"/>
    <s v="NULL"/>
  </r>
  <r>
    <x v="1"/>
    <x v="5"/>
    <d v="2021-12-27T00:00:00"/>
    <x v="11"/>
    <s v="Invoice"/>
    <s v="511000192115"/>
    <n v="51380"/>
    <x v="63"/>
    <s v="51380 Laundry"/>
    <x v="10"/>
    <s v="Laundry MA"/>
    <s v=" "/>
    <s v=""/>
    <s v=""/>
    <n v="287.19"/>
    <n v="287.19"/>
    <n v="0"/>
    <s v=""/>
    <s v="G/L Account"/>
    <s v=""/>
    <s v=" "/>
    <s v=""/>
    <s v="Aramark"/>
    <n v="28588"/>
    <s v="511000192115"/>
    <n v="17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2.84"/>
    <n v="42.84"/>
    <n v="0"/>
    <s v="Orders Goodeggs.com"/>
    <s v="G/L Account"/>
    <s v=""/>
    <s v=" "/>
    <s v=""/>
    <s v=""/>
    <n v="30338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32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26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03"/>
    <n v="43.03"/>
    <n v="0"/>
    <s v="Orders Goodeggs.com"/>
    <s v="G/L Account"/>
    <s v=""/>
    <s v=" "/>
    <s v=""/>
    <s v=""/>
    <n v="30320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18"/>
    <n v="43.18"/>
    <n v="0"/>
    <s v="Orders Goodeggs.com"/>
    <s v="G/L Account"/>
    <s v=""/>
    <s v=" "/>
    <s v=""/>
    <s v=""/>
    <n v="30314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18"/>
    <n v="43.18"/>
    <n v="0"/>
    <s v="Orders Goodeggs.com"/>
    <s v="G/L Account"/>
    <s v=""/>
    <s v=" "/>
    <s v=""/>
    <s v=""/>
    <n v="30308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29"/>
    <n v="43.29"/>
    <n v="0"/>
    <s v="Orders Goodeggs.com"/>
    <s v="G/L Account"/>
    <s v=""/>
    <s v=" "/>
    <s v=""/>
    <s v=""/>
    <n v="30302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29"/>
    <n v="43.29"/>
    <n v="0"/>
    <s v="Orders Goodeggs.com"/>
    <s v="G/L Account"/>
    <s v=""/>
    <s v=" "/>
    <s v=""/>
    <s v=""/>
    <n v="30290"/>
    <s v=""/>
    <n v="340"/>
    <s v="NULL"/>
    <s v="NULL"/>
  </r>
  <r>
    <x v="1"/>
    <x v="1"/>
    <d v="2021-12-27T00:00:00"/>
    <x v="11"/>
    <s v=" "/>
    <s v="G00195"/>
    <n v="51260"/>
    <x v="70"/>
    <s v="51260 Patient souvenirs"/>
    <x v="11"/>
    <s v="GoodEgg-Patient Flowers"/>
    <s v=" "/>
    <s v=""/>
    <s v=""/>
    <n v="43.44"/>
    <n v="43.44"/>
    <n v="0"/>
    <s v="Orders Goodeggs.com"/>
    <s v="G/L Account"/>
    <s v=""/>
    <s v=" "/>
    <s v=""/>
    <s v=""/>
    <n v="30284"/>
    <s v=""/>
    <n v="340"/>
    <s v="NULL"/>
    <s v="NULL"/>
  </r>
  <r>
    <x v="1"/>
    <x v="5"/>
    <d v="2021-12-27T00:00:00"/>
    <x v="11"/>
    <s v=" "/>
    <s v="G00196"/>
    <n v="51250"/>
    <x v="71"/>
    <s v="51250 Patient refreshments"/>
    <x v="11"/>
    <s v="coffee cream,tea"/>
    <s v=" "/>
    <s v=""/>
    <s v=""/>
    <n v="41.49"/>
    <n v="41.49"/>
    <n v="0"/>
    <s v="Amazon"/>
    <s v="G/L Account"/>
    <s v=""/>
    <s v=" "/>
    <s v=""/>
    <s v=""/>
    <n v="31480"/>
    <s v=""/>
    <n v="180"/>
    <s v="NULL"/>
    <s v="NULL"/>
  </r>
  <r>
    <x v="1"/>
    <x v="5"/>
    <d v="2021-12-27T00:00:00"/>
    <x v="11"/>
    <s v=" "/>
    <s v="G00196"/>
    <n v="51250"/>
    <x v="71"/>
    <s v="51250 Patient refreshments"/>
    <x v="11"/>
    <s v="Izze"/>
    <s v=" "/>
    <s v=""/>
    <s v=""/>
    <n v="46.24"/>
    <n v="46.24"/>
    <n v="0"/>
    <s v="Amazon"/>
    <s v="G/L Account"/>
    <s v=""/>
    <s v=" "/>
    <s v=""/>
    <s v=""/>
    <n v="31474"/>
    <s v=""/>
    <n v="180"/>
    <s v="NULL"/>
    <s v="NULL"/>
  </r>
  <r>
    <x v="1"/>
    <x v="7"/>
    <d v="2021-12-27T00:00:00"/>
    <x v="11"/>
    <s v=" "/>
    <s v="G00196"/>
    <n v="51250"/>
    <x v="71"/>
    <s v="51250 Patient refreshments"/>
    <x v="11"/>
    <s v="Ritz"/>
    <s v=" "/>
    <s v=""/>
    <s v=""/>
    <n v="64.56"/>
    <n v="64.56"/>
    <n v="0"/>
    <s v="Amazon"/>
    <s v="G/L Account"/>
    <s v=""/>
    <s v=" "/>
    <s v=""/>
    <s v=""/>
    <n v="31462"/>
    <s v=""/>
    <n v="180"/>
    <s v="NULL"/>
    <s v="NULL"/>
  </r>
  <r>
    <x v="1"/>
    <x v="5"/>
    <d v="2021-12-27T00:00:00"/>
    <x v="11"/>
    <s v=" "/>
    <s v="G00196"/>
    <n v="51250"/>
    <x v="71"/>
    <s v="51250 Patient refreshments"/>
    <x v="11"/>
    <s v="Izze"/>
    <s v=" "/>
    <s v=""/>
    <s v=""/>
    <n v="69.36"/>
    <n v="69.36"/>
    <n v="0"/>
    <s v="Amazon"/>
    <s v="G/L Account"/>
    <s v=""/>
    <s v=" "/>
    <s v=""/>
    <s v=""/>
    <n v="31456"/>
    <s v=""/>
    <n v="180"/>
    <s v="NULL"/>
    <s v="NULL"/>
  </r>
  <r>
    <x v="4"/>
    <x v="4"/>
    <d v="2021-12-27T00:00:00"/>
    <x v="11"/>
    <s v=" "/>
    <s v="G00196"/>
    <n v="51230"/>
    <x v="72"/>
    <s v="51230 IVF Lab supplies"/>
    <x v="11"/>
    <s v="Self Inking Rubber Stamp"/>
    <s v=" "/>
    <s v=""/>
    <s v=""/>
    <n v="9.7899999999999991"/>
    <n v="9.7899999999999991"/>
    <n v="0"/>
    <s v="Amazon"/>
    <s v="G/L Account"/>
    <s v=""/>
    <s v=" "/>
    <s v=""/>
    <s v=""/>
    <n v="31516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Brass Hose Barb"/>
    <s v=" "/>
    <s v=""/>
    <s v=""/>
    <n v="11.61"/>
    <n v="11.61"/>
    <n v="0"/>
    <s v="Amazon"/>
    <s v="G/L Account"/>
    <s v=""/>
    <s v=" "/>
    <s v=""/>
    <s v=""/>
    <n v="31510"/>
    <s v=""/>
    <n v="130"/>
    <s v="NULL"/>
    <s v="NULL"/>
  </r>
  <r>
    <x v="1"/>
    <x v="5"/>
    <d v="2021-12-27T00:00:00"/>
    <x v="11"/>
    <s v=" "/>
    <s v="G00196"/>
    <n v="51230"/>
    <x v="72"/>
    <s v="51230 IVF Lab supplies"/>
    <x v="11"/>
    <s v="Gasher brass hose, nylon plastic cable zip ties"/>
    <s v=" "/>
    <s v=""/>
    <s v=""/>
    <n v="28.79"/>
    <n v="28.79"/>
    <n v="0"/>
    <s v="Amazon"/>
    <s v="G/L Account"/>
    <s v=""/>
    <s v=" "/>
    <s v=""/>
    <s v=""/>
    <n v="31492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Pure Silicone Tubing"/>
    <s v=" "/>
    <s v=""/>
    <s v=""/>
    <n v="96.68"/>
    <n v="96.68"/>
    <n v="0"/>
    <s v="Amazon"/>
    <s v="G/L Account"/>
    <s v=""/>
    <s v=" "/>
    <s v=""/>
    <s v=""/>
    <n v="31450"/>
    <s v=""/>
    <n v="130"/>
    <s v="NULL"/>
    <s v="NULL"/>
  </r>
  <r>
    <x v="1"/>
    <x v="1"/>
    <d v="2021-12-27T00:00:00"/>
    <x v="11"/>
    <s v=" "/>
    <s v="G00196"/>
    <n v="51230"/>
    <x v="72"/>
    <s v="51230 IVF Lab supplies"/>
    <x v="11"/>
    <s v="Sterilite Quart ClearView Latch Box Storage Tote Container"/>
    <s v=" "/>
    <s v=""/>
    <s v=""/>
    <n v="253.09"/>
    <n v="253.09"/>
    <n v="0"/>
    <s v="Amazon"/>
    <s v="G/L Account"/>
    <s v=""/>
    <s v=" "/>
    <s v=""/>
    <s v=""/>
    <n v="31444"/>
    <s v=""/>
    <n v="130"/>
    <s v="NULL"/>
    <s v="NULL"/>
  </r>
  <r>
    <x v="1"/>
    <x v="5"/>
    <d v="2021-12-27T00:00:00"/>
    <x v="11"/>
    <s v="Invoice"/>
    <s v="36813065"/>
    <n v="51230"/>
    <x v="72"/>
    <s v="51230 IVF Lab supplies"/>
    <x v="11"/>
    <s v="spec container. drape,disinfect"/>
    <s v=" "/>
    <s v=""/>
    <s v=""/>
    <n v="142.36000000000001"/>
    <n v="142.36000000000001"/>
    <n v="0"/>
    <s v=""/>
    <s v="G/L Account"/>
    <s v=""/>
    <s v=" "/>
    <s v=""/>
    <s v="McKesson"/>
    <n v="29287"/>
    <s v="36813065"/>
    <n v="130"/>
    <s v="NULL"/>
    <s v="NULL"/>
  </r>
  <r>
    <x v="1"/>
    <x v="7"/>
    <d v="2021-12-27T00:00:00"/>
    <x v="11"/>
    <s v="Invoice"/>
    <s v="6082521"/>
    <n v="51230"/>
    <x v="72"/>
    <s v="51230 IVF Lab supplies"/>
    <x v="11"/>
    <s v="Vit Kit/warming ,Oil TC, Origio sperm, Pure40/80, hyaluron, serum pro.liquid para, QA sperm, PVP 7"/>
    <s v=" "/>
    <s v=""/>
    <s v=""/>
    <n v="8164.86"/>
    <n v="8164.86"/>
    <n v="0"/>
    <s v=""/>
    <s v="G/L Account"/>
    <s v=""/>
    <s v=" "/>
    <s v=""/>
    <s v="Origio"/>
    <n v="28633"/>
    <s v="6082521"/>
    <n v="130"/>
    <s v="NULL"/>
    <s v="NULL"/>
  </r>
  <r>
    <x v="1"/>
    <x v="7"/>
    <d v="2021-12-27T00:00:00"/>
    <x v="11"/>
    <s v="Invoice"/>
    <s v="6082520"/>
    <n v="51230"/>
    <x v="72"/>
    <s v="51230 IVF Lab supplies"/>
    <x v="11"/>
    <s v="QA Med, Cleav, Fert"/>
    <s v=" "/>
    <s v=""/>
    <s v=""/>
    <n v="1143.17"/>
    <n v="1143.17"/>
    <n v="0"/>
    <s v=""/>
    <s v="G/L Account"/>
    <s v=""/>
    <s v=" "/>
    <s v=""/>
    <s v="Origio"/>
    <n v="28629"/>
    <s v="6082520"/>
    <n v="130"/>
    <s v="NULL"/>
    <s v="NULL"/>
  </r>
  <r>
    <x v="1"/>
    <x v="5"/>
    <d v="2021-12-27T00:00:00"/>
    <x v="11"/>
    <s v="Invoice"/>
    <s v="6082518"/>
    <n v="51230"/>
    <x v="72"/>
    <s v="51230 IVF Lab supplies"/>
    <x v="11"/>
    <s v="Vit Kit/warming ,Oil TC, Origio sperm, Pure40/80, hyaluron, serum pro.liquid para, QA sperm, PVP 7"/>
    <s v=" "/>
    <s v=""/>
    <s v=""/>
    <n v="6066.25"/>
    <n v="6066.25"/>
    <n v="0"/>
    <s v=""/>
    <s v="G/L Account"/>
    <s v=""/>
    <s v=" "/>
    <s v=""/>
    <s v="Origio"/>
    <n v="28625"/>
    <s v="6082518"/>
    <n v="130"/>
    <s v="NULL"/>
    <s v="NULL"/>
  </r>
  <r>
    <x v="1"/>
    <x v="5"/>
    <d v="2021-12-27T00:00:00"/>
    <x v="11"/>
    <s v="Invoice"/>
    <s v="6082517"/>
    <n v="51230"/>
    <x v="72"/>
    <s v="51230 IVF Lab supplies"/>
    <x v="11"/>
    <s v="QA Med, Cleav,Fert"/>
    <s v=" "/>
    <s v=""/>
    <s v=""/>
    <n v="763.53"/>
    <n v="763.53"/>
    <n v="0"/>
    <s v=""/>
    <s v="G/L Account"/>
    <s v=""/>
    <s v=" "/>
    <s v=""/>
    <s v="Origio"/>
    <n v="28621"/>
    <s v="6082517"/>
    <n v="130"/>
    <s v="NULL"/>
    <s v="NULL"/>
  </r>
  <r>
    <x v="1"/>
    <x v="1"/>
    <d v="2021-12-27T00:00:00"/>
    <x v="11"/>
    <s v="Invoice"/>
    <s v="6082515"/>
    <n v="51230"/>
    <x v="72"/>
    <s v="51230 IVF Lab supplies"/>
    <x v="11"/>
    <s v="QA med, cleav, fert"/>
    <s v=" "/>
    <s v=""/>
    <s v=""/>
    <n v="2355.9499999999998"/>
    <n v="2355.9499999999998"/>
    <n v="0"/>
    <s v=""/>
    <s v="G/L Account"/>
    <s v=""/>
    <s v=" "/>
    <s v=""/>
    <s v="Origio"/>
    <n v="28617"/>
    <s v="6082515"/>
    <n v="130"/>
    <s v="NULL"/>
    <s v="NULL"/>
  </r>
  <r>
    <x v="1"/>
    <x v="1"/>
    <d v="2021-12-27T00:00:00"/>
    <x v="11"/>
    <s v="Invoice"/>
    <s v="6082514"/>
    <n v="51230"/>
    <x v="72"/>
    <s v="51230 IVF Lab supplies"/>
    <x v="11"/>
    <s v="Vit Kit/warming ,Oil TC, Origio sperm, Pure40/80, hyaluron, serum pro.liquid para, QA sperm, PVP 7"/>
    <s v=" "/>
    <s v=""/>
    <s v=""/>
    <n v="20653.55"/>
    <n v="20653.55"/>
    <n v="0"/>
    <s v=""/>
    <s v="G/L Account"/>
    <s v=""/>
    <s v=" "/>
    <s v=""/>
    <s v="Origio"/>
    <n v="28613"/>
    <s v="6082514"/>
    <n v="130"/>
    <s v="NULL"/>
    <s v="NULL"/>
  </r>
  <r>
    <x v="1"/>
    <x v="5"/>
    <d v="2021-12-27T00:00:00"/>
    <x v="11"/>
    <s v="Invoice"/>
    <s v="6082443"/>
    <n v="51230"/>
    <x v="72"/>
    <s v="51230 IVF Lab supplies"/>
    <x v="11"/>
    <s v="Stripper Tips"/>
    <s v=" "/>
    <s v=""/>
    <s v=""/>
    <n v="662.19"/>
    <n v="662.19"/>
    <n v="0"/>
    <s v=""/>
    <s v="G/L Account"/>
    <s v=""/>
    <s v=" "/>
    <s v=""/>
    <s v="Origio"/>
    <n v="28609"/>
    <s v="6082443"/>
    <n v="130"/>
    <s v="NULL"/>
    <s v="NULL"/>
  </r>
  <r>
    <x v="1"/>
    <x v="5"/>
    <d v="2021-12-27T00:00:00"/>
    <x v="11"/>
    <s v="Invoice"/>
    <s v="6082442"/>
    <n v="51230"/>
    <x v="72"/>
    <s v="51230 IVF Lab supplies"/>
    <x v="11"/>
    <s v="ICSI Micropipets"/>
    <s v=" "/>
    <s v=""/>
    <s v=""/>
    <n v="720.47"/>
    <n v="720.47"/>
    <n v="0"/>
    <s v=""/>
    <s v="G/L Account"/>
    <s v=""/>
    <s v=" "/>
    <s v=""/>
    <s v="Origio"/>
    <n v="28605"/>
    <s v="6082442"/>
    <n v="130"/>
    <s v="NULL"/>
    <s v="NULL"/>
  </r>
  <r>
    <x v="1"/>
    <x v="1"/>
    <d v="2021-12-27T00:00:00"/>
    <x v="11"/>
    <s v="Invoice"/>
    <s v="6082441"/>
    <n v="51230"/>
    <x v="72"/>
    <s v="51230 IVF Lab supplies"/>
    <x v="11"/>
    <s v="Stripper tips"/>
    <s v=" "/>
    <s v=""/>
    <s v=""/>
    <n v="1979.48"/>
    <n v="1979.48"/>
    <n v="0"/>
    <s v=""/>
    <s v="G/L Account"/>
    <s v=""/>
    <s v=" "/>
    <s v=""/>
    <s v="Origio"/>
    <n v="28601"/>
    <s v="6082441"/>
    <n v="130"/>
    <s v="NULL"/>
    <s v="NULL"/>
  </r>
  <r>
    <x v="4"/>
    <x v="4"/>
    <d v="2021-12-27T00:00:00"/>
    <x v="11"/>
    <s v="Invoice"/>
    <s v="6082511"/>
    <n v="51230"/>
    <x v="72"/>
    <s v="51230 IVF Lab supplies"/>
    <x v="11"/>
    <s v="Vit Kit/warming ,Oil TC, Origio sperm, Pure40/80, hyaluron, serum pro.liquid para, QA sperm, PVP 7"/>
    <s v=" "/>
    <s v=""/>
    <s v=""/>
    <n v="3923.61"/>
    <n v="3923.61"/>
    <n v="0"/>
    <s v=""/>
    <s v="G/L Account"/>
    <s v=""/>
    <s v=" "/>
    <s v=""/>
    <s v="Origio"/>
    <n v="28371"/>
    <s v="6082511"/>
    <n v="130"/>
    <s v="NULL"/>
    <s v="NULL"/>
  </r>
  <r>
    <x v="4"/>
    <x v="4"/>
    <d v="2021-12-27T00:00:00"/>
    <x v="11"/>
    <s v="Invoice"/>
    <s v="6082510"/>
    <n v="51230"/>
    <x v="72"/>
    <s v="51230 IVF Lab supplies"/>
    <x v="11"/>
    <s v="QA Med, Cleav, Fert"/>
    <s v=" "/>
    <s v=""/>
    <s v=""/>
    <n v="910.27"/>
    <n v="910.27"/>
    <n v="0"/>
    <s v=""/>
    <s v="G/L Account"/>
    <s v=""/>
    <s v=" "/>
    <s v=""/>
    <s v="Origio"/>
    <n v="28367"/>
    <s v="6082510"/>
    <n v="130"/>
    <s v="NULL"/>
    <s v="NULL"/>
  </r>
  <r>
    <x v="1"/>
    <x v="1"/>
    <d v="2021-12-27T00:00:00"/>
    <x v="11"/>
    <s v="Invoice"/>
    <s v="6082471"/>
    <n v="51220"/>
    <x v="73"/>
    <s v="51220 Clinical supplies"/>
    <x v="11"/>
    <s v="TT1816 Trial XFR"/>
    <s v=" "/>
    <s v=""/>
    <s v=""/>
    <n v="1370.8"/>
    <n v="1370.8"/>
    <n v="0"/>
    <s v=""/>
    <s v="G/L Account"/>
    <s v=""/>
    <s v=" "/>
    <s v=""/>
    <s v="Origio"/>
    <n v="35039"/>
    <s v="6082471"/>
    <n v="110"/>
    <s v="NULL"/>
    <s v="NULL"/>
  </r>
  <r>
    <x v="1"/>
    <x v="7"/>
    <d v="2021-12-27T00:00:00"/>
    <x v="11"/>
    <s v="Invoice"/>
    <s v="36798531"/>
    <n v="51220"/>
    <x v="73"/>
    <s v="51220 Clinical supplies"/>
    <x v="11"/>
    <s v="Probe Cover, cold compress"/>
    <s v=" "/>
    <s v=""/>
    <s v=""/>
    <n v="357.24"/>
    <n v="357.24"/>
    <n v="0"/>
    <s v=""/>
    <s v="G/L Account"/>
    <s v=""/>
    <s v=" "/>
    <s v=""/>
    <s v="McKesson"/>
    <n v="32248"/>
    <s v="36798531"/>
    <n v="110"/>
    <s v="NULL"/>
    <s v="NULL"/>
  </r>
  <r>
    <x v="1"/>
    <x v="5"/>
    <d v="2021-12-27T00:00:00"/>
    <x v="11"/>
    <s v="Invoice"/>
    <s v="36798632"/>
    <n v="51220"/>
    <x v="73"/>
    <s v="51220 Clinical supplies"/>
    <x v="11"/>
    <s v="Paper towel"/>
    <s v=" "/>
    <s v=""/>
    <s v=""/>
    <n v="82.62"/>
    <n v="82.62"/>
    <n v="0"/>
    <s v=""/>
    <s v="G/L Account"/>
    <s v=""/>
    <s v=" "/>
    <s v=""/>
    <s v="McKesson"/>
    <n v="28363"/>
    <s v="36798632"/>
    <n v="110"/>
    <s v="NULL"/>
    <s v="NULL"/>
  </r>
  <r>
    <x v="1"/>
    <x v="7"/>
    <d v="2021-12-27T00:00:00"/>
    <x v="11"/>
    <s v="Invoice"/>
    <s v="36816334"/>
    <n v="51210"/>
    <x v="74"/>
    <s v="51210 Surgical supplies"/>
    <x v="11"/>
    <s v="Dexamethasone"/>
    <s v=" "/>
    <s v=""/>
    <s v=""/>
    <n v="15.47"/>
    <n v="15.47"/>
    <n v="0"/>
    <s v=""/>
    <s v="G/L Account"/>
    <s v=""/>
    <s v=" "/>
    <s v=""/>
    <s v="McKesson"/>
    <n v="35305"/>
    <s v="36816334"/>
    <n v="110"/>
    <s v="NULL"/>
    <s v="NULL"/>
  </r>
  <r>
    <x v="1"/>
    <x v="1"/>
    <d v="2021-12-27T00:00:00"/>
    <x v="11"/>
    <s v="Invoice"/>
    <s v="6082471"/>
    <n v="51210"/>
    <x v="74"/>
    <s v="51210 Surgical supplies"/>
    <x v="11"/>
    <s v="TT1816 Trial XFR"/>
    <s v=" "/>
    <s v=""/>
    <s v=""/>
    <n v="1370.8"/>
    <n v="1370.8"/>
    <n v="0"/>
    <s v=""/>
    <s v="G/L Account"/>
    <s v=""/>
    <s v=" "/>
    <s v=""/>
    <s v="Origio"/>
    <n v="35042"/>
    <s v="6082471"/>
    <n v="110"/>
    <s v="NULL"/>
    <s v="NULL"/>
  </r>
  <r>
    <x v="1"/>
    <x v="7"/>
    <d v="2021-12-27T00:00:00"/>
    <x v="11"/>
    <s v="Invoice"/>
    <s v="36798528"/>
    <n v="51210"/>
    <x v="74"/>
    <s v="51210 Surgical supplies"/>
    <x v="11"/>
    <s v="Alcohol pad"/>
    <s v=" "/>
    <s v=""/>
    <s v=""/>
    <n v="4.05"/>
    <n v="4.05"/>
    <n v="0"/>
    <s v=""/>
    <s v="G/L Account"/>
    <s v=""/>
    <s v=" "/>
    <s v=""/>
    <s v="McKesson"/>
    <n v="32202"/>
    <s v="36798528"/>
    <n v="110"/>
    <s v="NULL"/>
    <s v="NULL"/>
  </r>
  <r>
    <x v="1"/>
    <x v="1"/>
    <d v="2021-12-27T00:00:00"/>
    <x v="11"/>
    <s v=" "/>
    <s v="G00206"/>
    <n v="41220"/>
    <x v="78"/>
    <s v="41220 Insurance revenue - professional fees"/>
    <x v="16"/>
    <s v="HCCLAIMPMT CIGNA EDGE TRANS CCD 600700551008 TRN*1*600700551008*1591031071~"/>
    <s v=" "/>
    <s v=""/>
    <s v=""/>
    <n v="-9781.26"/>
    <n v="0"/>
    <n v="9781.26"/>
    <s v=""/>
    <s v="G/L Account"/>
    <s v=""/>
    <s v=" "/>
    <s v=""/>
    <s v=""/>
    <n v="34119"/>
    <s v=""/>
    <n v="220"/>
    <s v="NULL"/>
    <s v="NULL"/>
  </r>
  <r>
    <x v="1"/>
    <x v="1"/>
    <d v="2021-12-27T00:00:00"/>
    <x v="11"/>
    <s v=" "/>
    <s v="G00206"/>
    <n v="41220"/>
    <x v="78"/>
    <s v="41220 Insurance revenue - professional fees"/>
    <x v="16"/>
    <s v="HCCLAIMPMT CIGNA CCD 474898527 TRN*1*211223090006677*15910310 71\"/>
    <s v=" "/>
    <s v=""/>
    <s v=""/>
    <n v="-18101.349999999999"/>
    <n v="0"/>
    <n v="18101.349999999999"/>
    <s v=""/>
    <s v="G/L Account"/>
    <s v=""/>
    <s v=" "/>
    <s v=""/>
    <s v=""/>
    <n v="34117"/>
    <s v=""/>
    <n v="220"/>
    <s v="NULL"/>
    <s v="NULL"/>
  </r>
  <r>
    <x v="4"/>
    <x v="4"/>
    <d v="2021-12-27T00:00:00"/>
    <x v="11"/>
    <s v=" "/>
    <s v="G00210"/>
    <n v="41110"/>
    <x v="81"/>
    <s v="41110 Self-pay revenue"/>
    <x v="17"/>
    <s v="DEPOSIT MERCHANT BANKCD CCD 496432191880"/>
    <s v=" "/>
    <s v=""/>
    <s v=""/>
    <n v="-600"/>
    <n v="0"/>
    <n v="600"/>
    <s v=""/>
    <s v="G/L Account"/>
    <s v=""/>
    <s v=" "/>
    <s v=""/>
    <s v=""/>
    <n v="3422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Wire Transfer Credit SARAH E KAHN"/>
    <s v=" "/>
    <s v=""/>
    <s v=""/>
    <n v="-4400"/>
    <n v="0"/>
    <n v="4400"/>
    <s v=""/>
    <s v="G/L Account"/>
    <s v=""/>
    <s v=" "/>
    <s v=""/>
    <s v=""/>
    <n v="34123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REMOTE DEPOSIT CAPTURE DEPOSIT"/>
    <s v=" "/>
    <s v=""/>
    <s v=""/>
    <n v="-2436"/>
    <n v="0"/>
    <n v="2436"/>
    <s v=""/>
    <s v="G/L Account"/>
    <s v=""/>
    <s v=" "/>
    <s v=""/>
    <s v=""/>
    <n v="34121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8886"/>
    <s v=" "/>
    <s v=""/>
    <s v=""/>
    <n v="-5825"/>
    <n v="0"/>
    <n v="5825"/>
    <s v=""/>
    <s v="G/L Account"/>
    <s v=""/>
    <s v=" "/>
    <s v=""/>
    <s v=""/>
    <n v="3411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8886"/>
    <s v=" "/>
    <s v=""/>
    <s v=""/>
    <n v="-4700"/>
    <n v="0"/>
    <n v="4700"/>
    <s v=""/>
    <s v="G/L Account"/>
    <s v=""/>
    <s v=" "/>
    <s v=""/>
    <s v=""/>
    <n v="34113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3887"/>
    <s v=" "/>
    <s v=""/>
    <s v=""/>
    <n v="-5923"/>
    <n v="0"/>
    <n v="5923"/>
    <s v=""/>
    <s v="G/L Account"/>
    <s v=""/>
    <s v=" "/>
    <s v=""/>
    <s v=""/>
    <n v="34111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DEPOSIT MERCHANT BANKCD CCD 496355783887"/>
    <s v=" "/>
    <s v=""/>
    <s v=""/>
    <n v="-100"/>
    <n v="0"/>
    <n v="100"/>
    <s v=""/>
    <s v="G/L Account"/>
    <s v=""/>
    <s v=" "/>
    <s v=""/>
    <s v=""/>
    <n v="34109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ZKMUOM22B8GK"/>
    <s v=" "/>
    <s v=""/>
    <s v=""/>
    <n v="-29925"/>
    <n v="0"/>
    <n v="29925"/>
    <s v=""/>
    <s v="G/L Account"/>
    <s v=""/>
    <s v=" "/>
    <s v=""/>
    <s v=""/>
    <n v="34107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URCFPF22B8GI"/>
    <s v=" "/>
    <s v=""/>
    <s v=""/>
    <n v="-23035"/>
    <n v="0"/>
    <n v="23035"/>
    <s v=""/>
    <s v="G/L Account"/>
    <s v=""/>
    <s v=" "/>
    <s v=""/>
    <s v=""/>
    <n v="34105"/>
    <s v=""/>
    <n v="220"/>
    <s v="NULL"/>
    <s v="NULL"/>
  </r>
  <r>
    <x v="1"/>
    <x v="1"/>
    <d v="2021-12-27T00:00:00"/>
    <x v="11"/>
    <s v=" "/>
    <s v="G00206"/>
    <n v="41110"/>
    <x v="81"/>
    <s v="41110 Self-pay revenue"/>
    <x v="17"/>
    <s v="Bill.com Future Family CCD 016QVMOGL22B8GJ"/>
    <s v=" "/>
    <s v=""/>
    <s v=""/>
    <n v="-28025"/>
    <n v="0"/>
    <n v="28025"/>
    <s v=""/>
    <s v="G/L Account"/>
    <s v=""/>
    <s v=" "/>
    <s v=""/>
    <s v=""/>
    <n v="34103"/>
    <s v=""/>
    <n v="22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8.32"/>
    <n v="8.32"/>
    <n v="0"/>
    <s v="Uber.com"/>
    <s v="G/L Account"/>
    <s v=""/>
    <s v=" "/>
    <s v=""/>
    <s v=""/>
    <n v="31552"/>
    <s v=""/>
    <n v="11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18.14"/>
    <n v="18.14"/>
    <n v="0"/>
    <s v="Uber.com"/>
    <s v="G/L Account"/>
    <s v=""/>
    <s v=" "/>
    <s v=""/>
    <s v=""/>
    <n v="31540"/>
    <s v=""/>
    <n v="110"/>
    <s v="NULL"/>
    <s v="NULL"/>
  </r>
  <r>
    <x v="1"/>
    <x v="1"/>
    <d v="2021-12-28T00:00:00"/>
    <x v="11"/>
    <s v=" "/>
    <s v="G00196"/>
    <n v="66140"/>
    <x v="20"/>
    <s v="66140 Ground transportation"/>
    <x v="5"/>
    <s v="Uber NT"/>
    <s v=" "/>
    <s v=""/>
    <s v=""/>
    <n v="19.73"/>
    <n v="19.73"/>
    <n v="0"/>
    <s v="Uber.com"/>
    <s v="G/L Account"/>
    <s v=""/>
    <s v=" "/>
    <s v=""/>
    <s v=""/>
    <n v="31534"/>
    <s v=""/>
    <n v="110"/>
    <s v="NULL"/>
    <s v="NULL"/>
  </r>
  <r>
    <x v="1"/>
    <x v="7"/>
    <d v="2021-12-28T00:00:00"/>
    <x v="11"/>
    <s v="Invoice"/>
    <s v="Q225278"/>
    <n v="65200"/>
    <x v="27"/>
    <s v="65200 IT supplies"/>
    <x v="6"/>
    <s v="LVO 65W USB-C"/>
    <s v=" "/>
    <s v=""/>
    <s v=""/>
    <n v="145.4"/>
    <n v="145.4"/>
    <n v="0"/>
    <s v=""/>
    <s v="G/L Account"/>
    <s v=""/>
    <s v=" "/>
    <s v=""/>
    <s v="CDW"/>
    <n v="28411"/>
    <s v="Q225278"/>
    <n v="370"/>
    <s v="NULL"/>
    <s v="NULL"/>
  </r>
  <r>
    <x v="4"/>
    <x v="4"/>
    <d v="2021-12-28T00:00:00"/>
    <x v="11"/>
    <s v="Invoice"/>
    <s v="541302"/>
    <n v="65200"/>
    <x v="27"/>
    <s v="65200 IT supplies"/>
    <x v="6"/>
    <s v="Tripp Lite 1M duplex singlemode"/>
    <s v=" "/>
    <s v=""/>
    <s v=""/>
    <n v="33.64"/>
    <n v="33.64"/>
    <n v="0"/>
    <s v=""/>
    <s v="G/L Account"/>
    <s v=""/>
    <s v=" "/>
    <s v=""/>
    <s v="ExpoIT, LLC"/>
    <n v="28391"/>
    <s v="541302"/>
    <n v="370"/>
    <s v="NULL"/>
    <s v="NULL"/>
  </r>
  <r>
    <x v="4"/>
    <x v="4"/>
    <d v="2021-12-28T00:00:00"/>
    <x v="11"/>
    <s v=" "/>
    <s v="G00195"/>
    <n v="65190"/>
    <x v="28"/>
    <s v="65190 Office supplies"/>
    <x v="6"/>
    <s v="ALIMED WEBORDER-3 cabinent for OR"/>
    <s v=" "/>
    <s v=""/>
    <s v=""/>
    <n v="176.99"/>
    <n v="176.99"/>
    <n v="0"/>
    <s v="ALIMED WEBORDER-3"/>
    <s v="G/L Account"/>
    <s v=""/>
    <s v=" "/>
    <s v=""/>
    <s v=""/>
    <n v="30356"/>
    <s v=""/>
    <n v="110"/>
    <s v="NULL"/>
    <s v="NULL"/>
  </r>
  <r>
    <x v="0"/>
    <x v="2"/>
    <d v="2021-12-28T00:00:00"/>
    <x v="11"/>
    <s v="Invoice"/>
    <s v="0006491256"/>
    <n v="64130"/>
    <x v="41"/>
    <s v="64130 Contract labor"/>
    <x v="7"/>
    <s v="IT contractor WE 12/18/21"/>
    <s v=" "/>
    <s v=""/>
    <s v=""/>
    <n v="2800"/>
    <n v="2800"/>
    <n v="0"/>
    <s v=""/>
    <s v="G/L Account"/>
    <s v=""/>
    <s v=" "/>
    <s v=""/>
    <s v="Apex Systems LLC"/>
    <n v="28637"/>
    <s v="0006491256"/>
    <n v="370"/>
    <s v="NULL"/>
    <s v="NULL"/>
  </r>
  <r>
    <x v="4"/>
    <x v="4"/>
    <d v="2021-12-28T00:00:00"/>
    <x v="11"/>
    <s v="Invoice"/>
    <s v="20-540858"/>
    <n v="51380"/>
    <x v="63"/>
    <s v="51380 Laundry"/>
    <x v="10"/>
    <s v="Bath towels, pillow cases, sheets, blankets"/>
    <s v=" "/>
    <s v=""/>
    <s v=""/>
    <n v="204.85"/>
    <n v="204.85"/>
    <n v="0"/>
    <s v=""/>
    <s v="G/L Account"/>
    <s v=""/>
    <s v=" "/>
    <s v=""/>
    <s v="Admiral Linen"/>
    <n v="34238"/>
    <s v="20-540858"/>
    <n v="11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6.54"/>
    <n v="46.54"/>
    <n v="0"/>
    <s v="Costco"/>
    <s v="G/L Account"/>
    <s v=""/>
    <s v=" "/>
    <s v=""/>
    <s v=""/>
    <n v="30386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6.91"/>
    <n v="46.91"/>
    <n v="0"/>
    <s v="Costco"/>
    <s v="G/L Account"/>
    <s v=""/>
    <s v=" "/>
    <s v=""/>
    <s v=""/>
    <n v="30380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7.02"/>
    <n v="47.02"/>
    <n v="0"/>
    <s v="Costco"/>
    <s v="G/L Account"/>
    <s v=""/>
    <s v=" "/>
    <s v=""/>
    <s v=""/>
    <n v="30374"/>
    <s v=""/>
    <n v="340"/>
    <s v="NULL"/>
    <s v="NULL"/>
  </r>
  <r>
    <x v="1"/>
    <x v="1"/>
    <d v="2021-12-28T00:00:00"/>
    <x v="11"/>
    <s v=" "/>
    <s v="G00195"/>
    <n v="51260"/>
    <x v="70"/>
    <s v="51260 Patient souvenirs"/>
    <x v="11"/>
    <s v="Costco Patient flowers"/>
    <s v=" "/>
    <s v=""/>
    <s v=""/>
    <n v="47.18"/>
    <n v="47.18"/>
    <n v="0"/>
    <s v="Costco"/>
    <s v="G/L Account"/>
    <s v=""/>
    <s v=" "/>
    <s v=""/>
    <s v=""/>
    <n v="30368"/>
    <s v=""/>
    <n v="340"/>
    <s v="NULL"/>
    <s v="NULL"/>
  </r>
  <r>
    <x v="1"/>
    <x v="5"/>
    <d v="2021-12-28T00:00:00"/>
    <x v="11"/>
    <s v=" "/>
    <s v="G00195"/>
    <n v="51250"/>
    <x v="71"/>
    <s v="51250 Patient refreshments"/>
    <x v="11"/>
    <s v="coffee, fig bar"/>
    <s v=" "/>
    <s v=""/>
    <s v=""/>
    <n v="32.85"/>
    <n v="32.85"/>
    <n v="0"/>
    <s v="Costco"/>
    <s v="G/L Account"/>
    <s v=""/>
    <s v=" "/>
    <s v=""/>
    <s v=""/>
    <n v="30392"/>
    <s v=""/>
    <n v="180"/>
    <s v="NULL"/>
    <s v="NULL"/>
  </r>
  <r>
    <x v="1"/>
    <x v="5"/>
    <d v="2021-12-28T00:00:00"/>
    <x v="11"/>
    <s v=" "/>
    <s v="G00195"/>
    <n v="51250"/>
    <x v="71"/>
    <s v="51250 Patient refreshments"/>
    <x v="11"/>
    <s v="coffee, fig bar"/>
    <s v=" "/>
    <s v=""/>
    <s v=""/>
    <n v="105"/>
    <n v="105"/>
    <n v="0"/>
    <s v="Costco"/>
    <s v="G/L Account"/>
    <s v=""/>
    <s v=" "/>
    <s v=""/>
    <s v=""/>
    <n v="30362"/>
    <s v=""/>
    <n v="180"/>
    <s v="NULL"/>
    <s v="NULL"/>
  </r>
  <r>
    <x v="4"/>
    <x v="4"/>
    <d v="2021-12-28T00:00:00"/>
    <x v="11"/>
    <s v=" "/>
    <s v="G00196"/>
    <n v="51230"/>
    <x v="72"/>
    <s v="51230 IVF Lab supplies"/>
    <x v="11"/>
    <s v="Colored Masking Tape"/>
    <s v=" "/>
    <s v=""/>
    <s v=""/>
    <n v="8.6999999999999993"/>
    <n v="8.6999999999999993"/>
    <n v="0"/>
    <s v="Amazon"/>
    <s v="G/L Account"/>
    <s v=""/>
    <s v=" "/>
    <s v=""/>
    <s v=""/>
    <n v="31546"/>
    <s v=""/>
    <n v="130"/>
    <s v="NULL"/>
    <s v="NULL"/>
  </r>
  <r>
    <x v="1"/>
    <x v="5"/>
    <d v="2021-12-28T00:00:00"/>
    <x v="11"/>
    <s v="Invoice"/>
    <s v="36867863"/>
    <n v="51230"/>
    <x v="72"/>
    <s v="51230 IVF Lab supplies"/>
    <x v="11"/>
    <s v="wet wipe"/>
    <s v=" "/>
    <s v=""/>
    <s v=""/>
    <n v="39.880000000000003"/>
    <n v="39.880000000000003"/>
    <n v="0"/>
    <s v=""/>
    <s v="G/L Account"/>
    <s v=""/>
    <s v=" "/>
    <s v=""/>
    <s v="McKesson"/>
    <n v="29291"/>
    <s v="36867863"/>
    <n v="130"/>
    <s v="NULL"/>
    <s v="NULL"/>
  </r>
  <r>
    <x v="1"/>
    <x v="7"/>
    <d v="2021-12-28T00:00:00"/>
    <x v="11"/>
    <s v="Invoice"/>
    <s v="6084576"/>
    <n v="51230"/>
    <x v="72"/>
    <s v="51230 IVF Lab supplies"/>
    <x v="11"/>
    <s v="Stripper Tips"/>
    <s v=" "/>
    <s v=""/>
    <s v=""/>
    <n v="666.9"/>
    <n v="666.9"/>
    <n v="0"/>
    <s v=""/>
    <s v="G/L Account"/>
    <s v=""/>
    <s v=" "/>
    <s v=""/>
    <s v="Origio"/>
    <n v="28655"/>
    <s v="6084576"/>
    <n v="130"/>
    <s v="NULL"/>
    <s v="NULL"/>
  </r>
  <r>
    <x v="1"/>
    <x v="7"/>
    <d v="2021-12-28T00:00:00"/>
    <x v="11"/>
    <s v="Invoice"/>
    <s v="6084321"/>
    <n v="51230"/>
    <x v="72"/>
    <s v="51230 IVF Lab supplies"/>
    <x v="11"/>
    <s v="ICSI Micropipets"/>
    <s v=" "/>
    <s v=""/>
    <s v=""/>
    <n v="724.74"/>
    <n v="724.74"/>
    <n v="0"/>
    <s v=""/>
    <s v="G/L Account"/>
    <s v=""/>
    <s v=" "/>
    <s v=""/>
    <s v="Origio"/>
    <n v="28651"/>
    <s v="6084321"/>
    <n v="130"/>
    <s v="NULL"/>
    <s v="NULL"/>
  </r>
  <r>
    <x v="1"/>
    <x v="5"/>
    <d v="2021-12-28T00:00:00"/>
    <x v="11"/>
    <s v="Invoice"/>
    <s v="6084272"/>
    <n v="51230"/>
    <x v="72"/>
    <s v="51230 IVF Lab supplies"/>
    <x v="11"/>
    <s v="Holding Micropipets"/>
    <s v=" "/>
    <s v=""/>
    <s v=""/>
    <n v="1222.69"/>
    <n v="1222.69"/>
    <n v="0"/>
    <s v=""/>
    <s v="G/L Account"/>
    <s v=""/>
    <s v=" "/>
    <s v=""/>
    <s v="Origio"/>
    <n v="28647"/>
    <s v="6084272"/>
    <n v="130"/>
    <s v="NULL"/>
    <s v=""/>
  </r>
  <r>
    <x v="1"/>
    <x v="1"/>
    <d v="2021-12-28T00:00:00"/>
    <x v="11"/>
    <s v="Invoice"/>
    <s v="6084271"/>
    <n v="51230"/>
    <x v="72"/>
    <s v="51230 IVF Lab supplies"/>
    <x v="11"/>
    <s v="Holding Micropipets"/>
    <s v=" "/>
    <s v=""/>
    <s v=""/>
    <n v="3657.32"/>
    <n v="3657.32"/>
    <n v="0"/>
    <s v=""/>
    <s v="G/L Account"/>
    <s v=""/>
    <s v=" "/>
    <s v=""/>
    <s v="Origio"/>
    <n v="28643"/>
    <s v="6084271"/>
    <n v="130"/>
    <s v="NULL"/>
    <s v="NULL"/>
  </r>
  <r>
    <x v="1"/>
    <x v="5"/>
    <d v="2021-12-28T00:00:00"/>
    <x v="11"/>
    <s v="Invoice"/>
    <s v="33055"/>
    <n v="51230"/>
    <x v="72"/>
    <s v="51230 IVF Lab supplies"/>
    <x v="11"/>
    <s v="Leucoscreen, MarScreen IgA, IgG"/>
    <s v=" "/>
    <s v=""/>
    <s v=""/>
    <n v="559.62"/>
    <n v="559.62"/>
    <n v="0"/>
    <s v=""/>
    <s v="G/L Account"/>
    <s v=""/>
    <s v=" "/>
    <s v=""/>
    <s v="Spectrum Technologies"/>
    <n v="28639"/>
    <s v="33055"/>
    <n v="130"/>
    <s v="NULL"/>
    <s v="NULL"/>
  </r>
  <r>
    <x v="1"/>
    <x v="7"/>
    <d v="2021-12-28T00:00:00"/>
    <x v="11"/>
    <s v="Invoice"/>
    <s v="6084283"/>
    <n v="51230"/>
    <x v="72"/>
    <s v="51230 IVF Lab supplies"/>
    <x v="11"/>
    <s v="QA Blast"/>
    <s v=" "/>
    <s v=""/>
    <s v=""/>
    <n v="126.26"/>
    <n v="126.26"/>
    <n v="0"/>
    <s v=""/>
    <s v="G/L Account"/>
    <s v=""/>
    <s v=" "/>
    <s v=""/>
    <s v="Origio"/>
    <n v="28407"/>
    <s v="6084283"/>
    <n v="130"/>
    <s v="NULL"/>
    <s v="NULL"/>
  </r>
  <r>
    <x v="1"/>
    <x v="5"/>
    <d v="2021-12-28T00:00:00"/>
    <x v="11"/>
    <s v="Invoice"/>
    <s v="6084282"/>
    <n v="51230"/>
    <x v="72"/>
    <s v="51230 IVF Lab supplies"/>
    <x v="11"/>
    <s v="QA Blast"/>
    <s v=" "/>
    <s v=""/>
    <s v=""/>
    <n v="83.68"/>
    <n v="83.68"/>
    <n v="0"/>
    <s v=""/>
    <s v="G/L Account"/>
    <s v=""/>
    <s v=" "/>
    <s v=""/>
    <s v="Origio"/>
    <n v="28403"/>
    <s v="6084282"/>
    <n v="130"/>
    <s v="NULL"/>
    <s v="NULL"/>
  </r>
  <r>
    <x v="1"/>
    <x v="1"/>
    <d v="2021-12-28T00:00:00"/>
    <x v="11"/>
    <s v="Invoice"/>
    <s v="6084281"/>
    <n v="51230"/>
    <x v="72"/>
    <s v="51230 IVF Lab supplies"/>
    <x v="11"/>
    <s v="QA Blast"/>
    <s v=" "/>
    <s v=""/>
    <s v=""/>
    <n v="124.66"/>
    <n v="124.66"/>
    <n v="0"/>
    <s v=""/>
    <s v="G/L Account"/>
    <s v=""/>
    <s v=" "/>
    <s v=""/>
    <s v="Origio"/>
    <n v="28399"/>
    <s v="6084281"/>
    <n v="130"/>
    <s v="NULL"/>
    <s v="NULL"/>
  </r>
  <r>
    <x v="4"/>
    <x v="4"/>
    <d v="2021-12-28T00:00:00"/>
    <x v="11"/>
    <s v="Invoice"/>
    <s v="6084280"/>
    <n v="51230"/>
    <x v="72"/>
    <s v="51230 IVF Lab supplies"/>
    <x v="11"/>
    <s v="QA Blast"/>
    <s v=" "/>
    <s v=""/>
    <s v=""/>
    <n v="167.12"/>
    <n v="167.12"/>
    <n v="0"/>
    <s v=""/>
    <s v="G/L Account"/>
    <s v=""/>
    <s v=" "/>
    <s v=""/>
    <s v="Origio"/>
    <n v="28395"/>
    <s v="6084280"/>
    <n v="130"/>
    <s v="NULL"/>
    <s v="NULL"/>
  </r>
  <r>
    <x v="1"/>
    <x v="1"/>
    <d v="2021-12-28T00:00:00"/>
    <x v="11"/>
    <s v="Invoice"/>
    <s v="37093"/>
    <n v="51230"/>
    <x v="72"/>
    <s v="51230 IVF Lab supplies"/>
    <x v="11"/>
    <s v="230L Nitrogen, Carbon Dioxide"/>
    <s v=" "/>
    <s v=""/>
    <s v=""/>
    <n v="362.35"/>
    <n v="362.35"/>
    <n v="0"/>
    <s v=""/>
    <s v="G/L Account"/>
    <s v=""/>
    <s v=" "/>
    <s v=""/>
    <s v="Rons Medical Gases, INC"/>
    <n v="28387"/>
    <s v="37093"/>
    <n v="130"/>
    <s v="NULL"/>
    <s v="NULL"/>
  </r>
  <r>
    <x v="4"/>
    <x v="4"/>
    <d v="2021-12-28T00:00:00"/>
    <x v="11"/>
    <s v="Invoice"/>
    <s v="36834241"/>
    <n v="51230"/>
    <x v="72"/>
    <s v="51230 IVF Lab supplies"/>
    <x v="11"/>
    <s v="Petris dish"/>
    <s v=" "/>
    <s v=""/>
    <s v=""/>
    <n v="1038.8599999999999"/>
    <n v="1038.8599999999999"/>
    <n v="0"/>
    <s v=""/>
    <s v="G/L Account"/>
    <s v=""/>
    <s v=" "/>
    <s v=""/>
    <s v="McKesson"/>
    <n v="28383"/>
    <s v="36834241"/>
    <n v="130"/>
    <s v="NULL"/>
    <s v="NULL"/>
  </r>
  <r>
    <x v="1"/>
    <x v="7"/>
    <d v="2021-12-28T00:00:00"/>
    <x v="11"/>
    <s v="Invoice"/>
    <s v="36870821"/>
    <n v="51210"/>
    <x v="74"/>
    <s v="51210 Surgical supplies"/>
    <x v="11"/>
    <s v="Dexamethasone"/>
    <s v=" "/>
    <s v=""/>
    <s v=""/>
    <n v="61.88"/>
    <n v="61.88"/>
    <n v="0"/>
    <s v=""/>
    <s v="G/L Account"/>
    <s v=""/>
    <s v=" "/>
    <s v=""/>
    <s v="McKesson"/>
    <n v="35309"/>
    <s v="36870821"/>
    <n v="110"/>
    <s v="NULL"/>
    <s v="NULL"/>
  </r>
  <r>
    <x v="1"/>
    <x v="5"/>
    <d v="2021-12-28T00:00:00"/>
    <x v="11"/>
    <s v="Invoice"/>
    <s v="12.28.21-JM"/>
    <n v="41120"/>
    <x v="80"/>
    <s v="41120 Self-pay refunds"/>
    <x v="17"/>
    <s v="DOS 7.21.21 HYST pymt refund"/>
    <s v=" "/>
    <s v=""/>
    <s v=""/>
    <n v="3050"/>
    <n v="3050"/>
    <n v="0"/>
    <s v=""/>
    <s v="G/L Account"/>
    <s v=""/>
    <s v=" "/>
    <s v=""/>
    <s v="Julia McKenna"/>
    <n v="28379"/>
    <s v="12.28.21-JM"/>
    <n v="400"/>
    <s v="NULL"/>
    <s v="NULL"/>
  </r>
  <r>
    <x v="1"/>
    <x v="5"/>
    <d v="2021-12-28T00:00:00"/>
    <x v="11"/>
    <s v="Invoice"/>
    <s v="12.28.21-FF"/>
    <n v="41120"/>
    <x v="80"/>
    <s v="41120 Self-pay refunds"/>
    <x v="17"/>
    <s v="Refund cycle TX24464 Reg 122443"/>
    <s v=" "/>
    <s v=""/>
    <s v=""/>
    <n v="3875"/>
    <n v="3875"/>
    <n v="0"/>
    <s v=""/>
    <s v="G/L Account"/>
    <s v=""/>
    <s v=" "/>
    <s v=""/>
    <s v="Future Family Inc"/>
    <n v="28375"/>
    <s v="12.28.21-FF"/>
    <n v="400"/>
    <s v="NULL"/>
    <s v="NULL"/>
  </r>
  <r>
    <x v="4"/>
    <x v="4"/>
    <d v="2021-12-28T00:00:00"/>
    <x v="11"/>
    <s v=" "/>
    <s v="G00210"/>
    <n v="41110"/>
    <x v="81"/>
    <s v="41110 Self-pay revenue"/>
    <x v="17"/>
    <s v="DEPOSIT MERCHANT BANKCD CCD 496432191880"/>
    <s v=" "/>
    <s v=""/>
    <s v=""/>
    <n v="-1050"/>
    <n v="0"/>
    <n v="1050"/>
    <s v=""/>
    <s v="G/L Account"/>
    <s v=""/>
    <s v=" "/>
    <s v=""/>
    <s v=""/>
    <n v="34227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95587884"/>
    <s v=" "/>
    <s v=""/>
    <s v=""/>
    <n v="-315"/>
    <n v="0"/>
    <n v="315"/>
    <s v=""/>
    <s v="G/L Account"/>
    <s v=""/>
    <s v=" "/>
    <s v=""/>
    <s v=""/>
    <n v="34133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9884"/>
    <s v=" "/>
    <s v=""/>
    <s v=""/>
    <n v="-550"/>
    <n v="0"/>
    <n v="550"/>
    <s v=""/>
    <s v="G/L Account"/>
    <s v=""/>
    <s v=" "/>
    <s v=""/>
    <s v=""/>
    <n v="34131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8886"/>
    <s v=" "/>
    <s v=""/>
    <s v=""/>
    <n v="-114436"/>
    <n v="0"/>
    <n v="114436"/>
    <s v=""/>
    <s v="G/L Account"/>
    <s v=""/>
    <s v=" "/>
    <s v=""/>
    <s v=""/>
    <n v="34129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DEPOSIT MERCHANT BANKCD CCD 496355783887"/>
    <s v=" "/>
    <s v=""/>
    <s v=""/>
    <n v="-715"/>
    <n v="0"/>
    <n v="715"/>
    <s v=""/>
    <s v="G/L Account"/>
    <s v=""/>
    <s v=" "/>
    <s v=""/>
    <s v=""/>
    <n v="34127"/>
    <s v=""/>
    <n v="220"/>
    <s v="NULL"/>
    <s v="NULL"/>
  </r>
  <r>
    <x v="1"/>
    <x v="1"/>
    <d v="2021-12-28T00:00:00"/>
    <x v="11"/>
    <s v=" "/>
    <s v="G00206"/>
    <n v="41110"/>
    <x v="81"/>
    <s v="41110 Self-pay revenue"/>
    <x v="17"/>
    <s v="Bill.com Future Family CCD 016COHNNQ22D272"/>
    <s v=" "/>
    <s v=""/>
    <s v=""/>
    <n v="-28100"/>
    <n v="0"/>
    <n v="28100"/>
    <s v=""/>
    <s v="G/L Account"/>
    <s v=""/>
    <s v=" "/>
    <s v=""/>
    <s v=""/>
    <n v="34125"/>
    <s v=""/>
    <n v="220"/>
    <s v="NULL"/>
    <s v="NULL"/>
  </r>
  <r>
    <x v="0"/>
    <x v="2"/>
    <d v="2021-12-29T00:00:00"/>
    <x v="11"/>
    <s v=" "/>
    <s v="G00233"/>
    <n v="69130"/>
    <x v="9"/>
    <s v="69130 Payroll processing fee"/>
    <x v="2"/>
    <s v="INVOICE    TRINET CCD 9FP900"/>
    <s v=" "/>
    <s v=""/>
    <s v=""/>
    <n v="-10000"/>
    <n v="0"/>
    <n v="10000"/>
    <s v=""/>
    <s v="G/L Account"/>
    <s v=""/>
    <s v=" "/>
    <s v=""/>
    <s v=""/>
    <n v="37366"/>
    <s v=""/>
    <n v="320"/>
    <s v=""/>
    <s v=""/>
  </r>
  <r>
    <x v="0"/>
    <x v="2"/>
    <d v="2021-12-29T00:00:00"/>
    <x v="11"/>
    <s v=" "/>
    <s v="G00205"/>
    <n v="68130"/>
    <x v="12"/>
    <s v="68130 Licensing &amp; permitting"/>
    <x v="3"/>
    <s v="INCLEARING CHECK"/>
    <s v=" "/>
    <s v=""/>
    <s v=""/>
    <n v="1276.24"/>
    <n v="1276.24"/>
    <n v="0"/>
    <s v=""/>
    <s v="G/L Account"/>
    <s v=""/>
    <s v=" "/>
    <s v=""/>
    <s v=""/>
    <n v="33751"/>
    <s v=""/>
    <n v="380"/>
    <s v="NULL"/>
    <s v="NULL"/>
  </r>
  <r>
    <x v="4"/>
    <x v="4"/>
    <d v="2021-12-29T00:00:00"/>
    <x v="11"/>
    <s v=" "/>
    <s v="G00196"/>
    <n v="65190"/>
    <x v="28"/>
    <s v="65190 Office supplies"/>
    <x v="6"/>
    <s v="N95 Flatfold Disposable Respirator"/>
    <s v=" "/>
    <s v=""/>
    <s v=""/>
    <n v="78.48"/>
    <n v="78.48"/>
    <n v="0"/>
    <s v="Amazon"/>
    <s v="G/L Account"/>
    <s v=""/>
    <s v=" "/>
    <s v=""/>
    <s v=""/>
    <n v="31558"/>
    <s v=""/>
    <n v="180"/>
    <s v="NULL"/>
    <s v="NULL"/>
  </r>
  <r>
    <x v="1"/>
    <x v="1"/>
    <d v="2021-12-29T00:00:00"/>
    <x v="11"/>
    <s v=" "/>
    <s v="G00195"/>
    <n v="63150"/>
    <x v="45"/>
    <s v="63150 Advertising, print &amp; promotion"/>
    <x v="8"/>
    <s v="Fedex SF"/>
    <s v=" "/>
    <s v=""/>
    <s v=""/>
    <n v="17.28"/>
    <n v="17.28"/>
    <n v="0"/>
    <s v="Federal Express"/>
    <s v="G/L Account"/>
    <s v=""/>
    <s v=" "/>
    <s v=""/>
    <s v=""/>
    <n v="30398"/>
    <s v=""/>
    <n v="180"/>
    <s v="NULL"/>
    <s v="NULL"/>
  </r>
  <r>
    <x v="4"/>
    <x v="4"/>
    <d v="2021-12-29T00:00:00"/>
    <x v="11"/>
    <s v="Invoice"/>
    <s v="53500019056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347"/>
    <s v="535000190560"/>
    <n v="110"/>
    <s v="NULL"/>
    <s v="NULL"/>
  </r>
  <r>
    <x v="4"/>
    <x v="4"/>
    <d v="2021-12-29T00:00:00"/>
    <x v="11"/>
    <s v="Invoice"/>
    <s v="53500019056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344"/>
    <s v="535000190560"/>
    <n v="170"/>
    <s v="NULL"/>
    <s v="NULL"/>
  </r>
  <r>
    <x v="4"/>
    <x v="4"/>
    <d v="2021-12-29T00:00:00"/>
    <x v="11"/>
    <s v="Invoice"/>
    <s v="53500019056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341"/>
    <s v="535000190560"/>
    <n v="130"/>
    <s v="NULL"/>
    <s v="NULL"/>
  </r>
  <r>
    <x v="4"/>
    <x v="4"/>
    <d v="2021-12-29T00:00:00"/>
    <x v="11"/>
    <s v="Invoice"/>
    <s v="53500019056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338"/>
    <s v="535000190560"/>
    <n v="120"/>
    <s v="NULL"/>
    <s v="NULL"/>
  </r>
  <r>
    <x v="1"/>
    <x v="1"/>
    <d v="2021-12-29T00:00:00"/>
    <x v="11"/>
    <s v="Invoice"/>
    <s v="508000190714"/>
    <n v="51380"/>
    <x v="63"/>
    <s v="51380 Laundry"/>
    <x v="10"/>
    <s v="Laundry MA"/>
    <s v=" "/>
    <s v=""/>
    <s v=""/>
    <n v="149.97"/>
    <n v="149.97"/>
    <n v="0"/>
    <s v=""/>
    <s v="G/L Account"/>
    <s v=""/>
    <s v=" "/>
    <s v=""/>
    <s v="Aramark"/>
    <n v="28441"/>
    <s v="508000190714"/>
    <n v="170"/>
    <s v="NULL"/>
    <s v="NULL"/>
  </r>
  <r>
    <x v="1"/>
    <x v="1"/>
    <d v="2021-12-29T00:00:00"/>
    <x v="11"/>
    <s v="Invoice"/>
    <s v="508000190714"/>
    <n v="51380"/>
    <x v="63"/>
    <s v="51380 Laundry"/>
    <x v="10"/>
    <s v="Laundry Nurses"/>
    <s v=" "/>
    <s v=""/>
    <s v=""/>
    <n v="40.9"/>
    <n v="40.9"/>
    <n v="0"/>
    <s v=""/>
    <s v="G/L Account"/>
    <s v=""/>
    <s v=" "/>
    <s v=""/>
    <s v="Aramark"/>
    <n v="28438"/>
    <s v="508000190714"/>
    <n v="120"/>
    <s v="NULL"/>
    <s v="NULL"/>
  </r>
  <r>
    <x v="1"/>
    <x v="1"/>
    <d v="2021-12-29T00:00:00"/>
    <x v="11"/>
    <s v="Invoice"/>
    <s v="508000190714"/>
    <n v="51380"/>
    <x v="63"/>
    <s v="51380 Laundry"/>
    <x v="10"/>
    <s v="Laundry MD"/>
    <s v=" "/>
    <s v=""/>
    <s v=""/>
    <n v="49.99"/>
    <n v="49.99"/>
    <n v="0"/>
    <s v=""/>
    <s v="G/L Account"/>
    <s v=""/>
    <s v=" "/>
    <s v=""/>
    <s v="Aramark"/>
    <n v="28435"/>
    <s v="508000190714"/>
    <n v="110"/>
    <s v="NULL"/>
    <s v="NULL"/>
  </r>
  <r>
    <x v="1"/>
    <x v="1"/>
    <d v="2021-12-29T00:00:00"/>
    <x v="11"/>
    <s v="Invoice"/>
    <s v="508000190714"/>
    <n v="51380"/>
    <x v="63"/>
    <s v="51380 Laundry"/>
    <x v="10"/>
    <s v="Laundry Lab"/>
    <s v=" "/>
    <s v=""/>
    <s v=""/>
    <n v="213.6"/>
    <n v="213.6"/>
    <n v="0"/>
    <s v=""/>
    <s v="G/L Account"/>
    <s v=""/>
    <s v=" "/>
    <s v=""/>
    <s v="Aramark"/>
    <n v="28432"/>
    <s v="508000190714"/>
    <n v="130"/>
    <s v="NULL"/>
    <s v="NULL"/>
  </r>
  <r>
    <x v="1"/>
    <x v="1"/>
    <d v="2021-12-29T00:00:00"/>
    <x v="11"/>
    <s v="Invoice"/>
    <s v="508000190710"/>
    <n v="51380"/>
    <x v="63"/>
    <s v="51380 Laundry"/>
    <x v="10"/>
    <s v="Laundry Nurses"/>
    <s v=" "/>
    <s v=""/>
    <s v=""/>
    <n v="33.75"/>
    <n v="33.75"/>
    <n v="0"/>
    <s v=""/>
    <s v="G/L Account"/>
    <s v=""/>
    <s v=" "/>
    <s v=""/>
    <s v="Aramark"/>
    <n v="28428"/>
    <s v="508000190710"/>
    <n v="120"/>
    <s v="NULL"/>
    <s v="NULL"/>
  </r>
  <r>
    <x v="1"/>
    <x v="1"/>
    <d v="2021-12-29T00:00:00"/>
    <x v="11"/>
    <s v="Invoice"/>
    <s v="508000190710"/>
    <n v="51380"/>
    <x v="63"/>
    <s v="51380 Laundry"/>
    <x v="10"/>
    <s v="Laundry Lab"/>
    <s v=" "/>
    <s v=""/>
    <s v=""/>
    <n v="176.26"/>
    <n v="176.26"/>
    <n v="0"/>
    <s v=""/>
    <s v="G/L Account"/>
    <s v=""/>
    <s v=" "/>
    <s v=""/>
    <s v="Aramark"/>
    <n v="28425"/>
    <s v="508000190710"/>
    <n v="130"/>
    <s v="NULL"/>
    <s v="NULL"/>
  </r>
  <r>
    <x v="1"/>
    <x v="1"/>
    <d v="2021-12-29T00:00:00"/>
    <x v="11"/>
    <s v="Invoice"/>
    <s v="508000190710"/>
    <n v="51380"/>
    <x v="63"/>
    <s v="51380 Laundry"/>
    <x v="10"/>
    <s v="Laundry MA"/>
    <s v=" "/>
    <s v=""/>
    <s v=""/>
    <n v="123.76"/>
    <n v="123.76"/>
    <n v="0"/>
    <s v=""/>
    <s v="G/L Account"/>
    <s v=""/>
    <s v=" "/>
    <s v=""/>
    <s v="Aramark"/>
    <n v="28422"/>
    <s v="508000190710"/>
    <n v="170"/>
    <s v="NULL"/>
    <s v="NULL"/>
  </r>
  <r>
    <x v="1"/>
    <x v="1"/>
    <d v="2021-12-29T00:00:00"/>
    <x v="11"/>
    <s v="Invoice"/>
    <s v="508000190710"/>
    <n v="51380"/>
    <x v="63"/>
    <s v="51380 Laundry"/>
    <x v="10"/>
    <s v="Laundry MD"/>
    <s v=" "/>
    <s v=""/>
    <s v=""/>
    <n v="41.25"/>
    <n v="41.25"/>
    <n v="0"/>
    <s v=""/>
    <s v="G/L Account"/>
    <s v=""/>
    <s v=" "/>
    <s v=""/>
    <s v="Aramark"/>
    <n v="28419"/>
    <s v="508000190710"/>
    <n v="110"/>
    <s v="NULL"/>
    <s v="NULL"/>
  </r>
  <r>
    <x v="4"/>
    <x v="4"/>
    <d v="2021-12-29T00:00:00"/>
    <x v="11"/>
    <s v="Invoice"/>
    <s v="224439"/>
    <n v="51350"/>
    <x v="90"/>
    <s v="51350 COGS - janitorial and waste management"/>
    <x v="10"/>
    <s v="Nov 2021 Waste management"/>
    <s v=" "/>
    <s v=""/>
    <s v=""/>
    <n v="214"/>
    <n v="214"/>
    <n v="0"/>
    <s v=""/>
    <s v="G/L Account"/>
    <s v=""/>
    <s v=" "/>
    <s v=""/>
    <s v="Biologic"/>
    <n v="28415"/>
    <s v="224439"/>
    <n v="380"/>
    <s v="NULL"/>
    <s v="NULL"/>
  </r>
  <r>
    <x v="1"/>
    <x v="7"/>
    <d v="2021-12-29T00:00:00"/>
    <x v="11"/>
    <s v="Invoice"/>
    <s v="NOV21-NATERAOAK"/>
    <n v="51330"/>
    <x v="66"/>
    <s v="51330 Genetic testing"/>
    <x v="10"/>
    <s v="Nov21-Natera Oak"/>
    <s v=" "/>
    <s v=""/>
    <s v=""/>
    <n v="11075"/>
    <n v="11075"/>
    <n v="0"/>
    <s v=""/>
    <s v="G/L Account"/>
    <s v=""/>
    <s v=" "/>
    <s v=""/>
    <s v="Natera"/>
    <n v="28449"/>
    <s v="NOV21-NATERAOAK"/>
    <n v="130"/>
    <s v="NULL"/>
    <s v="NULL"/>
  </r>
  <r>
    <x v="1"/>
    <x v="6"/>
    <d v="2021-12-29T00:00:00"/>
    <x v="11"/>
    <s v="Invoice"/>
    <s v="71271481"/>
    <n v="51310"/>
    <x v="68"/>
    <s v="51310 Lab transport"/>
    <x v="10"/>
    <s v="11.27.21 Labcorp RWC"/>
    <s v=" "/>
    <s v=""/>
    <s v=""/>
    <n v="1362.4"/>
    <n v="1362.4"/>
    <n v="0"/>
    <s v=""/>
    <s v="G/L Account"/>
    <s v=""/>
    <s v=" "/>
    <s v=""/>
    <s v="LabCorp"/>
    <n v="28445"/>
    <s v="71271481"/>
    <n v="130"/>
    <s v="NULL"/>
    <s v="NULL"/>
  </r>
  <r>
    <x v="1"/>
    <x v="7"/>
    <d v="2021-12-29T00:00:00"/>
    <x v="11"/>
    <s v=" "/>
    <s v="G00196"/>
    <n v="51230"/>
    <x v="72"/>
    <s v="51230 IVF Lab supplies"/>
    <x v="11"/>
    <s v="Kimwipes Delicate Task Wipers"/>
    <s v=" "/>
    <s v=""/>
    <s v=""/>
    <n v="75.760000000000005"/>
    <n v="75.760000000000005"/>
    <n v="0"/>
    <s v="Amazon"/>
    <s v="G/L Account"/>
    <s v=""/>
    <s v=" "/>
    <s v=""/>
    <s v=""/>
    <n v="31564"/>
    <s v=""/>
    <n v="130"/>
    <s v="NULL"/>
    <s v="NULL"/>
  </r>
  <r>
    <x v="1"/>
    <x v="7"/>
    <d v="2021-12-29T00:00:00"/>
    <x v="11"/>
    <s v="Invoice"/>
    <s v="37102"/>
    <n v="51230"/>
    <x v="72"/>
    <s v="51230 IVF Lab supplies"/>
    <x v="11"/>
    <s v="230L/180L nitrogen, carbon dioxide, oxygen, Cylinder rental"/>
    <s v=" "/>
    <s v=""/>
    <s v=""/>
    <n v="1268.5999999999999"/>
    <n v="1268.5999999999999"/>
    <n v="0"/>
    <s v=""/>
    <s v="G/L Account"/>
    <s v=""/>
    <s v=" "/>
    <s v=""/>
    <s v="Rons Medical Gases, INC"/>
    <n v="29394"/>
    <s v="37102"/>
    <n v="130"/>
    <s v="NULL"/>
    <s v="NULL"/>
  </r>
  <r>
    <x v="1"/>
    <x v="1"/>
    <d v="2021-12-29T00:00:00"/>
    <x v="11"/>
    <s v="Invoice"/>
    <s v="36906788"/>
    <n v="51230"/>
    <x v="72"/>
    <s v="51230 IVF Lab supplies"/>
    <x v="11"/>
    <s v="pipette tip"/>
    <s v=" "/>
    <s v=""/>
    <s v=""/>
    <n v="68.87"/>
    <n v="68.87"/>
    <n v="0"/>
    <s v=""/>
    <s v="G/L Account"/>
    <s v=""/>
    <s v=" "/>
    <s v=""/>
    <s v="McKesson"/>
    <n v="29299"/>
    <s v="36906788"/>
    <n v="130"/>
    <s v="NULL"/>
    <s v="NULL"/>
  </r>
  <r>
    <x v="1"/>
    <x v="1"/>
    <d v="2021-12-29T00:00:00"/>
    <x v="11"/>
    <s v="Invoice"/>
    <s v="36906770"/>
    <n v="51230"/>
    <x v="72"/>
    <s v="51230 IVF Lab supplies"/>
    <x v="11"/>
    <s v="pipette tip"/>
    <s v=" "/>
    <s v=""/>
    <s v=""/>
    <n v="70.08"/>
    <n v="70.08"/>
    <n v="0"/>
    <s v=""/>
    <s v="G/L Account"/>
    <s v=""/>
    <s v=" "/>
    <s v=""/>
    <s v="McKesson"/>
    <n v="29295"/>
    <s v="36906770"/>
    <n v="130"/>
    <s v="NULL"/>
    <s v="NULL"/>
  </r>
  <r>
    <x v="1"/>
    <x v="5"/>
    <d v="2021-12-29T00:00:00"/>
    <x v="11"/>
    <s v="Invoice"/>
    <s v="7565239"/>
    <n v="51230"/>
    <x v="72"/>
    <s v="51230 IVF Lab supplies"/>
    <x v="11"/>
    <s v="Pipet 5ML str"/>
    <s v=" "/>
    <s v=""/>
    <s v=""/>
    <n v="545.38"/>
    <n v="545.38"/>
    <n v="0"/>
    <s v=""/>
    <s v="G/L Account"/>
    <s v=""/>
    <s v=" "/>
    <s v=""/>
    <s v="Fisher HealthCare"/>
    <n v="28675"/>
    <s v="7565239"/>
    <n v="130"/>
    <s v="NULL"/>
    <s v="NULL"/>
  </r>
  <r>
    <x v="1"/>
    <x v="7"/>
    <d v="2021-12-29T00:00:00"/>
    <x v="11"/>
    <s v="Invoice"/>
    <s v="6085923"/>
    <n v="51230"/>
    <x v="72"/>
    <s v="51230 IVF Lab supplies"/>
    <x v="11"/>
    <s v="BCT PICSI"/>
    <s v=" "/>
    <s v=""/>
    <s v=""/>
    <n v="2086.89"/>
    <n v="2086.89"/>
    <n v="0"/>
    <s v=""/>
    <s v="G/L Account"/>
    <s v=""/>
    <s v=" "/>
    <s v=""/>
    <s v="Origio"/>
    <n v="28671"/>
    <s v="6085923"/>
    <n v="130"/>
    <s v="NULL"/>
    <s v="NULL"/>
  </r>
  <r>
    <x v="1"/>
    <x v="7"/>
    <d v="2021-12-29T00:00:00"/>
    <x v="11"/>
    <s v="Invoice"/>
    <s v="6085767"/>
    <n v="51230"/>
    <x v="72"/>
    <s v="51230 IVF Lab supplies"/>
    <x v="11"/>
    <s v="Holding Micropipets"/>
    <s v=" "/>
    <s v=""/>
    <s v=""/>
    <n v="1228.96"/>
    <n v="1228.96"/>
    <n v="0"/>
    <s v=""/>
    <s v="G/L Account"/>
    <s v=""/>
    <s v=" "/>
    <s v=""/>
    <s v="Origio"/>
    <n v="28667"/>
    <s v="6085767"/>
    <n v="130"/>
    <s v="NULL"/>
    <s v="NULL"/>
  </r>
  <r>
    <x v="1"/>
    <x v="7"/>
    <d v="2021-12-29T00:00:00"/>
    <x v="11"/>
    <s v=" "/>
    <s v="G00196"/>
    <n v="51220"/>
    <x v="73"/>
    <s v="51220 Clinical supplies"/>
    <x v="11"/>
    <s v="batteries"/>
    <s v=" "/>
    <s v=""/>
    <s v=""/>
    <n v="19.920000000000002"/>
    <n v="19.920000000000002"/>
    <n v="0"/>
    <s v="Amazon"/>
    <s v="G/L Account"/>
    <s v=""/>
    <s v=" "/>
    <s v=""/>
    <s v=""/>
    <n v="31570"/>
    <s v=""/>
    <n v="110"/>
    <s v="NULL"/>
    <s v="NULL"/>
  </r>
  <r>
    <x v="1"/>
    <x v="1"/>
    <d v="2021-12-29T00:00:00"/>
    <x v="11"/>
    <s v=" "/>
    <s v="G00206"/>
    <n v="41220"/>
    <x v="78"/>
    <s v="41220 Insurance revenue - professional fees"/>
    <x v="16"/>
    <s v="HCCLAIMPMT CIGNA EDGE TRANS CCD 603900583343 TRN*1*603900583343*1591031071~"/>
    <s v=" "/>
    <s v=""/>
    <s v=""/>
    <n v="-11637.36"/>
    <n v="0"/>
    <n v="11637.36"/>
    <s v=""/>
    <s v="G/L Account"/>
    <s v=""/>
    <s v=" "/>
    <s v=""/>
    <s v=""/>
    <n v="34141"/>
    <s v=""/>
    <n v="220"/>
    <s v="NULL"/>
    <s v="NULL"/>
  </r>
  <r>
    <x v="0"/>
    <x v="1"/>
    <d v="2021-12-29T00:00:00"/>
    <x v="11"/>
    <s v=" "/>
    <s v="G00205"/>
    <n v="41220"/>
    <x v="78"/>
    <s v="41220 Insurance revenue - professional fees"/>
    <x v="16"/>
    <s v="HCCLAIMPMT CIGNA EDGE TRANS CCD 600600537132 TRN*1*600600537132*1591031071~"/>
    <s v=" "/>
    <s v=""/>
    <s v=""/>
    <n v="-3.18"/>
    <n v="0"/>
    <n v="3.18"/>
    <s v=""/>
    <s v="G/L Account"/>
    <s v=""/>
    <s v=" "/>
    <s v=""/>
    <s v=""/>
    <n v="33750"/>
    <s v=""/>
    <n v="220"/>
    <s v="NULL"/>
    <s v="NULL"/>
  </r>
  <r>
    <x v="4"/>
    <x v="4"/>
    <d v="2021-12-29T00:00:00"/>
    <x v="11"/>
    <s v=" "/>
    <s v="G00210"/>
    <n v="41110"/>
    <x v="81"/>
    <s v="41110 Self-pay revenue"/>
    <x v="17"/>
    <s v="DEPOSIT MERCHANT BANKCD CCD 496432191880"/>
    <s v=" "/>
    <s v=""/>
    <s v=""/>
    <n v="-1870"/>
    <n v="0"/>
    <n v="1870"/>
    <s v=""/>
    <s v="G/L Account"/>
    <s v=""/>
    <s v=" "/>
    <s v=""/>
    <s v=""/>
    <n v="34229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9884"/>
    <s v=" "/>
    <s v=""/>
    <s v=""/>
    <n v="-425"/>
    <n v="0"/>
    <n v="425"/>
    <s v=""/>
    <s v="G/L Account"/>
    <s v=""/>
    <s v=" "/>
    <s v=""/>
    <s v=""/>
    <n v="34139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8886"/>
    <s v=" "/>
    <s v=""/>
    <s v=""/>
    <n v="-34870"/>
    <n v="0"/>
    <n v="34870"/>
    <s v=""/>
    <s v="G/L Account"/>
    <s v=""/>
    <s v=" "/>
    <s v=""/>
    <s v=""/>
    <n v="34137"/>
    <s v=""/>
    <n v="220"/>
    <s v="NULL"/>
    <s v="NULL"/>
  </r>
  <r>
    <x v="1"/>
    <x v="1"/>
    <d v="2021-12-29T00:00:00"/>
    <x v="11"/>
    <s v=" "/>
    <s v="G00206"/>
    <n v="41110"/>
    <x v="81"/>
    <s v="41110 Self-pay revenue"/>
    <x v="17"/>
    <s v="DEPOSIT MERCHANT BANKCD CCD 496355783887"/>
    <s v=" "/>
    <s v=""/>
    <s v=""/>
    <n v="-2592"/>
    <n v="0"/>
    <n v="2592"/>
    <s v=""/>
    <s v="G/L Account"/>
    <s v=""/>
    <s v=" "/>
    <s v=""/>
    <s v=""/>
    <n v="34135"/>
    <s v=""/>
    <n v="220"/>
    <s v="NULL"/>
    <s v="NULL"/>
  </r>
  <r>
    <x v="4"/>
    <x v="4"/>
    <d v="2021-12-30T00:00:00"/>
    <x v="11"/>
    <s v=" "/>
    <s v="G00195"/>
    <n v="68130"/>
    <x v="12"/>
    <s v="68130 Licensing &amp; permitting"/>
    <x v="3"/>
    <s v="College Amer Pathologists- NYC lab survey"/>
    <s v=" "/>
    <s v=""/>
    <s v=""/>
    <n v="3686.98"/>
    <n v="3686.98"/>
    <n v="0"/>
    <s v="COLG AMER.PATHOLOGISTS"/>
    <s v="G/L Account"/>
    <s v=""/>
    <s v=" "/>
    <s v=""/>
    <s v=""/>
    <n v="30412"/>
    <s v=""/>
    <n v="130"/>
    <s v="NULL"/>
    <s v="NULL"/>
  </r>
  <r>
    <x v="0"/>
    <x v="1"/>
    <d v="2021-12-30T00:00:00"/>
    <x v="11"/>
    <s v=" "/>
    <s v="85191639"/>
    <n v="66140"/>
    <x v="20"/>
    <s v="66140 Ground transportation"/>
    <x v="5"/>
    <s v="Uber"/>
    <s v=" "/>
    <s v=""/>
    <s v=""/>
    <n v="12.39"/>
    <n v="12.39"/>
    <n v="0"/>
    <s v="SOMA to SUT"/>
    <s v="G/L Account"/>
    <s v=""/>
    <s v=" "/>
    <s v=""/>
    <s v=""/>
    <n v="37457"/>
    <s v=""/>
    <n v="370"/>
    <s v=""/>
    <s v=""/>
  </r>
  <r>
    <x v="0"/>
    <x v="1"/>
    <d v="2021-12-30T00:00:00"/>
    <x v="11"/>
    <s v=" "/>
    <s v="85191639"/>
    <n v="66140"/>
    <x v="20"/>
    <s v="66140 Ground transportation"/>
    <x v="5"/>
    <s v="Uber"/>
    <s v=" "/>
    <s v=""/>
    <s v=""/>
    <n v="11.62"/>
    <n v="11.62"/>
    <n v="0"/>
    <s v="SUT to SOMA - Resolve Conf Room Ticket + Show IT New Hire Site"/>
    <s v="G/L Account"/>
    <s v=""/>
    <s v=" "/>
    <s v=""/>
    <s v=""/>
    <n v="36405"/>
    <s v=""/>
    <n v="370"/>
    <s v=""/>
    <s v=""/>
  </r>
  <r>
    <x v="1"/>
    <x v="1"/>
    <d v="2021-12-30T00:00:00"/>
    <x v="11"/>
    <s v=" "/>
    <s v="G00196"/>
    <n v="66140"/>
    <x v="20"/>
    <s v="66140 Ground transportation"/>
    <x v="5"/>
    <s v="GAS NT"/>
    <s v=" "/>
    <s v=""/>
    <s v=""/>
    <n v="51.25"/>
    <n v="51.25"/>
    <n v="0"/>
    <s v="Exxon"/>
    <s v="G/L Account"/>
    <s v=""/>
    <s v=" "/>
    <s v=""/>
    <s v=""/>
    <n v="31576"/>
    <s v=""/>
    <n v="110"/>
    <s v="NULL"/>
    <s v="NULL"/>
  </r>
  <r>
    <x v="4"/>
    <x v="4"/>
    <d v="2021-12-30T00:00:00"/>
    <x v="11"/>
    <s v="Invoice"/>
    <s v="302432"/>
    <n v="65230"/>
    <x v="24"/>
    <s v="65230 Equipment rentals"/>
    <x v="6"/>
    <s v="7.28.21 after hours delivery for printer"/>
    <s v=" "/>
    <s v=""/>
    <s v=""/>
    <n v="275"/>
    <n v="275"/>
    <n v="0"/>
    <s v=""/>
    <s v="G/L Account"/>
    <s v=""/>
    <s v=" "/>
    <s v=""/>
    <s v="Scott Technology Group"/>
    <n v="28457"/>
    <s v="302432"/>
    <n v="370"/>
    <s v="NULL"/>
    <s v="NULL"/>
  </r>
  <r>
    <x v="0"/>
    <x v="9"/>
    <d v="2021-12-30T00:00:00"/>
    <x v="11"/>
    <s v="Invoice"/>
    <s v="541343"/>
    <n v="65220"/>
    <x v="25"/>
    <s v="65220 Computer hardware"/>
    <x v="6"/>
    <s v="Monitors 2x"/>
    <s v=" "/>
    <s v=""/>
    <s v=""/>
    <n v="476.75"/>
    <n v="476.75"/>
    <n v="0"/>
    <s v=""/>
    <s v="G/L Account"/>
    <s v=""/>
    <s v=" "/>
    <s v=""/>
    <s v="ExpoIT, LLC"/>
    <n v="28490"/>
    <s v="541343"/>
    <n v="370"/>
    <s v="NULL"/>
    <s v="NULL"/>
  </r>
  <r>
    <x v="1"/>
    <x v="1"/>
    <d v="2021-12-30T00:00:00"/>
    <x v="11"/>
    <s v=" "/>
    <s v="G00195"/>
    <n v="65210"/>
    <x v="26"/>
    <s v="65210 Computer software"/>
    <x v="6"/>
    <s v="hotspot - no receipt"/>
    <s v=" "/>
    <s v=""/>
    <s v=""/>
    <n v="12.99"/>
    <n v="12.99"/>
    <n v="0"/>
    <s v="Hotspot Shield"/>
    <s v="G/L Account"/>
    <s v=""/>
    <s v=" "/>
    <s v=""/>
    <s v=""/>
    <n v="30436"/>
    <s v=""/>
    <n v="180"/>
    <s v="NULL"/>
    <s v="NULL"/>
  </r>
  <r>
    <x v="0"/>
    <x v="9"/>
    <d v="2021-12-30T00:00:00"/>
    <x v="11"/>
    <s v="Invoice"/>
    <s v="541343"/>
    <n v="65200"/>
    <x v="27"/>
    <s v="65200 IT supplies"/>
    <x v="6"/>
    <s v="heatset, dock station, keyboard/mouse set"/>
    <s v=" "/>
    <s v=""/>
    <s v=""/>
    <n v="559.99"/>
    <n v="559.99"/>
    <n v="0"/>
    <s v=""/>
    <s v="G/L Account"/>
    <s v=""/>
    <s v=" "/>
    <s v=""/>
    <s v="ExpoIT, LLC"/>
    <n v="28489"/>
    <s v="541343"/>
    <n v="370"/>
    <s v="NULL"/>
    <s v="NULL"/>
  </r>
  <r>
    <x v="1"/>
    <x v="1"/>
    <d v="2021-12-30T00:00:00"/>
    <x v="11"/>
    <s v=" "/>
    <s v="G00195"/>
    <n v="65190"/>
    <x v="28"/>
    <s v="65190 Office supplies"/>
    <x v="6"/>
    <s v="Container box, tea"/>
    <s v=" "/>
    <s v=""/>
    <s v=""/>
    <n v="58.74"/>
    <n v="58.74"/>
    <n v="0"/>
    <s v="Amazon"/>
    <s v="G/L Account"/>
    <s v=""/>
    <s v=" "/>
    <s v=""/>
    <s v=""/>
    <n v="30406"/>
    <s v=""/>
    <n v="180"/>
    <s v="NULL"/>
    <s v="NULL"/>
  </r>
  <r>
    <x v="4"/>
    <x v="4"/>
    <d v="2021-12-30T00:00:00"/>
    <x v="11"/>
    <s v="Invoice"/>
    <s v="308003"/>
    <n v="65180"/>
    <x v="29"/>
    <s v="65180 Printing, delivery, &amp; postage"/>
    <x v="6"/>
    <s v="12.28.21-1.27.21 billing period + 11.28.21-12.27.21 overage"/>
    <s v=" "/>
    <s v=""/>
    <s v=""/>
    <n v="126.13"/>
    <n v="126.13"/>
    <n v="0"/>
    <s v=""/>
    <s v="G/L Account"/>
    <s v=""/>
    <s v=" "/>
    <s v=""/>
    <s v="Scott Technology Group"/>
    <n v="28473"/>
    <s v="308003"/>
    <n v="370"/>
    <s v="NULL"/>
    <s v="NULL"/>
  </r>
  <r>
    <x v="4"/>
    <x v="4"/>
    <d v="2021-12-30T00:00:00"/>
    <x v="11"/>
    <s v="Invoice"/>
    <s v="307218"/>
    <n v="65180"/>
    <x v="29"/>
    <s v="65180 Printing, delivery, &amp; postage"/>
    <x v="6"/>
    <s v="11.27.21 -10.28.21-11.27.21 billing period and overage"/>
    <s v=" "/>
    <s v=""/>
    <s v=""/>
    <n v="287.26"/>
    <n v="287.26"/>
    <n v="0"/>
    <s v=""/>
    <s v="G/L Account"/>
    <s v=""/>
    <s v=" "/>
    <s v=""/>
    <s v="Scott Technology Group"/>
    <n v="28469"/>
    <s v="307218"/>
    <n v="370"/>
    <s v="NULL"/>
    <s v="NULL"/>
  </r>
  <r>
    <x v="4"/>
    <x v="4"/>
    <d v="2021-12-30T00:00:00"/>
    <x v="11"/>
    <s v="Invoice"/>
    <s v="307216"/>
    <n v="65180"/>
    <x v="29"/>
    <s v="65180 Printing, delivery, &amp; postage"/>
    <x v="6"/>
    <s v="9.27.21 - 8.28.21-9.27.21billing period and overage"/>
    <s v=" "/>
    <s v=""/>
    <s v=""/>
    <n v="162.25"/>
    <n v="162.25"/>
    <n v="0"/>
    <s v=""/>
    <s v="G/L Account"/>
    <s v=""/>
    <s v=" "/>
    <s v=""/>
    <s v="Scott Technology Group"/>
    <n v="28465"/>
    <s v="307216"/>
    <n v="370"/>
    <s v="NULL"/>
    <s v="NULL"/>
  </r>
  <r>
    <x v="4"/>
    <x v="4"/>
    <d v="2021-12-30T00:00:00"/>
    <x v="11"/>
    <s v="Invoice"/>
    <s v="306667"/>
    <n v="65180"/>
    <x v="29"/>
    <s v="65180 Printing, delivery, &amp; postage"/>
    <x v="6"/>
    <s v="8.27.21 - 7.28.21-8.27.21 billing period and overage"/>
    <s v=" "/>
    <s v=""/>
    <s v=""/>
    <n v="66.489999999999995"/>
    <n v="66.489999999999995"/>
    <n v="0"/>
    <s v=""/>
    <s v="G/L Account"/>
    <s v=""/>
    <s v=" "/>
    <s v=""/>
    <s v="Scott Technology Group"/>
    <n v="28461"/>
    <s v="306667"/>
    <n v="370"/>
    <s v="NULL"/>
    <s v="NULL"/>
  </r>
  <r>
    <x v="0"/>
    <x v="2"/>
    <d v="2021-12-30T00:00:00"/>
    <x v="11"/>
    <s v="Invoice"/>
    <s v="0006501651"/>
    <n v="64130"/>
    <x v="41"/>
    <s v="64130 Contract labor"/>
    <x v="7"/>
    <s v="IT contractor WE 12/25/21"/>
    <s v=" "/>
    <s v=""/>
    <s v=""/>
    <n v="2240"/>
    <n v="2240"/>
    <n v="0"/>
    <s v=""/>
    <s v="G/L Account"/>
    <s v=""/>
    <s v=" "/>
    <s v=""/>
    <s v="Apex Systems LLC"/>
    <n v="28679"/>
    <s v="0006501651"/>
    <n v="370"/>
    <s v="NULL"/>
    <s v="NULL"/>
  </r>
  <r>
    <x v="0"/>
    <x v="0"/>
    <d v="2021-12-30T00:00:00"/>
    <x v="11"/>
    <s v=" "/>
    <s v="G00202"/>
    <n v="63170"/>
    <x v="43"/>
    <s v="63170 Other marekting expenses"/>
    <x v="8"/>
    <s v="INT'L WIRED FUNDS OUT720757.0.2653053-THE FOLD"/>
    <s v=" "/>
    <s v=""/>
    <s v=""/>
    <n v="7012"/>
    <n v="7012"/>
    <n v="0"/>
    <s v=""/>
    <s v="G/L Account"/>
    <s v=""/>
    <s v=" "/>
    <s v=""/>
    <s v=""/>
    <n v="33493"/>
    <s v=""/>
    <n v="340"/>
    <s v="NULL"/>
    <s v="NULL"/>
  </r>
  <r>
    <x v="1"/>
    <x v="1"/>
    <d v="2021-12-30T00:00:00"/>
    <x v="11"/>
    <s v=" "/>
    <s v="G00195"/>
    <n v="63150"/>
    <x v="45"/>
    <s v="63150 Advertising, print &amp; promotion"/>
    <x v="8"/>
    <s v="Fedex SF"/>
    <s v=" "/>
    <s v=""/>
    <s v=""/>
    <n v="9.81"/>
    <n v="9.81"/>
    <n v="0"/>
    <s v="Federal Express"/>
    <s v="G/L Account"/>
    <s v=""/>
    <s v=" "/>
    <s v=""/>
    <s v=""/>
    <n v="30430"/>
    <s v=""/>
    <n v="180"/>
    <s v="NULL"/>
    <s v="NULL"/>
  </r>
  <r>
    <x v="4"/>
    <x v="4"/>
    <d v="2021-12-30T00:00:00"/>
    <x v="11"/>
    <s v="Invoice"/>
    <s v="20-540374"/>
    <n v="51380"/>
    <x v="63"/>
    <s v="51380 Laundry"/>
    <x v="10"/>
    <s v="11.9.21 Bath towels, pillow cases, sheets, blankets"/>
    <s v=" "/>
    <s v=""/>
    <s v=""/>
    <n v="204.85"/>
    <n v="204.85"/>
    <n v="0"/>
    <s v=""/>
    <s v="G/L Account"/>
    <s v=""/>
    <s v=" "/>
    <s v=""/>
    <s v="Admiral Linen"/>
    <n v="28453"/>
    <s v="20-540374"/>
    <n v="110"/>
    <s v="NULL"/>
    <s v="NULL"/>
  </r>
  <r>
    <x v="1"/>
    <x v="5"/>
    <d v="2021-12-30T00:00:00"/>
    <x v="11"/>
    <s v="Invoice"/>
    <s v="NOV21-NATERASV"/>
    <n v="51330"/>
    <x v="66"/>
    <s v="51330 Genetic testing"/>
    <x v="10"/>
    <s v="Nov21-Natera SV"/>
    <s v=" "/>
    <s v=""/>
    <s v=""/>
    <n v="17374"/>
    <n v="17374"/>
    <n v="0"/>
    <s v=""/>
    <s v="G/L Account"/>
    <s v=""/>
    <s v=" "/>
    <s v=""/>
    <s v="Natera"/>
    <n v="28516"/>
    <s v="NOV21-NATERASV"/>
    <n v="130"/>
    <s v="NULL"/>
    <s v="NULL"/>
  </r>
  <r>
    <x v="1"/>
    <x v="1"/>
    <d v="2021-12-30T00:00:00"/>
    <x v="11"/>
    <s v="Invoice"/>
    <s v="NOV21-NATERASF"/>
    <n v="51330"/>
    <x v="66"/>
    <s v="51330 Genetic testing"/>
    <x v="10"/>
    <s v="Nov21-Natera SF"/>
    <s v=" "/>
    <s v=""/>
    <s v=""/>
    <n v="27199"/>
    <n v="27199"/>
    <n v="0"/>
    <s v=""/>
    <s v="G/L Account"/>
    <s v=""/>
    <s v=" "/>
    <s v=""/>
    <s v="Natera"/>
    <n v="28512"/>
    <s v="NOV21-NATERASF"/>
    <n v="130"/>
    <s v="NULL"/>
    <s v="NULL"/>
  </r>
  <r>
    <x v="3"/>
    <x v="1"/>
    <d v="2021-12-30T00:00:00"/>
    <x v="11"/>
    <s v="Invoice"/>
    <s v="70907953-NEST"/>
    <n v="51310"/>
    <x v="68"/>
    <s v="51310 Lab transport"/>
    <x v="10"/>
    <s v="10.30.21 Nest SF"/>
    <s v=" "/>
    <s v=""/>
    <s v=""/>
    <n v="794.62"/>
    <n v="794.62"/>
    <n v="0"/>
    <s v=""/>
    <s v="G/L Account"/>
    <s v=""/>
    <s v=" "/>
    <s v=""/>
    <s v="LabCorp"/>
    <n v="29368"/>
    <s v="70907953-NEST"/>
    <n v="400"/>
    <s v="NULL"/>
    <s v="NULL"/>
  </r>
  <r>
    <x v="1"/>
    <x v="5"/>
    <d v="2021-12-30T00:00:00"/>
    <x v="11"/>
    <s v="Invoice"/>
    <s v="71231972"/>
    <n v="51310"/>
    <x v="68"/>
    <s v="51310 Lab transport"/>
    <x v="10"/>
    <s v="11.27.21 Labcorp SV"/>
    <s v=" "/>
    <s v=""/>
    <s v=""/>
    <n v="4188.97"/>
    <n v="4188.97"/>
    <n v="0"/>
    <s v=""/>
    <s v="G/L Account"/>
    <s v=""/>
    <s v=" "/>
    <s v=""/>
    <s v="LabCorp"/>
    <n v="28508"/>
    <s v="71231972"/>
    <n v="130"/>
    <s v="NULL"/>
    <s v="NULL"/>
  </r>
  <r>
    <x v="1"/>
    <x v="7"/>
    <d v="2021-12-30T00:00:00"/>
    <x v="11"/>
    <s v="Invoice"/>
    <s v="71231791"/>
    <n v="51310"/>
    <x v="68"/>
    <s v="51310 Lab transport"/>
    <x v="10"/>
    <s v="11.27.21 Labcorp Oak"/>
    <s v=" "/>
    <s v=""/>
    <s v=""/>
    <n v="4091.41"/>
    <n v="4091.41"/>
    <n v="0"/>
    <s v=""/>
    <s v="G/L Account"/>
    <s v=""/>
    <s v=" "/>
    <s v=""/>
    <s v="LabCorp"/>
    <n v="28504"/>
    <s v="71231791"/>
    <n v="130"/>
    <s v="NULL"/>
    <s v="NULL"/>
  </r>
  <r>
    <x v="1"/>
    <x v="1"/>
    <d v="2021-12-30T00:00:00"/>
    <x v="11"/>
    <s v="Invoice"/>
    <s v="70907953"/>
    <n v="51310"/>
    <x v="68"/>
    <s v="51310 Lab transport"/>
    <x v="10"/>
    <s v="10.30.21 Labcorp SF"/>
    <s v=" "/>
    <s v=""/>
    <s v=""/>
    <n v="8306.34"/>
    <n v="8306.34"/>
    <n v="0"/>
    <s v=""/>
    <s v="G/L Account"/>
    <s v=""/>
    <s v=" "/>
    <s v=""/>
    <s v="LabCorp"/>
    <n v="28500"/>
    <s v="70907953"/>
    <n v="13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39"/>
    <n v="37.39"/>
    <n v="0"/>
    <s v="ORDERS@GOODEGGS.COM"/>
    <s v="G/L Account"/>
    <s v=""/>
    <s v=" "/>
    <s v=""/>
    <s v=""/>
    <n v="3053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2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2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1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1"/>
    <n v="37.51"/>
    <n v="0"/>
    <s v="ORDERS@GOODEGGS.COM"/>
    <s v="G/L Account"/>
    <s v=""/>
    <s v=" "/>
    <s v=""/>
    <s v=""/>
    <n v="3050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50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9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9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8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57"/>
    <n v="37.57"/>
    <n v="0"/>
    <s v="ORDERS@GOODEGGS.COM"/>
    <s v="G/L Account"/>
    <s v=""/>
    <s v=" "/>
    <s v=""/>
    <s v=""/>
    <n v="3047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64"/>
    <n v="37.64"/>
    <n v="0"/>
    <s v="ORDERS@GOODEGGS.COM"/>
    <s v="G/L Account"/>
    <s v=""/>
    <s v=" "/>
    <s v=""/>
    <s v=""/>
    <n v="30472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67"/>
    <n v="37.67"/>
    <n v="0"/>
    <s v="ORDERS@GOODEGGS.COM"/>
    <s v="G/L Account"/>
    <s v=""/>
    <s v=" "/>
    <s v=""/>
    <s v=""/>
    <n v="30466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60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54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48"/>
    <s v=""/>
    <n v="340"/>
    <s v="NULL"/>
    <s v="NULL"/>
  </r>
  <r>
    <x v="1"/>
    <x v="1"/>
    <d v="2021-12-30T00:00:00"/>
    <x v="11"/>
    <s v=" "/>
    <s v="G00195"/>
    <n v="51260"/>
    <x v="70"/>
    <s v="51260 Patient souvenirs"/>
    <x v="11"/>
    <s v="GoodEgg-Patient Flowers"/>
    <s v=" "/>
    <s v=""/>
    <s v=""/>
    <n v="37.79"/>
    <n v="37.79"/>
    <n v="0"/>
    <s v="ORDERS@GOODEGGS.COM"/>
    <s v="G/L Account"/>
    <s v=""/>
    <s v=" "/>
    <s v=""/>
    <s v=""/>
    <n v="30442"/>
    <s v=""/>
    <n v="340"/>
    <s v="NULL"/>
    <s v="NULL"/>
  </r>
  <r>
    <x v="4"/>
    <x v="4"/>
    <d v="2021-12-30T00:00:00"/>
    <x v="11"/>
    <s v=" "/>
    <s v="G00196"/>
    <n v="51250"/>
    <x v="71"/>
    <s v="51250 Patient refreshments"/>
    <x v="11"/>
    <s v="milk"/>
    <s v=" "/>
    <s v=""/>
    <s v=""/>
    <n v="26.99"/>
    <n v="26.99"/>
    <n v="0"/>
    <s v="Amazon"/>
    <s v="G/L Account"/>
    <s v=""/>
    <s v=" "/>
    <s v=""/>
    <s v=""/>
    <n v="31582"/>
    <s v=""/>
    <n v="180"/>
    <s v="NULL"/>
    <s v="NULL"/>
  </r>
  <r>
    <x v="1"/>
    <x v="5"/>
    <d v="2021-12-30T00:00:00"/>
    <x v="11"/>
    <s v=" "/>
    <s v="G00195"/>
    <n v="51250"/>
    <x v="71"/>
    <s v="51250 Patient refreshments"/>
    <x v="11"/>
    <s v="coffee creamer, trail mix"/>
    <s v=" "/>
    <s v=""/>
    <s v=""/>
    <n v="42.67"/>
    <n v="42.67"/>
    <n v="0"/>
    <s v="Costco"/>
    <s v="G/L Account"/>
    <s v=""/>
    <s v=" "/>
    <s v=""/>
    <s v=""/>
    <n v="30424"/>
    <s v=""/>
    <n v="180"/>
    <s v="NULL"/>
    <s v="NULL"/>
  </r>
  <r>
    <x v="1"/>
    <x v="8"/>
    <d v="2021-12-30T00:00:00"/>
    <x v="11"/>
    <s v=" "/>
    <s v="G00195"/>
    <n v="51250"/>
    <x v="71"/>
    <s v="51250 Patient refreshments"/>
    <x v="11"/>
    <s v="izze, la croix"/>
    <s v=" "/>
    <s v=""/>
    <s v=""/>
    <n v="70.540000000000006"/>
    <n v="70.540000000000006"/>
    <n v="0"/>
    <s v="Costco"/>
    <s v="G/L Account"/>
    <s v=""/>
    <s v=" "/>
    <s v=""/>
    <s v=""/>
    <n v="30418"/>
    <s v=""/>
    <n v="180"/>
    <s v="NULL"/>
    <s v="NULL"/>
  </r>
  <r>
    <x v="1"/>
    <x v="5"/>
    <d v="2021-12-30T00:00:00"/>
    <x v="11"/>
    <s v="Invoice"/>
    <s v="7609173"/>
    <n v="51230"/>
    <x v="72"/>
    <s v="51230 IVF Lab supplies"/>
    <x v="11"/>
    <s v="14MLTBE"/>
    <s v=" "/>
    <s v=""/>
    <s v=""/>
    <n v="1408.41"/>
    <n v="1408.41"/>
    <n v="0"/>
    <s v=""/>
    <s v="G/L Account"/>
    <s v=""/>
    <s v=" "/>
    <s v=""/>
    <s v="Fisher HealthCare"/>
    <n v="28685"/>
    <s v="7609173"/>
    <n v="130"/>
    <s v="NULL"/>
    <s v="NULL"/>
  </r>
  <r>
    <x v="1"/>
    <x v="7"/>
    <d v="2021-12-30T00:00:00"/>
    <x v="11"/>
    <s v="Invoice"/>
    <s v="35573524"/>
    <n v="51230"/>
    <x v="72"/>
    <s v="51230 IVF Lab supplies"/>
    <x v="11"/>
    <s v="11.25.21 BHCG,FSH,LHII,E2,Prog III Assay, Solution, wash conc, sample cup, probe tip"/>
    <s v=" "/>
    <s v=""/>
    <s v=""/>
    <n v="5961.91"/>
    <n v="5961.91"/>
    <n v="0"/>
    <s v=""/>
    <s v="G/L Account"/>
    <s v=""/>
    <s v=" "/>
    <s v=""/>
    <s v="McKesson"/>
    <n v="28681"/>
    <s v="35573524"/>
    <n v="130"/>
    <s v="NULL"/>
    <s v="NULL"/>
  </r>
  <r>
    <x v="1"/>
    <x v="5"/>
    <d v="2021-12-30T00:00:00"/>
    <x v="11"/>
    <s v="Invoice"/>
    <s v="68024820"/>
    <n v="51230"/>
    <x v="72"/>
    <s v="51230 IVF Lab supplies"/>
    <x v="11"/>
    <s v="Nitrogen NF"/>
    <s v=" "/>
    <s v=""/>
    <s v=""/>
    <n v="462.96"/>
    <n v="462.96"/>
    <n v="0"/>
    <s v=""/>
    <s v="G/L Account"/>
    <s v=""/>
    <s v=" "/>
    <s v=""/>
    <s v="Linde Gas &amp; Equipment Inc."/>
    <n v="28496"/>
    <s v="68024820"/>
    <n v="130"/>
    <s v="NULL"/>
    <s v="NULL"/>
  </r>
  <r>
    <x v="1"/>
    <x v="5"/>
    <d v="2021-12-30T00:00:00"/>
    <x v="11"/>
    <s v="Invoice"/>
    <s v="68024819"/>
    <n v="51230"/>
    <x v="72"/>
    <s v="51230 IVF Lab supplies"/>
    <x v="11"/>
    <s v="Nitrogen NF"/>
    <s v=" "/>
    <s v=""/>
    <s v=""/>
    <n v="83.53"/>
    <n v="83.53"/>
    <n v="0"/>
    <s v=""/>
    <s v="G/L Account"/>
    <s v=""/>
    <s v=" "/>
    <s v=""/>
    <s v="Linde Gas &amp; Equipment Inc."/>
    <n v="28492"/>
    <s v="68024819"/>
    <n v="130"/>
    <s v="NULL"/>
    <s v="NULL"/>
  </r>
  <r>
    <x v="1"/>
    <x v="7"/>
    <d v="2021-12-30T00:00:00"/>
    <x v="11"/>
    <s v="Invoice"/>
    <s v="35385835"/>
    <n v="51230"/>
    <x v="72"/>
    <s v="51230 IVF Lab supplies"/>
    <x v="11"/>
    <s v="11.21.21  AIA solution"/>
    <s v=" "/>
    <s v=""/>
    <s v=""/>
    <n v="102.31"/>
    <n v="102.31"/>
    <n v="0"/>
    <s v=""/>
    <s v="G/L Account"/>
    <s v=""/>
    <s v=" "/>
    <s v=""/>
    <s v="McKesson"/>
    <n v="28485"/>
    <s v="35385835"/>
    <n v="130"/>
    <s v="NULL"/>
    <s v="NULL"/>
  </r>
  <r>
    <x v="1"/>
    <x v="7"/>
    <d v="2021-12-30T00:00:00"/>
    <x v="11"/>
    <s v="Invoice"/>
    <s v="35281346"/>
    <n v="51230"/>
    <x v="72"/>
    <s v="51230 IVF Lab supplies"/>
    <x v="11"/>
    <s v="11.18.21 Sample cup"/>
    <s v=" "/>
    <s v=""/>
    <s v=""/>
    <n v="27.02"/>
    <n v="27.02"/>
    <n v="0"/>
    <s v=""/>
    <s v="G/L Account"/>
    <s v=""/>
    <s v=" "/>
    <s v=""/>
    <s v="McKesson"/>
    <n v="28481"/>
    <s v="35281346"/>
    <n v="130"/>
    <s v="NULL"/>
    <s v="NULL"/>
  </r>
  <r>
    <x v="1"/>
    <x v="7"/>
    <d v="2021-12-30T00:00:00"/>
    <x v="11"/>
    <s v="Invoice"/>
    <s v="35274708"/>
    <n v="51230"/>
    <x v="72"/>
    <s v="51230 IVF Lab supplies"/>
    <x v="11"/>
    <s v="11.18.21 Kimwipe"/>
    <s v=" "/>
    <s v=""/>
    <s v=""/>
    <n v="7.57"/>
    <n v="7.57"/>
    <n v="0"/>
    <s v=""/>
    <s v="G/L Account"/>
    <s v=""/>
    <s v=" "/>
    <s v=""/>
    <s v="McKesson"/>
    <n v="28477"/>
    <s v="35274708"/>
    <n v="130"/>
    <s v="NULL"/>
    <s v="NULL"/>
  </r>
  <r>
    <x v="4"/>
    <x v="4"/>
    <d v="2021-12-30T00:00:00"/>
    <x v="11"/>
    <s v="Invoice"/>
    <s v="37302680"/>
    <n v="51220"/>
    <x v="73"/>
    <s v="51220 Clinical supplies"/>
    <x v="11"/>
    <s v="floor protector"/>
    <s v=" "/>
    <s v=""/>
    <s v=""/>
    <n v="110.93"/>
    <n v="110.93"/>
    <n v="0"/>
    <s v=""/>
    <s v="G/L Account"/>
    <s v=""/>
    <s v=" "/>
    <s v=""/>
    <s v="McKesson"/>
    <n v="32355"/>
    <s v="37302680"/>
    <n v="110"/>
    <s v="NULL"/>
    <s v="NULL"/>
  </r>
  <r>
    <x v="4"/>
    <x v="4"/>
    <d v="2021-12-30T00:00:00"/>
    <x v="11"/>
    <s v="Invoice"/>
    <s v="36956125"/>
    <n v="51220"/>
    <x v="73"/>
    <s v="51220 Clinical supplies"/>
    <x v="11"/>
    <s v="table paper"/>
    <s v=" "/>
    <s v=""/>
    <s v=""/>
    <n v="72.209999999999994"/>
    <n v="72.209999999999994"/>
    <n v="0"/>
    <s v=""/>
    <s v="G/L Account"/>
    <s v=""/>
    <s v=" "/>
    <s v=""/>
    <s v="McKesson"/>
    <n v="32351"/>
    <s v="36956125"/>
    <n v="110"/>
    <s v="NULL"/>
    <s v="NULL"/>
  </r>
  <r>
    <x v="1"/>
    <x v="1"/>
    <d v="2021-12-30T00:00:00"/>
    <x v="11"/>
    <s v=" "/>
    <s v="G00206"/>
    <n v="41220"/>
    <x v="78"/>
    <s v="41220 Insurance revenue - professional fees"/>
    <x v="16"/>
    <s v="HCCLAIMPMT CIGNA CCD 474898527 TRN*1*211228090007641*15910310 71\"/>
    <s v=" "/>
    <s v=""/>
    <s v=""/>
    <n v="-15841.92"/>
    <n v="0"/>
    <n v="15841.92"/>
    <s v=""/>
    <s v="G/L Account"/>
    <s v=""/>
    <s v=" "/>
    <s v=""/>
    <s v=""/>
    <n v="34149"/>
    <s v=""/>
    <n v="220"/>
    <s v="NULL"/>
    <s v="NULL"/>
  </r>
  <r>
    <x v="0"/>
    <x v="1"/>
    <d v="2021-12-30T00:00:00"/>
    <x v="11"/>
    <s v=" "/>
    <s v="G00205"/>
    <n v="41220"/>
    <x v="78"/>
    <s v="41220 Insurance revenue - professional fees"/>
    <x v="16"/>
    <s v="REMOTE DEPOSIT CAPTURE DEPOSIT"/>
    <s v=" "/>
    <s v=""/>
    <s v=""/>
    <n v="-372.29"/>
    <n v="0"/>
    <n v="372.29"/>
    <s v=""/>
    <s v="G/L Account"/>
    <s v=""/>
    <s v=" "/>
    <s v=""/>
    <s v=""/>
    <n v="33766"/>
    <s v=""/>
    <n v="220"/>
    <s v="NULL"/>
    <s v="NULL"/>
  </r>
  <r>
    <x v="0"/>
    <x v="1"/>
    <d v="2021-12-30T00:00:00"/>
    <x v="11"/>
    <s v=" "/>
    <s v="G00205"/>
    <n v="41220"/>
    <x v="78"/>
    <s v="41220 Insurance revenue - professional fees"/>
    <x v="16"/>
    <s v="HCCLAIMPMT CIGNA CCD 472825198 TRN*1*211228090007640*15910310 71\"/>
    <s v=" "/>
    <s v=""/>
    <s v=""/>
    <n v="-721.38"/>
    <n v="0"/>
    <n v="721.38"/>
    <s v=""/>
    <s v="G/L Account"/>
    <s v=""/>
    <s v=" "/>
    <s v=""/>
    <s v=""/>
    <n v="33762"/>
    <s v=""/>
    <n v="220"/>
    <s v="NULL"/>
    <s v="NULL"/>
  </r>
  <r>
    <x v="4"/>
    <x v="4"/>
    <d v="2021-12-30T00:00:00"/>
    <x v="11"/>
    <s v=" "/>
    <s v="G00210"/>
    <n v="41110"/>
    <x v="81"/>
    <s v="41110 Self-pay revenue"/>
    <x v="17"/>
    <s v="DEPOSIT MERCHANT BANKCD CCD 496432191880"/>
    <s v=" "/>
    <s v=""/>
    <s v=""/>
    <n v="-40"/>
    <n v="0"/>
    <n v="40"/>
    <s v=""/>
    <s v="G/L Account"/>
    <s v=""/>
    <s v=" "/>
    <s v=""/>
    <s v=""/>
    <n v="34231"/>
    <s v=""/>
    <n v="220"/>
    <s v="NULL"/>
    <s v="NULL"/>
  </r>
  <r>
    <x v="4"/>
    <x v="4"/>
    <d v="2021-12-30T00:00:00"/>
    <x v="11"/>
    <s v=" "/>
    <s v="G00204"/>
    <n v="41110"/>
    <x v="81"/>
    <s v="41110 Self-pay revenue"/>
    <x v="17"/>
    <s v="CLIENT DEPOSIT"/>
    <s v=" "/>
    <s v=""/>
    <s v=""/>
    <n v="-27300"/>
    <n v="0"/>
    <n v="27300"/>
    <s v=""/>
    <s v="G/L Account"/>
    <s v=""/>
    <s v=" "/>
    <s v=""/>
    <s v=""/>
    <n v="34177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95587884"/>
    <s v=" "/>
    <s v=""/>
    <s v=""/>
    <n v="-450"/>
    <n v="0"/>
    <n v="450"/>
    <s v=""/>
    <s v="G/L Account"/>
    <s v=""/>
    <s v=" "/>
    <s v=""/>
    <s v=""/>
    <n v="34147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55789884"/>
    <s v=" "/>
    <s v=""/>
    <s v=""/>
    <n v="-456"/>
    <n v="0"/>
    <n v="456"/>
    <s v=""/>
    <s v="G/L Account"/>
    <s v=""/>
    <s v=" "/>
    <s v=""/>
    <s v=""/>
    <n v="34145"/>
    <s v=""/>
    <n v="220"/>
    <s v="NULL"/>
    <s v="NULL"/>
  </r>
  <r>
    <x v="1"/>
    <x v="1"/>
    <d v="2021-12-30T00:00:00"/>
    <x v="11"/>
    <s v=" "/>
    <s v="G00206"/>
    <n v="41110"/>
    <x v="81"/>
    <s v="41110 Self-pay revenue"/>
    <x v="17"/>
    <s v="DEPOSIT MERCHANT BANKCD CCD 496355788886"/>
    <s v=" "/>
    <s v=""/>
    <s v=""/>
    <n v="-34382.879999999997"/>
    <n v="0"/>
    <n v="34382.879999999997"/>
    <s v=""/>
    <s v="G/L Account"/>
    <s v=""/>
    <s v=" "/>
    <s v=""/>
    <s v=""/>
    <n v="34143"/>
    <s v=""/>
    <n v="220"/>
    <s v="NULL"/>
    <s v="NULL"/>
  </r>
  <r>
    <x v="1"/>
    <x v="1"/>
    <d v="2021-12-30T00:00:00"/>
    <x v="11"/>
    <s v=" "/>
    <s v="G00203"/>
    <n v="41110"/>
    <x v="81"/>
    <s v="41110 Self-pay revenue"/>
    <x v="17"/>
    <s v="DEPOSIT - BRANCH"/>
    <s v=" "/>
    <s v=""/>
    <s v=""/>
    <n v="-275"/>
    <n v="0"/>
    <n v="275"/>
    <s v=""/>
    <s v="G/L Account"/>
    <s v=""/>
    <s v=" "/>
    <s v=""/>
    <s v=""/>
    <n v="33833"/>
    <s v=""/>
    <n v="220"/>
    <s v="NULL"/>
    <s v="NULL"/>
  </r>
  <r>
    <x v="0"/>
    <x v="0"/>
    <d v="2021-12-31T00:00:00"/>
    <x v="11"/>
    <s v=" "/>
    <s v="G00232"/>
    <n v="81200"/>
    <x v="85"/>
    <s v="81200 Other income"/>
    <x v="0"/>
    <s v="Reverses Entry G00125 per Rosel"/>
    <s v=" "/>
    <s v=""/>
    <s v=""/>
    <n v="756000"/>
    <n v="756000"/>
    <n v="0"/>
    <s v=""/>
    <s v="G/L Account"/>
    <s v=""/>
    <s v=" "/>
    <s v=""/>
    <s v=""/>
    <n v="37545"/>
    <s v=""/>
    <s v=""/>
    <s v=""/>
    <s v=""/>
  </r>
  <r>
    <x v="0"/>
    <x v="0"/>
    <d v="2021-12-31T00:00:00"/>
    <x v="11"/>
    <s v=" "/>
    <s v="G00215"/>
    <n v="81200"/>
    <x v="85"/>
    <s v="81200 Other income"/>
    <x v="0"/>
    <s v="YE21 Distribution True Up - Genesis"/>
    <s v=" "/>
    <s v=""/>
    <s v=""/>
    <n v="-756000"/>
    <n v="0"/>
    <n v="756000"/>
    <s v=""/>
    <s v="G/L Account"/>
    <s v=""/>
    <s v=" "/>
    <s v=""/>
    <s v=""/>
    <n v="35831"/>
    <s v=""/>
    <n v="400"/>
    <s v="NULL"/>
    <s v="NULL"/>
  </r>
  <r>
    <x v="0"/>
    <x v="2"/>
    <d v="2021-12-31T00:00:00"/>
    <x v="11"/>
    <s v=" "/>
    <s v="G00220"/>
    <n v="71140"/>
    <x v="6"/>
    <s v="71140 Depreciation"/>
    <x v="1"/>
    <s v="December 2021 Depreciation"/>
    <s v=" "/>
    <s v=""/>
    <s v=""/>
    <n v="203939.7"/>
    <n v="203939.7"/>
    <n v="0"/>
    <s v=""/>
    <s v="G/L Account"/>
    <s v=""/>
    <s v=" "/>
    <s v=""/>
    <s v=""/>
    <n v="35820"/>
    <s v=""/>
    <n v="380"/>
    <s v="NULL"/>
    <s v="NULL"/>
  </r>
  <r>
    <x v="0"/>
    <x v="2"/>
    <d v="2021-12-31T00:00:00"/>
    <x v="11"/>
    <s v=" "/>
    <s v="G00220"/>
    <n v="71140"/>
    <x v="6"/>
    <s v="71140 Depreciation"/>
    <x v="1"/>
    <s v="December 2021 Depreciation"/>
    <s v=" "/>
    <s v=""/>
    <s v=""/>
    <n v="102656.32000000001"/>
    <n v="102656.32000000001"/>
    <n v="0"/>
    <s v=""/>
    <s v="G/L Account"/>
    <s v=""/>
    <s v=" "/>
    <s v=""/>
    <s v=""/>
    <n v="35819"/>
    <s v=""/>
    <n v="380"/>
    <s v="NULL"/>
    <s v="NULL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11427.78"/>
    <n v="11427.78"/>
    <n v="0"/>
    <s v="to record 09.01.21 interest"/>
    <s v="G/L Account"/>
    <s v=""/>
    <s v=" "/>
    <s v=""/>
    <s v=""/>
    <n v="38062"/>
    <s v=""/>
    <s v=""/>
    <s v=""/>
    <s v="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47576.39"/>
    <n v="47576.39"/>
    <n v="0"/>
    <s v="to record 12.01.21 interest"/>
    <s v="G/L Account"/>
    <s v=""/>
    <s v=" "/>
    <s v=""/>
    <s v=""/>
    <n v="38061"/>
    <s v=""/>
    <s v=""/>
    <s v=""/>
    <s v=""/>
  </r>
  <r>
    <x v="0"/>
    <x v="2"/>
    <d v="2021-12-31T00:00:00"/>
    <x v="11"/>
    <s v=" "/>
    <s v="G00236"/>
    <n v="71130"/>
    <x v="7"/>
    <s v="71130 Interest expense"/>
    <x v="1"/>
    <s v="Interest expense"/>
    <s v=" "/>
    <s v=""/>
    <s v=""/>
    <n v="59960.54"/>
    <n v="59960.54"/>
    <n v="0"/>
    <s v="to record 12.27.21 interest"/>
    <s v="G/L Account"/>
    <s v=""/>
    <s v=" "/>
    <s v=""/>
    <s v=""/>
    <n v="38060"/>
    <s v=""/>
    <s v=""/>
    <s v=""/>
    <s v=""/>
  </r>
  <r>
    <x v="0"/>
    <x v="0"/>
    <d v="2021-12-31T00:00:00"/>
    <x v="11"/>
    <s v=" "/>
    <s v="G00221"/>
    <n v="71130"/>
    <x v="7"/>
    <s v="71130 Interest expense"/>
    <x v="1"/>
    <s v="Interest on the used LOC"/>
    <s v=" "/>
    <s v=""/>
    <s v=""/>
    <n v="45864.58"/>
    <n v="45864.58"/>
    <n v="0"/>
    <s v=""/>
    <s v="G/L Account"/>
    <s v=""/>
    <s v=" "/>
    <s v=""/>
    <s v=""/>
    <n v="35837"/>
    <s v=""/>
    <n v="320"/>
    <s v=""/>
    <s v=""/>
  </r>
  <r>
    <x v="0"/>
    <x v="0"/>
    <d v="2021-12-31T00:00:00"/>
    <x v="11"/>
    <s v=" "/>
    <s v="G00221"/>
    <n v="71130"/>
    <x v="7"/>
    <s v="71130 Interest expense"/>
    <x v="1"/>
    <s v="Interest on the unused LOC"/>
    <s v=" "/>
    <s v=""/>
    <s v=""/>
    <n v="1994.79"/>
    <n v="1994.79"/>
    <n v="0"/>
    <s v=""/>
    <s v="G/L Account"/>
    <s v=""/>
    <s v=" "/>
    <s v=""/>
    <s v=""/>
    <n v="35836"/>
    <s v=""/>
    <n v="320"/>
    <s v=""/>
    <s v=""/>
  </r>
  <r>
    <x v="0"/>
    <x v="2"/>
    <d v="2021-12-31T00:00:00"/>
    <x v="11"/>
    <s v=" "/>
    <s v="G00216"/>
    <n v="69130"/>
    <x v="9"/>
    <s v="69130 Payroll processing fee"/>
    <x v="2"/>
    <s v="SFM - Invoice 5660315 - 12.31.21 PPE- Off Cycle"/>
    <s v=" "/>
    <s v=""/>
    <s v=""/>
    <n v="53"/>
    <n v="53"/>
    <n v="0"/>
    <s v=""/>
    <s v="G/L Account"/>
    <s v=""/>
    <s v=" "/>
    <s v=""/>
    <s v=""/>
    <n v="34996"/>
    <s v=""/>
    <n v="35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424"/>
    <n v="424"/>
    <n v="0"/>
    <s v=""/>
    <s v="G/L Account"/>
    <s v=""/>
    <s v=" "/>
    <s v=""/>
    <s v=""/>
    <n v="34919"/>
    <s v=""/>
    <n v="35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212"/>
    <n v="212"/>
    <n v="0"/>
    <s v=""/>
    <s v="G/L Account"/>
    <s v=""/>
    <s v=" "/>
    <s v=""/>
    <s v=""/>
    <n v="34863"/>
    <s v=""/>
    <n v="34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53"/>
    <n v="53"/>
    <n v="0"/>
    <s v=""/>
    <s v="G/L Account"/>
    <s v=""/>
    <s v=" "/>
    <s v=""/>
    <s v=""/>
    <n v="34808"/>
    <s v=""/>
    <n v="36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318"/>
    <n v="318"/>
    <n v="0"/>
    <s v=""/>
    <s v="G/L Account"/>
    <s v=""/>
    <s v=" "/>
    <s v=""/>
    <s v=""/>
    <n v="34765"/>
    <s v=""/>
    <n v="37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265"/>
    <n v="265"/>
    <n v="0"/>
    <s v=""/>
    <s v="G/L Account"/>
    <s v=""/>
    <s v=" "/>
    <s v=""/>
    <s v=""/>
    <n v="34757"/>
    <s v=""/>
    <n v="332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371"/>
    <n v="371"/>
    <n v="0"/>
    <s v=""/>
    <s v="G/L Account"/>
    <s v=""/>
    <s v=" "/>
    <s v=""/>
    <s v=""/>
    <n v="34749"/>
    <s v=""/>
    <n v="32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106"/>
    <n v="106"/>
    <n v="0"/>
    <s v=""/>
    <s v="G/L Account"/>
    <s v=""/>
    <s v=" "/>
    <s v=""/>
    <s v=""/>
    <n v="34742"/>
    <s v=""/>
    <n v="310"/>
    <s v=""/>
    <s v=""/>
  </r>
  <r>
    <x v="0"/>
    <x v="2"/>
    <d v="2021-12-31T00:00:00"/>
    <x v="11"/>
    <s v=" "/>
    <s v="G00216"/>
    <n v="69130"/>
    <x v="9"/>
    <s v="69130 Payroll processing fee"/>
    <x v="2"/>
    <s v="SFM - Invoice 5659086 - 12.31.21 PPE"/>
    <s v=" "/>
    <s v=""/>
    <s v=""/>
    <n v="689"/>
    <n v="689"/>
    <n v="0"/>
    <s v=""/>
    <s v="G/L Account"/>
    <s v=""/>
    <s v=" "/>
    <s v=""/>
    <s v=""/>
    <n v="34736"/>
    <s v=""/>
    <n v="210"/>
    <s v=""/>
    <s v=""/>
  </r>
  <r>
    <x v="0"/>
    <x v="2"/>
    <d v="2021-12-31T00:00:00"/>
    <x v="11"/>
    <s v=" "/>
    <s v="G00216"/>
    <n v="69130"/>
    <x v="9"/>
    <s v="69130 Payroll processing fee"/>
    <x v="2"/>
    <s v="SFM - Invoice 5655174 - 12.31.21 PPE- Off Cycle"/>
    <s v=" "/>
    <s v=""/>
    <s v=""/>
    <n v="53"/>
    <n v="53"/>
    <n v="0"/>
    <s v=""/>
    <s v="G/L Account"/>
    <s v=""/>
    <s v=" "/>
    <s v=""/>
    <s v=""/>
    <n v="34707"/>
    <s v=""/>
    <n v="350"/>
    <s v=""/>
    <s v=""/>
  </r>
  <r>
    <x v="0"/>
    <x v="2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24.8"/>
    <n v="24.8"/>
    <n v="0"/>
    <s v="SF Tax Collector 68130 HQ"/>
    <s v="G/L Account"/>
    <s v=""/>
    <s v=" "/>
    <s v=""/>
    <s v=""/>
    <n v="31992"/>
    <s v=""/>
    <n v="400"/>
    <s v="NULL"/>
    <s v="NULL"/>
  </r>
  <r>
    <x v="1"/>
    <x v="5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150"/>
    <n v="150"/>
    <n v="0"/>
    <s v="AAAASF - SV"/>
    <s v="G/L Account"/>
    <s v=""/>
    <s v=" "/>
    <s v=""/>
    <s v=""/>
    <n v="31942"/>
    <s v=""/>
    <n v="11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345.66"/>
    <n v="345.66"/>
    <n v="0"/>
    <s v="AAAASF - SF"/>
    <s v="G/L Account"/>
    <s v=""/>
    <s v=" "/>
    <s v=""/>
    <s v=""/>
    <n v="31920"/>
    <s v=""/>
    <n v="11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488.78"/>
    <n v="488.78"/>
    <n v="0"/>
    <s v="SF Tax Collector 68130 SF"/>
    <s v="G/L Account"/>
    <s v=""/>
    <s v=" "/>
    <s v=""/>
    <s v=""/>
    <n v="31905"/>
    <s v=""/>
    <n v="400"/>
    <s v="NULL"/>
    <s v="NULL"/>
  </r>
  <r>
    <x v="1"/>
    <x v="1"/>
    <d v="2021-12-31T00:00:00"/>
    <x v="11"/>
    <s v=" "/>
    <s v="G00198"/>
    <n v="68130"/>
    <x v="12"/>
    <s v="68130 Licensing &amp; permitting"/>
    <x v="3"/>
    <s v="P12 Dec 2021- Prepaid Amortization"/>
    <s v=" "/>
    <s v=""/>
    <s v=""/>
    <n v="613.73"/>
    <n v="613.73"/>
    <n v="0"/>
    <s v="College of American Pathologists"/>
    <s v="G/L Account"/>
    <s v=""/>
    <s v=" "/>
    <s v=""/>
    <s v=""/>
    <n v="31901"/>
    <s v=""/>
    <n v="130"/>
    <s v="NULL"/>
    <s v="NULL"/>
  </r>
  <r>
    <x v="0"/>
    <x v="2"/>
    <d v="2021-12-31T00:00:00"/>
    <x v="11"/>
    <s v=" "/>
    <s v="G00200"/>
    <n v="68120"/>
    <x v="13"/>
    <s v="68120 Federal taxes"/>
    <x v="3"/>
    <s v="Federal Tax Return"/>
    <s v=" "/>
    <s v=""/>
    <s v=""/>
    <n v="-4948606"/>
    <n v="0"/>
    <n v="4948606"/>
    <s v=""/>
    <s v="G/L Account"/>
    <s v=""/>
    <s v=" "/>
    <s v=""/>
    <s v=""/>
    <n v="32414"/>
    <s v=""/>
    <n v="320"/>
    <s v="NULL"/>
    <s v="NULL"/>
  </r>
  <r>
    <x v="1"/>
    <x v="5"/>
    <d v="2021-12-31T00:00:00"/>
    <x v="11"/>
    <s v=" "/>
    <s v="G00227"/>
    <n v="68110"/>
    <x v="14"/>
    <s v="68110 State and local taxes"/>
    <x v="3"/>
    <s v="Accrued Tax and Collections"/>
    <s v=" "/>
    <s v=""/>
    <s v=""/>
    <n v="1859.3"/>
    <n v="1859.3"/>
    <n v="0"/>
    <s v="Accrued Tax and Collections for SV"/>
    <s v="G/L Account"/>
    <s v=""/>
    <s v=" "/>
    <s v=""/>
    <s v=""/>
    <n v="36863"/>
    <s v=""/>
    <n v="400"/>
    <s v="NULL"/>
    <s v="NULL"/>
  </r>
  <r>
    <x v="0"/>
    <x v="2"/>
    <d v="2021-12-31T00:00:00"/>
    <x v="11"/>
    <s v=" "/>
    <s v="G00200"/>
    <n v="68110"/>
    <x v="14"/>
    <s v="68110 State and local taxes"/>
    <x v="3"/>
    <s v="Ca Tax return"/>
    <s v=" "/>
    <s v=""/>
    <s v=""/>
    <n v="-1715366.57"/>
    <n v="0"/>
    <n v="1715366.57"/>
    <s v=""/>
    <s v="G/L Account"/>
    <s v=""/>
    <s v=" "/>
    <s v=""/>
    <s v=""/>
    <n v="32412"/>
    <s v=""/>
    <n v="320"/>
    <s v="NULL"/>
    <s v="NULL"/>
  </r>
  <r>
    <x v="0"/>
    <x v="1"/>
    <d v="2021-12-31T00:00:00"/>
    <x v="11"/>
    <s v=" "/>
    <s v="G00198"/>
    <n v="68110"/>
    <x v="14"/>
    <s v="68110 State and local taxes"/>
    <x v="3"/>
    <s v="P12 Dec 2021- Prepaid Amortization"/>
    <s v=" "/>
    <s v=""/>
    <s v=""/>
    <n v="157.49"/>
    <n v="157.49"/>
    <n v="0"/>
    <s v="SF Tax Collector"/>
    <s v="G/L Account"/>
    <s v=""/>
    <s v=" "/>
    <s v=""/>
    <s v=""/>
    <n v="31938"/>
    <s v=""/>
    <n v="320"/>
    <s v="NULL"/>
    <s v="NULL"/>
  </r>
  <r>
    <x v="1"/>
    <x v="1"/>
    <d v="2021-12-31T00:00:00"/>
    <x v="11"/>
    <s v=" "/>
    <s v="G00198"/>
    <n v="67160"/>
    <x v="15"/>
    <s v="67160 In-house meals"/>
    <x v="4"/>
    <s v="P12 Dec 2021- Prepaid Amortization"/>
    <s v=" "/>
    <s v=""/>
    <s v=""/>
    <n v="2000"/>
    <n v="2000"/>
    <n v="0"/>
    <s v="Destino"/>
    <s v="G/L Account"/>
    <s v=""/>
    <s v=" "/>
    <s v=""/>
    <s v=""/>
    <n v="31876"/>
    <s v=""/>
    <n v="332"/>
    <s v="NULL"/>
    <s v="NULL"/>
  </r>
  <r>
    <x v="4"/>
    <x v="4"/>
    <d v="2021-12-31T00:00:00"/>
    <x v="11"/>
    <s v=" "/>
    <s v="G00198"/>
    <n v="67130"/>
    <x v="97"/>
    <s v="67130 Company events"/>
    <x v="4"/>
    <s v="P12 Dec 2021- Prepaid Amortization"/>
    <s v=" "/>
    <s v=""/>
    <s v=""/>
    <n v="2000"/>
    <n v="2000"/>
    <n v="0"/>
    <s v="NeueHouse"/>
    <s v="G/L Account"/>
    <s v=""/>
    <s v=" "/>
    <s v=""/>
    <s v=""/>
    <n v="31879"/>
    <s v=""/>
    <n v="332"/>
    <s v="NULL"/>
    <s v="NULL"/>
  </r>
  <r>
    <x v="4"/>
    <x v="4"/>
    <d v="2021-12-31T00:00:00"/>
    <x v="11"/>
    <s v=" "/>
    <s v="G00198"/>
    <n v="67130"/>
    <x v="97"/>
    <s v="67130 Company events"/>
    <x v="4"/>
    <s v="P12 Dec 2021- Prepaid Amortization"/>
    <s v=" "/>
    <s v=""/>
    <s v=""/>
    <n v="5799.8"/>
    <n v="5799.8"/>
    <n v="0"/>
    <s v="NeueHouse"/>
    <s v="G/L Account"/>
    <s v=""/>
    <s v=" "/>
    <s v=""/>
    <s v=""/>
    <n v="31850"/>
    <s v=""/>
    <n v="332"/>
    <s v="NULL"/>
    <s v="NULL"/>
  </r>
  <r>
    <x v="1"/>
    <x v="1"/>
    <d v="2021-12-31T00:00:00"/>
    <x v="11"/>
    <s v=" "/>
    <s v="G00198"/>
    <n v="67130"/>
    <x v="97"/>
    <s v="67130 Company events"/>
    <x v="4"/>
    <s v="P12 Dec 2021- Prepaid Amortization"/>
    <s v=" "/>
    <s v=""/>
    <s v=""/>
    <n v="7047"/>
    <n v="7047"/>
    <n v="0"/>
    <s v="Monroe - SF"/>
    <s v="G/L Account"/>
    <s v=""/>
    <s v=" "/>
    <s v=""/>
    <s v=""/>
    <n v="31847"/>
    <s v=""/>
    <n v="332"/>
    <s v="NULL"/>
    <s v="NULL"/>
  </r>
  <r>
    <x v="1"/>
    <x v="1"/>
    <d v="2021-12-31T00:00:00"/>
    <x v="11"/>
    <s v=" "/>
    <s v="G00198"/>
    <n v="67110"/>
    <x v="17"/>
    <s v="67110 Professional development"/>
    <x v="4"/>
    <s v="P12 Dec 2021- Prepaid Amortization"/>
    <s v=" "/>
    <s v=""/>
    <s v=""/>
    <n v="21.06"/>
    <n v="21.06"/>
    <n v="0"/>
    <s v="Tessa Berwald"/>
    <s v="G/L Account"/>
    <s v=""/>
    <s v=" "/>
    <s v=""/>
    <s v=""/>
    <n v="31993"/>
    <s v=""/>
    <n v="180"/>
    <s v="NULL"/>
    <s v="NULL"/>
  </r>
  <r>
    <x v="1"/>
    <x v="1"/>
    <d v="2021-12-31T00:00:00"/>
    <x v="11"/>
    <s v=" "/>
    <s v="G00198"/>
    <n v="66160"/>
    <x v="18"/>
    <s v="66160 Other travel expenses"/>
    <x v="5"/>
    <s v="P12 Dec 2021- Prepaid Amortization"/>
    <s v=" "/>
    <s v=""/>
    <s v=""/>
    <n v="1023.83"/>
    <n v="1023.83"/>
    <n v="0"/>
    <s v="United Airlines"/>
    <s v="G/L Account"/>
    <s v=""/>
    <s v=" "/>
    <s v=""/>
    <s v=""/>
    <n v="31893"/>
    <s v=""/>
    <n v="110"/>
    <s v="NULL"/>
    <s v="NULL"/>
  </r>
  <r>
    <x v="1"/>
    <x v="1"/>
    <d v="2021-12-31T00:00:00"/>
    <x v="11"/>
    <s v=" "/>
    <s v="G00198"/>
    <n v="66160"/>
    <x v="18"/>
    <s v="66160 Other travel expenses"/>
    <x v="5"/>
    <s v="P12 Dec 2021- Prepaid Amortization"/>
    <s v=" "/>
    <s v=""/>
    <s v=""/>
    <n v="2190.8000000000002"/>
    <n v="2190.8000000000002"/>
    <n v="0"/>
    <s v="United Airlines"/>
    <s v="G/L Account"/>
    <s v=""/>
    <s v=" "/>
    <s v=""/>
    <s v=""/>
    <n v="31873"/>
    <s v=""/>
    <n v="110"/>
    <s v="NULL"/>
    <s v="NULL"/>
  </r>
  <r>
    <x v="1"/>
    <x v="1"/>
    <d v="2021-12-31T00:00:00"/>
    <x v="11"/>
    <s v="Invoice"/>
    <s v="000140"/>
    <n v="66140"/>
    <x v="20"/>
    <s v="66140 Ground transportation"/>
    <x v="5"/>
    <s v="Oct-Dec Q4 Car services for NT"/>
    <s v=" "/>
    <s v=""/>
    <s v=""/>
    <n v="15900"/>
    <n v="15900"/>
    <n v="0"/>
    <s v=""/>
    <s v="G/L Account"/>
    <s v=""/>
    <s v=" "/>
    <s v=""/>
    <s v="Bay Area Car Service, LLC"/>
    <n v="28689"/>
    <s v="000140"/>
    <n v="310"/>
    <s v="NULL"/>
    <s v="NULL"/>
  </r>
  <r>
    <x v="1"/>
    <x v="1"/>
    <d v="2021-12-31T00:00:00"/>
    <x v="11"/>
    <s v=" "/>
    <s v="G00198"/>
    <n v="65240"/>
    <x v="23"/>
    <s v="65240 Dues &amp; subscriptions"/>
    <x v="6"/>
    <s v="P12 Dec 2021- Prepaid Amortization"/>
    <s v=" "/>
    <s v=""/>
    <s v=""/>
    <n v="33.880000000000003"/>
    <n v="33.880000000000003"/>
    <n v="0"/>
    <s v="The Livestrong Foundation"/>
    <s v="G/L Account"/>
    <s v=""/>
    <s v=" "/>
    <s v=""/>
    <s v=""/>
    <n v="31989"/>
    <s v=""/>
    <n v="110"/>
    <s v="NULL"/>
    <s v="NULL"/>
  </r>
  <r>
    <x v="1"/>
    <x v="1"/>
    <d v="2021-12-31T00:00:00"/>
    <x v="11"/>
    <s v=" "/>
    <s v="G00198"/>
    <n v="65240"/>
    <x v="23"/>
    <s v="65240 Dues &amp; subscriptions"/>
    <x v="6"/>
    <s v="P12 Dec 2021- Prepaid Amortization"/>
    <s v=" "/>
    <s v=""/>
    <s v=""/>
    <n v="67.95"/>
    <n v="67.95"/>
    <n v="0"/>
    <s v="American Society for reproductive medicine/SART"/>
    <s v="G/L Account"/>
    <s v=""/>
    <s v=" "/>
    <s v=""/>
    <s v=""/>
    <n v="31961"/>
    <s v=""/>
    <n v="130"/>
    <s v="NULL"/>
    <s v="NULL"/>
  </r>
  <r>
    <x v="1"/>
    <x v="1"/>
    <d v="2021-12-31T00:00:00"/>
    <x v="11"/>
    <s v=" "/>
    <s v="G00196"/>
    <n v="65240"/>
    <x v="23"/>
    <s v="65240 Dues &amp; subscriptions"/>
    <x v="6"/>
    <s v="clearme.com-Background check - no receipt"/>
    <s v=" "/>
    <s v=""/>
    <s v=""/>
    <n v="239"/>
    <n v="239"/>
    <n v="0"/>
    <s v="CLEARME.COM *CLEAR 855-253-2763 NY"/>
    <s v="G/L Account"/>
    <s v=""/>
    <s v=" "/>
    <s v=""/>
    <s v=""/>
    <n v="31588"/>
    <s v=""/>
    <n v="110"/>
    <s v="NULL"/>
    <s v="NULL"/>
  </r>
  <r>
    <x v="1"/>
    <x v="0"/>
    <d v="2021-12-31T00:00:00"/>
    <x v="11"/>
    <s v=" "/>
    <s v="G00227"/>
    <n v="65230"/>
    <x v="24"/>
    <s v="65230 Equipment rentals"/>
    <x v="6"/>
    <s v="Accrued US Bank"/>
    <s v=" "/>
    <s v=""/>
    <s v=""/>
    <n v="530.35"/>
    <n v="530.35"/>
    <n v="0"/>
    <s v="US Bank Equipment - invoice received late"/>
    <s v="G/L Account"/>
    <s v=""/>
    <s v=" "/>
    <s v=""/>
    <s v=""/>
    <n v="36749"/>
    <s v=""/>
    <n v="370"/>
    <s v="NULL"/>
    <s v="NULL"/>
  </r>
  <r>
    <x v="1"/>
    <x v="5"/>
    <d v="2021-12-31T00:00:00"/>
    <x v="11"/>
    <s v=" "/>
    <s v="G00227"/>
    <n v="65230"/>
    <x v="24"/>
    <s v="65230 Equipment rentals"/>
    <x v="6"/>
    <s v="Accrued US Bank"/>
    <s v=" "/>
    <s v=""/>
    <s v=""/>
    <n v="524.33000000000004"/>
    <n v="524.33000000000004"/>
    <n v="0"/>
    <s v="US Bank Equipment - invoice received late"/>
    <s v="G/L Account"/>
    <s v=""/>
    <s v=" "/>
    <s v=""/>
    <s v=""/>
    <n v="36743"/>
    <s v=""/>
    <n v="370"/>
    <s v="NULL"/>
    <s v="NULL"/>
  </r>
  <r>
    <x v="1"/>
    <x v="3"/>
    <d v="2021-12-31T00:00:00"/>
    <x v="11"/>
    <s v=" "/>
    <s v="G00227"/>
    <n v="65230"/>
    <x v="24"/>
    <s v="65230 Equipment rentals"/>
    <x v="6"/>
    <s v="Accrued US Bank"/>
    <s v=" "/>
    <s v=""/>
    <s v=""/>
    <n v="147.66"/>
    <n v="147.66"/>
    <n v="0"/>
    <s v="US Bank Equipment - invoice received late"/>
    <s v="G/L Account"/>
    <s v=""/>
    <s v=" "/>
    <s v=""/>
    <s v=""/>
    <n v="36737"/>
    <s v=""/>
    <n v="370"/>
    <s v="NULL"/>
    <s v="NULL"/>
  </r>
  <r>
    <x v="0"/>
    <x v="2"/>
    <d v="2021-12-31T00:00:00"/>
    <x v="11"/>
    <s v=" "/>
    <s v="G00198"/>
    <n v="65230"/>
    <x v="24"/>
    <s v="65230 Equipment rentals"/>
    <x v="6"/>
    <s v="P12 Dec 2021- Prepaid Amortization"/>
    <s v=" "/>
    <s v=""/>
    <s v=""/>
    <n v="126.12"/>
    <n v="126.12"/>
    <n v="0"/>
    <s v="De Lage Landen Financial Services, Inc - HQ"/>
    <s v="G/L Account"/>
    <s v=""/>
    <s v=" "/>
    <s v=""/>
    <s v=""/>
    <n v="31950"/>
    <s v=""/>
    <n v="370"/>
    <s v="NULL"/>
    <s v="NULL"/>
  </r>
  <r>
    <x v="0"/>
    <x v="1"/>
    <d v="2021-12-31T00:00:00"/>
    <x v="11"/>
    <s v=" "/>
    <s v="G00198"/>
    <n v="65230"/>
    <x v="24"/>
    <s v="65230 Equipment rentals"/>
    <x v="6"/>
    <s v="P12 Dec 2021- Prepaid Amortization"/>
    <s v=" "/>
    <s v=""/>
    <s v=""/>
    <n v="131.04"/>
    <n v="131.04"/>
    <n v="0"/>
    <s v="De Lage Landen Financial Services, Inc - SF"/>
    <s v="G/L Account"/>
    <s v=""/>
    <s v=" "/>
    <s v=""/>
    <s v=""/>
    <n v="31949"/>
    <s v=""/>
    <n v="370"/>
    <s v="NULL"/>
    <s v="NULL"/>
  </r>
  <r>
    <x v="1"/>
    <x v="7"/>
    <d v="2021-12-31T00:00:00"/>
    <x v="11"/>
    <s v=" "/>
    <s v="G00198"/>
    <n v="65230"/>
    <x v="24"/>
    <s v="65230 Equipment rentals"/>
    <x v="6"/>
    <s v="P12 Dec 2021- Prepaid Amortization"/>
    <s v=" "/>
    <s v=""/>
    <s v=""/>
    <n v="196.56"/>
    <n v="196.56"/>
    <n v="0"/>
    <s v="De Lage Landen Financial Services, Inc - OAK"/>
    <s v="G/L Account"/>
    <s v=""/>
    <s v=" "/>
    <s v=""/>
    <s v=""/>
    <n v="31929"/>
    <s v=""/>
    <n v="370"/>
    <s v="NULL"/>
    <s v="NULL"/>
  </r>
  <r>
    <x v="1"/>
    <x v="1"/>
    <d v="2021-12-31T00:00:00"/>
    <x v="11"/>
    <s v="Invoice"/>
    <s v="537369-12"/>
    <n v="65220"/>
    <x v="25"/>
    <s v="65220 Computer hardware"/>
    <x v="6"/>
    <s v="Microsoft 365 12.1.21-12.31.21"/>
    <s v=" "/>
    <s v=""/>
    <s v=""/>
    <n v="17327.580000000002"/>
    <n v="17327.580000000002"/>
    <n v="0"/>
    <s v=""/>
    <s v="G/L Account"/>
    <s v=""/>
    <s v=" "/>
    <s v=""/>
    <s v="ExpoIT, LLC"/>
    <n v="28717"/>
    <s v="537369-12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88.09"/>
    <n v="88.09"/>
    <n v="0"/>
    <s v="Mathe, Inc"/>
    <s v="G/L Account"/>
    <s v=""/>
    <s v=" "/>
    <s v=""/>
    <s v=""/>
    <n v="31957"/>
    <s v="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148.4"/>
    <n v="148.4"/>
    <n v="0"/>
    <s v="Salesforce -65210"/>
    <s v="G/L Account"/>
    <s v=""/>
    <s v=" "/>
    <s v=""/>
    <s v=""/>
    <n v="31948"/>
    <s v=""/>
    <n v="370"/>
    <s v="NULL"/>
    <s v="NULL"/>
  </r>
  <r>
    <x v="0"/>
    <x v="2"/>
    <d v="2021-12-31T00:00:00"/>
    <x v="11"/>
    <s v=" "/>
    <s v="G00198"/>
    <n v="65210"/>
    <x v="26"/>
    <s v="65210 Computer software"/>
    <x v="6"/>
    <s v="P12 Dec 2021- Prepaid Amortization"/>
    <s v=" "/>
    <s v=""/>
    <s v=""/>
    <n v="4120.03"/>
    <n v="4120.03"/>
    <n v="0"/>
    <s v="Saleforce -65210"/>
    <s v="G/L Account"/>
    <s v=""/>
    <s v=" "/>
    <s v=""/>
    <s v=""/>
    <n v="31861"/>
    <s v=""/>
    <n v="370"/>
    <s v="NULL"/>
    <s v="NULL"/>
  </r>
  <r>
    <x v="4"/>
    <x v="4"/>
    <d v="2021-12-31T00:00:00"/>
    <x v="11"/>
    <s v="Invoice"/>
    <s v="4759"/>
    <n v="65210"/>
    <x v="26"/>
    <s v="65210 Computer software"/>
    <x v="6"/>
    <s v="platform for 5 providers, sms/id auth, infert 101esign, covid19, IVF module, Low tech IUI"/>
    <s v=" "/>
    <s v=""/>
    <s v=""/>
    <n v="1373"/>
    <n v="1373"/>
    <n v="0"/>
    <s v=""/>
    <s v="G/L Account"/>
    <s v=""/>
    <s v=" "/>
    <s v=""/>
    <s v="EngagedMD"/>
    <n v="28713"/>
    <s v="4759"/>
    <n v="332"/>
    <s v="NULL"/>
    <s v="NULL"/>
  </r>
  <r>
    <x v="1"/>
    <x v="1"/>
    <d v="2021-12-31T00:00:00"/>
    <x v="11"/>
    <s v="Invoice"/>
    <s v="4755"/>
    <n v="65210"/>
    <x v="26"/>
    <s v="65210 Computer software"/>
    <x v="6"/>
    <s v="platform for 13 providers, sms/id auth, infert 101esign, covid19, IVF module, Low tech IUI"/>
    <s v=" "/>
    <s v=""/>
    <s v=""/>
    <n v="7296.25"/>
    <n v="7296.25"/>
    <n v="0"/>
    <s v=""/>
    <s v="G/L Account"/>
    <s v=""/>
    <s v=" "/>
    <s v=""/>
    <s v="EngagedMD"/>
    <n v="28709"/>
    <s v="4755"/>
    <n v="332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091569"/>
    <s v=" "/>
    <s v=""/>
    <s v=""/>
    <n v="783.17"/>
    <n v="783.17"/>
    <n v="0"/>
    <s v="Staples- spring team needs to review"/>
    <s v="G/L Account"/>
    <s v=""/>
    <s v=" "/>
    <s v=""/>
    <s v=""/>
    <n v="36701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188.34"/>
    <n v="188.34"/>
    <n v="0"/>
    <s v="Staples- spring team needs to review"/>
    <s v="G/L Account"/>
    <s v=""/>
    <s v=" "/>
    <s v=""/>
    <s v=""/>
    <n v="36695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-267.76"/>
    <n v="0"/>
    <n v="267.76"/>
    <s v="Staples- spring team needs to review"/>
    <s v="G/L Account"/>
    <s v=""/>
    <s v=" "/>
    <s v=""/>
    <s v=""/>
    <n v="36692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091569"/>
    <s v=" "/>
    <s v=""/>
    <s v=""/>
    <n v="267.76"/>
    <n v="267.76"/>
    <n v="0"/>
    <s v="Staples- spring team needs to review"/>
    <s v="G/L Account"/>
    <s v=""/>
    <s v=" "/>
    <s v=""/>
    <s v=""/>
    <n v="36689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4091569"/>
    <s v=" "/>
    <s v=""/>
    <s v=""/>
    <n v="1564.01"/>
    <n v="1564.01"/>
    <n v="0"/>
    <s v="Staples- spring team needs to review"/>
    <s v="G/L Account"/>
    <s v=""/>
    <s v=" "/>
    <s v=""/>
    <s v=""/>
    <n v="36683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4091569"/>
    <s v=" "/>
    <s v=""/>
    <s v=""/>
    <n v="1311.28"/>
    <n v="1311.28"/>
    <n v="0"/>
    <s v="Staples- spring team needs to review"/>
    <s v="G/L Account"/>
    <s v=""/>
    <s v=" "/>
    <s v=""/>
    <s v=""/>
    <n v="36677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091569"/>
    <s v=" "/>
    <s v=""/>
    <s v=""/>
    <n v="1889.68"/>
    <n v="1889.68"/>
    <n v="0"/>
    <s v="Staples- spring team needs to review"/>
    <s v="G/L Account"/>
    <s v=""/>
    <s v=" "/>
    <s v=""/>
    <s v=""/>
    <n v="36671"/>
    <s v=""/>
    <n v="180"/>
    <s v="NULL"/>
    <s v="NULL"/>
  </r>
  <r>
    <x v="1"/>
    <x v="3"/>
    <d v="2021-12-31T00:00:00"/>
    <x v="11"/>
    <s v=" "/>
    <s v="G00227"/>
    <n v="65190"/>
    <x v="28"/>
    <s v="65190 Office supplies"/>
    <x v="6"/>
    <s v="Accrued Staples Stmt 8064395754"/>
    <s v=" "/>
    <s v=""/>
    <s v=""/>
    <n v="333.04"/>
    <n v="333.04"/>
    <n v="0"/>
    <s v="Staples- spring team needs to review"/>
    <s v="G/L Account"/>
    <s v=""/>
    <s v=" "/>
    <s v=""/>
    <s v=""/>
    <n v="36665"/>
    <s v=""/>
    <n v="180"/>
    <s v="NULL"/>
    <s v="NULL"/>
  </r>
  <r>
    <x v="1"/>
    <x v="8"/>
    <d v="2021-12-31T00:00:00"/>
    <x v="11"/>
    <s v=" "/>
    <s v="G00227"/>
    <n v="65190"/>
    <x v="28"/>
    <s v="65190 Office supplies"/>
    <x v="6"/>
    <s v="Accrued Staples Stmt 8064395754"/>
    <s v=" "/>
    <s v=""/>
    <s v=""/>
    <n v="13.12"/>
    <n v="13.12"/>
    <n v="0"/>
    <s v="Staples- spring team needs to review"/>
    <s v="G/L Account"/>
    <s v=""/>
    <s v=" "/>
    <s v=""/>
    <s v=""/>
    <n v="36659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395754"/>
    <s v=" "/>
    <s v=""/>
    <s v=""/>
    <n v="174.52"/>
    <n v="174.52"/>
    <n v="0"/>
    <s v="Staples- spring team needs to review"/>
    <s v="G/L Account"/>
    <s v=""/>
    <s v=" "/>
    <s v=""/>
    <s v=""/>
    <n v="36653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4395754"/>
    <s v=" "/>
    <s v=""/>
    <s v=""/>
    <n v="466.24"/>
    <n v="466.24"/>
    <n v="0"/>
    <s v="Staples- spring team needs to review"/>
    <s v="G/L Account"/>
    <s v=""/>
    <s v=" "/>
    <s v=""/>
    <s v=""/>
    <n v="36647"/>
    <s v=""/>
    <n v="180"/>
    <s v="NULL"/>
    <s v="NULL"/>
  </r>
  <r>
    <x v="1"/>
    <x v="6"/>
    <d v="2021-12-31T00:00:00"/>
    <x v="11"/>
    <s v=" "/>
    <s v="G00227"/>
    <n v="65190"/>
    <x v="28"/>
    <s v="65190 Office supplies"/>
    <x v="6"/>
    <s v="Accrued Staples Stmt 8064395754"/>
    <s v=" "/>
    <s v=""/>
    <s v=""/>
    <n v="42.37"/>
    <n v="42.37"/>
    <n v="0"/>
    <s v="Staples- spring team needs to review"/>
    <s v="G/L Account"/>
    <s v=""/>
    <s v=" "/>
    <s v=""/>
    <s v=""/>
    <n v="36641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4395754"/>
    <s v=" "/>
    <s v=""/>
    <s v=""/>
    <n v="690.77"/>
    <n v="690.77"/>
    <n v="0"/>
    <s v="Staples- spring team needs to review"/>
    <s v="G/L Account"/>
    <s v=""/>
    <s v=" "/>
    <s v=""/>
    <s v=""/>
    <n v="36635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4395754"/>
    <s v=" "/>
    <s v=""/>
    <s v=""/>
    <n v="531.79999999999995"/>
    <n v="531.79999999999995"/>
    <n v="0"/>
    <s v="Staples- spring team needs to review"/>
    <s v="G/L Account"/>
    <s v=""/>
    <s v=" "/>
    <s v=""/>
    <s v=""/>
    <n v="36629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395754"/>
    <s v=" "/>
    <s v=""/>
    <s v=""/>
    <n v="71.16"/>
    <n v="71.16"/>
    <n v="0"/>
    <s v="Staples- spring team needs to review"/>
    <s v="G/L Account"/>
    <s v=""/>
    <s v=" "/>
    <s v=""/>
    <s v=""/>
    <n v="36623"/>
    <s v=""/>
    <n v="13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4395754"/>
    <s v=" "/>
    <s v=""/>
    <s v=""/>
    <n v="1522.5"/>
    <n v="1522.5"/>
    <n v="0"/>
    <s v="Staples- spring team needs to review"/>
    <s v="G/L Account"/>
    <s v=""/>
    <s v=" "/>
    <s v=""/>
    <s v=""/>
    <n v="36617"/>
    <s v=""/>
    <n v="180"/>
    <s v="NULL"/>
    <s v="NULL"/>
  </r>
  <r>
    <x v="0"/>
    <x v="2"/>
    <d v="2021-12-31T00:00:00"/>
    <x v="11"/>
    <s v=" "/>
    <s v="G00227"/>
    <n v="65190"/>
    <x v="28"/>
    <s v="65190 Office supplies"/>
    <x v="6"/>
    <s v="Accrued Staples Stmt 8064395754"/>
    <s v=" "/>
    <s v=""/>
    <s v=""/>
    <n v="39.82"/>
    <n v="39.82"/>
    <n v="0"/>
    <s v="Staples- spring team needs to review"/>
    <s v="G/L Account"/>
    <s v=""/>
    <s v=" "/>
    <s v=""/>
    <s v=""/>
    <n v="36615"/>
    <s v=""/>
    <n v="18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3776179"/>
    <s v=" "/>
    <s v=""/>
    <s v=""/>
    <n v="275.60000000000002"/>
    <n v="275.60000000000002"/>
    <n v="0"/>
    <s v="Staples- spring team needs to review"/>
    <s v="G/L Account"/>
    <s v=""/>
    <s v=" "/>
    <s v=""/>
    <s v=""/>
    <n v="36609"/>
    <s v=""/>
    <n v="130"/>
    <s v="NULL"/>
    <s v="NULL"/>
  </r>
  <r>
    <x v="4"/>
    <x v="4"/>
    <d v="2021-12-31T00:00:00"/>
    <x v="11"/>
    <s v=" "/>
    <s v="G00227"/>
    <n v="65190"/>
    <x v="28"/>
    <s v="65190 Office supplies"/>
    <x v="6"/>
    <s v="Accrued Staples Stmt 8063776179"/>
    <s v=" "/>
    <s v=""/>
    <s v=""/>
    <n v="397.09"/>
    <n v="397.09"/>
    <n v="0"/>
    <s v="Staples- spring team needs to review"/>
    <s v="G/L Account"/>
    <s v=""/>
    <s v=" "/>
    <s v=""/>
    <s v=""/>
    <n v="36603"/>
    <s v=""/>
    <n v="180"/>
    <s v="NULL"/>
    <s v="NULL"/>
  </r>
  <r>
    <x v="1"/>
    <x v="6"/>
    <d v="2021-12-31T00:00:00"/>
    <x v="11"/>
    <s v=" "/>
    <s v="G00227"/>
    <n v="65190"/>
    <x v="28"/>
    <s v="65190 Office supplies"/>
    <x v="6"/>
    <s v="Accrued Staples Stmt 8063776179"/>
    <s v=" "/>
    <s v=""/>
    <s v=""/>
    <n v="19.440000000000001"/>
    <n v="19.440000000000001"/>
    <n v="0"/>
    <s v="Staples- spring team needs to review"/>
    <s v="G/L Account"/>
    <s v=""/>
    <s v=" "/>
    <s v=""/>
    <s v=""/>
    <n v="36597"/>
    <s v=""/>
    <n v="180"/>
    <s v="NULL"/>
    <s v="NULL"/>
  </r>
  <r>
    <x v="1"/>
    <x v="5"/>
    <d v="2021-12-31T00:00:00"/>
    <x v="11"/>
    <s v=" "/>
    <s v="G00227"/>
    <n v="65190"/>
    <x v="28"/>
    <s v="65190 Office supplies"/>
    <x v="6"/>
    <s v="Accrued Staples Stmt 8063776179"/>
    <s v=" "/>
    <s v=""/>
    <s v=""/>
    <n v="31.52"/>
    <n v="31.52"/>
    <n v="0"/>
    <s v="Staples- spring team needs to review"/>
    <s v="G/L Account"/>
    <s v=""/>
    <s v=" "/>
    <s v=""/>
    <s v=""/>
    <n v="36591"/>
    <s v=""/>
    <n v="180"/>
    <s v="NULL"/>
    <s v="NULL"/>
  </r>
  <r>
    <x v="1"/>
    <x v="7"/>
    <d v="2021-12-31T00:00:00"/>
    <x v="11"/>
    <s v=" "/>
    <s v="G00227"/>
    <n v="65190"/>
    <x v="28"/>
    <s v="65190 Office supplies"/>
    <x v="6"/>
    <s v="Accrued Staples Stmt 8063776179"/>
    <s v=" "/>
    <s v=""/>
    <s v=""/>
    <n v="67.540000000000006"/>
    <n v="67.540000000000006"/>
    <n v="0"/>
    <s v="Staples- spring team needs to review"/>
    <s v="G/L Account"/>
    <s v=""/>
    <s v=" "/>
    <s v=""/>
    <s v=""/>
    <n v="36585"/>
    <s v=""/>
    <n v="18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3776179"/>
    <s v=" "/>
    <s v=""/>
    <s v=""/>
    <n v="385.54"/>
    <n v="385.54"/>
    <n v="0"/>
    <s v="Staples- spring team needs to review"/>
    <s v="G/L Account"/>
    <s v=""/>
    <s v=" "/>
    <s v=""/>
    <s v=""/>
    <n v="36579"/>
    <s v=""/>
    <n v="130"/>
    <s v="NULL"/>
    <s v="NULL"/>
  </r>
  <r>
    <x v="1"/>
    <x v="1"/>
    <d v="2021-12-31T00:00:00"/>
    <x v="11"/>
    <s v=" "/>
    <s v="G00227"/>
    <n v="65190"/>
    <x v="28"/>
    <s v="65190 Office supplies"/>
    <x v="6"/>
    <s v="Accrued Staples Stmt 8063776179"/>
    <s v=" "/>
    <s v=""/>
    <s v=""/>
    <n v="1595.11"/>
    <n v="1595.11"/>
    <n v="0"/>
    <s v="Staples- spring team needs to review"/>
    <s v="G/L Account"/>
    <s v=""/>
    <s v=" "/>
    <s v=""/>
    <s v=""/>
    <n v="36573"/>
    <s v=""/>
    <n v="180"/>
    <s v="NULL"/>
    <s v="NULL"/>
  </r>
  <r>
    <x v="1"/>
    <x v="1"/>
    <d v="2021-12-31T00:00:00"/>
    <x v="11"/>
    <s v=" "/>
    <s v="G00195"/>
    <n v="65190"/>
    <x v="28"/>
    <s v="65190 Office supplies"/>
    <x v="6"/>
    <s v="25 Synthetic Sponges"/>
    <s v=" "/>
    <s v=""/>
    <s v=""/>
    <n v="14.11"/>
    <n v="14.11"/>
    <n v="0"/>
    <s v="Amazon"/>
    <s v="G/L Account"/>
    <s v=""/>
    <s v=" "/>
    <s v=""/>
    <s v=""/>
    <n v="30538"/>
    <s v=""/>
    <n v="180"/>
    <s v="NULL"/>
    <s v="NULL"/>
  </r>
  <r>
    <x v="1"/>
    <x v="5"/>
    <d v="2021-12-31T00:00:00"/>
    <x v="11"/>
    <s v=" "/>
    <s v="G00198"/>
    <n v="65180"/>
    <x v="29"/>
    <s v="65180 Printing, delivery, &amp; postage"/>
    <x v="6"/>
    <s v="P12 Dec 2021- Prepaid Amortization"/>
    <s v=" "/>
    <s v=""/>
    <s v=""/>
    <n v="20.84"/>
    <n v="20.84"/>
    <n v="0"/>
    <s v="Scott Technology Group - SV"/>
    <s v="G/L Account"/>
    <s v=""/>
    <s v=" "/>
    <s v=""/>
    <s v=""/>
    <n v="31996"/>
    <s v=""/>
    <n v="370"/>
    <s v="NULL"/>
    <s v="NULL"/>
  </r>
  <r>
    <x v="1"/>
    <x v="3"/>
    <d v="2021-12-31T00:00:00"/>
    <x v="11"/>
    <s v=" "/>
    <s v="G00198"/>
    <n v="65180"/>
    <x v="29"/>
    <s v="65180 Printing, delivery, &amp; postage"/>
    <x v="6"/>
    <s v="P12 Dec 2021- Prepaid Amortization"/>
    <s v=" "/>
    <s v=""/>
    <s v=""/>
    <n v="35.49"/>
    <n v="35.49"/>
    <n v="0"/>
    <s v="Scott Technology Group - SOMA"/>
    <s v="G/L Account"/>
    <s v=""/>
    <s v=" "/>
    <s v=""/>
    <s v=""/>
    <n v="31985"/>
    <s v=""/>
    <n v="370"/>
    <s v="NULL"/>
    <s v="NULL"/>
  </r>
  <r>
    <x v="1"/>
    <x v="3"/>
    <d v="2021-12-31T00:00:00"/>
    <x v="11"/>
    <s v=" "/>
    <s v="G00227"/>
    <n v="65170"/>
    <x v="30"/>
    <s v="65170 Shredding Services"/>
    <x v="6"/>
    <s v="Accrued Shred It"/>
    <s v=" "/>
    <s v=""/>
    <s v=""/>
    <n v="668.5"/>
    <n v="668.5"/>
    <n v="0"/>
    <s v="Shred It-Issue in system didn't generate invoices /credits on time"/>
    <s v="G/L Account"/>
    <s v=""/>
    <s v=" "/>
    <s v=""/>
    <s v=""/>
    <n v="36559"/>
    <s v=""/>
    <n v="180"/>
    <s v="NULL"/>
    <s v="NULL"/>
  </r>
  <r>
    <x v="1"/>
    <x v="2"/>
    <d v="2021-12-31T00:00:00"/>
    <x v="11"/>
    <s v=" "/>
    <s v="G00227"/>
    <n v="65170"/>
    <x v="30"/>
    <s v="65170 Shredding Services"/>
    <x v="6"/>
    <s v="Accrued Shred It"/>
    <s v=" "/>
    <s v=""/>
    <s v=""/>
    <n v="447.6"/>
    <n v="447.6"/>
    <n v="0"/>
    <s v="Shred It-Issue in system didn't generate invoices /credits on time"/>
    <s v="G/L Account"/>
    <s v=""/>
    <s v=" "/>
    <s v=""/>
    <s v=""/>
    <n v="36553"/>
    <s v=""/>
    <n v="180"/>
    <s v="NULL"/>
    <s v="NULL"/>
  </r>
  <r>
    <x v="1"/>
    <x v="8"/>
    <d v="2021-12-31T00:00:00"/>
    <x v="11"/>
    <s v=" "/>
    <s v="G00227"/>
    <n v="65170"/>
    <x v="30"/>
    <s v="65170 Shredding Services"/>
    <x v="6"/>
    <s v="Accrued Shred It"/>
    <s v=" "/>
    <s v=""/>
    <s v=""/>
    <n v="332.23"/>
    <n v="332.23"/>
    <n v="0"/>
    <s v="Shred It-Issue in system didn't generate invoices /credits on time"/>
    <s v="G/L Account"/>
    <s v=""/>
    <s v=" "/>
    <s v=""/>
    <s v=""/>
    <n v="36547"/>
    <s v=""/>
    <n v="180"/>
    <s v="NULL"/>
    <s v="NULL"/>
  </r>
  <r>
    <x v="1"/>
    <x v="6"/>
    <d v="2021-12-31T00:00:00"/>
    <x v="11"/>
    <s v=" "/>
    <s v="G00227"/>
    <n v="65170"/>
    <x v="30"/>
    <s v="65170 Shredding Services"/>
    <x v="6"/>
    <s v="Accrued Shred It"/>
    <s v=" "/>
    <s v=""/>
    <s v=""/>
    <n v="281.2"/>
    <n v="281.2"/>
    <n v="0"/>
    <s v="Shred It-Issue in system didn't generate invoices /credits on time"/>
    <s v="G/L Account"/>
    <s v=""/>
    <s v=" "/>
    <s v=""/>
    <s v=""/>
    <n v="36541"/>
    <s v=""/>
    <n v="180"/>
    <s v="NULL"/>
    <s v="NULL"/>
  </r>
  <r>
    <x v="1"/>
    <x v="5"/>
    <d v="2021-12-31T00:00:00"/>
    <x v="11"/>
    <s v=" "/>
    <s v="G00227"/>
    <n v="65170"/>
    <x v="30"/>
    <s v="65170 Shredding Services"/>
    <x v="6"/>
    <s v="Accrued Shred It"/>
    <s v=" "/>
    <s v=""/>
    <s v=""/>
    <n v="1306.5"/>
    <n v="1306.5"/>
    <n v="0"/>
    <s v="Shred It-Issue in system didn't generate invoices /credits on time"/>
    <s v="G/L Account"/>
    <s v=""/>
    <s v=" "/>
    <s v=""/>
    <s v=""/>
    <n v="36535"/>
    <s v=""/>
    <n v="180"/>
    <s v="NULL"/>
    <s v="NULL"/>
  </r>
  <r>
    <x v="1"/>
    <x v="7"/>
    <d v="2021-12-31T00:00:00"/>
    <x v="11"/>
    <s v=" "/>
    <s v="G00227"/>
    <n v="65170"/>
    <x v="30"/>
    <s v="65170 Shredding Services"/>
    <x v="6"/>
    <s v="Accrued Shred It"/>
    <s v=" "/>
    <s v=""/>
    <s v=""/>
    <n v="613.6"/>
    <n v="613.6"/>
    <n v="0"/>
    <s v="Shred It-Issue in system didn't generate invoices /credits on time"/>
    <s v="G/L Account"/>
    <s v=""/>
    <s v=" "/>
    <s v=""/>
    <s v=""/>
    <n v="36529"/>
    <s v=""/>
    <n v="180"/>
    <s v="NULL"/>
    <s v="NULL"/>
  </r>
  <r>
    <x v="1"/>
    <x v="1"/>
    <d v="2021-12-31T00:00:00"/>
    <x v="11"/>
    <s v=" "/>
    <s v="G00227"/>
    <n v="65170"/>
    <x v="30"/>
    <s v="65170 Shredding Services"/>
    <x v="6"/>
    <s v="Accrued Shred It"/>
    <s v=" "/>
    <s v=""/>
    <s v=""/>
    <n v="1035.18"/>
    <n v="1035.18"/>
    <n v="0"/>
    <s v="Shred It-Issue in system didn't generate invoices /credits on time"/>
    <s v="G/L Account"/>
    <s v=""/>
    <s v=" "/>
    <s v=""/>
    <s v=""/>
    <n v="36523"/>
    <s v=""/>
    <n v="180"/>
    <s v="NULL"/>
    <s v="NULL"/>
  </r>
  <r>
    <x v="4"/>
    <x v="4"/>
    <d v="2021-12-31T00:00:00"/>
    <x v="11"/>
    <s v="Invoice"/>
    <s v="8000798059"/>
    <n v="65170"/>
    <x v="30"/>
    <s v="65170 Shredding Services"/>
    <x v="6"/>
    <s v="Shredding Service 12.30.21"/>
    <s v=" "/>
    <s v=""/>
    <s v=""/>
    <n v="64.78"/>
    <n v="64.78"/>
    <n v="0"/>
    <s v=""/>
    <s v="G/L Account"/>
    <s v=""/>
    <s v=" "/>
    <s v=""/>
    <s v="Shred It"/>
    <n v="34242"/>
    <s v="8000798059"/>
    <n v="180"/>
    <s v="NULL"/>
    <s v="NULL"/>
  </r>
  <r>
    <x v="1"/>
    <x v="7"/>
    <d v="2021-12-31T00:00:00"/>
    <x v="11"/>
    <s v=" "/>
    <s v="G00227"/>
    <n v="65160"/>
    <x v="31"/>
    <s v="65160 Repair &amp; Maintenance"/>
    <x v="6"/>
    <s v="Accrued SPI 80 Grand HVAC"/>
    <s v=" "/>
    <s v=""/>
    <s v=""/>
    <n v="4575"/>
    <n v="4575"/>
    <n v="0"/>
    <s v="SPI 80 Grand HVAC included on Feb rent stmt"/>
    <s v="G/L Account"/>
    <s v=""/>
    <s v=" "/>
    <s v=""/>
    <s v=""/>
    <n v="36707"/>
    <s v=""/>
    <n v="380"/>
    <s v="NULL"/>
    <s v="NULL"/>
  </r>
  <r>
    <x v="4"/>
    <x v="4"/>
    <d v="2021-12-31T00:00:00"/>
    <x v="11"/>
    <s v="Invoice"/>
    <s v="62596-GM"/>
    <n v="65160"/>
    <x v="31"/>
    <s v="65160 Repair &amp; Maintenance"/>
    <x v="6"/>
    <s v="Invoice 10.1.21 assist with NYC spring badges service on 9.23.21"/>
    <s v=" "/>
    <s v=""/>
    <s v=""/>
    <n v="285.8"/>
    <n v="285.8"/>
    <n v="0"/>
    <s v=""/>
    <s v="G/L Account"/>
    <s v=""/>
    <s v=" "/>
    <s v=""/>
    <s v="Guard Management Service Corporation "/>
    <n v="32266"/>
    <s v="62596"/>
    <n v="380"/>
    <s v="NULL"/>
    <s v="NULL"/>
  </r>
  <r>
    <x v="0"/>
    <x v="2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31"/>
    <n v="431"/>
    <n v="0"/>
    <s v="Sutter Plaza, LLC"/>
    <s v="G/L Account"/>
    <s v=""/>
    <s v=" "/>
    <s v=""/>
    <s v=""/>
    <n v="31909"/>
    <s v=""/>
    <n v="380"/>
    <s v="NULL"/>
    <s v="NULL"/>
  </r>
  <r>
    <x v="1"/>
    <x v="1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809.4"/>
    <n v="809.4"/>
    <n v="0"/>
    <s v="Eaton Corporation"/>
    <s v="G/L Account"/>
    <s v=""/>
    <s v=" "/>
    <s v=""/>
    <s v=""/>
    <n v="31898"/>
    <s v=""/>
    <n v="380"/>
    <s v="NULL"/>
    <s v="NULL"/>
  </r>
  <r>
    <x v="1"/>
    <x v="5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759.2"/>
    <n v="4759.2"/>
    <n v="0"/>
    <s v="Camino Group 2 LLC"/>
    <s v="G/L Account"/>
    <s v=""/>
    <s v=" "/>
    <s v=""/>
    <s v=""/>
    <n v="31854"/>
    <s v=""/>
    <n v="380"/>
    <s v="NULL"/>
    <s v="NULL"/>
  </r>
  <r>
    <x v="0"/>
    <x v="1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4821.3100000000004"/>
    <n v="4821.3100000000004"/>
    <n v="0"/>
    <s v="Daniel Burnham Holding LLC"/>
    <s v="G/L Account"/>
    <s v=""/>
    <s v=" "/>
    <s v=""/>
    <s v=""/>
    <n v="31853"/>
    <s v=""/>
    <n v="380"/>
    <s v="NULL"/>
    <s v="NULL"/>
  </r>
  <r>
    <x v="1"/>
    <x v="7"/>
    <d v="2021-12-31T00:00:00"/>
    <x v="11"/>
    <s v=" "/>
    <s v="G00198"/>
    <n v="65160"/>
    <x v="31"/>
    <s v="65160 Repair &amp; Maintenance"/>
    <x v="6"/>
    <s v="P12 Dec 2021- Prepaid Amortization"/>
    <s v=" "/>
    <s v=""/>
    <s v=""/>
    <n v="18676"/>
    <n v="18676"/>
    <n v="0"/>
    <s v="SPI 80 Grand Broadway"/>
    <s v="G/L Account"/>
    <s v=""/>
    <s v=" "/>
    <s v=""/>
    <s v=""/>
    <n v="31834"/>
    <s v=""/>
    <n v="380"/>
    <s v="NULL"/>
    <s v="NULL"/>
  </r>
  <r>
    <x v="1"/>
    <x v="6"/>
    <d v="2021-12-31T00:00:00"/>
    <x v="11"/>
    <s v="Invoice"/>
    <s v="507504"/>
    <n v="65160"/>
    <x v="31"/>
    <s v="65160 Repair &amp; Maintenance"/>
    <x v="6"/>
    <s v="10.29.21 and Nov  2021 - Repair  internal door /replace lock for RWC"/>
    <s v=" "/>
    <s v=""/>
    <s v=""/>
    <n v="1501.92"/>
    <n v="1501.92"/>
    <n v="0"/>
    <s v=""/>
    <s v="G/L Account"/>
    <s v=""/>
    <s v=" "/>
    <s v=""/>
    <s v="Mcmillian Security Systems"/>
    <n v="29332"/>
    <s v="507504"/>
    <n v="380"/>
    <s v="NULL"/>
    <s v="NULL"/>
  </r>
  <r>
    <x v="1"/>
    <x v="7"/>
    <d v="2021-12-31T00:00:00"/>
    <x v="11"/>
    <s v="Invoice"/>
    <s v="320961-SP"/>
    <n v="65160"/>
    <x v="31"/>
    <s v="65160 Repair &amp; Maintenance"/>
    <x v="6"/>
    <s v="Labor to master 7 cylinders on 2nd fl w/o key-SP"/>
    <s v=" "/>
    <s v=""/>
    <s v=""/>
    <n v="60"/>
    <n v="60"/>
    <n v="0"/>
    <s v=""/>
    <s v="G/L Account"/>
    <s v=""/>
    <s v=" "/>
    <s v=""/>
    <s v="Reed Brothers Security"/>
    <n v="28697"/>
    <s v="320961-SP"/>
    <n v="3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34.11"/>
    <n v="34.11"/>
    <n v="0"/>
    <s v="Riosca Insurance Solutions"/>
    <s v="G/L Account"/>
    <s v=""/>
    <s v=" "/>
    <s v=""/>
    <s v=""/>
    <n v="31988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96.6"/>
    <n v="96.6"/>
    <n v="0"/>
    <s v="StateFarm"/>
    <s v="G/L Account"/>
    <s v=""/>
    <s v=" "/>
    <s v=""/>
    <s v=""/>
    <n v="31952"/>
    <s v=""/>
    <n v="31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64.77"/>
    <n v="164.77"/>
    <n v="0"/>
    <s v="Penn Mutual Life Insurance"/>
    <s v="G/L Account"/>
    <s v=""/>
    <s v=" "/>
    <s v=""/>
    <s v=""/>
    <n v="3193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13.02"/>
    <n v="213.02"/>
    <n v="0"/>
    <s v="Aon Risk Services Northeast, Inc"/>
    <s v="G/L Account"/>
    <s v=""/>
    <s v=" "/>
    <s v=""/>
    <s v=""/>
    <n v="31928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39.36"/>
    <n v="239.36"/>
    <n v="0"/>
    <s v="ProAssurance Companies"/>
    <s v="G/L Account"/>
    <s v=""/>
    <s v=" "/>
    <s v=""/>
    <s v=""/>
    <n v="3192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316.75"/>
    <n v="316.75"/>
    <n v="0"/>
    <s v="Riosca Insurance Solutions"/>
    <s v="G/L Account"/>
    <s v=""/>
    <s v=" "/>
    <s v=""/>
    <s v=""/>
    <n v="31923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402.49"/>
    <n v="402.49"/>
    <n v="0"/>
    <s v="ProAssurance Companies"/>
    <s v="G/L Account"/>
    <s v=""/>
    <s v=" "/>
    <s v=""/>
    <s v=""/>
    <n v="31916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524.97"/>
    <n v="524.97"/>
    <n v="0"/>
    <s v="ProAssurance Companies"/>
    <s v="G/L Account"/>
    <s v=""/>
    <s v=" "/>
    <s v=""/>
    <s v=""/>
    <n v="31904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874.52"/>
    <n v="874.52"/>
    <n v="0"/>
    <s v="Aon Risk Services Northeast, Inc"/>
    <s v="G/L Account"/>
    <s v=""/>
    <s v=" "/>
    <s v=""/>
    <s v=""/>
    <n v="31897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125.51"/>
    <n v="1125.51"/>
    <n v="0"/>
    <s v="Aon Risk Services Northeast, Inc"/>
    <s v="G/L Account"/>
    <s v=""/>
    <s v=" "/>
    <s v=""/>
    <s v=""/>
    <n v="31892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422.27"/>
    <n v="1422.27"/>
    <n v="0"/>
    <s v="Aon Risk Services Northeast, Inc"/>
    <s v="G/L Account"/>
    <s v=""/>
    <s v=" "/>
    <s v=""/>
    <s v=""/>
    <n v="31891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1697.37"/>
    <n v="1697.37"/>
    <n v="0"/>
    <s v="RMA of New Jersey"/>
    <s v="G/L Account"/>
    <s v=""/>
    <s v=" "/>
    <s v=""/>
    <s v=""/>
    <n v="31889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2667.29"/>
    <n v="2667.29"/>
    <n v="0"/>
    <s v="Aon Risk Services Northeast, Inc"/>
    <s v="G/L Account"/>
    <s v=""/>
    <s v=" "/>
    <s v=""/>
    <s v=""/>
    <n v="31866"/>
    <s v=""/>
    <n v="180"/>
    <s v="NULL"/>
    <s v="NULL"/>
  </r>
  <r>
    <x v="0"/>
    <x v="2"/>
    <d v="2021-12-31T00:00:00"/>
    <x v="11"/>
    <s v=" "/>
    <s v="G00198"/>
    <n v="65150"/>
    <x v="32"/>
    <s v="65150 Insurance"/>
    <x v="6"/>
    <s v="P12 Dec 2021- Prepaid Amortization"/>
    <s v=" "/>
    <s v=""/>
    <s v=""/>
    <n v="7190.29"/>
    <n v="7190.29"/>
    <n v="0"/>
    <s v="Riosca"/>
    <s v="G/L Account"/>
    <s v=""/>
    <s v=" "/>
    <s v=""/>
    <s v=""/>
    <n v="31843"/>
    <s v=""/>
    <n v="180"/>
    <s v="NULL"/>
    <s v="NULL"/>
  </r>
  <r>
    <x v="1"/>
    <x v="6"/>
    <d v="2021-12-31T00:00:00"/>
    <x v="11"/>
    <s v="Invoice"/>
    <s v="OCT-DEC21 AYATAI"/>
    <n v="65120"/>
    <x v="35"/>
    <s v="65120 Utilities"/>
    <x v="6"/>
    <s v="Utilities Oct-Dec21"/>
    <s v=" "/>
    <s v=""/>
    <s v=""/>
    <n v="7001.11"/>
    <n v="7001.11"/>
    <n v="0"/>
    <s v=""/>
    <s v="G/L Account"/>
    <s v=""/>
    <s v=" "/>
    <s v=""/>
    <s v="Ayatai, LLC"/>
    <n v="29360"/>
    <s v="OCT-DEC21 AYATAI"/>
    <n v="380"/>
    <s v="NULL"/>
    <s v="NULL"/>
  </r>
  <r>
    <x v="4"/>
    <x v="4"/>
    <d v="2021-12-31T00:00:00"/>
    <x v="11"/>
    <s v=" "/>
    <s v="G00227"/>
    <n v="65111"/>
    <x v="36"/>
    <s v="65111 Rent related expenses"/>
    <x v="6"/>
    <s v="Accrued Columbia NY 41st"/>
    <s v=" "/>
    <s v=""/>
    <s v=""/>
    <n v="68381"/>
    <n v="68381"/>
    <n v="0"/>
    <s v="Accrued Columbia NY 41st"/>
    <s v="G/L Account"/>
    <s v=""/>
    <s v=" "/>
    <s v=""/>
    <s v=""/>
    <n v="36875"/>
    <s v=""/>
    <n v="380"/>
    <s v="NULL"/>
    <s v="NULL"/>
  </r>
  <r>
    <x v="4"/>
    <x v="4"/>
    <d v="2021-12-31T00:00:00"/>
    <x v="11"/>
    <s v="Invoice"/>
    <s v="601230"/>
    <n v="65111"/>
    <x v="36"/>
    <s v="65111 Rent related expenses"/>
    <x v="6"/>
    <s v="11/21-12/21 Chilled water"/>
    <s v=" "/>
    <s v=""/>
    <s v=""/>
    <n v="11720.84"/>
    <n v="11720.84"/>
    <n v="0"/>
    <s v=""/>
    <s v="G/L Account"/>
    <s v=""/>
    <s v=" "/>
    <s v=""/>
    <s v="Columbia NY 41st Street Office Properties, LLC"/>
    <n v="32262"/>
    <s v="601230"/>
    <n v="380"/>
    <s v="NULL"/>
    <s v="NULL"/>
  </r>
  <r>
    <x v="4"/>
    <x v="4"/>
    <d v="2021-12-31T00:00:00"/>
    <x v="11"/>
    <s v=" "/>
    <s v="G00221"/>
    <n v="65110"/>
    <x v="37"/>
    <s v="65110 Base rent"/>
    <x v="6"/>
    <s v="Amortization of TI for December 2021"/>
    <s v=" "/>
    <s v=""/>
    <s v=""/>
    <n v="-14984.6"/>
    <n v="0"/>
    <n v="14984.6"/>
    <s v=""/>
    <s v="G/L Account"/>
    <s v=""/>
    <s v=" "/>
    <s v=""/>
    <s v=""/>
    <n v="35878"/>
    <s v=""/>
    <n v="380"/>
    <s v="NULL"/>
    <s v="NULL"/>
  </r>
  <r>
    <x v="4"/>
    <x v="4"/>
    <d v="2021-12-31T00:00:00"/>
    <x v="11"/>
    <s v=" "/>
    <s v="G00221"/>
    <n v="65110"/>
    <x v="37"/>
    <s v="65110 Base rent"/>
    <x v="6"/>
    <s v="Deferred rent"/>
    <s v=" "/>
    <s v=""/>
    <s v=""/>
    <n v="176923.48"/>
    <n v="176923.48"/>
    <n v="0"/>
    <s v=""/>
    <s v="G/L Account"/>
    <s v=""/>
    <s v=" "/>
    <s v=""/>
    <s v=""/>
    <n v="35875"/>
    <s v=""/>
    <n v="380"/>
    <s v="NULL"/>
    <s v="NULL"/>
  </r>
  <r>
    <x v="1"/>
    <x v="7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2929.13"/>
    <n v="0"/>
    <n v="2929.13"/>
    <s v=""/>
    <s v="G/L Account"/>
    <s v=""/>
    <s v=" "/>
    <s v=""/>
    <s v=""/>
    <n v="35874"/>
    <s v=""/>
    <n v="380"/>
    <s v="NULL"/>
    <s v="NULL"/>
  </r>
  <r>
    <x v="1"/>
    <x v="1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3061.56"/>
    <n v="0"/>
    <n v="3061.56"/>
    <s v=""/>
    <s v="G/L Account"/>
    <s v=""/>
    <s v=" "/>
    <s v=""/>
    <s v=""/>
    <n v="35873"/>
    <s v=""/>
    <n v="380"/>
    <s v="NULL"/>
    <s v="NULL"/>
  </r>
  <r>
    <x v="1"/>
    <x v="5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6169.33"/>
    <n v="0"/>
    <n v="6169.33"/>
    <s v=""/>
    <s v="G/L Account"/>
    <s v=""/>
    <s v=" "/>
    <s v=""/>
    <s v=""/>
    <n v="35872"/>
    <s v=""/>
    <n v="380"/>
    <s v="NULL"/>
    <s v="NULL"/>
  </r>
  <r>
    <x v="1"/>
    <x v="8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1193.8900000000001"/>
    <n v="0"/>
    <n v="1193.8900000000001"/>
    <s v=""/>
    <s v="G/L Account"/>
    <s v=""/>
    <s v=" "/>
    <s v=""/>
    <s v=""/>
    <n v="35871"/>
    <s v=""/>
    <n v="380"/>
    <s v="NULL"/>
    <s v="NULL"/>
  </r>
  <r>
    <x v="1"/>
    <x v="3"/>
    <d v="2021-12-31T00:00:00"/>
    <x v="11"/>
    <s v=" "/>
    <s v="G00222"/>
    <n v="65110"/>
    <x v="37"/>
    <s v="65110 Base rent"/>
    <x v="6"/>
    <s v="Amortization of prepaid rent for December 2021"/>
    <s v=" "/>
    <s v=""/>
    <s v=""/>
    <n v="-705.83"/>
    <n v="0"/>
    <n v="705.83"/>
    <s v=""/>
    <s v="G/L Account"/>
    <s v=""/>
    <s v=" "/>
    <s v=""/>
    <s v=""/>
    <n v="35870"/>
    <s v=""/>
    <n v="380"/>
    <s v="NULL"/>
    <s v="NULL"/>
  </r>
  <r>
    <x v="1"/>
    <x v="7"/>
    <d v="2021-12-31T00:00:00"/>
    <x v="11"/>
    <s v=" "/>
    <s v="G00222"/>
    <n v="65110"/>
    <x v="37"/>
    <s v="65110 Base rent"/>
    <x v="6"/>
    <s v="December straight-line rent"/>
    <s v=" "/>
    <s v=""/>
    <s v=""/>
    <n v="39376.769999999997"/>
    <n v="39376.769999999997"/>
    <n v="0"/>
    <s v=""/>
    <s v="G/L Account"/>
    <s v=""/>
    <s v=" "/>
    <s v=""/>
    <s v=""/>
    <n v="35859"/>
    <s v=""/>
    <n v="380"/>
    <s v="NULL"/>
    <s v="NULL"/>
  </r>
  <r>
    <x v="1"/>
    <x v="1"/>
    <d v="2021-12-31T00:00:00"/>
    <x v="11"/>
    <s v=" "/>
    <s v="G00222"/>
    <n v="65110"/>
    <x v="37"/>
    <s v="65110 Base rent"/>
    <x v="6"/>
    <s v="December straight-line rent"/>
    <s v=" "/>
    <s v=""/>
    <s v=""/>
    <n v="46858.42"/>
    <n v="46858.42"/>
    <n v="0"/>
    <s v=""/>
    <s v="G/L Account"/>
    <s v=""/>
    <s v=" "/>
    <s v=""/>
    <s v=""/>
    <n v="35858"/>
    <s v=""/>
    <n v="380"/>
    <s v="NULL"/>
    <s v="NULL"/>
  </r>
  <r>
    <x v="1"/>
    <x v="5"/>
    <d v="2021-12-31T00:00:00"/>
    <x v="11"/>
    <s v=" "/>
    <s v="G00222"/>
    <n v="65110"/>
    <x v="37"/>
    <s v="65110 Base rent"/>
    <x v="6"/>
    <s v="December straight-line rent"/>
    <s v=" "/>
    <s v=""/>
    <s v=""/>
    <n v="36372.6"/>
    <n v="36372.6"/>
    <n v="0"/>
    <s v=""/>
    <s v="G/L Account"/>
    <s v=""/>
    <s v=" "/>
    <s v=""/>
    <s v=""/>
    <n v="35857"/>
    <s v=""/>
    <n v="380"/>
    <s v="NULL"/>
    <s v="NULL"/>
  </r>
  <r>
    <x v="1"/>
    <x v="8"/>
    <d v="2021-12-31T00:00:00"/>
    <x v="11"/>
    <s v=" "/>
    <s v="G00222"/>
    <n v="65110"/>
    <x v="37"/>
    <s v="65110 Base rent"/>
    <x v="6"/>
    <s v="December straight-line rent"/>
    <s v=" "/>
    <s v=""/>
    <s v=""/>
    <n v="4312.6899999999996"/>
    <n v="4312.6899999999996"/>
    <n v="0"/>
    <s v=""/>
    <s v="G/L Account"/>
    <s v=""/>
    <s v=" "/>
    <s v=""/>
    <s v=""/>
    <n v="35856"/>
    <s v=""/>
    <n v="380"/>
    <s v="NULL"/>
    <s v="NULL"/>
  </r>
  <r>
    <x v="1"/>
    <x v="3"/>
    <d v="2021-12-31T00:00:00"/>
    <x v="11"/>
    <s v=" "/>
    <s v="G00222"/>
    <n v="65110"/>
    <x v="37"/>
    <s v="65110 Base rent"/>
    <x v="6"/>
    <s v="December straight-line rent"/>
    <s v=" "/>
    <s v=""/>
    <s v=""/>
    <n v="18002.68"/>
    <n v="18002.68"/>
    <n v="0"/>
    <s v=""/>
    <s v="G/L Account"/>
    <s v=""/>
    <s v=" "/>
    <s v=""/>
    <s v=""/>
    <n v="35855"/>
    <s v=""/>
    <n v="380"/>
    <s v="NULL"/>
    <s v="NULL"/>
  </r>
  <r>
    <x v="1"/>
    <x v="6"/>
    <d v="2021-12-31T00:00:00"/>
    <x v="11"/>
    <s v=" "/>
    <s v="G00222"/>
    <n v="65110"/>
    <x v="37"/>
    <s v="65110 Base rent"/>
    <x v="6"/>
    <s v="December straight-line rent"/>
    <s v=" "/>
    <s v=""/>
    <s v=""/>
    <n v="6228.54"/>
    <n v="6228.54"/>
    <n v="0"/>
    <s v=""/>
    <s v="G/L Account"/>
    <s v=""/>
    <s v=" "/>
    <s v=""/>
    <s v=""/>
    <n v="35854"/>
    <s v=""/>
    <n v="380"/>
    <s v="NULL"/>
    <s v="NULL"/>
  </r>
  <r>
    <x v="0"/>
    <x v="2"/>
    <d v="2021-12-31T00:00:00"/>
    <x v="11"/>
    <s v=" "/>
    <s v="G00223"/>
    <n v="65110"/>
    <x v="37"/>
    <s v="65110 Base rent"/>
    <x v="6"/>
    <s v="Amortization of TI for December 2021"/>
    <s v=" "/>
    <s v=""/>
    <s v=""/>
    <n v="-484"/>
    <n v="0"/>
    <n v="484"/>
    <s v=""/>
    <s v="G/L Account"/>
    <s v=""/>
    <s v=" "/>
    <s v=""/>
    <s v=""/>
    <n v="35843"/>
    <s v=""/>
    <n v="380"/>
    <s v="NULL"/>
    <s v="NULL"/>
  </r>
  <r>
    <x v="0"/>
    <x v="2"/>
    <d v="2021-12-31T00:00:00"/>
    <x v="11"/>
    <s v=" "/>
    <s v="G00223"/>
    <n v="65110"/>
    <x v="37"/>
    <s v="65110 Base rent"/>
    <x v="6"/>
    <s v="December straight-line rent"/>
    <s v=" "/>
    <s v=""/>
    <s v=""/>
    <n v="8093.73"/>
    <n v="8093.73"/>
    <n v="0"/>
    <s v=""/>
    <s v="G/L Account"/>
    <s v=""/>
    <s v=" "/>
    <s v=""/>
    <s v=""/>
    <n v="35840"/>
    <s v=""/>
    <n v="380"/>
    <s v="NULL"/>
    <s v="NULL"/>
  </r>
  <r>
    <x v="1"/>
    <x v="4"/>
    <d v="2021-12-31T00:00:00"/>
    <x v="11"/>
    <s v=" "/>
    <s v="G00227"/>
    <n v="64160"/>
    <x v="38"/>
    <s v="64160 Legal"/>
    <x v="7"/>
    <s v="Accrued Fisher Phillips LLP"/>
    <s v=" "/>
    <s v=""/>
    <s v=""/>
    <n v="290"/>
    <n v="290"/>
    <n v="0"/>
    <s v="Accrued Legal Invoice - received late"/>
    <s v="G/L Account"/>
    <s v=""/>
    <s v=" "/>
    <s v=""/>
    <s v=""/>
    <n v="36755"/>
    <s v=""/>
    <n v="360"/>
    <s v="NULL"/>
    <s v="NULL"/>
  </r>
  <r>
    <x v="0"/>
    <x v="2"/>
    <d v="2021-12-31T00:00:00"/>
    <x v="11"/>
    <s v=" "/>
    <s v="G00227"/>
    <n v="64160"/>
    <x v="38"/>
    <s v="64160 Legal"/>
    <x v="7"/>
    <s v="Accrued Miller Starr Regalia"/>
    <s v=" "/>
    <s v=""/>
    <s v=""/>
    <n v="192"/>
    <n v="192"/>
    <n v="0"/>
    <s v="Miller Starr Regalia Stmt 410564 Dec 2021 Services"/>
    <s v="G/L Account"/>
    <s v=""/>
    <s v=" "/>
    <s v=""/>
    <s v=""/>
    <n v="36571"/>
    <s v=""/>
    <n v="360"/>
    <s v="NULL"/>
    <s v="NULL"/>
  </r>
  <r>
    <x v="1"/>
    <x v="7"/>
    <d v="2021-12-31T00:00:00"/>
    <x v="11"/>
    <s v="Invoice"/>
    <s v="3696"/>
    <n v="64130"/>
    <x v="41"/>
    <s v="64130 Contract labor"/>
    <x v="7"/>
    <s v="12.1.21-12.31.21 TAG Officer Oak"/>
    <s v=" "/>
    <s v=""/>
    <s v=""/>
    <n v="1680"/>
    <n v="1680"/>
    <n v="0"/>
    <s v=""/>
    <s v="G/L Account"/>
    <s v=""/>
    <s v=" "/>
    <s v=""/>
    <s v="ProTech Security"/>
    <n v="32391"/>
    <s v="3696"/>
    <n v="380"/>
    <s v="NULL"/>
    <s v="NULL"/>
  </r>
  <r>
    <x v="0"/>
    <x v="2"/>
    <d v="2021-12-31T00:00:00"/>
    <x v="11"/>
    <s v="Invoice"/>
    <s v="0006505606"/>
    <n v="64130"/>
    <x v="41"/>
    <s v="64130 Contract labor"/>
    <x v="7"/>
    <s v="IT contractor WE 1/1/21"/>
    <s v=" "/>
    <s v=""/>
    <s v=""/>
    <n v="2240"/>
    <n v="2240"/>
    <n v="0"/>
    <s v=""/>
    <s v="G/L Account"/>
    <s v=""/>
    <s v=" "/>
    <s v=""/>
    <s v="Apex Systems LLC"/>
    <n v="29303"/>
    <s v="0006505606"/>
    <n v="370"/>
    <s v="NULL"/>
    <s v="NULL"/>
  </r>
  <r>
    <x v="0"/>
    <x v="2"/>
    <d v="2021-12-31T00:00:00"/>
    <x v="11"/>
    <s v="Invoice"/>
    <s v="CW-1785"/>
    <n v="64120"/>
    <x v="82"/>
    <s v="64120 Consulting "/>
    <x v="7"/>
    <s v="12.16.21-12.30.21 J.Piazza + R.Osako+ A.Ozdemir"/>
    <s v=" "/>
    <s v=""/>
    <s v=""/>
    <n v="14587.5"/>
    <n v="14587.5"/>
    <n v="0"/>
    <s v=""/>
    <s v="G/L Account"/>
    <s v=""/>
    <s v=" "/>
    <s v=""/>
    <s v="Neetek Systems Integrations, Inc."/>
    <n v="32409"/>
    <s v="CW-1785"/>
    <n v="370"/>
    <s v="NULL"/>
    <s v="NULL"/>
  </r>
  <r>
    <x v="0"/>
    <x v="2"/>
    <d v="2021-12-31T00:00:00"/>
    <x v="11"/>
    <s v="Invoice"/>
    <s v="804"/>
    <n v="64120"/>
    <x v="82"/>
    <s v="64120 Consulting "/>
    <x v="7"/>
    <s v="Dec 2021 Consulting"/>
    <s v=" "/>
    <s v=""/>
    <s v=""/>
    <n v="4416"/>
    <n v="4416"/>
    <n v="0"/>
    <s v=""/>
    <s v="G/L Account"/>
    <s v=""/>
    <s v=" "/>
    <s v=""/>
    <s v="Allen Consulting"/>
    <n v="28721"/>
    <s v="804"/>
    <n v="32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178.36"/>
    <n v="178.36"/>
    <n v="0"/>
    <s v="Survey Monkey"/>
    <s v="G/L Account"/>
    <s v=""/>
    <s v=" "/>
    <s v=""/>
    <s v=""/>
    <n v="31936"/>
    <s v=""/>
    <n v="34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462.5"/>
    <n v="462.5"/>
    <n v="0"/>
    <s v="Technology Management Concepts-64111"/>
    <s v="G/L Account"/>
    <s v=""/>
    <s v=" "/>
    <s v=""/>
    <s v=""/>
    <n v="31908"/>
    <s v=""/>
    <n v="320"/>
    <s v="NULL"/>
    <s v="NULL"/>
  </r>
  <r>
    <x v="0"/>
    <x v="2"/>
    <d v="2021-12-31T00:00:00"/>
    <x v="11"/>
    <s v=" "/>
    <s v="G00198"/>
    <n v="64111"/>
    <x v="84"/>
    <s v="64111 Accounting - EBITDA add-back"/>
    <x v="7"/>
    <s v="P12 Dec 2021- Prepaid Amortization"/>
    <s v=" "/>
    <s v=""/>
    <s v=""/>
    <n v="4120.03"/>
    <n v="4120.03"/>
    <n v="0"/>
    <s v="Salesforce"/>
    <s v="G/L Account"/>
    <s v=""/>
    <s v=" "/>
    <s v=""/>
    <s v=""/>
    <n v="31860"/>
    <s v=""/>
    <n v="370"/>
    <s v="NULL"/>
    <s v="NULL"/>
  </r>
  <r>
    <x v="1"/>
    <x v="2"/>
    <d v="2021-12-31T00:00:00"/>
    <x v="11"/>
    <s v=" "/>
    <s v="G00227"/>
    <n v="64110"/>
    <x v="42"/>
    <s v="64110 Accounting"/>
    <x v="7"/>
    <s v="Accrued Block and Block"/>
    <s v=" "/>
    <s v=""/>
    <s v=""/>
    <n v="4225"/>
    <n v="4225"/>
    <n v="0"/>
    <s v="Block and block inv 11264- didn't provide breakdown"/>
    <s v="G/L Account"/>
    <s v=""/>
    <s v=" "/>
    <s v=""/>
    <s v=""/>
    <n v="36731"/>
    <s v=""/>
    <n v="320"/>
    <s v="NULL"/>
    <s v="NULL"/>
  </r>
  <r>
    <x v="1"/>
    <x v="2"/>
    <d v="2021-12-31T00:00:00"/>
    <x v="11"/>
    <s v=" "/>
    <s v="G00227"/>
    <n v="64110"/>
    <x v="42"/>
    <s v="64110 Accounting"/>
    <x v="7"/>
    <s v="Accrued Block and Block"/>
    <s v=" "/>
    <s v=""/>
    <s v=""/>
    <n v="1125"/>
    <n v="1125"/>
    <n v="0"/>
    <s v="Block and block inv 11330- didn't provide breakdown"/>
    <s v="G/L Account"/>
    <s v=""/>
    <s v=" "/>
    <s v=""/>
    <s v=""/>
    <n v="36725"/>
    <s v=""/>
    <n v="320"/>
    <s v="NULL"/>
    <s v="NULL"/>
  </r>
  <r>
    <x v="0"/>
    <x v="2"/>
    <d v="2021-12-31T00:00:00"/>
    <x v="11"/>
    <s v=" "/>
    <s v="G00198"/>
    <n v="63150"/>
    <x v="45"/>
    <s v="63150 Advertising, print &amp; promotion"/>
    <x v="8"/>
    <s v="P12 Dec 2021- Prepaid Amortization"/>
    <s v=" "/>
    <s v=""/>
    <s v=""/>
    <n v="1750"/>
    <n v="1750"/>
    <n v="0"/>
    <s v="Sydney Holmes-63150"/>
    <s v="G/L Account"/>
    <s v=""/>
    <s v=" "/>
    <s v=""/>
    <s v=""/>
    <n v="31885"/>
    <s v=""/>
    <n v="340"/>
    <s v="NULL"/>
    <s v="NULL"/>
  </r>
  <r>
    <x v="0"/>
    <x v="2"/>
    <d v="2021-12-31T00:00:00"/>
    <x v="11"/>
    <s v=" "/>
    <s v="G00198"/>
    <n v="63140"/>
    <x v="46"/>
    <s v="63140 Website/multimedia/digital/apps"/>
    <x v="8"/>
    <s v="P12 Dec 2021- Prepaid Amortization"/>
    <s v=" "/>
    <s v=""/>
    <s v=""/>
    <n v="1666.6"/>
    <n v="1666.6"/>
    <n v="0"/>
    <s v="PC Social Media Services"/>
    <s v="G/L Account"/>
    <s v=""/>
    <s v=" "/>
    <s v=""/>
    <s v=""/>
    <n v="31890"/>
    <s v=""/>
    <n v="340"/>
    <s v="NULL"/>
    <s v="NULL"/>
  </r>
  <r>
    <x v="1"/>
    <x v="9"/>
    <d v="2021-12-31T00:00:00"/>
    <x v="11"/>
    <s v=" "/>
    <s v="G00198"/>
    <n v="63120"/>
    <x v="47"/>
    <s v="63120 Events/Swag"/>
    <x v="8"/>
    <s v="P12 Dec 2021- Prepaid Amortization"/>
    <s v=" "/>
    <s v=""/>
    <s v=""/>
    <n v="61.25"/>
    <n v="61.25"/>
    <n v="0"/>
    <s v="The Waldorf Company, LLC- PC RMT"/>
    <s v="G/L Account"/>
    <s v=""/>
    <s v=" "/>
    <s v=""/>
    <s v=""/>
    <n v="31982"/>
    <s v=""/>
    <n v="332"/>
    <s v="NULL"/>
    <s v="NULL"/>
  </r>
  <r>
    <x v="1"/>
    <x v="3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SOMA 0340"/>
    <s v="G/L Account"/>
    <s v=""/>
    <s v=" "/>
    <s v=""/>
    <s v=""/>
    <n v="31979"/>
    <s v=""/>
    <n v="340"/>
    <s v="NULL"/>
    <s v="NULL"/>
  </r>
  <r>
    <x v="1"/>
    <x v="6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RWC 0340"/>
    <s v="G/L Account"/>
    <s v=""/>
    <s v=" "/>
    <s v=""/>
    <s v=""/>
    <n v="31976"/>
    <s v=""/>
    <n v="340"/>
    <s v="NULL"/>
    <s v="NULL"/>
  </r>
  <r>
    <x v="1"/>
    <x v="8"/>
    <d v="2021-12-31T00:00:00"/>
    <x v="11"/>
    <s v=" "/>
    <s v="G00198"/>
    <n v="63120"/>
    <x v="47"/>
    <s v="63120 Events/Swag"/>
    <x v="8"/>
    <s v="P12 Dec 2021- Prepaid Amortization"/>
    <s v=" "/>
    <s v=""/>
    <s v=""/>
    <n v="64.94"/>
    <n v="64.94"/>
    <n v="0"/>
    <s v="The Waldorf Company, LLC-DAN 0340"/>
    <s v="G/L Account"/>
    <s v=""/>
    <s v=" "/>
    <s v=""/>
    <s v=""/>
    <n v="31973"/>
    <s v=""/>
    <n v="340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64.95"/>
    <n v="64.95"/>
    <n v="0"/>
    <s v="The Waldorf Company, LLC-OAK 0340"/>
    <s v="G/L Account"/>
    <s v=""/>
    <s v=" "/>
    <s v=""/>
    <s v=""/>
    <n v="31970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64.95"/>
    <n v="64.95"/>
    <n v="0"/>
    <s v="The Waldorf Company, LLC-SV 0340"/>
    <s v="G/L Account"/>
    <s v=""/>
    <s v=" "/>
    <s v=""/>
    <s v=""/>
    <n v="31967"/>
    <s v=""/>
    <n v="340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64.959999999999994"/>
    <n v="64.959999999999994"/>
    <n v="0"/>
    <s v="The Waldorf Company, LLC-SF 0340"/>
    <s v="G/L Account"/>
    <s v=""/>
    <s v=" "/>
    <s v=""/>
    <s v=""/>
    <n v="31964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77.959999999999994"/>
    <n v="77.959999999999994"/>
    <n v="0"/>
    <s v="The Waldorf Company, LLC-SV"/>
    <s v="G/L Account"/>
    <s v=""/>
    <s v=" "/>
    <s v=""/>
    <s v=""/>
    <n v="31958"/>
    <s v=""/>
    <n v="332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88.93"/>
    <n v="88.93"/>
    <n v="0"/>
    <s v="The Waldorf Company, LLC-OAK"/>
    <s v="G/L Account"/>
    <s v=""/>
    <s v=" "/>
    <s v=""/>
    <s v=""/>
    <n v="31954"/>
    <s v=""/>
    <n v="332"/>
    <s v="NULL"/>
    <s v="NULL"/>
  </r>
  <r>
    <x v="1"/>
    <x v="3"/>
    <d v="2021-12-31T00:00:00"/>
    <x v="11"/>
    <s v=" "/>
    <s v="G00198"/>
    <n v="63120"/>
    <x v="47"/>
    <s v="63120 Events/Swag"/>
    <x v="8"/>
    <s v="P12 Dec 2021- Prepaid Amortization"/>
    <s v=" "/>
    <s v=""/>
    <s v=""/>
    <n v="149.63999999999999"/>
    <n v="149.63999999999999"/>
    <n v="0"/>
    <s v="The Waldorf Company, LLC- SOMA"/>
    <s v="G/L Account"/>
    <s v=""/>
    <s v=" "/>
    <s v=""/>
    <s v=""/>
    <n v="31945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150.19"/>
    <n v="150.19"/>
    <n v="0"/>
    <s v="The Waldorf Company, LLC-SF"/>
    <s v="G/L Account"/>
    <s v=""/>
    <s v=" "/>
    <s v=""/>
    <s v=""/>
    <n v="31939"/>
    <s v=""/>
    <n v="332"/>
    <s v="NULL"/>
    <s v="NULL"/>
  </r>
  <r>
    <x v="0"/>
    <x v="2"/>
    <d v="2021-12-31T00:00:00"/>
    <x v="11"/>
    <s v=" "/>
    <s v="G00198"/>
    <n v="63120"/>
    <x v="47"/>
    <s v="63120 Events/Swag"/>
    <x v="8"/>
    <s v="P12 Dec 2021- Prepaid Amortization"/>
    <s v=" "/>
    <s v=""/>
    <s v=""/>
    <n v="179.14"/>
    <n v="179.14"/>
    <n v="0"/>
    <s v="The Waldorf Company, LLC-HQ"/>
    <s v="G/L Account"/>
    <s v=""/>
    <s v=" "/>
    <s v=""/>
    <s v=""/>
    <n v="31935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280.67"/>
    <n v="280.67"/>
    <n v="0"/>
    <s v="The Waldorf Company, LLC-NYC"/>
    <s v="G/L Account"/>
    <s v=""/>
    <s v=" "/>
    <s v=""/>
    <s v=""/>
    <n v="31924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389.69"/>
    <n v="389.69"/>
    <n v="0"/>
    <s v="The Waldorf Company, LLC-NYC 0340"/>
    <s v="G/L Account"/>
    <s v=""/>
    <s v=" "/>
    <s v=""/>
    <s v=""/>
    <n v="31917"/>
    <s v=""/>
    <n v="340"/>
    <s v="NULL"/>
    <s v="NULL"/>
  </r>
  <r>
    <x v="0"/>
    <x v="2"/>
    <d v="2021-12-31T00:00:00"/>
    <x v="11"/>
    <s v=" "/>
    <s v="G00198"/>
    <n v="63120"/>
    <x v="47"/>
    <s v="63120 Events/Swag"/>
    <x v="8"/>
    <s v="P12 Dec 2021- Prepaid Amortization"/>
    <s v=" "/>
    <s v=""/>
    <s v=""/>
    <n v="924.12"/>
    <n v="924.12"/>
    <n v="0"/>
    <s v="The Waldorf Company, LLC-HQ"/>
    <s v="G/L Account"/>
    <s v=""/>
    <s v=" "/>
    <s v=""/>
    <s v=""/>
    <n v="31896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1745.9"/>
    <n v="1745.9"/>
    <n v="0"/>
    <s v="The Waldorf Company, LLC-NYC"/>
    <s v="G/L Account"/>
    <s v=""/>
    <s v=" "/>
    <s v=""/>
    <s v=""/>
    <n v="31886"/>
    <s v=""/>
    <n v="332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1950.92"/>
    <n v="1950.92"/>
    <n v="0"/>
    <s v="Wilyfoxx Collective Inc-NYC"/>
    <s v="G/L Account"/>
    <s v=""/>
    <s v=" "/>
    <s v=""/>
    <s v=""/>
    <n v="31882"/>
    <s v=""/>
    <n v="340"/>
    <s v="NULL"/>
    <s v="NULL"/>
  </r>
  <r>
    <x v="1"/>
    <x v="5"/>
    <d v="2021-12-31T00:00:00"/>
    <x v="11"/>
    <s v=" "/>
    <s v="G00198"/>
    <n v="63120"/>
    <x v="47"/>
    <s v="63120 Events/Swag"/>
    <x v="8"/>
    <s v="P12 Dec 2021- Prepaid Amortization"/>
    <s v=" "/>
    <s v=""/>
    <s v=""/>
    <n v="2464.3200000000002"/>
    <n v="2464.3200000000002"/>
    <n v="0"/>
    <s v="The Waldorf Company, LLC-SV"/>
    <s v="G/L Account"/>
    <s v=""/>
    <s v=" "/>
    <s v=""/>
    <s v=""/>
    <n v="31870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2500"/>
    <n v="2500"/>
    <n v="0"/>
    <s v="The Waldorf Company, LLC-SF"/>
    <s v="G/L Account"/>
    <s v=""/>
    <s v=" "/>
    <s v=""/>
    <s v=""/>
    <n v="31867"/>
    <s v=""/>
    <n v="332"/>
    <s v="NULL"/>
    <s v="NULL"/>
  </r>
  <r>
    <x v="1"/>
    <x v="7"/>
    <d v="2021-12-31T00:00:00"/>
    <x v="11"/>
    <s v=" "/>
    <s v="G00198"/>
    <n v="63120"/>
    <x v="47"/>
    <s v="63120 Events/Swag"/>
    <x v="8"/>
    <s v="P12 Dec 2021- Prepaid Amortization"/>
    <s v=" "/>
    <s v=""/>
    <s v=""/>
    <n v="2772.36"/>
    <n v="2772.36"/>
    <n v="0"/>
    <s v="The Waldorf Company, LLC-OAK"/>
    <s v="G/L Account"/>
    <s v=""/>
    <s v=" "/>
    <s v=""/>
    <s v=""/>
    <n v="31863"/>
    <s v=""/>
    <n v="332"/>
    <s v="NULL"/>
    <s v="NULL"/>
  </r>
  <r>
    <x v="1"/>
    <x v="9"/>
    <d v="2021-12-31T00:00:00"/>
    <x v="11"/>
    <s v=" "/>
    <s v="G00198"/>
    <n v="63120"/>
    <x v="47"/>
    <s v="63120 Events/Swag"/>
    <x v="8"/>
    <s v="P12 Dec 2021- Prepaid Amortization"/>
    <s v=" "/>
    <s v=""/>
    <s v=""/>
    <n v="4620.6000000000004"/>
    <n v="4620.6000000000004"/>
    <n v="0"/>
    <s v="The Waldorf Company, LLC- PC RMT"/>
    <s v="G/L Account"/>
    <s v=""/>
    <s v=" "/>
    <s v=""/>
    <s v=""/>
    <n v="31857"/>
    <s v=""/>
    <n v="332"/>
    <s v="NULL"/>
    <s v="NULL"/>
  </r>
  <r>
    <x v="1"/>
    <x v="1"/>
    <d v="2021-12-31T00:00:00"/>
    <x v="11"/>
    <s v=" "/>
    <s v="G00198"/>
    <n v="63120"/>
    <x v="47"/>
    <s v="63120 Events/Swag"/>
    <x v="8"/>
    <s v="P12 Dec 2021- Prepaid Amortization"/>
    <s v=" "/>
    <s v=""/>
    <s v=""/>
    <n v="7116"/>
    <n v="7116"/>
    <n v="0"/>
    <s v="The Waldorf Company, LLC-SF 0340"/>
    <s v="G/L Account"/>
    <s v=""/>
    <s v=" "/>
    <s v=""/>
    <s v=""/>
    <n v="31844"/>
    <s v=""/>
    <n v="340"/>
    <s v="NULL"/>
    <s v="NULL"/>
  </r>
  <r>
    <x v="4"/>
    <x v="4"/>
    <d v="2021-12-31T00:00:00"/>
    <x v="11"/>
    <s v=" "/>
    <s v="G00198"/>
    <n v="63120"/>
    <x v="47"/>
    <s v="63120 Events/Swag"/>
    <x v="8"/>
    <s v="P12 Dec 2021- Prepaid Amortization"/>
    <s v=" "/>
    <s v=""/>
    <s v=""/>
    <n v="7747.55"/>
    <n v="7747.55"/>
    <n v="0"/>
    <s v="The Waldorf Company, LLC-NYC 0340"/>
    <s v="G/L Account"/>
    <s v=""/>
    <s v=" "/>
    <s v=""/>
    <s v=""/>
    <n v="31840"/>
    <s v=""/>
    <n v="340"/>
    <s v="NULL"/>
    <s v="NULL"/>
  </r>
  <r>
    <x v="1"/>
    <x v="3"/>
    <d v="2021-12-31T00:00:00"/>
    <x v="11"/>
    <s v="Invoice"/>
    <s v="7.12.21-TJP LA"/>
    <n v="63120"/>
    <x v="47"/>
    <s v="63120 Events/Swag"/>
    <x v="8"/>
    <s v="7.12.21-TJP LA for marketing event on 10.27.21"/>
    <s v=" "/>
    <s v=""/>
    <s v=""/>
    <n v="250"/>
    <n v="250"/>
    <n v="0"/>
    <s v=""/>
    <s v="G/L Account"/>
    <s v=""/>
    <s v=" "/>
    <s v=""/>
    <s v="Transbay Joint Powers Authority"/>
    <n v="28728"/>
    <s v="7.12.21-TJP LA"/>
    <n v="340"/>
    <s v="NULL"/>
    <s v="NULL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3118.79"/>
    <n v="3118.79"/>
    <n v="0"/>
    <s v=""/>
    <s v="G/L Account"/>
    <s v=""/>
    <s v=" "/>
    <s v=""/>
    <s v=""/>
    <n v="34914"/>
    <s v=""/>
    <n v="350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2753.11"/>
    <n v="2753.11"/>
    <n v="0"/>
    <s v=""/>
    <s v="G/L Account"/>
    <s v=""/>
    <s v=" "/>
    <s v=""/>
    <s v=""/>
    <n v="34760"/>
    <s v=""/>
    <n v="370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874.31"/>
    <n v="874.31"/>
    <n v="0"/>
    <s v=""/>
    <s v="G/L Account"/>
    <s v=""/>
    <s v=" "/>
    <s v=""/>
    <s v=""/>
    <n v="34752"/>
    <s v=""/>
    <n v="332"/>
    <s v=""/>
    <s v=""/>
  </r>
  <r>
    <x v="0"/>
    <x v="2"/>
    <d v="2021-12-31T00:00:00"/>
    <x v="11"/>
    <s v=" "/>
    <s v="G00216"/>
    <n v="61190"/>
    <x v="49"/>
    <s v="61190 PTO Expense"/>
    <x v="9"/>
    <s v="SFM - Invoice 5659086 - 12.31.21 PPE"/>
    <s v=" "/>
    <s v=""/>
    <s v=""/>
    <n v="3065.98"/>
    <n v="3065.98"/>
    <n v="0"/>
    <s v=""/>
    <s v="G/L Account"/>
    <s v=""/>
    <s v=" "/>
    <s v=""/>
    <s v=""/>
    <n v="34731"/>
    <s v=""/>
    <n v="21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066.52"/>
    <n v="2066.52"/>
    <n v="0"/>
    <s v=""/>
    <s v="G/L Account"/>
    <s v=""/>
    <s v=" "/>
    <s v=""/>
    <s v=""/>
    <n v="34917"/>
    <s v=""/>
    <n v="35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741.74"/>
    <n v="741.74"/>
    <n v="0"/>
    <s v=""/>
    <s v="G/L Account"/>
    <s v=""/>
    <s v=" "/>
    <s v=""/>
    <s v=""/>
    <n v="34861"/>
    <s v=""/>
    <n v="34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569.48"/>
    <n v="569.48"/>
    <n v="0"/>
    <s v=""/>
    <s v="G/L Account"/>
    <s v=""/>
    <s v=" "/>
    <s v=""/>
    <s v=""/>
    <n v="34806"/>
    <s v=""/>
    <n v="36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957.49"/>
    <n v="957.49"/>
    <n v="0"/>
    <s v=""/>
    <s v="G/L Account"/>
    <s v=""/>
    <s v=" "/>
    <s v=""/>
    <s v=""/>
    <n v="34763"/>
    <s v=""/>
    <n v="37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1619.88"/>
    <n v="1619.88"/>
    <n v="0"/>
    <s v=""/>
    <s v="G/L Account"/>
    <s v=""/>
    <s v=" "/>
    <s v=""/>
    <s v=""/>
    <n v="34755"/>
    <s v=""/>
    <n v="332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238.4299999999998"/>
    <n v="2238.4299999999998"/>
    <n v="0"/>
    <s v=""/>
    <s v="G/L Account"/>
    <s v=""/>
    <s v=" "/>
    <s v=""/>
    <s v=""/>
    <n v="34747"/>
    <s v=""/>
    <n v="32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1930.09"/>
    <n v="1930.09"/>
    <n v="0"/>
    <s v=""/>
    <s v="G/L Account"/>
    <s v=""/>
    <s v=" "/>
    <s v=""/>
    <s v=""/>
    <n v="34740"/>
    <s v=""/>
    <n v="310"/>
    <s v=""/>
    <s v=""/>
  </r>
  <r>
    <x v="0"/>
    <x v="2"/>
    <d v="2021-12-31T00:00:00"/>
    <x v="11"/>
    <s v=" "/>
    <s v="G00216"/>
    <n v="61180"/>
    <x v="50"/>
    <s v="61180 Benefits "/>
    <x v="9"/>
    <s v="SFM - Invoice 5659086 - 12.31.21 PPE"/>
    <s v=" "/>
    <s v=""/>
    <s v=""/>
    <n v="2413.2800000000002"/>
    <n v="2413.2800000000002"/>
    <n v="0"/>
    <s v=""/>
    <s v="G/L Account"/>
    <s v=""/>
    <s v=" "/>
    <s v=""/>
    <s v=""/>
    <n v="34734"/>
    <s v=""/>
    <n v="210"/>
    <s v=""/>
    <s v=""/>
  </r>
  <r>
    <x v="0"/>
    <x v="2"/>
    <d v="2021-12-31T00:00:00"/>
    <x v="11"/>
    <s v=" "/>
    <s v="G00216"/>
    <n v="61170"/>
    <x v="51"/>
    <s v="61170 401k employer match"/>
    <x v="9"/>
    <s v="SFM - Invoice 5660315 - 12.31.21 PPE- Off Cycle"/>
    <s v=" "/>
    <s v=""/>
    <s v=""/>
    <n v="600"/>
    <n v="600"/>
    <n v="0"/>
    <s v=""/>
    <s v="G/L Account"/>
    <s v=""/>
    <s v=" "/>
    <s v=""/>
    <s v=""/>
    <n v="34994"/>
    <s v=""/>
    <n v="35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515.69000000000005"/>
    <n v="515.69000000000005"/>
    <n v="0"/>
    <s v=""/>
    <s v="G/L Account"/>
    <s v=""/>
    <s v=" "/>
    <s v=""/>
    <s v=""/>
    <n v="34916"/>
    <s v=""/>
    <n v="35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610"/>
    <n v="610"/>
    <n v="0"/>
    <s v=""/>
    <s v="G/L Account"/>
    <s v=""/>
    <s v=" "/>
    <s v=""/>
    <s v=""/>
    <n v="34860"/>
    <s v=""/>
    <n v="34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460.66"/>
    <n v="460.66"/>
    <n v="0"/>
    <s v=""/>
    <s v="G/L Account"/>
    <s v=""/>
    <s v=" "/>
    <s v=""/>
    <s v=""/>
    <n v="34805"/>
    <s v=""/>
    <n v="36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364.87"/>
    <n v="364.87"/>
    <n v="0"/>
    <s v=""/>
    <s v="G/L Account"/>
    <s v=""/>
    <s v=" "/>
    <s v=""/>
    <s v=""/>
    <n v="34762"/>
    <s v=""/>
    <n v="37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540.70000000000005"/>
    <n v="540.70000000000005"/>
    <n v="0"/>
    <s v=""/>
    <s v="G/L Account"/>
    <s v=""/>
    <s v=" "/>
    <s v=""/>
    <s v=""/>
    <n v="34754"/>
    <s v=""/>
    <n v="332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950.86"/>
    <n v="950.86"/>
    <n v="0"/>
    <s v=""/>
    <s v="G/L Account"/>
    <s v=""/>
    <s v=" "/>
    <s v=""/>
    <s v=""/>
    <n v="34746"/>
    <s v=""/>
    <n v="32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967.68"/>
    <n v="967.68"/>
    <n v="0"/>
    <s v=""/>
    <s v="G/L Account"/>
    <s v=""/>
    <s v=" "/>
    <s v=""/>
    <s v=""/>
    <n v="34739"/>
    <s v=""/>
    <n v="310"/>
    <s v=""/>
    <s v=""/>
  </r>
  <r>
    <x v="0"/>
    <x v="2"/>
    <d v="2021-12-31T00:00:00"/>
    <x v="11"/>
    <s v=" "/>
    <s v="G00216"/>
    <n v="61170"/>
    <x v="51"/>
    <s v="61170 401k employer match"/>
    <x v="9"/>
    <s v="SFM - Invoice 5659086 - 12.31.21 PPE"/>
    <s v=" "/>
    <s v=""/>
    <s v=""/>
    <n v="852.74"/>
    <n v="852.74"/>
    <n v="0"/>
    <s v=""/>
    <s v="G/L Account"/>
    <s v=""/>
    <s v=" "/>
    <s v=""/>
    <s v=""/>
    <n v="34733"/>
    <s v=""/>
    <n v="210"/>
    <s v=""/>
    <s v=""/>
  </r>
  <r>
    <x v="0"/>
    <x v="2"/>
    <d v="2021-12-31T00:00:00"/>
    <x v="11"/>
    <s v=" "/>
    <s v="G00216"/>
    <n v="61170"/>
    <x v="51"/>
    <s v="61170 401k employer match"/>
    <x v="9"/>
    <s v="SFM - Invoice 5655174 - 12.31.21 PPE- Off Cycle"/>
    <s v=" "/>
    <s v=""/>
    <s v=""/>
    <n v="1600"/>
    <n v="1600"/>
    <n v="0"/>
    <s v=""/>
    <s v="G/L Account"/>
    <s v=""/>
    <s v=" "/>
    <s v=""/>
    <s v=""/>
    <n v="34705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60315 - 12.31.21 PPE- Off Cycle"/>
    <s v=" "/>
    <s v=""/>
    <s v=""/>
    <n v="390"/>
    <n v="390"/>
    <n v="0"/>
    <s v=""/>
    <s v="G/L Account"/>
    <s v=""/>
    <s v=" "/>
    <s v=""/>
    <s v=""/>
    <n v="34995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361.17"/>
    <n v="361.17"/>
    <n v="0"/>
    <s v=""/>
    <s v="G/L Account"/>
    <s v=""/>
    <s v=" "/>
    <s v=""/>
    <s v=""/>
    <n v="34918"/>
    <s v=""/>
    <n v="35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400.24"/>
    <n v="400.24"/>
    <n v="0"/>
    <s v=""/>
    <s v="G/L Account"/>
    <s v=""/>
    <s v=" "/>
    <s v=""/>
    <s v=""/>
    <n v="34862"/>
    <s v=""/>
    <n v="34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297.92"/>
    <n v="297.92"/>
    <n v="0"/>
    <s v=""/>
    <s v="G/L Account"/>
    <s v=""/>
    <s v=" "/>
    <s v=""/>
    <s v=""/>
    <n v="34807"/>
    <s v=""/>
    <n v="36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585.54999999999995"/>
    <n v="585.54999999999995"/>
    <n v="0"/>
    <s v=""/>
    <s v="G/L Account"/>
    <s v=""/>
    <s v=" "/>
    <s v=""/>
    <s v=""/>
    <n v="34764"/>
    <s v=""/>
    <n v="37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323.01"/>
    <n v="323.01"/>
    <n v="0"/>
    <s v=""/>
    <s v="G/L Account"/>
    <s v=""/>
    <s v=" "/>
    <s v=""/>
    <s v=""/>
    <n v="34756"/>
    <s v=""/>
    <n v="332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738.3"/>
    <n v="738.3"/>
    <n v="0"/>
    <s v=""/>
    <s v="G/L Account"/>
    <s v=""/>
    <s v=" "/>
    <s v=""/>
    <s v=""/>
    <n v="34748"/>
    <s v=""/>
    <n v="32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625.63"/>
    <n v="625.63"/>
    <n v="0"/>
    <s v=""/>
    <s v="G/L Account"/>
    <s v=""/>
    <s v=" "/>
    <s v=""/>
    <s v=""/>
    <n v="34741"/>
    <s v=""/>
    <n v="31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9086 - 12.31.21 PPE"/>
    <s v=" "/>
    <s v=""/>
    <s v=""/>
    <n v="405.32"/>
    <n v="405.32"/>
    <n v="0"/>
    <s v=""/>
    <s v="G/L Account"/>
    <s v=""/>
    <s v=" "/>
    <s v=""/>
    <s v=""/>
    <n v="34735"/>
    <s v=""/>
    <n v="210"/>
    <s v=""/>
    <s v=""/>
  </r>
  <r>
    <x v="0"/>
    <x v="2"/>
    <d v="2021-12-31T00:00:00"/>
    <x v="11"/>
    <s v=" "/>
    <s v="G00216"/>
    <n v="61160"/>
    <x v="52"/>
    <s v="61160 Workers' comp insurance"/>
    <x v="9"/>
    <s v="SFM - Invoice 5655174 - 12.31.21 PPE- Off Cycle"/>
    <s v=" "/>
    <s v=""/>
    <s v=""/>
    <n v="1040"/>
    <n v="1040"/>
    <n v="0"/>
    <s v=""/>
    <s v="G/L Account"/>
    <s v=""/>
    <s v=" "/>
    <s v=""/>
    <s v=""/>
    <n v="34706"/>
    <s v=""/>
    <n v="350"/>
    <s v=""/>
    <s v=""/>
  </r>
  <r>
    <x v="1"/>
    <x v="2"/>
    <d v="2021-12-31T00:00:00"/>
    <x v="11"/>
    <s v=" "/>
    <s v="G00228"/>
    <n v="61140"/>
    <x v="54"/>
    <s v="61140 Payroll taxes"/>
    <x v="9"/>
    <s v="Deferred Payroll Tax 2020"/>
    <s v=" "/>
    <s v=""/>
    <s v=""/>
    <n v="74868.570000000007"/>
    <n v="74868.570000000007"/>
    <n v="0"/>
    <s v=""/>
    <s v="G/L Account"/>
    <s v=""/>
    <s v=" "/>
    <s v=""/>
    <s v=""/>
    <n v="37355"/>
    <s v=""/>
    <n v="380"/>
    <s v=""/>
    <s v=""/>
  </r>
  <r>
    <x v="0"/>
    <x v="2"/>
    <d v="2021-12-31T00:00:00"/>
    <x v="11"/>
    <s v=" "/>
    <s v="G00228"/>
    <n v="61140"/>
    <x v="54"/>
    <s v="61140 Payroll taxes"/>
    <x v="9"/>
    <s v="Deferred payroll tax 2020"/>
    <s v=" "/>
    <s v=""/>
    <s v=""/>
    <n v="125979"/>
    <n v="125979"/>
    <n v="0"/>
    <s v=""/>
    <s v="G/L Account"/>
    <s v=""/>
    <s v=" "/>
    <s v=""/>
    <s v=""/>
    <n v="37353"/>
    <s v=""/>
    <n v="380"/>
    <s v=""/>
    <s v=""/>
  </r>
  <r>
    <x v="0"/>
    <x v="2"/>
    <d v="2021-12-31T00:00:00"/>
    <x v="11"/>
    <s v=" "/>
    <s v="G00216"/>
    <n v="61140"/>
    <x v="54"/>
    <s v="61140 Payroll taxes"/>
    <x v="9"/>
    <s v="SFM - Invoice 5660315 - 12.31.21 PPE- Off Cycle"/>
    <s v=" "/>
    <s v=""/>
    <s v=""/>
    <n v="1147.5"/>
    <n v="1147.5"/>
    <n v="0"/>
    <s v=""/>
    <s v="G/L Account"/>
    <s v=""/>
    <s v=" "/>
    <s v=""/>
    <s v=""/>
    <n v="34993"/>
    <s v=""/>
    <n v="35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3132.09"/>
    <n v="3132.09"/>
    <n v="0"/>
    <s v=""/>
    <s v="G/L Account"/>
    <s v=""/>
    <s v=" "/>
    <s v=""/>
    <s v=""/>
    <n v="34915"/>
    <s v=""/>
    <n v="35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771.38"/>
    <n v="1771.38"/>
    <n v="0"/>
    <s v=""/>
    <s v="G/L Account"/>
    <s v=""/>
    <s v=" "/>
    <s v=""/>
    <s v=""/>
    <n v="34859"/>
    <s v=""/>
    <n v="34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167.3699999999999"/>
    <n v="1167.3699999999999"/>
    <n v="0"/>
    <s v=""/>
    <s v="G/L Account"/>
    <s v=""/>
    <s v=" "/>
    <s v=""/>
    <s v=""/>
    <n v="34804"/>
    <s v=""/>
    <n v="36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2750.51"/>
    <n v="2750.51"/>
    <n v="0"/>
    <s v=""/>
    <s v="G/L Account"/>
    <s v=""/>
    <s v=" "/>
    <s v=""/>
    <s v=""/>
    <n v="34761"/>
    <s v=""/>
    <n v="37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1975.54"/>
    <n v="1975.54"/>
    <n v="0"/>
    <s v=""/>
    <s v="G/L Account"/>
    <s v=""/>
    <s v=" "/>
    <s v=""/>
    <s v=""/>
    <n v="34753"/>
    <s v=""/>
    <n v="332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4122"/>
    <n v="4122"/>
    <n v="0"/>
    <s v=""/>
    <s v="G/L Account"/>
    <s v=""/>
    <s v=" "/>
    <s v=""/>
    <s v=""/>
    <n v="34745"/>
    <s v=""/>
    <n v="32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2411.13"/>
    <n v="2411.13"/>
    <n v="0"/>
    <s v=""/>
    <s v="G/L Account"/>
    <s v=""/>
    <s v=" "/>
    <s v=""/>
    <s v=""/>
    <n v="34738"/>
    <s v=""/>
    <n v="310"/>
    <s v=""/>
    <s v=""/>
  </r>
  <r>
    <x v="0"/>
    <x v="2"/>
    <d v="2021-12-31T00:00:00"/>
    <x v="11"/>
    <s v=" "/>
    <s v="G00216"/>
    <n v="61140"/>
    <x v="54"/>
    <s v="61140 Payroll taxes"/>
    <x v="9"/>
    <s v="SFM - Invoice 5659086 - 12.31.21 PPE"/>
    <s v=" "/>
    <s v=""/>
    <s v=""/>
    <n v="3628.53"/>
    <n v="3628.53"/>
    <n v="0"/>
    <s v=""/>
    <s v="G/L Account"/>
    <s v=""/>
    <s v=" "/>
    <s v=""/>
    <s v=""/>
    <n v="34732"/>
    <s v=""/>
    <n v="210"/>
    <s v=""/>
    <s v=""/>
  </r>
  <r>
    <x v="0"/>
    <x v="2"/>
    <d v="2021-12-31T00:00:00"/>
    <x v="11"/>
    <s v=" "/>
    <s v="G00216"/>
    <n v="61140"/>
    <x v="54"/>
    <s v="61140 Payroll taxes"/>
    <x v="9"/>
    <s v="SFM - Invoice 5655174 - 12.31.21 PPE- Off Cycle"/>
    <s v=" "/>
    <s v=""/>
    <s v=""/>
    <n v="3347"/>
    <n v="3347"/>
    <n v="0"/>
    <s v=""/>
    <s v="G/L Account"/>
    <s v=""/>
    <s v=" "/>
    <s v=""/>
    <s v=""/>
    <n v="34704"/>
    <s v=""/>
    <n v="35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9.49"/>
    <n v="9.49"/>
    <n v="0"/>
    <s v=""/>
    <s v="G/L Account"/>
    <s v=""/>
    <s v=" "/>
    <s v=""/>
    <s v=""/>
    <n v="34913"/>
    <s v=""/>
    <n v="35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1549.34"/>
    <n v="1549.34"/>
    <n v="0"/>
    <s v=""/>
    <s v="G/L Account"/>
    <s v=""/>
    <s v=" "/>
    <s v=""/>
    <s v=""/>
    <n v="34759"/>
    <s v=""/>
    <n v="37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153.38999999999999"/>
    <n v="153.38999999999999"/>
    <n v="0"/>
    <s v=""/>
    <s v="G/L Account"/>
    <s v=""/>
    <s v=" "/>
    <s v=""/>
    <s v=""/>
    <n v="34751"/>
    <s v=""/>
    <n v="332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222.66"/>
    <n v="222.66"/>
    <n v="0"/>
    <s v=""/>
    <s v="G/L Account"/>
    <s v=""/>
    <s v=" "/>
    <s v=""/>
    <s v=""/>
    <n v="34744"/>
    <s v=""/>
    <n v="320"/>
    <s v=""/>
    <s v=""/>
  </r>
  <r>
    <x v="0"/>
    <x v="2"/>
    <d v="2021-12-31T00:00:00"/>
    <x v="11"/>
    <s v=" "/>
    <s v="G00216"/>
    <n v="61120"/>
    <x v="91"/>
    <s v="61120 Overtime"/>
    <x v="9"/>
    <s v="SFM - Invoice 5659086 - 12.31.21 PPE"/>
    <s v=" "/>
    <s v=""/>
    <s v=""/>
    <n v="816.92"/>
    <n v="816.92"/>
    <n v="0"/>
    <s v=""/>
    <s v="G/L Account"/>
    <s v=""/>
    <s v=" "/>
    <s v=""/>
    <s v=""/>
    <n v="34730"/>
    <s v=""/>
    <n v="210"/>
    <s v=""/>
    <s v=""/>
  </r>
  <r>
    <x v="0"/>
    <x v="2"/>
    <d v="2021-12-31T00:00:00"/>
    <x v="11"/>
    <s v=" "/>
    <s v="G00216"/>
    <n v="61110"/>
    <x v="56"/>
    <s v="61110 Salaries &amp; wages"/>
    <x v="9"/>
    <s v="SFM - Invoice 5660315 - 12.31.21 PPE- Off Cycle"/>
    <s v=" "/>
    <s v=""/>
    <s v=""/>
    <n v="15000"/>
    <n v="15000"/>
    <n v="0"/>
    <s v=""/>
    <s v="G/L Account"/>
    <s v=""/>
    <s v=" "/>
    <s v=""/>
    <s v=""/>
    <n v="34992"/>
    <s v=""/>
    <n v="35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0862.48"/>
    <n v="20862.48"/>
    <n v="0"/>
    <s v=""/>
    <s v="G/L Account"/>
    <s v=""/>
    <s v=" "/>
    <s v=""/>
    <s v=""/>
    <n v="34912"/>
    <s v=""/>
    <n v="35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5411.89"/>
    <n v="15411.89"/>
    <n v="0"/>
    <s v=""/>
    <s v="G/L Account"/>
    <s v=""/>
    <s v=" "/>
    <s v=""/>
    <s v=""/>
    <n v="34858"/>
    <s v=""/>
    <n v="34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1458.33"/>
    <n v="11458.33"/>
    <n v="0"/>
    <s v=""/>
    <s v="G/L Account"/>
    <s v=""/>
    <s v=" "/>
    <s v=""/>
    <s v=""/>
    <n v="34803"/>
    <s v=""/>
    <n v="36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9176.75"/>
    <n v="19176.75"/>
    <n v="0"/>
    <s v=""/>
    <s v="G/L Account"/>
    <s v=""/>
    <s v=" "/>
    <s v=""/>
    <s v=""/>
    <n v="34758"/>
    <s v=""/>
    <n v="37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15683.77"/>
    <n v="15683.77"/>
    <n v="0"/>
    <s v=""/>
    <s v="G/L Account"/>
    <s v=""/>
    <s v=" "/>
    <s v=""/>
    <s v=""/>
    <n v="34750"/>
    <s v=""/>
    <n v="332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34301.56"/>
    <n v="34301.56"/>
    <n v="0"/>
    <s v=""/>
    <s v="G/L Account"/>
    <s v=""/>
    <s v=" "/>
    <s v=""/>
    <s v=""/>
    <n v="34743"/>
    <s v=""/>
    <n v="32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4112.5"/>
    <n v="24112.5"/>
    <n v="0"/>
    <s v=""/>
    <s v="G/L Account"/>
    <s v=""/>
    <s v=" "/>
    <s v=""/>
    <s v=""/>
    <n v="34737"/>
    <s v=""/>
    <n v="310"/>
    <s v=""/>
    <s v=""/>
  </r>
  <r>
    <x v="0"/>
    <x v="2"/>
    <d v="2021-12-31T00:00:00"/>
    <x v="11"/>
    <s v=" "/>
    <s v="G00216"/>
    <n v="61110"/>
    <x v="56"/>
    <s v="61110 Salaries &amp; wages"/>
    <x v="9"/>
    <s v="SFM - Invoice 5659086 - 12.31.21 PPE"/>
    <s v=" "/>
    <s v=""/>
    <s v=""/>
    <n v="27030.38"/>
    <n v="27030.38"/>
    <n v="0"/>
    <s v=""/>
    <s v="G/L Account"/>
    <s v=""/>
    <s v=" "/>
    <s v=""/>
    <s v=""/>
    <n v="34729"/>
    <s v=""/>
    <n v="210"/>
    <s v=""/>
    <s v=""/>
  </r>
  <r>
    <x v="0"/>
    <x v="2"/>
    <d v="2021-12-31T00:00:00"/>
    <x v="11"/>
    <s v=" "/>
    <s v="G00216"/>
    <n v="61110"/>
    <x v="56"/>
    <s v="61110 Salaries &amp; wages"/>
    <x v="9"/>
    <s v="SFM - Invoice 5655174 - 12.31.21 PPE- Off Cycle"/>
    <s v=" "/>
    <s v=""/>
    <s v=""/>
    <n v="40000"/>
    <n v="40000"/>
    <n v="0"/>
    <s v=""/>
    <s v="G/L Account"/>
    <s v=""/>
    <s v=" "/>
    <s v=""/>
    <s v=""/>
    <n v="34703"/>
    <s v=""/>
    <n v="350"/>
    <s v=""/>
    <s v=""/>
  </r>
  <r>
    <x v="3"/>
    <x v="1"/>
    <d v="2021-12-31T00:00:00"/>
    <x v="11"/>
    <s v=" "/>
    <s v="G00198"/>
    <n v="52100"/>
    <x v="58"/>
    <s v="52100 Donor compensation"/>
    <x v="10"/>
    <s v="P12 Dec 2021- Prepaid Amortization"/>
    <s v=" "/>
    <s v=""/>
    <s v=""/>
    <n v="8000"/>
    <n v="8000"/>
    <n v="0"/>
    <s v="Rebecca Yruegas - 52100"/>
    <s v="G/L Account"/>
    <s v=""/>
    <s v=" "/>
    <s v=""/>
    <s v=""/>
    <n v="31837"/>
    <s v=""/>
    <n v="40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119.4"/>
    <n v="119.4"/>
    <n v="0"/>
    <s v=""/>
    <s v="G/L Account"/>
    <s v=""/>
    <s v=" "/>
    <s v=""/>
    <s v="Lan do and Associates, LLC"/>
    <n v="32679"/>
    <s v="20220112-87SV"/>
    <n v="11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75.599999999999994"/>
    <n v="75.599999999999994"/>
    <n v="0"/>
    <s v=""/>
    <s v="G/L Account"/>
    <s v=""/>
    <s v=" "/>
    <s v=""/>
    <s v="Lan do and Associates, LLC"/>
    <n v="32676"/>
    <s v="20220112-87SV"/>
    <n v="120"/>
    <s v="NULL"/>
    <s v="NULL"/>
  </r>
  <r>
    <x v="1"/>
    <x v="5"/>
    <d v="2021-12-31T00:00:00"/>
    <x v="11"/>
    <s v="Invoice"/>
    <s v="20220112-87SV"/>
    <n v="51392"/>
    <x v="98"/>
    <s v="51392 Translation Services"/>
    <x v="10"/>
    <s v="Dec 2021-  SV Services"/>
    <s v=" "/>
    <s v=""/>
    <s v=""/>
    <n v="70"/>
    <n v="70"/>
    <n v="0"/>
    <s v=""/>
    <s v="G/L Account"/>
    <s v=""/>
    <s v=" "/>
    <s v=""/>
    <s v="Lan do and Associates, LLC"/>
    <n v="32673"/>
    <s v="20220112-87SV"/>
    <n v="210"/>
    <s v="NULL"/>
    <s v="NULL"/>
  </r>
  <r>
    <x v="1"/>
    <x v="8"/>
    <d v="2021-12-31T00:00:00"/>
    <x v="11"/>
    <s v="Invoice"/>
    <s v="20220112-87DV"/>
    <n v="51392"/>
    <x v="98"/>
    <s v="51392 Translation Services"/>
    <x v="10"/>
    <s v="Dec 2021-  Dan Services"/>
    <s v=" "/>
    <s v=""/>
    <s v=""/>
    <n v="127.5"/>
    <n v="127.5"/>
    <n v="0"/>
    <s v=""/>
    <s v="G/L Account"/>
    <s v=""/>
    <s v=" "/>
    <s v=""/>
    <s v="Lan do and Associates, LLC"/>
    <n v="32666"/>
    <s v="20220112-87DV"/>
    <n v="140"/>
    <s v="NULL"/>
    <s v="NULL"/>
  </r>
  <r>
    <x v="1"/>
    <x v="8"/>
    <d v="2021-12-31T00:00:00"/>
    <x v="11"/>
    <s v="Invoice"/>
    <s v="20220112-87DV"/>
    <n v="51392"/>
    <x v="98"/>
    <s v="51392 Translation Services"/>
    <x v="10"/>
    <s v="Dec 2021-  Dan Services"/>
    <s v=" "/>
    <s v=""/>
    <s v=""/>
    <n v="75"/>
    <n v="75"/>
    <n v="0"/>
    <s v=""/>
    <s v="G/L Account"/>
    <s v=""/>
    <s v=" "/>
    <s v=""/>
    <s v="Lan do and Associates, LLC"/>
    <n v="32663"/>
    <s v="20220112-87DV"/>
    <n v="32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28.35"/>
    <n v="28.35"/>
    <n v="0"/>
    <s v=""/>
    <s v="G/L Account"/>
    <s v=""/>
    <s v=" "/>
    <s v=""/>
    <s v="Lan do and Associates, LLC"/>
    <n v="32659"/>
    <s v="20220112-870A"/>
    <n v="12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119.89"/>
    <n v="119.89"/>
    <n v="0"/>
    <s v=""/>
    <s v="G/L Account"/>
    <s v=""/>
    <s v=" "/>
    <s v=""/>
    <s v="Lan do and Associates, LLC"/>
    <n v="32656"/>
    <s v="20220112-870A"/>
    <n v="140"/>
    <s v="NULL"/>
    <s v="NULL"/>
  </r>
  <r>
    <x v="1"/>
    <x v="7"/>
    <d v="2021-12-31T00:00:00"/>
    <x v="11"/>
    <s v="Invoice"/>
    <s v="20220112-870A"/>
    <n v="51392"/>
    <x v="98"/>
    <s v="51392 Translation Services"/>
    <x v="10"/>
    <s v="Dec 2021-  SV Services"/>
    <s v=" "/>
    <s v=""/>
    <s v=""/>
    <n v="110"/>
    <n v="110"/>
    <n v="0"/>
    <s v=""/>
    <s v="G/L Account"/>
    <s v=""/>
    <s v=" "/>
    <s v=""/>
    <s v="Lan do and Associates, LLC"/>
    <n v="32653"/>
    <s v="20220112-870A"/>
    <n v="110"/>
    <s v="NULL"/>
    <s v="NULL"/>
  </r>
  <r>
    <x v="1"/>
    <x v="1"/>
    <d v="2021-12-31T00:00:00"/>
    <x v="11"/>
    <s v="Invoice"/>
    <s v="20220112-87SF"/>
    <n v="51392"/>
    <x v="98"/>
    <s v="51392 Translation Services"/>
    <x v="10"/>
    <s v="Dec 2021-  SF Services"/>
    <s v=" "/>
    <s v=""/>
    <s v=""/>
    <n v="37.5"/>
    <n v="37.5"/>
    <n v="0"/>
    <s v=""/>
    <s v="G/L Account"/>
    <s v=""/>
    <s v=" "/>
    <s v=""/>
    <s v="Lan do and Associates, LLC"/>
    <n v="32236"/>
    <s v="20220112-87SF"/>
    <n v="210"/>
    <s v="NULL"/>
    <s v="NULL"/>
  </r>
  <r>
    <x v="4"/>
    <x v="4"/>
    <d v="2021-12-31T00:00:00"/>
    <x v="11"/>
    <s v=" "/>
    <s v="G00227"/>
    <n v="51391"/>
    <x v="61"/>
    <s v="51391 Anesthesia"/>
    <x v="10"/>
    <s v="Accrued Neil Chadha NYC Anesthesia"/>
    <s v=" "/>
    <s v=""/>
    <s v=""/>
    <n v="450"/>
    <n v="450"/>
    <n v="0"/>
    <s v="Accrued 450 from Jan 22 invoice since it included a dec line"/>
    <s v="G/L Account"/>
    <s v=""/>
    <s v=" "/>
    <s v=""/>
    <s v=""/>
    <n v="36869"/>
    <s v=""/>
    <n v="130"/>
    <s v="NULL"/>
    <s v="NULL"/>
  </r>
  <r>
    <x v="4"/>
    <x v="4"/>
    <d v="2021-12-31T00:00:00"/>
    <x v="11"/>
    <s v=" "/>
    <s v="G00227"/>
    <n v="51391"/>
    <x v="61"/>
    <s v="51391 Anesthesia"/>
    <x v="10"/>
    <s v="Accrued Neil Chadha NYC Anesthesia"/>
    <s v=" "/>
    <s v=""/>
    <s v=""/>
    <n v="8100"/>
    <n v="8100"/>
    <n v="0"/>
    <s v="Neil Chadha NYC Anesthesia"/>
    <s v="G/L Account"/>
    <s v=""/>
    <s v=" "/>
    <s v=""/>
    <s v=""/>
    <n v="36565"/>
    <s v=""/>
    <n v="130"/>
    <s v="NULL"/>
    <s v="NULL"/>
  </r>
  <r>
    <x v="1"/>
    <x v="5"/>
    <d v="2021-12-31T00:00:00"/>
    <x v="11"/>
    <s v=" "/>
    <s v="G00227"/>
    <n v="51391"/>
    <x v="61"/>
    <s v="51391 Anesthesia"/>
    <x v="10"/>
    <s v="Accrued MAC"/>
    <s v=" "/>
    <s v=""/>
    <s v=""/>
    <n v="53100"/>
    <n v="53100"/>
    <n v="0"/>
    <s v="MAC Dec 2021 Inv 862"/>
    <s v="G/L Account"/>
    <s v=""/>
    <s v=" "/>
    <s v=""/>
    <s v=""/>
    <n v="36421"/>
    <s v=""/>
    <n v="130"/>
    <s v="NULL"/>
    <s v="NULL"/>
  </r>
  <r>
    <x v="1"/>
    <x v="7"/>
    <d v="2021-12-31T00:00:00"/>
    <x v="11"/>
    <s v=" "/>
    <s v="G00227"/>
    <n v="51391"/>
    <x v="61"/>
    <s v="51391 Anesthesia"/>
    <x v="10"/>
    <s v="Accrued MAC"/>
    <s v=" "/>
    <s v=""/>
    <s v=""/>
    <n v="71100"/>
    <n v="71100"/>
    <n v="0"/>
    <s v="MAC Dec 2021 Inv 852"/>
    <s v="G/L Account"/>
    <s v=""/>
    <s v=" "/>
    <s v=""/>
    <s v=""/>
    <n v="36415"/>
    <s v=""/>
    <n v="130"/>
    <s v="NULL"/>
    <s v="NULL"/>
  </r>
  <r>
    <x v="1"/>
    <x v="1"/>
    <d v="2021-12-31T00:00:00"/>
    <x v="11"/>
    <s v=" "/>
    <s v="G00227"/>
    <n v="51391"/>
    <x v="61"/>
    <s v="51391 Anesthesia"/>
    <x v="10"/>
    <s v="Accrued MAC"/>
    <s v=" "/>
    <s v=""/>
    <s v=""/>
    <n v="60200"/>
    <n v="60200"/>
    <n v="0"/>
    <s v="MAC Dec 2021 Inv 854"/>
    <s v="G/L Account"/>
    <s v=""/>
    <s v=" "/>
    <s v=""/>
    <s v=""/>
    <n v="36409"/>
    <s v=""/>
    <n v="130"/>
    <s v="NULL"/>
    <s v="NULL"/>
  </r>
  <r>
    <x v="4"/>
    <x v="4"/>
    <d v="2021-12-31T00:00:00"/>
    <x v="11"/>
    <s v=" "/>
    <s v="G00227"/>
    <n v="51380"/>
    <x v="63"/>
    <s v="51380 Laundry"/>
    <x v="10"/>
    <s v="Accrued Biologic NYC"/>
    <s v=" "/>
    <s v=""/>
    <s v=""/>
    <n v="542.75"/>
    <n v="542.75"/>
    <n v="0"/>
    <s v="Accrued Biologic invoice"/>
    <s v="G/L Account"/>
    <s v=""/>
    <s v=" "/>
    <s v=""/>
    <s v=""/>
    <n v="36857"/>
    <s v=""/>
    <n v="380"/>
    <s v="NULL"/>
    <s v="NULL"/>
  </r>
  <r>
    <x v="1"/>
    <x v="8"/>
    <d v="2021-12-31T00:00:00"/>
    <x v="11"/>
    <s v=" "/>
    <s v="G00227"/>
    <n v="51380"/>
    <x v="63"/>
    <s v="51380 Laundry"/>
    <x v="10"/>
    <s v="Accrued Aramark Dan"/>
    <s v=" "/>
    <s v=""/>
    <s v=""/>
    <n v="186.75"/>
    <n v="186.75"/>
    <n v="0"/>
    <s v="Accrued Aramark invoices"/>
    <s v="G/L Account"/>
    <s v=""/>
    <s v=" "/>
    <s v=""/>
    <s v=""/>
    <n v="36851"/>
    <s v=""/>
    <n v="110"/>
    <s v="NULL"/>
    <s v="NULL"/>
  </r>
  <r>
    <x v="1"/>
    <x v="8"/>
    <d v="2021-12-31T00:00:00"/>
    <x v="11"/>
    <s v=" "/>
    <s v="G00227"/>
    <n v="51380"/>
    <x v="63"/>
    <s v="51380 Laundry"/>
    <x v="10"/>
    <s v="Accrued Aramark Dan"/>
    <s v=" "/>
    <s v=""/>
    <s v=""/>
    <n v="379.17"/>
    <n v="379.17"/>
    <n v="0"/>
    <s v="Accrued Aramark invoices"/>
    <s v="G/L Account"/>
    <s v=""/>
    <s v=" "/>
    <s v=""/>
    <s v=""/>
    <n v="36845"/>
    <s v=""/>
    <n v="17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806.54"/>
    <n v="806.54"/>
    <n v="0"/>
    <s v="Accrued Aramark invoices"/>
    <s v="G/L Account"/>
    <s v=""/>
    <s v=" "/>
    <s v=""/>
    <s v=""/>
    <n v="36839"/>
    <s v=""/>
    <n v="13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806.53"/>
    <n v="806.53"/>
    <n v="0"/>
    <s v="Accrued Aramark invoices"/>
    <s v="G/L Account"/>
    <s v=""/>
    <s v=" "/>
    <s v=""/>
    <s v=""/>
    <n v="36833"/>
    <s v=""/>
    <n v="11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2150.7600000000002"/>
    <n v="2150.7600000000002"/>
    <n v="0"/>
    <s v="Accrued Aramark invoices"/>
    <s v="G/L Account"/>
    <s v=""/>
    <s v=" "/>
    <s v=""/>
    <s v=""/>
    <n v="36827"/>
    <s v=""/>
    <n v="130"/>
    <s v="NULL"/>
    <s v="NULL"/>
  </r>
  <r>
    <x v="1"/>
    <x v="7"/>
    <d v="2021-12-31T00:00:00"/>
    <x v="11"/>
    <s v=" "/>
    <s v="G00227"/>
    <n v="51380"/>
    <x v="63"/>
    <s v="51380 Laundry"/>
    <x v="10"/>
    <s v="Accrued Aramark Oak"/>
    <s v=" "/>
    <s v=""/>
    <s v=""/>
    <n v="2957.29"/>
    <n v="2957.29"/>
    <n v="0"/>
    <s v="Accrued Aramark invoices"/>
    <s v="G/L Account"/>
    <s v=""/>
    <s v=" "/>
    <s v=""/>
    <s v=""/>
    <n v="36821"/>
    <s v=""/>
    <n v="170"/>
    <s v="NULL"/>
    <s v="NULL"/>
  </r>
  <r>
    <x v="1"/>
    <x v="1"/>
    <d v="2021-12-31T00:00:00"/>
    <x v="11"/>
    <s v=" "/>
    <s v="G00227"/>
    <n v="51380"/>
    <x v="63"/>
    <s v="51380 Laundry"/>
    <x v="10"/>
    <s v="Accrued Aramark Warm up jacket"/>
    <s v=" "/>
    <s v=""/>
    <s v=""/>
    <n v="336.98"/>
    <n v="336.98"/>
    <n v="0"/>
    <s v="Aramark invoice 23797100 - inv rec late -hold per My discrepancy"/>
    <s v="G/L Account"/>
    <s v=""/>
    <s v=" "/>
    <s v=""/>
    <s v=""/>
    <n v="36719"/>
    <s v=""/>
    <n v="180"/>
    <s v="NULL"/>
    <s v="NULL"/>
  </r>
  <r>
    <x v="1"/>
    <x v="1"/>
    <d v="2021-12-31T00:00:00"/>
    <x v="11"/>
    <s v=" "/>
    <s v="G00227"/>
    <n v="51380"/>
    <x v="63"/>
    <s v="51380 Laundry"/>
    <x v="10"/>
    <s v="Accrued Aramark Warm up jacket"/>
    <s v=" "/>
    <s v=""/>
    <s v=""/>
    <n v="723.7"/>
    <n v="723.7"/>
    <n v="0"/>
    <s v="Aramark invoice 23801665- inv rec late Hold per My discrepancy"/>
    <s v="G/L Account"/>
    <s v=""/>
    <s v=" "/>
    <s v=""/>
    <s v=""/>
    <n v="36713"/>
    <s v=""/>
    <n v="180"/>
    <s v="NULL"/>
    <s v="NULL"/>
  </r>
  <r>
    <x v="1"/>
    <x v="8"/>
    <d v="2021-12-31T00:00:00"/>
    <x v="11"/>
    <s v="Invoice"/>
    <s v="20220112-87DV"/>
    <n v="51380"/>
    <x v="63"/>
    <s v="51380 Laundry"/>
    <x v="10"/>
    <s v="Dec 2021-  Dan Services"/>
    <s v=" "/>
    <s v=""/>
    <s v=""/>
    <n v="170"/>
    <n v="170"/>
    <n v="0"/>
    <s v=""/>
    <s v="G/L Account"/>
    <s v=""/>
    <s v=" "/>
    <s v=""/>
    <s v="Lan do and Associates, LLC"/>
    <n v="32669"/>
    <s v="20220112-87DV"/>
    <n v="110"/>
    <s v="NULL"/>
    <s v="NULL"/>
  </r>
  <r>
    <x v="4"/>
    <x v="4"/>
    <d v="2021-12-31T00:00:00"/>
    <x v="11"/>
    <s v="Invoice"/>
    <s v="535000148901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232"/>
    <s v="535000148901"/>
    <n v="110"/>
    <s v="NULL"/>
    <s v="NULL"/>
  </r>
  <r>
    <x v="4"/>
    <x v="4"/>
    <d v="2021-12-31T00:00:00"/>
    <x v="11"/>
    <s v="Invoice"/>
    <s v="535000148901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229"/>
    <s v="535000148901"/>
    <n v="120"/>
    <s v="NULL"/>
    <s v="NULL"/>
  </r>
  <r>
    <x v="4"/>
    <x v="4"/>
    <d v="2021-12-31T00:00:00"/>
    <x v="11"/>
    <s v="Invoice"/>
    <s v="535000148901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226"/>
    <s v="535000148901"/>
    <n v="130"/>
    <s v="NULL"/>
    <s v="NULL"/>
  </r>
  <r>
    <x v="4"/>
    <x v="4"/>
    <d v="2021-12-31T00:00:00"/>
    <x v="11"/>
    <s v="Invoice"/>
    <s v="535000148901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223"/>
    <s v="535000148901"/>
    <n v="170"/>
    <s v="NULL"/>
    <s v="NULL"/>
  </r>
  <r>
    <x v="4"/>
    <x v="4"/>
    <d v="2021-12-31T00:00:00"/>
    <x v="11"/>
    <s v="Invoice"/>
    <s v="535000157230"/>
    <n v="51380"/>
    <x v="63"/>
    <s v="51380 Laundry"/>
    <x v="10"/>
    <s v="Laundry MA"/>
    <s v=" "/>
    <s v=""/>
    <s v=""/>
    <n v="106.55"/>
    <n v="106.55"/>
    <n v="0"/>
    <s v=""/>
    <s v="G/L Account"/>
    <s v=""/>
    <s v=" "/>
    <s v=""/>
    <s v="Aramark"/>
    <n v="32219"/>
    <s v="535000157230"/>
    <n v="170"/>
    <s v="NULL"/>
    <s v="NULL"/>
  </r>
  <r>
    <x v="4"/>
    <x v="4"/>
    <d v="2021-12-31T00:00:00"/>
    <x v="11"/>
    <s v="Invoice"/>
    <s v="535000157230"/>
    <n v="51380"/>
    <x v="63"/>
    <s v="51380 Laundry"/>
    <x v="10"/>
    <s v="Laundry Nurses"/>
    <s v=" "/>
    <s v=""/>
    <s v=""/>
    <n v="44.69"/>
    <n v="44.69"/>
    <n v="0"/>
    <s v=""/>
    <s v="G/L Account"/>
    <s v=""/>
    <s v=" "/>
    <s v=""/>
    <s v="Aramark"/>
    <n v="32216"/>
    <s v="535000157230"/>
    <n v="120"/>
    <s v="NULL"/>
    <s v="NULL"/>
  </r>
  <r>
    <x v="4"/>
    <x v="4"/>
    <d v="2021-12-31T00:00:00"/>
    <x v="11"/>
    <s v="Invoice"/>
    <s v="535000157230"/>
    <n v="51380"/>
    <x v="63"/>
    <s v="51380 Laundry"/>
    <x v="10"/>
    <s v="Laundry  Lab"/>
    <s v=" "/>
    <s v=""/>
    <s v=""/>
    <n v="120.3"/>
    <n v="120.3"/>
    <n v="0"/>
    <s v=""/>
    <s v="G/L Account"/>
    <s v=""/>
    <s v=" "/>
    <s v=""/>
    <s v="Aramark"/>
    <n v="32213"/>
    <s v="535000157230"/>
    <n v="130"/>
    <s v="NULL"/>
    <s v="NULL"/>
  </r>
  <r>
    <x v="4"/>
    <x v="4"/>
    <d v="2021-12-31T00:00:00"/>
    <x v="11"/>
    <s v="Invoice"/>
    <s v="535000157230"/>
    <n v="51380"/>
    <x v="63"/>
    <s v="51380 Laundry"/>
    <x v="10"/>
    <s v="Laundry MD"/>
    <s v=" "/>
    <s v=""/>
    <s v=""/>
    <n v="72.180000000000007"/>
    <n v="72.180000000000007"/>
    <n v="0"/>
    <s v=""/>
    <s v="G/L Account"/>
    <s v=""/>
    <s v=" "/>
    <s v=""/>
    <s v="Aramark"/>
    <n v="32210"/>
    <s v="535000157230"/>
    <n v="110"/>
    <s v="NULL"/>
    <s v="NULL"/>
  </r>
  <r>
    <x v="4"/>
    <x v="4"/>
    <d v="2021-12-31T00:00:00"/>
    <x v="11"/>
    <s v="Invoice"/>
    <s v="20-537924"/>
    <n v="51380"/>
    <x v="63"/>
    <s v="51380 Laundry"/>
    <x v="10"/>
    <s v="10.25.21 Bath towels, pillow cases, sheets, blankets"/>
    <s v=" "/>
    <s v=""/>
    <s v=""/>
    <n v="204.85"/>
    <n v="204.85"/>
    <n v="0"/>
    <s v=""/>
    <s v="G/L Account"/>
    <s v=""/>
    <s v=" "/>
    <s v=""/>
    <s v="Admiral Linen"/>
    <n v="32206"/>
    <s v="20-537924"/>
    <n v="110"/>
    <s v="NULL"/>
    <s v="NULL"/>
  </r>
  <r>
    <x v="1"/>
    <x v="7"/>
    <d v="2021-12-31T00:00:00"/>
    <x v="11"/>
    <s v=" "/>
    <s v="G00198"/>
    <n v="51370"/>
    <x v="89"/>
    <s v="51370 COGS - repair &amp; maintenance "/>
    <x v="10"/>
    <s v="P12 Dec 2021- Prepaid Amortization"/>
    <s v=" "/>
    <s v=""/>
    <s v=""/>
    <n v="416.44"/>
    <n v="416.44"/>
    <n v="0"/>
    <s v="Tosoh Bioscience, INC - Oak"/>
    <s v="G/L Account"/>
    <s v=""/>
    <s v=" "/>
    <s v=""/>
    <s v=""/>
    <n v="31913"/>
    <s v=""/>
    <n v="130"/>
    <s v="NULL"/>
    <s v="NULL"/>
  </r>
  <r>
    <x v="1"/>
    <x v="5"/>
    <d v="2021-12-31T00:00:00"/>
    <x v="11"/>
    <s v=" "/>
    <s v="G00198"/>
    <n v="51370"/>
    <x v="89"/>
    <s v="51370 COGS - repair &amp; maintenance "/>
    <x v="10"/>
    <s v="P12 Dec 2021- Prepaid Amortization"/>
    <s v=" "/>
    <s v=""/>
    <s v=""/>
    <n v="416.44"/>
    <n v="416.44"/>
    <n v="0"/>
    <s v="Tosoh Bioscience, INC -SV"/>
    <s v="G/L Account"/>
    <s v=""/>
    <s v=" "/>
    <s v=""/>
    <s v=""/>
    <n v="31910"/>
    <s v=""/>
    <n v="130"/>
    <s v="NULL"/>
    <s v="NULL"/>
  </r>
  <r>
    <x v="1"/>
    <x v="1"/>
    <d v="2021-12-31T00:00:00"/>
    <x v="11"/>
    <s v="Invoice"/>
    <s v="960606672"/>
    <n v="51370"/>
    <x v="89"/>
    <s v="51370 COGS - repair &amp; maintenance "/>
    <x v="10"/>
    <s v="8.19.21 Whistle when pushing air through fan coil"/>
    <s v=" "/>
    <s v=""/>
    <s v=""/>
    <n v="523"/>
    <n v="523"/>
    <n v="0"/>
    <s v=""/>
    <s v="G/L Account"/>
    <s v=""/>
    <s v=" "/>
    <s v=""/>
    <s v="Envise"/>
    <n v="29348"/>
    <s v="960606672"/>
    <n v="130"/>
    <s v="NULL"/>
    <s v="NULL"/>
  </r>
  <r>
    <x v="1"/>
    <x v="7"/>
    <d v="2021-12-31T00:00:00"/>
    <x v="11"/>
    <s v="Invoice"/>
    <s v="590346320"/>
    <n v="51370"/>
    <x v="89"/>
    <s v="51370 COGS - repair &amp; maintenance "/>
    <x v="10"/>
    <s v="Nov 2021 Service"/>
    <s v=" "/>
    <s v=""/>
    <s v=""/>
    <n v="550"/>
    <n v="550"/>
    <n v="0"/>
    <s v=""/>
    <s v="G/L Account"/>
    <s v=""/>
    <s v=" "/>
    <s v=""/>
    <s v="Richard Wolf Medical Instruments Corp."/>
    <n v="29344"/>
    <s v="590346320"/>
    <n v="120"/>
    <s v="NULL"/>
    <s v="NULL"/>
  </r>
  <r>
    <x v="1"/>
    <x v="5"/>
    <d v="2021-12-31T00:00:00"/>
    <x v="11"/>
    <s v="Invoice"/>
    <s v="590346319"/>
    <n v="51370"/>
    <x v="89"/>
    <s v="51370 COGS - repair &amp; maintenance "/>
    <x v="10"/>
    <s v="Nov 2021 Service"/>
    <s v=" "/>
    <s v=""/>
    <s v=""/>
    <n v="550"/>
    <n v="550"/>
    <n v="0"/>
    <s v=""/>
    <s v="G/L Account"/>
    <s v=""/>
    <s v=" "/>
    <s v=""/>
    <s v="Richard Wolf Medical Instruments Corp."/>
    <n v="29340"/>
    <s v="590346319"/>
    <n v="120"/>
    <s v="NULL"/>
    <s v="NULL"/>
  </r>
  <r>
    <x v="1"/>
    <x v="1"/>
    <d v="2021-12-31T00:00:00"/>
    <x v="11"/>
    <s v="Invoice"/>
    <s v="59034629"/>
    <n v="51370"/>
    <x v="89"/>
    <s v="51370 COGS - repair &amp; maintenance "/>
    <x v="10"/>
    <s v="Nov 2021 Service"/>
    <s v=" "/>
    <s v=""/>
    <s v=""/>
    <n v="916.21"/>
    <n v="916.21"/>
    <n v="0"/>
    <s v=""/>
    <s v="G/L Account"/>
    <s v=""/>
    <s v=" "/>
    <s v=""/>
    <s v="Richard Wolf Medical Instruments Corp."/>
    <n v="29336"/>
    <s v="59034629"/>
    <n v="120"/>
    <s v="NULL"/>
    <s v="NULL"/>
  </r>
  <r>
    <x v="1"/>
    <x v="5"/>
    <d v="2021-12-31T00:00:00"/>
    <x v="11"/>
    <s v="Invoice"/>
    <s v="224422"/>
    <n v="51350"/>
    <x v="90"/>
    <s v="51350 COGS - janitorial and waste management"/>
    <x v="10"/>
    <s v="Dec 2021 Waste management"/>
    <s v=" "/>
    <s v=""/>
    <s v=""/>
    <n v="750"/>
    <n v="750"/>
    <n v="0"/>
    <s v=""/>
    <s v="G/L Account"/>
    <s v=""/>
    <s v=" "/>
    <s v=""/>
    <s v="Biologic"/>
    <n v="33135"/>
    <s v="224422"/>
    <n v="380"/>
    <s v="NULL"/>
    <s v="NULL"/>
  </r>
  <r>
    <x v="1"/>
    <x v="7"/>
    <d v="2021-12-31T00:00:00"/>
    <x v="11"/>
    <s v="Invoice"/>
    <s v="224420"/>
    <n v="51350"/>
    <x v="90"/>
    <s v="51350 COGS - janitorial and waste management"/>
    <x v="10"/>
    <s v="Dec 2021 Waste management"/>
    <s v=" "/>
    <s v=""/>
    <s v=""/>
    <n v="750"/>
    <n v="750"/>
    <n v="0"/>
    <s v=""/>
    <s v="G/L Account"/>
    <s v=""/>
    <s v=" "/>
    <s v=""/>
    <s v="Biologic"/>
    <n v="33131"/>
    <s v="224420"/>
    <n v="380"/>
    <s v="NULL"/>
    <s v="NULL"/>
  </r>
  <r>
    <x v="1"/>
    <x v="1"/>
    <d v="2021-12-31T00:00:00"/>
    <x v="11"/>
    <s v="Invoice"/>
    <s v="224421"/>
    <n v="51350"/>
    <x v="90"/>
    <s v="51350 COGS - janitorial and waste management"/>
    <x v="10"/>
    <s v="Dec 2021 Waste management"/>
    <s v=" "/>
    <s v=""/>
    <s v=""/>
    <n v="980"/>
    <n v="980"/>
    <n v="0"/>
    <s v=""/>
    <s v="G/L Account"/>
    <s v=""/>
    <s v=" "/>
    <s v=""/>
    <s v="Biologic"/>
    <n v="29398"/>
    <s v="224421"/>
    <n v="380"/>
    <s v="NULL"/>
    <s v="NULL"/>
  </r>
  <r>
    <x v="1"/>
    <x v="1"/>
    <d v="2021-12-31T00:00:00"/>
    <x v="11"/>
    <s v="Invoice"/>
    <s v="DEC2021-MPC"/>
    <n v="51350"/>
    <x v="90"/>
    <s v="51350 COGS - janitorial and waste management"/>
    <x v="10"/>
    <s v="Dec 2021 Janitorial - SF"/>
    <s v=" "/>
    <s v=""/>
    <s v=""/>
    <n v="1400"/>
    <n v="1400"/>
    <n v="0"/>
    <s v=""/>
    <s v="G/L Account"/>
    <s v=""/>
    <s v=" "/>
    <s v=""/>
    <s v="Antonio A Dos Santos"/>
    <n v="29352"/>
    <s v="DEC2021-MPC"/>
    <n v="380"/>
    <s v="NULL"/>
    <s v="NULL"/>
  </r>
  <r>
    <x v="1"/>
    <x v="5"/>
    <d v="2021-12-31T00:00:00"/>
    <x v="11"/>
    <s v="Invoice"/>
    <s v="3792"/>
    <n v="51350"/>
    <x v="90"/>
    <s v="51350 COGS - janitorial and waste management"/>
    <x v="10"/>
    <s v="Dec 2021 Cleaning"/>
    <s v=" "/>
    <s v=""/>
    <s v=""/>
    <n v="2700"/>
    <n v="2700"/>
    <n v="0"/>
    <s v=""/>
    <s v="G/L Account"/>
    <s v=""/>
    <s v=" "/>
    <s v=""/>
    <s v="Carrillo's Cleaning Services, Inc"/>
    <n v="28705"/>
    <s v="3792"/>
    <n v="380"/>
    <s v="NULL"/>
    <s v="NULL"/>
  </r>
  <r>
    <x v="1"/>
    <x v="7"/>
    <d v="2021-12-31T00:00:00"/>
    <x v="11"/>
    <s v="Invoice"/>
    <s v="3791"/>
    <n v="51350"/>
    <x v="90"/>
    <s v="51350 COGS - janitorial and waste management"/>
    <x v="10"/>
    <s v="Dec 2021 Cleaning"/>
    <s v=" "/>
    <s v=""/>
    <s v=""/>
    <n v="2273.69"/>
    <n v="2273.69"/>
    <n v="0"/>
    <s v=""/>
    <s v="G/L Account"/>
    <s v=""/>
    <s v=" "/>
    <s v=""/>
    <s v="Carrillo's Cleaning Services, Inc"/>
    <n v="28701"/>
    <s v="3791"/>
    <n v="380"/>
    <s v="NULL"/>
    <s v="NULL"/>
  </r>
  <r>
    <x v="1"/>
    <x v="1"/>
    <d v="2021-12-31T00:00:00"/>
    <x v="11"/>
    <s v="Invoice"/>
    <s v="12.16.21-12.31.21-KW"/>
    <n v="51340"/>
    <x v="65"/>
    <s v="51340 COGS - contract labor"/>
    <x v="10"/>
    <s v="12.16.21-12.31.21-KW Medication consultant"/>
    <s v=" "/>
    <s v=""/>
    <s v=""/>
    <n v="1400"/>
    <n v="1400"/>
    <n v="0"/>
    <s v=""/>
    <s v="G/L Account"/>
    <s v=""/>
    <s v=" "/>
    <s v=""/>
    <s v="Kristen Ann Wu"/>
    <n v="28520"/>
    <s v="12.16.21-12.31.21-KW"/>
    <n v="180"/>
    <s v="NULL"/>
    <s v="NULL"/>
  </r>
  <r>
    <x v="1"/>
    <x v="4"/>
    <d v="2021-12-31T00:00:00"/>
    <x v="11"/>
    <s v=" "/>
    <s v="G00227"/>
    <n v="51330"/>
    <x v="66"/>
    <s v="51330 Genetic testing"/>
    <x v="10"/>
    <s v="Accrued Natera"/>
    <s v=" "/>
    <s v=""/>
    <s v=""/>
    <n v="2275"/>
    <n v="2275"/>
    <n v="0"/>
    <s v="Natera Dec 21 invoices"/>
    <s v="G/L Account"/>
    <s v=""/>
    <s v=" "/>
    <s v=""/>
    <s v=""/>
    <n v="36445"/>
    <s v=""/>
    <n v="130"/>
    <s v="NULL"/>
    <s v="NULL"/>
  </r>
  <r>
    <x v="1"/>
    <x v="5"/>
    <d v="2021-12-31T00:00:00"/>
    <x v="11"/>
    <s v=" "/>
    <s v="G00227"/>
    <n v="51330"/>
    <x v="66"/>
    <s v="51330 Genetic testing"/>
    <x v="10"/>
    <s v="Accrued Natera"/>
    <s v=" "/>
    <s v=""/>
    <s v=""/>
    <n v="14883"/>
    <n v="14883"/>
    <n v="0"/>
    <s v="Natera Dec 21 invoices"/>
    <s v="G/L Account"/>
    <s v=""/>
    <s v=" "/>
    <s v=""/>
    <s v=""/>
    <n v="36439"/>
    <s v=""/>
    <n v="130"/>
    <s v="NULL"/>
    <s v="NULL"/>
  </r>
  <r>
    <x v="1"/>
    <x v="7"/>
    <d v="2021-12-31T00:00:00"/>
    <x v="11"/>
    <s v=" "/>
    <s v="G00227"/>
    <n v="51330"/>
    <x v="66"/>
    <s v="51330 Genetic testing"/>
    <x v="10"/>
    <s v="Accrued Natera"/>
    <s v=" "/>
    <s v=""/>
    <s v=""/>
    <n v="18425"/>
    <n v="18425"/>
    <n v="0"/>
    <s v="Natera Dec 21 invoices"/>
    <s v="G/L Account"/>
    <s v=""/>
    <s v=" "/>
    <s v=""/>
    <s v=""/>
    <n v="36433"/>
    <s v=""/>
    <n v="130"/>
    <s v="NULL"/>
    <s v="NULL"/>
  </r>
  <r>
    <x v="1"/>
    <x v="1"/>
    <d v="2021-12-31T00:00:00"/>
    <x v="11"/>
    <s v=" "/>
    <s v="G00227"/>
    <n v="51330"/>
    <x v="66"/>
    <s v="51330 Genetic testing"/>
    <x v="10"/>
    <s v="Accrued Natera"/>
    <s v=" "/>
    <s v=""/>
    <s v=""/>
    <n v="22540.33"/>
    <n v="22540.33"/>
    <n v="0"/>
    <s v="Natera Dec 21 invoices"/>
    <s v="G/L Account"/>
    <s v=""/>
    <s v=" "/>
    <s v=""/>
    <s v=""/>
    <n v="36427"/>
    <s v=""/>
    <n v="130"/>
    <s v="NULL"/>
    <s v="NULL"/>
  </r>
  <r>
    <x v="0"/>
    <x v="2"/>
    <d v="2021-12-31T00:00:00"/>
    <x v="11"/>
    <s v="Invoice"/>
    <s v="DEC2021-FS"/>
    <n v="51320"/>
    <x v="67"/>
    <s v="51320 Insurance billing services"/>
    <x v="10"/>
    <s v="Nov 2021 Insurance Billing services 7.5% MSO"/>
    <s v=" "/>
    <s v=""/>
    <s v=""/>
    <n v="2338.61"/>
    <n v="2338.61"/>
    <n v="0"/>
    <s v=""/>
    <s v="G/L Account"/>
    <s v=""/>
    <s v=" "/>
    <s v=""/>
    <s v="Flora Sanders"/>
    <n v="28726"/>
    <s v="DEC2021-FS"/>
    <n v="220"/>
    <s v="NULL"/>
    <s v="NULL"/>
  </r>
  <r>
    <x v="1"/>
    <x v="1"/>
    <d v="2021-12-31T00:00:00"/>
    <x v="11"/>
    <s v="Invoice"/>
    <s v="DEC2021-FS"/>
    <n v="51320"/>
    <x v="67"/>
    <s v="51320 Insurance billing services"/>
    <x v="10"/>
    <s v="Nov 2021 Insurance Billing services 7.5% PC"/>
    <s v=" "/>
    <s v=""/>
    <s v=""/>
    <n v="21028.49"/>
    <n v="21028.49"/>
    <n v="0"/>
    <s v=""/>
    <s v="G/L Account"/>
    <s v=""/>
    <s v=" "/>
    <s v=""/>
    <s v="Flora Sanders"/>
    <n v="28723"/>
    <s v="DEC2021-FS"/>
    <n v="22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2276.48"/>
    <n v="2276.48"/>
    <n v="0"/>
    <s v="Labcorp 71316073 NYC"/>
    <s v="G/L Account"/>
    <s v=""/>
    <s v=" "/>
    <s v=""/>
    <s v=""/>
    <n v="36517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1840.21"/>
    <n v="1840.21"/>
    <n v="0"/>
    <s v="Labcorp 71583832 NYC"/>
    <s v="G/L Account"/>
    <s v=""/>
    <s v=" "/>
    <s v=""/>
    <s v=""/>
    <n v="36511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2481.79"/>
    <n v="2481.79"/>
    <n v="0"/>
    <s v="Labcorp 70932556 NYC"/>
    <s v="G/L Account"/>
    <s v=""/>
    <s v=" "/>
    <s v=""/>
    <s v=""/>
    <n v="36505"/>
    <s v=""/>
    <n v="130"/>
    <s v="NULL"/>
    <s v="NULL"/>
  </r>
  <r>
    <x v="4"/>
    <x v="4"/>
    <d v="2021-12-31T00:00:00"/>
    <x v="11"/>
    <s v=" "/>
    <s v="G00227"/>
    <n v="51310"/>
    <x v="68"/>
    <s v="51310 Lab transport"/>
    <x v="10"/>
    <s v="Accrued Labcorp"/>
    <s v=" "/>
    <s v=""/>
    <s v=""/>
    <n v="655.04999999999995"/>
    <n v="655.04999999999995"/>
    <n v="0"/>
    <s v="Labcorp 70812923 NYC"/>
    <s v="G/L Account"/>
    <s v=""/>
    <s v=" "/>
    <s v=""/>
    <s v=""/>
    <n v="36499"/>
    <s v=""/>
    <n v="130"/>
    <s v="NULL"/>
    <s v="NULL"/>
  </r>
  <r>
    <x v="1"/>
    <x v="3"/>
    <d v="2021-12-31T00:00:00"/>
    <x v="11"/>
    <s v=" "/>
    <s v="G00227"/>
    <n v="51310"/>
    <x v="68"/>
    <s v="51310 Lab transport"/>
    <x v="10"/>
    <s v="Accrued Labcorp"/>
    <s v=" "/>
    <s v=""/>
    <s v=""/>
    <n v="526.11"/>
    <n v="526.11"/>
    <n v="0"/>
    <s v="Labcorp Stmt 70683189 SOMA"/>
    <s v="G/L Account"/>
    <s v=""/>
    <s v=" "/>
    <s v=""/>
    <s v=""/>
    <n v="36493"/>
    <s v=""/>
    <n v="130"/>
    <s v="NULL"/>
    <s v="NULL"/>
  </r>
  <r>
    <x v="1"/>
    <x v="5"/>
    <d v="2021-12-31T00:00:00"/>
    <x v="11"/>
    <s v=" "/>
    <s v="G00227"/>
    <n v="51310"/>
    <x v="68"/>
    <s v="51310 Lab transport"/>
    <x v="10"/>
    <s v="Accrued Labcorp"/>
    <s v=" "/>
    <s v=""/>
    <s v=""/>
    <n v="5948"/>
    <n v="5948"/>
    <n v="0"/>
    <s v="Labcorp Stmt 71509997 SV"/>
    <s v="G/L Account"/>
    <s v=""/>
    <s v=" "/>
    <s v=""/>
    <s v=""/>
    <n v="36487"/>
    <s v=""/>
    <n v="130"/>
    <s v="NULL"/>
    <s v="NULL"/>
  </r>
  <r>
    <x v="1"/>
    <x v="7"/>
    <d v="2021-12-31T00:00:00"/>
    <x v="11"/>
    <s v=" "/>
    <s v="G00227"/>
    <n v="51310"/>
    <x v="68"/>
    <s v="51310 Lab transport"/>
    <x v="10"/>
    <s v="Accrued Labcorp"/>
    <s v=" "/>
    <s v=""/>
    <s v=""/>
    <n v="4461.54"/>
    <n v="4461.54"/>
    <n v="0"/>
    <s v="Labcorp Stmt 71509876 Oak"/>
    <s v="G/L Account"/>
    <s v=""/>
    <s v=" "/>
    <s v=""/>
    <s v=""/>
    <n v="36481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2683.75"/>
    <n v="12683.75"/>
    <n v="0"/>
    <s v="Labcorp stmt 71509818 SF"/>
    <s v="G/L Account"/>
    <s v=""/>
    <s v=" "/>
    <s v=""/>
    <s v=""/>
    <n v="36475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8932.36"/>
    <n v="18932.36"/>
    <n v="0"/>
    <s v="Labcorp Stmt 70667322 SF"/>
    <s v="G/L Account"/>
    <s v=""/>
    <s v=" "/>
    <s v=""/>
    <s v=""/>
    <n v="36469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11156.15"/>
    <n v="11156.15"/>
    <n v="0"/>
    <s v="Labcorp Stmt 71231714 SF"/>
    <s v="G/L Account"/>
    <s v=""/>
    <s v=" "/>
    <s v=""/>
    <s v=""/>
    <n v="36463"/>
    <s v=""/>
    <n v="130"/>
    <s v="NULL"/>
    <s v="NULL"/>
  </r>
  <r>
    <x v="1"/>
    <x v="1"/>
    <d v="2021-12-31T00:00:00"/>
    <x v="11"/>
    <s v=" "/>
    <s v="G00227"/>
    <n v="51310"/>
    <x v="68"/>
    <s v="51310 Lab transport"/>
    <x v="10"/>
    <s v="Accrued Labcorp"/>
    <s v=" "/>
    <s v=""/>
    <s v=""/>
    <n v="20565.61"/>
    <n v="20565.61"/>
    <n v="0"/>
    <s v="Labcorp Stmt 70907953 SF"/>
    <s v="G/L Account"/>
    <s v=""/>
    <s v=" "/>
    <s v=""/>
    <s v=""/>
    <n v="36457"/>
    <s v=""/>
    <n v="130"/>
    <s v="NULL"/>
    <s v="NULL"/>
  </r>
  <r>
    <x v="1"/>
    <x v="8"/>
    <d v="2021-12-31T00:00:00"/>
    <x v="11"/>
    <s v=" "/>
    <s v="G00227"/>
    <n v="51310"/>
    <x v="68"/>
    <s v="51310 Lab transport"/>
    <x v="10"/>
    <s v="Accrued Labcorp"/>
    <s v=" "/>
    <s v=""/>
    <s v=""/>
    <n v="1474.67"/>
    <n v="1474.67"/>
    <n v="0"/>
    <s v="Labcorp Stmt 70018363 Dan"/>
    <s v="G/L Account"/>
    <s v=""/>
    <s v=" "/>
    <s v=""/>
    <s v=""/>
    <n v="36451"/>
    <s v=""/>
    <n v="130"/>
    <s v="NULL"/>
    <s v="NULL"/>
  </r>
  <r>
    <x v="0"/>
    <x v="2"/>
    <d v="2021-12-31T00:00:00"/>
    <x v="11"/>
    <s v="Invoice"/>
    <s v="71745318"/>
    <n v="51310"/>
    <x v="68"/>
    <s v="51310 Lab transport"/>
    <x v="10"/>
    <s v="Labcorp Sutter"/>
    <s v=" "/>
    <s v=""/>
    <s v=""/>
    <n v="611.62"/>
    <n v="611.62"/>
    <n v="0"/>
    <s v=""/>
    <s v="G/L Account"/>
    <s v=""/>
    <s v=" "/>
    <s v=""/>
    <s v="LabCorp"/>
    <n v="32407"/>
    <s v="71745318"/>
    <n v="130"/>
    <s v="NULL"/>
    <s v="NULL"/>
  </r>
  <r>
    <x v="1"/>
    <x v="8"/>
    <d v="2021-12-31T00:00:00"/>
    <x v="11"/>
    <s v="Invoice"/>
    <s v="71644176"/>
    <n v="51310"/>
    <x v="68"/>
    <s v="51310 Lab transport"/>
    <x v="10"/>
    <s v="Labcorp Danville"/>
    <s v=" "/>
    <s v=""/>
    <s v=""/>
    <n v="1170.5"/>
    <n v="1170.5"/>
    <n v="0"/>
    <s v=""/>
    <s v="G/L Account"/>
    <s v=""/>
    <s v=" "/>
    <s v=""/>
    <s v="LabCorp"/>
    <n v="32403"/>
    <s v="71644176"/>
    <n v="130"/>
    <s v="NULL"/>
    <s v="NULL"/>
  </r>
  <r>
    <x v="1"/>
    <x v="6"/>
    <d v="2021-12-31T00:00:00"/>
    <x v="11"/>
    <s v="Invoice"/>
    <s v="71644097"/>
    <n v="51310"/>
    <x v="68"/>
    <s v="51310 Lab transport"/>
    <x v="10"/>
    <s v="Labcorp RWC"/>
    <s v=" "/>
    <s v=""/>
    <s v=""/>
    <n v="233.76"/>
    <n v="233.76"/>
    <n v="0"/>
    <s v=""/>
    <s v="G/L Account"/>
    <s v=""/>
    <s v=" "/>
    <s v=""/>
    <s v="LabCorp"/>
    <n v="32399"/>
    <s v="71644097"/>
    <n v="130"/>
    <s v="NULL"/>
    <s v="NULL"/>
  </r>
  <r>
    <x v="1"/>
    <x v="8"/>
    <d v="2021-12-31T00:00:00"/>
    <x v="11"/>
    <s v="Invoice"/>
    <s v="31436"/>
    <n v="51310"/>
    <x v="68"/>
    <s v="51310 Lab transport"/>
    <x v="10"/>
    <s v="Dec 2021 -Courier Service"/>
    <s v=" "/>
    <s v=""/>
    <s v=""/>
    <n v="240"/>
    <n v="240"/>
    <n v="0"/>
    <s v=""/>
    <s v="G/L Account"/>
    <s v=""/>
    <s v=" "/>
    <s v=""/>
    <s v="Angels Courier, Inc"/>
    <n v="29328"/>
    <s v="31436"/>
    <n v="160"/>
    <s v="NULL"/>
    <s v="NULL"/>
  </r>
  <r>
    <x v="1"/>
    <x v="7"/>
    <d v="2021-12-31T00:00:00"/>
    <x v="11"/>
    <s v="Invoice"/>
    <s v="31436"/>
    <n v="51310"/>
    <x v="68"/>
    <s v="51310 Lab transport"/>
    <x v="10"/>
    <s v="Dec 2021 -Courier Service"/>
    <s v=" "/>
    <s v=""/>
    <s v=""/>
    <n v="1260"/>
    <n v="1260"/>
    <n v="0"/>
    <s v=""/>
    <s v="G/L Account"/>
    <s v=""/>
    <s v=" "/>
    <s v=""/>
    <s v="Angels Courier, Inc"/>
    <n v="29325"/>
    <s v="31436"/>
    <n v="160"/>
    <s v="NULL"/>
    <s v="NULL"/>
  </r>
  <r>
    <x v="1"/>
    <x v="1"/>
    <d v="2021-12-31T00:00:00"/>
    <x v="11"/>
    <s v="Invoice"/>
    <s v="31436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22"/>
    <s v="31436"/>
    <n v="160"/>
    <s v="NULL"/>
    <s v="NULL"/>
  </r>
  <r>
    <x v="1"/>
    <x v="1"/>
    <d v="2021-12-31T00:00:00"/>
    <x v="11"/>
    <s v="Invoice"/>
    <s v="31435"/>
    <n v="51310"/>
    <x v="68"/>
    <s v="51310 Lab transport"/>
    <x v="10"/>
    <s v="Dec 2021 -Courier Service"/>
    <s v=" "/>
    <s v=""/>
    <s v=""/>
    <n v="320"/>
    <n v="320"/>
    <n v="0"/>
    <s v=""/>
    <s v="G/L Account"/>
    <s v=""/>
    <s v=" "/>
    <s v=""/>
    <s v="Angels Courier, Inc"/>
    <n v="29318"/>
    <s v="31435"/>
    <n v="160"/>
    <s v="NULL"/>
    <s v="NULL"/>
  </r>
  <r>
    <x v="1"/>
    <x v="7"/>
    <d v="2021-12-31T00:00:00"/>
    <x v="11"/>
    <s v="Invoice"/>
    <s v="31435"/>
    <n v="51310"/>
    <x v="68"/>
    <s v="51310 Lab transport"/>
    <x v="10"/>
    <s v="Dec 2021 -Courier Service"/>
    <s v=" "/>
    <s v=""/>
    <s v=""/>
    <n v="160"/>
    <n v="160"/>
    <n v="0"/>
    <s v=""/>
    <s v="G/L Account"/>
    <s v=""/>
    <s v=" "/>
    <s v=""/>
    <s v="Angels Courier, Inc"/>
    <n v="29315"/>
    <s v="31435"/>
    <n v="160"/>
    <s v="NULL"/>
    <s v="NULL"/>
  </r>
  <r>
    <x v="1"/>
    <x v="8"/>
    <d v="2021-12-31T00:00:00"/>
    <x v="11"/>
    <s v="Invoice"/>
    <s v="31435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12"/>
    <s v="31435"/>
    <n v="160"/>
    <s v="NULL"/>
    <s v="NULL"/>
  </r>
  <r>
    <x v="1"/>
    <x v="7"/>
    <d v="2021-12-31T00:00:00"/>
    <x v="11"/>
    <s v="Invoice"/>
    <s v="31434"/>
    <n v="51310"/>
    <x v="68"/>
    <s v="51310 Lab transport"/>
    <x v="10"/>
    <s v="Dec 2021 -Courier Service"/>
    <s v=" "/>
    <s v=""/>
    <s v=""/>
    <n v="80"/>
    <n v="80"/>
    <n v="0"/>
    <s v=""/>
    <s v="G/L Account"/>
    <s v=""/>
    <s v=" "/>
    <s v=""/>
    <s v="Angels Courier, Inc"/>
    <n v="29308"/>
    <s v="31434"/>
    <n v="160"/>
    <s v="NULL"/>
    <s v="NULL"/>
  </r>
  <r>
    <x v="1"/>
    <x v="1"/>
    <d v="2021-12-31T00:00:00"/>
    <x v="11"/>
    <s v="Invoice"/>
    <s v="31434"/>
    <n v="51310"/>
    <x v="68"/>
    <s v="51310 Lab transport"/>
    <x v="10"/>
    <s v="Dec 2021 -Courier Service"/>
    <s v=" "/>
    <s v=""/>
    <s v=""/>
    <n v="1225"/>
    <n v="1225"/>
    <n v="0"/>
    <s v=""/>
    <s v="G/L Account"/>
    <s v=""/>
    <s v=" "/>
    <s v=""/>
    <s v="Angels Courier, Inc"/>
    <n v="29305"/>
    <s v="31434"/>
    <n v="160"/>
    <s v="NULL"/>
    <s v="NULL"/>
  </r>
  <r>
    <x v="1"/>
    <x v="7"/>
    <d v="2021-12-31T00:00:00"/>
    <x v="11"/>
    <s v="Invoice"/>
    <s v="30816"/>
    <n v="51310"/>
    <x v="68"/>
    <s v="51310 Lab transport"/>
    <x v="10"/>
    <s v="Nov 2021 -Courier Service Oak"/>
    <s v=" "/>
    <s v=""/>
    <s v=""/>
    <n v="60"/>
    <n v="60"/>
    <n v="0"/>
    <s v=""/>
    <s v="G/L Account"/>
    <s v=""/>
    <s v=" "/>
    <s v=""/>
    <s v="Angels Courier, Inc"/>
    <n v="28693"/>
    <s v="30816"/>
    <n v="160"/>
    <s v="NULL"/>
    <s v="NULL"/>
  </r>
  <r>
    <x v="1"/>
    <x v="1"/>
    <d v="2021-12-31T00:00:00"/>
    <x v="11"/>
    <s v=" "/>
    <s v="G00195"/>
    <n v="51260"/>
    <x v="70"/>
    <s v="51260 Patient souvenirs"/>
    <x v="11"/>
    <s v="Costco Patient flowers"/>
    <s v=" "/>
    <s v=""/>
    <s v=""/>
    <n v="52.49"/>
    <n v="52.49"/>
    <n v="0"/>
    <s v="Costco"/>
    <s v="G/L Account"/>
    <s v=""/>
    <s v=" "/>
    <s v=""/>
    <s v=""/>
    <n v="30550"/>
    <s v=""/>
    <n v="340"/>
    <s v="NULL"/>
    <s v="NULL"/>
  </r>
  <r>
    <x v="4"/>
    <x v="4"/>
    <d v="2021-12-31T00:00:00"/>
    <x v="11"/>
    <s v=" "/>
    <s v="G00195"/>
    <n v="51250"/>
    <x v="71"/>
    <s v="51250 Patient refreshments"/>
    <x v="11"/>
    <s v="la croix, soap, nuts"/>
    <s v=" "/>
    <s v=""/>
    <s v=""/>
    <n v="83.95"/>
    <n v="83.95"/>
    <n v="0"/>
    <s v="Costco"/>
    <s v="G/L Account"/>
    <s v=""/>
    <s v=" "/>
    <s v=""/>
    <s v=""/>
    <n v="30544"/>
    <s v=""/>
    <n v="180"/>
    <s v="NULL"/>
    <s v="NULL"/>
  </r>
  <r>
    <x v="1"/>
    <x v="1"/>
    <d v="2021-12-31T00:00:00"/>
    <x v="11"/>
    <s v=" "/>
    <s v="G00227"/>
    <n v="51230"/>
    <x v="72"/>
    <s v="51230 IVF Lab supplies"/>
    <x v="11"/>
    <s v="Accrued Aged McKesson invoices IVF"/>
    <s v=" "/>
    <s v=""/>
    <s v=""/>
    <n v="7085.51"/>
    <n v="7085.51"/>
    <n v="0"/>
    <s v="Accrued Aged McKesson invoices IVF"/>
    <s v="G/L Account"/>
    <s v=""/>
    <s v=" "/>
    <s v=""/>
    <s v=""/>
    <n v="36797"/>
    <s v=""/>
    <n v="130"/>
    <s v="NULL"/>
    <s v="NULL"/>
  </r>
  <r>
    <x v="1"/>
    <x v="7"/>
    <d v="2021-12-31T00:00:00"/>
    <x v="11"/>
    <s v=" "/>
    <s v="G00227"/>
    <n v="51230"/>
    <x v="72"/>
    <s v="51230 IVF Lab supplies"/>
    <x v="11"/>
    <s v="Accrued Aged McKesson invoices IVF"/>
    <s v=" "/>
    <s v=""/>
    <s v=""/>
    <n v="1778.52"/>
    <n v="1778.52"/>
    <n v="0"/>
    <s v="Accrued Aged McKesson invoices IVF"/>
    <s v="G/L Account"/>
    <s v=""/>
    <s v=" "/>
    <s v=""/>
    <s v=""/>
    <n v="36791"/>
    <s v=""/>
    <n v="130"/>
    <s v="NULL"/>
    <s v="NULL"/>
  </r>
  <r>
    <x v="4"/>
    <x v="4"/>
    <d v="2021-12-31T00:00:00"/>
    <x v="11"/>
    <s v=" "/>
    <s v="G00227"/>
    <n v="51230"/>
    <x v="72"/>
    <s v="51230 IVF Lab supplies"/>
    <x v="11"/>
    <s v="Accrued NextGen Invoice 6783"/>
    <s v=" "/>
    <s v=""/>
    <s v=""/>
    <n v="174.48"/>
    <n v="174.48"/>
    <n v="0"/>
    <s v="Accrued NextGen Invoice 6783- rec late"/>
    <s v="G/L Account"/>
    <s v=""/>
    <s v=" "/>
    <s v=""/>
    <s v=""/>
    <n v="36761"/>
    <s v=""/>
    <n v="130"/>
    <s v="NULL"/>
    <s v="NULL"/>
  </r>
  <r>
    <x v="0"/>
    <x v="0"/>
    <d v="2021-12-31T00:00:00"/>
    <x v="11"/>
    <s v=" "/>
    <s v="G00221"/>
    <n v="51230"/>
    <x v="72"/>
    <s v="51230 IVF Lab supplies"/>
    <x v="11"/>
    <s v="Dec 21 Inv Adjustment"/>
    <s v=" "/>
    <s v=""/>
    <s v=""/>
    <n v="1018.73"/>
    <n v="1018.73"/>
    <n v="0"/>
    <s v=""/>
    <s v="G/L Account"/>
    <s v=""/>
    <s v=" "/>
    <s v=""/>
    <s v=""/>
    <n v="35834"/>
    <s v=""/>
    <s v=""/>
    <s v=""/>
    <s v=""/>
  </r>
  <r>
    <x v="4"/>
    <x v="4"/>
    <d v="2021-12-31T00:00:00"/>
    <x v="11"/>
    <s v="Invoice"/>
    <s v="66844903"/>
    <n v="51230"/>
    <x v="72"/>
    <s v="51230 IVF Lab supplies"/>
    <x v="11"/>
    <s v="Nitrogen Liquid NF, Carbon Dioxide"/>
    <s v=" "/>
    <s v=""/>
    <s v=""/>
    <n v="1240.47"/>
    <n v="1240.47"/>
    <n v="0"/>
    <s v=""/>
    <s v="G/L Account"/>
    <s v=""/>
    <s v=" "/>
    <s v=""/>
    <s v="Linde Gas &amp; Equipment Inc."/>
    <n v="35380"/>
    <s v="66844903"/>
    <n v="130"/>
    <s v="NULL"/>
    <s v="NULL"/>
  </r>
  <r>
    <x v="4"/>
    <x v="4"/>
    <d v="2021-12-31T00:00:00"/>
    <x v="11"/>
    <s v="Invoice"/>
    <s v="66748331"/>
    <n v="51230"/>
    <x v="72"/>
    <s v="51230 IVF Lab supplies"/>
    <x v="11"/>
    <s v="Med high pressure/ med liquid"/>
    <s v=" "/>
    <s v=""/>
    <s v=""/>
    <n v="3214.61"/>
    <n v="3214.61"/>
    <n v="0"/>
    <s v=""/>
    <s v="G/L Account"/>
    <s v=""/>
    <s v=" "/>
    <s v=""/>
    <s v="Linde Gas &amp; Equipment Inc."/>
    <n v="35376"/>
    <s v="66748331"/>
    <n v="130"/>
    <s v="NULL"/>
    <s v="NULL"/>
  </r>
  <r>
    <x v="4"/>
    <x v="4"/>
    <d v="2021-12-31T00:00:00"/>
    <x v="11"/>
    <s v="Invoice"/>
    <s v="66864700"/>
    <n v="51230"/>
    <x v="72"/>
    <s v="51230 IVF Lab supplies"/>
    <x v="11"/>
    <s v="Carbon Dioxide"/>
    <s v=" "/>
    <s v=""/>
    <s v=""/>
    <n v="117.53"/>
    <n v="117.53"/>
    <n v="0"/>
    <s v=""/>
    <s v="G/L Account"/>
    <s v=""/>
    <s v=" "/>
    <s v=""/>
    <s v="Linde Gas &amp; Equipment Inc."/>
    <n v="35313"/>
    <s v="66864700"/>
    <n v="130"/>
    <s v="NULL"/>
    <s v="NULL"/>
  </r>
  <r>
    <x v="4"/>
    <x v="4"/>
    <d v="2021-12-31T00:00:00"/>
    <x v="11"/>
    <s v="Invoice"/>
    <s v="68162850"/>
    <n v="51230"/>
    <x v="72"/>
    <s v="51230 IVF Lab supplies"/>
    <x v="11"/>
    <s v="NITROGEN LIQ NF"/>
    <s v=" "/>
    <s v=""/>
    <s v=""/>
    <n v="798.88"/>
    <n v="798.88"/>
    <n v="0"/>
    <s v=""/>
    <s v="G/L Account"/>
    <s v=""/>
    <s v=" "/>
    <s v=""/>
    <s v="Linde Gas &amp; Equipment Inc."/>
    <n v="35054"/>
    <s v="68162850"/>
    <n v="130"/>
    <s v="NULL"/>
    <s v="NULL"/>
  </r>
  <r>
    <x v="4"/>
    <x v="4"/>
    <d v="2021-12-31T00:00:00"/>
    <x v="11"/>
    <s v="Invoice"/>
    <s v="5984232"/>
    <n v="51230"/>
    <x v="72"/>
    <s v="51230 IVF Lab supplies"/>
    <x v="11"/>
    <s v="9.29.21 CE 118 and CE 123"/>
    <s v=" "/>
    <s v=""/>
    <s v=""/>
    <n v="3707.38"/>
    <n v="3707.38"/>
    <n v="0"/>
    <s v=""/>
    <s v="G/L Account"/>
    <s v=""/>
    <s v=" "/>
    <s v=""/>
    <s v="Origio"/>
    <n v="35050"/>
    <s v="5984232"/>
    <n v="130"/>
    <s v="NULL"/>
    <s v="NULL"/>
  </r>
  <r>
    <x v="4"/>
    <x v="4"/>
    <d v="2021-12-31T00:00:00"/>
    <x v="11"/>
    <s v="Invoice"/>
    <s v="5922851-SP"/>
    <n v="51230"/>
    <x v="72"/>
    <s v="51230 IVF Lab supplies"/>
    <x v="11"/>
    <s v="8.2.21 Inv 5922851 - took cr with inv 5655324 and 5685147"/>
    <s v=" "/>
    <s v=""/>
    <s v=""/>
    <n v="2223.7199999999998"/>
    <n v="2223.7199999999998"/>
    <n v="0"/>
    <s v=""/>
    <s v="G/L Account"/>
    <s v=""/>
    <s v=" "/>
    <s v=""/>
    <s v="Origio"/>
    <n v="35046"/>
    <s v="5922851-SP"/>
    <n v="130"/>
    <s v="NULL"/>
    <s v="NULL"/>
  </r>
  <r>
    <x v="1"/>
    <x v="1"/>
    <d v="2021-12-31T00:00:00"/>
    <x v="11"/>
    <s v="Invoice"/>
    <s v="37128"/>
    <n v="51230"/>
    <x v="72"/>
    <s v="51230 IVF Lab supplies"/>
    <x v="11"/>
    <s v="230L/180L Nitrogen, Carbon Dioxide"/>
    <s v=" "/>
    <s v=""/>
    <s v=""/>
    <n v="918.68"/>
    <n v="918.68"/>
    <n v="0"/>
    <s v=""/>
    <s v="G/L Account"/>
    <s v=""/>
    <s v=" "/>
    <s v=""/>
    <s v="Rons Medical Gases, INC"/>
    <n v="29402"/>
    <s v="37128"/>
    <n v="130"/>
    <s v="NULL"/>
    <s v="NULL"/>
  </r>
  <r>
    <x v="1"/>
    <x v="3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931.07"/>
    <n v="931.07"/>
    <n v="0"/>
    <s v="Accrued Aged McKesson Clinical invoices"/>
    <s v="G/L Account"/>
    <s v=""/>
    <s v=" "/>
    <s v=""/>
    <s v=""/>
    <n v="36785"/>
    <s v=""/>
    <n v="110"/>
    <s v="NULL"/>
    <s v="NULL"/>
  </r>
  <r>
    <x v="1"/>
    <x v="1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328.51"/>
    <n v="328.51"/>
    <n v="0"/>
    <s v="Accrued Aged McKesson Clinical invoices"/>
    <s v="G/L Account"/>
    <s v=""/>
    <s v=" "/>
    <s v=""/>
    <s v=""/>
    <n v="36779"/>
    <s v=""/>
    <n v="110"/>
    <s v="NULL"/>
    <s v="NULL"/>
  </r>
  <r>
    <x v="1"/>
    <x v="6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515.62"/>
    <n v="515.62"/>
    <n v="0"/>
    <s v="Accrued Aged McKesson Clinical invoices"/>
    <s v="G/L Account"/>
    <s v=""/>
    <s v=" "/>
    <s v=""/>
    <s v=""/>
    <n v="36773"/>
    <s v=""/>
    <n v="110"/>
    <s v="NULL"/>
    <s v="NULL"/>
  </r>
  <r>
    <x v="1"/>
    <x v="7"/>
    <d v="2021-12-31T00:00:00"/>
    <x v="11"/>
    <s v=" "/>
    <s v="G00227"/>
    <n v="51220"/>
    <x v="73"/>
    <s v="51220 Clinical supplies"/>
    <x v="11"/>
    <s v="Accrued Aged McKesson Clinical invoices"/>
    <s v=" "/>
    <s v=""/>
    <s v=""/>
    <n v="6849.76"/>
    <n v="6849.76"/>
    <n v="0"/>
    <s v="Accrued Aged McKesson Clinical invoices"/>
    <s v="G/L Account"/>
    <s v=""/>
    <s v=" "/>
    <s v=""/>
    <s v=""/>
    <n v="36767"/>
    <s v=""/>
    <n v="110"/>
    <s v="NULL"/>
    <s v="NULL"/>
  </r>
  <r>
    <x v="4"/>
    <x v="4"/>
    <d v="2021-12-31T00:00:00"/>
    <x v="11"/>
    <s v="Invoice"/>
    <s v="35700400"/>
    <n v="51220"/>
    <x v="73"/>
    <s v="51220 Clinical supplies"/>
    <x v="11"/>
    <s v="11.30.21 Catheter IV"/>
    <s v=" "/>
    <s v=""/>
    <s v=""/>
    <n v="415.72"/>
    <n v="415.72"/>
    <n v="0"/>
    <s v=""/>
    <s v="G/L Account"/>
    <s v=""/>
    <s v=" "/>
    <s v=""/>
    <s v="McKesson"/>
    <n v="32387"/>
    <s v="35700400"/>
    <n v="110"/>
    <s v="NULL"/>
    <s v="NULL"/>
  </r>
  <r>
    <x v="4"/>
    <x v="4"/>
    <d v="2021-12-31T00:00:00"/>
    <x v="11"/>
    <s v="Invoice"/>
    <s v="35596958"/>
    <n v="51220"/>
    <x v="73"/>
    <s v="51220 Clinical supplies"/>
    <x v="11"/>
    <s v="11.28.21 IRR Saline"/>
    <s v=" "/>
    <s v=""/>
    <s v=""/>
    <n v="99.51"/>
    <n v="99.51"/>
    <n v="0"/>
    <s v=""/>
    <s v="G/L Account"/>
    <s v=""/>
    <s v=" "/>
    <s v=""/>
    <s v="McKesson"/>
    <n v="32383"/>
    <s v="35596958"/>
    <n v="110"/>
    <s v="NULL"/>
    <s v="NULL"/>
  </r>
  <r>
    <x v="4"/>
    <x v="4"/>
    <d v="2021-12-31T00:00:00"/>
    <x v="11"/>
    <s v="Invoice"/>
    <s v="35468291"/>
    <n v="51220"/>
    <x v="73"/>
    <s v="51220 Clinical supplies"/>
    <x v="11"/>
    <s v="11.23.21 IV admin, underpad"/>
    <s v=" "/>
    <s v=""/>
    <s v=""/>
    <n v="109.64"/>
    <n v="109.64"/>
    <n v="0"/>
    <s v=""/>
    <s v="G/L Account"/>
    <s v=""/>
    <s v=" "/>
    <s v=""/>
    <s v="McKesson"/>
    <n v="32379"/>
    <s v="35468291"/>
    <n v="110"/>
    <s v="NULL"/>
    <s v="NULL"/>
  </r>
  <r>
    <x v="4"/>
    <x v="4"/>
    <d v="2021-12-31T00:00:00"/>
    <x v="11"/>
    <s v="Invoice"/>
    <s v="34862532"/>
    <n v="51220"/>
    <x v="73"/>
    <s v="51220 Clinical supplies"/>
    <x v="11"/>
    <s v="11.10.21 jelly lub"/>
    <s v=" "/>
    <s v=""/>
    <s v=""/>
    <n v="16.739999999999998"/>
    <n v="16.739999999999998"/>
    <n v="0"/>
    <s v=""/>
    <s v="G/L Account"/>
    <s v=""/>
    <s v=" "/>
    <s v=""/>
    <s v="McKesson"/>
    <n v="32375"/>
    <s v="34862532"/>
    <n v="110"/>
    <s v="NULL"/>
    <s v="NULL"/>
  </r>
  <r>
    <x v="4"/>
    <x v="4"/>
    <d v="2021-12-31T00:00:00"/>
    <x v="11"/>
    <s v="Invoice"/>
    <s v="34806299"/>
    <n v="51220"/>
    <x v="73"/>
    <s v="51220 Clinical supplies"/>
    <x v="11"/>
    <s v="11.9.21 disinfectant wipe"/>
    <s v=" "/>
    <s v=""/>
    <s v=""/>
    <n v="194.72"/>
    <n v="194.72"/>
    <n v="0"/>
    <s v=""/>
    <s v="G/L Account"/>
    <s v=""/>
    <s v=" "/>
    <s v=""/>
    <s v="McKesson"/>
    <n v="32371"/>
    <s v="34806299"/>
    <n v="110"/>
    <s v="NULL"/>
    <s v="NULL"/>
  </r>
  <r>
    <x v="4"/>
    <x v="4"/>
    <d v="2021-12-31T00:00:00"/>
    <x v="11"/>
    <s v="Invoice"/>
    <s v="34755167"/>
    <n v="51220"/>
    <x v="73"/>
    <s v="51220 Clinical supplies"/>
    <x v="11"/>
    <s v="11.8.21 Forcep, cold compress"/>
    <s v=" "/>
    <s v=""/>
    <s v=""/>
    <n v="85.1"/>
    <n v="85.1"/>
    <n v="0"/>
    <s v=""/>
    <s v="G/L Account"/>
    <s v=""/>
    <s v=" "/>
    <s v=""/>
    <s v="McKesson"/>
    <n v="32367"/>
    <s v="34755167"/>
    <n v="110"/>
    <s v="NULL"/>
    <s v="NULL"/>
  </r>
  <r>
    <x v="4"/>
    <x v="4"/>
    <d v="2021-12-31T00:00:00"/>
    <x v="11"/>
    <s v="Invoice"/>
    <s v="31578540"/>
    <n v="51220"/>
    <x v="73"/>
    <s v="51220 Clinical supplies"/>
    <x v="11"/>
    <s v="10.19.21 Syringe"/>
    <s v=" "/>
    <s v=""/>
    <s v=""/>
    <n v="39.9"/>
    <n v="39.9"/>
    <n v="0"/>
    <s v=""/>
    <s v="G/L Account"/>
    <s v=""/>
    <s v=" "/>
    <s v=""/>
    <s v="McKesson"/>
    <n v="32363"/>
    <s v="31578540"/>
    <n v="110"/>
    <s v="NULL"/>
    <s v="NULL"/>
  </r>
  <r>
    <x v="4"/>
    <x v="4"/>
    <d v="2021-12-31T00:00:00"/>
    <x v="11"/>
    <s v="Invoice"/>
    <s v="31237247"/>
    <n v="51220"/>
    <x v="73"/>
    <s v="51220 Clinical supplies"/>
    <x v="11"/>
    <s v="10.11.21 table paper"/>
    <s v=" "/>
    <s v=""/>
    <s v=""/>
    <n v="123.04"/>
    <n v="123.04"/>
    <n v="0"/>
    <s v=""/>
    <s v="G/L Account"/>
    <s v=""/>
    <s v=" "/>
    <s v=""/>
    <s v="McKesson"/>
    <n v="32359"/>
    <s v="31237247"/>
    <n v="110"/>
    <s v="NULL"/>
    <s v="NULL"/>
  </r>
  <r>
    <x v="1"/>
    <x v="5"/>
    <d v="2021-12-31T00:00:00"/>
    <x v="11"/>
    <s v=" "/>
    <s v="G00198"/>
    <n v="51220"/>
    <x v="73"/>
    <s v="51220 Clinical supplies"/>
    <x v="11"/>
    <s v="P12 Dec 2021- Prepaid Amortization"/>
    <s v=" "/>
    <s v=""/>
    <s v=""/>
    <n v="193.25"/>
    <n v="193.25"/>
    <n v="0"/>
    <s v="Mirion Technologies, Inc"/>
    <s v="G/L Account"/>
    <s v=""/>
    <s v=" "/>
    <s v=""/>
    <s v=""/>
    <n v="31932"/>
    <s v=""/>
    <n v="370"/>
    <s v="NULL"/>
    <s v="NULL"/>
  </r>
  <r>
    <x v="1"/>
    <x v="5"/>
    <d v="2021-12-31T00:00:00"/>
    <x v="11"/>
    <s v=" "/>
    <s v="G00227"/>
    <n v="51210"/>
    <x v="74"/>
    <s v="51210 Surgical supplies"/>
    <x v="11"/>
    <s v="Accrued Aged McKesson invoices ASC"/>
    <s v=" "/>
    <s v=""/>
    <s v=""/>
    <n v="171.07"/>
    <n v="171.07"/>
    <n v="0"/>
    <s v="Accrued Aged McKesson invoices ASC"/>
    <s v="G/L Account"/>
    <s v=""/>
    <s v=" "/>
    <s v=""/>
    <s v=""/>
    <n v="36815"/>
    <s v=""/>
    <n v="110"/>
    <s v="NULL"/>
    <s v="NULL"/>
  </r>
  <r>
    <x v="1"/>
    <x v="7"/>
    <d v="2021-12-31T00:00:00"/>
    <x v="11"/>
    <s v=" "/>
    <s v="G00227"/>
    <n v="51210"/>
    <x v="74"/>
    <s v="51210 Surgical supplies"/>
    <x v="11"/>
    <s v="Accrued Aged McKesson invoices ASC"/>
    <s v=" "/>
    <s v=""/>
    <s v=""/>
    <n v="276.3"/>
    <n v="276.3"/>
    <n v="0"/>
    <s v="Accrued Aged McKesson invoices ASC"/>
    <s v="G/L Account"/>
    <s v=""/>
    <s v=" "/>
    <s v=""/>
    <s v=""/>
    <n v="36809"/>
    <s v=""/>
    <n v="110"/>
    <s v="NULL"/>
    <s v="NULL"/>
  </r>
  <r>
    <x v="1"/>
    <x v="4"/>
    <d v="2021-12-31T00:00:00"/>
    <x v="11"/>
    <s v=" "/>
    <s v="G00227"/>
    <n v="51210"/>
    <x v="74"/>
    <s v="51210 Surgical supplies"/>
    <x v="11"/>
    <s v="Accrued Aged McKesson invoices ASC"/>
    <s v=" "/>
    <s v=""/>
    <s v=""/>
    <n v="12923.17"/>
    <n v="12923.17"/>
    <n v="0"/>
    <s v="Accrued Aged McKesson invoices ASC"/>
    <s v="G/L Account"/>
    <s v=""/>
    <s v=" "/>
    <s v=""/>
    <s v=""/>
    <n v="36803"/>
    <s v=""/>
    <n v="110"/>
    <s v="NULL"/>
    <s v="NULL"/>
  </r>
  <r>
    <x v="4"/>
    <x v="4"/>
    <d v="2021-12-31T00:00:00"/>
    <x v="11"/>
    <s v=" "/>
    <s v="G00219"/>
    <n v="51190"/>
    <x v="49"/>
    <s v="51190 PTO Expense"/>
    <x v="12"/>
    <s v="Accrued PTO for December 2021"/>
    <s v=" "/>
    <s v=""/>
    <s v=""/>
    <n v="1922.96"/>
    <n v="1922.96"/>
    <n v="0"/>
    <s v=""/>
    <s v="G/L Account"/>
    <s v=""/>
    <s v=" "/>
    <s v=""/>
    <s v=""/>
    <n v="35284"/>
    <s v=""/>
    <n v="110"/>
    <s v=""/>
    <s v=""/>
  </r>
  <r>
    <x v="4"/>
    <x v="4"/>
    <d v="2021-12-31T00:00:00"/>
    <x v="11"/>
    <s v=" "/>
    <s v="G00219"/>
    <n v="51190"/>
    <x v="49"/>
    <s v="51190 PTO Expense"/>
    <x v="12"/>
    <s v="Accrued PTO for December 2021"/>
    <s v=" "/>
    <s v=""/>
    <s v=""/>
    <n v="9294.93"/>
    <n v="9294.93"/>
    <n v="0"/>
    <s v=""/>
    <s v="G/L Account"/>
    <s v=""/>
    <s v=" "/>
    <s v=""/>
    <s v=""/>
    <n v="35283"/>
    <s v=""/>
    <n v="120"/>
    <s v=""/>
    <s v=""/>
  </r>
  <r>
    <x v="1"/>
    <x v="5"/>
    <d v="2021-12-31T00:00:00"/>
    <x v="11"/>
    <s v=" "/>
    <s v="G00218"/>
    <n v="51190"/>
    <x v="49"/>
    <s v="51190 PTO Expense"/>
    <x v="12"/>
    <s v="Accrued PTO for December 2021"/>
    <s v=" "/>
    <s v=""/>
    <s v=""/>
    <n v="-10961.15"/>
    <n v="0"/>
    <n v="10961.15"/>
    <s v=""/>
    <s v="G/L Account"/>
    <s v=""/>
    <s v=" "/>
    <s v=""/>
    <s v=""/>
    <n v="35280"/>
    <s v=""/>
    <n v="120"/>
    <s v=""/>
    <s v=""/>
  </r>
  <r>
    <x v="1"/>
    <x v="1"/>
    <d v="2021-12-31T00:00:00"/>
    <x v="11"/>
    <s v=" "/>
    <s v="G00218"/>
    <n v="51190"/>
    <x v="49"/>
    <s v="51190 PTO Expense"/>
    <x v="12"/>
    <s v="Accrued PTO for December 2021"/>
    <s v=" "/>
    <s v=""/>
    <s v=""/>
    <n v="-2386.36"/>
    <n v="0"/>
    <n v="2386.36"/>
    <s v=""/>
    <s v="G/L Account"/>
    <s v=""/>
    <s v=" "/>
    <s v=""/>
    <s v=""/>
    <n v="35279"/>
    <s v=""/>
    <n v="120"/>
    <s v=""/>
    <s v=""/>
  </r>
  <r>
    <x v="1"/>
    <x v="3"/>
    <d v="2021-12-31T00:00:00"/>
    <x v="11"/>
    <s v=" "/>
    <s v="G00218"/>
    <n v="51190"/>
    <x v="49"/>
    <s v="51190 PTO Expense"/>
    <x v="12"/>
    <s v="Accrued PTO for December 2021"/>
    <s v=" "/>
    <s v=""/>
    <s v=""/>
    <n v="627.20000000000005"/>
    <n v="627.20000000000005"/>
    <n v="0"/>
    <s v=""/>
    <s v="G/L Account"/>
    <s v=""/>
    <s v=" "/>
    <s v=""/>
    <s v=""/>
    <n v="35278"/>
    <s v=""/>
    <n v="120"/>
    <s v=""/>
    <s v=""/>
  </r>
  <r>
    <x v="1"/>
    <x v="9"/>
    <d v="2021-12-31T00:00:00"/>
    <x v="11"/>
    <s v=" "/>
    <s v="G00218"/>
    <n v="51190"/>
    <x v="49"/>
    <s v="51190 PTO Expense"/>
    <x v="12"/>
    <s v="Accrued PTO for December 2021"/>
    <s v=" "/>
    <s v=""/>
    <s v=""/>
    <n v="120.2"/>
    <n v="120.2"/>
    <n v="0"/>
    <s v=""/>
    <s v="G/L Account"/>
    <s v=""/>
    <s v=" "/>
    <s v=""/>
    <s v=""/>
    <n v="35277"/>
    <s v=""/>
    <n v="120"/>
    <s v=""/>
    <s v=""/>
  </r>
  <r>
    <x v="1"/>
    <x v="9"/>
    <d v="2021-12-31T00:00:00"/>
    <x v="11"/>
    <s v=" "/>
    <s v="G00218"/>
    <n v="51190"/>
    <x v="49"/>
    <s v="51190 PTO Expense"/>
    <x v="12"/>
    <s v="Accrued PTO for December 2021"/>
    <s v=" "/>
    <s v=""/>
    <s v=""/>
    <n v="475"/>
    <n v="475"/>
    <n v="0"/>
    <s v=""/>
    <s v="G/L Account"/>
    <s v=""/>
    <s v=" "/>
    <s v=""/>
    <s v=""/>
    <n v="35276"/>
    <s v=""/>
    <n v="120"/>
    <s v=""/>
    <s v=""/>
  </r>
  <r>
    <x v="1"/>
    <x v="7"/>
    <d v="2021-12-31T00:00:00"/>
    <x v="11"/>
    <s v=" "/>
    <s v="G00218"/>
    <n v="51190"/>
    <x v="49"/>
    <s v="51190 PTO Expense"/>
    <x v="12"/>
    <s v="Accrued PTO for December 2021"/>
    <s v=" "/>
    <s v=""/>
    <s v=""/>
    <n v="-13455.48"/>
    <n v="0"/>
    <n v="13455.48"/>
    <s v=""/>
    <s v="G/L Account"/>
    <s v=""/>
    <s v=" "/>
    <s v=""/>
    <s v=""/>
    <n v="35275"/>
    <s v=""/>
    <n v="120"/>
    <s v=""/>
    <s v=""/>
  </r>
  <r>
    <x v="1"/>
    <x v="4"/>
    <d v="2021-12-31T00:00:00"/>
    <x v="11"/>
    <s v=" "/>
    <s v="G00218"/>
    <n v="51190"/>
    <x v="49"/>
    <s v="51190 PTO Expense"/>
    <x v="12"/>
    <s v="Accrued PTO for December 2021"/>
    <s v=" "/>
    <s v=""/>
    <s v=""/>
    <n v="-1193.17"/>
    <n v="0"/>
    <n v="1193.17"/>
    <s v=""/>
    <s v="G/L Account"/>
    <s v=""/>
    <s v=" "/>
    <s v=""/>
    <s v=""/>
    <n v="35274"/>
    <s v=""/>
    <n v="120"/>
    <s v=""/>
    <s v=""/>
  </r>
  <r>
    <x v="1"/>
    <x v="5"/>
    <d v="2021-12-31T00:00:00"/>
    <x v="11"/>
    <s v=" "/>
    <s v="G00218"/>
    <n v="51190"/>
    <x v="49"/>
    <s v="51190 PTO Expense"/>
    <x v="12"/>
    <s v="Accrued PTO for December 2021"/>
    <s v=" "/>
    <s v=""/>
    <s v=""/>
    <n v="4166.67"/>
    <n v="4166.67"/>
    <n v="0"/>
    <s v=""/>
    <s v="G/L Account"/>
    <s v=""/>
    <s v=" "/>
    <s v=""/>
    <s v=""/>
    <n v="35273"/>
    <s v=""/>
    <n v="110"/>
    <s v=""/>
    <s v=""/>
  </r>
  <r>
    <x v="1"/>
    <x v="1"/>
    <d v="2021-12-31T00:00:00"/>
    <x v="11"/>
    <s v=" "/>
    <s v="G00218"/>
    <n v="51190"/>
    <x v="49"/>
    <s v="51190 PTO Expense"/>
    <x v="12"/>
    <s v="Accrued PTO for December 2021"/>
    <s v=" "/>
    <s v=""/>
    <s v=""/>
    <n v="2813.6"/>
    <n v="2813.6"/>
    <n v="0"/>
    <s v=""/>
    <s v="G/L Account"/>
    <s v=""/>
    <s v=" "/>
    <s v=""/>
    <s v=""/>
    <n v="35272"/>
    <s v=""/>
    <n v="110"/>
    <s v=""/>
    <s v=""/>
  </r>
  <r>
    <x v="1"/>
    <x v="7"/>
    <d v="2021-12-31T00:00:00"/>
    <x v="11"/>
    <s v=" "/>
    <s v="G00218"/>
    <n v="51190"/>
    <x v="49"/>
    <s v="51190 PTO Expense"/>
    <x v="12"/>
    <s v="Accrued PTO for December 2021"/>
    <s v=" "/>
    <s v=""/>
    <s v=""/>
    <n v="-23557.8"/>
    <n v="0"/>
    <n v="23557.8"/>
    <s v=""/>
    <s v="G/L Account"/>
    <s v=""/>
    <s v=" "/>
    <s v=""/>
    <s v=""/>
    <n v="35271"/>
    <s v=""/>
    <n v="11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984.31"/>
    <n v="984.31"/>
    <n v="0"/>
    <s v=""/>
    <s v="G/L Account"/>
    <s v=""/>
    <s v=" "/>
    <s v=""/>
    <s v=""/>
    <n v="35260"/>
    <s v=""/>
    <n v="16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376.12"/>
    <n v="1376.12"/>
    <n v="0"/>
    <s v=""/>
    <s v="G/L Account"/>
    <s v=""/>
    <s v=" "/>
    <s v=""/>
    <s v=""/>
    <n v="35258"/>
    <s v=""/>
    <n v="22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-3981.93"/>
    <n v="0"/>
    <n v="3981.93"/>
    <s v=""/>
    <s v="G/L Account"/>
    <s v=""/>
    <s v=" "/>
    <s v=""/>
    <s v=""/>
    <n v="35250"/>
    <s v=""/>
    <n v="14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363.15"/>
    <n v="0"/>
    <n v="363.15"/>
    <s v=""/>
    <s v="G/L Account"/>
    <s v=""/>
    <s v=" "/>
    <s v=""/>
    <s v=""/>
    <n v="35249"/>
    <s v=""/>
    <n v="14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355"/>
    <n v="355"/>
    <n v="0"/>
    <s v=""/>
    <s v="G/L Account"/>
    <s v=""/>
    <s v=" "/>
    <s v=""/>
    <s v=""/>
    <n v="35248"/>
    <s v=""/>
    <n v="140"/>
    <s v=""/>
    <s v=""/>
  </r>
  <r>
    <x v="0"/>
    <x v="9"/>
    <d v="2021-12-31T00:00:00"/>
    <x v="11"/>
    <s v=" "/>
    <s v="G00217"/>
    <n v="51190"/>
    <x v="49"/>
    <s v="51190 PTO Expense"/>
    <x v="12"/>
    <s v="Accrued PTO for December 2021"/>
    <s v=" "/>
    <s v=""/>
    <s v=""/>
    <n v="573.33000000000004"/>
    <n v="573.33000000000004"/>
    <n v="0"/>
    <s v=""/>
    <s v="G/L Account"/>
    <s v=""/>
    <s v=" "/>
    <s v=""/>
    <s v=""/>
    <n v="35247"/>
    <s v=""/>
    <n v="14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1446.04"/>
    <n v="0"/>
    <n v="1446.04"/>
    <s v=""/>
    <s v="G/L Account"/>
    <s v=""/>
    <s v=" "/>
    <s v=""/>
    <s v=""/>
    <n v="35246"/>
    <s v=""/>
    <n v="14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1744.56"/>
    <n v="1744.56"/>
    <n v="0"/>
    <s v=""/>
    <s v="G/L Account"/>
    <s v=""/>
    <s v=" "/>
    <s v=""/>
    <s v=""/>
    <n v="35245"/>
    <s v=""/>
    <n v="14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12130.79"/>
    <n v="0"/>
    <n v="12130.79"/>
    <s v=""/>
    <s v="G/L Account"/>
    <s v=""/>
    <s v=" "/>
    <s v=""/>
    <s v=""/>
    <n v="35244"/>
    <s v=""/>
    <n v="35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780.62"/>
    <n v="780.62"/>
    <n v="0"/>
    <s v=""/>
    <s v="G/L Account"/>
    <s v=""/>
    <s v=" "/>
    <s v=""/>
    <s v=""/>
    <n v="35242"/>
    <s v=""/>
    <n v="18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-322"/>
    <n v="0"/>
    <n v="322"/>
    <s v=""/>
    <s v="G/L Account"/>
    <s v=""/>
    <s v=" "/>
    <s v=""/>
    <s v=""/>
    <n v="35241"/>
    <s v=""/>
    <n v="180"/>
    <s v=""/>
    <s v=""/>
  </r>
  <r>
    <x v="0"/>
    <x v="6"/>
    <d v="2021-12-31T00:00:00"/>
    <x v="11"/>
    <s v=" "/>
    <s v="G00217"/>
    <n v="51190"/>
    <x v="49"/>
    <s v="51190 PTO Expense"/>
    <x v="12"/>
    <s v="Accrued PTO for December 2021"/>
    <s v=" "/>
    <s v=""/>
    <s v=""/>
    <n v="260"/>
    <n v="260"/>
    <n v="0"/>
    <s v=""/>
    <s v="G/L Account"/>
    <s v=""/>
    <s v=" "/>
    <s v=""/>
    <s v=""/>
    <n v="35240"/>
    <s v=""/>
    <n v="18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571"/>
    <n v="0"/>
    <n v="571"/>
    <s v=""/>
    <s v="G/L Account"/>
    <s v=""/>
    <s v=" "/>
    <s v=""/>
    <s v=""/>
    <n v="35239"/>
    <s v=""/>
    <n v="18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-54"/>
    <n v="0"/>
    <n v="54"/>
    <s v=""/>
    <s v="G/L Account"/>
    <s v=""/>
    <s v=" "/>
    <s v=""/>
    <s v=""/>
    <n v="35238"/>
    <s v=""/>
    <n v="18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133.33000000000001"/>
    <n v="133.33000000000001"/>
    <n v="0"/>
    <s v=""/>
    <s v="G/L Account"/>
    <s v=""/>
    <s v=" "/>
    <s v=""/>
    <s v=""/>
    <n v="35232"/>
    <s v=""/>
    <n v="1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618.85"/>
    <n v="0"/>
    <n v="618.85"/>
    <s v=""/>
    <s v="G/L Account"/>
    <s v=""/>
    <s v=" "/>
    <s v=""/>
    <s v=""/>
    <n v="35230"/>
    <s v=""/>
    <n v="15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2694.83"/>
    <n v="2694.83"/>
    <n v="0"/>
    <s v=""/>
    <s v="G/L Account"/>
    <s v=""/>
    <s v=" "/>
    <s v=""/>
    <s v=""/>
    <n v="35228"/>
    <s v=""/>
    <n v="34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712.25"/>
    <n v="712.25"/>
    <n v="0"/>
    <s v=""/>
    <s v="G/L Account"/>
    <s v=""/>
    <s v=" "/>
    <s v=""/>
    <s v=""/>
    <n v="35226"/>
    <s v=""/>
    <n v="17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6877.33"/>
    <n v="0"/>
    <n v="6877.33"/>
    <s v=""/>
    <s v="G/L Account"/>
    <s v=""/>
    <s v=" "/>
    <s v=""/>
    <s v=""/>
    <n v="35225"/>
    <s v=""/>
    <n v="170"/>
    <s v=""/>
    <s v=""/>
  </r>
  <r>
    <x v="0"/>
    <x v="3"/>
    <d v="2021-12-31T00:00:00"/>
    <x v="11"/>
    <s v=" "/>
    <s v="G00217"/>
    <n v="51190"/>
    <x v="49"/>
    <s v="51190 PTO Expense"/>
    <x v="12"/>
    <s v="Accrued PTO for December 2021"/>
    <s v=" "/>
    <s v=""/>
    <s v=""/>
    <n v="312.5"/>
    <n v="312.5"/>
    <n v="0"/>
    <s v=""/>
    <s v="G/L Account"/>
    <s v=""/>
    <s v=" "/>
    <s v=""/>
    <s v=""/>
    <n v="35224"/>
    <s v=""/>
    <n v="170"/>
    <s v=""/>
    <s v=""/>
  </r>
  <r>
    <x v="0"/>
    <x v="6"/>
    <d v="2021-12-31T00:00:00"/>
    <x v="11"/>
    <s v=" "/>
    <s v="G00217"/>
    <n v="51190"/>
    <x v="49"/>
    <s v="51190 PTO Expense"/>
    <x v="12"/>
    <s v="Accrued PTO for December 2021"/>
    <s v=" "/>
    <s v=""/>
    <s v=""/>
    <n v="-1352"/>
    <n v="0"/>
    <n v="1352"/>
    <s v=""/>
    <s v="G/L Account"/>
    <s v=""/>
    <s v=" "/>
    <s v=""/>
    <s v=""/>
    <n v="35223"/>
    <s v=""/>
    <n v="17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403"/>
    <n v="0"/>
    <n v="403"/>
    <s v=""/>
    <s v="G/L Account"/>
    <s v=""/>
    <s v=" "/>
    <s v=""/>
    <s v=""/>
    <n v="35222"/>
    <s v=""/>
    <n v="17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-451.81"/>
    <n v="0"/>
    <n v="451.81"/>
    <s v=""/>
    <s v="G/L Account"/>
    <s v=""/>
    <s v=" "/>
    <s v=""/>
    <s v=""/>
    <n v="35221"/>
    <s v=""/>
    <n v="170"/>
    <s v=""/>
    <s v=""/>
  </r>
  <r>
    <x v="0"/>
    <x v="8"/>
    <d v="2021-12-31T00:00:00"/>
    <x v="11"/>
    <s v=" "/>
    <s v="G00217"/>
    <n v="51190"/>
    <x v="49"/>
    <s v="51190 PTO Expense"/>
    <x v="12"/>
    <s v="Accrued PTO for December 2021"/>
    <s v=" "/>
    <s v=""/>
    <s v=""/>
    <n v="26"/>
    <n v="26"/>
    <n v="0"/>
    <s v=""/>
    <s v="G/L Account"/>
    <s v=""/>
    <s v=" "/>
    <s v=""/>
    <s v=""/>
    <n v="35220"/>
    <s v=""/>
    <n v="17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322.1"/>
    <n v="1322.1"/>
    <n v="0"/>
    <s v=""/>
    <s v="G/L Account"/>
    <s v=""/>
    <s v=" "/>
    <s v=""/>
    <s v=""/>
    <n v="35212"/>
    <s v=""/>
    <n v="36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539.2"/>
    <n v="1539.2"/>
    <n v="0"/>
    <s v=""/>
    <s v="G/L Account"/>
    <s v=""/>
    <s v=" "/>
    <s v=""/>
    <s v=""/>
    <n v="35210"/>
    <s v=""/>
    <n v="130"/>
    <s v=""/>
    <s v=""/>
  </r>
  <r>
    <x v="0"/>
    <x v="5"/>
    <d v="2021-12-31T00:00:00"/>
    <x v="11"/>
    <s v=" "/>
    <s v="G00217"/>
    <n v="51190"/>
    <x v="49"/>
    <s v="51190 PTO Expense"/>
    <x v="12"/>
    <s v="Accrued PTO for December 2021"/>
    <s v=" "/>
    <s v=""/>
    <s v=""/>
    <n v="-3799.1"/>
    <n v="0"/>
    <n v="3799.1"/>
    <s v=""/>
    <s v="G/L Account"/>
    <s v=""/>
    <s v=" "/>
    <s v=""/>
    <s v=""/>
    <n v="35209"/>
    <s v=""/>
    <n v="13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3328.72"/>
    <n v="3328.72"/>
    <n v="0"/>
    <s v=""/>
    <s v="G/L Account"/>
    <s v=""/>
    <s v=" "/>
    <s v=""/>
    <s v=""/>
    <n v="35208"/>
    <s v=""/>
    <n v="130"/>
    <s v=""/>
    <s v=""/>
  </r>
  <r>
    <x v="0"/>
    <x v="7"/>
    <d v="2021-12-31T00:00:00"/>
    <x v="11"/>
    <s v=" "/>
    <s v="G00217"/>
    <n v="51190"/>
    <x v="49"/>
    <s v="51190 PTO Expense"/>
    <x v="12"/>
    <s v="Accrued PTO for December 2021"/>
    <s v=" "/>
    <s v=""/>
    <s v=""/>
    <n v="-176.19"/>
    <n v="0"/>
    <n v="176.19"/>
    <s v=""/>
    <s v="G/L Account"/>
    <s v=""/>
    <s v=" "/>
    <s v=""/>
    <s v=""/>
    <n v="35207"/>
    <s v=""/>
    <n v="13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3052.35"/>
    <n v="3052.35"/>
    <n v="0"/>
    <s v=""/>
    <s v="G/L Account"/>
    <s v=""/>
    <s v=" "/>
    <s v=""/>
    <s v=""/>
    <n v="35206"/>
    <s v=""/>
    <n v="13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1068.3"/>
    <n v="0"/>
    <n v="1068.3"/>
    <s v=""/>
    <s v="G/L Account"/>
    <s v=""/>
    <s v=" "/>
    <s v=""/>
    <s v=""/>
    <n v="35200"/>
    <s v=""/>
    <n v="37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1813.25"/>
    <n v="1813.25"/>
    <n v="0"/>
    <s v=""/>
    <s v="G/L Account"/>
    <s v=""/>
    <s v=" "/>
    <s v=""/>
    <s v=""/>
    <n v="35198"/>
    <s v=""/>
    <n v="332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4824.68"/>
    <n v="4824.68"/>
    <n v="0"/>
    <s v=""/>
    <s v="G/L Account"/>
    <s v=""/>
    <s v=" "/>
    <s v=""/>
    <s v=""/>
    <n v="35196"/>
    <s v=""/>
    <n v="3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5093.88"/>
    <n v="0"/>
    <n v="5093.88"/>
    <s v=""/>
    <s v="G/L Account"/>
    <s v=""/>
    <s v=" "/>
    <s v=""/>
    <s v=""/>
    <n v="35194"/>
    <s v=""/>
    <n v="31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51282"/>
    <n v="51282"/>
    <n v="0"/>
    <s v=""/>
    <s v="G/L Account"/>
    <s v=""/>
    <s v=" "/>
    <s v=""/>
    <s v=""/>
    <n v="35192"/>
    <s v=""/>
    <n v="110"/>
    <s v=""/>
    <s v=""/>
  </r>
  <r>
    <x v="0"/>
    <x v="1"/>
    <d v="2021-12-31T00:00:00"/>
    <x v="11"/>
    <s v=" "/>
    <s v="G00217"/>
    <n v="51190"/>
    <x v="49"/>
    <s v="51190 PTO Expense"/>
    <x v="12"/>
    <s v="Accrued PTO for December 2021"/>
    <s v=" "/>
    <s v=""/>
    <s v=""/>
    <n v="-336.1"/>
    <n v="0"/>
    <n v="336.1"/>
    <s v=""/>
    <s v="G/L Account"/>
    <s v=""/>
    <s v=" "/>
    <s v=""/>
    <s v=""/>
    <n v="35190"/>
    <s v=""/>
    <n v="120"/>
    <s v=""/>
    <s v=""/>
  </r>
  <r>
    <x v="0"/>
    <x v="4"/>
    <d v="2021-12-31T00:00:00"/>
    <x v="11"/>
    <s v=" "/>
    <s v="G00217"/>
    <n v="51190"/>
    <x v="49"/>
    <s v="51190 PTO Expense"/>
    <x v="12"/>
    <s v="Accrued PTO for December 2021"/>
    <s v=" "/>
    <s v=""/>
    <s v=""/>
    <n v="608.92999999999995"/>
    <n v="608.92999999999995"/>
    <n v="0"/>
    <s v=""/>
    <s v="G/L Account"/>
    <s v=""/>
    <s v=" "/>
    <s v=""/>
    <s v=""/>
    <n v="35189"/>
    <s v=""/>
    <n v="120"/>
    <s v=""/>
    <s v=""/>
  </r>
  <r>
    <x v="0"/>
    <x v="2"/>
    <d v="2021-12-31T00:00:00"/>
    <x v="11"/>
    <s v=" "/>
    <s v="G00217"/>
    <n v="51190"/>
    <x v="49"/>
    <s v="51190 PTO Expense"/>
    <x v="12"/>
    <s v="Accrued PTO for December 2021"/>
    <s v=" "/>
    <s v=""/>
    <s v=""/>
    <n v="-876.27"/>
    <n v="0"/>
    <n v="876.27"/>
    <s v=""/>
    <s v="G/L Account"/>
    <s v=""/>
    <s v=" "/>
    <s v=""/>
    <s v=""/>
    <n v="35186"/>
    <s v=""/>
    <n v="210"/>
    <s v=""/>
    <s v=""/>
  </r>
  <r>
    <x v="0"/>
    <x v="6"/>
    <d v="2021-12-31T00:00:00"/>
    <x v="11"/>
    <s v=" "/>
    <s v="G00216"/>
    <n v="51190"/>
    <x v="49"/>
    <s v="51190 PTO Expense"/>
    <x v="12"/>
    <s v="SFM - Invoice 5662930 - 12.31.21 PPE Off Cycle"/>
    <s v=" "/>
    <s v=""/>
    <s v=""/>
    <n v="1714.96"/>
    <n v="1714.96"/>
    <n v="0"/>
    <s v=""/>
    <s v="G/L Account"/>
    <s v=""/>
    <s v=" "/>
    <s v=""/>
    <s v=""/>
    <n v="35012"/>
    <s v=""/>
    <n v="17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 Off Cycle"/>
    <s v=" "/>
    <s v=""/>
    <s v=""/>
    <n v="398.59"/>
    <n v="398.59"/>
    <n v="0"/>
    <s v=""/>
    <s v="G/L Account"/>
    <s v=""/>
    <s v=" "/>
    <s v=""/>
    <s v=""/>
    <n v="35001"/>
    <s v=""/>
    <n v="17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480.46"/>
    <n v="480.46"/>
    <n v="0"/>
    <s v=""/>
    <s v="G/L Account"/>
    <s v=""/>
    <s v=" "/>
    <s v=""/>
    <s v=""/>
    <n v="34973"/>
    <s v=""/>
    <n v="16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1633.36"/>
    <n v="1633.36"/>
    <n v="0"/>
    <s v=""/>
    <s v="G/L Account"/>
    <s v=""/>
    <s v=" "/>
    <s v=""/>
    <s v=""/>
    <n v="34965"/>
    <s v=""/>
    <n v="22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3946.1"/>
    <n v="3946.1"/>
    <n v="0"/>
    <s v=""/>
    <s v="G/L Account"/>
    <s v=""/>
    <s v=" "/>
    <s v=""/>
    <s v=""/>
    <n v="34957"/>
    <s v=""/>
    <n v="14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3686.08"/>
    <n v="3686.08"/>
    <n v="0"/>
    <s v=""/>
    <s v="G/L Account"/>
    <s v=""/>
    <s v=" "/>
    <s v=""/>
    <s v=""/>
    <n v="34949"/>
    <s v=""/>
    <n v="14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2044.31"/>
    <n v="2044.31"/>
    <n v="0"/>
    <s v=""/>
    <s v="G/L Account"/>
    <s v=""/>
    <s v=" "/>
    <s v=""/>
    <s v=""/>
    <n v="34929"/>
    <s v=""/>
    <n v="14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731.36"/>
    <n v="731.36"/>
    <n v="0"/>
    <s v=""/>
    <s v="G/L Account"/>
    <s v=""/>
    <s v=" "/>
    <s v=""/>
    <s v=""/>
    <n v="34921"/>
    <s v=""/>
    <n v="14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3115.38"/>
    <n v="3115.38"/>
    <n v="0"/>
    <s v=""/>
    <s v="G/L Account"/>
    <s v=""/>
    <s v=" "/>
    <s v=""/>
    <s v=""/>
    <n v="34900"/>
    <s v=""/>
    <n v="180"/>
    <s v=""/>
    <s v=""/>
  </r>
  <r>
    <x v="0"/>
    <x v="3"/>
    <d v="2021-12-31T00:00:00"/>
    <x v="11"/>
    <s v=" "/>
    <s v="G00216"/>
    <n v="51190"/>
    <x v="49"/>
    <s v="51190 PTO Expense"/>
    <x v="12"/>
    <s v="SFM - Invoice 5659086 - 12.31.21 PPE"/>
    <s v=" "/>
    <s v=""/>
    <s v=""/>
    <n v="552"/>
    <n v="552"/>
    <n v="0"/>
    <s v=""/>
    <s v="G/L Account"/>
    <s v=""/>
    <s v=" "/>
    <s v=""/>
    <s v=""/>
    <n v="34894"/>
    <s v=""/>
    <n v="18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807"/>
    <n v="807"/>
    <n v="0"/>
    <s v=""/>
    <s v="G/L Account"/>
    <s v=""/>
    <s v=" "/>
    <s v=""/>
    <s v=""/>
    <n v="34881"/>
    <s v=""/>
    <n v="18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528"/>
    <n v="528"/>
    <n v="0"/>
    <s v=""/>
    <s v="G/L Account"/>
    <s v=""/>
    <s v=" "/>
    <s v=""/>
    <s v=""/>
    <n v="34874"/>
    <s v=""/>
    <n v="180"/>
    <s v=""/>
    <s v=""/>
  </r>
  <r>
    <x v="0"/>
    <x v="2"/>
    <d v="2021-12-31T00:00:00"/>
    <x v="11"/>
    <s v=" "/>
    <s v="G00216"/>
    <n v="51190"/>
    <x v="49"/>
    <s v="51190 PTO Expense"/>
    <x v="12"/>
    <s v="SFM - Invoice 5659086 - 12.31.21 PPE"/>
    <s v=" "/>
    <s v=""/>
    <s v=""/>
    <n v="1293.3599999999999"/>
    <n v="1293.3599999999999"/>
    <n v="0"/>
    <s v=""/>
    <s v="G/L Account"/>
    <s v=""/>
    <s v=" "/>
    <s v=""/>
    <s v=""/>
    <n v="34866"/>
    <s v=""/>
    <n v="15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800"/>
    <n v="800"/>
    <n v="0"/>
    <s v=""/>
    <s v="G/L Account"/>
    <s v=""/>
    <s v=" "/>
    <s v=""/>
    <s v=""/>
    <n v="34852"/>
    <s v=""/>
    <n v="17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7846"/>
    <n v="7846"/>
    <n v="0"/>
    <s v=""/>
    <s v="G/L Account"/>
    <s v=""/>
    <s v=" "/>
    <s v=""/>
    <s v=""/>
    <n v="34844"/>
    <s v=""/>
    <n v="17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1980.75"/>
    <n v="1980.75"/>
    <n v="0"/>
    <s v=""/>
    <s v="G/L Account"/>
    <s v=""/>
    <s v=" "/>
    <s v=""/>
    <s v=""/>
    <n v="34826"/>
    <s v=""/>
    <n v="17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956"/>
    <n v="956"/>
    <n v="0"/>
    <s v=""/>
    <s v="G/L Account"/>
    <s v=""/>
    <s v=" "/>
    <s v=""/>
    <s v=""/>
    <n v="34818"/>
    <s v=""/>
    <n v="170"/>
    <s v=""/>
    <s v=""/>
  </r>
  <r>
    <x v="0"/>
    <x v="8"/>
    <d v="2021-12-31T00:00:00"/>
    <x v="11"/>
    <s v=" "/>
    <s v="G00216"/>
    <n v="51190"/>
    <x v="49"/>
    <s v="51190 PTO Expense"/>
    <x v="12"/>
    <s v="SFM - Invoice 5659086 - 12.31.21 PPE"/>
    <s v=" "/>
    <s v=""/>
    <s v=""/>
    <n v="286"/>
    <n v="286"/>
    <n v="0"/>
    <s v=""/>
    <s v="G/L Account"/>
    <s v=""/>
    <s v=" "/>
    <s v=""/>
    <s v=""/>
    <n v="34810"/>
    <s v=""/>
    <n v="170"/>
    <s v=""/>
    <s v=""/>
  </r>
  <r>
    <x v="0"/>
    <x v="5"/>
    <d v="2021-12-31T00:00:00"/>
    <x v="11"/>
    <s v=" "/>
    <s v="G00216"/>
    <n v="51190"/>
    <x v="49"/>
    <s v="51190 PTO Expense"/>
    <x v="12"/>
    <s v="SFM - Invoice 5659086 - 12.31.21 PPE"/>
    <s v=" "/>
    <s v=""/>
    <s v=""/>
    <n v="3061.53"/>
    <n v="3061.53"/>
    <n v="0"/>
    <s v=""/>
    <s v="G/L Account"/>
    <s v=""/>
    <s v=" "/>
    <s v=""/>
    <s v=""/>
    <n v="34797"/>
    <s v=""/>
    <n v="130"/>
    <s v=""/>
    <s v=""/>
  </r>
  <r>
    <x v="0"/>
    <x v="1"/>
    <d v="2021-12-31T00:00:00"/>
    <x v="11"/>
    <s v=" "/>
    <s v="G00216"/>
    <n v="51190"/>
    <x v="49"/>
    <s v="51190 PTO Expense"/>
    <x v="12"/>
    <s v="SFM - Invoice 5659086 - 12.31.21 PPE"/>
    <s v=" "/>
    <s v=""/>
    <s v=""/>
    <n v="8849.61"/>
    <n v="8849.61"/>
    <n v="0"/>
    <s v=""/>
    <s v="G/L Account"/>
    <s v=""/>
    <s v=" "/>
    <s v=""/>
    <s v=""/>
    <n v="34789"/>
    <s v=""/>
    <n v="130"/>
    <s v=""/>
    <s v=""/>
  </r>
  <r>
    <x v="0"/>
    <x v="7"/>
    <d v="2021-12-31T00:00:00"/>
    <x v="11"/>
    <s v=" "/>
    <s v="G00216"/>
    <n v="51190"/>
    <x v="49"/>
    <s v="51190 PTO Expense"/>
    <x v="12"/>
    <s v="SFM - Invoice 5659086 - 12.31.21 PPE"/>
    <s v=" "/>
    <s v=""/>
    <s v=""/>
    <n v="400"/>
    <n v="400"/>
    <n v="0"/>
    <s v=""/>
    <s v="G/L Account"/>
    <s v=""/>
    <s v=" "/>
    <s v=""/>
    <s v=""/>
    <n v="34782"/>
    <s v=""/>
    <n v="130"/>
    <s v=""/>
    <s v=""/>
  </r>
  <r>
    <x v="0"/>
    <x v="4"/>
    <d v="2021-12-31T00:00:00"/>
    <x v="11"/>
    <s v=" "/>
    <s v="G00216"/>
    <n v="51190"/>
    <x v="49"/>
    <s v="51190 PTO Expense"/>
    <x v="12"/>
    <s v="SFM - Invoice 5659086 - 12.31.21 PPE"/>
    <s v=" "/>
    <s v=""/>
    <s v=""/>
    <n v="378.61"/>
    <n v="378.61"/>
    <n v="0"/>
    <s v=""/>
    <s v="G/L Account"/>
    <s v=""/>
    <s v=" "/>
    <s v=""/>
    <s v=""/>
    <n v="34774"/>
    <s v=""/>
    <n v="130"/>
    <s v=""/>
    <s v=""/>
  </r>
  <r>
    <x v="0"/>
    <x v="5"/>
    <d v="2021-12-31T00:00:00"/>
    <x v="11"/>
    <s v=" "/>
    <s v="G00216"/>
    <n v="51190"/>
    <x v="49"/>
    <s v="51190 PTO Expense"/>
    <x v="12"/>
    <s v="SFM - Invoice 5658812 - 12.31.21 PPE- Off Cycle"/>
    <s v=" "/>
    <s v=""/>
    <s v=""/>
    <n v="195.6"/>
    <n v="195.6"/>
    <n v="0"/>
    <s v=""/>
    <s v="G/L Account"/>
    <s v=""/>
    <s v=" "/>
    <s v=""/>
    <s v=""/>
    <n v="34713"/>
    <s v=""/>
    <n v="170"/>
    <s v=""/>
    <s v=""/>
  </r>
  <r>
    <x v="4"/>
    <x v="4"/>
    <d v="2021-12-31T00:00:00"/>
    <x v="11"/>
    <s v=" "/>
    <s v="G00212"/>
    <n v="51190"/>
    <x v="49"/>
    <s v="51190 PTO Expense"/>
    <x v="12"/>
    <s v="NY PC - Invoice 5658613 - PPE 12.31.21"/>
    <s v=" "/>
    <s v=""/>
    <s v=""/>
    <n v="2000"/>
    <n v="2000"/>
    <n v="0"/>
    <s v=""/>
    <s v="G/L Account"/>
    <s v=""/>
    <s v=" "/>
    <s v=""/>
    <s v=""/>
    <n v="32642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60360 - off-cycle"/>
    <s v=" "/>
    <s v=""/>
    <s v=""/>
    <n v="4732.41"/>
    <n v="4732.41"/>
    <n v="0"/>
    <s v=""/>
    <s v="G/L Account"/>
    <s v=""/>
    <s v=" "/>
    <s v=""/>
    <s v=""/>
    <n v="32601"/>
    <s v=""/>
    <n v="120"/>
    <s v=""/>
    <s v=""/>
  </r>
  <r>
    <x v="1"/>
    <x v="5"/>
    <d v="2021-12-31T00:00:00"/>
    <x v="11"/>
    <s v=" "/>
    <s v="G00201"/>
    <n v="51190"/>
    <x v="49"/>
    <s v="51190 PTO Expense"/>
    <x v="12"/>
    <s v="CA PC - Invoice 5659028 - PPE 12.31.21"/>
    <s v=" "/>
    <s v=""/>
    <s v=""/>
    <n v="10110.48"/>
    <n v="10110.48"/>
    <n v="0"/>
    <s v=""/>
    <s v="G/L Account"/>
    <s v=""/>
    <s v=" "/>
    <s v=""/>
    <s v=""/>
    <n v="32593"/>
    <s v=""/>
    <n v="120"/>
    <s v=""/>
    <s v=""/>
  </r>
  <r>
    <x v="1"/>
    <x v="1"/>
    <d v="2021-12-31T00:00:00"/>
    <x v="11"/>
    <s v=" "/>
    <s v="G00201"/>
    <n v="51190"/>
    <x v="49"/>
    <s v="51190 PTO Expense"/>
    <x v="12"/>
    <s v="CA PC - Invoice 5659028 - PPE 12.31.21"/>
    <s v=" "/>
    <s v=""/>
    <s v=""/>
    <n v="10771.72"/>
    <n v="10771.72"/>
    <n v="0"/>
    <s v=""/>
    <s v="G/L Account"/>
    <s v=""/>
    <s v=" "/>
    <s v=""/>
    <s v=""/>
    <n v="32585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59028 - PPE 12.31.21"/>
    <s v=" "/>
    <s v=""/>
    <s v=""/>
    <n v="12310.13"/>
    <n v="12310.13"/>
    <n v="0"/>
    <s v=""/>
    <s v="G/L Account"/>
    <s v=""/>
    <s v=" "/>
    <s v=""/>
    <s v=""/>
    <n v="32559"/>
    <s v=""/>
    <n v="120"/>
    <s v=""/>
    <s v=""/>
  </r>
  <r>
    <x v="1"/>
    <x v="4"/>
    <d v="2021-12-31T00:00:00"/>
    <x v="11"/>
    <s v=" "/>
    <s v="G00201"/>
    <n v="51190"/>
    <x v="49"/>
    <s v="51190 PTO Expense"/>
    <x v="12"/>
    <s v="CA PC - Invoice 5659028 - PPE 12.31.21"/>
    <s v=" "/>
    <s v=""/>
    <s v=""/>
    <n v="1022.72"/>
    <n v="1022.72"/>
    <n v="0"/>
    <s v=""/>
    <s v="G/L Account"/>
    <s v=""/>
    <s v=" "/>
    <s v=""/>
    <s v=""/>
    <n v="32551"/>
    <s v=""/>
    <n v="120"/>
    <s v=""/>
    <s v=""/>
  </r>
  <r>
    <x v="1"/>
    <x v="7"/>
    <d v="2021-12-31T00:00:00"/>
    <x v="11"/>
    <s v=" "/>
    <s v="G00201"/>
    <n v="51190"/>
    <x v="49"/>
    <s v="51190 PTO Expense"/>
    <x v="12"/>
    <s v="CA PC - Invoice 5659028 - PPE 12.31.21"/>
    <s v=" "/>
    <s v=""/>
    <s v=""/>
    <n v="6730.77"/>
    <n v="6730.77"/>
    <n v="0"/>
    <s v=""/>
    <s v="G/L Account"/>
    <s v=""/>
    <s v=" "/>
    <s v=""/>
    <s v=""/>
    <n v="32532"/>
    <s v=""/>
    <n v="11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62930 - 12.31.21 PPE Off Cycle"/>
    <s v=" "/>
    <s v=""/>
    <s v=""/>
    <n v="15"/>
    <n v="15"/>
    <n v="0"/>
    <s v=""/>
    <s v="G/L Account"/>
    <s v=""/>
    <s v=" "/>
    <s v=""/>
    <s v=""/>
    <n v="35017"/>
    <s v=""/>
    <n v="17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62930 - 12.31.21 PPE Off Cycle"/>
    <s v=" "/>
    <s v=""/>
    <s v=""/>
    <n v="53"/>
    <n v="53"/>
    <n v="0"/>
    <s v=""/>
    <s v="G/L Account"/>
    <s v=""/>
    <s v=" "/>
    <s v=""/>
    <s v=""/>
    <n v="35016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 Off Cycle Shipping"/>
    <s v=" "/>
    <s v=""/>
    <s v=""/>
    <n v="15"/>
    <n v="15"/>
    <n v="0"/>
    <s v=""/>
    <s v="G/L Account"/>
    <s v=""/>
    <s v=" "/>
    <s v=""/>
    <s v=""/>
    <n v="35007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 Off Cycle"/>
    <s v=" "/>
    <s v=""/>
    <s v=""/>
    <n v="53"/>
    <n v="53"/>
    <n v="0"/>
    <s v=""/>
    <s v="G/L Account"/>
    <s v=""/>
    <s v=" "/>
    <s v=""/>
    <s v=""/>
    <n v="35006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261 - 12.31.21 PPE"/>
    <s v=" "/>
    <s v=""/>
    <s v=""/>
    <n v="53"/>
    <n v="53"/>
    <n v="0"/>
    <s v=""/>
    <s v="G/L Account"/>
    <s v=""/>
    <s v=" "/>
    <s v=""/>
    <s v=""/>
    <n v="34988"/>
    <s v=""/>
    <n v="13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- Disability FICA"/>
    <s v=" "/>
    <s v=""/>
    <s v=""/>
    <n v="23.75"/>
    <n v="23.75"/>
    <n v="0"/>
    <s v=""/>
    <s v="G/L Account"/>
    <s v=""/>
    <s v=" "/>
    <s v=""/>
    <s v=""/>
    <n v="34980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-COBRA Admin"/>
    <s v=" "/>
    <s v=""/>
    <s v=""/>
    <n v="75"/>
    <n v="75"/>
    <n v="0"/>
    <s v=""/>
    <s v="G/L Account"/>
    <s v=""/>
    <s v=" "/>
    <s v=""/>
    <s v=""/>
    <n v="34979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265"/>
    <n v="265"/>
    <n v="0"/>
    <s v=""/>
    <s v="G/L Account"/>
    <s v=""/>
    <s v=" "/>
    <s v=""/>
    <s v=""/>
    <n v="34978"/>
    <s v=""/>
    <n v="16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89"/>
    <n v="689"/>
    <n v="0"/>
    <s v=""/>
    <s v="G/L Account"/>
    <s v=""/>
    <s v=" "/>
    <s v=""/>
    <s v=""/>
    <n v="34970"/>
    <s v=""/>
    <n v="22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962"/>
    <s v=""/>
    <n v="14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36"/>
    <n v="636"/>
    <n v="0"/>
    <s v=""/>
    <s v="G/L Account"/>
    <s v=""/>
    <s v=" "/>
    <s v=""/>
    <s v=""/>
    <n v="34954"/>
    <s v=""/>
    <n v="14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946"/>
    <s v=""/>
    <n v="140"/>
    <s v=""/>
    <s v=""/>
  </r>
  <r>
    <x v="0"/>
    <x v="9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940"/>
    <s v=""/>
    <n v="14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77"/>
    <n v="477"/>
    <n v="0"/>
    <s v=""/>
    <s v="G/L Account"/>
    <s v=""/>
    <s v=" "/>
    <s v=""/>
    <s v=""/>
    <n v="34934"/>
    <s v=""/>
    <n v="14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24"/>
    <n v="424"/>
    <n v="0"/>
    <s v=""/>
    <s v="G/L Account"/>
    <s v=""/>
    <s v=" "/>
    <s v=""/>
    <s v=""/>
    <n v="34926"/>
    <s v=""/>
    <n v="14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59"/>
    <n v="159"/>
    <n v="0"/>
    <s v=""/>
    <s v="G/L Account"/>
    <s v=""/>
    <s v=" "/>
    <s v=""/>
    <s v=""/>
    <n v="34911"/>
    <s v=""/>
    <n v="18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59"/>
    <n v="159"/>
    <n v="0"/>
    <s v=""/>
    <s v="G/L Account"/>
    <s v=""/>
    <s v=" "/>
    <s v=""/>
    <s v=""/>
    <n v="34905"/>
    <s v=""/>
    <n v="18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98"/>
    <s v=""/>
    <n v="18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92"/>
    <s v=""/>
    <n v="18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212"/>
    <n v="212"/>
    <n v="0"/>
    <s v=""/>
    <s v="G/L Account"/>
    <s v=""/>
    <s v=" "/>
    <s v=""/>
    <s v=""/>
    <n v="34886"/>
    <s v=""/>
    <n v="18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878"/>
    <s v=""/>
    <n v="18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871"/>
    <s v=""/>
    <n v="15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77"/>
    <n v="477"/>
    <n v="0"/>
    <s v=""/>
    <s v="G/L Account"/>
    <s v=""/>
    <s v=" "/>
    <s v=""/>
    <s v=""/>
    <n v="34857"/>
    <s v=""/>
    <n v="17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689"/>
    <n v="689"/>
    <n v="0"/>
    <s v=""/>
    <s v="G/L Account"/>
    <s v=""/>
    <s v=" "/>
    <s v=""/>
    <s v=""/>
    <n v="34849"/>
    <s v=""/>
    <n v="170"/>
    <s v=""/>
    <s v=""/>
  </r>
  <r>
    <x v="0"/>
    <x v="3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42"/>
    <s v=""/>
    <n v="170"/>
    <s v=""/>
    <s v=""/>
  </r>
  <r>
    <x v="0"/>
    <x v="6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836"/>
    <s v=""/>
    <n v="17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0"/>
    <n v="530"/>
    <n v="0"/>
    <s v=""/>
    <s v="G/L Account"/>
    <s v=""/>
    <s v=" "/>
    <s v=""/>
    <s v=""/>
    <n v="34831"/>
    <s v=""/>
    <n v="17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71"/>
    <n v="371"/>
    <n v="0"/>
    <s v=""/>
    <s v="G/L Account"/>
    <s v=""/>
    <s v=" "/>
    <s v=""/>
    <s v=""/>
    <n v="34823"/>
    <s v=""/>
    <n v="170"/>
    <s v=""/>
    <s v=""/>
  </r>
  <r>
    <x v="0"/>
    <x v="8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815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71"/>
    <n v="371"/>
    <n v="0"/>
    <s v=""/>
    <s v="G/L Account"/>
    <s v=""/>
    <s v=" "/>
    <s v=""/>
    <s v=""/>
    <n v="34802"/>
    <s v=""/>
    <n v="13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795"/>
    <n v="795"/>
    <n v="0"/>
    <s v=""/>
    <s v="G/L Account"/>
    <s v=""/>
    <s v=" "/>
    <s v=""/>
    <s v=""/>
    <n v="34794"/>
    <s v=""/>
    <n v="130"/>
    <s v=""/>
    <s v=""/>
  </r>
  <r>
    <x v="0"/>
    <x v="7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318"/>
    <n v="318"/>
    <n v="0"/>
    <s v=""/>
    <s v="G/L Account"/>
    <s v=""/>
    <s v=" "/>
    <s v=""/>
    <s v=""/>
    <n v="34787"/>
    <s v=""/>
    <n v="130"/>
    <s v=""/>
    <s v=""/>
  </r>
  <r>
    <x v="0"/>
    <x v="4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424"/>
    <n v="424"/>
    <n v="0"/>
    <s v=""/>
    <s v="G/L Account"/>
    <s v=""/>
    <s v=" "/>
    <s v=""/>
    <s v=""/>
    <n v="34779"/>
    <s v=""/>
    <n v="130"/>
    <s v=""/>
    <s v=""/>
  </r>
  <r>
    <x v="0"/>
    <x v="2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53"/>
    <n v="53"/>
    <n v="0"/>
    <s v=""/>
    <s v="G/L Account"/>
    <s v=""/>
    <s v=" "/>
    <s v=""/>
    <s v=""/>
    <n v="34771"/>
    <s v=""/>
    <n v="130"/>
    <s v=""/>
    <s v=""/>
  </r>
  <r>
    <x v="0"/>
    <x v="1"/>
    <d v="2021-12-31T00:00:00"/>
    <x v="11"/>
    <s v=" "/>
    <s v="G00216"/>
    <n v="51180"/>
    <x v="83"/>
    <s v="51180 Benefits Admin/Payroll Admin fee"/>
    <x v="12"/>
    <s v="SFM - Invoice 5659086 - 12.31.21 PPE"/>
    <s v=" "/>
    <s v=""/>
    <s v=""/>
    <n v="106"/>
    <n v="106"/>
    <n v="0"/>
    <s v=""/>
    <s v="G/L Account"/>
    <s v=""/>
    <s v=" "/>
    <s v=""/>
    <s v=""/>
    <n v="34728"/>
    <s v=""/>
    <n v="18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8812 - 12.31.21 PPE- Off Cycle"/>
    <s v=" "/>
    <s v=""/>
    <s v=""/>
    <n v="15"/>
    <n v="15"/>
    <n v="0"/>
    <s v=""/>
    <s v="G/L Account"/>
    <s v=""/>
    <s v=" "/>
    <s v=""/>
    <s v=""/>
    <n v="34719"/>
    <s v=""/>
    <n v="170"/>
    <s v=""/>
    <s v=""/>
  </r>
  <r>
    <x v="0"/>
    <x v="5"/>
    <d v="2021-12-31T00:00:00"/>
    <x v="11"/>
    <s v=" "/>
    <s v="G00216"/>
    <n v="51180"/>
    <x v="83"/>
    <s v="51180 Benefits Admin/Payroll Admin fee"/>
    <x v="12"/>
    <s v="SFM - Invoice 5658812 - 12.31.21 PPE- Off Cycle"/>
    <s v=" "/>
    <s v=""/>
    <s v=""/>
    <n v="106"/>
    <n v="106"/>
    <n v="0"/>
    <s v=""/>
    <s v="G/L Account"/>
    <s v=""/>
    <s v=" "/>
    <s v=""/>
    <s v=""/>
    <n v="34718"/>
    <s v=""/>
    <n v="170"/>
    <s v=""/>
    <s v=""/>
  </r>
  <r>
    <x v="4"/>
    <x v="4"/>
    <d v="2021-12-31T00:00:00"/>
    <x v="11"/>
    <s v=" "/>
    <s v="G00212"/>
    <n v="51180"/>
    <x v="83"/>
    <s v="51180 Benefits Admin/Payroll Admin fee"/>
    <x v="12"/>
    <s v="NY PC - Invoice 5658613 - PPE 12.31.21"/>
    <s v=" "/>
    <s v=""/>
    <s v=""/>
    <n v="424"/>
    <n v="424"/>
    <n v="0"/>
    <s v=""/>
    <s v="G/L Account"/>
    <s v=""/>
    <s v=" "/>
    <s v=""/>
    <s v=""/>
    <n v="32647"/>
    <s v=""/>
    <n v="120"/>
    <s v=""/>
    <s v=""/>
  </r>
  <r>
    <x v="4"/>
    <x v="4"/>
    <d v="2021-12-31T00:00:00"/>
    <x v="11"/>
    <s v=" "/>
    <s v="G00212"/>
    <n v="51180"/>
    <x v="83"/>
    <s v="51180 Benefits Admin/Payroll Admin fee"/>
    <x v="12"/>
    <s v="NY PC - Invoice 5658613 - PPE 12.31.21"/>
    <s v=" "/>
    <s v=""/>
    <s v=""/>
    <n v="212"/>
    <n v="212"/>
    <n v="0"/>
    <s v=""/>
    <s v="G/L Account"/>
    <s v=""/>
    <s v=" "/>
    <s v=""/>
    <s v=""/>
    <n v="32640"/>
    <s v=""/>
    <n v="11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60360 - off-cycle- Shipping Fee"/>
    <s v=" "/>
    <s v=""/>
    <s v=""/>
    <n v="15"/>
    <n v="15"/>
    <n v="0"/>
    <s v=""/>
    <s v="G/L Account"/>
    <s v=""/>
    <s v=" "/>
    <s v=""/>
    <s v=""/>
    <n v="32607"/>
    <s v=""/>
    <n v="12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60360 - off-cycle"/>
    <s v=" "/>
    <s v=""/>
    <s v=""/>
    <n v="53"/>
    <n v="53"/>
    <n v="0"/>
    <s v=""/>
    <s v="G/L Account"/>
    <s v=""/>
    <s v=" "/>
    <s v=""/>
    <s v=""/>
    <n v="32606"/>
    <s v=""/>
    <n v="120"/>
    <s v=""/>
    <s v=""/>
  </r>
  <r>
    <x v="1"/>
    <x v="5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0"/>
    <n v="530"/>
    <n v="0"/>
    <s v=""/>
    <s v="G/L Account"/>
    <s v=""/>
    <s v=" "/>
    <s v=""/>
    <s v=""/>
    <n v="32598"/>
    <s v=""/>
    <n v="12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795"/>
    <n v="795"/>
    <n v="0"/>
    <s v=""/>
    <s v="G/L Account"/>
    <s v=""/>
    <s v=" "/>
    <s v=""/>
    <s v=""/>
    <n v="32590"/>
    <s v=""/>
    <n v="120"/>
    <s v=""/>
    <s v=""/>
  </r>
  <r>
    <x v="1"/>
    <x v="3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82"/>
    <s v=""/>
    <n v="120"/>
    <s v=""/>
    <s v=""/>
  </r>
  <r>
    <x v="1"/>
    <x v="9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75"/>
    <s v=""/>
    <n v="120"/>
    <s v=""/>
    <s v=""/>
  </r>
  <r>
    <x v="1"/>
    <x v="9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69"/>
    <s v=""/>
    <n v="12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83"/>
    <n v="583"/>
    <n v="0"/>
    <s v=""/>
    <s v="G/L Account"/>
    <s v=""/>
    <s v=" "/>
    <s v=""/>
    <s v=""/>
    <n v="32564"/>
    <s v=""/>
    <n v="120"/>
    <s v=""/>
    <s v=""/>
  </r>
  <r>
    <x v="1"/>
    <x v="4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06"/>
    <n v="106"/>
    <n v="0"/>
    <s v=""/>
    <s v="G/L Account"/>
    <s v=""/>
    <s v=" "/>
    <s v=""/>
    <s v=""/>
    <n v="32556"/>
    <s v=""/>
    <n v="120"/>
    <s v=""/>
    <s v=""/>
  </r>
  <r>
    <x v="1"/>
    <x v="5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49"/>
    <s v=""/>
    <n v="11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43"/>
    <s v=""/>
    <n v="110"/>
    <s v=""/>
    <s v=""/>
  </r>
  <r>
    <x v="1"/>
    <x v="7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159"/>
    <n v="159"/>
    <n v="0"/>
    <s v=""/>
    <s v="G/L Account"/>
    <s v=""/>
    <s v=" "/>
    <s v=""/>
    <s v=""/>
    <n v="32537"/>
    <s v=""/>
    <n v="110"/>
    <s v=""/>
    <s v=""/>
  </r>
  <r>
    <x v="1"/>
    <x v="1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30"/>
    <s v=""/>
    <n v="110"/>
    <s v=""/>
    <s v=""/>
  </r>
  <r>
    <x v="1"/>
    <x v="4"/>
    <d v="2021-12-31T00:00:00"/>
    <x v="11"/>
    <s v=" "/>
    <s v="G00201"/>
    <n v="51180"/>
    <x v="83"/>
    <s v="51180 Benefits Admin/Payroll Admin fee"/>
    <x v="12"/>
    <s v="CA PC - Invoice 5659028 - PPE 12.31.21"/>
    <s v=" "/>
    <s v=""/>
    <s v=""/>
    <n v="53"/>
    <n v="53"/>
    <n v="0"/>
    <s v=""/>
    <s v="G/L Account"/>
    <s v=""/>
    <s v=" "/>
    <s v=""/>
    <s v=""/>
    <n v="32524"/>
    <s v=""/>
    <n v="110"/>
    <s v=""/>
    <s v=""/>
  </r>
  <r>
    <x v="0"/>
    <x v="6"/>
    <d v="2021-12-31T00:00:00"/>
    <x v="11"/>
    <s v=" "/>
    <s v="G00216"/>
    <n v="51170"/>
    <x v="50"/>
    <s v="51170 Benefits "/>
    <x v="12"/>
    <s v="SFM - Invoice 5662930 - 12.31.21 PPE Off Cycle"/>
    <s v=" "/>
    <s v=""/>
    <s v=""/>
    <n v="51.54"/>
    <n v="51.54"/>
    <n v="0"/>
    <s v=""/>
    <s v="G/L Account"/>
    <s v=""/>
    <s v=" "/>
    <s v=""/>
    <s v=""/>
    <n v="35014"/>
    <s v=""/>
    <n v="17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 Off Cycle"/>
    <s v=" "/>
    <s v=""/>
    <s v=""/>
    <n v="19.690000000000001"/>
    <n v="19.690000000000001"/>
    <n v="0"/>
    <s v=""/>
    <s v="G/L Account"/>
    <s v=""/>
    <s v=" "/>
    <s v=""/>
    <s v=""/>
    <n v="35004"/>
    <s v=""/>
    <n v="17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717.3"/>
    <n v="717.3"/>
    <n v="0"/>
    <s v=""/>
    <s v="G/L Account"/>
    <s v=""/>
    <s v=" "/>
    <s v=""/>
    <s v=""/>
    <n v="34976"/>
    <s v=""/>
    <n v="16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2623.51"/>
    <n v="2623.51"/>
    <n v="0"/>
    <s v=""/>
    <s v="G/L Account"/>
    <s v=""/>
    <s v=" "/>
    <s v=""/>
    <s v=""/>
    <n v="34968"/>
    <s v=""/>
    <n v="22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467.6"/>
    <n v="1467.6"/>
    <n v="0"/>
    <s v=""/>
    <s v="G/L Account"/>
    <s v=""/>
    <s v=" "/>
    <s v=""/>
    <s v=""/>
    <n v="34960"/>
    <s v=""/>
    <n v="14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2233.5300000000002"/>
    <n v="2233.5300000000002"/>
    <n v="0"/>
    <s v=""/>
    <s v="G/L Account"/>
    <s v=""/>
    <s v=" "/>
    <s v=""/>
    <s v=""/>
    <n v="34952"/>
    <s v=""/>
    <n v="14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368.75"/>
    <n v="368.75"/>
    <n v="0"/>
    <s v=""/>
    <s v="G/L Account"/>
    <s v=""/>
    <s v=" "/>
    <s v=""/>
    <s v=""/>
    <n v="34944"/>
    <s v=""/>
    <n v="140"/>
    <s v=""/>
    <s v=""/>
  </r>
  <r>
    <x v="0"/>
    <x v="9"/>
    <d v="2021-12-31T00:00:00"/>
    <x v="11"/>
    <s v=" "/>
    <s v="G00216"/>
    <n v="51170"/>
    <x v="50"/>
    <s v="51170 Benefits "/>
    <x v="12"/>
    <s v="SFM - Invoice 5659086 - 12.31.21 PPE"/>
    <s v=" "/>
    <s v=""/>
    <s v=""/>
    <n v="267.39"/>
    <n v="267.39"/>
    <n v="0"/>
    <s v=""/>
    <s v="G/L Account"/>
    <s v=""/>
    <s v=" "/>
    <s v=""/>
    <s v=""/>
    <n v="34938"/>
    <s v=""/>
    <n v="14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2418.13"/>
    <n v="2418.13"/>
    <n v="0"/>
    <s v=""/>
    <s v="G/L Account"/>
    <s v=""/>
    <s v=" "/>
    <s v=""/>
    <s v=""/>
    <n v="34932"/>
    <s v=""/>
    <n v="14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1413.8"/>
    <n v="1413.8"/>
    <n v="0"/>
    <s v=""/>
    <s v="G/L Account"/>
    <s v=""/>
    <s v=" "/>
    <s v=""/>
    <s v=""/>
    <n v="34924"/>
    <s v=""/>
    <n v="14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56.78"/>
    <n v="56.78"/>
    <n v="0"/>
    <s v=""/>
    <s v="G/L Account"/>
    <s v=""/>
    <s v=" "/>
    <s v=""/>
    <s v=""/>
    <n v="34909"/>
    <s v=""/>
    <n v="18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919.06"/>
    <n v="919.06"/>
    <n v="0"/>
    <s v=""/>
    <s v="G/L Account"/>
    <s v=""/>
    <s v=" "/>
    <s v=""/>
    <s v=""/>
    <n v="34903"/>
    <s v=""/>
    <n v="18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10.69"/>
    <n v="10.69"/>
    <n v="0"/>
    <s v=""/>
    <s v="G/L Account"/>
    <s v=""/>
    <s v=" "/>
    <s v=""/>
    <s v=""/>
    <n v="34896"/>
    <s v=""/>
    <n v="180"/>
    <s v=""/>
    <s v=""/>
  </r>
  <r>
    <x v="0"/>
    <x v="6"/>
    <d v="2021-12-31T00:00:00"/>
    <x v="11"/>
    <s v=" "/>
    <s v="G00216"/>
    <n v="51170"/>
    <x v="50"/>
    <s v="51170 Benefits "/>
    <x v="12"/>
    <s v="SFM - Invoice 5659086 - 12.31.21 PPE"/>
    <s v=" "/>
    <s v=""/>
    <s v=""/>
    <n v="323.54000000000002"/>
    <n v="323.54000000000002"/>
    <n v="0"/>
    <s v=""/>
    <s v="G/L Account"/>
    <s v=""/>
    <s v=" "/>
    <s v=""/>
    <s v=""/>
    <n v="34890"/>
    <s v=""/>
    <n v="18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623.72"/>
    <n v="623.72"/>
    <n v="0"/>
    <s v=""/>
    <s v="G/L Account"/>
    <s v=""/>
    <s v=" "/>
    <s v=""/>
    <s v=""/>
    <n v="34884"/>
    <s v=""/>
    <n v="18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689.11"/>
    <n v="689.11"/>
    <n v="0"/>
    <s v=""/>
    <s v="G/L Account"/>
    <s v=""/>
    <s v=" "/>
    <s v=""/>
    <s v=""/>
    <n v="34876"/>
    <s v=""/>
    <n v="18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1210.9100000000001"/>
    <n v="1210.9100000000001"/>
    <n v="0"/>
    <s v=""/>
    <s v="G/L Account"/>
    <s v=""/>
    <s v=" "/>
    <s v=""/>
    <s v=""/>
    <n v="34869"/>
    <s v=""/>
    <n v="15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22.47"/>
    <n v="122.47"/>
    <n v="0"/>
    <s v=""/>
    <s v="G/L Account"/>
    <s v=""/>
    <s v=" "/>
    <s v=""/>
    <s v=""/>
    <n v="34855"/>
    <s v=""/>
    <n v="17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3272.2"/>
    <n v="3272.2"/>
    <n v="0"/>
    <s v=""/>
    <s v="G/L Account"/>
    <s v=""/>
    <s v=" "/>
    <s v=""/>
    <s v=""/>
    <n v="34847"/>
    <s v=""/>
    <n v="170"/>
    <s v=""/>
    <s v=""/>
  </r>
  <r>
    <x v="0"/>
    <x v="3"/>
    <d v="2021-12-31T00:00:00"/>
    <x v="11"/>
    <s v=" "/>
    <s v="G00216"/>
    <n v="51170"/>
    <x v="50"/>
    <s v="51170 Benefits "/>
    <x v="12"/>
    <s v="SFM - Invoice 5659086 - 12.31.21 PPE"/>
    <s v=" "/>
    <s v=""/>
    <s v=""/>
    <n v="11.73"/>
    <n v="11.73"/>
    <n v="0"/>
    <s v=""/>
    <s v="G/L Account"/>
    <s v=""/>
    <s v=" "/>
    <s v=""/>
    <s v=""/>
    <n v="34840"/>
    <s v=""/>
    <n v="170"/>
    <s v=""/>
    <s v=""/>
  </r>
  <r>
    <x v="0"/>
    <x v="6"/>
    <d v="2021-12-31T00:00:00"/>
    <x v="11"/>
    <s v=" "/>
    <s v="G00216"/>
    <n v="51170"/>
    <x v="50"/>
    <s v="51170 Benefits "/>
    <x v="12"/>
    <s v="SFM - Invoice 5659086 - 12.31.21 PPE"/>
    <s v=" "/>
    <s v=""/>
    <s v=""/>
    <n v="25.77"/>
    <n v="25.77"/>
    <n v="0"/>
    <s v=""/>
    <s v="G/L Account"/>
    <s v=""/>
    <s v=" "/>
    <s v=""/>
    <s v=""/>
    <n v="34834"/>
    <s v=""/>
    <n v="17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1716.2"/>
    <n v="1716.2"/>
    <n v="0"/>
    <s v=""/>
    <s v="G/L Account"/>
    <s v=""/>
    <s v=" "/>
    <s v=""/>
    <s v=""/>
    <n v="34829"/>
    <s v=""/>
    <n v="17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1079.6300000000001"/>
    <n v="1079.6300000000001"/>
    <n v="0"/>
    <s v=""/>
    <s v="G/L Account"/>
    <s v=""/>
    <s v=" "/>
    <s v=""/>
    <s v=""/>
    <n v="34821"/>
    <s v=""/>
    <n v="170"/>
    <s v=""/>
    <s v=""/>
  </r>
  <r>
    <x v="0"/>
    <x v="8"/>
    <d v="2021-12-31T00:00:00"/>
    <x v="11"/>
    <s v=" "/>
    <s v="G00216"/>
    <n v="51170"/>
    <x v="50"/>
    <s v="51170 Benefits "/>
    <x v="12"/>
    <s v="SFM - Invoice 5659086 - 12.31.21 PPE"/>
    <s v=" "/>
    <s v=""/>
    <s v=""/>
    <n v="260.73"/>
    <n v="260.73"/>
    <n v="0"/>
    <s v=""/>
    <s v="G/L Account"/>
    <s v=""/>
    <s v=" "/>
    <s v=""/>
    <s v=""/>
    <n v="34813"/>
    <s v=""/>
    <n v="170"/>
    <s v=""/>
    <s v=""/>
  </r>
  <r>
    <x v="0"/>
    <x v="5"/>
    <d v="2021-12-31T00:00:00"/>
    <x v="11"/>
    <s v=" "/>
    <s v="G00216"/>
    <n v="51170"/>
    <x v="50"/>
    <s v="51170 Benefits "/>
    <x v="12"/>
    <s v="SFM - Invoice 5659086 - 12.31.21 PPE"/>
    <s v=" "/>
    <s v=""/>
    <s v=""/>
    <n v="1586.84"/>
    <n v="1586.84"/>
    <n v="0"/>
    <s v=""/>
    <s v="G/L Account"/>
    <s v=""/>
    <s v=" "/>
    <s v=""/>
    <s v=""/>
    <n v="34800"/>
    <s v=""/>
    <n v="13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3984.28"/>
    <n v="3984.28"/>
    <n v="0"/>
    <s v=""/>
    <s v="G/L Account"/>
    <s v=""/>
    <s v=" "/>
    <s v=""/>
    <s v=""/>
    <n v="34792"/>
    <s v=""/>
    <n v="130"/>
    <s v=""/>
    <s v=""/>
  </r>
  <r>
    <x v="0"/>
    <x v="7"/>
    <d v="2021-12-31T00:00:00"/>
    <x v="11"/>
    <s v=" "/>
    <s v="G00216"/>
    <n v="51170"/>
    <x v="50"/>
    <s v="51170 Benefits "/>
    <x v="12"/>
    <s v="SFM - Invoice 5659086 - 12.31.21 PPE"/>
    <s v=" "/>
    <s v=""/>
    <s v=""/>
    <n v="1828.83"/>
    <n v="1828.83"/>
    <n v="0"/>
    <s v=""/>
    <s v="G/L Account"/>
    <s v=""/>
    <s v=" "/>
    <s v=""/>
    <s v=""/>
    <n v="34785"/>
    <s v=""/>
    <n v="130"/>
    <s v=""/>
    <s v=""/>
  </r>
  <r>
    <x v="0"/>
    <x v="4"/>
    <d v="2021-12-31T00:00:00"/>
    <x v="11"/>
    <s v=" "/>
    <s v="G00216"/>
    <n v="51170"/>
    <x v="50"/>
    <s v="51170 Benefits "/>
    <x v="12"/>
    <s v="SFM - Invoice 5659086 - 12.31.21 PPE"/>
    <s v=" "/>
    <s v=""/>
    <s v=""/>
    <n v="956.41"/>
    <n v="956.41"/>
    <n v="0"/>
    <s v=""/>
    <s v="G/L Account"/>
    <s v=""/>
    <s v=" "/>
    <s v=""/>
    <s v=""/>
    <n v="34777"/>
    <s v=""/>
    <n v="130"/>
    <s v=""/>
    <s v=""/>
  </r>
  <r>
    <x v="0"/>
    <x v="2"/>
    <d v="2021-12-31T00:00:00"/>
    <x v="11"/>
    <s v=" "/>
    <s v="G00216"/>
    <n v="51170"/>
    <x v="50"/>
    <s v="51170 Benefits "/>
    <x v="12"/>
    <s v="SFM - Invoice 5659086 - 12.31.21 PPE"/>
    <s v=" "/>
    <s v=""/>
    <s v=""/>
    <n v="397.53"/>
    <n v="397.53"/>
    <n v="0"/>
    <s v=""/>
    <s v="G/L Account"/>
    <s v=""/>
    <s v=" "/>
    <s v=""/>
    <s v=""/>
    <n v="34769"/>
    <s v=""/>
    <n v="130"/>
    <s v=""/>
    <s v=""/>
  </r>
  <r>
    <x v="0"/>
    <x v="1"/>
    <d v="2021-12-31T00:00:00"/>
    <x v="11"/>
    <s v=" "/>
    <s v="G00216"/>
    <n v="51170"/>
    <x v="50"/>
    <s v="51170 Benefits "/>
    <x v="12"/>
    <s v="SFM - Invoice 5659086 - 12.31.21 PPE"/>
    <s v=" "/>
    <s v=""/>
    <s v=""/>
    <n v="267.52"/>
    <n v="267.52"/>
    <n v="0"/>
    <s v=""/>
    <s v="G/L Account"/>
    <s v=""/>
    <s v=" "/>
    <s v=""/>
    <s v=""/>
    <n v="34726"/>
    <s v=""/>
    <n v="180"/>
    <s v=""/>
    <s v=""/>
  </r>
  <r>
    <x v="0"/>
    <x v="5"/>
    <d v="2021-12-31T00:00:00"/>
    <x v="11"/>
    <s v=" "/>
    <s v="G00216"/>
    <n v="51170"/>
    <x v="50"/>
    <s v="51170 Benefits "/>
    <x v="12"/>
    <s v="SFM - Invoice 5658812 - 12.31.21 PPE- Off Cycle"/>
    <s v=" "/>
    <s v=""/>
    <s v=""/>
    <n v="972.19"/>
    <n v="972.19"/>
    <n v="0"/>
    <s v=""/>
    <s v="G/L Account"/>
    <s v=""/>
    <s v=" "/>
    <s v=""/>
    <s v=""/>
    <n v="34716"/>
    <s v=""/>
    <n v="170"/>
    <s v=""/>
    <s v=""/>
  </r>
  <r>
    <x v="4"/>
    <x v="4"/>
    <d v="2021-12-31T00:00:00"/>
    <x v="11"/>
    <s v=" "/>
    <s v="G00212"/>
    <n v="51170"/>
    <x v="50"/>
    <s v="51170 Benefits "/>
    <x v="12"/>
    <s v="NY PC - Invoice 5658613 - PPE 12.31.21"/>
    <s v=" "/>
    <s v=""/>
    <s v=""/>
    <n v="2340.52"/>
    <n v="2340.52"/>
    <n v="0"/>
    <s v=""/>
    <s v="G/L Account"/>
    <s v=""/>
    <s v=" "/>
    <s v=""/>
    <s v=""/>
    <n v="32645"/>
    <s v=""/>
    <n v="120"/>
    <s v=""/>
    <s v=""/>
  </r>
  <r>
    <x v="4"/>
    <x v="4"/>
    <d v="2021-12-31T00:00:00"/>
    <x v="11"/>
    <s v=" "/>
    <s v="G00212"/>
    <n v="51170"/>
    <x v="50"/>
    <s v="51170 Benefits "/>
    <x v="12"/>
    <s v="NY PC - Invoice 5658613 - PPE 12.31.21"/>
    <s v=" "/>
    <s v=""/>
    <s v=""/>
    <n v="3351.39"/>
    <n v="3351.39"/>
    <n v="0"/>
    <s v=""/>
    <s v="G/L Account"/>
    <s v=""/>
    <s v=" "/>
    <s v=""/>
    <s v=""/>
    <n v="32638"/>
    <s v=""/>
    <n v="110"/>
    <s v=""/>
    <s v=""/>
  </r>
  <r>
    <x v="1"/>
    <x v="7"/>
    <d v="2021-12-31T00:00:00"/>
    <x v="11"/>
    <s v=" "/>
    <s v="G00201"/>
    <n v="51170"/>
    <x v="50"/>
    <s v="51170 Benefits "/>
    <x v="12"/>
    <s v="CA PC - Invoice 5660360 - off-cycle"/>
    <s v=" "/>
    <s v=""/>
    <s v=""/>
    <n v="541.46"/>
    <n v="541.46"/>
    <n v="0"/>
    <s v=""/>
    <s v="G/L Account"/>
    <s v=""/>
    <s v=" "/>
    <s v=""/>
    <s v=""/>
    <n v="32604"/>
    <s v=""/>
    <n v="120"/>
    <s v=""/>
    <s v=""/>
  </r>
  <r>
    <x v="1"/>
    <x v="2"/>
    <d v="2021-12-31T00:00:00"/>
    <x v="11"/>
    <s v=" "/>
    <s v="G00201"/>
    <n v="51170"/>
    <x v="50"/>
    <s v="51170 Benefits "/>
    <x v="12"/>
    <s v="CA PC - Invoice 5659028 - PPE 12.31.21"/>
    <s v=" "/>
    <s v=""/>
    <s v=""/>
    <n v="75.099999999999994"/>
    <n v="75.099999999999994"/>
    <n v="0"/>
    <s v=""/>
    <s v="G/L Account"/>
    <s v=""/>
    <s v=" "/>
    <s v=""/>
    <s v=""/>
    <n v="32599"/>
    <s v=""/>
    <n v="400"/>
    <s v=""/>
    <s v=""/>
  </r>
  <r>
    <x v="1"/>
    <x v="5"/>
    <d v="2021-12-31T00:00:00"/>
    <x v="11"/>
    <s v=" "/>
    <s v="G00201"/>
    <n v="51170"/>
    <x v="50"/>
    <s v="51170 Benefits "/>
    <x v="12"/>
    <s v="CA PC - Invoice 5659028 - PPE 12.31.21"/>
    <s v=" "/>
    <s v=""/>
    <s v=""/>
    <n v="2554.2399999999998"/>
    <n v="2554.2399999999998"/>
    <n v="0"/>
    <s v=""/>
    <s v="G/L Account"/>
    <s v=""/>
    <s v=" "/>
    <s v=""/>
    <s v=""/>
    <n v="32596"/>
    <s v=""/>
    <n v="12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4729.8599999999997"/>
    <n v="4729.8599999999997"/>
    <n v="0"/>
    <s v=""/>
    <s v="G/L Account"/>
    <s v=""/>
    <s v=" "/>
    <s v=""/>
    <s v=""/>
    <n v="32588"/>
    <s v=""/>
    <n v="120"/>
    <s v=""/>
    <s v=""/>
  </r>
  <r>
    <x v="1"/>
    <x v="3"/>
    <d v="2021-12-31T00:00:00"/>
    <x v="11"/>
    <s v=" "/>
    <s v="G00201"/>
    <n v="51170"/>
    <x v="50"/>
    <s v="51170 Benefits "/>
    <x v="12"/>
    <s v="CA PC - Invoice 5659028 - PPE 12.31.21"/>
    <s v=" "/>
    <s v=""/>
    <s v=""/>
    <n v="276.02999999999997"/>
    <n v="276.02999999999997"/>
    <n v="0"/>
    <s v=""/>
    <s v="G/L Account"/>
    <s v=""/>
    <s v=" "/>
    <s v=""/>
    <s v=""/>
    <n v="32580"/>
    <s v=""/>
    <n v="120"/>
    <s v=""/>
    <s v=""/>
  </r>
  <r>
    <x v="1"/>
    <x v="9"/>
    <d v="2021-12-31T00:00:00"/>
    <x v="11"/>
    <s v=" "/>
    <s v="G00201"/>
    <n v="51170"/>
    <x v="50"/>
    <s v="51170 Benefits "/>
    <x v="12"/>
    <s v="CA PC - Invoice 5659028 - PPE 12.31.21"/>
    <s v=" "/>
    <s v=""/>
    <s v=""/>
    <n v="39.270000000000003"/>
    <n v="39.270000000000003"/>
    <n v="0"/>
    <s v=""/>
    <s v="G/L Account"/>
    <s v=""/>
    <s v=" "/>
    <s v=""/>
    <s v=""/>
    <n v="32573"/>
    <s v=""/>
    <n v="120"/>
    <s v=""/>
    <s v=""/>
  </r>
  <r>
    <x v="1"/>
    <x v="9"/>
    <d v="2021-12-31T00:00:00"/>
    <x v="11"/>
    <s v=" "/>
    <s v="G00201"/>
    <n v="51170"/>
    <x v="50"/>
    <s v="51170 Benefits "/>
    <x v="12"/>
    <s v="CA PC - Invoice 5659028 - PPE 12.31.21"/>
    <s v=" "/>
    <s v=""/>
    <s v=""/>
    <n v="43.46"/>
    <n v="43.46"/>
    <n v="0"/>
    <s v=""/>
    <s v="G/L Account"/>
    <s v=""/>
    <s v=" "/>
    <s v=""/>
    <s v=""/>
    <n v="32567"/>
    <s v=""/>
    <n v="120"/>
    <s v=""/>
    <s v=""/>
  </r>
  <r>
    <x v="1"/>
    <x v="7"/>
    <d v="2021-12-31T00:00:00"/>
    <x v="11"/>
    <s v=" "/>
    <s v="G00201"/>
    <n v="51170"/>
    <x v="50"/>
    <s v="51170 Benefits "/>
    <x v="12"/>
    <s v="CA PC - Invoice 5659028 - PPE 12.31.21"/>
    <s v=" "/>
    <s v=""/>
    <s v=""/>
    <n v="3125.1"/>
    <n v="3125.1"/>
    <n v="0"/>
    <s v=""/>
    <s v="G/L Account"/>
    <s v=""/>
    <s v=" "/>
    <s v=""/>
    <s v=""/>
    <n v="32562"/>
    <s v=""/>
    <n v="120"/>
    <s v=""/>
    <s v=""/>
  </r>
  <r>
    <x v="1"/>
    <x v="4"/>
    <d v="2021-12-31T00:00:00"/>
    <x v="11"/>
    <s v=" "/>
    <s v="G00201"/>
    <n v="51170"/>
    <x v="50"/>
    <s v="51170 Benefits "/>
    <x v="12"/>
    <s v="CA PC - Invoice 5659028 - PPE 12.31.21"/>
    <s v=" "/>
    <s v=""/>
    <s v=""/>
    <n v="736.72"/>
    <n v="736.72"/>
    <n v="0"/>
    <s v=""/>
    <s v="G/L Account"/>
    <s v=""/>
    <s v=" "/>
    <s v=""/>
    <s v=""/>
    <n v="32554"/>
    <s v=""/>
    <n v="120"/>
    <s v=""/>
    <s v=""/>
  </r>
  <r>
    <x v="1"/>
    <x v="5"/>
    <d v="2021-12-31T00:00:00"/>
    <x v="11"/>
    <s v=" "/>
    <s v="G00201"/>
    <n v="51170"/>
    <x v="50"/>
    <s v="51170 Benefits "/>
    <x v="12"/>
    <s v="CA PC - Invoice 5659028 - PPE 12.31.21"/>
    <s v=" "/>
    <s v=""/>
    <s v=""/>
    <n v="2625.94"/>
    <n v="2625.94"/>
    <n v="0"/>
    <s v=""/>
    <s v="G/L Account"/>
    <s v=""/>
    <s v=" "/>
    <s v=""/>
    <s v=""/>
    <n v="32547"/>
    <s v=""/>
    <n v="11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2690.01"/>
    <n v="2690.01"/>
    <n v="0"/>
    <s v=""/>
    <s v="G/L Account"/>
    <s v=""/>
    <s v=" "/>
    <s v=""/>
    <s v=""/>
    <n v="32541"/>
    <s v=""/>
    <n v="110"/>
    <s v=""/>
    <s v=""/>
  </r>
  <r>
    <x v="1"/>
    <x v="7"/>
    <d v="2021-12-31T00:00:00"/>
    <x v="11"/>
    <s v=" "/>
    <s v="G00201"/>
    <n v="51170"/>
    <x v="50"/>
    <s v="51170 Benefits "/>
    <x v="12"/>
    <s v="CA PC - Invoice 5659028 - PPE 12.31.21"/>
    <s v=" "/>
    <s v=""/>
    <s v=""/>
    <n v="2689.35"/>
    <n v="2689.35"/>
    <n v="0"/>
    <s v=""/>
    <s v="G/L Account"/>
    <s v=""/>
    <s v=" "/>
    <s v=""/>
    <s v=""/>
    <n v="32535"/>
    <s v=""/>
    <n v="110"/>
    <s v=""/>
    <s v=""/>
  </r>
  <r>
    <x v="1"/>
    <x v="1"/>
    <d v="2021-12-31T00:00:00"/>
    <x v="11"/>
    <s v=" "/>
    <s v="G00201"/>
    <n v="51170"/>
    <x v="50"/>
    <s v="51170 Benefits "/>
    <x v="12"/>
    <s v="CA PC - Invoice 5659028 - PPE 12.31.21"/>
    <s v=" "/>
    <s v=""/>
    <s v=""/>
    <n v="1560.74"/>
    <n v="1560.74"/>
    <n v="0"/>
    <s v=""/>
    <s v="G/L Account"/>
    <s v=""/>
    <s v=" "/>
    <s v=""/>
    <s v=""/>
    <n v="32528"/>
    <s v=""/>
    <n v="110"/>
    <s v=""/>
    <s v=""/>
  </r>
  <r>
    <x v="1"/>
    <x v="4"/>
    <d v="2021-12-31T00:00:00"/>
    <x v="11"/>
    <s v=" "/>
    <s v="G00201"/>
    <n v="51170"/>
    <x v="50"/>
    <s v="51170 Benefits "/>
    <x v="12"/>
    <s v="CA PC - Invoice 5659028 - PPE 12.31.21"/>
    <s v=" "/>
    <s v=""/>
    <s v=""/>
    <n v="1546.09"/>
    <n v="1546.09"/>
    <n v="0"/>
    <s v=""/>
    <s v="G/L Account"/>
    <s v=""/>
    <s v=" "/>
    <s v=""/>
    <s v=""/>
    <n v="32522"/>
    <s v=""/>
    <n v="11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 Off Cycle"/>
    <s v=" "/>
    <s v=""/>
    <s v=""/>
    <n v="70.099999999999994"/>
    <n v="70.099999999999994"/>
    <n v="0"/>
    <s v=""/>
    <s v="G/L Account"/>
    <s v=""/>
    <s v=" "/>
    <s v=""/>
    <s v=""/>
    <n v="35003"/>
    <s v=""/>
    <n v="170"/>
    <s v=""/>
    <s v=""/>
  </r>
  <r>
    <x v="0"/>
    <x v="5"/>
    <d v="2021-12-31T00:00:00"/>
    <x v="11"/>
    <s v=" "/>
    <s v="G00216"/>
    <n v="51160"/>
    <x v="51"/>
    <s v="51160 401k employer match"/>
    <x v="12"/>
    <s v="SFM - Invoice 5659261 - 12.31.21 PPE"/>
    <s v=" "/>
    <s v=""/>
    <s v=""/>
    <n v="40"/>
    <n v="40"/>
    <n v="0"/>
    <s v=""/>
    <s v="G/L Account"/>
    <s v=""/>
    <s v=" "/>
    <s v=""/>
    <s v=""/>
    <n v="34986"/>
    <s v=""/>
    <n v="13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17.52"/>
    <n v="217.52"/>
    <n v="0"/>
    <s v=""/>
    <s v="G/L Account"/>
    <s v=""/>
    <s v=" "/>
    <s v=""/>
    <s v=""/>
    <n v="34975"/>
    <s v=""/>
    <n v="16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37.07000000000005"/>
    <n v="637.07000000000005"/>
    <n v="0"/>
    <s v=""/>
    <s v="G/L Account"/>
    <s v=""/>
    <s v=" "/>
    <s v=""/>
    <s v=""/>
    <n v="34967"/>
    <s v=""/>
    <n v="22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587.91999999999996"/>
    <n v="587.91999999999996"/>
    <n v="0"/>
    <s v=""/>
    <s v="G/L Account"/>
    <s v=""/>
    <s v=" "/>
    <s v=""/>
    <s v=""/>
    <n v="34959"/>
    <s v=""/>
    <n v="14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98.14"/>
    <n v="898.14"/>
    <n v="0"/>
    <s v=""/>
    <s v="G/L Account"/>
    <s v=""/>
    <s v=" "/>
    <s v=""/>
    <s v=""/>
    <n v="34951"/>
    <s v=""/>
    <n v="140"/>
    <s v=""/>
    <s v=""/>
  </r>
  <r>
    <x v="0"/>
    <x v="3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6.32"/>
    <n v="136.32"/>
    <n v="0"/>
    <s v=""/>
    <s v="G/L Account"/>
    <s v=""/>
    <s v=" "/>
    <s v=""/>
    <s v=""/>
    <n v="34943"/>
    <s v=""/>
    <n v="140"/>
    <s v=""/>
    <s v=""/>
  </r>
  <r>
    <x v="0"/>
    <x v="9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37.270000000000003"/>
    <n v="37.270000000000003"/>
    <n v="0"/>
    <s v=""/>
    <s v="G/L Account"/>
    <s v=""/>
    <s v=" "/>
    <s v=""/>
    <s v=""/>
    <n v="34937"/>
    <s v=""/>
    <n v="14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71.83"/>
    <n v="671.83"/>
    <n v="0"/>
    <s v=""/>
    <s v="G/L Account"/>
    <s v=""/>
    <s v=" "/>
    <s v=""/>
    <s v=""/>
    <n v="34931"/>
    <s v=""/>
    <n v="14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22.53"/>
    <n v="622.53"/>
    <n v="0"/>
    <s v=""/>
    <s v="G/L Account"/>
    <s v=""/>
    <s v=" "/>
    <s v=""/>
    <s v=""/>
    <n v="34923"/>
    <s v=""/>
    <n v="14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13.33"/>
    <n v="113.33"/>
    <n v="0"/>
    <s v=""/>
    <s v="G/L Account"/>
    <s v=""/>
    <s v=" "/>
    <s v=""/>
    <s v=""/>
    <n v="34908"/>
    <s v=""/>
    <n v="18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433.33"/>
    <n v="433.33"/>
    <n v="0"/>
    <s v=""/>
    <s v="G/L Account"/>
    <s v=""/>
    <s v=" "/>
    <s v=""/>
    <s v=""/>
    <n v="34902"/>
    <s v=""/>
    <n v="180"/>
    <s v=""/>
    <s v=""/>
  </r>
  <r>
    <x v="0"/>
    <x v="6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78"/>
    <n v="78"/>
    <n v="0"/>
    <s v=""/>
    <s v="G/L Account"/>
    <s v=""/>
    <s v=" "/>
    <s v=""/>
    <s v=""/>
    <n v="34889"/>
    <s v=""/>
    <n v="18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23.45"/>
    <n v="123.45"/>
    <n v="0"/>
    <s v=""/>
    <s v="G/L Account"/>
    <s v=""/>
    <s v=" "/>
    <s v=""/>
    <s v=""/>
    <n v="34883"/>
    <s v=""/>
    <n v="18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1.47999999999999"/>
    <n v="131.47999999999999"/>
    <n v="0"/>
    <s v=""/>
    <s v="G/L Account"/>
    <s v=""/>
    <s v=" "/>
    <s v=""/>
    <s v=""/>
    <n v="34868"/>
    <s v=""/>
    <n v="15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545.05999999999995"/>
    <n v="545.05999999999995"/>
    <n v="0"/>
    <s v=""/>
    <s v="G/L Account"/>
    <s v=""/>
    <s v=" "/>
    <s v=""/>
    <s v=""/>
    <n v="34854"/>
    <s v=""/>
    <n v="17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30.42999999999995"/>
    <n v="630.42999999999995"/>
    <n v="0"/>
    <s v=""/>
    <s v="G/L Account"/>
    <s v=""/>
    <s v=" "/>
    <s v=""/>
    <s v=""/>
    <n v="34846"/>
    <s v=""/>
    <n v="170"/>
    <s v=""/>
    <s v=""/>
  </r>
  <r>
    <x v="0"/>
    <x v="3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5"/>
    <n v="85"/>
    <n v="0"/>
    <s v=""/>
    <s v="G/L Account"/>
    <s v=""/>
    <s v=" "/>
    <s v=""/>
    <s v=""/>
    <n v="34839"/>
    <s v=""/>
    <n v="17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7"/>
    <n v="137"/>
    <n v="0"/>
    <s v=""/>
    <s v="G/L Account"/>
    <s v=""/>
    <s v=" "/>
    <s v=""/>
    <s v=""/>
    <n v="34828"/>
    <s v=""/>
    <n v="17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74.43"/>
    <n v="274.43"/>
    <n v="0"/>
    <s v=""/>
    <s v="G/L Account"/>
    <s v=""/>
    <s v=" "/>
    <s v=""/>
    <s v=""/>
    <n v="34820"/>
    <s v=""/>
    <n v="170"/>
    <s v=""/>
    <s v=""/>
  </r>
  <r>
    <x v="0"/>
    <x v="8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67.400000000000006"/>
    <n v="67.400000000000006"/>
    <n v="0"/>
    <s v=""/>
    <s v="G/L Account"/>
    <s v=""/>
    <s v=" "/>
    <s v=""/>
    <s v=""/>
    <n v="34812"/>
    <s v=""/>
    <n v="170"/>
    <s v=""/>
    <s v=""/>
  </r>
  <r>
    <x v="0"/>
    <x v="5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343.19"/>
    <n v="1343.19"/>
    <n v="0"/>
    <s v=""/>
    <s v="G/L Account"/>
    <s v=""/>
    <s v=" "/>
    <s v=""/>
    <s v=""/>
    <n v="34799"/>
    <s v=""/>
    <n v="13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2203.7199999999998"/>
    <n v="2203.7199999999998"/>
    <n v="0"/>
    <s v=""/>
    <s v="G/L Account"/>
    <s v=""/>
    <s v=" "/>
    <s v=""/>
    <s v=""/>
    <n v="34791"/>
    <s v=""/>
    <n v="130"/>
    <s v=""/>
    <s v=""/>
  </r>
  <r>
    <x v="0"/>
    <x v="7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865.42"/>
    <n v="865.42"/>
    <n v="0"/>
    <s v=""/>
    <s v="G/L Account"/>
    <s v=""/>
    <s v=" "/>
    <s v=""/>
    <s v=""/>
    <n v="34784"/>
    <s v=""/>
    <n v="130"/>
    <s v=""/>
    <s v=""/>
  </r>
  <r>
    <x v="0"/>
    <x v="4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040"/>
    <n v="1040"/>
    <n v="0"/>
    <s v=""/>
    <s v="G/L Account"/>
    <s v=""/>
    <s v=" "/>
    <s v=""/>
    <s v=""/>
    <n v="34776"/>
    <s v=""/>
    <n v="130"/>
    <s v=""/>
    <s v=""/>
  </r>
  <r>
    <x v="0"/>
    <x v="2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1000"/>
    <n v="1000"/>
    <n v="0"/>
    <s v=""/>
    <s v="G/L Account"/>
    <s v=""/>
    <s v=" "/>
    <s v=""/>
    <s v=""/>
    <n v="34768"/>
    <s v=""/>
    <n v="130"/>
    <s v=""/>
    <s v=""/>
  </r>
  <r>
    <x v="0"/>
    <x v="1"/>
    <d v="2021-12-31T00:00:00"/>
    <x v="11"/>
    <s v=" "/>
    <s v="G00216"/>
    <n v="51160"/>
    <x v="51"/>
    <s v="51160 401k employer match"/>
    <x v="12"/>
    <s v="SFM - Invoice 5659086 - 12.31.21 PPE"/>
    <s v=" "/>
    <s v=""/>
    <s v=""/>
    <n v="76.8"/>
    <n v="76.8"/>
    <n v="0"/>
    <s v=""/>
    <s v="G/L Account"/>
    <s v=""/>
    <s v=" "/>
    <s v=""/>
    <s v=""/>
    <n v="34725"/>
    <s v=""/>
    <n v="180"/>
    <s v=""/>
    <s v=""/>
  </r>
  <r>
    <x v="0"/>
    <x v="5"/>
    <d v="2021-12-31T00:00:00"/>
    <x v="11"/>
    <s v=" "/>
    <s v="G00216"/>
    <n v="51160"/>
    <x v="51"/>
    <s v="51160 401k employer match"/>
    <x v="12"/>
    <s v="SFM - Invoice 5658812 - 12.31.21 PPE- Off Cycle"/>
    <s v=" "/>
    <s v=""/>
    <s v=""/>
    <n v="117.14"/>
    <n v="117.14"/>
    <n v="0"/>
    <s v=""/>
    <s v="G/L Account"/>
    <s v=""/>
    <s v=" "/>
    <s v=""/>
    <s v=""/>
    <n v="34715"/>
    <s v=""/>
    <n v="170"/>
    <s v=""/>
    <s v=""/>
  </r>
  <r>
    <x v="4"/>
    <x v="4"/>
    <d v="2021-12-31T00:00:00"/>
    <x v="11"/>
    <s v=" "/>
    <s v="G00212"/>
    <n v="51160"/>
    <x v="51"/>
    <s v="51160 401k employer match"/>
    <x v="12"/>
    <s v="NY PC - Invoice 5658613 - PPE 12.31.21"/>
    <s v=" "/>
    <s v=""/>
    <s v=""/>
    <n v="1439.99"/>
    <n v="1439.99"/>
    <n v="0"/>
    <s v=""/>
    <s v="G/L Account"/>
    <s v=""/>
    <s v=" "/>
    <s v=""/>
    <s v=""/>
    <n v="32644"/>
    <s v=""/>
    <n v="120"/>
    <s v=""/>
    <s v=""/>
  </r>
  <r>
    <x v="4"/>
    <x v="4"/>
    <d v="2021-12-31T00:00:00"/>
    <x v="11"/>
    <s v=" "/>
    <s v="G00212"/>
    <n v="51160"/>
    <x v="51"/>
    <s v="51160 401k employer match"/>
    <x v="12"/>
    <s v="NY PC - Invoice 5658613 - PPE 12.31.21"/>
    <s v=" "/>
    <s v=""/>
    <s v=""/>
    <n v="2338.2800000000002"/>
    <n v="2338.2800000000002"/>
    <n v="0"/>
    <s v=""/>
    <s v="G/L Account"/>
    <s v=""/>
    <s v=" "/>
    <s v=""/>
    <s v=""/>
    <n v="32637"/>
    <s v=""/>
    <n v="110"/>
    <s v=""/>
    <s v=""/>
  </r>
  <r>
    <x v="1"/>
    <x v="7"/>
    <d v="2021-12-31T00:00:00"/>
    <x v="11"/>
    <s v=" "/>
    <s v="G00201"/>
    <n v="51160"/>
    <x v="51"/>
    <s v="51160 401k employer match"/>
    <x v="12"/>
    <s v="CA PC - Invoice 5660360 - off-cycle"/>
    <s v=" "/>
    <s v=""/>
    <s v=""/>
    <n v="189.3"/>
    <n v="189.3"/>
    <n v="0"/>
    <s v=""/>
    <s v="G/L Account"/>
    <s v=""/>
    <s v=" "/>
    <s v=""/>
    <s v=""/>
    <n v="32603"/>
    <s v=""/>
    <n v="120"/>
    <s v=""/>
    <s v=""/>
  </r>
  <r>
    <x v="1"/>
    <x v="5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764.78"/>
    <n v="1764.78"/>
    <n v="0"/>
    <s v=""/>
    <s v="G/L Account"/>
    <s v=""/>
    <s v=" "/>
    <s v=""/>
    <s v=""/>
    <n v="32595"/>
    <s v=""/>
    <n v="12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596.3200000000002"/>
    <n v="2596.3200000000002"/>
    <n v="0"/>
    <s v=""/>
    <s v="G/L Account"/>
    <s v=""/>
    <s v=" "/>
    <s v=""/>
    <s v=""/>
    <n v="32587"/>
    <s v=""/>
    <n v="120"/>
    <s v=""/>
    <s v=""/>
  </r>
  <r>
    <x v="1"/>
    <x v="3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53.7"/>
    <n v="253.7"/>
    <n v="0"/>
    <s v=""/>
    <s v="G/L Account"/>
    <s v=""/>
    <s v=" "/>
    <s v=""/>
    <s v=""/>
    <n v="32579"/>
    <s v=""/>
    <n v="120"/>
    <s v=""/>
    <s v=""/>
  </r>
  <r>
    <x v="1"/>
    <x v="9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15.33"/>
    <n v="215.33"/>
    <n v="0"/>
    <s v=""/>
    <s v="G/L Account"/>
    <s v=""/>
    <s v=" "/>
    <s v=""/>
    <s v=""/>
    <n v="32572"/>
    <s v=""/>
    <n v="120"/>
    <s v=""/>
    <s v=""/>
  </r>
  <r>
    <x v="1"/>
    <x v="7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276.2199999999998"/>
    <n v="2276.2199999999998"/>
    <n v="0"/>
    <s v=""/>
    <s v="G/L Account"/>
    <s v=""/>
    <s v=" "/>
    <s v=""/>
    <s v=""/>
    <n v="32561"/>
    <s v=""/>
    <n v="120"/>
    <s v=""/>
    <s v=""/>
  </r>
  <r>
    <x v="1"/>
    <x v="4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60.52"/>
    <n v="260.52"/>
    <n v="0"/>
    <s v=""/>
    <s v="G/L Account"/>
    <s v=""/>
    <s v=" "/>
    <s v=""/>
    <s v=""/>
    <n v="32553"/>
    <s v=""/>
    <n v="120"/>
    <s v=""/>
    <s v=""/>
  </r>
  <r>
    <x v="1"/>
    <x v="5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125.3200000000002"/>
    <n v="2125.3200000000002"/>
    <n v="0"/>
    <s v=""/>
    <s v="G/L Account"/>
    <s v=""/>
    <s v=" "/>
    <s v=""/>
    <s v=""/>
    <n v="32546"/>
    <s v=""/>
    <n v="11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288.42"/>
    <n v="1288.42"/>
    <n v="0"/>
    <s v=""/>
    <s v="G/L Account"/>
    <s v=""/>
    <s v=" "/>
    <s v=""/>
    <s v=""/>
    <n v="32540"/>
    <s v=""/>
    <n v="110"/>
    <s v=""/>
    <s v=""/>
  </r>
  <r>
    <x v="1"/>
    <x v="7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048.62"/>
    <n v="2048.62"/>
    <n v="0"/>
    <s v=""/>
    <s v="G/L Account"/>
    <s v=""/>
    <s v=" "/>
    <s v=""/>
    <s v=""/>
    <n v="32534"/>
    <s v=""/>
    <n v="110"/>
    <s v=""/>
    <s v=""/>
  </r>
  <r>
    <x v="1"/>
    <x v="1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1000"/>
    <n v="1000"/>
    <n v="0"/>
    <s v=""/>
    <s v="G/L Account"/>
    <s v=""/>
    <s v=" "/>
    <s v=""/>
    <s v=""/>
    <n v="32527"/>
    <s v=""/>
    <n v="110"/>
    <s v=""/>
    <s v=""/>
  </r>
  <r>
    <x v="1"/>
    <x v="4"/>
    <d v="2021-12-31T00:00:00"/>
    <x v="11"/>
    <s v=" "/>
    <s v="G00201"/>
    <n v="51160"/>
    <x v="51"/>
    <s v="51160 401k employer match"/>
    <x v="12"/>
    <s v="CA PC - Invoice 5659028 - PPE 12.31.21"/>
    <s v=" "/>
    <s v=""/>
    <s v=""/>
    <n v="2019.52"/>
    <n v="2019.52"/>
    <n v="0"/>
    <s v=""/>
    <s v="G/L Account"/>
    <s v=""/>
    <s v=" "/>
    <s v=""/>
    <s v=""/>
    <n v="32521"/>
    <s v=""/>
    <n v="11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62930 - 12.31.21 PPE Off Cycle"/>
    <s v=" "/>
    <s v=""/>
    <s v=""/>
    <n v="94.35"/>
    <n v="94.35"/>
    <n v="0"/>
    <s v=""/>
    <s v="G/L Account"/>
    <s v=""/>
    <s v=" "/>
    <s v=""/>
    <s v=""/>
    <n v="35015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 Off Cycle"/>
    <s v=" "/>
    <s v=""/>
    <s v=""/>
    <n v="45.57"/>
    <n v="45.57"/>
    <n v="0"/>
    <s v=""/>
    <s v="G/L Account"/>
    <s v=""/>
    <s v=" "/>
    <s v=""/>
    <s v=""/>
    <n v="35005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261 - 12.31.21 PPE"/>
    <s v=" "/>
    <s v=""/>
    <s v=""/>
    <n v="26"/>
    <n v="26"/>
    <n v="0"/>
    <s v=""/>
    <s v="G/L Account"/>
    <s v=""/>
    <s v=" "/>
    <s v=""/>
    <s v=""/>
    <n v="34987"/>
    <s v=""/>
    <n v="13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30.36"/>
    <n v="330.36"/>
    <n v="0"/>
    <s v=""/>
    <s v="G/L Account"/>
    <s v=""/>
    <s v=" "/>
    <s v=""/>
    <s v=""/>
    <n v="34977"/>
    <s v=""/>
    <n v="16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19.08000000000004"/>
    <n v="619.08000000000004"/>
    <n v="0"/>
    <s v=""/>
    <s v="G/L Account"/>
    <s v=""/>
    <s v=" "/>
    <s v=""/>
    <s v=""/>
    <n v="34969"/>
    <s v=""/>
    <n v="22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31.29"/>
    <n v="531.29"/>
    <n v="0"/>
    <s v=""/>
    <s v="G/L Account"/>
    <s v=""/>
    <s v=" "/>
    <s v=""/>
    <s v=""/>
    <n v="34961"/>
    <s v=""/>
    <n v="14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904.06"/>
    <n v="904.06"/>
    <n v="0"/>
    <s v=""/>
    <s v="G/L Account"/>
    <s v=""/>
    <s v=" "/>
    <s v=""/>
    <s v=""/>
    <n v="34953"/>
    <s v=""/>
    <n v="14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88.61"/>
    <n v="88.61"/>
    <n v="0"/>
    <s v=""/>
    <s v="G/L Account"/>
    <s v=""/>
    <s v=" "/>
    <s v=""/>
    <s v=""/>
    <n v="34945"/>
    <s v=""/>
    <n v="140"/>
    <s v=""/>
    <s v=""/>
  </r>
  <r>
    <x v="0"/>
    <x v="9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0.73"/>
    <n v="10.73"/>
    <n v="0"/>
    <s v=""/>
    <s v="G/L Account"/>
    <s v=""/>
    <s v=" "/>
    <s v=""/>
    <s v=""/>
    <n v="34939"/>
    <s v=""/>
    <n v="14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60.77"/>
    <n v="560.77"/>
    <n v="0"/>
    <s v=""/>
    <s v="G/L Account"/>
    <s v=""/>
    <s v=" "/>
    <s v=""/>
    <s v=""/>
    <n v="34933"/>
    <s v=""/>
    <n v="14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88.36"/>
    <n v="188.36"/>
    <n v="0"/>
    <s v=""/>
    <s v="G/L Account"/>
    <s v=""/>
    <s v=" "/>
    <s v=""/>
    <s v=""/>
    <n v="34925"/>
    <s v=""/>
    <n v="14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40.30000000000001"/>
    <n v="140.30000000000001"/>
    <n v="0"/>
    <s v=""/>
    <s v="G/L Account"/>
    <s v=""/>
    <s v=" "/>
    <s v=""/>
    <s v=""/>
    <n v="34910"/>
    <s v=""/>
    <n v="18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54.15"/>
    <n v="354.15"/>
    <n v="0"/>
    <s v=""/>
    <s v="G/L Account"/>
    <s v=""/>
    <s v=" "/>
    <s v=""/>
    <s v=""/>
    <n v="34904"/>
    <s v=""/>
    <n v="18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5.87"/>
    <n v="55.87"/>
    <n v="0"/>
    <s v=""/>
    <s v="G/L Account"/>
    <s v=""/>
    <s v=" "/>
    <s v=""/>
    <s v=""/>
    <n v="34897"/>
    <s v=""/>
    <n v="18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7.599999999999994"/>
    <n v="67.599999999999994"/>
    <n v="0"/>
    <s v=""/>
    <s v="G/L Account"/>
    <s v=""/>
    <s v=" "/>
    <s v=""/>
    <s v=""/>
    <n v="34891"/>
    <s v=""/>
    <n v="18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12.22"/>
    <n v="212.22"/>
    <n v="0"/>
    <s v=""/>
    <s v="G/L Account"/>
    <s v=""/>
    <s v=" "/>
    <s v=""/>
    <s v=""/>
    <n v="34885"/>
    <s v=""/>
    <n v="18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35.03"/>
    <n v="35.03"/>
    <n v="0"/>
    <s v=""/>
    <s v="G/L Account"/>
    <s v=""/>
    <s v=" "/>
    <s v=""/>
    <s v=""/>
    <n v="34877"/>
    <s v=""/>
    <n v="18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15.32"/>
    <n v="215.32"/>
    <n v="0"/>
    <s v=""/>
    <s v="G/L Account"/>
    <s v=""/>
    <s v=" "/>
    <s v=""/>
    <s v=""/>
    <n v="34870"/>
    <s v=""/>
    <n v="15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40.36"/>
    <n v="540.36"/>
    <n v="0"/>
    <s v=""/>
    <s v="G/L Account"/>
    <s v=""/>
    <s v=" "/>
    <s v=""/>
    <s v=""/>
    <n v="34856"/>
    <s v=""/>
    <n v="17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43.76"/>
    <n v="743.76"/>
    <n v="0"/>
    <s v=""/>
    <s v="G/L Account"/>
    <s v=""/>
    <s v=" "/>
    <s v=""/>
    <s v=""/>
    <n v="34848"/>
    <s v=""/>
    <n v="170"/>
    <s v=""/>
    <s v=""/>
  </r>
  <r>
    <x v="0"/>
    <x v="3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3.67"/>
    <n v="73.67"/>
    <n v="0"/>
    <s v=""/>
    <s v="G/L Account"/>
    <s v=""/>
    <s v=" "/>
    <s v=""/>
    <s v=""/>
    <n v="34841"/>
    <s v=""/>
    <n v="170"/>
    <s v=""/>
    <s v=""/>
  </r>
  <r>
    <x v="0"/>
    <x v="6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72.37"/>
    <n v="72.37"/>
    <n v="0"/>
    <s v=""/>
    <s v="G/L Account"/>
    <s v=""/>
    <s v=" "/>
    <s v=""/>
    <s v=""/>
    <n v="34835"/>
    <s v=""/>
    <n v="17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06.87"/>
    <n v="506.87"/>
    <n v="0"/>
    <s v=""/>
    <s v="G/L Account"/>
    <s v=""/>
    <s v=" "/>
    <s v=""/>
    <s v=""/>
    <n v="34830"/>
    <s v=""/>
    <n v="17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28.5"/>
    <n v="128.5"/>
    <n v="0"/>
    <s v=""/>
    <s v="G/L Account"/>
    <s v=""/>
    <s v=" "/>
    <s v=""/>
    <s v=""/>
    <n v="34822"/>
    <s v=""/>
    <n v="170"/>
    <s v=""/>
    <s v=""/>
  </r>
  <r>
    <x v="0"/>
    <x v="8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96.54"/>
    <n v="96.54"/>
    <n v="0"/>
    <s v=""/>
    <s v="G/L Account"/>
    <s v=""/>
    <s v=" "/>
    <s v=""/>
    <s v=""/>
    <n v="34814"/>
    <s v=""/>
    <n v="17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872.71"/>
    <n v="872.71"/>
    <n v="0"/>
    <s v=""/>
    <s v="G/L Account"/>
    <s v=""/>
    <s v=" "/>
    <s v=""/>
    <s v=""/>
    <n v="34801"/>
    <s v=""/>
    <n v="13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564.91"/>
    <n v="1564.91"/>
    <n v="0"/>
    <s v=""/>
    <s v="G/L Account"/>
    <s v=""/>
    <s v=" "/>
    <s v=""/>
    <s v=""/>
    <n v="34793"/>
    <s v=""/>
    <n v="130"/>
    <s v=""/>
    <s v=""/>
  </r>
  <r>
    <x v="0"/>
    <x v="7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571.62"/>
    <n v="571.62"/>
    <n v="0"/>
    <s v=""/>
    <s v="G/L Account"/>
    <s v=""/>
    <s v=" "/>
    <s v=""/>
    <s v=""/>
    <n v="34786"/>
    <s v=""/>
    <n v="130"/>
    <s v=""/>
    <s v=""/>
  </r>
  <r>
    <x v="0"/>
    <x v="4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299.14999999999998"/>
    <n v="299.14999999999998"/>
    <n v="0"/>
    <s v=""/>
    <s v="G/L Account"/>
    <s v=""/>
    <s v=" "/>
    <s v=""/>
    <s v=""/>
    <n v="34778"/>
    <s v=""/>
    <n v="130"/>
    <s v=""/>
    <s v=""/>
  </r>
  <r>
    <x v="0"/>
    <x v="2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650"/>
    <n v="650"/>
    <n v="0"/>
    <s v=""/>
    <s v="G/L Account"/>
    <s v=""/>
    <s v=" "/>
    <s v=""/>
    <s v=""/>
    <n v="34770"/>
    <s v=""/>
    <n v="130"/>
    <s v=""/>
    <s v=""/>
  </r>
  <r>
    <x v="0"/>
    <x v="1"/>
    <d v="2021-12-31T00:00:00"/>
    <x v="11"/>
    <s v=" "/>
    <s v="G00216"/>
    <n v="51150"/>
    <x v="52"/>
    <s v="51150 Workers' comp insurance"/>
    <x v="12"/>
    <s v="SFM - Invoice 5659086 - 12.31.21 PPE"/>
    <s v=" "/>
    <s v=""/>
    <s v=""/>
    <n v="107.74"/>
    <n v="107.74"/>
    <n v="0"/>
    <s v=""/>
    <s v="G/L Account"/>
    <s v=""/>
    <s v=" "/>
    <s v=""/>
    <s v=""/>
    <n v="34727"/>
    <s v=""/>
    <n v="180"/>
    <s v=""/>
    <s v=""/>
  </r>
  <r>
    <x v="0"/>
    <x v="5"/>
    <d v="2021-12-31T00:00:00"/>
    <x v="11"/>
    <s v=" "/>
    <s v="G00216"/>
    <n v="51150"/>
    <x v="52"/>
    <s v="51150 Workers' comp insurance"/>
    <x v="12"/>
    <s v="SFM - Invoice 5658812 - 12.31.21 PPE- Off Cycle"/>
    <s v=" "/>
    <s v=""/>
    <s v=""/>
    <n v="76.069999999999993"/>
    <n v="76.069999999999993"/>
    <n v="0"/>
    <s v=""/>
    <s v="G/L Account"/>
    <s v=""/>
    <s v=" "/>
    <s v=""/>
    <s v=""/>
    <n v="34717"/>
    <s v=""/>
    <n v="170"/>
    <s v=""/>
    <s v=""/>
  </r>
  <r>
    <x v="4"/>
    <x v="4"/>
    <d v="2021-12-31T00:00:00"/>
    <x v="11"/>
    <s v=" "/>
    <s v="G00212"/>
    <n v="51150"/>
    <x v="52"/>
    <s v="51150 Workers' comp insurance"/>
    <x v="12"/>
    <s v="NY PC - Invoice 5658613 - PPE 12.31.21"/>
    <s v=" "/>
    <s v=""/>
    <s v=""/>
    <n v="318.26"/>
    <n v="318.26"/>
    <n v="0"/>
    <s v=""/>
    <s v="G/L Account"/>
    <s v=""/>
    <s v=" "/>
    <s v=""/>
    <s v=""/>
    <n v="32646"/>
    <s v=""/>
    <n v="120"/>
    <s v=""/>
    <s v=""/>
  </r>
  <r>
    <x v="4"/>
    <x v="4"/>
    <d v="2021-12-31T00:00:00"/>
    <x v="11"/>
    <s v=" "/>
    <s v="G00212"/>
    <n v="51150"/>
    <x v="52"/>
    <s v="51150 Workers' comp insurance"/>
    <x v="12"/>
    <s v="NY PC - Invoice 5658613 - PPE 12.31.21"/>
    <s v=" "/>
    <s v=""/>
    <s v=""/>
    <n v="847.17"/>
    <n v="847.17"/>
    <n v="0"/>
    <s v=""/>
    <s v="G/L Account"/>
    <s v=""/>
    <s v=" "/>
    <s v=""/>
    <s v=""/>
    <n v="32639"/>
    <s v=""/>
    <n v="11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60360 - off-cycle"/>
    <s v=" "/>
    <s v=""/>
    <s v=""/>
    <n v="123.04"/>
    <n v="123.04"/>
    <n v="0"/>
    <s v=""/>
    <s v="G/L Account"/>
    <s v=""/>
    <s v=" "/>
    <s v=""/>
    <s v=""/>
    <n v="32605"/>
    <s v=""/>
    <n v="120"/>
    <s v=""/>
    <s v=""/>
  </r>
  <r>
    <x v="1"/>
    <x v="5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76.85"/>
    <n v="1676.85"/>
    <n v="0"/>
    <s v=""/>
    <s v="G/L Account"/>
    <s v=""/>
    <s v=" "/>
    <s v=""/>
    <s v=""/>
    <n v="32597"/>
    <s v=""/>
    <n v="12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2150.0500000000002"/>
    <n v="2150.0500000000002"/>
    <n v="0"/>
    <s v=""/>
    <s v="G/L Account"/>
    <s v=""/>
    <s v=" "/>
    <s v=""/>
    <s v=""/>
    <n v="32589"/>
    <s v=""/>
    <n v="120"/>
    <s v=""/>
    <s v=""/>
  </r>
  <r>
    <x v="1"/>
    <x v="3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4.3"/>
    <n v="164.3"/>
    <n v="0"/>
    <s v=""/>
    <s v="G/L Account"/>
    <s v=""/>
    <s v=" "/>
    <s v=""/>
    <s v=""/>
    <n v="32581"/>
    <s v=""/>
    <n v="120"/>
    <s v=""/>
    <s v=""/>
  </r>
  <r>
    <x v="1"/>
    <x v="9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1.65"/>
    <n v="31.65"/>
    <n v="0"/>
    <s v=""/>
    <s v="G/L Account"/>
    <s v=""/>
    <s v=" "/>
    <s v=""/>
    <s v=""/>
    <n v="32574"/>
    <s v=""/>
    <n v="120"/>
    <s v=""/>
    <s v=""/>
  </r>
  <r>
    <x v="1"/>
    <x v="9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0.08"/>
    <n v="30.08"/>
    <n v="0"/>
    <s v=""/>
    <s v="G/L Account"/>
    <s v=""/>
    <s v=" "/>
    <s v=""/>
    <s v=""/>
    <n v="32568"/>
    <s v=""/>
    <n v="12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482.57"/>
    <n v="1482.57"/>
    <n v="0"/>
    <s v=""/>
    <s v="G/L Account"/>
    <s v=""/>
    <s v=" "/>
    <s v=""/>
    <s v=""/>
    <n v="32563"/>
    <s v=""/>
    <n v="120"/>
    <s v=""/>
    <s v=""/>
  </r>
  <r>
    <x v="1"/>
    <x v="4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37.9"/>
    <n v="37.9"/>
    <n v="0"/>
    <s v=""/>
    <s v="G/L Account"/>
    <s v=""/>
    <s v=" "/>
    <s v=""/>
    <s v=""/>
    <n v="32555"/>
    <s v=""/>
    <n v="120"/>
    <s v=""/>
    <s v=""/>
  </r>
  <r>
    <x v="1"/>
    <x v="5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378"/>
    <n v="1378"/>
    <n v="0"/>
    <s v=""/>
    <s v="G/L Account"/>
    <s v=""/>
    <s v=" "/>
    <s v=""/>
    <s v=""/>
    <n v="32548"/>
    <s v=""/>
    <n v="11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266.42"/>
    <n v="1266.42"/>
    <n v="0"/>
    <s v=""/>
    <s v="G/L Account"/>
    <s v=""/>
    <s v=" "/>
    <s v=""/>
    <s v=""/>
    <n v="32542"/>
    <s v=""/>
    <n v="110"/>
    <s v=""/>
    <s v=""/>
  </r>
  <r>
    <x v="1"/>
    <x v="7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327.41"/>
    <n v="1327.41"/>
    <n v="0"/>
    <s v=""/>
    <s v="G/L Account"/>
    <s v=""/>
    <s v=" "/>
    <s v=""/>
    <s v=""/>
    <n v="32536"/>
    <s v=""/>
    <n v="110"/>
    <s v=""/>
    <s v=""/>
  </r>
  <r>
    <x v="1"/>
    <x v="1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625"/>
    <n v="1625"/>
    <n v="0"/>
    <s v=""/>
    <s v="G/L Account"/>
    <s v=""/>
    <s v=" "/>
    <s v=""/>
    <s v=""/>
    <n v="32529"/>
    <s v=""/>
    <n v="110"/>
    <s v=""/>
    <s v=""/>
  </r>
  <r>
    <x v="1"/>
    <x v="4"/>
    <d v="2021-12-31T00:00:00"/>
    <x v="11"/>
    <s v=" "/>
    <s v="G00201"/>
    <n v="51150"/>
    <x v="52"/>
    <s v="51150 Workers' comp insurance"/>
    <x v="12"/>
    <s v="CA PC - Invoice 5659028 - PPE 12.31.21"/>
    <s v=" "/>
    <s v=""/>
    <s v=""/>
    <n v="151.25"/>
    <n v="151.25"/>
    <n v="0"/>
    <s v=""/>
    <s v="G/L Account"/>
    <s v=""/>
    <s v=" "/>
    <s v=""/>
    <s v=""/>
    <n v="32523"/>
    <s v=""/>
    <n v="110"/>
    <s v=""/>
    <s v=""/>
  </r>
  <r>
    <x v="0"/>
    <x v="6"/>
    <d v="2021-12-31T00:00:00"/>
    <x v="11"/>
    <s v=" "/>
    <s v="G00216"/>
    <n v="51140"/>
    <x v="54"/>
    <s v="51140 Payroll taxes"/>
    <x v="12"/>
    <s v="SFM - Invoice 5662930 - 12.31.21 PPE Off Cycle"/>
    <s v=" "/>
    <s v=""/>
    <s v=""/>
    <n v="425.57"/>
    <n v="425.57"/>
    <n v="0"/>
    <s v=""/>
    <s v="G/L Account"/>
    <s v=""/>
    <s v=" "/>
    <s v=""/>
    <s v=""/>
    <n v="35013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 Off Cycle"/>
    <s v=" "/>
    <s v=""/>
    <s v=""/>
    <n v="205.93"/>
    <n v="205.93"/>
    <n v="0"/>
    <s v=""/>
    <s v="G/L Account"/>
    <s v=""/>
    <s v=" "/>
    <s v=""/>
    <s v=""/>
    <n v="35002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261 - 12.31.21 PPE"/>
    <s v=" "/>
    <s v=""/>
    <s v=""/>
    <n v="92.61"/>
    <n v="92.61"/>
    <n v="0"/>
    <s v=""/>
    <s v="G/L Account"/>
    <s v=""/>
    <s v=" "/>
    <s v=""/>
    <s v=""/>
    <n v="34985"/>
    <s v=""/>
    <n v="13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1475.63"/>
    <n v="1475.63"/>
    <n v="0"/>
    <s v=""/>
    <s v="G/L Account"/>
    <s v=""/>
    <s v=" "/>
    <s v=""/>
    <s v=""/>
    <n v="34974"/>
    <s v=""/>
    <n v="16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4266.8900000000003"/>
    <n v="4266.8900000000003"/>
    <n v="0"/>
    <s v=""/>
    <s v="G/L Account"/>
    <s v=""/>
    <s v=" "/>
    <s v=""/>
    <s v=""/>
    <n v="34966"/>
    <s v=""/>
    <n v="22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2355.96"/>
    <n v="2355.96"/>
    <n v="0"/>
    <s v=""/>
    <s v="G/L Account"/>
    <s v=""/>
    <s v=" "/>
    <s v=""/>
    <s v=""/>
    <n v="34958"/>
    <s v=""/>
    <n v="14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4014.46"/>
    <n v="4014.46"/>
    <n v="0"/>
    <s v=""/>
    <s v="G/L Account"/>
    <s v=""/>
    <s v=" "/>
    <s v=""/>
    <s v=""/>
    <n v="34950"/>
    <s v=""/>
    <n v="14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386.04"/>
    <n v="386.04"/>
    <n v="0"/>
    <s v=""/>
    <s v="G/L Account"/>
    <s v=""/>
    <s v=" "/>
    <s v=""/>
    <s v=""/>
    <n v="34942"/>
    <s v=""/>
    <n v="140"/>
    <s v=""/>
    <s v=""/>
  </r>
  <r>
    <x v="0"/>
    <x v="9"/>
    <d v="2021-12-31T00:00:00"/>
    <x v="11"/>
    <s v=" "/>
    <s v="G00216"/>
    <n v="51140"/>
    <x v="54"/>
    <s v="51140 Payroll taxes"/>
    <x v="12"/>
    <s v="SFM - Invoice 5659086 - 12.31.21 PPE"/>
    <s v=" "/>
    <s v=""/>
    <s v=""/>
    <n v="450"/>
    <n v="450"/>
    <n v="0"/>
    <s v=""/>
    <s v="G/L Account"/>
    <s v=""/>
    <s v=" "/>
    <s v=""/>
    <s v=""/>
    <n v="34936"/>
    <s v=""/>
    <n v="14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442.29"/>
    <n v="2442.29"/>
    <n v="0"/>
    <s v=""/>
    <s v="G/L Account"/>
    <s v=""/>
    <s v=" "/>
    <s v=""/>
    <s v=""/>
    <n v="34930"/>
    <s v=""/>
    <n v="14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3458.05"/>
    <n v="3458.05"/>
    <n v="0"/>
    <s v=""/>
    <s v="G/L Account"/>
    <s v=""/>
    <s v=" "/>
    <s v=""/>
    <s v=""/>
    <n v="34922"/>
    <s v=""/>
    <n v="14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632.86"/>
    <n v="632.86"/>
    <n v="0"/>
    <s v=""/>
    <s v="G/L Account"/>
    <s v=""/>
    <s v=" "/>
    <s v=""/>
    <s v=""/>
    <n v="34907"/>
    <s v=""/>
    <n v="18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1546.64"/>
    <n v="1546.64"/>
    <n v="0"/>
    <s v=""/>
    <s v="G/L Account"/>
    <s v=""/>
    <s v=" "/>
    <s v=""/>
    <s v=""/>
    <n v="34901"/>
    <s v=""/>
    <n v="18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252.51"/>
    <n v="252.51"/>
    <n v="0"/>
    <s v=""/>
    <s v="G/L Account"/>
    <s v=""/>
    <s v=" "/>
    <s v=""/>
    <s v=""/>
    <n v="34895"/>
    <s v=""/>
    <n v="180"/>
    <s v=""/>
    <s v=""/>
  </r>
  <r>
    <x v="0"/>
    <x v="6"/>
    <d v="2021-12-31T00:00:00"/>
    <x v="11"/>
    <s v=" "/>
    <s v="G00216"/>
    <n v="51140"/>
    <x v="54"/>
    <s v="51140 Payroll taxes"/>
    <x v="12"/>
    <s v="SFM - Invoice 5659086 - 12.31.21 PPE"/>
    <s v=" "/>
    <s v=""/>
    <s v=""/>
    <n v="297.93"/>
    <n v="297.93"/>
    <n v="0"/>
    <s v=""/>
    <s v="G/L Account"/>
    <s v=""/>
    <s v=" "/>
    <s v=""/>
    <s v=""/>
    <n v="34888"/>
    <s v=""/>
    <n v="18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944.73"/>
    <n v="944.73"/>
    <n v="0"/>
    <s v=""/>
    <s v="G/L Account"/>
    <s v=""/>
    <s v=" "/>
    <s v=""/>
    <s v=""/>
    <n v="34882"/>
    <s v=""/>
    <n v="18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635.26"/>
    <n v="635.26"/>
    <n v="0"/>
    <s v=""/>
    <s v="G/L Account"/>
    <s v=""/>
    <s v=" "/>
    <s v=""/>
    <s v=""/>
    <n v="34875"/>
    <s v=""/>
    <n v="18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1205.06"/>
    <n v="1205.06"/>
    <n v="0"/>
    <s v=""/>
    <s v="G/L Account"/>
    <s v=""/>
    <s v=" "/>
    <s v=""/>
    <s v=""/>
    <n v="34867"/>
    <s v=""/>
    <n v="15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2442.86"/>
    <n v="2442.86"/>
    <n v="0"/>
    <s v=""/>
    <s v="G/L Account"/>
    <s v=""/>
    <s v=" "/>
    <s v=""/>
    <s v=""/>
    <n v="34853"/>
    <s v=""/>
    <n v="17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3231.4"/>
    <n v="3231.4"/>
    <n v="0"/>
    <s v=""/>
    <s v="G/L Account"/>
    <s v=""/>
    <s v=" "/>
    <s v=""/>
    <s v=""/>
    <n v="34845"/>
    <s v=""/>
    <n v="170"/>
    <s v=""/>
    <s v=""/>
  </r>
  <r>
    <x v="0"/>
    <x v="3"/>
    <d v="2021-12-31T00:00:00"/>
    <x v="11"/>
    <s v=" "/>
    <s v="G00216"/>
    <n v="51140"/>
    <x v="54"/>
    <s v="51140 Payroll taxes"/>
    <x v="12"/>
    <s v="SFM - Invoice 5659086 - 12.31.21 PPE"/>
    <s v=" "/>
    <s v=""/>
    <s v=""/>
    <n v="332.92"/>
    <n v="332.92"/>
    <n v="0"/>
    <s v=""/>
    <s v="G/L Account"/>
    <s v=""/>
    <s v=" "/>
    <s v=""/>
    <s v=""/>
    <n v="34838"/>
    <s v=""/>
    <n v="170"/>
    <s v=""/>
    <s v=""/>
  </r>
  <r>
    <x v="0"/>
    <x v="6"/>
    <d v="2021-12-31T00:00:00"/>
    <x v="11"/>
    <s v=" "/>
    <s v="G00216"/>
    <n v="51140"/>
    <x v="54"/>
    <s v="51140 Payroll taxes"/>
    <x v="12"/>
    <s v="SFM - Invoice 5659086 - 12.31.21 PPE"/>
    <s v=" "/>
    <s v=""/>
    <s v=""/>
    <n v="326.64999999999998"/>
    <n v="326.64999999999998"/>
    <n v="0"/>
    <s v=""/>
    <s v="G/L Account"/>
    <s v=""/>
    <s v=" "/>
    <s v=""/>
    <s v=""/>
    <n v="34833"/>
    <s v=""/>
    <n v="17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203.2399999999998"/>
    <n v="2203.2399999999998"/>
    <n v="0"/>
    <s v=""/>
    <s v="G/L Account"/>
    <s v=""/>
    <s v=" "/>
    <s v=""/>
    <s v=""/>
    <n v="34827"/>
    <s v=""/>
    <n v="17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2359.6999999999998"/>
    <n v="2359.6999999999998"/>
    <n v="0"/>
    <s v=""/>
    <s v="G/L Account"/>
    <s v=""/>
    <s v=" "/>
    <s v=""/>
    <s v=""/>
    <n v="34819"/>
    <s v=""/>
    <n v="170"/>
    <s v=""/>
    <s v=""/>
  </r>
  <r>
    <x v="0"/>
    <x v="8"/>
    <d v="2021-12-31T00:00:00"/>
    <x v="11"/>
    <s v=" "/>
    <s v="G00216"/>
    <n v="51140"/>
    <x v="54"/>
    <s v="51140 Payroll taxes"/>
    <x v="12"/>
    <s v="SFM - Invoice 5659086 - 12.31.21 PPE"/>
    <s v=" "/>
    <s v=""/>
    <s v=""/>
    <n v="430.53"/>
    <n v="430.53"/>
    <n v="0"/>
    <s v=""/>
    <s v="G/L Account"/>
    <s v=""/>
    <s v=" "/>
    <s v=""/>
    <s v=""/>
    <n v="34811"/>
    <s v=""/>
    <n v="170"/>
    <s v=""/>
    <s v=""/>
  </r>
  <r>
    <x v="0"/>
    <x v="5"/>
    <d v="2021-12-31T00:00:00"/>
    <x v="11"/>
    <s v=" "/>
    <s v="G00216"/>
    <n v="51140"/>
    <x v="54"/>
    <s v="51140 Payroll taxes"/>
    <x v="12"/>
    <s v="SFM - Invoice 5659086 - 12.31.21 PPE"/>
    <s v=" "/>
    <s v=""/>
    <s v=""/>
    <n v="3857.29"/>
    <n v="3857.29"/>
    <n v="0"/>
    <s v=""/>
    <s v="G/L Account"/>
    <s v=""/>
    <s v=" "/>
    <s v=""/>
    <s v=""/>
    <n v="34798"/>
    <s v=""/>
    <n v="13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7000.97"/>
    <n v="7000.97"/>
    <n v="0"/>
    <s v=""/>
    <s v="G/L Account"/>
    <s v=""/>
    <s v=" "/>
    <s v=""/>
    <s v=""/>
    <n v="34790"/>
    <s v=""/>
    <n v="130"/>
    <s v=""/>
    <s v=""/>
  </r>
  <r>
    <x v="0"/>
    <x v="7"/>
    <d v="2021-12-31T00:00:00"/>
    <x v="11"/>
    <s v=" "/>
    <s v="G00216"/>
    <n v="51140"/>
    <x v="54"/>
    <s v="51140 Payroll taxes"/>
    <x v="12"/>
    <s v="SFM - Invoice 5659086 - 12.31.21 PPE"/>
    <s v=" "/>
    <s v=""/>
    <s v=""/>
    <n v="2512.06"/>
    <n v="2512.06"/>
    <n v="0"/>
    <s v=""/>
    <s v="G/L Account"/>
    <s v=""/>
    <s v=" "/>
    <s v=""/>
    <s v=""/>
    <n v="34783"/>
    <s v=""/>
    <n v="130"/>
    <s v=""/>
    <s v=""/>
  </r>
  <r>
    <x v="0"/>
    <x v="4"/>
    <d v="2021-12-31T00:00:00"/>
    <x v="11"/>
    <s v=" "/>
    <s v="G00216"/>
    <n v="51140"/>
    <x v="54"/>
    <s v="51140 Payroll taxes"/>
    <x v="12"/>
    <s v="SFM - Invoice 5659086 - 12.31.21 PPE"/>
    <s v=" "/>
    <s v=""/>
    <s v=""/>
    <n v="5493.36"/>
    <n v="5493.36"/>
    <n v="0"/>
    <s v=""/>
    <s v="G/L Account"/>
    <s v=""/>
    <s v=" "/>
    <s v=""/>
    <s v=""/>
    <n v="34775"/>
    <s v=""/>
    <n v="130"/>
    <s v=""/>
    <s v=""/>
  </r>
  <r>
    <x v="0"/>
    <x v="2"/>
    <d v="2021-12-31T00:00:00"/>
    <x v="11"/>
    <s v=" "/>
    <s v="G00216"/>
    <n v="51140"/>
    <x v="54"/>
    <s v="51140 Payroll taxes"/>
    <x v="12"/>
    <s v="SFM - Invoice 5659086 - 12.31.21 PPE"/>
    <s v=" "/>
    <s v=""/>
    <s v=""/>
    <n v="2190.09"/>
    <n v="2190.09"/>
    <n v="0"/>
    <s v=""/>
    <s v="G/L Account"/>
    <s v=""/>
    <s v=" "/>
    <s v=""/>
    <s v=""/>
    <n v="34767"/>
    <s v=""/>
    <n v="130"/>
    <s v=""/>
    <s v=""/>
  </r>
  <r>
    <x v="0"/>
    <x v="1"/>
    <d v="2021-12-31T00:00:00"/>
    <x v="11"/>
    <s v=" "/>
    <s v="G00216"/>
    <n v="51140"/>
    <x v="54"/>
    <s v="51140 Payroll taxes"/>
    <x v="12"/>
    <s v="SFM - Invoice 5659086 - 12.31.21 PPE"/>
    <s v=" "/>
    <s v=""/>
    <s v=""/>
    <n v="479.68"/>
    <n v="479.68"/>
    <n v="0"/>
    <s v=""/>
    <s v="G/L Account"/>
    <s v=""/>
    <s v=" "/>
    <s v=""/>
    <s v=""/>
    <n v="34724"/>
    <s v=""/>
    <n v="180"/>
    <s v=""/>
    <s v=""/>
  </r>
  <r>
    <x v="0"/>
    <x v="5"/>
    <d v="2021-12-31T00:00:00"/>
    <x v="11"/>
    <s v=" "/>
    <s v="G00216"/>
    <n v="51140"/>
    <x v="54"/>
    <s v="51140 Payroll taxes"/>
    <x v="12"/>
    <s v="SFM - Invoice 5658812 - 12.31.21 PPE- Off Cycle"/>
    <s v=" "/>
    <s v=""/>
    <s v=""/>
    <n v="314.77999999999997"/>
    <n v="314.77999999999997"/>
    <n v="0"/>
    <s v=""/>
    <s v="G/L Account"/>
    <s v=""/>
    <s v=" "/>
    <s v=""/>
    <s v=""/>
    <n v="34714"/>
    <s v=""/>
    <n v="170"/>
    <s v=""/>
    <s v=""/>
  </r>
  <r>
    <x v="4"/>
    <x v="4"/>
    <d v="2021-12-31T00:00:00"/>
    <x v="11"/>
    <s v=" "/>
    <s v="G00212"/>
    <n v="51140"/>
    <x v="54"/>
    <s v="51140 Payroll taxes"/>
    <x v="12"/>
    <s v="NY PC - Invoice 5658613 - PPE 12.31.21"/>
    <s v=" "/>
    <s v=""/>
    <s v=""/>
    <n v="5096.78"/>
    <n v="5096.78"/>
    <n v="0"/>
    <s v=""/>
    <s v="G/L Account"/>
    <s v=""/>
    <s v=" "/>
    <s v=""/>
    <s v=""/>
    <n v="32643"/>
    <s v=""/>
    <n v="120"/>
    <s v=""/>
    <s v=""/>
  </r>
  <r>
    <x v="4"/>
    <x v="4"/>
    <d v="2021-12-31T00:00:00"/>
    <x v="11"/>
    <s v=" "/>
    <s v="G00212"/>
    <n v="51140"/>
    <x v="54"/>
    <s v="51140 Payroll taxes"/>
    <x v="12"/>
    <s v="NY PC - Invoice 5658613 - PPE 12.31.21"/>
    <s v=" "/>
    <s v=""/>
    <s v=""/>
    <n v="10482.540000000001"/>
    <n v="10482.540000000001"/>
    <n v="0"/>
    <s v=""/>
    <s v="G/L Account"/>
    <s v=""/>
    <s v=" "/>
    <s v=""/>
    <s v=""/>
    <n v="32636"/>
    <s v=""/>
    <n v="110"/>
    <s v=""/>
    <s v=""/>
  </r>
  <r>
    <x v="1"/>
    <x v="7"/>
    <d v="2021-12-31T00:00:00"/>
    <x v="11"/>
    <s v=" "/>
    <s v="G00201"/>
    <n v="51140"/>
    <x v="54"/>
    <s v="51140 Payroll taxes"/>
    <x v="12"/>
    <s v="CA PC - Invoice 5660360 - off-cycle"/>
    <s v=" "/>
    <s v=""/>
    <s v=""/>
    <n v="394.19"/>
    <n v="394.19"/>
    <n v="0"/>
    <s v=""/>
    <s v="G/L Account"/>
    <s v=""/>
    <s v=" "/>
    <s v=""/>
    <s v=""/>
    <n v="32602"/>
    <s v=""/>
    <n v="120"/>
    <s v=""/>
    <s v=""/>
  </r>
  <r>
    <x v="1"/>
    <x v="5"/>
    <d v="2021-12-31T00:00:00"/>
    <x v="11"/>
    <s v=" "/>
    <s v="G00201"/>
    <n v="51140"/>
    <x v="54"/>
    <s v="51140 Payroll taxes"/>
    <x v="12"/>
    <s v="CA PC - Invoice 5659028 - PPE 12.31.21"/>
    <s v=" "/>
    <s v=""/>
    <s v=""/>
    <n v="7498.3"/>
    <n v="7498.3"/>
    <n v="0"/>
    <s v=""/>
    <s v="G/L Account"/>
    <s v=""/>
    <s v=" "/>
    <s v=""/>
    <s v=""/>
    <n v="32594"/>
    <s v=""/>
    <n v="12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9494.25"/>
    <n v="9494.25"/>
    <n v="0"/>
    <s v=""/>
    <s v="G/L Account"/>
    <s v=""/>
    <s v=" "/>
    <s v=""/>
    <s v=""/>
    <n v="32586"/>
    <s v=""/>
    <n v="120"/>
    <s v=""/>
    <s v=""/>
  </r>
  <r>
    <x v="1"/>
    <x v="3"/>
    <d v="2021-12-31T00:00:00"/>
    <x v="11"/>
    <s v=" "/>
    <s v="G00201"/>
    <n v="51140"/>
    <x v="54"/>
    <s v="51140 Payroll taxes"/>
    <x v="12"/>
    <s v="CA PC - Invoice 5659028 - PPE 12.31.21"/>
    <s v=" "/>
    <s v=""/>
    <s v=""/>
    <n v="728.28"/>
    <n v="728.28"/>
    <n v="0"/>
    <s v=""/>
    <s v="G/L Account"/>
    <s v=""/>
    <s v=" "/>
    <s v=""/>
    <s v=""/>
    <n v="32578"/>
    <s v=""/>
    <n v="120"/>
    <s v=""/>
    <s v=""/>
  </r>
  <r>
    <x v="1"/>
    <x v="9"/>
    <d v="2021-12-31T00:00:00"/>
    <x v="11"/>
    <s v=" "/>
    <s v="G00201"/>
    <n v="51140"/>
    <x v="54"/>
    <s v="51140 Payroll taxes"/>
    <x v="12"/>
    <s v="CA PC - Invoice 5659028 - PPE 12.31.21"/>
    <s v=" "/>
    <s v=""/>
    <s v=""/>
    <n v="627.16999999999996"/>
    <n v="627.16999999999996"/>
    <n v="0"/>
    <s v=""/>
    <s v="G/L Account"/>
    <s v=""/>
    <s v=" "/>
    <s v=""/>
    <s v=""/>
    <n v="32571"/>
    <s v=""/>
    <n v="120"/>
    <s v=""/>
    <s v=""/>
  </r>
  <r>
    <x v="1"/>
    <x v="9"/>
    <d v="2021-12-31T00:00:00"/>
    <x v="11"/>
    <s v=" "/>
    <s v="G00201"/>
    <n v="51140"/>
    <x v="54"/>
    <s v="51140 Payroll taxes"/>
    <x v="12"/>
    <s v="CA PC - Invoice 5659028 - PPE 12.31.21"/>
    <s v=" "/>
    <s v=""/>
    <s v=""/>
    <n v="589.54"/>
    <n v="589.54"/>
    <n v="0"/>
    <s v=""/>
    <s v="G/L Account"/>
    <s v=""/>
    <s v=" "/>
    <s v=""/>
    <s v=""/>
    <n v="32566"/>
    <s v=""/>
    <n v="120"/>
    <s v=""/>
    <s v=""/>
  </r>
  <r>
    <x v="1"/>
    <x v="7"/>
    <d v="2021-12-31T00:00:00"/>
    <x v="11"/>
    <s v=" "/>
    <s v="G00201"/>
    <n v="51140"/>
    <x v="54"/>
    <s v="51140 Payroll taxes"/>
    <x v="12"/>
    <s v="CA PC - Invoice 5659028 - PPE 12.31.21"/>
    <s v=" "/>
    <s v=""/>
    <s v=""/>
    <n v="6571.56"/>
    <n v="6571.56"/>
    <n v="0"/>
    <s v=""/>
    <s v="G/L Account"/>
    <s v=""/>
    <s v=" "/>
    <s v=""/>
    <s v=""/>
    <n v="32560"/>
    <s v=""/>
    <n v="120"/>
    <s v=""/>
    <s v=""/>
  </r>
  <r>
    <x v="1"/>
    <x v="4"/>
    <d v="2021-12-31T00:00:00"/>
    <x v="11"/>
    <s v=" "/>
    <s v="G00201"/>
    <n v="51140"/>
    <x v="54"/>
    <s v="51140 Payroll taxes"/>
    <x v="12"/>
    <s v="CA PC - Invoice 5659028 - PPE 12.31.21"/>
    <s v=" "/>
    <s v=""/>
    <s v=""/>
    <n v="1829.1"/>
    <n v="1829.1"/>
    <n v="0"/>
    <s v=""/>
    <s v="G/L Account"/>
    <s v=""/>
    <s v=" "/>
    <s v=""/>
    <s v=""/>
    <n v="32552"/>
    <s v=""/>
    <n v="120"/>
    <s v=""/>
    <s v=""/>
  </r>
  <r>
    <x v="1"/>
    <x v="5"/>
    <d v="2021-12-31T00:00:00"/>
    <x v="11"/>
    <s v=" "/>
    <s v="G00201"/>
    <n v="51140"/>
    <x v="54"/>
    <s v="51140 Payroll taxes"/>
    <x v="12"/>
    <s v="CA PC - Invoice 5659028 - PPE 12.31.21"/>
    <s v=" "/>
    <s v=""/>
    <s v=""/>
    <n v="4909.6899999999996"/>
    <n v="4909.6899999999996"/>
    <n v="0"/>
    <s v=""/>
    <s v="G/L Account"/>
    <s v=""/>
    <s v=" "/>
    <s v=""/>
    <s v=""/>
    <n v="32545"/>
    <s v=""/>
    <n v="11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4580.34"/>
    <n v="4580.34"/>
    <n v="0"/>
    <s v=""/>
    <s v="G/L Account"/>
    <s v=""/>
    <s v=" "/>
    <s v=""/>
    <s v=""/>
    <n v="32539"/>
    <s v=""/>
    <n v="110"/>
    <s v=""/>
    <s v=""/>
  </r>
  <r>
    <x v="1"/>
    <x v="7"/>
    <d v="2021-12-31T00:00:00"/>
    <x v="11"/>
    <s v=" "/>
    <s v="G00201"/>
    <n v="51140"/>
    <x v="54"/>
    <s v="51140 Payroll taxes"/>
    <x v="12"/>
    <s v="CA PC - Invoice 5659028 - PPE 12.31.21"/>
    <s v=" "/>
    <s v=""/>
    <s v=""/>
    <n v="4775.82"/>
    <n v="4775.82"/>
    <n v="0"/>
    <s v=""/>
    <s v="G/L Account"/>
    <s v=""/>
    <s v=" "/>
    <s v=""/>
    <s v=""/>
    <n v="32533"/>
    <s v=""/>
    <n v="110"/>
    <s v=""/>
    <s v=""/>
  </r>
  <r>
    <x v="1"/>
    <x v="1"/>
    <d v="2021-12-31T00:00:00"/>
    <x v="11"/>
    <s v=" "/>
    <s v="G00201"/>
    <n v="51140"/>
    <x v="54"/>
    <s v="51140 Payroll taxes"/>
    <x v="12"/>
    <s v="CA PC - Invoice 5659028 - PPE 12.31.21"/>
    <s v=" "/>
    <s v=""/>
    <s v=""/>
    <n v="5067.84"/>
    <n v="5067.84"/>
    <n v="0"/>
    <s v=""/>
    <s v="G/L Account"/>
    <s v=""/>
    <s v=" "/>
    <s v=""/>
    <s v=""/>
    <n v="32526"/>
    <s v=""/>
    <n v="110"/>
    <s v=""/>
    <s v=""/>
  </r>
  <r>
    <x v="1"/>
    <x v="4"/>
    <d v="2021-12-31T00:00:00"/>
    <x v="11"/>
    <s v=" "/>
    <s v="G00201"/>
    <n v="51140"/>
    <x v="54"/>
    <s v="51140 Payroll taxes"/>
    <x v="12"/>
    <s v="CA PC - Invoice 5659028 - PPE 12.31.21"/>
    <s v=" "/>
    <s v=""/>
    <s v=""/>
    <n v="4607.76"/>
    <n v="4607.76"/>
    <n v="0"/>
    <s v=""/>
    <s v="G/L Account"/>
    <s v=""/>
    <s v=" "/>
    <s v=""/>
    <s v=""/>
    <n v="32520"/>
    <s v=""/>
    <n v="110"/>
    <s v=""/>
    <s v=""/>
  </r>
  <r>
    <x v="0"/>
    <x v="2"/>
    <d v="2021-12-31T00:00:00"/>
    <x v="11"/>
    <s v=" "/>
    <s v="G00235"/>
    <n v="51130"/>
    <x v="55"/>
    <s v="51130 Bonuses"/>
    <x v="12"/>
    <s v="Q4 2021 PRovider Bonus Adjs"/>
    <s v=" "/>
    <s v=""/>
    <s v=""/>
    <n v="6796"/>
    <n v="6796"/>
    <n v="0"/>
    <s v=""/>
    <s v="G/L Account"/>
    <s v=""/>
    <s v=" "/>
    <s v=""/>
    <s v=""/>
    <n v="37557"/>
    <s v=""/>
    <n v="110"/>
    <s v=""/>
    <s v=""/>
  </r>
  <r>
    <x v="0"/>
    <x v="5"/>
    <d v="2021-12-31T00:00:00"/>
    <x v="11"/>
    <s v=" "/>
    <s v="G00234"/>
    <n v="51130"/>
    <x v="55"/>
    <s v="51130 Bonuses"/>
    <x v="12"/>
    <s v="Q4 2021 PRovider Bonus Adjs"/>
    <s v=" "/>
    <s v=""/>
    <s v=""/>
    <n v="53278"/>
    <n v="53278"/>
    <n v="0"/>
    <s v=""/>
    <s v="G/L Account"/>
    <s v=""/>
    <s v=" "/>
    <s v=""/>
    <s v=""/>
    <n v="37555"/>
    <s v=""/>
    <n v="110"/>
    <s v=""/>
    <s v=""/>
  </r>
  <r>
    <x v="0"/>
    <x v="7"/>
    <d v="2021-12-31T00:00:00"/>
    <x v="11"/>
    <s v=" "/>
    <s v="G00233"/>
    <n v="51130"/>
    <x v="55"/>
    <s v="51130 Bonuses"/>
    <x v="12"/>
    <s v="Q4 2021 PRovider Bonus Adjs"/>
    <s v=" "/>
    <s v=""/>
    <s v=""/>
    <n v="-4394"/>
    <n v="0"/>
    <n v="4394"/>
    <s v=""/>
    <s v="G/L Account"/>
    <s v=""/>
    <s v=" "/>
    <s v=""/>
    <s v=""/>
    <n v="37554"/>
    <s v=""/>
    <n v="110"/>
    <s v=""/>
    <s v=""/>
  </r>
  <r>
    <x v="0"/>
    <x v="2"/>
    <d v="2021-12-31T00:00:00"/>
    <x v="11"/>
    <s v=" "/>
    <s v="G00231"/>
    <n v="51130"/>
    <x v="55"/>
    <s v="51130 Bonuses"/>
    <x v="12"/>
    <s v="Q4 2021 Bonus accrual for doctors"/>
    <s v=" "/>
    <s v=""/>
    <s v=""/>
    <n v="94839"/>
    <n v="94839"/>
    <n v="0"/>
    <s v=""/>
    <s v="G/L Account"/>
    <s v=""/>
    <s v=" "/>
    <s v=""/>
    <s v=""/>
    <n v="37551"/>
    <s v=""/>
    <n v="110"/>
    <s v="NULL"/>
    <s v="NULL"/>
  </r>
  <r>
    <x v="0"/>
    <x v="5"/>
    <d v="2021-12-31T00:00:00"/>
    <x v="11"/>
    <s v=" "/>
    <s v="G00231"/>
    <n v="51130"/>
    <x v="55"/>
    <s v="51130 Bonuses"/>
    <x v="12"/>
    <s v="Q4 2021 Bonus accrual for doctors"/>
    <s v=" "/>
    <s v=""/>
    <s v=""/>
    <n v="227328"/>
    <n v="227328"/>
    <n v="0"/>
    <s v=""/>
    <s v="G/L Account"/>
    <s v=""/>
    <s v=" "/>
    <s v=""/>
    <s v=""/>
    <n v="37549"/>
    <s v=""/>
    <n v="110"/>
    <s v="NULL"/>
    <s v="NULL"/>
  </r>
  <r>
    <x v="0"/>
    <x v="7"/>
    <d v="2021-12-31T00:00:00"/>
    <x v="11"/>
    <s v=" "/>
    <s v="G00231"/>
    <n v="51130"/>
    <x v="55"/>
    <s v="51130 Bonuses"/>
    <x v="12"/>
    <s v="Q4 2021 Bonus accrual for doctors"/>
    <s v=" "/>
    <s v=""/>
    <s v=""/>
    <n v="160500"/>
    <n v="160500"/>
    <n v="0"/>
    <s v=""/>
    <s v="G/L Account"/>
    <s v=""/>
    <s v=" "/>
    <s v=""/>
    <s v=""/>
    <n v="37547"/>
    <s v=""/>
    <n v="110"/>
    <s v="NULL"/>
    <s v="NULL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91.75"/>
    <n v="91.75"/>
    <n v="0"/>
    <s v=""/>
    <s v="G/L Account"/>
    <s v=""/>
    <s v=" "/>
    <s v=""/>
    <s v=""/>
    <n v="34972"/>
    <s v=""/>
    <n v="160"/>
    <s v=""/>
    <s v="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25.3"/>
    <n v="25.3"/>
    <n v="0"/>
    <s v=""/>
    <s v="G/L Account"/>
    <s v=""/>
    <s v=" "/>
    <s v=""/>
    <s v=""/>
    <n v="34964"/>
    <s v=""/>
    <n v="22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9.3800000000000008"/>
    <n v="9.3800000000000008"/>
    <n v="0"/>
    <s v=""/>
    <s v="G/L Account"/>
    <s v=""/>
    <s v=" "/>
    <s v=""/>
    <s v=""/>
    <n v="34956"/>
    <s v=""/>
    <n v="140"/>
    <s v=""/>
    <s v=""/>
  </r>
  <r>
    <x v="0"/>
    <x v="1"/>
    <d v="2021-12-31T00:00:00"/>
    <x v="11"/>
    <s v=" "/>
    <s v="G00216"/>
    <n v="51120"/>
    <x v="91"/>
    <s v="51120 Overtime"/>
    <x v="12"/>
    <s v="SFM - Invoice 5659086 - 12.31.21 PPE"/>
    <s v=" "/>
    <s v=""/>
    <s v=""/>
    <n v="38.1"/>
    <n v="38.1"/>
    <n v="0"/>
    <s v=""/>
    <s v="G/L Account"/>
    <s v=""/>
    <s v=" "/>
    <s v=""/>
    <s v=""/>
    <n v="34948"/>
    <s v=""/>
    <n v="14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13.01"/>
    <n v="13.01"/>
    <n v="0"/>
    <s v=""/>
    <s v="G/L Account"/>
    <s v=""/>
    <s v=" "/>
    <s v=""/>
    <s v=""/>
    <n v="34928"/>
    <s v=""/>
    <n v="14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61.5"/>
    <n v="61.5"/>
    <n v="0"/>
    <s v=""/>
    <s v="G/L Account"/>
    <s v=""/>
    <s v=" "/>
    <s v=""/>
    <s v=""/>
    <n v="34880"/>
    <s v=""/>
    <n v="18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9"/>
    <n v="9"/>
    <n v="0"/>
    <s v=""/>
    <s v="G/L Account"/>
    <s v=""/>
    <s v=" "/>
    <s v=""/>
    <s v=""/>
    <n v="34873"/>
    <s v=""/>
    <n v="180"/>
    <s v=""/>
    <s v=""/>
  </r>
  <r>
    <x v="0"/>
    <x v="2"/>
    <d v="2021-12-31T00:00:00"/>
    <x v="11"/>
    <s v=" "/>
    <s v="G00216"/>
    <n v="51120"/>
    <x v="91"/>
    <s v="51120 Overtime"/>
    <x v="12"/>
    <s v="SFM - Invoice 5659086 - 12.31.21 PPE"/>
    <s v=" "/>
    <s v=""/>
    <s v=""/>
    <n v="11.25"/>
    <n v="11.25"/>
    <n v="0"/>
    <s v=""/>
    <s v="G/L Account"/>
    <s v=""/>
    <s v=" "/>
    <s v=""/>
    <s v=""/>
    <n v="34865"/>
    <s v=""/>
    <n v="15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68.739999999999995"/>
    <n v="68.739999999999995"/>
    <n v="0"/>
    <s v=""/>
    <s v="G/L Account"/>
    <s v=""/>
    <s v=" "/>
    <s v=""/>
    <s v=""/>
    <n v="34851"/>
    <s v=""/>
    <n v="17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9.75"/>
    <n v="9.75"/>
    <n v="0"/>
    <s v=""/>
    <s v="G/L Account"/>
    <s v=""/>
    <s v=" "/>
    <s v=""/>
    <s v=""/>
    <n v="34825"/>
    <s v=""/>
    <n v="17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207.9"/>
    <n v="207.9"/>
    <n v="0"/>
    <s v=""/>
    <s v="G/L Account"/>
    <s v=""/>
    <s v=" "/>
    <s v=""/>
    <s v=""/>
    <n v="34817"/>
    <s v=""/>
    <n v="170"/>
    <s v=""/>
    <s v=""/>
  </r>
  <r>
    <x v="0"/>
    <x v="5"/>
    <d v="2021-12-31T00:00:00"/>
    <x v="11"/>
    <s v=" "/>
    <s v="G00216"/>
    <n v="51120"/>
    <x v="91"/>
    <s v="51120 Overtime"/>
    <x v="12"/>
    <s v="SFM - Invoice 5659086 - 12.31.21 PPE"/>
    <s v=" "/>
    <s v=""/>
    <s v=""/>
    <n v="37.5"/>
    <n v="37.5"/>
    <n v="0"/>
    <s v=""/>
    <s v="G/L Account"/>
    <s v=""/>
    <s v=" "/>
    <s v=""/>
    <s v=""/>
    <n v="34796"/>
    <s v=""/>
    <n v="130"/>
    <s v=""/>
    <s v=""/>
  </r>
  <r>
    <x v="0"/>
    <x v="7"/>
    <d v="2021-12-31T00:00:00"/>
    <x v="11"/>
    <s v=" "/>
    <s v="G00216"/>
    <n v="51120"/>
    <x v="91"/>
    <s v="51120 Overtime"/>
    <x v="12"/>
    <s v="SFM - Invoice 5659086 - 12.31.21 PPE"/>
    <s v=" "/>
    <s v=""/>
    <s v=""/>
    <n v="93.75"/>
    <n v="93.75"/>
    <n v="0"/>
    <s v=""/>
    <s v="G/L Account"/>
    <s v=""/>
    <s v=" "/>
    <s v=""/>
    <s v=""/>
    <n v="34781"/>
    <s v=""/>
    <n v="130"/>
    <s v=""/>
    <s v=""/>
  </r>
  <r>
    <x v="0"/>
    <x v="4"/>
    <d v="2021-12-31T00:00:00"/>
    <x v="11"/>
    <s v=" "/>
    <s v="G00216"/>
    <n v="51120"/>
    <x v="91"/>
    <s v="51120 Overtime"/>
    <x v="12"/>
    <s v="SFM - Invoice 5659086 - 12.31.21 PPE"/>
    <s v=" "/>
    <s v=""/>
    <s v=""/>
    <n v="8.39"/>
    <n v="8.39"/>
    <n v="0"/>
    <s v=""/>
    <s v="G/L Account"/>
    <s v=""/>
    <s v=" "/>
    <s v=""/>
    <s v=""/>
    <n v="34773"/>
    <s v=""/>
    <n v="130"/>
    <s v=""/>
    <s v=""/>
  </r>
  <r>
    <x v="0"/>
    <x v="5"/>
    <d v="2021-12-31T00:00:00"/>
    <x v="11"/>
    <s v=" "/>
    <s v="G00216"/>
    <n v="51120"/>
    <x v="91"/>
    <s v="51120 Overtime"/>
    <x v="12"/>
    <s v="SFM - Invoice 5658812 - 12.31.21 PPE- Off Cycle"/>
    <s v=" "/>
    <s v=""/>
    <s v=""/>
    <n v="9"/>
    <n v="9"/>
    <n v="0"/>
    <s v=""/>
    <s v="G/L Account"/>
    <s v=""/>
    <s v=" "/>
    <s v=""/>
    <s v=""/>
    <n v="34712"/>
    <s v=""/>
    <n v="170"/>
    <s v=""/>
    <s v=""/>
  </r>
  <r>
    <x v="1"/>
    <x v="5"/>
    <d v="2021-12-31T00:00:00"/>
    <x v="11"/>
    <s v=" "/>
    <s v="G00201"/>
    <n v="51120"/>
    <x v="91"/>
    <s v="51120 Overtime"/>
    <x v="12"/>
    <s v="CA PC - Invoice 5659028 - PPE 12.31.21"/>
    <s v=" "/>
    <s v=""/>
    <s v=""/>
    <n v="2087.81"/>
    <n v="2087.81"/>
    <n v="0"/>
    <s v=""/>
    <s v="G/L Account"/>
    <s v=""/>
    <s v=" "/>
    <s v=""/>
    <s v=""/>
    <n v="32592"/>
    <s v=""/>
    <n v="120"/>
    <s v=""/>
    <s v=""/>
  </r>
  <r>
    <x v="1"/>
    <x v="1"/>
    <d v="2021-12-31T00:00:00"/>
    <x v="11"/>
    <s v=" "/>
    <s v="G00201"/>
    <n v="51120"/>
    <x v="91"/>
    <s v="51120 Overtime"/>
    <x v="12"/>
    <s v="CA PC - Invoice 5659028 - PPE 12.31.21"/>
    <s v=" "/>
    <s v=""/>
    <s v=""/>
    <n v="90.62"/>
    <n v="90.62"/>
    <n v="0"/>
    <s v=""/>
    <s v="G/L Account"/>
    <s v=""/>
    <s v=" "/>
    <s v=""/>
    <s v=""/>
    <n v="32584"/>
    <s v=""/>
    <n v="120"/>
    <s v=""/>
    <s v=""/>
  </r>
  <r>
    <x v="1"/>
    <x v="3"/>
    <d v="2021-12-31T00:00:00"/>
    <x v="11"/>
    <s v=" "/>
    <s v="G00201"/>
    <n v="51120"/>
    <x v="91"/>
    <s v="51120 Overtime"/>
    <x v="12"/>
    <s v="CA PC - Invoice 5659028 - PPE 12.31.21"/>
    <s v=" "/>
    <s v=""/>
    <s v=""/>
    <n v="70.56"/>
    <n v="70.56"/>
    <n v="0"/>
    <s v=""/>
    <s v="G/L Account"/>
    <s v=""/>
    <s v=" "/>
    <s v=""/>
    <s v=""/>
    <n v="32577"/>
    <s v=""/>
    <n v="120"/>
    <s v=""/>
    <s v=""/>
  </r>
  <r>
    <x v="1"/>
    <x v="7"/>
    <d v="2021-12-31T00:00:00"/>
    <x v="11"/>
    <s v=" "/>
    <s v="G00201"/>
    <n v="51120"/>
    <x v="91"/>
    <s v="51120 Overtime"/>
    <x v="12"/>
    <s v="CA PC - Invoice 5659028 - PPE 12.31.21"/>
    <s v=" "/>
    <s v=""/>
    <s v=""/>
    <n v="25.13"/>
    <n v="25.13"/>
    <n v="0"/>
    <s v=""/>
    <s v="G/L Account"/>
    <s v=""/>
    <s v=" "/>
    <s v=""/>
    <s v=""/>
    <n v="32558"/>
    <s v=""/>
    <n v="120"/>
    <s v=""/>
    <s v=""/>
  </r>
  <r>
    <x v="0"/>
    <x v="6"/>
    <d v="2021-12-31T00:00:00"/>
    <x v="11"/>
    <s v=" "/>
    <s v="G00216"/>
    <n v="51110"/>
    <x v="56"/>
    <s v="51110 Salaries &amp; wages"/>
    <x v="12"/>
    <s v="SFM - Invoice 5662930 - 12.31.21 PPE Off Cycle"/>
    <s v=" "/>
    <s v=""/>
    <s v=""/>
    <n v="1914"/>
    <n v="1914"/>
    <n v="0"/>
    <s v=""/>
    <s v="G/L Account"/>
    <s v=""/>
    <s v=" "/>
    <s v=""/>
    <s v=""/>
    <n v="35011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60679 - 12.31.21 PPE"/>
    <s v=" "/>
    <s v=""/>
    <s v=""/>
    <n v="1354"/>
    <n v="1354"/>
    <n v="0"/>
    <s v=""/>
    <s v="G/L Account"/>
    <s v=""/>
    <s v=" "/>
    <s v=""/>
    <s v=""/>
    <n v="35000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59261 - 12.31.21 PPE"/>
    <s v=" "/>
    <s v=""/>
    <s v=""/>
    <n v="1000"/>
    <n v="1000"/>
    <n v="0"/>
    <s v=""/>
    <s v="G/L Account"/>
    <s v=""/>
    <s v=" "/>
    <s v=""/>
    <s v=""/>
    <n v="34984"/>
    <s v=""/>
    <n v="13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2182.54"/>
    <n v="12182.54"/>
    <n v="0"/>
    <s v=""/>
    <s v="G/L Account"/>
    <s v=""/>
    <s v=" "/>
    <s v=""/>
    <s v=""/>
    <n v="34971"/>
    <s v=""/>
    <n v="16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3497.269999999997"/>
    <n v="33497.269999999997"/>
    <n v="0"/>
    <s v=""/>
    <s v="G/L Account"/>
    <s v=""/>
    <s v=" "/>
    <s v=""/>
    <s v=""/>
    <n v="34963"/>
    <s v=""/>
    <n v="22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6482.05"/>
    <n v="16482.05"/>
    <n v="0"/>
    <s v=""/>
    <s v="G/L Account"/>
    <s v=""/>
    <s v=" "/>
    <s v=""/>
    <s v=""/>
    <n v="34955"/>
    <s v=""/>
    <n v="14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1059.4"/>
    <n v="31059.4"/>
    <n v="0"/>
    <s v=""/>
    <s v="G/L Account"/>
    <s v=""/>
    <s v=" "/>
    <s v=""/>
    <s v=""/>
    <n v="34947"/>
    <s v=""/>
    <n v="14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408"/>
    <n v="3408"/>
    <n v="0"/>
    <s v=""/>
    <s v="G/L Account"/>
    <s v=""/>
    <s v=" "/>
    <s v=""/>
    <s v=""/>
    <n v="34941"/>
    <s v=""/>
    <n v="140"/>
    <s v=""/>
    <s v=""/>
  </r>
  <r>
    <x v="0"/>
    <x v="9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726.67"/>
    <n v="3726.67"/>
    <n v="0"/>
    <s v=""/>
    <s v="G/L Account"/>
    <s v=""/>
    <s v=" "/>
    <s v=""/>
    <s v=""/>
    <n v="34935"/>
    <s v=""/>
    <n v="14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9514.48"/>
    <n v="19514.48"/>
    <n v="0"/>
    <s v=""/>
    <s v="G/L Account"/>
    <s v=""/>
    <s v=" "/>
    <s v=""/>
    <s v=""/>
    <n v="34927"/>
    <s v=""/>
    <n v="14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3050.959999999999"/>
    <n v="23050.959999999999"/>
    <n v="0"/>
    <s v=""/>
    <s v="G/L Account"/>
    <s v=""/>
    <s v=" "/>
    <s v=""/>
    <s v=""/>
    <n v="34920"/>
    <s v=""/>
    <n v="14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5396.33"/>
    <n v="5396.33"/>
    <n v="0"/>
    <s v=""/>
    <s v="G/L Account"/>
    <s v=""/>
    <s v=" "/>
    <s v=""/>
    <s v=""/>
    <n v="34906"/>
    <s v=""/>
    <n v="18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0523.45"/>
    <n v="10523.45"/>
    <n v="0"/>
    <s v=""/>
    <s v="G/L Account"/>
    <s v=""/>
    <s v=" "/>
    <s v=""/>
    <s v=""/>
    <n v="34899"/>
    <s v=""/>
    <n v="18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597"/>
    <n v="1597"/>
    <n v="0"/>
    <s v=""/>
    <s v="G/L Account"/>
    <s v=""/>
    <s v=" "/>
    <s v=""/>
    <s v=""/>
    <n v="34893"/>
    <s v=""/>
    <n v="180"/>
    <s v=""/>
    <s v=""/>
  </r>
  <r>
    <x v="0"/>
    <x v="6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600"/>
    <n v="2600"/>
    <n v="0"/>
    <s v=""/>
    <s v="G/L Account"/>
    <s v=""/>
    <s v=" "/>
    <s v=""/>
    <s v=""/>
    <n v="34887"/>
    <s v=""/>
    <n v="18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7314.63"/>
    <n v="7314.63"/>
    <n v="0"/>
    <s v=""/>
    <s v="G/L Account"/>
    <s v=""/>
    <s v=" "/>
    <s v=""/>
    <s v=""/>
    <n v="34879"/>
    <s v=""/>
    <n v="18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888"/>
    <n v="3888"/>
    <n v="0"/>
    <s v=""/>
    <s v="G/L Account"/>
    <s v=""/>
    <s v=" "/>
    <s v=""/>
    <s v=""/>
    <n v="34872"/>
    <s v=""/>
    <n v="18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9426.61"/>
    <n v="9426.61"/>
    <n v="0"/>
    <s v=""/>
    <s v="G/L Account"/>
    <s v=""/>
    <s v=" "/>
    <s v=""/>
    <s v=""/>
    <n v="34864"/>
    <s v=""/>
    <n v="15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9937.25"/>
    <n v="19937.25"/>
    <n v="0"/>
    <s v=""/>
    <s v="G/L Account"/>
    <s v=""/>
    <s v=" "/>
    <s v=""/>
    <s v=""/>
    <n v="34850"/>
    <s v=""/>
    <n v="17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0759.72"/>
    <n v="20759.72"/>
    <n v="0"/>
    <s v=""/>
    <s v="G/L Account"/>
    <s v=""/>
    <s v=" "/>
    <s v=""/>
    <s v=""/>
    <n v="34843"/>
    <s v=""/>
    <n v="170"/>
    <s v=""/>
    <s v=""/>
  </r>
  <r>
    <x v="0"/>
    <x v="3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833.33"/>
    <n v="2833.33"/>
    <n v="0"/>
    <s v=""/>
    <s v="G/L Account"/>
    <s v=""/>
    <s v=" "/>
    <s v=""/>
    <s v=""/>
    <n v="34837"/>
    <s v=""/>
    <n v="170"/>
    <s v=""/>
    <s v=""/>
  </r>
  <r>
    <x v="0"/>
    <x v="6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783.5"/>
    <n v="2783.5"/>
    <n v="0"/>
    <s v=""/>
    <s v="G/L Account"/>
    <s v=""/>
    <s v=" "/>
    <s v=""/>
    <s v=""/>
    <n v="34832"/>
    <s v=""/>
    <n v="17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7507.25"/>
    <n v="17507.25"/>
    <n v="0"/>
    <s v=""/>
    <s v="G/L Account"/>
    <s v=""/>
    <s v=" "/>
    <s v=""/>
    <s v=""/>
    <n v="34824"/>
    <s v=""/>
    <n v="17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15130"/>
    <n v="15130"/>
    <n v="0"/>
    <s v=""/>
    <s v="G/L Account"/>
    <s v=""/>
    <s v=" "/>
    <s v=""/>
    <s v=""/>
    <n v="34816"/>
    <s v=""/>
    <n v="170"/>
    <s v=""/>
    <s v=""/>
  </r>
  <r>
    <x v="0"/>
    <x v="8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427"/>
    <n v="3427"/>
    <n v="0"/>
    <s v=""/>
    <s v="G/L Account"/>
    <s v=""/>
    <s v=" "/>
    <s v=""/>
    <s v=""/>
    <n v="34809"/>
    <s v=""/>
    <n v="170"/>
    <s v=""/>
    <s v=""/>
  </r>
  <r>
    <x v="0"/>
    <x v="5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0480.16"/>
    <n v="30480.16"/>
    <n v="0"/>
    <s v=""/>
    <s v="G/L Account"/>
    <s v=""/>
    <s v=" "/>
    <s v=""/>
    <s v=""/>
    <n v="34795"/>
    <s v=""/>
    <n v="13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52493.09"/>
    <n v="52493.09"/>
    <n v="0"/>
    <s v=""/>
    <s v="G/L Account"/>
    <s v=""/>
    <s v=" "/>
    <s v=""/>
    <s v=""/>
    <n v="34788"/>
    <s v=""/>
    <n v="130"/>
    <s v=""/>
    <s v=""/>
  </r>
  <r>
    <x v="0"/>
    <x v="7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1522.77"/>
    <n v="21522.77"/>
    <n v="0"/>
    <s v=""/>
    <s v="G/L Account"/>
    <s v=""/>
    <s v=" "/>
    <s v=""/>
    <s v=""/>
    <n v="34780"/>
    <s v=""/>
    <n v="130"/>
    <s v=""/>
    <s v=""/>
  </r>
  <r>
    <x v="0"/>
    <x v="4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37387.39"/>
    <n v="37387.39"/>
    <n v="0"/>
    <s v=""/>
    <s v="G/L Account"/>
    <s v=""/>
    <s v=" "/>
    <s v=""/>
    <s v=""/>
    <n v="34772"/>
    <s v=""/>
    <n v="130"/>
    <s v=""/>
    <s v=""/>
  </r>
  <r>
    <x v="0"/>
    <x v="2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25000"/>
    <n v="25000"/>
    <n v="0"/>
    <s v=""/>
    <s v="G/L Account"/>
    <s v=""/>
    <s v=" "/>
    <s v=""/>
    <s v=""/>
    <n v="34766"/>
    <s v=""/>
    <n v="130"/>
    <s v=""/>
    <s v=""/>
  </r>
  <r>
    <x v="0"/>
    <x v="1"/>
    <d v="2021-12-31T00:00:00"/>
    <x v="11"/>
    <s v=" "/>
    <s v="G00216"/>
    <n v="51110"/>
    <x v="56"/>
    <s v="51110 Salaries &amp; wages"/>
    <x v="12"/>
    <s v="SFM - Invoice 5659086 - 12.31.21 PPE"/>
    <s v=" "/>
    <s v=""/>
    <s v=""/>
    <n v="4143.75"/>
    <n v="4143.75"/>
    <n v="0"/>
    <s v=""/>
    <s v="G/L Account"/>
    <s v=""/>
    <s v=" "/>
    <s v=""/>
    <s v=""/>
    <n v="34723"/>
    <s v=""/>
    <n v="180"/>
    <s v=""/>
    <s v=""/>
  </r>
  <r>
    <x v="0"/>
    <x v="5"/>
    <d v="2021-12-31T00:00:00"/>
    <x v="11"/>
    <s v=" "/>
    <s v="G00216"/>
    <n v="51110"/>
    <x v="56"/>
    <s v="51110 Salaries &amp; wages"/>
    <x v="12"/>
    <s v="SFM - Invoice 5658812 - 12.31.21 PPE- Off Cycle"/>
    <s v=" "/>
    <s v=""/>
    <s v=""/>
    <n v="2724"/>
    <n v="2724"/>
    <n v="0"/>
    <s v=""/>
    <s v="G/L Account"/>
    <s v=""/>
    <s v=" "/>
    <s v=""/>
    <s v=""/>
    <n v="34711"/>
    <s v=""/>
    <n v="170"/>
    <s v=""/>
    <s v=""/>
  </r>
  <r>
    <x v="4"/>
    <x v="4"/>
    <d v="2021-12-31T00:00:00"/>
    <x v="11"/>
    <s v=" "/>
    <s v="G00212"/>
    <n v="51110"/>
    <x v="56"/>
    <s v="51110 Salaries &amp; wages"/>
    <x v="12"/>
    <s v="NY PC - Invoice 5658613 - PPE 12.31.21"/>
    <s v=" "/>
    <s v=""/>
    <s v=""/>
    <n v="33999.99"/>
    <n v="33999.99"/>
    <n v="0"/>
    <s v=""/>
    <s v="G/L Account"/>
    <s v=""/>
    <s v=" "/>
    <s v=""/>
    <s v=""/>
    <n v="32641"/>
    <s v=""/>
    <n v="120"/>
    <s v=""/>
    <s v=""/>
  </r>
  <r>
    <x v="4"/>
    <x v="4"/>
    <d v="2021-12-31T00:00:00"/>
    <x v="11"/>
    <s v=" "/>
    <s v="G00212"/>
    <n v="51110"/>
    <x v="56"/>
    <s v="51110 Salaries &amp; wages"/>
    <x v="12"/>
    <s v="NY PC - Invoice 5658613 - PPE 12.31.21"/>
    <s v=" "/>
    <s v=""/>
    <s v=""/>
    <n v="95933.34"/>
    <n v="95933.34"/>
    <n v="0"/>
    <s v=""/>
    <s v="G/L Account"/>
    <s v=""/>
    <s v=" "/>
    <s v=""/>
    <s v=""/>
    <n v="32635"/>
    <s v=""/>
    <n v="110"/>
    <s v=""/>
    <s v=""/>
  </r>
  <r>
    <x v="1"/>
    <x v="5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2991.98"/>
    <n v="52991.98"/>
    <n v="0"/>
    <s v=""/>
    <s v="G/L Account"/>
    <s v=""/>
    <s v=" "/>
    <s v=""/>
    <s v=""/>
    <n v="32591"/>
    <s v=""/>
    <n v="12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71911.95"/>
    <n v="71911.95"/>
    <n v="0"/>
    <s v=""/>
    <s v="G/L Account"/>
    <s v=""/>
    <s v=" "/>
    <s v=""/>
    <s v=""/>
    <n v="32583"/>
    <s v=""/>
    <n v="120"/>
    <s v=""/>
    <s v=""/>
  </r>
  <r>
    <x v="1"/>
    <x v="3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6272"/>
    <n v="6272"/>
    <n v="0"/>
    <s v=""/>
    <s v="G/L Account"/>
    <s v=""/>
    <s v=" "/>
    <s v=""/>
    <s v=""/>
    <n v="32576"/>
    <s v=""/>
    <n v="120"/>
    <s v=""/>
    <s v=""/>
  </r>
  <r>
    <x v="1"/>
    <x v="9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383.33"/>
    <n v="5383.33"/>
    <n v="0"/>
    <s v=""/>
    <s v="G/L Account"/>
    <s v=""/>
    <s v=" "/>
    <s v=""/>
    <s v=""/>
    <n v="32570"/>
    <s v=""/>
    <n v="120"/>
    <s v=""/>
    <s v=""/>
  </r>
  <r>
    <x v="1"/>
    <x v="9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115"/>
    <n v="5115"/>
    <n v="0"/>
    <s v=""/>
    <s v="G/L Account"/>
    <s v=""/>
    <s v=" "/>
    <s v=""/>
    <s v=""/>
    <n v="32565"/>
    <s v=""/>
    <n v="120"/>
    <s v=""/>
    <s v=""/>
  </r>
  <r>
    <x v="1"/>
    <x v="7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4695.21"/>
    <n v="44695.21"/>
    <n v="0"/>
    <s v=""/>
    <s v="G/L Account"/>
    <s v=""/>
    <s v=" "/>
    <s v=""/>
    <s v=""/>
    <n v="32557"/>
    <s v=""/>
    <n v="120"/>
    <s v=""/>
    <s v=""/>
  </r>
  <r>
    <x v="1"/>
    <x v="4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11628.54"/>
    <n v="11628.54"/>
    <n v="0"/>
    <s v=""/>
    <s v="G/L Account"/>
    <s v=""/>
    <s v=" "/>
    <s v=""/>
    <s v=""/>
    <n v="32550"/>
    <s v=""/>
    <n v="120"/>
    <s v=""/>
    <s v=""/>
  </r>
  <r>
    <x v="1"/>
    <x v="5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3074.99"/>
    <n v="53074.99"/>
    <n v="0"/>
    <s v=""/>
    <s v="G/L Account"/>
    <s v=""/>
    <s v=" "/>
    <s v=""/>
    <s v=""/>
    <n v="32544"/>
    <s v=""/>
    <n v="11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8758.32"/>
    <n v="48758.32"/>
    <n v="0"/>
    <s v=""/>
    <s v="G/L Account"/>
    <s v=""/>
    <s v=" "/>
    <s v=""/>
    <s v=""/>
    <n v="32538"/>
    <s v=""/>
    <n v="110"/>
    <s v=""/>
    <s v=""/>
  </r>
  <r>
    <x v="1"/>
    <x v="7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44398.38"/>
    <n v="44398.38"/>
    <n v="0"/>
    <s v=""/>
    <s v="G/L Account"/>
    <s v=""/>
    <s v=" "/>
    <s v=""/>
    <s v=""/>
    <n v="32531"/>
    <s v=""/>
    <n v="110"/>
    <s v=""/>
    <s v=""/>
  </r>
  <r>
    <x v="1"/>
    <x v="1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62500"/>
    <n v="62500"/>
    <n v="0"/>
    <s v=""/>
    <s v="G/L Account"/>
    <s v=""/>
    <s v=" "/>
    <s v=""/>
    <s v=""/>
    <n v="32525"/>
    <s v=""/>
    <n v="110"/>
    <s v=""/>
    <s v=""/>
  </r>
  <r>
    <x v="1"/>
    <x v="4"/>
    <d v="2021-12-31T00:00:00"/>
    <x v="11"/>
    <s v=" "/>
    <s v="G00201"/>
    <n v="51110"/>
    <x v="56"/>
    <s v="51110 Salaries &amp; wages"/>
    <x v="12"/>
    <s v="CA PC - Invoice 5659028 - PPE 12.31.21"/>
    <s v=" "/>
    <s v=""/>
    <s v=""/>
    <n v="50416.67"/>
    <n v="50416.67"/>
    <n v="0"/>
    <s v=""/>
    <s v="G/L Account"/>
    <s v=""/>
    <s v=" "/>
    <s v=""/>
    <s v=""/>
    <n v="32519"/>
    <s v=""/>
    <n v="110"/>
    <s v=""/>
    <s v=""/>
  </r>
  <r>
    <x v="0"/>
    <x v="1"/>
    <d v="2021-12-31T00:00:00"/>
    <x v="11"/>
    <s v=" "/>
    <s v="G00203"/>
    <n v="41500"/>
    <x v="75"/>
    <s v="41500 Storage revenue"/>
    <x v="13"/>
    <s v="Storage revenue"/>
    <s v=" "/>
    <s v=""/>
    <s v=""/>
    <n v="-106262.08"/>
    <n v="0"/>
    <n v="106262.08"/>
    <s v=""/>
    <s v="G/L Account"/>
    <s v=""/>
    <s v=" "/>
    <s v=""/>
    <s v=""/>
    <n v="33510"/>
    <s v=""/>
    <n v="220"/>
    <s v=""/>
    <s v="STORAGE"/>
  </r>
  <r>
    <x v="1"/>
    <x v="1"/>
    <d v="2021-12-31T00:00:00"/>
    <x v="11"/>
    <s v=" "/>
    <s v="G00199"/>
    <n v="41310"/>
    <x v="77"/>
    <s v="41310 Fertility benefits revenue - Progyny"/>
    <x v="15"/>
    <s v="December 2021 - Closed Auths"/>
    <s v=" "/>
    <s v=""/>
    <s v=""/>
    <n v="89098"/>
    <n v="89098"/>
    <n v="0"/>
    <s v=""/>
    <s v="G/L Account"/>
    <s v=""/>
    <s v=" "/>
    <s v=""/>
    <s v=""/>
    <n v="33798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Jan - Aug 2021 Rev Rec"/>
    <s v=" "/>
    <s v=""/>
    <s v=""/>
    <n v="-21496.01"/>
    <n v="0"/>
    <n v="21496.01"/>
    <s v=""/>
    <s v="G/L Account"/>
    <s v=""/>
    <s v=" "/>
    <s v=""/>
    <s v=""/>
    <n v="33797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September - Nov 2021 Rev Rec"/>
    <s v=" "/>
    <s v=""/>
    <s v=""/>
    <n v="-1363185.04"/>
    <n v="0"/>
    <n v="1363185.04"/>
    <s v=""/>
    <s v="G/L Account"/>
    <s v=""/>
    <s v=" "/>
    <s v=""/>
    <s v=""/>
    <n v="33795"/>
    <s v=""/>
    <n v="220"/>
    <s v="NULL"/>
    <s v="NULL"/>
  </r>
  <r>
    <x v="1"/>
    <x v="1"/>
    <d v="2021-12-31T00:00:00"/>
    <x v="11"/>
    <s v=" "/>
    <s v="G00199"/>
    <n v="41310"/>
    <x v="77"/>
    <s v="41310 Fertility benefits revenue - Progyny"/>
    <x v="15"/>
    <s v="December 2021 Rev Rec"/>
    <s v=" "/>
    <s v=""/>
    <s v=""/>
    <n v="-505322.5"/>
    <n v="0"/>
    <n v="505322.5"/>
    <s v=""/>
    <s v="G/L Account"/>
    <s v=""/>
    <s v=" "/>
    <s v=""/>
    <s v=""/>
    <n v="33792"/>
    <s v=""/>
    <n v="220"/>
    <s v="NULL"/>
    <s v="NULL"/>
  </r>
  <r>
    <x v="1"/>
    <x v="1"/>
    <d v="2021-12-31T00:00:00"/>
    <x v="11"/>
    <s v=" "/>
    <s v="G00206"/>
    <n v="41220"/>
    <x v="78"/>
    <s v="41220 Insurance revenue - professional fees"/>
    <x v="16"/>
    <s v="HCCLAIMPMT CIGNA EDGE TRANS CCD 600500648172 TRN*1*600500648172*1591031071~"/>
    <s v=" "/>
    <s v=""/>
    <s v=""/>
    <n v="-12646.84"/>
    <n v="0"/>
    <n v="12646.84"/>
    <s v=""/>
    <s v="G/L Account"/>
    <s v=""/>
    <s v=" "/>
    <s v=""/>
    <s v=""/>
    <n v="34163"/>
    <s v=""/>
    <n v="220"/>
    <s v="NULL"/>
    <s v="NULL"/>
  </r>
  <r>
    <x v="1"/>
    <x v="1"/>
    <d v="2021-12-31T00:00:00"/>
    <x v="11"/>
    <s v=" "/>
    <s v="G00206"/>
    <n v="41220"/>
    <x v="78"/>
    <s v="41220 Insurance revenue - professional fees"/>
    <x v="16"/>
    <s v="HCCLAIMPMT CIGNA CCD 474898527 TRN*1*211230090006022*15910310 71\"/>
    <s v=" "/>
    <s v=""/>
    <s v=""/>
    <n v="-12498.36"/>
    <n v="0"/>
    <n v="12498.36"/>
    <s v=""/>
    <s v="G/L Account"/>
    <s v=""/>
    <s v=" "/>
    <s v=""/>
    <s v=""/>
    <n v="34161"/>
    <s v=""/>
    <n v="220"/>
    <s v="NULL"/>
    <s v="NULL"/>
  </r>
  <r>
    <x v="4"/>
    <x v="4"/>
    <d v="2021-12-31T00:00:00"/>
    <x v="11"/>
    <s v=" "/>
    <s v="G00210"/>
    <n v="41110"/>
    <x v="81"/>
    <s v="41110 Self-pay revenue"/>
    <x v="17"/>
    <s v="DEPOSIT MERCHANT BANKCD CCD 496432191880"/>
    <s v=" "/>
    <s v=""/>
    <s v=""/>
    <n v="-12000"/>
    <n v="0"/>
    <n v="12000"/>
    <s v=""/>
    <s v="G/L Account"/>
    <s v=""/>
    <s v=" "/>
    <s v=""/>
    <s v=""/>
    <n v="34233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95587884"/>
    <s v=" "/>
    <s v=""/>
    <s v=""/>
    <n v="-2030"/>
    <n v="0"/>
    <n v="2030"/>
    <s v=""/>
    <s v="G/L Account"/>
    <s v=""/>
    <s v=" "/>
    <s v=""/>
    <s v=""/>
    <n v="34159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9884"/>
    <s v=" "/>
    <s v=""/>
    <s v=""/>
    <n v="-1454"/>
    <n v="0"/>
    <n v="1454"/>
    <s v=""/>
    <s v="G/L Account"/>
    <s v=""/>
    <s v=" "/>
    <s v=""/>
    <s v=""/>
    <n v="34157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8886"/>
    <s v=" "/>
    <s v=""/>
    <s v=""/>
    <n v="-166245"/>
    <n v="0"/>
    <n v="166245"/>
    <s v=""/>
    <s v="G/L Account"/>
    <s v=""/>
    <s v=" "/>
    <s v=""/>
    <s v=""/>
    <n v="34155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3887"/>
    <s v=" "/>
    <s v=""/>
    <s v=""/>
    <n v="14242"/>
    <n v="14242"/>
    <n v="0"/>
    <s v=""/>
    <s v="G/L Account"/>
    <s v=""/>
    <s v=" "/>
    <s v=""/>
    <s v=""/>
    <n v="34152"/>
    <s v=""/>
    <n v="220"/>
    <s v="NULL"/>
    <s v="NULL"/>
  </r>
  <r>
    <x v="1"/>
    <x v="1"/>
    <d v="2021-12-31T00:00:00"/>
    <x v="11"/>
    <s v=" "/>
    <s v="G00206"/>
    <n v="41110"/>
    <x v="81"/>
    <s v="41110 Self-pay revenue"/>
    <x v="17"/>
    <s v="DEPOSIT MERCHANT BANKCD CCD 496355783887"/>
    <s v=" "/>
    <s v=""/>
    <s v=""/>
    <n v="-16527"/>
    <n v="0"/>
    <n v="16527"/>
    <s v=""/>
    <s v="G/L Account"/>
    <s v=""/>
    <s v=" "/>
    <s v=""/>
    <s v=""/>
    <n v="34151"/>
    <s v=""/>
    <n v="220"/>
    <s v="NULL"/>
    <s v="NULL"/>
  </r>
  <r>
    <x v="1"/>
    <x v="1"/>
    <d v="2021-12-31T00:00:00"/>
    <x v="11"/>
    <s v=" "/>
    <s v="G00203"/>
    <n v="41110"/>
    <x v="81"/>
    <s v="41110 Self-pay revenue"/>
    <x v="17"/>
    <s v="ACH CREDITHRTLAND PMT SYS/TXNS/FEES -650000010379249"/>
    <s v=" "/>
    <s v=""/>
    <s v=""/>
    <n v="-3456"/>
    <n v="0"/>
    <n v="3456"/>
    <s v=""/>
    <s v="G/L Account"/>
    <s v=""/>
    <s v=" "/>
    <s v=""/>
    <s v=""/>
    <n v="33835"/>
    <s v=""/>
    <n v="220"/>
    <s v="NULL"/>
    <s v="NUL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EE9F5-9474-4B76-BBC4-0E8309BE6C4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18" firstHeaderRow="1" firstDataRow="2" firstDataCol="1" rowPageCount="1" colPageCount="1"/>
  <pivotFields count="28">
    <pivotField showAll="0"/>
    <pivotField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axis="axisPage" multipleItemSelectionAllowed="1" showAll="0">
      <items count="102">
        <item x="51"/>
        <item x="42"/>
        <item x="84"/>
        <item x="45"/>
        <item x="22"/>
        <item x="61"/>
        <item x="1"/>
        <item x="10"/>
        <item x="37"/>
        <item x="50"/>
        <item x="83"/>
        <item x="55"/>
        <item x="0"/>
        <item x="73"/>
        <item x="65"/>
        <item x="90"/>
        <item x="64"/>
        <item x="89"/>
        <item x="92"/>
        <item x="97"/>
        <item x="25"/>
        <item x="26"/>
        <item x="99"/>
        <item x="82"/>
        <item x="41"/>
        <item x="48"/>
        <item x="6"/>
        <item x="58"/>
        <item x="57"/>
        <item x="23"/>
        <item x="87"/>
        <item x="93"/>
        <item x="16"/>
        <item x="19"/>
        <item x="24"/>
        <item x="47"/>
        <item x="13"/>
        <item x="95"/>
        <item x="77"/>
        <item x="86"/>
        <item x="66"/>
        <item x="44"/>
        <item x="20"/>
        <item x="94"/>
        <item x="4"/>
        <item x="15"/>
        <item x="32"/>
        <item x="67"/>
        <item x="100"/>
        <item x="79"/>
        <item x="78"/>
        <item x="7"/>
        <item x="3"/>
        <item x="27"/>
        <item x="72"/>
        <item x="33"/>
        <item x="68"/>
        <item x="63"/>
        <item x="38"/>
        <item x="12"/>
        <item h="1" x="8"/>
        <item h="1" x="60"/>
        <item h="1" x="76"/>
        <item x="21"/>
        <item x="96"/>
        <item x="88"/>
        <item x="59"/>
        <item x="28"/>
        <item x="69"/>
        <item x="85"/>
        <item x="2"/>
        <item x="43"/>
        <item x="5"/>
        <item x="11"/>
        <item x="18"/>
        <item x="91"/>
        <item x="71"/>
        <item x="70"/>
        <item x="9"/>
        <item x="54"/>
        <item x="62"/>
        <item x="29"/>
        <item x="17"/>
        <item x="49"/>
        <item x="39"/>
        <item x="40"/>
        <item x="53"/>
        <item x="36"/>
        <item x="31"/>
        <item x="56"/>
        <item x="80"/>
        <item x="81"/>
        <item x="30"/>
        <item x="14"/>
        <item x="75"/>
        <item x="74"/>
        <item x="34"/>
        <item x="98"/>
        <item x="35"/>
        <item x="46"/>
        <item x="52"/>
        <item t="default"/>
      </items>
    </pivotField>
    <pivotField showAll="0"/>
    <pivotField axis="axisRow" showAll="0">
      <items count="20">
        <item x="2"/>
        <item x="12"/>
        <item x="4"/>
        <item h="1" x="15"/>
        <item h="1" x="16"/>
        <item x="8"/>
        <item x="10"/>
        <item x="0"/>
        <item x="1"/>
        <item h="1" x="14"/>
        <item x="9"/>
        <item x="7"/>
        <item x="6"/>
        <item h="1" x="17"/>
        <item h="1" x="13"/>
        <item x="11"/>
        <item x="3"/>
        <item x="5"/>
        <item h="1" x="18"/>
        <item t="default"/>
      </items>
    </pivotField>
    <pivotField showAll="0"/>
    <pivotField showAll="0"/>
    <pivotField showAll="0"/>
    <pivotField showAll="0"/>
    <pivotField dataField="1" numFmtId="4" showAll="0"/>
    <pivotField numFmtId="4" showAll="0"/>
    <pivotField numFmtId="4"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</pivotFields>
  <rowFields count="1">
    <field x="9"/>
  </rowFields>
  <rowItems count="14">
    <i>
      <x/>
    </i>
    <i>
      <x v="1"/>
    </i>
    <i>
      <x v="2"/>
    </i>
    <i>
      <x v="5"/>
    </i>
    <i>
      <x v="6"/>
    </i>
    <i>
      <x v="7"/>
    </i>
    <i>
      <x v="8"/>
    </i>
    <i>
      <x v="10"/>
    </i>
    <i>
      <x v="11"/>
    </i>
    <i>
      <x v="12"/>
    </i>
    <i>
      <x v="15"/>
    </i>
    <i>
      <x v="16"/>
    </i>
    <i>
      <x v="17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7" hier="-1"/>
  </pageFields>
  <dataFields count="1">
    <dataField name="Sum of Amount" fld="14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226BEE-9B2E-4A06-967F-4272BFFB702A}" name="Table3" displayName="Table3" ref="A1:AB17" totalsRowShown="0">
  <autoFilter ref="A1:AB17" xr:uid="{5A226BEE-9B2E-4A06-967F-4272BFFB702A}"/>
  <tableColumns count="28">
    <tableColumn id="1" xr3:uid="{D613BD10-871B-49A1-BDD7-0924FE365A06}" name="Entities Code Dimension"/>
    <tableColumn id="2" xr3:uid="{8EA3454E-2C5A-461E-A55A-3B8E8DBA97CA}" name="Loc Code Dimension"/>
    <tableColumn id="3" xr3:uid="{D1C3E296-03B9-4981-BEFC-74874C3E02E9}" name="Posting Date" dataDxfId="1"/>
    <tableColumn id="4" xr3:uid="{913DF41E-E745-4F86-95A6-ED715CA8CAFD}" name="YYMM"/>
    <tableColumn id="5" xr3:uid="{19A12FF9-DE19-4346-8162-5E50D685F2B8}" name="Document Type"/>
    <tableColumn id="6" xr3:uid="{8596C7C2-6308-497C-9807-3D17C0A0A1B2}" name="Document No."/>
    <tableColumn id="7" xr3:uid="{841D827F-09BD-421B-89DF-70659A1505A0}" name="G/L Account No."/>
    <tableColumn id="8" xr3:uid="{31FF0675-9FD3-4477-8CBF-BE8D3BC02C41}" name="G/L Name "/>
    <tableColumn id="9" xr3:uid="{603AAA98-AF15-4E58-A8FD-293C4443780F}" name="GL Account + Name"/>
    <tableColumn id="10" xr3:uid="{1AD5EA2A-86B0-42A4-AD5D-3F611A558B8B}" name="PL Category"/>
    <tableColumn id="11" xr3:uid="{36DC00F9-A61B-4DFB-9601-8802450D4482}" name="Description"/>
    <tableColumn id="12" xr3:uid="{ADFDFC93-F1DD-4C80-84F9-255216A878DB}" name="Gen. Posting Type"/>
    <tableColumn id="13" xr3:uid="{F06F474A-BFB9-49AD-B0B9-124CEE11E9D9}" name="Gen. Bus. Posting Group"/>
    <tableColumn id="14" xr3:uid="{515C6F1E-2EAC-4158-A63D-11643E5A3D3B}" name="Gen. Prod. Posting Group"/>
    <tableColumn id="15" xr3:uid="{0E74AE21-3C77-45FD-AB4D-A6ED2F84725C}" name="Amount"/>
    <tableColumn id="16" xr3:uid="{EA7AB7B1-6CE6-4B89-B523-787370D0E838}" name="Debit Amount"/>
    <tableColumn id="17" xr3:uid="{6046E71F-9F4C-46CC-A89D-DA2E0573BB58}" name="Credit Amount"/>
    <tableColumn id="18" xr3:uid="{9795225D-343B-4DD6-8686-54396BC57F5E}" name="Comment"/>
    <tableColumn id="19" xr3:uid="{33EAA09F-A4EE-4886-8C8A-DE31432C3921}" name="Bal. Account Type"/>
    <tableColumn id="20" xr3:uid="{4BA88357-D024-4E93-9128-C264CEBBE90C}" name="Bal. Account No."/>
    <tableColumn id="21" xr3:uid="{380E45C1-ECDC-434E-BD01-915EA09F4C5D}" name="Source Type"/>
    <tableColumn id="22" xr3:uid="{F15F3EEE-FA85-4DC4-B9E6-0B4A5385DE63}" name="Source No."/>
    <tableColumn id="23" xr3:uid="{5B77348A-156F-4F46-9E3D-2EF520156245}" name="Source Name"/>
    <tableColumn id="24" xr3:uid="{17F59366-839D-44F1-842A-42C27D705752}" name="Entry No."/>
    <tableColumn id="25" xr3:uid="{1AF2BF6A-83AC-46EE-A954-4D0E2EC35EB9}" name="External Document No."/>
    <tableColumn id="26" xr3:uid="{40581C84-6638-4AE6-92A5-5AA8AA6A94A2}" name="Dept Code Dimension"/>
    <tableColumn id="27" xr3:uid="{D73F8E0A-9452-4867-8D69-2959EBE0D1D2}" name=" Provider Code Dimension"/>
    <tableColumn id="28" xr3:uid="{C699A6B4-E9B5-454F-9443-C33E17376B88}" name="Service line Code Dim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1" dT="2022-06-13T23:14:49.22" personId="{29F34580-A399-455F-8705-3DD812872949}" id="{239C5129-F31E-4B22-B47E-9CD21AE30891}">
    <text>cardpointe fees reclass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545D-BF66-4B07-9FEB-E942A9A52B80}">
  <sheetPr>
    <tabColor theme="9" tint="0.79998168889431442"/>
  </sheetPr>
  <dimension ref="A1:P46"/>
  <sheetViews>
    <sheetView topLeftCell="A13" workbookViewId="0">
      <selection activeCell="C19" sqref="C19"/>
    </sheetView>
  </sheetViews>
  <sheetFormatPr defaultRowHeight="15" x14ac:dyDescent="0.25"/>
  <cols>
    <col min="1" max="1" width="30.42578125" bestFit="1" customWidth="1"/>
    <col min="2" max="14" width="14.42578125" customWidth="1"/>
    <col min="15" max="15" width="10.28515625" bestFit="1" customWidth="1"/>
  </cols>
  <sheetData>
    <row r="1" spans="1:16" x14ac:dyDescent="0.25">
      <c r="A1" s="153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"/>
    </row>
    <row r="2" spans="1:16" x14ac:dyDescent="0.25">
      <c r="A2" s="153" t="s">
        <v>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"/>
      <c r="P2" t="s">
        <v>2</v>
      </c>
    </row>
    <row r="3" spans="1:16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</row>
    <row r="5" spans="1:16" x14ac:dyDescent="0.25">
      <c r="A5" s="15" t="s">
        <v>3</v>
      </c>
      <c r="B5" s="16">
        <v>84</v>
      </c>
      <c r="C5" s="16">
        <v>143</v>
      </c>
      <c r="D5" s="16">
        <v>166</v>
      </c>
      <c r="E5" s="16">
        <v>165</v>
      </c>
      <c r="F5" s="16">
        <v>172</v>
      </c>
      <c r="G5" s="16">
        <v>189</v>
      </c>
      <c r="H5" s="16">
        <v>131</v>
      </c>
      <c r="I5" s="16">
        <v>141</v>
      </c>
      <c r="J5" s="16">
        <v>115</v>
      </c>
      <c r="K5" s="16">
        <v>135</v>
      </c>
      <c r="L5" s="16">
        <v>168</v>
      </c>
      <c r="M5" s="16">
        <v>98</v>
      </c>
      <c r="N5" s="17">
        <f>SUM(B5:M5)</f>
        <v>1707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9" t="s">
        <v>12</v>
      </c>
      <c r="K7" s="20" t="s">
        <v>13</v>
      </c>
      <c r="L7" s="20" t="s">
        <v>14</v>
      </c>
      <c r="M7" s="21" t="s">
        <v>15</v>
      </c>
      <c r="N7" s="21" t="s">
        <v>16</v>
      </c>
    </row>
    <row r="8" spans="1:16" x14ac:dyDescent="0.25">
      <c r="A8" s="3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5">
      <c r="A9" s="4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10">
        <f t="shared" ref="N9:N13" si="0">+SUM(B9:M9)</f>
        <v>0</v>
      </c>
      <c r="P9" t="s">
        <v>19</v>
      </c>
    </row>
    <row r="10" spans="1:16" x14ac:dyDescent="0.25">
      <c r="A10" s="4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0">
        <f t="shared" si="0"/>
        <v>0</v>
      </c>
    </row>
    <row r="11" spans="1:16" x14ac:dyDescent="0.25">
      <c r="A11" s="4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0">
        <f t="shared" si="0"/>
        <v>0</v>
      </c>
    </row>
    <row r="12" spans="1:16" x14ac:dyDescent="0.25">
      <c r="A12" s="4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f t="shared" si="0"/>
        <v>0</v>
      </c>
    </row>
    <row r="13" spans="1:16" x14ac:dyDescent="0.25">
      <c r="A13" s="4" t="s">
        <v>23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12">
        <f t="shared" si="0"/>
        <v>0</v>
      </c>
    </row>
    <row r="14" spans="1:16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</row>
    <row r="15" spans="1:16" x14ac:dyDescent="0.25">
      <c r="A15" s="9" t="s">
        <v>24</v>
      </c>
      <c r="B15" s="10">
        <f>SUM(B9:B13)</f>
        <v>0</v>
      </c>
      <c r="C15" s="10">
        <f t="shared" ref="C15:M15" si="1">SUM(C9:C13)</f>
        <v>0</v>
      </c>
      <c r="D15" s="10">
        <f t="shared" si="1"/>
        <v>0</v>
      </c>
      <c r="E15" s="10">
        <f t="shared" si="1"/>
        <v>0</v>
      </c>
      <c r="F15" s="10">
        <f t="shared" si="1"/>
        <v>0</v>
      </c>
      <c r="G15" s="10">
        <f t="shared" si="1"/>
        <v>0</v>
      </c>
      <c r="H15" s="10">
        <f t="shared" si="1"/>
        <v>0</v>
      </c>
      <c r="I15" s="10">
        <f t="shared" si="1"/>
        <v>0</v>
      </c>
      <c r="J15" s="10">
        <f t="shared" si="1"/>
        <v>0</v>
      </c>
      <c r="K15" s="10">
        <f t="shared" si="1"/>
        <v>0</v>
      </c>
      <c r="L15" s="10">
        <f t="shared" si="1"/>
        <v>0</v>
      </c>
      <c r="M15" s="10">
        <f t="shared" si="1"/>
        <v>0</v>
      </c>
      <c r="N15" s="10">
        <f t="shared" ref="N15" si="2">+SUM(B15:M15)</f>
        <v>0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</row>
    <row r="17" spans="1:14" x14ac:dyDescent="0.25">
      <c r="A17" s="1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</row>
    <row r="18" spans="1:14" x14ac:dyDescent="0.25">
      <c r="A18" s="4" t="s">
        <v>26</v>
      </c>
      <c r="B18" s="5">
        <f>555281.609999997-'Loc - SF_Soma_RWC'!B20-'Loc - Oak_Dan'!B20-'Loc - SV'!B20-'Loc - NYC'!B20-'P&amp;L _Nest'!B20</f>
        <v>-518018.53000000305</v>
      </c>
      <c r="C18" s="5">
        <v>1148167.77</v>
      </c>
      <c r="D18" s="5">
        <v>1890104.28</v>
      </c>
      <c r="E18" s="5">
        <v>1367953.47</v>
      </c>
      <c r="F18" s="5">
        <v>1325325.5499999998</v>
      </c>
      <c r="G18" s="5">
        <v>2528882.8499999996</v>
      </c>
      <c r="H18" s="5">
        <v>2978918.93</v>
      </c>
      <c r="I18" s="5">
        <v>1740654.69</v>
      </c>
      <c r="J18" s="5">
        <v>2004706.0800000003</v>
      </c>
      <c r="K18" s="5">
        <v>2569481.1300000004</v>
      </c>
      <c r="L18" s="5">
        <v>3203149.2099999986</v>
      </c>
      <c r="M18" s="5">
        <v>3216905.4400000041</v>
      </c>
      <c r="N18" s="10">
        <f t="shared" ref="N18:N20" si="3">+SUM(B18:M18)</f>
        <v>23456230.869999997</v>
      </c>
    </row>
    <row r="19" spans="1:14" x14ac:dyDescent="0.25">
      <c r="A19" s="4" t="s">
        <v>27</v>
      </c>
      <c r="B19" s="5">
        <f>177569.04-'Loc - SF_Soma_RWC'!B24-'Loc - Oak_Dan'!B24-'Loc - SV'!B24-'Loc - NYC'!B24-'P&amp;L _Nest'!B24</f>
        <v>-5772.2900000000118</v>
      </c>
      <c r="C19" s="5">
        <v>151280.26</v>
      </c>
      <c r="D19" s="5">
        <v>321460.61</v>
      </c>
      <c r="E19" s="5">
        <v>342859.55</v>
      </c>
      <c r="F19" s="5">
        <v>239260.31</v>
      </c>
      <c r="G19" s="5">
        <v>219068.96999999997</v>
      </c>
      <c r="H19" s="5">
        <v>238391.21</v>
      </c>
      <c r="I19" s="5">
        <v>817860.86</v>
      </c>
      <c r="J19" s="5">
        <v>245287.90999999957</v>
      </c>
      <c r="K19" s="5">
        <v>605294.73</v>
      </c>
      <c r="L19" s="5">
        <v>495579.12999999966</v>
      </c>
      <c r="M19" s="6">
        <v>514349.36999999976</v>
      </c>
      <c r="N19" s="10">
        <f t="shared" si="3"/>
        <v>4184920.6199999987</v>
      </c>
    </row>
    <row r="20" spans="1:14" x14ac:dyDescent="0.25">
      <c r="A20" s="4" t="s">
        <v>28</v>
      </c>
      <c r="B20" s="7">
        <v>364816.14999999991</v>
      </c>
      <c r="C20" s="7">
        <v>331241.10000000003</v>
      </c>
      <c r="D20" s="7">
        <v>492205.43999999994</v>
      </c>
      <c r="E20" s="7">
        <v>649573.19999999995</v>
      </c>
      <c r="F20" s="7">
        <v>707751.78999999992</v>
      </c>
      <c r="G20" s="7">
        <v>738588.58</v>
      </c>
      <c r="H20" s="7">
        <v>617066.21</v>
      </c>
      <c r="I20" s="7">
        <v>520702.45</v>
      </c>
      <c r="J20" s="7">
        <v>961597.7899999998</v>
      </c>
      <c r="K20" s="7">
        <v>256603.42999999985</v>
      </c>
      <c r="L20" s="7">
        <v>366741.47</v>
      </c>
      <c r="M20" s="8">
        <v>419127.33999999997</v>
      </c>
      <c r="N20" s="12">
        <f t="shared" si="3"/>
        <v>6426014.9499999993</v>
      </c>
    </row>
    <row r="21" spans="1:14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</row>
    <row r="22" spans="1:14" x14ac:dyDescent="0.25">
      <c r="A22" s="9" t="s">
        <v>29</v>
      </c>
      <c r="B22" s="12">
        <f>SUM(B18:B20)</f>
        <v>-158974.67000000319</v>
      </c>
      <c r="C22" s="12">
        <f t="shared" ref="C22:M22" si="4">SUM(C18:C20)</f>
        <v>1630689.1300000001</v>
      </c>
      <c r="D22" s="12">
        <f t="shared" si="4"/>
        <v>2703770.33</v>
      </c>
      <c r="E22" s="12">
        <f t="shared" si="4"/>
        <v>2360386.2199999997</v>
      </c>
      <c r="F22" s="12">
        <f t="shared" si="4"/>
        <v>2272337.65</v>
      </c>
      <c r="G22" s="12">
        <f t="shared" si="4"/>
        <v>3486540.3999999994</v>
      </c>
      <c r="H22" s="12">
        <f t="shared" si="4"/>
        <v>3834376.35</v>
      </c>
      <c r="I22" s="12">
        <f t="shared" si="4"/>
        <v>3079218</v>
      </c>
      <c r="J22" s="12">
        <f t="shared" si="4"/>
        <v>3211591.7799999993</v>
      </c>
      <c r="K22" s="12">
        <f t="shared" si="4"/>
        <v>3431379.29</v>
      </c>
      <c r="L22" s="12">
        <f t="shared" si="4"/>
        <v>4065469.8099999977</v>
      </c>
      <c r="M22" s="12">
        <f t="shared" si="4"/>
        <v>4150382.1500000036</v>
      </c>
      <c r="N22" s="12">
        <f t="shared" ref="N22" si="5">+SUM(B22:M22)</f>
        <v>34067166.439999998</v>
      </c>
    </row>
    <row r="23" spans="1:14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</row>
    <row r="24" spans="1:14" x14ac:dyDescent="0.25">
      <c r="A24" s="11" t="s">
        <v>30</v>
      </c>
      <c r="B24" s="10">
        <f>B15-B22</f>
        <v>158974.67000000319</v>
      </c>
      <c r="C24" s="10">
        <f t="shared" ref="C24:M24" si="6">C15-C22</f>
        <v>-1630689.1300000001</v>
      </c>
      <c r="D24" s="10">
        <f t="shared" si="6"/>
        <v>-2703770.33</v>
      </c>
      <c r="E24" s="10">
        <f t="shared" si="6"/>
        <v>-2360386.2199999997</v>
      </c>
      <c r="F24" s="10">
        <f t="shared" si="6"/>
        <v>-2272337.65</v>
      </c>
      <c r="G24" s="10">
        <f t="shared" si="6"/>
        <v>-3486540.3999999994</v>
      </c>
      <c r="H24" s="10">
        <f t="shared" si="6"/>
        <v>-3834376.35</v>
      </c>
      <c r="I24" s="10">
        <f t="shared" si="6"/>
        <v>-3079218</v>
      </c>
      <c r="J24" s="10">
        <f t="shared" si="6"/>
        <v>-3211591.7799999993</v>
      </c>
      <c r="K24" s="10">
        <f t="shared" si="6"/>
        <v>-3431379.29</v>
      </c>
      <c r="L24" s="10">
        <f t="shared" si="6"/>
        <v>-4065469.8099999977</v>
      </c>
      <c r="M24" s="10">
        <f t="shared" si="6"/>
        <v>-4150382.1500000036</v>
      </c>
      <c r="N24" s="10">
        <f>+SUM(B24:M24)</f>
        <v>-34067166.439999998</v>
      </c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</row>
    <row r="26" spans="1:14" x14ac:dyDescent="0.25">
      <c r="A26" s="3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</row>
    <row r="27" spans="1:14" x14ac:dyDescent="0.25">
      <c r="A27" s="4" t="s">
        <v>32</v>
      </c>
      <c r="B27" s="5">
        <v>448805.16000000015</v>
      </c>
      <c r="C27" s="5">
        <v>1086544.8699999999</v>
      </c>
      <c r="D27" s="5">
        <v>1839942.7</v>
      </c>
      <c r="E27" s="5">
        <v>1129119.75</v>
      </c>
      <c r="F27" s="5">
        <v>1079896.29</v>
      </c>
      <c r="G27" s="5">
        <v>1369671.78</v>
      </c>
      <c r="H27" s="5">
        <v>-311688.94000000006</v>
      </c>
      <c r="I27" s="5">
        <v>1190820.2</v>
      </c>
      <c r="J27" s="5">
        <v>1524617.32</v>
      </c>
      <c r="K27" s="5">
        <v>460894.23000000004</v>
      </c>
      <c r="L27" s="5">
        <v>539100.29</v>
      </c>
      <c r="M27" s="6">
        <v>745725.19000000006</v>
      </c>
      <c r="N27" s="10">
        <f t="shared" ref="N27:N36" si="7">+SUM(B27:M27)</f>
        <v>11103448.840000002</v>
      </c>
    </row>
    <row r="28" spans="1:14" x14ac:dyDescent="0.25">
      <c r="A28" s="4" t="s">
        <v>33</v>
      </c>
      <c r="B28" s="5">
        <v>19819.39</v>
      </c>
      <c r="C28" s="5">
        <v>19430.2</v>
      </c>
      <c r="D28" s="5">
        <v>30157.11</v>
      </c>
      <c r="E28" s="5">
        <v>15735.23</v>
      </c>
      <c r="F28" s="5">
        <v>5548.59</v>
      </c>
      <c r="G28" s="5">
        <v>18299.28</v>
      </c>
      <c r="H28" s="5">
        <v>22346.03</v>
      </c>
      <c r="I28" s="5">
        <v>28393.480000000003</v>
      </c>
      <c r="J28" s="5">
        <v>71916.38</v>
      </c>
      <c r="K28" s="5">
        <v>92857.189999999988</v>
      </c>
      <c r="L28" s="5">
        <v>83910.210000000021</v>
      </c>
      <c r="M28" s="6">
        <v>77397.66</v>
      </c>
      <c r="N28" s="10">
        <f t="shared" si="7"/>
        <v>485810.75</v>
      </c>
    </row>
    <row r="29" spans="1:14" x14ac:dyDescent="0.25">
      <c r="A29" s="4" t="s">
        <v>34</v>
      </c>
      <c r="B29" s="5">
        <v>109372.82999999999</v>
      </c>
      <c r="C29" s="5">
        <v>170969.06999999998</v>
      </c>
      <c r="D29" s="5">
        <v>130497.25000000001</v>
      </c>
      <c r="E29" s="5">
        <v>241496</v>
      </c>
      <c r="F29" s="5">
        <v>170694.07</v>
      </c>
      <c r="G29" s="5">
        <v>137803.56</v>
      </c>
      <c r="H29" s="5">
        <v>140996.63</v>
      </c>
      <c r="I29" s="5">
        <v>121923.65000000001</v>
      </c>
      <c r="J29" s="5">
        <v>267442.74</v>
      </c>
      <c r="K29" s="5">
        <v>102631.13000000002</v>
      </c>
      <c r="L29" s="5">
        <v>97215.78</v>
      </c>
      <c r="M29" s="6">
        <v>139594.93000000002</v>
      </c>
      <c r="N29" s="10">
        <f t="shared" si="7"/>
        <v>1830637.6400000001</v>
      </c>
    </row>
    <row r="30" spans="1:14" x14ac:dyDescent="0.25">
      <c r="A30" s="4" t="s">
        <v>35</v>
      </c>
      <c r="B30" s="5">
        <v>295379.51999999967</v>
      </c>
      <c r="C30" s="5">
        <v>333659.28000000003</v>
      </c>
      <c r="D30" s="5">
        <v>1661074.3</v>
      </c>
      <c r="E30" s="5">
        <v>381319.17</v>
      </c>
      <c r="F30" s="5">
        <v>242085.57</v>
      </c>
      <c r="G30" s="5">
        <v>1058491.6400000001</v>
      </c>
      <c r="H30" s="5">
        <v>597321.72</v>
      </c>
      <c r="I30" s="5">
        <v>521527.84999999992</v>
      </c>
      <c r="J30" s="5">
        <v>447201.66999999987</v>
      </c>
      <c r="K30" s="5">
        <v>442928.04</v>
      </c>
      <c r="L30" s="5">
        <v>541643.02</v>
      </c>
      <c r="M30" s="6">
        <v>577337.92999999993</v>
      </c>
      <c r="N30" s="10">
        <f t="shared" si="7"/>
        <v>7099969.709999999</v>
      </c>
    </row>
    <row r="31" spans="1:14" x14ac:dyDescent="0.25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0">
        <f t="shared" si="7"/>
        <v>0</v>
      </c>
    </row>
    <row r="32" spans="1:14" x14ac:dyDescent="0.25">
      <c r="A32" s="4" t="s">
        <v>37</v>
      </c>
      <c r="B32" s="5">
        <v>15356.939999999995</v>
      </c>
      <c r="C32" s="5">
        <v>19434.769999999997</v>
      </c>
      <c r="D32" s="5">
        <v>12936.94</v>
      </c>
      <c r="E32" s="5">
        <v>28072.399999999994</v>
      </c>
      <c r="F32" s="5">
        <v>18728.46</v>
      </c>
      <c r="G32" s="5">
        <v>17508.64</v>
      </c>
      <c r="H32" s="5">
        <v>43134.66</v>
      </c>
      <c r="I32" s="5">
        <v>60569.61</v>
      </c>
      <c r="J32" s="5">
        <v>72006.880000000048</v>
      </c>
      <c r="K32" s="5">
        <v>46872.080000000031</v>
      </c>
      <c r="L32" s="5">
        <v>43803.670000000035</v>
      </c>
      <c r="M32" s="6">
        <v>39206.279999999992</v>
      </c>
      <c r="N32" s="10">
        <f t="shared" si="7"/>
        <v>417631.33000000007</v>
      </c>
    </row>
    <row r="33" spans="1:15" x14ac:dyDescent="0.25">
      <c r="A33" s="4" t="s">
        <v>38</v>
      </c>
      <c r="B33" s="5">
        <v>3866.5100000000011</v>
      </c>
      <c r="C33" s="5">
        <v>2507.4199999999996</v>
      </c>
      <c r="D33" s="5">
        <v>3797.78</v>
      </c>
      <c r="E33" s="5">
        <v>9981.84</v>
      </c>
      <c r="F33" s="5">
        <v>12832.16</v>
      </c>
      <c r="G33" s="5">
        <v>6115.78</v>
      </c>
      <c r="H33" s="5">
        <v>14975.67</v>
      </c>
      <c r="I33" s="5">
        <v>16838.769999999997</v>
      </c>
      <c r="J33" s="5">
        <v>21798.86</v>
      </c>
      <c r="K33" s="5">
        <v>21341.83</v>
      </c>
      <c r="L33" s="5">
        <v>15738.960000000001</v>
      </c>
      <c r="M33" s="6">
        <v>36210.94</v>
      </c>
      <c r="N33" s="10">
        <f t="shared" si="7"/>
        <v>166006.52000000002</v>
      </c>
    </row>
    <row r="34" spans="1:15" x14ac:dyDescent="0.25">
      <c r="A34" s="4" t="s">
        <v>39</v>
      </c>
      <c r="B34" s="5">
        <v>22942.819999999949</v>
      </c>
      <c r="C34" s="5">
        <v>-9935.119999999999</v>
      </c>
      <c r="D34" s="5">
        <v>2820.79</v>
      </c>
      <c r="E34" s="5">
        <v>902980.56</v>
      </c>
      <c r="F34" s="5">
        <v>1100</v>
      </c>
      <c r="G34" s="5">
        <v>911.17</v>
      </c>
      <c r="H34" s="5">
        <v>177524.64</v>
      </c>
      <c r="I34" s="5">
        <v>522.5</v>
      </c>
      <c r="J34" s="5">
        <v>3160.6099999999997</v>
      </c>
      <c r="K34" s="5">
        <v>6069440.9300000016</v>
      </c>
      <c r="L34" s="5">
        <v>-6222.6600000000017</v>
      </c>
      <c r="M34" s="6">
        <v>-6646746.9700000007</v>
      </c>
      <c r="N34" s="10">
        <f t="shared" si="7"/>
        <v>518499.27000000142</v>
      </c>
    </row>
    <row r="35" spans="1:15" x14ac:dyDescent="0.25">
      <c r="A35" s="4" t="s">
        <v>40</v>
      </c>
      <c r="B35" s="5">
        <v>15339.610000000015</v>
      </c>
      <c r="C35" s="5">
        <v>21636.789999999997</v>
      </c>
      <c r="D35" s="5">
        <v>25355.65</v>
      </c>
      <c r="E35" s="5">
        <v>13072.45</v>
      </c>
      <c r="F35" s="5">
        <v>20412.7</v>
      </c>
      <c r="G35" s="5">
        <v>24086.190000000002</v>
      </c>
      <c r="H35" s="5">
        <v>383.48999999999978</v>
      </c>
      <c r="I35" s="5">
        <v>23195.949999999997</v>
      </c>
      <c r="J35" s="5">
        <v>22193.39</v>
      </c>
      <c r="K35" s="5">
        <v>7867.99</v>
      </c>
      <c r="L35" s="5">
        <v>-31067.97</v>
      </c>
      <c r="M35" s="6">
        <v>-4051.55</v>
      </c>
      <c r="N35" s="10">
        <f t="shared" si="7"/>
        <v>138424.69000000003</v>
      </c>
    </row>
    <row r="36" spans="1:15" x14ac:dyDescent="0.25">
      <c r="A36" s="4" t="s">
        <v>41</v>
      </c>
      <c r="B36" s="7">
        <v>22712.40000000014</v>
      </c>
      <c r="C36" s="7">
        <v>7322.03</v>
      </c>
      <c r="D36" s="7">
        <v>266871.84999999998</v>
      </c>
      <c r="E36" s="7">
        <v>4041.83</v>
      </c>
      <c r="F36" s="7">
        <v>5379.72</v>
      </c>
      <c r="G36" s="7">
        <v>609818.64999999991</v>
      </c>
      <c r="H36" s="7">
        <v>15076.740000000002</v>
      </c>
      <c r="I36" s="7">
        <v>8854.6400000000012</v>
      </c>
      <c r="J36" s="7">
        <v>366808.01</v>
      </c>
      <c r="K36" s="7">
        <v>338193.34</v>
      </c>
      <c r="L36" s="7">
        <v>354455.39</v>
      </c>
      <c r="M36" s="8">
        <v>473420.10000000003</v>
      </c>
      <c r="N36" s="12">
        <f t="shared" si="7"/>
        <v>2472954.7000000002</v>
      </c>
    </row>
    <row r="37" spans="1:15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10"/>
    </row>
    <row r="38" spans="1:15" x14ac:dyDescent="0.25">
      <c r="A38" s="9" t="s">
        <v>42</v>
      </c>
      <c r="B38" s="10">
        <f>SUM(B27:B36)</f>
        <v>953595.17999999982</v>
      </c>
      <c r="C38" s="10">
        <f t="shared" ref="C38:M38" si="8">SUM(C27:C36)</f>
        <v>1651569.3099999998</v>
      </c>
      <c r="D38" s="10">
        <f t="shared" si="8"/>
        <v>3973454.37</v>
      </c>
      <c r="E38" s="10">
        <f t="shared" si="8"/>
        <v>2725819.2300000004</v>
      </c>
      <c r="F38" s="10">
        <f t="shared" si="8"/>
        <v>1556677.56</v>
      </c>
      <c r="G38" s="10">
        <f t="shared" si="8"/>
        <v>3242706.69</v>
      </c>
      <c r="H38" s="10">
        <f t="shared" si="8"/>
        <v>700070.6399999999</v>
      </c>
      <c r="I38" s="10">
        <f t="shared" si="8"/>
        <v>1972646.6499999997</v>
      </c>
      <c r="J38" s="10">
        <f t="shared" si="8"/>
        <v>2797145.8599999994</v>
      </c>
      <c r="K38" s="10">
        <f t="shared" si="8"/>
        <v>7583026.7600000016</v>
      </c>
      <c r="L38" s="10">
        <f t="shared" si="8"/>
        <v>1638576.69</v>
      </c>
      <c r="M38" s="10">
        <f t="shared" si="8"/>
        <v>-4561905.4900000012</v>
      </c>
      <c r="N38" s="10">
        <f>+SUM(B38:M38)</f>
        <v>24233383.450000003</v>
      </c>
    </row>
    <row r="39" spans="1:15" x14ac:dyDescent="0.25">
      <c r="A39" s="1"/>
      <c r="B39" s="35"/>
      <c r="C39" s="35"/>
      <c r="D39" s="35"/>
      <c r="E39" s="35"/>
      <c r="F39" s="35"/>
      <c r="G39" s="35"/>
      <c r="H39" s="35"/>
      <c r="I39" s="35"/>
      <c r="J39" s="1"/>
      <c r="K39" s="1"/>
      <c r="L39" s="1"/>
      <c r="M39" s="1"/>
      <c r="N39" s="3"/>
    </row>
    <row r="40" spans="1:15" x14ac:dyDescent="0.25">
      <c r="A40" s="4" t="s">
        <v>43</v>
      </c>
      <c r="B40" s="7">
        <v>6733.3399999999947</v>
      </c>
      <c r="C40" s="7">
        <v>470.33000000000004</v>
      </c>
      <c r="D40" s="7">
        <v>950.08</v>
      </c>
      <c r="E40" s="7">
        <v>1716.41</v>
      </c>
      <c r="F40" s="7">
        <v>20218.300000000003</v>
      </c>
      <c r="G40" s="7">
        <v>-5534.96</v>
      </c>
      <c r="H40" s="7">
        <v>50.070000000000022</v>
      </c>
      <c r="I40" s="7">
        <v>882.90000000000009</v>
      </c>
      <c r="J40" s="7">
        <v>23268.289999999997</v>
      </c>
      <c r="K40" s="7">
        <v>24153.07</v>
      </c>
      <c r="L40" s="7">
        <v>8752.6</v>
      </c>
      <c r="M40" s="7">
        <v>1078.0300000000279</v>
      </c>
      <c r="N40" s="12">
        <f>+SUM(B40:M40)</f>
        <v>82738.460000000021</v>
      </c>
    </row>
    <row r="41" spans="1:15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  <c r="N41" s="10"/>
    </row>
    <row r="42" spans="1:15" ht="15.75" thickBot="1" x14ac:dyDescent="0.3">
      <c r="A42" s="11" t="s">
        <v>44</v>
      </c>
      <c r="B42" s="13">
        <f>B24-B38+B40</f>
        <v>-787887.16999999667</v>
      </c>
      <c r="C42" s="13">
        <f t="shared" ref="C42:L42" si="9">C24-C38+C40</f>
        <v>-3281788.11</v>
      </c>
      <c r="D42" s="13">
        <f t="shared" si="9"/>
        <v>-6676274.6200000001</v>
      </c>
      <c r="E42" s="13">
        <f t="shared" si="9"/>
        <v>-5084489.04</v>
      </c>
      <c r="F42" s="13">
        <f t="shared" si="9"/>
        <v>-3808796.91</v>
      </c>
      <c r="G42" s="13">
        <f t="shared" si="9"/>
        <v>-6734782.0499999998</v>
      </c>
      <c r="H42" s="13">
        <f t="shared" si="9"/>
        <v>-4534396.92</v>
      </c>
      <c r="I42" s="13">
        <f t="shared" si="9"/>
        <v>-5050981.7499999991</v>
      </c>
      <c r="J42" s="13">
        <f t="shared" si="9"/>
        <v>-5985469.3499999987</v>
      </c>
      <c r="K42" s="13">
        <f t="shared" si="9"/>
        <v>-10990252.98</v>
      </c>
      <c r="L42" s="13">
        <f t="shared" si="9"/>
        <v>-5695293.8999999985</v>
      </c>
      <c r="M42" s="13">
        <f>M24-M38+M40</f>
        <v>412601.36999999755</v>
      </c>
      <c r="N42" s="13">
        <f>+SUM(B42:M42)</f>
        <v>-58217811.430000007</v>
      </c>
      <c r="O42" s="36"/>
    </row>
    <row r="43" spans="1:15" ht="15.75" thickTop="1" x14ac:dyDescent="0.25">
      <c r="A43" s="4"/>
      <c r="B43" s="1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</row>
    <row r="44" spans="1:15" ht="15.75" thickBot="1" x14ac:dyDescent="0.3">
      <c r="A44" s="3" t="s">
        <v>45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f>+SUM(B44:M44)</f>
        <v>0</v>
      </c>
    </row>
    <row r="45" spans="1:15" ht="15.75" thickTop="1" x14ac:dyDescent="0.25"/>
    <row r="46" spans="1:15" x14ac:dyDescent="0.25">
      <c r="B46" s="37"/>
      <c r="N46" s="36"/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0AF2-15B4-4A1A-A88F-C6C74CB37533}">
  <sheetPr>
    <tabColor theme="9" tint="0.79998168889431442"/>
  </sheetPr>
  <dimension ref="A1:Q66"/>
  <sheetViews>
    <sheetView view="pageBreakPreview" zoomScale="80" zoomScaleNormal="70" zoomScaleSheetLayoutView="80" workbookViewId="0">
      <selection activeCell="B50" sqref="B50"/>
    </sheetView>
  </sheetViews>
  <sheetFormatPr defaultColWidth="8.7109375" defaultRowHeight="15" x14ac:dyDescent="0.25"/>
  <cols>
    <col min="1" max="1" width="42.42578125" style="42" customWidth="1"/>
    <col min="2" max="2" width="14.28515625" style="42" customWidth="1"/>
    <col min="3" max="3" width="15" style="42" customWidth="1"/>
    <col min="4" max="14" width="14.28515625" style="42" customWidth="1"/>
    <col min="15" max="15" width="13.5703125" style="42" customWidth="1"/>
    <col min="16" max="16" width="12.7109375" style="42" bestFit="1" customWidth="1"/>
    <col min="17" max="17" width="11.28515625" style="42" bestFit="1" customWidth="1"/>
    <col min="18" max="16384" width="8.7109375" style="42"/>
  </cols>
  <sheetData>
    <row r="1" spans="1:17" x14ac:dyDescent="0.25">
      <c r="A1" s="154" t="s">
        <v>46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62"/>
    </row>
    <row r="2" spans="1:17" x14ac:dyDescent="0.25">
      <c r="A2" s="154" t="s">
        <v>1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62"/>
    </row>
    <row r="3" spans="1:17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62"/>
    </row>
    <row r="4" spans="1:17" ht="15.75" thickBo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2"/>
    </row>
    <row r="5" spans="1:17" ht="15.75" thickBot="1" x14ac:dyDescent="0.3">
      <c r="A5" s="59" t="s">
        <v>3</v>
      </c>
      <c r="B5" s="60">
        <f>+'Loc - SF_Soma_RWC'!B5+'Loc - Oak_Dan'!B5+'Loc - SV'!B5+'Loc - NYC'!B5</f>
        <v>199</v>
      </c>
      <c r="C5" s="60">
        <f>+'Loc - SF_Soma_RWC'!C5+'Loc - Oak_Dan'!C5+'Loc - SV'!C5+'Loc - NYC'!C5</f>
        <v>386</v>
      </c>
      <c r="D5" s="60">
        <f>+'Loc - SF_Soma_RWC'!D5+'Loc - Oak_Dan'!D5+'Loc - SV'!D5+'Loc - NYC'!D5</f>
        <v>405</v>
      </c>
      <c r="E5" s="60">
        <f>+'Loc - SF_Soma_RWC'!E5+'Loc - Oak_Dan'!E5+'Loc - SV'!E5+'Loc - NYC'!E5</f>
        <v>367</v>
      </c>
      <c r="F5" s="60">
        <f>+'Loc - SF_Soma_RWC'!F5+'Loc - Oak_Dan'!F5+'Loc - SV'!F5+'Loc - NYC'!F5</f>
        <v>396</v>
      </c>
      <c r="G5" s="60">
        <f>+'Loc - SF_Soma_RWC'!G5+'Loc - Oak_Dan'!G5+'Loc - SV'!G5+'Loc - NYC'!G5</f>
        <v>0</v>
      </c>
      <c r="H5" s="60">
        <f>+'Loc - SF_Soma_RWC'!H5+'Loc - Oak_Dan'!H5+'Loc - SV'!H5+'Loc - NYC'!H5</f>
        <v>0</v>
      </c>
      <c r="I5" s="60">
        <f>+'Loc - SF_Soma_RWC'!I5+'Loc - Oak_Dan'!I5+'Loc - SV'!I5+'Loc - NYC'!I5</f>
        <v>0</v>
      </c>
      <c r="J5" s="60">
        <f>+'Loc - SF_Soma_RWC'!J5+'Loc - Oak_Dan'!J5+'Loc - SV'!J5+'Loc - NYC'!J5</f>
        <v>0</v>
      </c>
      <c r="K5" s="60">
        <f>+'Loc - SF_Soma_RWC'!K5+'Loc - Oak_Dan'!K5+'Loc - SV'!K5+'Loc - NYC'!K5</f>
        <v>0</v>
      </c>
      <c r="L5" s="60">
        <f>+'Loc - SF_Soma_RWC'!L5+'Loc - Oak_Dan'!L5+'Loc - SV'!L5+'Loc - NYC'!L5</f>
        <v>0</v>
      </c>
      <c r="M5" s="60">
        <f>+'Loc - SF_Soma_RWC'!M5+'Loc - Oak_Dan'!M5+'Loc - SV'!M5+'Loc - NYC'!M5</f>
        <v>0</v>
      </c>
      <c r="N5" s="120">
        <f>SUM(B5:M5)</f>
        <v>1753</v>
      </c>
    </row>
    <row r="6" spans="1:17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7" x14ac:dyDescent="0.25">
      <c r="A7" s="62"/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7" x14ac:dyDescent="0.25">
      <c r="A8" s="67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7" x14ac:dyDescent="0.25">
      <c r="A9" s="90" t="s">
        <v>47</v>
      </c>
      <c r="B9" s="43">
        <f>'Loc - HQ'!B9+'Loc - SF_Soma_RWC'!B9+'Loc - Oak_Dan'!B9+'Loc - SV'!B9+'Loc - NYC'!B9+'P&amp;L _Nest'!B9</f>
        <v>2368856.2214329322</v>
      </c>
      <c r="C9" s="43">
        <f>'P&amp;L - SF MGMT'!C9+'Loc - SF_Soma_RWC'!C9+'Loc - Oak_Dan'!C9+'Loc - SV'!C9+'Loc - NYC'!C9+'P&amp;L _Nest'!C9</f>
        <v>3485689.0935490192</v>
      </c>
      <c r="D9" s="43">
        <f>'P&amp;L - SF MGMT'!D9+'Loc - SF_Soma_RWC'!D9+'Loc - Oak_Dan'!D9+'Loc - SV'!D9+'Loc - NYC'!D9+'P&amp;L _Nest'!D9</f>
        <v>3602566.9639733443</v>
      </c>
      <c r="E9" s="43">
        <f>'P&amp;L - SF MGMT'!E9+'Loc - SF_Soma_RWC'!E9+'Loc - Oak_Dan'!E9+'Loc - SV'!E9+'Loc - NYC'!E9+'P&amp;L _Nest'!E9</f>
        <v>3060052.9713817644</v>
      </c>
      <c r="F9" s="43">
        <f>'P&amp;L - SF MGMT'!F9+'Loc - SF_Soma_RWC'!F9+'Loc - Oak_Dan'!F9+'Loc - SV'!F9+'Loc - NYC'!F9+'P&amp;L _Nest'!F9</f>
        <v>3517531.5607258845</v>
      </c>
      <c r="G9" s="43">
        <f>'P&amp;L - SF MGMT'!G9+'Loc - SF_Soma_RWC'!G9+'Loc - Oak_Dan'!G9+'Loc - SV'!G9+'Loc - NYC'!G9+'P&amp;L _Nest'!G9</f>
        <v>0</v>
      </c>
      <c r="H9" s="43">
        <f>'P&amp;L - SF MGMT'!H9+'Loc - SF_Soma_RWC'!H9+'Loc - Oak_Dan'!H9+'Loc - SV'!H9+'Loc - NYC'!H9+'P&amp;L _Nest'!H9</f>
        <v>0</v>
      </c>
      <c r="I9" s="43">
        <f>'P&amp;L - SF MGMT'!I9+'Loc - SF_Soma_RWC'!I9+'Loc - Oak_Dan'!I9+'Loc - SV'!I9+'Loc - NYC'!I9+'P&amp;L _Nest'!I9</f>
        <v>0</v>
      </c>
      <c r="J9" s="43">
        <f>'P&amp;L - SF MGMT'!J9+'Loc - SF_Soma_RWC'!J9+'Loc - Oak_Dan'!J9+'Loc - SV'!J9+'Loc - NYC'!J9+'P&amp;L _Nest'!J9</f>
        <v>0</v>
      </c>
      <c r="K9" s="43">
        <f>'P&amp;L - SF MGMT'!K9+'Loc - SF_Soma_RWC'!K9+'Loc - Oak_Dan'!K9+'Loc - SV'!K9+'Loc - NYC'!K9+'P&amp;L _Nest'!K9</f>
        <v>0</v>
      </c>
      <c r="L9" s="43">
        <f>'P&amp;L - SF MGMT'!L9+'Loc - SF_Soma_RWC'!L9+'Loc - Oak_Dan'!L9+'Loc - SV'!L9+'Loc - NYC'!L9+'P&amp;L _Nest'!L9</f>
        <v>0</v>
      </c>
      <c r="M9" s="43">
        <f>'P&amp;L - SF MGMT'!M9+'Loc - SF_Soma_RWC'!M9+'Loc - Oak_Dan'!M9+'Loc - SV'!M9+'Loc - NYC'!M9+'P&amp;L _Nest'!M9</f>
        <v>0</v>
      </c>
      <c r="N9" s="70">
        <f t="shared" ref="N9:N15" si="0">+SUM(B9:M9)</f>
        <v>16034696.811062945</v>
      </c>
      <c r="O9" s="109">
        <f>N9/$N$17</f>
        <v>0.5753235539231486</v>
      </c>
      <c r="Q9" s="52">
        <f>+N9+N12+N13</f>
        <v>18391271.621062946</v>
      </c>
    </row>
    <row r="10" spans="1:17" x14ac:dyDescent="0.25">
      <c r="A10" s="90" t="s">
        <v>48</v>
      </c>
      <c r="B10" s="43">
        <f>'Loc - HQ'!B10+'Loc - SF_Soma_RWC'!B10+'Loc - Oak_Dan'!B10+'Loc - SV'!B10+'Loc - NYC'!B10+'P&amp;L _Nest'!B10</f>
        <v>427499.55411991291</v>
      </c>
      <c r="C10" s="43">
        <f>'P&amp;L - SF MGMT'!C10+'Loc - SF_Soma_RWC'!C10+'Loc - Oak_Dan'!C10+'Loc - SV'!C10+'Loc - NYC'!C10+'P&amp;L _Nest'!C10</f>
        <v>510280.69482484646</v>
      </c>
      <c r="D10" s="43">
        <f>'P&amp;L - SF MGMT'!D10+'Loc - SF_Soma_RWC'!D10+'Loc - Oak_Dan'!D10+'Loc - SV'!D10+'Loc - NYC'!D10+'P&amp;L _Nest'!D10</f>
        <v>390377.20869998093</v>
      </c>
      <c r="E10" s="43">
        <f>'P&amp;L - SF MGMT'!E10+'Loc - SF_Soma_RWC'!E10+'Loc - Oak_Dan'!E10+'Loc - SV'!E10+'Loc - NYC'!E10+'P&amp;L _Nest'!E10</f>
        <v>0</v>
      </c>
      <c r="F10" s="43">
        <f>'P&amp;L - SF MGMT'!F10+'Loc - SF_Soma_RWC'!F10+'Loc - Oak_Dan'!F10+'Loc - SV'!F10+'Loc - NYC'!F10+'P&amp;L _Nest'!F10</f>
        <v>0</v>
      </c>
      <c r="G10" s="43">
        <f>'P&amp;L - SF MGMT'!G10+'Loc - SF_Soma_RWC'!G10+'Loc - Oak_Dan'!G10+'Loc - SV'!G10+'Loc - NYC'!G10+'P&amp;L _Nest'!G10</f>
        <v>0</v>
      </c>
      <c r="H10" s="43">
        <f>'P&amp;L - SF MGMT'!H10+'Loc - SF_Soma_RWC'!H10+'Loc - Oak_Dan'!H10+'Loc - SV'!H10+'Loc - NYC'!H10+'P&amp;L _Nest'!H10</f>
        <v>0</v>
      </c>
      <c r="I10" s="43">
        <f>'P&amp;L - SF MGMT'!I10+'Loc - SF_Soma_RWC'!I10+'Loc - Oak_Dan'!I10+'Loc - SV'!I10+'Loc - NYC'!I10+'P&amp;L _Nest'!I10</f>
        <v>0</v>
      </c>
      <c r="J10" s="43">
        <f>'P&amp;L - SF MGMT'!J10+'Loc - SF_Soma_RWC'!J10+'Loc - Oak_Dan'!J10+'Loc - SV'!J10+'Loc - NYC'!J10+'P&amp;L _Nest'!J10</f>
        <v>0</v>
      </c>
      <c r="K10" s="43">
        <f>'P&amp;L - SF MGMT'!K10+'Loc - SF_Soma_RWC'!K10+'Loc - Oak_Dan'!K10+'Loc - SV'!K10+'Loc - NYC'!K10+'P&amp;L _Nest'!K10</f>
        <v>0</v>
      </c>
      <c r="L10" s="43">
        <f>'P&amp;L - SF MGMT'!L10+'Loc - SF_Soma_RWC'!L10+'Loc - Oak_Dan'!L10+'Loc - SV'!L10+'Loc - NYC'!L10+'P&amp;L _Nest'!L10</f>
        <v>0</v>
      </c>
      <c r="M10" s="43">
        <f>'P&amp;L - SF MGMT'!M10+'Loc - SF_Soma_RWC'!M10+'Loc - Oak_Dan'!M10+'Loc - SV'!M10+'Loc - NYC'!M10+'P&amp;L _Nest'!M10</f>
        <v>0</v>
      </c>
      <c r="N10" s="70">
        <f t="shared" si="0"/>
        <v>1328157.4576447404</v>
      </c>
      <c r="O10" s="109">
        <f t="shared" ref="O10:O15" si="1">N10/$N$17</f>
        <v>4.7654176296898249E-2</v>
      </c>
      <c r="Q10" s="141">
        <f>+Q9*0.025</f>
        <v>459781.79052657366</v>
      </c>
    </row>
    <row r="11" spans="1:17" x14ac:dyDescent="0.25">
      <c r="A11" s="90" t="s">
        <v>49</v>
      </c>
      <c r="B11" s="43">
        <f>'Loc - HQ'!B11+'Loc - SF_Soma_RWC'!B11+'Loc - Oak_Dan'!B11+'Loc - SV'!B11+'Loc - NYC'!B11+'P&amp;L _Nest'!B11</f>
        <v>974457.48</v>
      </c>
      <c r="C11" s="43">
        <f>'P&amp;L - SF MGMT'!C11+'Loc - SF_Soma_RWC'!C11+'Loc - Oak_Dan'!C11+'Loc - SV'!C11+'Loc - NYC'!C11+'P&amp;L _Nest'!C11</f>
        <v>1817002.61</v>
      </c>
      <c r="D11" s="43">
        <f>'P&amp;L - SF MGMT'!D11+'Loc - SF_Soma_RWC'!D11+'Loc - Oak_Dan'!D11+'Loc - SV'!D11+'Loc - NYC'!D11+'P&amp;L _Nest'!D11</f>
        <v>2387041.4699999997</v>
      </c>
      <c r="E11" s="43">
        <f>'P&amp;L - SF MGMT'!E11+'Loc - SF_Soma_RWC'!E11+'Loc - Oak_Dan'!E11+'Loc - SV'!E11+'Loc - NYC'!E11+'P&amp;L _Nest'!E11</f>
        <v>1723925.34</v>
      </c>
      <c r="F11" s="43">
        <f>'P&amp;L - SF MGMT'!F11+'Loc - SF_Soma_RWC'!F11+'Loc - Oak_Dan'!F11+'Loc - SV'!F11+'Loc - NYC'!F11+'P&amp;L _Nest'!F11</f>
        <v>1248890.32</v>
      </c>
      <c r="G11" s="43">
        <f>'P&amp;L - SF MGMT'!G11+'Loc - SF_Soma_RWC'!G11+'Loc - Oak_Dan'!G11+'Loc - SV'!G11+'Loc - NYC'!G11+'P&amp;L _Nest'!G11</f>
        <v>0</v>
      </c>
      <c r="H11" s="43">
        <f>'P&amp;L - SF MGMT'!H11+'Loc - SF_Soma_RWC'!H11+'Loc - Oak_Dan'!H11+'Loc - SV'!H11+'Loc - NYC'!H11+'P&amp;L _Nest'!H11</f>
        <v>0</v>
      </c>
      <c r="I11" s="43">
        <f>'P&amp;L - SF MGMT'!I11+'Loc - SF_Soma_RWC'!I11+'Loc - Oak_Dan'!I11+'Loc - SV'!I11+'Loc - NYC'!I11+'P&amp;L _Nest'!I11</f>
        <v>0</v>
      </c>
      <c r="J11" s="43">
        <f>'P&amp;L - SF MGMT'!J11+'Loc - SF_Soma_RWC'!J11+'Loc - Oak_Dan'!J11+'Loc - SV'!J11+'Loc - NYC'!J11+'P&amp;L _Nest'!J11</f>
        <v>0</v>
      </c>
      <c r="K11" s="43">
        <f>'P&amp;L - SF MGMT'!K11+'Loc - SF_Soma_RWC'!K11+'Loc - Oak_Dan'!K11+'Loc - SV'!K11+'Loc - NYC'!K11+'P&amp;L _Nest'!K11</f>
        <v>0</v>
      </c>
      <c r="L11" s="43">
        <f>'P&amp;L - SF MGMT'!L11+'Loc - SF_Soma_RWC'!L11+'Loc - Oak_Dan'!L11+'Loc - SV'!L11+'Loc - NYC'!L11+'P&amp;L _Nest'!L11</f>
        <v>0</v>
      </c>
      <c r="M11" s="43">
        <f>'P&amp;L - SF MGMT'!M11+'Loc - SF_Soma_RWC'!M11+'Loc - Oak_Dan'!M11+'Loc - SV'!M11+'Loc - NYC'!M11+'P&amp;L _Nest'!M11</f>
        <v>0</v>
      </c>
      <c r="N11" s="70">
        <f t="shared" si="0"/>
        <v>8151317.2199999997</v>
      </c>
      <c r="O11" s="109">
        <f t="shared" si="1"/>
        <v>0.29246856659801612</v>
      </c>
    </row>
    <row r="12" spans="1:17" x14ac:dyDescent="0.25">
      <c r="A12" s="68" t="s">
        <v>22</v>
      </c>
      <c r="B12" s="43">
        <f>'Loc - HQ'!B12+'Loc - SF_Soma_RWC'!B12+'Loc - Oak_Dan'!B12+'Loc - SV'!B12+'Loc - NYC'!B12+'P&amp;L _Nest'!B12</f>
        <v>634140</v>
      </c>
      <c r="C12" s="43">
        <f>'P&amp;L - SF MGMT'!C12+'Loc - SF_Soma_RWC'!C12+'Loc - Oak_Dan'!C12+'Loc - SV'!C12+'Loc - NYC'!C12+'P&amp;L _Nest'!C12</f>
        <v>960</v>
      </c>
      <c r="D12" s="43">
        <f>'P&amp;L - SF MGMT'!D12+'Loc - SF_Soma_RWC'!D12+'Loc - Oak_Dan'!D12+'Loc - SV'!D12+'Loc - NYC'!D12+'P&amp;L _Nest'!D12</f>
        <v>354499.01</v>
      </c>
      <c r="E12" s="43">
        <f>'P&amp;L - SF MGMT'!E12+'Loc - SF_Soma_RWC'!E12+'Loc - Oak_Dan'!E12+'Loc - SV'!E12+'Loc - NYC'!E12+'P&amp;L _Nest'!E12</f>
        <v>54182.8</v>
      </c>
      <c r="F12" s="43">
        <f>'P&amp;L - SF MGMT'!F12+'Loc - SF_Soma_RWC'!F12+'Loc - Oak_Dan'!F12+'Loc - SV'!F12+'Loc - NYC'!F12+'P&amp;L _Nest'!F12</f>
        <v>5993</v>
      </c>
      <c r="G12" s="43">
        <f>'P&amp;L - SF MGMT'!G12+'Loc - SF_Soma_RWC'!G12+'Loc - Oak_Dan'!G12+'Loc - SV'!G12+'Loc - NYC'!G12+'P&amp;L _Nest'!G12</f>
        <v>0</v>
      </c>
      <c r="H12" s="43">
        <f>'P&amp;L - SF MGMT'!H12+'Loc - SF_Soma_RWC'!H12+'Loc - Oak_Dan'!H12+'Loc - SV'!H12+'Loc - NYC'!H12+'P&amp;L _Nest'!H12</f>
        <v>0</v>
      </c>
      <c r="I12" s="43">
        <f>'P&amp;L - SF MGMT'!I12+'Loc - SF_Soma_RWC'!I12+'Loc - Oak_Dan'!I12+'Loc - SV'!I12+'Loc - NYC'!I12+'P&amp;L _Nest'!I12</f>
        <v>0</v>
      </c>
      <c r="J12" s="43">
        <f>'P&amp;L - SF MGMT'!J12+'Loc - SF_Soma_RWC'!J12+'Loc - Oak_Dan'!J12+'Loc - SV'!J12+'Loc - NYC'!J12+'P&amp;L _Nest'!J12</f>
        <v>0</v>
      </c>
      <c r="K12" s="43">
        <f>'P&amp;L - SF MGMT'!K12+'Loc - SF_Soma_RWC'!K12+'Loc - Oak_Dan'!K12+'Loc - SV'!K12+'Loc - NYC'!K12+'P&amp;L _Nest'!K12</f>
        <v>0</v>
      </c>
      <c r="L12" s="43">
        <f>'P&amp;L - SF MGMT'!L12+'Loc - SF_Soma_RWC'!L12+'Loc - Oak_Dan'!L12+'Loc - SV'!L12+'Loc - NYC'!L12+'P&amp;L _Nest'!L12</f>
        <v>0</v>
      </c>
      <c r="M12" s="43">
        <f>'P&amp;L - SF MGMT'!M12+'Loc - SF_Soma_RWC'!M12+'Loc - Oak_Dan'!M12+'Loc - SV'!M12+'Loc - NYC'!M12+'P&amp;L _Nest'!M12</f>
        <v>0</v>
      </c>
      <c r="N12" s="70">
        <f t="shared" si="0"/>
        <v>1049774.81</v>
      </c>
      <c r="O12" s="109">
        <f t="shared" si="1"/>
        <v>3.7665830643676596E-2</v>
      </c>
    </row>
    <row r="13" spans="1:17" x14ac:dyDescent="0.25">
      <c r="A13" s="68" t="s">
        <v>50</v>
      </c>
      <c r="B13" s="43">
        <f>'Loc - HQ'!B13+'Loc - SF_Soma_RWC'!B13+'Loc - Oak_Dan'!B13+'Loc - SV'!B13+'Loc - NYC'!B13+'P&amp;L _Nest'!B13</f>
        <v>373800</v>
      </c>
      <c r="C13" s="43">
        <f>'P&amp;L - SF MGMT'!C13+'Loc - SF_Soma_RWC'!C13+'Loc - Oak_Dan'!C13+'Loc - SV'!C13+'Loc - NYC'!C13+'P&amp;L _Nest'!C15</f>
        <v>285850</v>
      </c>
      <c r="D13" s="43">
        <f>'P&amp;L - SF MGMT'!D13+'Loc - SF_Soma_RWC'!D13+'Loc - Oak_Dan'!D13+'Loc - SV'!D13+'Loc - NYC'!D13+'P&amp;L _Nest'!D15</f>
        <v>277400</v>
      </c>
      <c r="E13" s="43">
        <f>'P&amp;L - SF MGMT'!E13+'Loc - SF_Soma_RWC'!E13+'Loc - Oak_Dan'!E13+'Loc - SV'!E13+'Loc - NYC'!E13+'P&amp;L _Nest'!E15</f>
        <v>248050</v>
      </c>
      <c r="F13" s="43">
        <f>'P&amp;L - SF MGMT'!F13+'Loc - SF_Soma_RWC'!F13+'Loc - Oak_Dan'!F13+'Loc - SV'!F13+'Loc - NYC'!F13+'P&amp;L _Nest'!F15</f>
        <v>121700</v>
      </c>
      <c r="G13" s="43">
        <f>'P&amp;L - SF MGMT'!G13+'Loc - SF_Soma_RWC'!G13+'Loc - Oak_Dan'!G13+'Loc - SV'!G13+'Loc - NYC'!G13+'P&amp;L _Nest'!G15</f>
        <v>0</v>
      </c>
      <c r="H13" s="43">
        <f>'P&amp;L - SF MGMT'!H13+'Loc - SF_Soma_RWC'!H13+'Loc - Oak_Dan'!H13+'Loc - SV'!H13+'Loc - NYC'!H13+'P&amp;L _Nest'!H15</f>
        <v>0</v>
      </c>
      <c r="I13" s="43">
        <f>'P&amp;L - SF MGMT'!I13+'Loc - SF_Soma_RWC'!I13+'Loc - Oak_Dan'!I13+'Loc - SV'!I13+'Loc - NYC'!I13+'P&amp;L _Nest'!I15</f>
        <v>0</v>
      </c>
      <c r="J13" s="43">
        <f>'P&amp;L - SF MGMT'!J13+'Loc - SF_Soma_RWC'!J13+'Loc - Oak_Dan'!J13+'Loc - SV'!J13+'Loc - NYC'!J13+'P&amp;L _Nest'!J15</f>
        <v>0</v>
      </c>
      <c r="K13" s="43">
        <f>'P&amp;L - SF MGMT'!K13+'Loc - SF_Soma_RWC'!K13+'Loc - Oak_Dan'!K13+'Loc - SV'!K13+'Loc - NYC'!K13+'P&amp;L _Nest'!K15</f>
        <v>0</v>
      </c>
      <c r="L13" s="43">
        <f>'P&amp;L - SF MGMT'!L13+'Loc - SF_Soma_RWC'!L13+'Loc - Oak_Dan'!L13+'Loc - SV'!L13+'Loc - NYC'!L13+'P&amp;L _Nest'!L15</f>
        <v>0</v>
      </c>
      <c r="M13" s="43">
        <f>'P&amp;L - SF MGMT'!M13+'Loc - SF_Soma_RWC'!M13+'Loc - Oak_Dan'!M13+'Loc - SV'!M13+'Loc - NYC'!M13+'P&amp;L _Nest'!M15</f>
        <v>0</v>
      </c>
      <c r="N13" s="70">
        <f t="shared" ref="N13:N14" si="2">+SUM(B13:M13)</f>
        <v>1306800</v>
      </c>
      <c r="O13" s="109">
        <f t="shared" si="1"/>
        <v>4.688787253826044E-2</v>
      </c>
    </row>
    <row r="14" spans="1:17" x14ac:dyDescent="0.25">
      <c r="A14" s="68" t="s">
        <v>51</v>
      </c>
      <c r="B14" s="43">
        <f>'P&amp;L - SF MGMT'!B14+'Loc - SF_Soma_RWC'!B15+'Loc - Oak_Dan'!B15+'Loc - SV'!B15+'Loc - NYC'!B15+'P&amp;L _Nest'!B16</f>
        <v>0</v>
      </c>
      <c r="C14" s="43">
        <f>'P&amp;L - SF MGMT'!C14+'Loc - SF_Soma_RWC'!C15+'Loc - Oak_Dan'!C15+'Loc - SV'!C15+'Loc - NYC'!C15+'P&amp;L _Nest'!C16</f>
        <v>0</v>
      </c>
      <c r="D14" s="43">
        <f>'P&amp;L - SF MGMT'!D14+'Loc - SF_Soma_RWC'!D15+'Loc - Oak_Dan'!D15+'Loc - SV'!D15+'Loc - NYC'!D15+'P&amp;L _Nest'!D16</f>
        <v>0</v>
      </c>
      <c r="E14" s="43">
        <f>'P&amp;L - SF MGMT'!E14+'Loc - SF_Soma_RWC'!E15+'Loc - Oak_Dan'!E15+'Loc - SV'!E15+'Loc - NYC'!E15+'P&amp;L _Nest'!E16</f>
        <v>0</v>
      </c>
      <c r="F14" s="43">
        <f>'P&amp;L - SF MGMT'!F14+'Loc - SF_Soma_RWC'!F15+'Loc - Oak_Dan'!F15+'Loc - SV'!F15+'Loc - NYC'!F15+'P&amp;L _Nest'!F16</f>
        <v>0</v>
      </c>
      <c r="G14" s="43">
        <f>'P&amp;L - SF MGMT'!G14+'Loc - SF_Soma_RWC'!G15+'Loc - Oak_Dan'!G15+'Loc - SV'!G15+'Loc - NYC'!G15+'P&amp;L _Nest'!G16</f>
        <v>0</v>
      </c>
      <c r="H14" s="43">
        <f>'P&amp;L - SF MGMT'!H14+'Loc - SF_Soma_RWC'!H15+'Loc - Oak_Dan'!H15+'Loc - SV'!H15+'Loc - NYC'!H15+'P&amp;L _Nest'!H16</f>
        <v>0</v>
      </c>
      <c r="I14" s="43">
        <f>'P&amp;L - SF MGMT'!I14+'Loc - SF_Soma_RWC'!I15+'Loc - Oak_Dan'!I15+'Loc - SV'!I15+'Loc - NYC'!I15+'P&amp;L _Nest'!I16</f>
        <v>0</v>
      </c>
      <c r="J14" s="43">
        <f>'P&amp;L - SF MGMT'!J14+'Loc - SF_Soma_RWC'!J15+'Loc - Oak_Dan'!J15+'Loc - SV'!J15+'Loc - NYC'!J15+'P&amp;L _Nest'!J16</f>
        <v>0</v>
      </c>
      <c r="K14" s="43">
        <f>'P&amp;L - SF MGMT'!K14+'Loc - SF_Soma_RWC'!K15+'Loc - Oak_Dan'!K15+'Loc - SV'!K15+'Loc - NYC'!K15+'P&amp;L _Nest'!K16</f>
        <v>0</v>
      </c>
      <c r="L14" s="43">
        <f>'P&amp;L - SF MGMT'!L14+'Loc - SF_Soma_RWC'!L15+'Loc - Oak_Dan'!L15+'Loc - SV'!L15+'Loc - NYC'!L15+'P&amp;L _Nest'!L16</f>
        <v>0</v>
      </c>
      <c r="M14" s="43">
        <f>'P&amp;L - SF MGMT'!M14+'Loc - SF_Soma_RWC'!M15+'Loc - Oak_Dan'!M15+'Loc - SV'!M15+'Loc - NYC'!M15+'P&amp;L _Nest'!M16</f>
        <v>0</v>
      </c>
      <c r="N14" s="70">
        <f t="shared" si="2"/>
        <v>0</v>
      </c>
      <c r="O14" s="109">
        <f t="shared" si="1"/>
        <v>0</v>
      </c>
    </row>
    <row r="15" spans="1:17" x14ac:dyDescent="0.25">
      <c r="A15" s="68" t="s">
        <v>23</v>
      </c>
      <c r="B15" s="53">
        <f>'P&amp;L - SF MGMT'!B13+'Loc - SF_Soma_RWC'!B15+'Loc - Oak_Dan'!B15+'Loc - SV'!B15+'Loc - NYC'!B15+'P&amp;L _Nest'!B15</f>
        <v>0</v>
      </c>
      <c r="C15" s="43">
        <f>'P&amp;L - SF MGMT'!C13+'Loc - SF_Soma_RWC'!C15+'Loc - Oak_Dan'!C15+'Loc - SV'!C15+'Loc - NYC'!C15+'P&amp;L _Nest'!C15</f>
        <v>0</v>
      </c>
      <c r="D15" s="43">
        <f>'P&amp;L - SF MGMT'!D13+'Loc - SF_Soma_RWC'!D15+'Loc - Oak_Dan'!D15+'Loc - SV'!D15+'Loc - NYC'!D15+'P&amp;L _Nest'!D15</f>
        <v>0</v>
      </c>
      <c r="E15" s="43">
        <f>'P&amp;L - SF MGMT'!E13+'Loc - SF_Soma_RWC'!E15+'Loc - Oak_Dan'!E15+'Loc - SV'!E15+'Loc - NYC'!E15+'P&amp;L _Nest'!E15</f>
        <v>0</v>
      </c>
      <c r="F15" s="43">
        <f>'P&amp;L - SF MGMT'!F13+'Loc - SF_Soma_RWC'!F15+'Loc - Oak_Dan'!F15+'Loc - SV'!F15+'Loc - NYC'!F15+'P&amp;L _Nest'!F15</f>
        <v>0</v>
      </c>
      <c r="G15" s="43">
        <f>'P&amp;L - SF MGMT'!G13+'Loc - SF_Soma_RWC'!G15+'Loc - Oak_Dan'!G15+'Loc - SV'!G15+'Loc - NYC'!G15+'P&amp;L _Nest'!G15</f>
        <v>0</v>
      </c>
      <c r="H15" s="43">
        <f>'P&amp;L - SF MGMT'!H13+'Loc - SF_Soma_RWC'!H15+'Loc - Oak_Dan'!H15+'Loc - SV'!H15+'Loc - NYC'!H15+'P&amp;L _Nest'!H15</f>
        <v>0</v>
      </c>
      <c r="I15" s="43">
        <f>'P&amp;L - SF MGMT'!I13+'Loc - SF_Soma_RWC'!I15+'Loc - Oak_Dan'!I15+'Loc - SV'!I15+'Loc - NYC'!I15+'P&amp;L _Nest'!I15</f>
        <v>0</v>
      </c>
      <c r="J15" s="43">
        <f>'P&amp;L - SF MGMT'!J13+'Loc - SF_Soma_RWC'!J15+'Loc - Oak_Dan'!J15+'Loc - SV'!J15+'Loc - NYC'!J15+'P&amp;L _Nest'!J15</f>
        <v>0</v>
      </c>
      <c r="K15" s="43">
        <f>'P&amp;L - SF MGMT'!K13+'Loc - SF_Soma_RWC'!K15+'Loc - Oak_Dan'!K15+'Loc - SV'!K15+'Loc - NYC'!K15+'P&amp;L _Nest'!K15</f>
        <v>0</v>
      </c>
      <c r="L15" s="43">
        <f>'P&amp;L - SF MGMT'!L13+'Loc - SF_Soma_RWC'!L15+'Loc - Oak_Dan'!L15+'Loc - SV'!L15+'Loc - NYC'!L15+'P&amp;L _Nest'!L15</f>
        <v>0</v>
      </c>
      <c r="M15" s="43">
        <f>'P&amp;L - SF MGMT'!M13+'Loc - SF_Soma_RWC'!M15+'Loc - Oak_Dan'!M15+'Loc - SV'!M15+'Loc - NYC'!M15+'P&amp;L _Nest'!M15</f>
        <v>0</v>
      </c>
      <c r="N15" s="72">
        <f t="shared" si="0"/>
        <v>0</v>
      </c>
      <c r="O15" s="109">
        <f t="shared" si="1"/>
        <v>0</v>
      </c>
    </row>
    <row r="16" spans="1:17" x14ac:dyDescent="0.25">
      <c r="A16" s="68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86"/>
      <c r="N16" s="70"/>
    </row>
    <row r="17" spans="1:16" x14ac:dyDescent="0.25">
      <c r="A17" s="73" t="s">
        <v>24</v>
      </c>
      <c r="B17" s="70">
        <f>SUM(B9:B15)</f>
        <v>4778753.2555528451</v>
      </c>
      <c r="C17" s="70">
        <f t="shared" ref="C17:M17" si="3">SUM(C9:C15)</f>
        <v>6099782.3983738655</v>
      </c>
      <c r="D17" s="70">
        <f t="shared" si="3"/>
        <v>7011884.6526733246</v>
      </c>
      <c r="E17" s="70">
        <f t="shared" si="3"/>
        <v>5086211.1113817645</v>
      </c>
      <c r="F17" s="70">
        <f t="shared" si="3"/>
        <v>4894114.8807258848</v>
      </c>
      <c r="G17" s="70">
        <f t="shared" si="3"/>
        <v>0</v>
      </c>
      <c r="H17" s="70">
        <f t="shared" si="3"/>
        <v>0</v>
      </c>
      <c r="I17" s="70">
        <f t="shared" si="3"/>
        <v>0</v>
      </c>
      <c r="J17" s="70">
        <f t="shared" si="3"/>
        <v>0</v>
      </c>
      <c r="K17" s="70">
        <f t="shared" si="3"/>
        <v>0</v>
      </c>
      <c r="L17" s="70">
        <f t="shared" si="3"/>
        <v>0</v>
      </c>
      <c r="M17" s="70">
        <f t="shared" si="3"/>
        <v>0</v>
      </c>
      <c r="N17" s="70">
        <f t="shared" ref="N17" si="4">+SUM(B17:M17)</f>
        <v>27870746.298707686</v>
      </c>
      <c r="O17" s="52"/>
      <c r="P17" s="52"/>
    </row>
    <row r="18" spans="1:16" x14ac:dyDescent="0.25">
      <c r="A18" s="110" t="s">
        <v>52</v>
      </c>
      <c r="B18" s="111">
        <f>+(B17-B12)/B5</f>
        <v>20827.202289210276</v>
      </c>
      <c r="C18" s="111">
        <f>+(C17-C12)/C5</f>
        <v>15800.0580268753</v>
      </c>
      <c r="D18" s="111">
        <f>+(D17-D12)/D5</f>
        <v>16437.989241168703</v>
      </c>
      <c r="E18" s="111">
        <f t="shared" ref="E18:F18" si="5">+(E17-E12)/E5</f>
        <v>13711.248804854944</v>
      </c>
      <c r="F18" s="111">
        <f t="shared" si="5"/>
        <v>12343.742123045164</v>
      </c>
      <c r="G18" s="94"/>
      <c r="H18" s="94"/>
      <c r="I18" s="94"/>
      <c r="J18" s="94"/>
      <c r="K18" s="94"/>
      <c r="L18" s="94"/>
      <c r="M18" s="94"/>
      <c r="N18" s="111">
        <f>+(N17-N12)/N5</f>
        <v>15300.040780780198</v>
      </c>
    </row>
    <row r="19" spans="1:16" x14ac:dyDescent="0.25">
      <c r="A19" s="74" t="s">
        <v>25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7"/>
    </row>
    <row r="20" spans="1:16" x14ac:dyDescent="0.25">
      <c r="A20" s="90" t="s">
        <v>53</v>
      </c>
      <c r="B20" s="43">
        <f>'Loc - HQ'!B20+'Loc - SF_Soma_RWC'!B20+'Loc - Oak_Dan'!B20+'Loc - SV'!B20+'Loc - NYC'!B20+'P&amp;L _Nest'!B20</f>
        <v>1073300.1399999999</v>
      </c>
      <c r="C20" s="43">
        <f>'Loc - HQ'!C20+'Loc - SF_Soma_RWC'!C20+'Loc - Oak_Dan'!C20+'Loc - SV'!C20+'Loc - NYC'!C20+'P&amp;L _Nest'!C20</f>
        <v>1595602.9599999997</v>
      </c>
      <c r="D20" s="43">
        <f>'Loc - HQ'!D20+'Loc - SF_Soma_RWC'!D20+'Loc - Oak_Dan'!D20+'Loc - SV'!D20+'Loc - NYC'!D20+'P&amp;L _Nest'!D20</f>
        <v>874001.42999999993</v>
      </c>
      <c r="E20" s="43">
        <f>'Loc - HQ'!E20+'Loc - SF_Soma_RWC'!E20+'Loc - Oak_Dan'!E20+'Loc - SV'!E20+'Loc - NYC'!E20+'P&amp;L _Nest'!E20</f>
        <v>1422250.5599999998</v>
      </c>
      <c r="F20" s="43">
        <f>'Loc - HQ'!F20+'Loc - SF_Soma_RWC'!F20+'Loc - Oak_Dan'!F20+'Loc - SV'!F20+'Loc - NYC'!F20+'P&amp;L _Nest'!F20</f>
        <v>1131702.4399999995</v>
      </c>
      <c r="G20" s="43">
        <f>'Loc - HQ'!G20+'Loc - SF_Soma_RWC'!G20+'Loc - Oak_Dan'!G20+'Loc - SV'!G20+'Loc - NYC'!G20+'P&amp;L _Nest'!G20</f>
        <v>0</v>
      </c>
      <c r="H20" s="43">
        <f>'Loc - HQ'!H20+'Loc - SF_Soma_RWC'!H20+'Loc - Oak_Dan'!H20+'Loc - SV'!H20+'Loc - NYC'!H20+'P&amp;L _Nest'!H20</f>
        <v>0</v>
      </c>
      <c r="I20" s="43">
        <f>'Loc - HQ'!I20+'Loc - SF_Soma_RWC'!I20+'Loc - Oak_Dan'!I20+'Loc - SV'!I20+'Loc - NYC'!I20+'P&amp;L _Nest'!I20</f>
        <v>0</v>
      </c>
      <c r="J20" s="43">
        <f>'Loc - HQ'!J20+'Loc - SF_Soma_RWC'!J20+'Loc - Oak_Dan'!J20+'Loc - SV'!J20+'Loc - NYC'!J20+'P&amp;L _Nest'!J20</f>
        <v>0</v>
      </c>
      <c r="K20" s="43">
        <f>'Loc - HQ'!K20+'Loc - SF_Soma_RWC'!K20+'Loc - Oak_Dan'!K20+'Loc - SV'!K20+'Loc - NYC'!K20+'P&amp;L _Nest'!K20</f>
        <v>0</v>
      </c>
      <c r="L20" s="43">
        <f>'Loc - HQ'!L20+'Loc - SF_Soma_RWC'!L20+'Loc - Oak_Dan'!L20+'Loc - SV'!L20+'Loc - NYC'!L20+'P&amp;L _Nest'!L20</f>
        <v>0</v>
      </c>
      <c r="M20" s="43">
        <f>'Loc - HQ'!M20+'Loc - SF_Soma_RWC'!M20+'Loc - Oak_Dan'!M20+'Loc - SV'!M20+'Loc - NYC'!M20+'P&amp;L _Nest'!M20</f>
        <v>0</v>
      </c>
      <c r="N20" s="70">
        <f t="shared" ref="N20:N26" si="6">+SUM(B20:M20)</f>
        <v>6096857.5299999984</v>
      </c>
      <c r="O20" s="52">
        <f>+SUM(N20:N23)-SUM('Loc - HQ'!B20:D23)</f>
        <v>13536864.939999999</v>
      </c>
      <c r="P20" s="56">
        <f>+O20/N17</f>
        <v>0.4857015594386031</v>
      </c>
    </row>
    <row r="21" spans="1:16" x14ac:dyDescent="0.25">
      <c r="A21" s="68" t="s">
        <v>26</v>
      </c>
      <c r="B21" s="43">
        <f>'Loc - HQ'!B21+'Loc - SF_Soma_RWC'!B21+'Loc - Oak_Dan'!B21+'Loc - SV'!B21+'Loc - NYC'!B21+'P&amp;L _Nest'!B21</f>
        <v>876259.13999999978</v>
      </c>
      <c r="C21" s="43">
        <f>'Loc - HQ'!C21+'Loc - SF_Soma_RWC'!C21+'Loc - Oak_Dan'!C21+'Loc - SV'!C21+'Loc - NYC'!C21+'P&amp;L _Nest'!C21</f>
        <v>826916.55999999971</v>
      </c>
      <c r="D21" s="43">
        <f>'Loc - HQ'!D21+'Loc - SF_Soma_RWC'!D21+'Loc - Oak_Dan'!D21+'Loc - SV'!D21+'Loc - NYC'!D21+'P&amp;L _Nest'!D21</f>
        <v>974904.5</v>
      </c>
      <c r="E21" s="43">
        <f>'Loc - HQ'!E21+'Loc - SF_Soma_RWC'!E21+'Loc - Oak_Dan'!E21+'Loc - SV'!E21+'Loc - NYC'!E21+'P&amp;L _Nest'!E21</f>
        <v>726684.28000000026</v>
      </c>
      <c r="F21" s="43">
        <f>'Loc - HQ'!F21+'Loc - SF_Soma_RWC'!F21+'Loc - Oak_Dan'!F21+'Loc - SV'!F21+'Loc - NYC'!F21+'P&amp;L _Nest'!F21</f>
        <v>785696.05000000016</v>
      </c>
      <c r="G21" s="43">
        <f>'Loc - HQ'!G21+'Loc - SF_Soma_RWC'!G21+'Loc - Oak_Dan'!G21+'Loc - SV'!G21+'Loc - NYC'!G21+'P&amp;L _Nest'!G21</f>
        <v>0</v>
      </c>
      <c r="H21" s="43">
        <f>'Loc - HQ'!H21+'Loc - SF_Soma_RWC'!H21+'Loc - Oak_Dan'!H21+'Loc - SV'!H21+'Loc - NYC'!H21+'P&amp;L _Nest'!H21</f>
        <v>0</v>
      </c>
      <c r="I21" s="43">
        <f>'Loc - HQ'!I21+'Loc - SF_Soma_RWC'!I21+'Loc - Oak_Dan'!I21+'Loc - SV'!I21+'Loc - NYC'!I21+'P&amp;L _Nest'!I21</f>
        <v>0</v>
      </c>
      <c r="J21" s="43">
        <f>'Loc - HQ'!J21+'Loc - SF_Soma_RWC'!J21+'Loc - Oak_Dan'!J21+'Loc - SV'!J21+'Loc - NYC'!J21+'P&amp;L _Nest'!J21</f>
        <v>0</v>
      </c>
      <c r="K21" s="43">
        <f>'Loc - HQ'!K21+'Loc - SF_Soma_RWC'!K21+'Loc - Oak_Dan'!K21+'Loc - SV'!K21+'Loc - NYC'!K21+'P&amp;L _Nest'!K21</f>
        <v>0</v>
      </c>
      <c r="L21" s="43">
        <f>'Loc - HQ'!L21+'Loc - SF_Soma_RWC'!L21+'Loc - Oak_Dan'!L21+'Loc - SV'!L21+'Loc - NYC'!L21+'P&amp;L _Nest'!L21</f>
        <v>0</v>
      </c>
      <c r="M21" s="43">
        <f>'Loc - HQ'!M21+'Loc - SF_Soma_RWC'!M21+'Loc - Oak_Dan'!M21+'Loc - SV'!M21+'Loc - NYC'!M21+'P&amp;L _Nest'!M21</f>
        <v>0</v>
      </c>
      <c r="N21" s="70">
        <f t="shared" si="6"/>
        <v>4190460.53</v>
      </c>
    </row>
    <row r="22" spans="1:16" x14ac:dyDescent="0.25">
      <c r="A22" s="90" t="s">
        <v>54</v>
      </c>
      <c r="B22" s="43">
        <f>'Loc - HQ'!B22+'Loc - SF_Soma_RWC'!B22+'Loc - Oak_Dan'!B22+'Loc - SV'!B22+'Loc - NYC'!B22+'P&amp;L _Nest'!B22</f>
        <v>568365.64</v>
      </c>
      <c r="C22" s="43">
        <f>'Loc - HQ'!C22+'Loc - SF_Soma_RWC'!C22+'Loc - Oak_Dan'!C22+'Loc - SV'!C22+'Loc - NYC'!C22+'P&amp;L _Nest'!C22</f>
        <v>479698.91000000009</v>
      </c>
      <c r="D22" s="43">
        <f>'Loc - HQ'!D22+'Loc - SF_Soma_RWC'!D22+'Loc - Oak_Dan'!D22+'Loc - SV'!D22+'Loc - NYC'!D22+'P&amp;L _Nest'!D22</f>
        <v>419997.36</v>
      </c>
      <c r="E22" s="43">
        <f>'Loc - HQ'!E22+'Loc - SF_Soma_RWC'!E22+'Loc - Oak_Dan'!E22+'Loc - SV'!E22+'Loc - NYC'!E22+'P&amp;L _Nest'!E22</f>
        <v>490210.94999999995</v>
      </c>
      <c r="F22" s="43">
        <f>'Loc - HQ'!F22+'Loc - SF_Soma_RWC'!F22+'Loc - Oak_Dan'!F22+'Loc - SV'!F22+'Loc - NYC'!F22+'P&amp;L _Nest'!F22</f>
        <v>495866.68999999994</v>
      </c>
      <c r="G22" s="43">
        <f>'Loc - HQ'!G22+'Loc - SF_Soma_RWC'!G22+'Loc - Oak_Dan'!G22+'Loc - SV'!G22+'Loc - NYC'!G22+'P&amp;L _Nest'!G22</f>
        <v>0</v>
      </c>
      <c r="H22" s="43">
        <f>'Loc - HQ'!H22+'Loc - SF_Soma_RWC'!H22+'Loc - Oak_Dan'!H22+'Loc - SV'!H22+'Loc - NYC'!H22+'P&amp;L _Nest'!H22</f>
        <v>0</v>
      </c>
      <c r="I22" s="43">
        <f>'Loc - HQ'!I22+'Loc - SF_Soma_RWC'!I22+'Loc - Oak_Dan'!I22+'Loc - SV'!I22+'Loc - NYC'!I22+'P&amp;L _Nest'!I22</f>
        <v>0</v>
      </c>
      <c r="J22" s="43">
        <f>'Loc - HQ'!J22+'Loc - SF_Soma_RWC'!J22+'Loc - Oak_Dan'!J22+'Loc - SV'!J22+'Loc - NYC'!J22+'P&amp;L _Nest'!J22</f>
        <v>0</v>
      </c>
      <c r="K22" s="43">
        <f>'Loc - HQ'!K22+'Loc - SF_Soma_RWC'!K22+'Loc - Oak_Dan'!K22+'Loc - SV'!K22+'Loc - NYC'!K22+'P&amp;L _Nest'!K22</f>
        <v>0</v>
      </c>
      <c r="L22" s="43">
        <f>'Loc - HQ'!L22+'Loc - SF_Soma_RWC'!L22+'Loc - Oak_Dan'!L22+'Loc - SV'!L22+'Loc - NYC'!L22+'P&amp;L _Nest'!L22</f>
        <v>0</v>
      </c>
      <c r="M22" s="43">
        <f>'Loc - HQ'!M22+'Loc - SF_Soma_RWC'!M22+'Loc - Oak_Dan'!M22+'Loc - SV'!M22+'Loc - NYC'!M22+'P&amp;L _Nest'!M22</f>
        <v>0</v>
      </c>
      <c r="N22" s="70">
        <f t="shared" si="6"/>
        <v>2454139.5499999998</v>
      </c>
    </row>
    <row r="23" spans="1:16" x14ac:dyDescent="0.25">
      <c r="A23" s="90" t="s">
        <v>55</v>
      </c>
      <c r="B23" s="43">
        <f>'Loc - HQ'!B23+'Loc - SF_Soma_RWC'!B23+'Loc - Oak_Dan'!B23+'Loc - SV'!B23+'Loc - NYC'!B23+'P&amp;L _Nest'!B23</f>
        <v>207601.77</v>
      </c>
      <c r="C23" s="43">
        <f>'Loc - HQ'!C23+'Loc - SF_Soma_RWC'!C23+'Loc - Oak_Dan'!C23+'Loc - SV'!C23+'Loc - NYC'!C23+'P&amp;L _Nest'!C23</f>
        <v>194804.31</v>
      </c>
      <c r="D23" s="43">
        <f>'Loc - HQ'!D23+'Loc - SF_Soma_RWC'!D23+'Loc - Oak_Dan'!D23+'Loc - SV'!D23+'Loc - NYC'!D23+'P&amp;L _Nest'!D23</f>
        <v>216071.44</v>
      </c>
      <c r="E23" s="43">
        <f>'Loc - HQ'!E23+'Loc - SF_Soma_RWC'!E23+'Loc - Oak_Dan'!E23+'Loc - SV'!E23+'Loc - NYC'!E23+'P&amp;L _Nest'!E23</f>
        <v>157075.66999999998</v>
      </c>
      <c r="F23" s="43">
        <f>'Loc - HQ'!F23+'Loc - SF_Soma_RWC'!F23+'Loc - Oak_Dan'!F23+'Loc - SV'!F23+'Loc - NYC'!F23+'P&amp;L _Nest'!F23</f>
        <v>180520.87999999998</v>
      </c>
      <c r="G23" s="43">
        <f>'Loc - HQ'!G23+'Loc - SF_Soma_RWC'!G23+'Loc - Oak_Dan'!G23+'Loc - SV'!G23+'Loc - NYC'!G23+'P&amp;L _Nest'!G23</f>
        <v>0</v>
      </c>
      <c r="H23" s="43">
        <f>'Loc - HQ'!H23+'Loc - SF_Soma_RWC'!H23+'Loc - Oak_Dan'!H23+'Loc - SV'!H23+'Loc - NYC'!H23+'P&amp;L _Nest'!H23</f>
        <v>0</v>
      </c>
      <c r="I23" s="43">
        <f>'Loc - HQ'!I23+'Loc - SF_Soma_RWC'!I23+'Loc - Oak_Dan'!I23+'Loc - SV'!I23+'Loc - NYC'!I23+'P&amp;L _Nest'!I23</f>
        <v>0</v>
      </c>
      <c r="J23" s="43">
        <f>'Loc - HQ'!J23+'Loc - SF_Soma_RWC'!J23+'Loc - Oak_Dan'!J23+'Loc - SV'!J23+'Loc - NYC'!J23+'P&amp;L _Nest'!J23</f>
        <v>0</v>
      </c>
      <c r="K23" s="43">
        <f>'Loc - HQ'!K23+'Loc - SF_Soma_RWC'!K23+'Loc - Oak_Dan'!K23+'Loc - SV'!K23+'Loc - NYC'!K23+'P&amp;L _Nest'!K23</f>
        <v>0</v>
      </c>
      <c r="L23" s="43">
        <f>'Loc - HQ'!L23+'Loc - SF_Soma_RWC'!L23+'Loc - Oak_Dan'!L23+'Loc - SV'!L23+'Loc - NYC'!L23+'P&amp;L _Nest'!L23</f>
        <v>0</v>
      </c>
      <c r="M23" s="43">
        <f>'Loc - HQ'!M23+'Loc - SF_Soma_RWC'!M23+'Loc - Oak_Dan'!M23+'Loc - SV'!M23+'Loc - NYC'!M23+'P&amp;L _Nest'!M23</f>
        <v>0</v>
      </c>
      <c r="N23" s="70">
        <f t="shared" si="6"/>
        <v>956074.07</v>
      </c>
    </row>
    <row r="24" spans="1:16" x14ac:dyDescent="0.25">
      <c r="A24" s="68" t="s">
        <v>27</v>
      </c>
      <c r="B24" s="43">
        <f>'Loc - HQ'!B24+'Loc - SF_Soma_RWC'!B24+'Loc - Oak_Dan'!B24+'Loc - SV'!B24+'Loc - NYC'!B24+'P&amp;L _Nest'!B24</f>
        <v>183341.33000000005</v>
      </c>
      <c r="C24" s="43">
        <f>'Loc - HQ'!C24+'Loc - SF_Soma_RWC'!C24+'Loc - Oak_Dan'!C24+'Loc - SV'!C24+'Loc - NYC'!C24+'P&amp;L _Nest'!C24</f>
        <v>226307.93</v>
      </c>
      <c r="D24" s="43">
        <f>'Loc - HQ'!D24+'Loc - SF_Soma_RWC'!D24+'Loc - Oak_Dan'!D24+'Loc - SV'!D24+'Loc - NYC'!D24+'P&amp;L _Nest'!D24</f>
        <v>190635.82999999996</v>
      </c>
      <c r="E24" s="43">
        <f>'Loc - HQ'!E24+'Loc - SF_Soma_RWC'!E24+'Loc - Oak_Dan'!E24+'Loc - SV'!E24+'Loc - NYC'!E24+'P&amp;L _Nest'!E24</f>
        <v>264628.58999999997</v>
      </c>
      <c r="F24" s="43">
        <f>'Loc - HQ'!F24+'Loc - SF_Soma_RWC'!F24+'Loc - Oak_Dan'!F24+'Loc - SV'!F24+'Loc - NYC'!F24+'P&amp;L _Nest'!F24</f>
        <v>369983.74</v>
      </c>
      <c r="G24" s="43">
        <f>'Loc - HQ'!G24+'Loc - SF_Soma_RWC'!G24+'Loc - Oak_Dan'!G24+'Loc - SV'!G24+'Loc - NYC'!G24+'P&amp;L _Nest'!G24</f>
        <v>0</v>
      </c>
      <c r="H24" s="43">
        <f>'Loc - HQ'!H24+'Loc - SF_Soma_RWC'!H24+'Loc - Oak_Dan'!H24+'Loc - SV'!H24+'Loc - NYC'!H24+'P&amp;L _Nest'!H24</f>
        <v>0</v>
      </c>
      <c r="I24" s="43">
        <f>'Loc - HQ'!I24+'Loc - SF_Soma_RWC'!I24+'Loc - Oak_Dan'!I24+'Loc - SV'!I24+'Loc - NYC'!I24+'P&amp;L _Nest'!I24</f>
        <v>0</v>
      </c>
      <c r="J24" s="43">
        <f>'Loc - HQ'!J24+'Loc - SF_Soma_RWC'!J24+'Loc - Oak_Dan'!J24+'Loc - SV'!J24+'Loc - NYC'!J24+'P&amp;L _Nest'!J24</f>
        <v>0</v>
      </c>
      <c r="K24" s="43">
        <f>'Loc - HQ'!K24+'Loc - SF_Soma_RWC'!K24+'Loc - Oak_Dan'!K24+'Loc - SV'!K24+'Loc - NYC'!K24+'P&amp;L _Nest'!K24</f>
        <v>0</v>
      </c>
      <c r="L24" s="43">
        <f>'Loc - HQ'!L24+'Loc - SF_Soma_RWC'!L24+'Loc - Oak_Dan'!L24+'Loc - SV'!L24+'Loc - NYC'!L24+'P&amp;L _Nest'!L24</f>
        <v>0</v>
      </c>
      <c r="M24" s="69">
        <f>'Loc - HQ'!M24+'Loc - SF_Soma_RWC'!M24+'Loc - Oak_Dan'!M24+'Loc - SV'!M24+'Loc - NYC'!M24+'P&amp;L _Nest'!M24</f>
        <v>0</v>
      </c>
      <c r="N24" s="70">
        <f t="shared" si="6"/>
        <v>1234897.42</v>
      </c>
      <c r="O24" s="52">
        <f>+SUM(N24:N26)-'Loc - HQ'!N26</f>
        <v>4191727.9300000006</v>
      </c>
    </row>
    <row r="25" spans="1:16" x14ac:dyDescent="0.25">
      <c r="A25" s="90" t="s">
        <v>50</v>
      </c>
      <c r="B25" s="43">
        <f>'Loc - HQ'!B25+'Loc - SF_Soma_RWC'!B25+'Loc - Oak_Dan'!B25+'Loc - SV'!B25+'Loc - NYC'!B25+'P&amp;L _Nest'!B25</f>
        <v>94268.26</v>
      </c>
      <c r="C25" s="43">
        <f>'Loc - HQ'!C25+'Loc - SF_Soma_RWC'!C25+'Loc - Oak_Dan'!C25+'Loc - SV'!C25+'Loc - NYC'!C25+'P&amp;L _Nest'!C25</f>
        <v>324971.75</v>
      </c>
      <c r="D25" s="43">
        <f>'Loc - HQ'!D25+'Loc - SF_Soma_RWC'!D25+'Loc - Oak_Dan'!D25+'Loc - SV'!D25+'Loc - NYC'!D25+'P&amp;L _Nest'!D25</f>
        <v>285933.24999999994</v>
      </c>
      <c r="E25" s="43">
        <f>'Loc - HQ'!E25+'Loc - SF_Soma_RWC'!E25+'Loc - Oak_Dan'!E25+'Loc - SV'!E25+'Loc - NYC'!E25+'P&amp;L _Nest'!E25</f>
        <v>260334.28999999998</v>
      </c>
      <c r="F25" s="43">
        <f>'Loc - HQ'!F25+'Loc - SF_Soma_RWC'!F25+'Loc - Oak_Dan'!F25+'Loc - SV'!F25+'Loc - NYC'!F25+'P&amp;L _Nest'!F25</f>
        <v>274185.02</v>
      </c>
      <c r="G25" s="43">
        <f>'Loc - HQ'!G25+'Loc - SF_Soma_RWC'!G25+'Loc - Oak_Dan'!G25+'Loc - SV'!G25+'Loc - NYC'!G25+'P&amp;L _Nest'!G25</f>
        <v>0</v>
      </c>
      <c r="H25" s="43">
        <f>'Loc - HQ'!H25+'Loc - SF_Soma_RWC'!H25+'Loc - Oak_Dan'!H25+'Loc - SV'!H25+'Loc - NYC'!H25+'P&amp;L _Nest'!H25</f>
        <v>0</v>
      </c>
      <c r="I25" s="43">
        <f>'Loc - HQ'!I25+'Loc - SF_Soma_RWC'!I25+'Loc - Oak_Dan'!I25+'Loc - SV'!I25+'Loc - NYC'!I25+'P&amp;L _Nest'!I25</f>
        <v>0</v>
      </c>
      <c r="J25" s="43">
        <f>'Loc - HQ'!J25+'Loc - SF_Soma_RWC'!J25+'Loc - Oak_Dan'!J25+'Loc - SV'!J25+'Loc - NYC'!J25+'P&amp;L _Nest'!J25</f>
        <v>0</v>
      </c>
      <c r="K25" s="43">
        <f>'Loc - HQ'!K25+'Loc - SF_Soma_RWC'!K25+'Loc - Oak_Dan'!K25+'Loc - SV'!K25+'Loc - NYC'!K25+'P&amp;L _Nest'!K25</f>
        <v>0</v>
      </c>
      <c r="L25" s="43">
        <f>'Loc - HQ'!L25+'Loc - SF_Soma_RWC'!L25+'Loc - Oak_Dan'!L25+'Loc - SV'!L25+'Loc - NYC'!L25+'P&amp;L _Nest'!L25</f>
        <v>0</v>
      </c>
      <c r="M25" s="43">
        <f>'Loc - HQ'!M25+'Loc - SF_Soma_RWC'!M25+'Loc - Oak_Dan'!M25+'Loc - SV'!M25+'Loc - NYC'!M25+'P&amp;L _Nest'!M25</f>
        <v>0</v>
      </c>
      <c r="N25" s="70">
        <f t="shared" si="6"/>
        <v>1239692.57</v>
      </c>
    </row>
    <row r="26" spans="1:16" x14ac:dyDescent="0.25">
      <c r="A26" s="68" t="s">
        <v>28</v>
      </c>
      <c r="B26" s="44">
        <f>'Loc - HQ'!B26+'Loc - SF_Soma_RWC'!B26+'Loc - Oak_Dan'!B26+'Loc - SV'!B26+'Loc - NYC'!B26+'P&amp;L _Nest'!B26</f>
        <v>143139.87</v>
      </c>
      <c r="C26" s="44">
        <f>'Loc - HQ'!C26+'Loc - SF_Soma_RWC'!C26+'Loc - Oak_Dan'!C26+'Loc - SV'!C26+'Loc - NYC'!C26+'P&amp;L _Nest'!C26</f>
        <v>404907.45000000007</v>
      </c>
      <c r="D26" s="44">
        <f>'Loc - HQ'!D26+'Loc - SF_Soma_RWC'!D26+'Loc - Oak_Dan'!D26+'Loc - SV'!D26+'Loc - NYC'!D26+'P&amp;L _Nest'!D26</f>
        <v>264586.89</v>
      </c>
      <c r="E26" s="44">
        <f>'Loc - HQ'!E26+'Loc - SF_Soma_RWC'!E26+'Loc - Oak_Dan'!E26+'Loc - SV'!E26+'Loc - NYC'!E26+'P&amp;L _Nest'!E26</f>
        <v>431728.16</v>
      </c>
      <c r="F26" s="44">
        <f>'Loc - HQ'!F26+'Loc - SF_Soma_RWC'!F26+'Loc - Oak_Dan'!F26+'Loc - SV'!F26+'Loc - NYC'!F26+'P&amp;L _Nest'!F26</f>
        <v>485752.56000000023</v>
      </c>
      <c r="G26" s="44">
        <f>'Loc - HQ'!G26+'Loc - SF_Soma_RWC'!G26+'Loc - Oak_Dan'!G26+'Loc - SV'!G26+'Loc - NYC'!G26+'P&amp;L _Nest'!G26</f>
        <v>0</v>
      </c>
      <c r="H26" s="44">
        <f>'Loc - HQ'!H26+'Loc - SF_Soma_RWC'!H26+'Loc - Oak_Dan'!H26+'Loc - SV'!H26+'Loc - NYC'!H26+'P&amp;L _Nest'!H26</f>
        <v>0</v>
      </c>
      <c r="I26" s="44">
        <f>'Loc - HQ'!I26+'Loc - SF_Soma_RWC'!I26+'Loc - Oak_Dan'!I26+'Loc - SV'!I26+'Loc - NYC'!I26+'P&amp;L _Nest'!I26</f>
        <v>0</v>
      </c>
      <c r="J26" s="44">
        <f>'Loc - HQ'!J26+'Loc - SF_Soma_RWC'!J26+'Loc - Oak_Dan'!J26+'Loc - SV'!J26+'Loc - NYC'!J26+'P&amp;L _Nest'!J26</f>
        <v>0</v>
      </c>
      <c r="K26" s="44">
        <f>'Loc - HQ'!K26+'Loc - SF_Soma_RWC'!K26+'Loc - Oak_Dan'!K26+'Loc - SV'!K26+'Loc - NYC'!K26+'P&amp;L _Nest'!K26</f>
        <v>0</v>
      </c>
      <c r="L26" s="44">
        <f>'Loc - HQ'!L26+'Loc - SF_Soma_RWC'!L26+'Loc - Oak_Dan'!L26+'Loc - SV'!L26+'Loc - NYC'!L26+'P&amp;L _Nest'!L26</f>
        <v>0</v>
      </c>
      <c r="M26" s="71">
        <f>'Loc - HQ'!M26+'Loc - SF_Soma_RWC'!M26+'Loc - Oak_Dan'!M26+'Loc - SV'!M26+'Loc - NYC'!M26+'P&amp;L _Nest'!M26</f>
        <v>0</v>
      </c>
      <c r="N26" s="72">
        <f t="shared" si="6"/>
        <v>1730114.9300000004</v>
      </c>
    </row>
    <row r="27" spans="1:16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25">
      <c r="A28" s="73" t="s">
        <v>29</v>
      </c>
      <c r="B28" s="72">
        <f t="shared" ref="B28:M28" si="7">SUM(B20:B26)</f>
        <v>3146276.15</v>
      </c>
      <c r="C28" s="72">
        <f t="shared" si="7"/>
        <v>4053209.87</v>
      </c>
      <c r="D28" s="72">
        <f t="shared" si="7"/>
        <v>3226130.7</v>
      </c>
      <c r="E28" s="72">
        <f t="shared" si="7"/>
        <v>3752912.5</v>
      </c>
      <c r="F28" s="72">
        <f t="shared" si="7"/>
        <v>3723707.38</v>
      </c>
      <c r="G28" s="72">
        <f t="shared" si="7"/>
        <v>0</v>
      </c>
      <c r="H28" s="72">
        <f t="shared" si="7"/>
        <v>0</v>
      </c>
      <c r="I28" s="72">
        <f t="shared" si="7"/>
        <v>0</v>
      </c>
      <c r="J28" s="72">
        <f t="shared" si="7"/>
        <v>0</v>
      </c>
      <c r="K28" s="72">
        <f t="shared" si="7"/>
        <v>0</v>
      </c>
      <c r="L28" s="72">
        <f t="shared" si="7"/>
        <v>0</v>
      </c>
      <c r="M28" s="72">
        <f t="shared" si="7"/>
        <v>0</v>
      </c>
      <c r="N28" s="72">
        <f t="shared" ref="N28" si="8">+SUM(B28:M28)</f>
        <v>17902236.599999998</v>
      </c>
      <c r="O28" s="52"/>
    </row>
    <row r="29" spans="1:16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145">
        <f>+N28/N17</f>
        <v>0.64233072226092813</v>
      </c>
    </row>
    <row r="30" spans="1:16" x14ac:dyDescent="0.25">
      <c r="A30" s="74" t="s">
        <v>30</v>
      </c>
      <c r="B30" s="70">
        <f t="shared" ref="B30:M30" si="9">B17-B28</f>
        <v>1632477.1055528452</v>
      </c>
      <c r="C30" s="70">
        <f t="shared" si="9"/>
        <v>2046572.5283738654</v>
      </c>
      <c r="D30" s="70">
        <f t="shared" si="9"/>
        <v>3785753.9526733244</v>
      </c>
      <c r="E30" s="70">
        <f t="shared" si="9"/>
        <v>1333298.6113817645</v>
      </c>
      <c r="F30" s="70">
        <f t="shared" si="9"/>
        <v>1170407.5007258849</v>
      </c>
      <c r="G30" s="70">
        <f t="shared" si="9"/>
        <v>0</v>
      </c>
      <c r="H30" s="70">
        <f t="shared" si="9"/>
        <v>0</v>
      </c>
      <c r="I30" s="70">
        <f t="shared" si="9"/>
        <v>0</v>
      </c>
      <c r="J30" s="70">
        <f t="shared" si="9"/>
        <v>0</v>
      </c>
      <c r="K30" s="70">
        <f t="shared" si="9"/>
        <v>0</v>
      </c>
      <c r="L30" s="70">
        <f t="shared" si="9"/>
        <v>0</v>
      </c>
      <c r="M30" s="70">
        <f t="shared" si="9"/>
        <v>0</v>
      </c>
      <c r="N30" s="70">
        <f>+SUM(B30:M30)</f>
        <v>9968509.6987076849</v>
      </c>
    </row>
    <row r="31" spans="1:1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7"/>
    </row>
    <row r="32" spans="1:16" x14ac:dyDescent="0.25">
      <c r="A32" s="67" t="s">
        <v>31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7"/>
    </row>
    <row r="33" spans="1:16" x14ac:dyDescent="0.25">
      <c r="A33" s="68" t="s">
        <v>32</v>
      </c>
      <c r="B33" s="43">
        <f>'Loc - HQ'!B33+'Loc - SF_Soma_RWC'!B33+'Loc - Oak_Dan'!B33+'Loc - SV'!B33+'Loc - NYC'!B33+'P&amp;L _Nest'!B33</f>
        <v>1291121.9999999998</v>
      </c>
      <c r="C33" s="43">
        <f>'Loc - HQ'!C33+'Loc - SF_Soma_RWC'!C33+'Loc - Oak_Dan'!C33+'Loc - SV'!C33+'Loc - NYC'!C33+'P&amp;L _Nest'!C33</f>
        <v>852236.5399999998</v>
      </c>
      <c r="D33" s="43">
        <f>'Loc - HQ'!D33+'Loc - SF_Soma_RWC'!D33+'Loc - Oak_Dan'!D33+'Loc - SV'!D33+'Loc - NYC'!D33+'P&amp;L _Nest'!D33</f>
        <v>601235.60999999987</v>
      </c>
      <c r="E33" s="43">
        <f>'Loc - HQ'!E33+'Loc - SF_Soma_RWC'!E33+'Loc - Oak_Dan'!E33+'Loc - SV'!E33+'Loc - NYC'!E33+'P&amp;L _Nest'!E33</f>
        <v>945522.65999999957</v>
      </c>
      <c r="F33" s="43">
        <f>'Loc - HQ'!F33+'Loc - SF_Soma_RWC'!F33+'Loc - Oak_Dan'!F33+'Loc - SV'!F33+'Loc - NYC'!F33+'P&amp;L _Nest'!F33</f>
        <v>856841.76000000047</v>
      </c>
      <c r="G33" s="43">
        <f>'Loc - HQ'!G33+'Loc - SF_Soma_RWC'!G33+'Loc - Oak_Dan'!G33+'Loc - SV'!G33+'Loc - NYC'!G33+'P&amp;L _Nest'!G33</f>
        <v>0</v>
      </c>
      <c r="H33" s="43">
        <f>'Loc - HQ'!H33+'Loc - SF_Soma_RWC'!H33+'Loc - Oak_Dan'!H33+'Loc - SV'!H33+'Loc - NYC'!H33+'P&amp;L _Nest'!H33</f>
        <v>0</v>
      </c>
      <c r="I33" s="43">
        <f>'Loc - HQ'!I33+'Loc - SF_Soma_RWC'!I33+'Loc - Oak_Dan'!I33+'Loc - SV'!I33+'Loc - NYC'!I33+'P&amp;L _Nest'!I33</f>
        <v>0</v>
      </c>
      <c r="J33" s="43">
        <f>'Loc - HQ'!J33+'Loc - SF_Soma_RWC'!J33+'Loc - Oak_Dan'!J33+'Loc - SV'!J33+'Loc - NYC'!J33+'P&amp;L _Nest'!J33</f>
        <v>0</v>
      </c>
      <c r="K33" s="43">
        <f>'Loc - HQ'!K33+'Loc - SF_Soma_RWC'!K33+'Loc - Oak_Dan'!K33+'Loc - SV'!K33+'Loc - NYC'!K33+'P&amp;L _Nest'!K33</f>
        <v>0</v>
      </c>
      <c r="L33" s="43">
        <f>'Loc - HQ'!L33+'Loc - SF_Soma_RWC'!L33+'Loc - Oak_Dan'!L33+'Loc - SV'!L33+'Loc - NYC'!L33+'P&amp;L _Nest'!L33</f>
        <v>0</v>
      </c>
      <c r="M33" s="69">
        <f>'Loc - HQ'!M33+'Loc - SF_Soma_RWC'!M33+'Loc - Oak_Dan'!M33+'Loc - SV'!M33+'Loc - NYC'!M33+'P&amp;L _Nest'!M33</f>
        <v>0</v>
      </c>
      <c r="N33" s="70">
        <f t="shared" ref="N33:N42" si="10">+SUM(B33:M33)</f>
        <v>4546958.5699999994</v>
      </c>
    </row>
    <row r="34" spans="1:16" x14ac:dyDescent="0.25">
      <c r="A34" s="68" t="s">
        <v>33</v>
      </c>
      <c r="B34" s="43">
        <f>'Loc - HQ'!B34+'Loc - SF_Soma_RWC'!B34+'Loc - Oak_Dan'!B34+'Loc - SV'!B34+'Loc - NYC'!B34+'P&amp;L _Nest'!B34</f>
        <v>135695.32999999999</v>
      </c>
      <c r="C34" s="43">
        <f>'Loc - HQ'!C34+'Loc - SF_Soma_RWC'!C34+'Loc - Oak_Dan'!C34+'Loc - SV'!C34+'Loc - NYC'!C34+'P&amp;L _Nest'!C34</f>
        <v>34572.58</v>
      </c>
      <c r="D34" s="43">
        <f>'Loc - HQ'!D34+'Loc - SF_Soma_RWC'!D34+'Loc - Oak_Dan'!D34+'Loc - SV'!D34+'Loc - NYC'!D34+'P&amp;L _Nest'!D34</f>
        <v>104305.90000000002</v>
      </c>
      <c r="E34" s="43">
        <f>'Loc - HQ'!E34+'Loc - SF_Soma_RWC'!E34+'Loc - Oak_Dan'!E34+'Loc - SV'!E34+'Loc - NYC'!E34+'P&amp;L _Nest'!E34</f>
        <v>182069.08000000002</v>
      </c>
      <c r="F34" s="43">
        <f>'Loc - HQ'!F34+'Loc - SF_Soma_RWC'!F34+'Loc - Oak_Dan'!F34+'Loc - SV'!F34+'Loc - NYC'!F34+'P&amp;L _Nest'!F34</f>
        <v>107807.31000000001</v>
      </c>
      <c r="G34" s="43">
        <f>'Loc - HQ'!G34+'Loc - SF_Soma_RWC'!G34+'Loc - Oak_Dan'!G34+'Loc - SV'!G34+'Loc - NYC'!G34+'P&amp;L _Nest'!G34</f>
        <v>0</v>
      </c>
      <c r="H34" s="43">
        <f>'Loc - HQ'!H34+'Loc - SF_Soma_RWC'!H34+'Loc - Oak_Dan'!H34+'Loc - SV'!H34+'Loc - NYC'!H34+'P&amp;L _Nest'!H34</f>
        <v>0</v>
      </c>
      <c r="I34" s="43">
        <f>'Loc - HQ'!I34+'Loc - SF_Soma_RWC'!I34+'Loc - Oak_Dan'!I34+'Loc - SV'!I34+'Loc - NYC'!I34+'P&amp;L _Nest'!I34</f>
        <v>0</v>
      </c>
      <c r="J34" s="43">
        <f>'Loc - HQ'!J34+'Loc - SF_Soma_RWC'!J34+'Loc - Oak_Dan'!J34+'Loc - SV'!J34+'Loc - NYC'!J34+'P&amp;L _Nest'!J34</f>
        <v>0</v>
      </c>
      <c r="K34" s="43">
        <f>'Loc - HQ'!K34+'Loc - SF_Soma_RWC'!K34+'Loc - Oak_Dan'!K34+'Loc - SV'!K34+'Loc - NYC'!K34+'P&amp;L _Nest'!K34</f>
        <v>0</v>
      </c>
      <c r="L34" s="43">
        <f>'Loc - HQ'!L34+'Loc - SF_Soma_RWC'!L34+'Loc - Oak_Dan'!L34+'Loc - SV'!L34+'Loc - NYC'!L34+'P&amp;L _Nest'!L34</f>
        <v>0</v>
      </c>
      <c r="M34" s="69">
        <f>'Loc - HQ'!M34+'Loc - SF_Soma_RWC'!M34+'Loc - Oak_Dan'!M34+'Loc - SV'!M34+'Loc - NYC'!M34+'P&amp;L _Nest'!M34</f>
        <v>0</v>
      </c>
      <c r="N34" s="70">
        <f t="shared" si="10"/>
        <v>564450.20000000007</v>
      </c>
    </row>
    <row r="35" spans="1:16" x14ac:dyDescent="0.25">
      <c r="A35" s="68" t="s">
        <v>34</v>
      </c>
      <c r="B35" s="43">
        <f>'Loc - HQ'!B35+'Loc - SF_Soma_RWC'!B35+'Loc - Oak_Dan'!B35+'Loc - SV'!B35+'Loc - NYC'!B35+'P&amp;L _Nest'!B35</f>
        <v>62755.059999999983</v>
      </c>
      <c r="C35" s="43">
        <f>'Loc - HQ'!C35+'Loc - SF_Soma_RWC'!C35+'Loc - Oak_Dan'!C35+'Loc - SV'!C35+'Loc - NYC'!C35+'P&amp;L _Nest'!C35</f>
        <v>38594.129999999997</v>
      </c>
      <c r="D35" s="43">
        <f>'Loc - HQ'!D35+'Loc - SF_Soma_RWC'!D35+'Loc - Oak_Dan'!D35+'Loc - SV'!D35+'Loc - NYC'!D35+'P&amp;L _Nest'!D35</f>
        <v>112498.84999999999</v>
      </c>
      <c r="E35" s="43">
        <f>'Loc - HQ'!E35+'Loc - SF_Soma_RWC'!E35+'Loc - Oak_Dan'!E35+'Loc - SV'!E35+'Loc - NYC'!E35+'P&amp;L _Nest'!E35</f>
        <v>125589.6</v>
      </c>
      <c r="F35" s="43">
        <f>'Loc - HQ'!F35+'Loc - SF_Soma_RWC'!F35+'Loc - Oak_Dan'!F35+'Loc - SV'!F35+'Loc - NYC'!F35+'P&amp;L _Nest'!F35</f>
        <v>114218.44</v>
      </c>
      <c r="G35" s="43">
        <f>'Loc - HQ'!G35+'Loc - SF_Soma_RWC'!G35+'Loc - Oak_Dan'!G35+'Loc - SV'!G35+'Loc - NYC'!G35+'P&amp;L _Nest'!G35</f>
        <v>0</v>
      </c>
      <c r="H35" s="43">
        <f>'Loc - HQ'!H35+'Loc - SF_Soma_RWC'!H35+'Loc - Oak_Dan'!H35+'Loc - SV'!H35+'Loc - NYC'!H35+'P&amp;L _Nest'!H35</f>
        <v>0</v>
      </c>
      <c r="I35" s="43">
        <f>'Loc - HQ'!I35+'Loc - SF_Soma_RWC'!I35+'Loc - Oak_Dan'!I35+'Loc - SV'!I35+'Loc - NYC'!I35+'P&amp;L _Nest'!I35</f>
        <v>0</v>
      </c>
      <c r="J35" s="43">
        <f>'Loc - HQ'!J35+'Loc - SF_Soma_RWC'!J35+'Loc - Oak_Dan'!J35+'Loc - SV'!J35+'Loc - NYC'!J35+'P&amp;L _Nest'!J35</f>
        <v>0</v>
      </c>
      <c r="K35" s="43">
        <f>'Loc - HQ'!K35+'Loc - SF_Soma_RWC'!K35+'Loc - Oak_Dan'!K35+'Loc - SV'!K35+'Loc - NYC'!K35+'P&amp;L _Nest'!K35</f>
        <v>0</v>
      </c>
      <c r="L35" s="43">
        <f>'Loc - HQ'!L35+'Loc - SF_Soma_RWC'!L35+'Loc - Oak_Dan'!L35+'Loc - SV'!L35+'Loc - NYC'!L35+'P&amp;L _Nest'!L35</f>
        <v>0</v>
      </c>
      <c r="M35" s="69">
        <f>'Loc - HQ'!M35+'Loc - SF_Soma_RWC'!M35+'Loc - Oak_Dan'!M35+'Loc - SV'!M35+'Loc - NYC'!M35+'P&amp;L _Nest'!M35</f>
        <v>0</v>
      </c>
      <c r="N35" s="70">
        <f t="shared" si="10"/>
        <v>453656.08</v>
      </c>
    </row>
    <row r="36" spans="1:16" x14ac:dyDescent="0.25">
      <c r="A36" s="68" t="s">
        <v>35</v>
      </c>
      <c r="B36" s="43">
        <f>'Loc - HQ'!B36+'Loc - SF_Soma_RWC'!B36+'Loc - Oak_Dan'!B36+'Loc - SV'!B36+'Loc - NYC'!B36+'P&amp;L _Nest'!B36</f>
        <v>248577.62</v>
      </c>
      <c r="C36" s="43">
        <f>'Loc - HQ'!C36+'Loc - SF_Soma_RWC'!C36+'Loc - Oak_Dan'!C36+'Loc - SV'!C36+'Loc - NYC'!C36+'P&amp;L _Nest'!C36</f>
        <v>393594.38</v>
      </c>
      <c r="D36" s="43">
        <f>'Loc - HQ'!D36+'Loc - SF_Soma_RWC'!D36+'Loc - Oak_Dan'!D36+'Loc - SV'!D36+'Loc - NYC'!D36+'P&amp;L _Nest'!D36</f>
        <v>310857.22000000003</v>
      </c>
      <c r="E36" s="43">
        <f>'Loc - HQ'!E36+'Loc - SF_Soma_RWC'!E36+'Loc - Oak_Dan'!E36+'Loc - SV'!E36+'Loc - NYC'!E36+'P&amp;L _Nest'!E36</f>
        <v>338056.14</v>
      </c>
      <c r="F36" s="43">
        <f>'Loc - HQ'!F36+'Loc - SF_Soma_RWC'!F36+'Loc - Oak_Dan'!F36+'Loc - SV'!F36+'Loc - NYC'!F36+'P&amp;L _Nest'!F36</f>
        <v>329042.46999999997</v>
      </c>
      <c r="G36" s="43">
        <f>'Loc - HQ'!G36+'Loc - SF_Soma_RWC'!G36+'Loc - Oak_Dan'!G36+'Loc - SV'!G36+'Loc - NYC'!G36+'P&amp;L _Nest'!G36</f>
        <v>0</v>
      </c>
      <c r="H36" s="43">
        <f>'Loc - HQ'!H36+'Loc - SF_Soma_RWC'!H36+'Loc - Oak_Dan'!H36+'Loc - SV'!H36+'Loc - NYC'!H36+'P&amp;L _Nest'!H36</f>
        <v>0</v>
      </c>
      <c r="I36" s="43">
        <f>'Loc - HQ'!I36+'Loc - SF_Soma_RWC'!I36+'Loc - Oak_Dan'!I36+'Loc - SV'!I36+'Loc - NYC'!I36+'P&amp;L _Nest'!I36</f>
        <v>0</v>
      </c>
      <c r="J36" s="43">
        <f>'Loc - HQ'!J36+'Loc - SF_Soma_RWC'!J36+'Loc - Oak_Dan'!J36+'Loc - SV'!J36+'Loc - NYC'!J36+'P&amp;L _Nest'!J36</f>
        <v>0</v>
      </c>
      <c r="K36" s="43">
        <f>'Loc - HQ'!K36+'Loc - SF_Soma_RWC'!K36+'Loc - Oak_Dan'!K36+'Loc - SV'!K36+'Loc - NYC'!K36+'P&amp;L _Nest'!K36</f>
        <v>0</v>
      </c>
      <c r="L36" s="43">
        <f>'Loc - HQ'!L36+'Loc - SF_Soma_RWC'!L36+'Loc - Oak_Dan'!L36+'Loc - SV'!L36+'Loc - NYC'!L36+'P&amp;L _Nest'!L36</f>
        <v>0</v>
      </c>
      <c r="M36" s="69">
        <f>'Loc - HQ'!M36+'Loc - SF_Soma_RWC'!M36+'Loc - Oak_Dan'!M36+'Loc - SV'!M36+'Loc - NYC'!M36+'P&amp;L _Nest'!M36</f>
        <v>0</v>
      </c>
      <c r="N36" s="70">
        <f t="shared" si="10"/>
        <v>1620127.8299999998</v>
      </c>
      <c r="P36" s="52"/>
    </row>
    <row r="37" spans="1:16" x14ac:dyDescent="0.25">
      <c r="A37" s="68" t="s">
        <v>36</v>
      </c>
      <c r="B37" s="43">
        <f>'Loc - HQ'!B37+'Loc - SF_Soma_RWC'!B37+'Loc - Oak_Dan'!B37+'Loc - SV'!B37+'Loc - NYC'!B37+'P&amp;L _Nest'!B37</f>
        <v>183602.09999999995</v>
      </c>
      <c r="C37" s="43">
        <f>'Loc - HQ'!C37+'Loc - SF_Soma_RWC'!C37+'Loc - Oak_Dan'!C37+'Loc - SV'!C37+'Loc - NYC'!C37+'P&amp;L _Nest'!C37</f>
        <v>176818.47999999998</v>
      </c>
      <c r="D37" s="43">
        <f>'Loc - HQ'!D37+'Loc - SF_Soma_RWC'!D37+'Loc - Oak_Dan'!D37+'Loc - SV'!D37+'Loc - NYC'!D37+'P&amp;L _Nest'!D37</f>
        <v>155862.75</v>
      </c>
      <c r="E37" s="43">
        <f>'Loc - HQ'!E37+'Loc - SF_Soma_RWC'!E37+'Loc - Oak_Dan'!E37+'Loc - SV'!E37+'Loc - NYC'!E37+'P&amp;L _Nest'!E37</f>
        <v>258631.36999999997</v>
      </c>
      <c r="F37" s="43">
        <f>'Loc - HQ'!F37+'Loc - SF_Soma_RWC'!F37+'Loc - Oak_Dan'!F37+'Loc - SV'!F37+'Loc - NYC'!F37+'P&amp;L _Nest'!F37</f>
        <v>261192.53999999995</v>
      </c>
      <c r="G37" s="43">
        <f>'Loc - HQ'!G37+'Loc - SF_Soma_RWC'!G37+'Loc - Oak_Dan'!G37+'Loc - SV'!G37+'Loc - NYC'!G37+'P&amp;L _Nest'!G37</f>
        <v>0</v>
      </c>
      <c r="H37" s="43">
        <f>'Loc - HQ'!H37+'Loc - SF_Soma_RWC'!H37+'Loc - Oak_Dan'!H37+'Loc - SV'!H37+'Loc - NYC'!H37+'P&amp;L _Nest'!H37</f>
        <v>0</v>
      </c>
      <c r="I37" s="43">
        <f>'Loc - HQ'!I37+'Loc - SF_Soma_RWC'!I37+'Loc - Oak_Dan'!I37+'Loc - SV'!I37+'Loc - NYC'!I37+'P&amp;L _Nest'!I37</f>
        <v>0</v>
      </c>
      <c r="J37" s="43">
        <f>'Loc - HQ'!J37+'Loc - SF_Soma_RWC'!J37+'Loc - Oak_Dan'!J37+'Loc - SV'!J37+'Loc - NYC'!J37+'P&amp;L _Nest'!J37</f>
        <v>0</v>
      </c>
      <c r="K37" s="43">
        <f>'Loc - HQ'!K37+'Loc - SF_Soma_RWC'!K37+'Loc - Oak_Dan'!K37+'Loc - SV'!K37+'Loc - NYC'!K37+'P&amp;L _Nest'!K37</f>
        <v>0</v>
      </c>
      <c r="L37" s="43">
        <f>'Loc - HQ'!L37+'Loc - SF_Soma_RWC'!L37+'Loc - Oak_Dan'!L37+'Loc - SV'!L37+'Loc - NYC'!L37+'P&amp;L _Nest'!L37</f>
        <v>0</v>
      </c>
      <c r="M37" s="69">
        <f>'Loc - HQ'!M37+'Loc - SF_Soma_RWC'!M37+'Loc - Oak_Dan'!M37+'Loc - SV'!M37+'Loc - NYC'!M37+'P&amp;L _Nest'!M37</f>
        <v>0</v>
      </c>
      <c r="N37" s="70">
        <f t="shared" si="10"/>
        <v>1036107.2399999999</v>
      </c>
    </row>
    <row r="38" spans="1:16" x14ac:dyDescent="0.25">
      <c r="A38" s="68" t="s">
        <v>37</v>
      </c>
      <c r="B38" s="43">
        <f>'Loc - HQ'!B38+'Loc - SF_Soma_RWC'!B38+'Loc - Oak_Dan'!B38+'Loc - SV'!B38+'Loc - NYC'!B38+'P&amp;L _Nest'!B38</f>
        <v>39088.050000000003</v>
      </c>
      <c r="C38" s="43">
        <f>'Loc - HQ'!C38+'Loc - SF_Soma_RWC'!C38+'Loc - Oak_Dan'!C38+'Loc - SV'!C38+'Loc - NYC'!C38+'P&amp;L _Nest'!C38</f>
        <v>13229.559999999996</v>
      </c>
      <c r="D38" s="43">
        <f>'Loc - HQ'!D38+'Loc - SF_Soma_RWC'!D38+'Loc - Oak_Dan'!D38+'Loc - SV'!D38+'Loc - NYC'!D38+'P&amp;L _Nest'!D38</f>
        <v>27750.28</v>
      </c>
      <c r="E38" s="43">
        <f>'Loc - HQ'!E38+'Loc - SF_Soma_RWC'!E38+'Loc - Oak_Dan'!E38+'Loc - SV'!E38+'Loc - NYC'!E38+'P&amp;L _Nest'!E38</f>
        <v>81668.86</v>
      </c>
      <c r="F38" s="43">
        <f>'Loc - HQ'!F38+'Loc - SF_Soma_RWC'!F38+'Loc - Oak_Dan'!F38+'Loc - SV'!F38+'Loc - NYC'!F38+'P&amp;L _Nest'!F38</f>
        <v>43912.639999999992</v>
      </c>
      <c r="G38" s="43">
        <f>'Loc - HQ'!G38+'Loc - SF_Soma_RWC'!G38+'Loc - Oak_Dan'!G38+'Loc - SV'!G38+'Loc - NYC'!G38+'P&amp;L _Nest'!G38</f>
        <v>0</v>
      </c>
      <c r="H38" s="43">
        <f>'Loc - HQ'!H38+'Loc - SF_Soma_RWC'!H38+'Loc - Oak_Dan'!H38+'Loc - SV'!H38+'Loc - NYC'!H38+'P&amp;L _Nest'!H38</f>
        <v>0</v>
      </c>
      <c r="I38" s="43">
        <f>'Loc - HQ'!I38+'Loc - SF_Soma_RWC'!I38+'Loc - Oak_Dan'!I38+'Loc - SV'!I38+'Loc - NYC'!I38+'P&amp;L _Nest'!I38</f>
        <v>0</v>
      </c>
      <c r="J38" s="43">
        <f>'Loc - HQ'!J38+'Loc - SF_Soma_RWC'!J38+'Loc - Oak_Dan'!J38+'Loc - SV'!J38+'Loc - NYC'!J38+'P&amp;L _Nest'!J38</f>
        <v>0</v>
      </c>
      <c r="K38" s="43">
        <f>'Loc - HQ'!K38+'Loc - SF_Soma_RWC'!K38+'Loc - Oak_Dan'!K38+'Loc - SV'!K38+'Loc - NYC'!K38+'P&amp;L _Nest'!K38</f>
        <v>0</v>
      </c>
      <c r="L38" s="43">
        <f>'Loc - HQ'!L38+'Loc - SF_Soma_RWC'!L38+'Loc - Oak_Dan'!L38+'Loc - SV'!L38+'Loc - NYC'!L38+'P&amp;L _Nest'!L38</f>
        <v>0</v>
      </c>
      <c r="M38" s="69">
        <f>'Loc - HQ'!M38+'Loc - SF_Soma_RWC'!M38+'Loc - Oak_Dan'!M38+'Loc - SV'!M38+'Loc - NYC'!M38+'P&amp;L _Nest'!M38</f>
        <v>0</v>
      </c>
      <c r="N38" s="70">
        <f t="shared" si="10"/>
        <v>205649.38999999998</v>
      </c>
      <c r="P38" s="52"/>
    </row>
    <row r="39" spans="1:16" x14ac:dyDescent="0.25">
      <c r="A39" s="68" t="s">
        <v>38</v>
      </c>
      <c r="B39" s="43">
        <f>'Loc - HQ'!B39+'Loc - SF_Soma_RWC'!B39+'Loc - Oak_Dan'!B39+'Loc - SV'!B39+'Loc - NYC'!B39+'P&amp;L _Nest'!B39</f>
        <v>11923.029999999999</v>
      </c>
      <c r="C39" s="43">
        <f>'Loc - HQ'!C39+'Loc - SF_Soma_RWC'!C39+'Loc - Oak_Dan'!C39+'Loc - SV'!C39+'Loc - NYC'!C39+'P&amp;L _Nest'!C39</f>
        <v>41466.769999999997</v>
      </c>
      <c r="D39" s="43">
        <f>'Loc - HQ'!D39+'Loc - SF_Soma_RWC'!D39+'Loc - Oak_Dan'!D39+'Loc - SV'!D39+'Loc - NYC'!D39+'P&amp;L _Nest'!D39</f>
        <v>16956.12</v>
      </c>
      <c r="E39" s="43">
        <f>'Loc - HQ'!E39+'Loc - SF_Soma_RWC'!E39+'Loc - Oak_Dan'!E39+'Loc - SV'!E39+'Loc - NYC'!E39+'P&amp;L _Nest'!E39</f>
        <v>42971.790000000008</v>
      </c>
      <c r="F39" s="43">
        <f>'Loc - HQ'!F39+'Loc - SF_Soma_RWC'!F39+'Loc - Oak_Dan'!F39+'Loc - SV'!F39+'Loc - NYC'!F39+'P&amp;L _Nest'!F39</f>
        <v>15189.6</v>
      </c>
      <c r="G39" s="43">
        <f>'Loc - HQ'!G39+'Loc - SF_Soma_RWC'!G39+'Loc - Oak_Dan'!G39+'Loc - SV'!G39+'Loc - NYC'!G39+'P&amp;L _Nest'!G39</f>
        <v>0</v>
      </c>
      <c r="H39" s="43">
        <f>'Loc - HQ'!H39+'Loc - SF_Soma_RWC'!H39+'Loc - Oak_Dan'!H39+'Loc - SV'!H39+'Loc - NYC'!H39+'P&amp;L _Nest'!H39</f>
        <v>0</v>
      </c>
      <c r="I39" s="43">
        <f>'Loc - HQ'!I39+'Loc - SF_Soma_RWC'!I39+'Loc - Oak_Dan'!I39+'Loc - SV'!I39+'Loc - NYC'!I39+'P&amp;L _Nest'!I39</f>
        <v>0</v>
      </c>
      <c r="J39" s="43">
        <f>'Loc - HQ'!J39+'Loc - SF_Soma_RWC'!J39+'Loc - Oak_Dan'!J39+'Loc - SV'!J39+'Loc - NYC'!J39+'P&amp;L _Nest'!J39</f>
        <v>0</v>
      </c>
      <c r="K39" s="43">
        <f>'Loc - HQ'!K39+'Loc - SF_Soma_RWC'!K39+'Loc - Oak_Dan'!K39+'Loc - SV'!K39+'Loc - NYC'!K39+'P&amp;L _Nest'!K39</f>
        <v>0</v>
      </c>
      <c r="L39" s="43">
        <f>'Loc - HQ'!L39+'Loc - SF_Soma_RWC'!L39+'Loc - Oak_Dan'!L39+'Loc - SV'!L39+'Loc - NYC'!L39+'P&amp;L _Nest'!L39</f>
        <v>0</v>
      </c>
      <c r="M39" s="69">
        <f>'Loc - HQ'!M39+'Loc - SF_Soma_RWC'!M39+'Loc - Oak_Dan'!M39+'Loc - SV'!M39+'Loc - NYC'!M39+'P&amp;L _Nest'!M39</f>
        <v>0</v>
      </c>
      <c r="N39" s="70">
        <f t="shared" si="10"/>
        <v>128507.31000000001</v>
      </c>
      <c r="P39" s="52"/>
    </row>
    <row r="40" spans="1:16" x14ac:dyDescent="0.25">
      <c r="A40" s="68" t="s">
        <v>39</v>
      </c>
      <c r="B40" s="43">
        <f>'Loc - HQ'!B40+'Loc - SF_Soma_RWC'!B40+'Loc - Oak_Dan'!B40+'Loc - SV'!B40+'Loc - NYC'!B40+'P&amp;L _Nest'!B40</f>
        <v>1963.4600000000003</v>
      </c>
      <c r="C40" s="43">
        <f>'Loc - HQ'!C40+'Loc - SF_Soma_RWC'!C40+'Loc - Oak_Dan'!C40+'Loc - SV'!C40+'Loc - NYC'!C40+'P&amp;L _Nest'!C40</f>
        <v>87227.12999999999</v>
      </c>
      <c r="D40" s="43">
        <f>'Loc - HQ'!D40+'Loc - SF_Soma_RWC'!D40+'Loc - Oak_Dan'!D40+'Loc - SV'!D40+'Loc - NYC'!D40+'P&amp;L _Nest'!D40</f>
        <v>34874.230000000003</v>
      </c>
      <c r="E40" s="43">
        <f>'Loc - HQ'!E40+'Loc - SF_Soma_RWC'!E40+'Loc - Oak_Dan'!E40+'Loc - SV'!E40+'Loc - NYC'!E40+'P&amp;L _Nest'!E40</f>
        <v>2207108.75</v>
      </c>
      <c r="F40" s="43">
        <f>'Loc - HQ'!F40+'Loc - SF_Soma_RWC'!F40+'Loc - Oak_Dan'!F40+'Loc - SV'!F40+'Loc - NYC'!F40+'P&amp;L _Nest'!F40</f>
        <v>74227.83</v>
      </c>
      <c r="G40" s="43">
        <f>'Loc - HQ'!G40+'Loc - SF_Soma_RWC'!G40+'Loc - Oak_Dan'!G40+'Loc - SV'!G40+'Loc - NYC'!G40+'P&amp;L _Nest'!G40</f>
        <v>0</v>
      </c>
      <c r="H40" s="43">
        <f>'Loc - HQ'!H40+'Loc - SF_Soma_RWC'!H40+'Loc - Oak_Dan'!H40+'Loc - SV'!H40+'Loc - NYC'!H40+'P&amp;L _Nest'!H40</f>
        <v>0</v>
      </c>
      <c r="I40" s="43">
        <f>'Loc - HQ'!I40+'Loc - SF_Soma_RWC'!I40+'Loc - Oak_Dan'!I40+'Loc - SV'!I40+'Loc - NYC'!I40+'P&amp;L _Nest'!I40</f>
        <v>0</v>
      </c>
      <c r="J40" s="43">
        <f>'Loc - HQ'!J40+'Loc - SF_Soma_RWC'!J40+'Loc - Oak_Dan'!J40+'Loc - SV'!J40+'Loc - NYC'!J40+'P&amp;L _Nest'!J40</f>
        <v>0</v>
      </c>
      <c r="K40" s="43">
        <f>'Loc - HQ'!K40+'Loc - SF_Soma_RWC'!K40+'Loc - Oak_Dan'!K40+'Loc - SV'!K40+'Loc - NYC'!K40+'P&amp;L _Nest'!K40</f>
        <v>0</v>
      </c>
      <c r="L40" s="43">
        <f>'Loc - HQ'!L40+'Loc - SF_Soma_RWC'!L40+'Loc - Oak_Dan'!L40+'Loc - SV'!L40+'Loc - NYC'!L40+'P&amp;L _Nest'!L40</f>
        <v>0</v>
      </c>
      <c r="M40" s="69">
        <f>'Loc - HQ'!M40+'Loc - SF_Soma_RWC'!M40+'Loc - Oak_Dan'!M40+'Loc - SV'!M40+'Loc - NYC'!M40+'P&amp;L _Nest'!M40</f>
        <v>0</v>
      </c>
      <c r="N40" s="70">
        <f t="shared" si="10"/>
        <v>2405401.4</v>
      </c>
      <c r="P40" s="52"/>
    </row>
    <row r="41" spans="1:16" x14ac:dyDescent="0.25">
      <c r="A41" s="68" t="s">
        <v>40</v>
      </c>
      <c r="B41" s="43">
        <f>'Loc - HQ'!B41+'Loc - SF_Soma_RWC'!B41+'Loc - Oak_Dan'!B41+'Loc - SV'!B41+'Loc - NYC'!B41+'P&amp;L _Nest'!B41</f>
        <v>25362.77</v>
      </c>
      <c r="C41" s="43">
        <f>'Loc - HQ'!C41+'Loc - SF_Soma_RWC'!C41+'Loc - Oak_Dan'!C41+'Loc - SV'!C41+'Loc - NYC'!C41+'P&amp;L _Nest'!C41</f>
        <v>11372.830000000002</v>
      </c>
      <c r="D41" s="43">
        <f>'Loc - HQ'!D41+'Loc - SF_Soma_RWC'!D41+'Loc - Oak_Dan'!D41+'Loc - SV'!D41+'Loc - NYC'!D41+'P&amp;L _Nest'!D41</f>
        <v>43881.32</v>
      </c>
      <c r="E41" s="43">
        <f>'Loc - HQ'!E41+'Loc - SF_Soma_RWC'!E41+'Loc - Oak_Dan'!E41+'Loc - SV'!E41+'Loc - NYC'!E41+'P&amp;L _Nest'!E41</f>
        <v>66650.62</v>
      </c>
      <c r="F41" s="43">
        <f>'Loc - HQ'!F41+'Loc - SF_Soma_RWC'!F41+'Loc - Oak_Dan'!F41+'Loc - SV'!F41+'Loc - NYC'!F41+'P&amp;L _Nest'!F41</f>
        <v>20049.599999999999</v>
      </c>
      <c r="G41" s="43">
        <f>'Loc - HQ'!G41+'Loc - SF_Soma_RWC'!G41+'Loc - Oak_Dan'!G41+'Loc - SV'!G41+'Loc - NYC'!G41+'P&amp;L _Nest'!G41</f>
        <v>0</v>
      </c>
      <c r="H41" s="43">
        <f>'Loc - HQ'!H41+'Loc - SF_Soma_RWC'!H41+'Loc - Oak_Dan'!H41+'Loc - SV'!H41+'Loc - NYC'!H41+'P&amp;L _Nest'!H41</f>
        <v>0</v>
      </c>
      <c r="I41" s="43">
        <f>'Loc - HQ'!I41+'Loc - SF_Soma_RWC'!I41+'Loc - Oak_Dan'!I41+'Loc - SV'!I41+'Loc - NYC'!I41+'P&amp;L _Nest'!I41</f>
        <v>0</v>
      </c>
      <c r="J41" s="43">
        <f>'Loc - HQ'!J41+'Loc - SF_Soma_RWC'!J41+'Loc - Oak_Dan'!J41+'Loc - SV'!J41+'Loc - NYC'!J41+'P&amp;L _Nest'!J41</f>
        <v>0</v>
      </c>
      <c r="K41" s="43">
        <f>'Loc - HQ'!K41+'Loc - SF_Soma_RWC'!K41+'Loc - Oak_Dan'!K41+'Loc - SV'!K41+'Loc - NYC'!K41+'P&amp;L _Nest'!K41</f>
        <v>0</v>
      </c>
      <c r="L41" s="43">
        <f>'Loc - HQ'!L41+'Loc - SF_Soma_RWC'!L41+'Loc - Oak_Dan'!L41+'Loc - SV'!L41+'Loc - NYC'!L41+'P&amp;L _Nest'!L41</f>
        <v>0</v>
      </c>
      <c r="M41" s="69">
        <f>'Loc - HQ'!M41+'Loc - SF_Soma_RWC'!M41+'Loc - Oak_Dan'!M41+'Loc - SV'!M41+'Loc - NYC'!M41+'P&amp;L _Nest'!M41</f>
        <v>0</v>
      </c>
      <c r="N41" s="70">
        <f t="shared" si="10"/>
        <v>167317.14000000001</v>
      </c>
    </row>
    <row r="42" spans="1:16" x14ac:dyDescent="0.25">
      <c r="A42" s="68" t="s">
        <v>41</v>
      </c>
      <c r="B42" s="44">
        <f>'Loc - HQ'!B42+'Loc - SF_Soma_RWC'!B42+'Loc - Oak_Dan'!B42+'Loc - SV'!B42+'Loc - NYC'!B42+'P&amp;L _Nest'!B42</f>
        <v>349716.82</v>
      </c>
      <c r="C42" s="44">
        <f>'Loc - HQ'!C42+'Loc - SF_Soma_RWC'!C42+'Loc - Oak_Dan'!C42+'Loc - SV'!C42+'Loc - NYC'!C42+'P&amp;L _Nest'!C42</f>
        <v>338232.42</v>
      </c>
      <c r="D42" s="44">
        <f>'Loc - HQ'!D42+'Loc - SF_Soma_RWC'!D42+'Loc - Oak_Dan'!D42+'Loc - SV'!D42+'Loc - NYC'!D42+'P&amp;L _Nest'!D42</f>
        <v>397664.35000000003</v>
      </c>
      <c r="E42" s="44">
        <f>'Loc - HQ'!E42+'Loc - SF_Soma_RWC'!E42+'Loc - Oak_Dan'!E42+'Loc - SV'!E42+'Loc - NYC'!E42+'P&amp;L _Nest'!E42</f>
        <v>362569.78</v>
      </c>
      <c r="F42" s="112">
        <f>'Loc - HQ'!F42+'Loc - SF_Soma_RWC'!F42+'Loc - Oak_Dan'!F42+'Loc - SV'!F42+'Loc - NYC'!F42+'P&amp;L _Nest'!F42</f>
        <v>341106.86</v>
      </c>
      <c r="G42" s="44">
        <f>'Loc - HQ'!G42+'Loc - SF_Soma_RWC'!G42+'Loc - Oak_Dan'!G42+'Loc - SV'!G42+'Loc - NYC'!G42+'P&amp;L _Nest'!G42</f>
        <v>0</v>
      </c>
      <c r="H42" s="44">
        <f>'Loc - HQ'!H42+'Loc - SF_Soma_RWC'!H42+'Loc - Oak_Dan'!H42+'Loc - SV'!H42+'Loc - NYC'!H42+'P&amp;L _Nest'!H42</f>
        <v>0</v>
      </c>
      <c r="I42" s="44">
        <f>'Loc - HQ'!I42+'Loc - SF_Soma_RWC'!I42+'Loc - Oak_Dan'!I42+'Loc - SV'!I42+'Loc - NYC'!I42+'P&amp;L _Nest'!I42</f>
        <v>0</v>
      </c>
      <c r="J42" s="44">
        <f>'Loc - HQ'!J42+'Loc - SF_Soma_RWC'!J42+'Loc - Oak_Dan'!J42+'Loc - SV'!J42+'Loc - NYC'!J42+'P&amp;L _Nest'!J42</f>
        <v>0</v>
      </c>
      <c r="K42" s="44">
        <f>'Loc - HQ'!K42+'Loc - SF_Soma_RWC'!K42+'Loc - Oak_Dan'!K42+'Loc - SV'!K42+'Loc - NYC'!K42+'P&amp;L _Nest'!K42</f>
        <v>0</v>
      </c>
      <c r="L42" s="44">
        <f>'Loc - HQ'!L42+'Loc - SF_Soma_RWC'!L42+'Loc - Oak_Dan'!L42+'Loc - SV'!L42+'Loc - NYC'!L42+'P&amp;L _Nest'!L42</f>
        <v>0</v>
      </c>
      <c r="M42" s="71">
        <f>'Loc - HQ'!M42+'Loc - SF_Soma_RWC'!M42+'Loc - Oak_Dan'!M42+'Loc - SV'!M42+'Loc - NYC'!M42+'P&amp;L _Nest'!M42</f>
        <v>0</v>
      </c>
      <c r="N42" s="72">
        <f t="shared" si="10"/>
        <v>1789290.23</v>
      </c>
    </row>
    <row r="43" spans="1:16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6" x14ac:dyDescent="0.25">
      <c r="A44" s="73" t="s">
        <v>42</v>
      </c>
      <c r="B44" s="70">
        <f>SUM(B33:B42)</f>
        <v>2349806.2399999998</v>
      </c>
      <c r="C44" s="70">
        <f>SUM(C33:C42)</f>
        <v>1987344.8199999998</v>
      </c>
      <c r="D44" s="70">
        <f t="shared" ref="D44:M44" si="11">SUM(D33:D42)</f>
        <v>1805886.6300000001</v>
      </c>
      <c r="E44" s="70">
        <f t="shared" si="11"/>
        <v>4610838.6499999994</v>
      </c>
      <c r="F44" s="70">
        <f t="shared" si="11"/>
        <v>2163589.0500000007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si="11"/>
        <v>0</v>
      </c>
      <c r="N44" s="70">
        <f>+SUM(B44:M44)</f>
        <v>12917465.390000001</v>
      </c>
      <c r="O44" s="52"/>
      <c r="P44" s="52"/>
    </row>
    <row r="45" spans="1:16" x14ac:dyDescent="0.25">
      <c r="A45" s="62"/>
      <c r="B45" s="77"/>
      <c r="C45" s="77"/>
      <c r="D45" s="77"/>
      <c r="E45" s="77"/>
      <c r="F45" s="77"/>
      <c r="G45" s="77"/>
      <c r="H45" s="77"/>
      <c r="I45" s="77"/>
      <c r="J45" s="62"/>
      <c r="K45" s="62"/>
      <c r="L45" s="62"/>
      <c r="M45" s="62"/>
      <c r="N45" s="146">
        <f>+N44/N17</f>
        <v>0.46347755641545052</v>
      </c>
      <c r="P45" s="52"/>
    </row>
    <row r="46" spans="1:16" x14ac:dyDescent="0.25">
      <c r="A46" s="68" t="s">
        <v>43</v>
      </c>
      <c r="B46" s="44">
        <f>'Loc - HQ'!B46+'Loc - SF_Soma_RWC'!B46+'Loc - Oak_Dan'!B46+'Loc - SV'!B46+'Loc - NYC'!B46+'P&amp;L _Nest'!B46</f>
        <v>71828.06</v>
      </c>
      <c r="C46" s="44">
        <f>'Loc - HQ'!C46+'Loc - SF_Soma_RWC'!C46+'Loc - Oak_Dan'!C46+'Loc - SV'!C46+'Loc - NYC'!C46+'P&amp;L _Nest'!C46</f>
        <v>-467.19</v>
      </c>
      <c r="D46" s="44">
        <f>'Loc - HQ'!D46+'Loc - SF_Soma_RWC'!D46+'Loc - Oak_Dan'!D46+'Loc - SV'!D46+'Loc - NYC'!D46+'P&amp;L _Nest'!D46</f>
        <v>-464.81</v>
      </c>
      <c r="E46" s="44">
        <f>'Loc - HQ'!E46+'Loc - SF_Soma_RWC'!E46+'Loc - Oak_Dan'!E46+'Loc - SV'!E46+'Loc - NYC'!E46+'P&amp;L _Nest'!E46</f>
        <v>-27082.929999999997</v>
      </c>
      <c r="F46" s="44">
        <f>'Loc - HQ'!F46+'Loc - SF_Soma_RWC'!F46+'Loc - Oak_Dan'!F46+'Loc - SV'!F46+'Loc - NYC'!F46+'P&amp;L _Nest'!F46</f>
        <v>-489.42</v>
      </c>
      <c r="G46" s="44"/>
      <c r="H46" s="44"/>
      <c r="I46" s="44"/>
      <c r="J46" s="44"/>
      <c r="K46" s="44"/>
      <c r="L46" s="44"/>
      <c r="M46" s="44"/>
      <c r="N46" s="72">
        <f>+SUM(B46:M46)</f>
        <v>43323.710000000006</v>
      </c>
      <c r="P46" s="55"/>
    </row>
    <row r="47" spans="1:16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  <c r="O47" s="52"/>
      <c r="P47" s="150"/>
    </row>
    <row r="48" spans="1:16" ht="15.75" thickBot="1" x14ac:dyDescent="0.3">
      <c r="A48" s="74" t="s">
        <v>44</v>
      </c>
      <c r="B48" s="75">
        <f>B30-B44+B46</f>
        <v>-645501.07444715453</v>
      </c>
      <c r="C48" s="75">
        <f>C30-C44+C46</f>
        <v>58760.518373865576</v>
      </c>
      <c r="D48" s="75">
        <f>D30-D44+D46</f>
        <v>1979402.5126733242</v>
      </c>
      <c r="E48" s="75">
        <f t="shared" ref="E48:L48" si="12">E30-E44+E46</f>
        <v>-3304622.9686182351</v>
      </c>
      <c r="F48" s="75">
        <f t="shared" si="12"/>
        <v>-993670.96927411587</v>
      </c>
      <c r="G48" s="75">
        <f t="shared" si="12"/>
        <v>0</v>
      </c>
      <c r="H48" s="75">
        <f t="shared" si="12"/>
        <v>0</v>
      </c>
      <c r="I48" s="75">
        <f t="shared" si="12"/>
        <v>0</v>
      </c>
      <c r="J48" s="75">
        <f t="shared" si="12"/>
        <v>0</v>
      </c>
      <c r="K48" s="75">
        <f t="shared" si="12"/>
        <v>0</v>
      </c>
      <c r="L48" s="75">
        <f t="shared" si="12"/>
        <v>0</v>
      </c>
      <c r="M48" s="75">
        <f>M30-M44+M46</f>
        <v>0</v>
      </c>
      <c r="N48" s="75">
        <f>+SUM(B48:M48)</f>
        <v>-2905631.9812923158</v>
      </c>
      <c r="O48" s="70"/>
      <c r="P48" s="52"/>
    </row>
    <row r="49" spans="1:16" ht="15.75" thickTop="1" x14ac:dyDescent="0.25">
      <c r="A49" s="68"/>
      <c r="B49" s="4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7"/>
    </row>
    <row r="50" spans="1:16" ht="15.75" thickBot="1" x14ac:dyDescent="0.3">
      <c r="A50" s="67" t="s">
        <v>45</v>
      </c>
      <c r="B50" s="87">
        <f>'Loc - HQ'!B50+'Loc - SF_Soma_RWC'!B50+'Loc - Oak_Dan'!B50+'Loc - SV'!B50+'Loc - NYC'!B50+'P&amp;L _Nest'!B50</f>
        <v>-295784.25444715476</v>
      </c>
      <c r="C50" s="87">
        <f>'Loc - HQ'!C50+'Loc - SF_Soma_RWC'!C50+'Loc - Oak_Dan'!C50+'Loc - SV'!C50+'Loc - NYC'!C50+'P&amp;L _Nest'!C50</f>
        <v>396992.93837386696</v>
      </c>
      <c r="D50" s="87">
        <f>'Loc - HQ'!D50+'Loc - SF_Soma_RWC'!D50+'Loc - Oak_Dan'!D50+'Loc - SV'!D50+'Loc - NYC'!D50+'P&amp;L _Nest'!D50</f>
        <v>2377066.862673325</v>
      </c>
      <c r="E50" s="87">
        <f>'Loc - HQ'!E50+'Loc - SF_Soma_RWC'!E50+'Loc - Oak_Dan'!E50+'Loc - SV'!E50+'Loc - NYC'!E50+'P&amp;L _Nest'!E50</f>
        <v>-737108.18703852582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f>+SUM(B50:M50)</f>
        <v>1741167.3595615113</v>
      </c>
      <c r="P50" s="56"/>
    </row>
    <row r="51" spans="1:16" ht="15.75" thickTop="1" x14ac:dyDescent="0.25">
      <c r="A51" s="67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</row>
    <row r="52" spans="1:16" ht="15.75" thickBot="1" x14ac:dyDescent="0.3">
      <c r="A52" s="88" t="s">
        <v>56</v>
      </c>
      <c r="B52" s="89">
        <f>B50+176923.48</f>
        <v>-118860.77444715475</v>
      </c>
      <c r="C52" s="89">
        <f>C50+176923.48</f>
        <v>573916.41837386694</v>
      </c>
      <c r="D52" s="89">
        <f>D50+176923.48</f>
        <v>2553990.342673325</v>
      </c>
      <c r="E52" s="89">
        <f>E50+176923.48</f>
        <v>-560184.70703852584</v>
      </c>
      <c r="F52" s="89"/>
      <c r="G52" s="89"/>
      <c r="H52" s="89"/>
      <c r="I52" s="89"/>
      <c r="J52" s="89"/>
      <c r="K52" s="89"/>
      <c r="L52" s="89"/>
      <c r="M52" s="89"/>
      <c r="N52" s="89">
        <f>+SUM(B52:M52)</f>
        <v>2448861.2795615112</v>
      </c>
    </row>
    <row r="53" spans="1:16" ht="15.75" thickTop="1" x14ac:dyDescent="0.25">
      <c r="A53" s="67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</row>
    <row r="54" spans="1:16" x14ac:dyDescent="0.25">
      <c r="A54" s="67" t="s">
        <v>57</v>
      </c>
      <c r="B54" s="70">
        <f>'Loc - HQ'!B50+'Loc - SF_Soma_RWC'!B50+'Loc - Oak_Dan'!B50+'Loc - SV'!B50+'Loc - NYC'!B50+'P&amp;L _Nest'!B50-B52</f>
        <v>-176923.48</v>
      </c>
      <c r="C54" s="70">
        <f>'Loc - HQ'!C50+'Loc - SF_Soma_RWC'!C50+'Loc - Oak_Dan'!C50+'Loc - SV'!C50+'Loc - NYC'!C50+'P&amp;L _Nest'!C50-C52</f>
        <v>-176923.47999999998</v>
      </c>
      <c r="D54" s="70">
        <f>'Loc - HQ'!D50+'Loc - SF_Soma_RWC'!D50+'Loc - Oak_Dan'!D50+'Loc - SV'!D50+'Loc - NYC'!D50+'P&amp;L _Nest'!D50-D52</f>
        <v>-176923.47999999998</v>
      </c>
      <c r="E54" s="70">
        <f>'Loc - HQ'!E50+'Loc - SF_Soma_RWC'!E50+'Loc - Oak_Dan'!E50+'Loc - SV'!E50+'Loc - NYC'!E50+'P&amp;L _Nest'!E50-E52</f>
        <v>-176923.47999999998</v>
      </c>
      <c r="F54" s="70"/>
      <c r="G54" s="70"/>
      <c r="H54" s="70"/>
      <c r="I54" s="70"/>
      <c r="J54" s="70"/>
      <c r="K54" s="70"/>
      <c r="L54" s="70"/>
      <c r="M54" s="62"/>
      <c r="N54" s="109">
        <f>+N17/$N$17</f>
        <v>1</v>
      </c>
    </row>
    <row r="55" spans="1:16" x14ac:dyDescent="0.25">
      <c r="A55" s="67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114" t="s">
        <v>142</v>
      </c>
      <c r="N55" s="109">
        <f>+N28/$N$17</f>
        <v>0.64233072226092813</v>
      </c>
    </row>
    <row r="56" spans="1:16" x14ac:dyDescent="0.25">
      <c r="M56" s="114" t="s">
        <v>143</v>
      </c>
      <c r="N56" s="109">
        <f>+N44/$N$17</f>
        <v>0.46347755641545052</v>
      </c>
    </row>
    <row r="57" spans="1:16" x14ac:dyDescent="0.25">
      <c r="A57" s="67"/>
      <c r="B57" s="56"/>
      <c r="D57" s="56"/>
      <c r="M57" s="114" t="s">
        <v>45</v>
      </c>
      <c r="N57" s="109">
        <f>+N48/N17</f>
        <v>-0.10425382765681608</v>
      </c>
    </row>
    <row r="58" spans="1:16" x14ac:dyDescent="0.25">
      <c r="A58" s="67"/>
      <c r="D58" s="52"/>
      <c r="M58" s="62"/>
      <c r="N58" s="62"/>
      <c r="O58" s="52"/>
    </row>
    <row r="59" spans="1:16" x14ac:dyDescent="0.25">
      <c r="A59" s="67"/>
      <c r="B59" s="52">
        <f>+SUM(B17:D17)</f>
        <v>17890420.306600034</v>
      </c>
      <c r="C59" s="52"/>
      <c r="D59" s="52"/>
      <c r="M59" s="62"/>
      <c r="N59" s="109">
        <f>+(N28+N44-N20)/N17</f>
        <v>0.88705355052320045</v>
      </c>
      <c r="O59" s="52"/>
    </row>
    <row r="60" spans="1:16" x14ac:dyDescent="0.25">
      <c r="A60" s="67"/>
      <c r="B60" s="52">
        <f>+SUM(B50:D50)</f>
        <v>2478275.5466000373</v>
      </c>
      <c r="N60" s="52"/>
      <c r="O60" s="57"/>
    </row>
    <row r="62" spans="1:16" x14ac:dyDescent="0.25">
      <c r="B62" s="42">
        <f>+SUM('Genesis (Not Cons)'!B14:D14)</f>
        <v>1254396.07</v>
      </c>
      <c r="N62" s="52"/>
      <c r="P62" s="52"/>
    </row>
    <row r="63" spans="1:16" x14ac:dyDescent="0.25">
      <c r="B63" s="52">
        <f>+SUM('Genesis (Not Cons)'!B41:D41)</f>
        <v>55131.52000000004</v>
      </c>
      <c r="N63" s="52"/>
    </row>
    <row r="65" spans="2:2" x14ac:dyDescent="0.25">
      <c r="B65" s="42">
        <f>+B59+B62*0.8</f>
        <v>18893937.162600033</v>
      </c>
    </row>
    <row r="66" spans="2:2" x14ac:dyDescent="0.25">
      <c r="B66" s="42">
        <f>+B60+B63*0.8</f>
        <v>2522380.7626000373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3" orientation="landscape" horizontalDpi="300" verticalDpi="300" r:id="rId1"/>
  <colBreaks count="1" manualBreakCount="1">
    <brk id="14" max="5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F4CA-8C16-4951-BD10-80391F1914DD}">
  <sheetPr>
    <tabColor theme="9" tint="0.79998168889431442"/>
  </sheetPr>
  <dimension ref="A1:K51"/>
  <sheetViews>
    <sheetView workbookViewId="0">
      <selection activeCell="G8" sqref="G8"/>
    </sheetView>
  </sheetViews>
  <sheetFormatPr defaultRowHeight="15" x14ac:dyDescent="0.25"/>
  <cols>
    <col min="1" max="1" width="14.42578125" customWidth="1"/>
    <col min="5" max="7" width="13.7109375" bestFit="1" customWidth="1"/>
    <col min="9" max="9" width="13.7109375" bestFit="1" customWidth="1"/>
    <col min="11" max="11" width="12.28515625" customWidth="1"/>
  </cols>
  <sheetData>
    <row r="1" spans="1:11" x14ac:dyDescent="0.25">
      <c r="E1" s="136" t="s">
        <v>668</v>
      </c>
      <c r="F1" s="136" t="s">
        <v>669</v>
      </c>
      <c r="G1" s="136" t="s">
        <v>677</v>
      </c>
      <c r="H1" s="136"/>
      <c r="I1" s="136" t="s">
        <v>654</v>
      </c>
      <c r="J1" s="136"/>
      <c r="K1" s="136" t="s">
        <v>654</v>
      </c>
    </row>
    <row r="2" spans="1:11" x14ac:dyDescent="0.25">
      <c r="E2" s="137" t="s">
        <v>655</v>
      </c>
      <c r="F2" s="137" t="s">
        <v>655</v>
      </c>
      <c r="G2" s="137" t="s">
        <v>655</v>
      </c>
      <c r="H2" s="136"/>
      <c r="I2" s="137" t="s">
        <v>655</v>
      </c>
      <c r="J2" s="136"/>
      <c r="K2" s="137">
        <v>2022</v>
      </c>
    </row>
    <row r="3" spans="1:11" x14ac:dyDescent="0.25">
      <c r="A3" t="s">
        <v>656</v>
      </c>
      <c r="E3" s="142">
        <f>+'P&amp;L - Consolidated'!N5</f>
        <v>1753</v>
      </c>
      <c r="F3" s="142">
        <f>+'Genesis (Not Cons)'!N4</f>
        <v>105</v>
      </c>
      <c r="G3" s="142">
        <f>+F3+E3</f>
        <v>1858</v>
      </c>
      <c r="I3">
        <v>845</v>
      </c>
      <c r="K3">
        <v>4184</v>
      </c>
    </row>
    <row r="6" spans="1:11" x14ac:dyDescent="0.25">
      <c r="A6" s="67" t="s">
        <v>17</v>
      </c>
    </row>
    <row r="7" spans="1:11" x14ac:dyDescent="0.25">
      <c r="A7" s="90" t="s">
        <v>666</v>
      </c>
      <c r="E7" s="138">
        <f>+SUM('P&amp;L - Consolidated'!B9:D11,'P&amp;L - Consolidated'!B13:D14)</f>
        <v>16900821.296600036</v>
      </c>
      <c r="F7" s="138">
        <f>+'Genesis (Not Cons)'!N8+'Genesis (Not Cons)'!N9+'Genesis (Not Cons)'!N11+'Genesis (Not Cons)'!N12</f>
        <v>2151334.5299999998</v>
      </c>
      <c r="G7" s="138">
        <f>+E7+F7*0.78</f>
        <v>18578862.230000038</v>
      </c>
      <c r="I7" s="138">
        <v>14377070.207199391</v>
      </c>
      <c r="K7" s="138">
        <v>71290707.071050227</v>
      </c>
    </row>
    <row r="8" spans="1:11" x14ac:dyDescent="0.25">
      <c r="A8" s="90" t="s">
        <v>667</v>
      </c>
      <c r="E8" s="139">
        <f>+SUM('P&amp;L - Consolidated'!B12:D12)</f>
        <v>989599.01</v>
      </c>
      <c r="F8" s="139">
        <f>+'Genesis (Not Cons)'!N10</f>
        <v>125167.90000000001</v>
      </c>
      <c r="G8" s="138">
        <f>+E8+F8*0.78</f>
        <v>1087229.9720000001</v>
      </c>
      <c r="I8" s="139">
        <v>767507.15245653212</v>
      </c>
      <c r="K8" s="139">
        <v>3070028.6098261285</v>
      </c>
    </row>
    <row r="9" spans="1:11" x14ac:dyDescent="0.25">
      <c r="A9" s="90" t="s">
        <v>657</v>
      </c>
      <c r="E9" s="140">
        <f>SUM(E7:E8)</f>
        <v>17890420.306600038</v>
      </c>
      <c r="F9" s="140">
        <f>SUM(F7:F8)</f>
        <v>2276502.4299999997</v>
      </c>
      <c r="G9" s="140">
        <f>SUM(G7:G8)</f>
        <v>19666092.202000037</v>
      </c>
      <c r="I9" s="138">
        <v>15144577.359655922</v>
      </c>
      <c r="K9" s="138">
        <v>74360735.680876359</v>
      </c>
    </row>
    <row r="10" spans="1:11" x14ac:dyDescent="0.25">
      <c r="A10" s="90"/>
      <c r="E10" s="138">
        <f>+E7/E3</f>
        <v>9641.0845958927766</v>
      </c>
      <c r="F10" s="138">
        <f>+F7/F3</f>
        <v>20488.900285714284</v>
      </c>
      <c r="G10" s="138">
        <f>+G7/G3</f>
        <v>9999.3876372443683</v>
      </c>
      <c r="I10" s="138">
        <f>+I7/I3</f>
        <v>17014.284268875021</v>
      </c>
      <c r="K10" s="138">
        <f>+K7/K3</f>
        <v>17038.887923291164</v>
      </c>
    </row>
    <row r="11" spans="1:11" x14ac:dyDescent="0.25">
      <c r="A11" s="121" t="s">
        <v>658</v>
      </c>
      <c r="E11" s="138"/>
      <c r="F11" s="138"/>
      <c r="G11" s="138"/>
      <c r="I11" s="138"/>
      <c r="K11" s="138"/>
    </row>
    <row r="12" spans="1:11" x14ac:dyDescent="0.25">
      <c r="A12" t="s">
        <v>659</v>
      </c>
      <c r="E12" s="138">
        <f>+SUM('Loc - SF_Soma_RWC'!B24:D26,'Loc - Oak_Dan'!B24:D26,'Loc - SV'!B24:D26,'Loc - NYC'!B24:D26,'P&amp;L _Nest'!B24:D26)</f>
        <v>2114742.6700000004</v>
      </c>
      <c r="F12" s="138">
        <f>+'Genesis (Not Cons)'!N18+'Genesis (Not Cons)'!N19+'Genesis (Not Cons)'!N20</f>
        <v>590782.9</v>
      </c>
      <c r="G12" s="138">
        <f>+E12+F12*0.78</f>
        <v>2575553.3320000004</v>
      </c>
      <c r="I12" s="138">
        <v>2756454.8400786594</v>
      </c>
      <c r="K12" s="138">
        <v>13347082.234814133</v>
      </c>
    </row>
    <row r="13" spans="1:11" x14ac:dyDescent="0.25">
      <c r="A13" t="s">
        <v>660</v>
      </c>
      <c r="E13" s="138">
        <f>+SUM('Loc - SF_Soma_RWC'!B20:D23,'Loc - Oak_Dan'!B20:D23,'Loc - SV'!B20:D23,'Loc - NYC'!B20:D23,'P&amp;L _Nest'!B20:D23)</f>
        <v>8146857.4199999999</v>
      </c>
      <c r="F13" s="138">
        <f>+'Genesis (Not Cons)'!N17</f>
        <v>860080.3</v>
      </c>
      <c r="G13" s="138">
        <f>+E13+F13*0.78</f>
        <v>8817720.0539999995</v>
      </c>
      <c r="I13" s="138">
        <v>9671277.9643230587</v>
      </c>
      <c r="K13" s="138">
        <v>39059806.419330291</v>
      </c>
    </row>
    <row r="14" spans="1:11" x14ac:dyDescent="0.25">
      <c r="A14" t="s">
        <v>661</v>
      </c>
      <c r="E14" s="139">
        <f>+SUM('Loc - SF_Soma_RWC'!B44:D44,'Loc - Oak_Dan'!B44:D44,'Loc - SV'!B44:D44,'Loc - NYC'!B44:D44,'P&amp;L _Nest'!B44:D44)</f>
        <v>2792968.28</v>
      </c>
      <c r="F14" s="139">
        <f>+'Genesis (Not Cons)'!N37</f>
        <v>702729.30999999994</v>
      </c>
      <c r="G14" s="138">
        <f>+E14+F14*0.78</f>
        <v>3341097.1417999999</v>
      </c>
      <c r="I14" s="139">
        <v>1733710.3130435853</v>
      </c>
      <c r="K14" s="139">
        <v>6934841.2521743402</v>
      </c>
    </row>
    <row r="15" spans="1:11" x14ac:dyDescent="0.25">
      <c r="A15" t="s">
        <v>657</v>
      </c>
      <c r="E15" s="140">
        <f>SUM(E12:E14)</f>
        <v>13054568.369999999</v>
      </c>
      <c r="F15" s="140">
        <f>SUM(F12:F14)</f>
        <v>2153592.5100000002</v>
      </c>
      <c r="G15" s="140">
        <f>SUM(G12:G14)</f>
        <v>14734370.527799999</v>
      </c>
      <c r="I15" s="138">
        <v>14161443.117445303</v>
      </c>
      <c r="K15" s="138">
        <v>59341729.906318761</v>
      </c>
    </row>
    <row r="16" spans="1:11" x14ac:dyDescent="0.25">
      <c r="E16" s="138"/>
      <c r="F16" s="138"/>
      <c r="G16" s="138"/>
      <c r="I16" s="138"/>
      <c r="K16" s="138"/>
    </row>
    <row r="17" spans="1:11" x14ac:dyDescent="0.25">
      <c r="A17" t="s">
        <v>662</v>
      </c>
      <c r="E17" s="138">
        <f>+E9-E15</f>
        <v>4835851.9366000388</v>
      </c>
      <c r="F17" s="138">
        <f>+F9-F15</f>
        <v>122909.91999999946</v>
      </c>
      <c r="G17" s="138">
        <f>+G9-G15</f>
        <v>4931721.6742000375</v>
      </c>
      <c r="I17" s="138">
        <v>983134.24221061915</v>
      </c>
      <c r="K17" s="138">
        <v>15019005.774557598</v>
      </c>
    </row>
    <row r="18" spans="1:11" x14ac:dyDescent="0.25">
      <c r="E18" s="138"/>
      <c r="F18" s="138"/>
      <c r="G18" s="138"/>
      <c r="I18" s="138"/>
      <c r="K18" s="138"/>
    </row>
    <row r="19" spans="1:11" x14ac:dyDescent="0.25">
      <c r="A19" s="121" t="s">
        <v>663</v>
      </c>
      <c r="E19" s="138"/>
      <c r="F19" s="138"/>
      <c r="G19" s="138"/>
      <c r="I19" s="138"/>
      <c r="K19" s="138"/>
    </row>
    <row r="20" spans="1:11" x14ac:dyDescent="0.25">
      <c r="A20" t="s">
        <v>664</v>
      </c>
      <c r="E20" s="138">
        <f>+SUM('Loc - HQ'!B20:D23,'Loc - HQ'!B33:D33,'Loc - HQ'!B39:D39)</f>
        <v>1794844.9</v>
      </c>
      <c r="F20" s="138"/>
      <c r="G20" s="138">
        <f>+E20+F20*0.78</f>
        <v>1794844.9</v>
      </c>
      <c r="I20" s="138">
        <v>1582526.1427100301</v>
      </c>
      <c r="K20" s="138">
        <v>6330104.5708401203</v>
      </c>
    </row>
    <row r="21" spans="1:11" x14ac:dyDescent="0.25">
      <c r="A21" t="s">
        <v>665</v>
      </c>
      <c r="E21" s="139">
        <f>+SUM('Loc - HQ'!B34:D42)-SUM('Loc - HQ'!B39:D39)+'Loc - HQ'!N26</f>
        <v>1728868.24</v>
      </c>
      <c r="F21" s="139"/>
      <c r="G21" s="138">
        <f>+E21+F21*0.78</f>
        <v>1728868.24</v>
      </c>
      <c r="I21" s="139">
        <v>1036045.5774739087</v>
      </c>
      <c r="K21" s="139">
        <v>4144182.3098956356</v>
      </c>
    </row>
    <row r="22" spans="1:11" x14ac:dyDescent="0.25">
      <c r="A22" t="s">
        <v>657</v>
      </c>
      <c r="E22" s="138">
        <f>SUM(E20:E21)</f>
        <v>3523713.1399999997</v>
      </c>
      <c r="F22" s="138">
        <f>SUM(F20:F21)</f>
        <v>0</v>
      </c>
      <c r="G22" s="140">
        <f>SUM(G20:G21)</f>
        <v>3523713.1399999997</v>
      </c>
      <c r="I22" s="138">
        <v>2618571.7201839387</v>
      </c>
      <c r="K22" s="138">
        <v>10474286.880735755</v>
      </c>
    </row>
    <row r="23" spans="1:11" x14ac:dyDescent="0.25">
      <c r="F23" s="138"/>
      <c r="G23" s="138"/>
      <c r="I23" s="138"/>
      <c r="K23" s="138"/>
    </row>
    <row r="24" spans="1:11" x14ac:dyDescent="0.25">
      <c r="A24" t="s">
        <v>157</v>
      </c>
      <c r="E24" s="138">
        <f>+'P&amp;L - Consolidated'!N46</f>
        <v>43323.710000000006</v>
      </c>
      <c r="F24" s="138">
        <f>+'P&amp;L - Consolidated'!O46</f>
        <v>0</v>
      </c>
      <c r="G24" s="138">
        <f>+E24+F24*0.78</f>
        <v>43323.710000000006</v>
      </c>
      <c r="I24" s="138"/>
      <c r="K24" s="138"/>
    </row>
    <row r="25" spans="1:11" x14ac:dyDescent="0.25">
      <c r="A25" t="s">
        <v>673</v>
      </c>
      <c r="E25" s="138">
        <f>+E17-E22+E24</f>
        <v>1355462.5066000391</v>
      </c>
      <c r="F25" s="138">
        <f>+F17-F22+F24</f>
        <v>122909.91999999946</v>
      </c>
      <c r="G25" s="138">
        <f>+G17-G22+G24</f>
        <v>1451332.2442000378</v>
      </c>
      <c r="I25" s="138"/>
      <c r="K25" s="138"/>
    </row>
    <row r="26" spans="1:11" x14ac:dyDescent="0.25">
      <c r="F26" s="138"/>
      <c r="G26" s="138"/>
      <c r="I26" s="138"/>
      <c r="K26" s="138"/>
    </row>
    <row r="27" spans="1:11" x14ac:dyDescent="0.25">
      <c r="A27" t="s">
        <v>45</v>
      </c>
      <c r="E27" s="36">
        <f>+E25+E35</f>
        <v>2779063.6166000389</v>
      </c>
      <c r="F27" s="36">
        <f>+F25+F35</f>
        <v>217736.91999999946</v>
      </c>
      <c r="G27" s="138">
        <f>+E27+F27*0.78</f>
        <v>2948898.4142000386</v>
      </c>
      <c r="I27" s="138">
        <f>+I17-I22</f>
        <v>-1635437.4779733196</v>
      </c>
      <c r="K27" s="138">
        <f>+K17-K22</f>
        <v>4544718.893821843</v>
      </c>
    </row>
    <row r="28" spans="1:11" x14ac:dyDescent="0.25">
      <c r="F28" s="138"/>
      <c r="G28" s="138"/>
      <c r="I28" s="138"/>
      <c r="K28" s="138"/>
    </row>
    <row r="29" spans="1:11" x14ac:dyDescent="0.25">
      <c r="F29" s="138"/>
      <c r="G29" s="138"/>
      <c r="I29" s="138"/>
      <c r="K29" s="138"/>
    </row>
    <row r="30" spans="1:11" x14ac:dyDescent="0.25">
      <c r="F30" s="138"/>
      <c r="G30" s="138"/>
      <c r="I30" s="138"/>
      <c r="K30" s="138"/>
    </row>
    <row r="31" spans="1:11" x14ac:dyDescent="0.25">
      <c r="F31" s="138"/>
      <c r="G31" s="138"/>
      <c r="I31" s="138"/>
      <c r="K31" s="138"/>
    </row>
    <row r="32" spans="1:11" x14ac:dyDescent="0.25">
      <c r="A32" t="s">
        <v>674</v>
      </c>
      <c r="E32" s="138"/>
      <c r="F32" s="138"/>
      <c r="G32" s="138"/>
      <c r="I32" s="138"/>
      <c r="K32" s="138"/>
    </row>
    <row r="33" spans="1:11" x14ac:dyDescent="0.25">
      <c r="A33" t="s">
        <v>63</v>
      </c>
      <c r="E33" s="138">
        <f>+'Loc - HQ'!N56</f>
        <v>1300897.48</v>
      </c>
      <c r="F33" s="138">
        <v>94827</v>
      </c>
      <c r="G33" s="138"/>
      <c r="I33" s="138"/>
      <c r="K33" s="138"/>
    </row>
    <row r="34" spans="1:11" x14ac:dyDescent="0.25">
      <c r="A34" t="s">
        <v>675</v>
      </c>
      <c r="E34" s="138">
        <f>+'Loc - HQ'!N57</f>
        <v>122703.63</v>
      </c>
      <c r="G34" s="138"/>
      <c r="I34" s="138"/>
      <c r="K34" s="138"/>
    </row>
    <row r="35" spans="1:11" x14ac:dyDescent="0.25">
      <c r="E35" s="138">
        <f>SUM(E33:E34)</f>
        <v>1423601.1099999999</v>
      </c>
      <c r="F35" s="138">
        <f>SUM(F33:F34)</f>
        <v>94827</v>
      </c>
      <c r="G35" s="138"/>
      <c r="I35" s="138"/>
      <c r="K35" s="138"/>
    </row>
    <row r="36" spans="1:11" x14ac:dyDescent="0.25">
      <c r="E36" s="138"/>
      <c r="F36" s="138"/>
      <c r="G36" s="138"/>
      <c r="I36" s="138"/>
      <c r="K36" s="138"/>
    </row>
    <row r="37" spans="1:11" x14ac:dyDescent="0.25">
      <c r="E37" s="138">
        <f>+E35+E25</f>
        <v>2779063.6166000389</v>
      </c>
      <c r="F37" s="138">
        <f>+F35+F25</f>
        <v>217736.91999999946</v>
      </c>
      <c r="G37" s="138"/>
      <c r="I37" s="138"/>
      <c r="K37" s="138"/>
    </row>
    <row r="38" spans="1:11" x14ac:dyDescent="0.25">
      <c r="E38" s="138"/>
      <c r="F38" s="138"/>
      <c r="G38" s="138"/>
      <c r="I38" s="138"/>
      <c r="K38" s="138"/>
    </row>
    <row r="39" spans="1:11" x14ac:dyDescent="0.25">
      <c r="E39" s="138"/>
      <c r="F39" s="138"/>
      <c r="G39" s="138"/>
      <c r="I39" s="138"/>
      <c r="K39" s="138"/>
    </row>
    <row r="40" spans="1:11" x14ac:dyDescent="0.25">
      <c r="E40" s="138"/>
      <c r="F40" s="138"/>
      <c r="G40" s="138"/>
      <c r="I40" s="138"/>
      <c r="K40" s="138"/>
    </row>
    <row r="41" spans="1:11" x14ac:dyDescent="0.25">
      <c r="E41" s="138"/>
      <c r="F41" s="138"/>
      <c r="G41" s="138"/>
      <c r="I41" s="138"/>
      <c r="K41" s="138"/>
    </row>
    <row r="42" spans="1:11" x14ac:dyDescent="0.25">
      <c r="E42" s="138"/>
      <c r="F42" s="138"/>
      <c r="G42" s="138"/>
      <c r="I42" s="138"/>
      <c r="K42" s="138"/>
    </row>
    <row r="43" spans="1:11" x14ac:dyDescent="0.25">
      <c r="E43" s="138"/>
      <c r="F43" s="138"/>
      <c r="G43" s="138"/>
      <c r="I43" s="138"/>
      <c r="K43" s="138"/>
    </row>
    <row r="44" spans="1:11" x14ac:dyDescent="0.25">
      <c r="A44" t="s">
        <v>670</v>
      </c>
      <c r="E44" s="138">
        <f>+E17-E22+E24</f>
        <v>1355462.5066000391</v>
      </c>
      <c r="F44" s="138"/>
      <c r="G44" s="138"/>
      <c r="I44" s="138"/>
      <c r="K44" s="138"/>
    </row>
    <row r="45" spans="1:11" x14ac:dyDescent="0.25">
      <c r="E45" s="138"/>
      <c r="F45" s="138"/>
      <c r="G45" s="138"/>
      <c r="I45" s="138"/>
      <c r="K45" s="138"/>
    </row>
    <row r="46" spans="1:11" x14ac:dyDescent="0.25">
      <c r="A46" t="s">
        <v>63</v>
      </c>
      <c r="E46" s="138">
        <f>+'Loc - HQ'!N56</f>
        <v>1300897.48</v>
      </c>
      <c r="F46" s="138"/>
      <c r="G46" s="138"/>
      <c r="I46" s="138"/>
      <c r="K46" s="138"/>
    </row>
    <row r="47" spans="1:11" x14ac:dyDescent="0.25">
      <c r="A47" t="s">
        <v>671</v>
      </c>
      <c r="E47" s="138">
        <f>+'Loc - HQ'!N57+'P&amp;L _Nest'!N42</f>
        <v>160868.43</v>
      </c>
      <c r="F47" s="138"/>
      <c r="G47" s="138"/>
      <c r="I47" s="138"/>
      <c r="K47" s="138"/>
    </row>
    <row r="48" spans="1:11" x14ac:dyDescent="0.25">
      <c r="A48" t="s">
        <v>672</v>
      </c>
      <c r="E48" s="138"/>
      <c r="F48" s="138"/>
      <c r="G48" s="138"/>
      <c r="I48" s="138"/>
      <c r="K48" s="138"/>
    </row>
    <row r="49" spans="5:11" x14ac:dyDescent="0.25">
      <c r="E49" s="138">
        <f>SUM(E46:E48)</f>
        <v>1461765.91</v>
      </c>
      <c r="F49" s="138"/>
      <c r="G49" s="138"/>
      <c r="I49" s="138"/>
      <c r="K49" s="138"/>
    </row>
    <row r="50" spans="5:11" x14ac:dyDescent="0.25">
      <c r="E50" s="140">
        <f>+E49+E44</f>
        <v>2817228.4166000392</v>
      </c>
      <c r="F50" s="138"/>
      <c r="G50" s="138"/>
      <c r="I50" s="138"/>
      <c r="K50" s="138"/>
    </row>
    <row r="51" spans="5:11" x14ac:dyDescent="0.25">
      <c r="E51" s="138"/>
      <c r="F51" s="138"/>
      <c r="G51" s="138"/>
      <c r="I51" s="138"/>
      <c r="K51" s="1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66-836B-4A37-93C5-7C9897AD74B0}">
  <sheetPr>
    <tabColor theme="9" tint="0.79998168889431442"/>
  </sheetPr>
  <dimension ref="A1:P1615"/>
  <sheetViews>
    <sheetView tabSelected="1" view="pageBreakPreview" topLeftCell="A10" zoomScale="70" zoomScaleNormal="80" zoomScaleSheetLayoutView="70" workbookViewId="0">
      <selection activeCell="B50" sqref="B50"/>
    </sheetView>
  </sheetViews>
  <sheetFormatPr defaultColWidth="8.7109375" defaultRowHeight="15" x14ac:dyDescent="0.25"/>
  <cols>
    <col min="1" max="1" width="36.7109375" style="42" customWidth="1"/>
    <col min="2" max="3" width="18.42578125" style="42" customWidth="1"/>
    <col min="4" max="4" width="14.5703125" style="42" customWidth="1"/>
    <col min="5" max="5" width="15.5703125" style="42" customWidth="1"/>
    <col min="6" max="14" width="14.5703125" style="42" customWidth="1"/>
    <col min="15" max="15" width="8.7109375" style="42"/>
    <col min="16" max="16" width="18.28515625" style="42" customWidth="1"/>
    <col min="17" max="16384" width="8.7109375" style="42"/>
  </cols>
  <sheetData>
    <row r="1" spans="1:15" x14ac:dyDescent="0.25">
      <c r="A1" s="154" t="s">
        <v>59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62"/>
      <c r="O1" s="62"/>
    </row>
    <row r="2" spans="1:15" x14ac:dyDescent="0.25">
      <c r="A2" s="154" t="s">
        <v>60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62"/>
      <c r="O2" s="62"/>
    </row>
    <row r="3" spans="1:15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62"/>
      <c r="O3" s="62"/>
    </row>
    <row r="4" spans="1:15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2"/>
      <c r="O4" s="62"/>
    </row>
    <row r="5" spans="1:15" x14ac:dyDescent="0.25">
      <c r="A5" s="59" t="s">
        <v>3</v>
      </c>
      <c r="B5" s="78"/>
      <c r="C5" s="78"/>
      <c r="D5" s="78"/>
      <c r="E5" s="78"/>
      <c r="F5" s="78"/>
      <c r="G5" s="78"/>
      <c r="H5" s="78"/>
      <c r="I5" s="78"/>
      <c r="J5" s="60"/>
      <c r="K5" s="60"/>
      <c r="L5" s="60"/>
      <c r="M5" s="60"/>
      <c r="N5" s="61"/>
      <c r="O5" s="62"/>
    </row>
    <row r="6" spans="1:15" x14ac:dyDescent="0.25">
      <c r="A6" s="114" t="s">
        <v>680</v>
      </c>
      <c r="B6" s="152" t="s">
        <v>96</v>
      </c>
      <c r="C6" s="79"/>
      <c r="D6" s="79"/>
      <c r="E6" s="79"/>
      <c r="F6" s="79"/>
      <c r="G6" s="79"/>
      <c r="H6" s="79"/>
      <c r="I6" s="79"/>
      <c r="J6" s="62"/>
      <c r="K6" s="62"/>
      <c r="L6" s="62"/>
      <c r="M6" s="62"/>
      <c r="N6" s="62"/>
      <c r="O6" s="62"/>
    </row>
    <row r="7" spans="1:15" x14ac:dyDescent="0.25">
      <c r="A7" s="62"/>
      <c r="B7" s="80" t="s">
        <v>4</v>
      </c>
      <c r="C7" s="80" t="s">
        <v>5</v>
      </c>
      <c r="D7" s="80" t="s">
        <v>6</v>
      </c>
      <c r="E7" s="80" t="s">
        <v>7</v>
      </c>
      <c r="F7" s="80" t="s">
        <v>8</v>
      </c>
      <c r="G7" s="80" t="s">
        <v>9</v>
      </c>
      <c r="H7" s="80" t="s">
        <v>10</v>
      </c>
      <c r="I7" s="80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  <c r="O7" s="62"/>
    </row>
    <row r="8" spans="1:15" x14ac:dyDescent="0.25">
      <c r="A8" s="67" t="s">
        <v>17</v>
      </c>
      <c r="B8" s="79"/>
      <c r="C8" s="79"/>
      <c r="D8" s="79"/>
      <c r="E8" s="79"/>
      <c r="F8" s="79"/>
      <c r="G8" s="79"/>
      <c r="H8" s="79"/>
      <c r="I8" s="79"/>
      <c r="J8" s="62"/>
      <c r="K8" s="62"/>
      <c r="L8" s="62"/>
      <c r="M8" s="62"/>
      <c r="N8" s="62"/>
      <c r="O8" s="62"/>
    </row>
    <row r="9" spans="1:15" x14ac:dyDescent="0.25">
      <c r="A9" s="90" t="s">
        <v>47</v>
      </c>
      <c r="B9" s="48"/>
      <c r="C9" s="48"/>
      <c r="D9" s="48"/>
      <c r="E9" s="48"/>
      <c r="F9" s="48"/>
      <c r="G9" s="48"/>
      <c r="H9" s="48"/>
      <c r="I9" s="48"/>
      <c r="J9" s="43"/>
      <c r="K9" s="49"/>
      <c r="L9" s="49"/>
      <c r="M9" s="69"/>
      <c r="N9" s="70">
        <f t="shared" ref="N9:N15" si="0">+SUM(B9:M9)</f>
        <v>0</v>
      </c>
      <c r="O9" s="62"/>
    </row>
    <row r="10" spans="1:15" x14ac:dyDescent="0.25">
      <c r="A10" s="90" t="s">
        <v>48</v>
      </c>
      <c r="B10" s="48"/>
      <c r="C10" s="48"/>
      <c r="D10" s="48"/>
      <c r="E10" s="48"/>
      <c r="F10" s="48"/>
      <c r="G10" s="48"/>
      <c r="H10" s="48"/>
      <c r="I10" s="48"/>
      <c r="J10" s="43"/>
      <c r="K10" s="49"/>
      <c r="L10" s="49"/>
      <c r="M10" s="69"/>
      <c r="N10" s="70">
        <f t="shared" si="0"/>
        <v>0</v>
      </c>
      <c r="O10" s="62"/>
    </row>
    <row r="11" spans="1:15" x14ac:dyDescent="0.25">
      <c r="A11" s="90" t="s">
        <v>49</v>
      </c>
      <c r="B11" s="48"/>
      <c r="C11" s="48"/>
      <c r="D11" s="48"/>
      <c r="E11" s="48"/>
      <c r="F11" s="48"/>
      <c r="G11" s="48"/>
      <c r="H11" s="48"/>
      <c r="I11" s="48"/>
      <c r="J11" s="43"/>
      <c r="K11" s="49"/>
      <c r="L11" s="49"/>
      <c r="M11" s="49"/>
      <c r="N11" s="70">
        <f t="shared" si="0"/>
        <v>0</v>
      </c>
      <c r="O11" s="62"/>
    </row>
    <row r="12" spans="1:15" x14ac:dyDescent="0.25">
      <c r="A12" s="68" t="s">
        <v>22</v>
      </c>
      <c r="B12" s="48"/>
      <c r="C12" s="48"/>
      <c r="D12" s="48"/>
      <c r="E12" s="48"/>
      <c r="F12" s="48"/>
      <c r="G12" s="48"/>
      <c r="H12" s="48"/>
      <c r="I12" s="48"/>
      <c r="J12" s="43"/>
      <c r="K12" s="43"/>
      <c r="L12" s="43"/>
      <c r="M12" s="69"/>
      <c r="N12" s="70">
        <f t="shared" si="0"/>
        <v>0</v>
      </c>
      <c r="O12" s="62"/>
    </row>
    <row r="13" spans="1:15" x14ac:dyDescent="0.25">
      <c r="A13" s="68" t="s">
        <v>50</v>
      </c>
      <c r="B13" s="48"/>
      <c r="C13" s="48"/>
      <c r="D13" s="48"/>
      <c r="E13" s="48"/>
      <c r="F13" s="48"/>
      <c r="G13" s="48"/>
      <c r="H13" s="48"/>
      <c r="I13" s="48"/>
      <c r="J13" s="43"/>
      <c r="K13" s="43"/>
      <c r="L13" s="43"/>
      <c r="M13" s="69"/>
      <c r="N13" s="70">
        <f t="shared" si="0"/>
        <v>0</v>
      </c>
      <c r="O13" s="62"/>
    </row>
    <row r="14" spans="1:15" x14ac:dyDescent="0.25">
      <c r="A14" s="68" t="s">
        <v>51</v>
      </c>
      <c r="B14" s="48"/>
      <c r="C14" s="48"/>
      <c r="D14" s="48"/>
      <c r="E14" s="48"/>
      <c r="F14" s="48"/>
      <c r="G14" s="48"/>
      <c r="H14" s="48"/>
      <c r="I14" s="48"/>
      <c r="J14" s="43"/>
      <c r="K14" s="43"/>
      <c r="L14" s="43"/>
      <c r="M14" s="69"/>
      <c r="N14" s="70">
        <f t="shared" si="0"/>
        <v>0</v>
      </c>
      <c r="O14" s="62"/>
    </row>
    <row r="15" spans="1:15" x14ac:dyDescent="0.25">
      <c r="A15" s="68" t="s">
        <v>23</v>
      </c>
      <c r="B15" s="50"/>
      <c r="C15" s="50"/>
      <c r="D15" s="50"/>
      <c r="E15" s="50"/>
      <c r="F15" s="50"/>
      <c r="G15" s="50"/>
      <c r="H15" s="50"/>
      <c r="I15" s="50"/>
      <c r="J15" s="44"/>
      <c r="K15" s="44"/>
      <c r="L15" s="44"/>
      <c r="M15" s="71"/>
      <c r="N15" s="72">
        <f t="shared" si="0"/>
        <v>0</v>
      </c>
      <c r="O15" s="62"/>
    </row>
    <row r="16" spans="1:15" x14ac:dyDescent="0.25">
      <c r="A16" s="68"/>
      <c r="B16" s="48"/>
      <c r="C16" s="48"/>
      <c r="D16" s="48"/>
      <c r="E16" s="48"/>
      <c r="F16" s="48"/>
      <c r="G16" s="48"/>
      <c r="H16" s="48"/>
      <c r="I16" s="48"/>
      <c r="J16" s="43"/>
      <c r="K16" s="43"/>
      <c r="L16" s="43"/>
      <c r="M16" s="69"/>
      <c r="N16" s="70"/>
      <c r="O16" s="62"/>
    </row>
    <row r="17" spans="1:15" x14ac:dyDescent="0.25">
      <c r="A17" s="73" t="s">
        <v>24</v>
      </c>
      <c r="B17" s="81">
        <f>SUM(B9:B15)</f>
        <v>0</v>
      </c>
      <c r="C17" s="81">
        <f t="shared" ref="C17:M17" si="1">SUM(C9:C15)</f>
        <v>0</v>
      </c>
      <c r="D17" s="81">
        <f t="shared" si="1"/>
        <v>0</v>
      </c>
      <c r="E17" s="81">
        <f t="shared" si="1"/>
        <v>0</v>
      </c>
      <c r="F17" s="81">
        <f t="shared" si="1"/>
        <v>0</v>
      </c>
      <c r="G17" s="81">
        <f t="shared" si="1"/>
        <v>0</v>
      </c>
      <c r="H17" s="81">
        <f t="shared" si="1"/>
        <v>0</v>
      </c>
      <c r="I17" s="81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:N25" si="2">+SUM(B17:M17)</f>
        <v>0</v>
      </c>
      <c r="O17" s="62"/>
    </row>
    <row r="18" spans="1:15" x14ac:dyDescent="0.25">
      <c r="A18" s="62"/>
      <c r="B18" s="79"/>
      <c r="C18" s="79"/>
      <c r="D18" s="79"/>
      <c r="E18" s="79"/>
      <c r="F18" s="79"/>
      <c r="G18" s="79"/>
      <c r="H18" s="79"/>
      <c r="I18" s="79"/>
      <c r="J18" s="62"/>
      <c r="K18" s="62"/>
      <c r="L18" s="62"/>
      <c r="M18" s="62"/>
      <c r="N18" s="70">
        <f t="shared" si="2"/>
        <v>0</v>
      </c>
      <c r="O18" s="62"/>
    </row>
    <row r="19" spans="1:15" x14ac:dyDescent="0.25">
      <c r="A19" s="74" t="s">
        <v>25</v>
      </c>
      <c r="B19" s="79"/>
      <c r="C19" s="79"/>
      <c r="D19" s="79"/>
      <c r="E19" s="79"/>
      <c r="F19" s="79"/>
      <c r="G19" s="79"/>
      <c r="H19" s="79"/>
      <c r="I19" s="79"/>
      <c r="J19" s="62"/>
      <c r="K19" s="62"/>
      <c r="L19" s="62"/>
      <c r="M19" s="62"/>
      <c r="N19" s="70">
        <f t="shared" si="2"/>
        <v>0</v>
      </c>
      <c r="O19" s="62"/>
    </row>
    <row r="20" spans="1:15" x14ac:dyDescent="0.25">
      <c r="A20" s="68" t="s">
        <v>53</v>
      </c>
      <c r="B20" s="48"/>
      <c r="C20" s="48">
        <v>57731.14</v>
      </c>
      <c r="D20" s="48">
        <v>55050.44</v>
      </c>
      <c r="E20" s="48">
        <v>55050.43</v>
      </c>
      <c r="F20" s="48">
        <v>144295.82999999996</v>
      </c>
      <c r="G20" s="48"/>
      <c r="H20" s="48"/>
      <c r="I20" s="48"/>
      <c r="J20" s="43"/>
      <c r="K20" s="43"/>
      <c r="L20" s="43"/>
      <c r="M20" s="43"/>
      <c r="N20" s="70">
        <f t="shared" si="2"/>
        <v>312127.83999999997</v>
      </c>
      <c r="O20" s="82"/>
    </row>
    <row r="21" spans="1:15" x14ac:dyDescent="0.25">
      <c r="A21" s="68" t="s">
        <v>26</v>
      </c>
      <c r="B21" s="48">
        <v>8688.4000000000015</v>
      </c>
      <c r="C21" s="48">
        <v>12187.160000000002</v>
      </c>
      <c r="D21" s="48">
        <v>27009.600000000002</v>
      </c>
      <c r="E21" s="48">
        <v>14706.68</v>
      </c>
      <c r="F21" s="48">
        <v>12458.570000000002</v>
      </c>
      <c r="G21" s="48"/>
      <c r="H21" s="48"/>
      <c r="I21" s="48"/>
      <c r="J21" s="43"/>
      <c r="K21" s="43"/>
      <c r="L21" s="43"/>
      <c r="M21" s="43"/>
      <c r="N21" s="70">
        <f t="shared" si="2"/>
        <v>75050.41</v>
      </c>
      <c r="O21" s="82"/>
    </row>
    <row r="22" spans="1:15" x14ac:dyDescent="0.25">
      <c r="A22" s="68" t="s">
        <v>54</v>
      </c>
      <c r="B22" s="48"/>
      <c r="C22" s="48"/>
      <c r="D22" s="48"/>
      <c r="E22" s="48"/>
      <c r="F22" s="48"/>
      <c r="G22" s="48"/>
      <c r="H22" s="48"/>
      <c r="I22" s="48"/>
      <c r="J22" s="43"/>
      <c r="K22" s="43"/>
      <c r="L22" s="43"/>
      <c r="M22" s="43"/>
      <c r="N22" s="70">
        <f t="shared" si="2"/>
        <v>0</v>
      </c>
      <c r="O22" s="82"/>
    </row>
    <row r="23" spans="1:15" x14ac:dyDescent="0.25">
      <c r="A23" s="68" t="s">
        <v>55</v>
      </c>
      <c r="B23" s="48"/>
      <c r="C23" s="48"/>
      <c r="D23" s="48"/>
      <c r="E23" s="48"/>
      <c r="F23" s="48"/>
      <c r="G23" s="48"/>
      <c r="H23" s="48"/>
      <c r="I23" s="48"/>
      <c r="J23" s="43"/>
      <c r="K23" s="43"/>
      <c r="L23" s="43"/>
      <c r="M23" s="43"/>
      <c r="N23" s="70">
        <f t="shared" si="2"/>
        <v>0</v>
      </c>
      <c r="O23" s="82"/>
    </row>
    <row r="24" spans="1:15" x14ac:dyDescent="0.25">
      <c r="A24" s="68" t="s">
        <v>27</v>
      </c>
      <c r="B24" s="48"/>
      <c r="C24" s="48"/>
      <c r="D24" s="48"/>
      <c r="E24" s="48"/>
      <c r="F24" s="48"/>
      <c r="G24" s="48"/>
      <c r="H24" s="48"/>
      <c r="I24" s="48"/>
      <c r="J24" s="43"/>
      <c r="K24" s="43"/>
      <c r="L24" s="43"/>
      <c r="M24" s="69"/>
      <c r="N24" s="70">
        <f t="shared" si="2"/>
        <v>0</v>
      </c>
      <c r="O24" s="82"/>
    </row>
    <row r="25" spans="1:15" x14ac:dyDescent="0.25">
      <c r="A25" s="68" t="s">
        <v>50</v>
      </c>
      <c r="B25" s="48"/>
      <c r="C25" s="48"/>
      <c r="D25" s="48"/>
      <c r="E25" s="48"/>
      <c r="F25" s="48"/>
      <c r="G25" s="48"/>
      <c r="H25" s="48"/>
      <c r="I25" s="48"/>
      <c r="J25" s="43"/>
      <c r="K25" s="43"/>
      <c r="L25" s="43"/>
      <c r="M25" s="69"/>
      <c r="N25" s="70">
        <f t="shared" si="2"/>
        <v>0</v>
      </c>
      <c r="O25" s="82"/>
    </row>
    <row r="26" spans="1:15" x14ac:dyDescent="0.25">
      <c r="A26" s="68" t="s">
        <v>28</v>
      </c>
      <c r="B26" s="50">
        <v>1866.4699999999998</v>
      </c>
      <c r="C26" s="50">
        <f>1375.44+107.98</f>
        <v>1483.42</v>
      </c>
      <c r="D26" s="50"/>
      <c r="E26" s="50">
        <v>5123.8099999999995</v>
      </c>
      <c r="F26" s="50">
        <v>4503.29</v>
      </c>
      <c r="G26" s="50"/>
      <c r="H26" s="50"/>
      <c r="I26" s="50"/>
      <c r="J26" s="44"/>
      <c r="K26" s="44"/>
      <c r="L26" s="44"/>
      <c r="M26" s="71"/>
      <c r="N26" s="72">
        <f t="shared" ref="N26" si="3">+SUM(B26:M26)</f>
        <v>12976.989999999998</v>
      </c>
      <c r="O26" s="82"/>
    </row>
    <row r="27" spans="1:15" x14ac:dyDescent="0.25">
      <c r="A27" s="68"/>
      <c r="B27" s="48"/>
      <c r="C27" s="48"/>
      <c r="D27" s="48"/>
      <c r="E27" s="48"/>
      <c r="F27" s="48"/>
      <c r="G27" s="48"/>
      <c r="H27" s="48"/>
      <c r="I27" s="48"/>
      <c r="J27" s="43"/>
      <c r="K27" s="43"/>
      <c r="L27" s="43"/>
      <c r="M27" s="69"/>
      <c r="N27" s="70"/>
      <c r="O27" s="62"/>
    </row>
    <row r="28" spans="1:15" x14ac:dyDescent="0.25">
      <c r="A28" s="73" t="s">
        <v>29</v>
      </c>
      <c r="B28" s="83">
        <f>SUM(B20:B26)</f>
        <v>10554.87</v>
      </c>
      <c r="C28" s="83">
        <f t="shared" ref="C28:M28" si="4">SUM(C20:C26)</f>
        <v>71401.72</v>
      </c>
      <c r="D28" s="83">
        <f t="shared" si="4"/>
        <v>82060.040000000008</v>
      </c>
      <c r="E28" s="83">
        <f t="shared" si="4"/>
        <v>74880.92</v>
      </c>
      <c r="F28" s="83">
        <f t="shared" si="4"/>
        <v>161257.68999999997</v>
      </c>
      <c r="G28" s="83">
        <f t="shared" si="4"/>
        <v>0</v>
      </c>
      <c r="H28" s="83">
        <f t="shared" si="4"/>
        <v>0</v>
      </c>
      <c r="I28" s="83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>+SUM(B28:M28)</f>
        <v>400155.24</v>
      </c>
      <c r="O28" s="62"/>
    </row>
    <row r="29" spans="1:15" x14ac:dyDescent="0.25">
      <c r="A29" s="68"/>
      <c r="B29" s="48"/>
      <c r="C29" s="48"/>
      <c r="D29" s="48"/>
      <c r="E29" s="48"/>
      <c r="F29" s="48"/>
      <c r="G29" s="48"/>
      <c r="H29" s="48"/>
      <c r="I29" s="48"/>
      <c r="J29" s="43"/>
      <c r="K29" s="43"/>
      <c r="L29" s="43"/>
      <c r="M29" s="69"/>
      <c r="N29" s="70"/>
      <c r="O29" s="62"/>
    </row>
    <row r="30" spans="1:15" x14ac:dyDescent="0.25">
      <c r="A30" s="74" t="s">
        <v>30</v>
      </c>
      <c r="B30" s="81">
        <f>B17-B28</f>
        <v>-10554.87</v>
      </c>
      <c r="C30" s="81">
        <f t="shared" ref="C30:M30" si="5">C17-C28</f>
        <v>-71401.72</v>
      </c>
      <c r="D30" s="81">
        <f t="shared" si="5"/>
        <v>-82060.040000000008</v>
      </c>
      <c r="E30" s="81">
        <f t="shared" si="5"/>
        <v>-74880.92</v>
      </c>
      <c r="F30" s="81">
        <f t="shared" si="5"/>
        <v>-161257.68999999997</v>
      </c>
      <c r="G30" s="81">
        <f t="shared" si="5"/>
        <v>0</v>
      </c>
      <c r="H30" s="81">
        <f t="shared" si="5"/>
        <v>0</v>
      </c>
      <c r="I30" s="81">
        <f t="shared" si="5"/>
        <v>0</v>
      </c>
      <c r="J30" s="70">
        <f t="shared" si="5"/>
        <v>0</v>
      </c>
      <c r="K30" s="70">
        <f t="shared" si="5"/>
        <v>0</v>
      </c>
      <c r="L30" s="70">
        <f t="shared" si="5"/>
        <v>0</v>
      </c>
      <c r="M30" s="70">
        <f t="shared" si="5"/>
        <v>0</v>
      </c>
      <c r="N30" s="70">
        <f>+SUM(B30:M30)</f>
        <v>-400155.24</v>
      </c>
      <c r="O30" s="62"/>
    </row>
    <row r="31" spans="1:15" x14ac:dyDescent="0.25">
      <c r="A31" s="62"/>
      <c r="B31" s="79"/>
      <c r="C31" s="79"/>
      <c r="D31" s="79"/>
      <c r="E31" s="79"/>
      <c r="F31" s="79"/>
      <c r="G31" s="79"/>
      <c r="H31" s="79"/>
      <c r="I31" s="79"/>
      <c r="J31" s="62"/>
      <c r="K31" s="62"/>
      <c r="L31" s="62"/>
      <c r="M31" s="62"/>
      <c r="N31" s="67"/>
      <c r="O31" s="62"/>
    </row>
    <row r="32" spans="1:15" x14ac:dyDescent="0.25">
      <c r="A32" s="67" t="s">
        <v>31</v>
      </c>
      <c r="B32" s="79"/>
      <c r="C32" s="79"/>
      <c r="D32" s="79"/>
      <c r="E32" s="79"/>
      <c r="F32" s="79"/>
      <c r="G32" s="79"/>
      <c r="H32" s="79"/>
      <c r="I32" s="79"/>
      <c r="J32" s="62"/>
      <c r="K32" s="62"/>
      <c r="L32" s="62"/>
      <c r="M32" s="62"/>
      <c r="N32" s="67"/>
      <c r="O32" s="62"/>
    </row>
    <row r="33" spans="1:16" x14ac:dyDescent="0.25">
      <c r="A33" s="68" t="s">
        <v>32</v>
      </c>
      <c r="B33" s="48">
        <v>881679.14999999979</v>
      </c>
      <c r="C33" s="48">
        <f>471112.03+6735.27</f>
        <v>477847.30000000005</v>
      </c>
      <c r="D33" s="48">
        <v>260700.67</v>
      </c>
      <c r="E33" s="48">
        <v>547588.30999999982</v>
      </c>
      <c r="F33" s="48">
        <v>466525.55000000045</v>
      </c>
      <c r="G33" s="48"/>
      <c r="H33" s="48"/>
      <c r="I33" s="48"/>
      <c r="J33" s="43"/>
      <c r="K33" s="43"/>
      <c r="L33" s="43"/>
      <c r="M33" s="69"/>
      <c r="N33" s="70">
        <f t="shared" ref="N33:N42" si="6">+SUM(B33:M33)</f>
        <v>2634340.98</v>
      </c>
      <c r="O33" s="62"/>
    </row>
    <row r="34" spans="1:16" x14ac:dyDescent="0.25">
      <c r="A34" s="68" t="s">
        <v>33</v>
      </c>
      <c r="B34" s="48">
        <v>76854.559999999998</v>
      </c>
      <c r="C34" s="48">
        <v>28640.91</v>
      </c>
      <c r="D34" s="48">
        <v>81435.250000000029</v>
      </c>
      <c r="E34" s="48">
        <v>124747.86000000002</v>
      </c>
      <c r="F34" s="48">
        <v>77190.75</v>
      </c>
      <c r="G34" s="48"/>
      <c r="H34" s="48"/>
      <c r="I34" s="48"/>
      <c r="J34" s="43"/>
      <c r="K34" s="43"/>
      <c r="L34" s="43"/>
      <c r="M34" s="69"/>
      <c r="N34" s="70">
        <f t="shared" si="6"/>
        <v>388869.33000000007</v>
      </c>
      <c r="O34" s="62"/>
      <c r="P34" s="52">
        <f>N28+N44-N46</f>
        <v>8360612.4900000012</v>
      </c>
    </row>
    <row r="35" spans="1:16" x14ac:dyDescent="0.25">
      <c r="A35" s="68" t="s">
        <v>34</v>
      </c>
      <c r="B35" s="48">
        <v>58721.579999999987</v>
      </c>
      <c r="C35" s="48">
        <v>36314.25</v>
      </c>
      <c r="D35" s="48">
        <v>107262.45</v>
      </c>
      <c r="E35" s="48">
        <v>117895.61000000002</v>
      </c>
      <c r="F35" s="48">
        <v>112498.39</v>
      </c>
      <c r="G35" s="48"/>
      <c r="H35" s="48"/>
      <c r="I35" s="48"/>
      <c r="J35" s="43"/>
      <c r="K35" s="43"/>
      <c r="L35" s="43"/>
      <c r="M35" s="69"/>
      <c r="N35" s="70">
        <f t="shared" si="6"/>
        <v>432692.28</v>
      </c>
      <c r="O35" s="62"/>
    </row>
    <row r="36" spans="1:16" x14ac:dyDescent="0.25">
      <c r="A36" s="68" t="s">
        <v>35</v>
      </c>
      <c r="B36" s="48">
        <v>7609.73</v>
      </c>
      <c r="C36" s="48">
        <v>7609.73</v>
      </c>
      <c r="D36" s="48">
        <v>8093.73</v>
      </c>
      <c r="E36" s="48">
        <v>7609.73</v>
      </c>
      <c r="F36" s="48">
        <v>7609.73</v>
      </c>
      <c r="G36" s="48"/>
      <c r="H36" s="48"/>
      <c r="I36" s="48"/>
      <c r="J36" s="43"/>
      <c r="K36" s="43"/>
      <c r="L36" s="43"/>
      <c r="M36" s="69"/>
      <c r="N36" s="70">
        <f t="shared" si="6"/>
        <v>38532.649999999994</v>
      </c>
      <c r="O36" s="62"/>
    </row>
    <row r="37" spans="1:16" x14ac:dyDescent="0.25">
      <c r="A37" s="68" t="s">
        <v>36</v>
      </c>
      <c r="B37" s="48">
        <v>53440.78</v>
      </c>
      <c r="C37" s="48">
        <v>46107.969999999994</v>
      </c>
      <c r="D37" s="48">
        <v>66614.2</v>
      </c>
      <c r="E37" s="48">
        <v>116214.03000000004</v>
      </c>
      <c r="F37" s="48">
        <v>90865.14999999998</v>
      </c>
      <c r="G37" s="48"/>
      <c r="H37" s="48"/>
      <c r="I37" s="48"/>
      <c r="J37" s="43"/>
      <c r="K37" s="43"/>
      <c r="L37" s="43"/>
      <c r="M37" s="69"/>
      <c r="N37" s="70">
        <f t="shared" si="6"/>
        <v>373242.13</v>
      </c>
      <c r="O37" s="62"/>
    </row>
    <row r="38" spans="1:16" x14ac:dyDescent="0.25">
      <c r="A38" s="68" t="s">
        <v>37</v>
      </c>
      <c r="B38" s="48">
        <v>6428.35</v>
      </c>
      <c r="C38" s="48">
        <v>-286.45</v>
      </c>
      <c r="D38" s="48">
        <v>3797.7700000000004</v>
      </c>
      <c r="E38" s="48">
        <v>25481.620000000006</v>
      </c>
      <c r="F38" s="48">
        <v>20392.600000000002</v>
      </c>
      <c r="G38" s="48"/>
      <c r="H38" s="48"/>
      <c r="I38" s="48"/>
      <c r="J38" s="43"/>
      <c r="K38" s="43"/>
      <c r="L38" s="43"/>
      <c r="M38" s="69"/>
      <c r="N38" s="70">
        <f t="shared" si="6"/>
        <v>55813.890000000014</v>
      </c>
      <c r="O38" s="62"/>
    </row>
    <row r="39" spans="1:16" x14ac:dyDescent="0.25">
      <c r="A39" s="68" t="s">
        <v>38</v>
      </c>
      <c r="B39" s="48">
        <v>2356.5700000000002</v>
      </c>
      <c r="C39" s="48">
        <v>3940.58</v>
      </c>
      <c r="D39" s="48">
        <v>7653.8899999999994</v>
      </c>
      <c r="E39" s="48">
        <v>6595.4400000000005</v>
      </c>
      <c r="F39" s="48">
        <v>4354.1899999999996</v>
      </c>
      <c r="G39" s="48"/>
      <c r="H39" s="48"/>
      <c r="I39" s="48"/>
      <c r="J39" s="43"/>
      <c r="K39" s="43"/>
      <c r="L39" s="43"/>
      <c r="M39" s="69"/>
      <c r="N39" s="70">
        <f t="shared" si="6"/>
        <v>24900.67</v>
      </c>
      <c r="O39" s="62"/>
    </row>
    <row r="40" spans="1:16" x14ac:dyDescent="0.25">
      <c r="A40" s="68" t="s">
        <v>39</v>
      </c>
      <c r="B40" s="48">
        <f>539.8-1220</f>
        <v>-680.2</v>
      </c>
      <c r="C40" s="48">
        <v>8154.4</v>
      </c>
      <c r="D40" s="48">
        <v>24.8</v>
      </c>
      <c r="E40" s="48">
        <v>2204107.19</v>
      </c>
      <c r="F40" s="48">
        <v>3089.1</v>
      </c>
      <c r="G40" s="48"/>
      <c r="H40" s="48"/>
      <c r="I40" s="48"/>
      <c r="J40" s="43"/>
      <c r="K40" s="43"/>
      <c r="L40" s="43"/>
      <c r="M40" s="69"/>
      <c r="N40" s="70">
        <f t="shared" si="6"/>
        <v>2214695.29</v>
      </c>
      <c r="O40" s="62"/>
      <c r="P40" s="52"/>
    </row>
    <row r="41" spans="1:16" x14ac:dyDescent="0.25">
      <c r="A41" s="68" t="s">
        <v>40</v>
      </c>
      <c r="B41" s="48">
        <v>17068.09</v>
      </c>
      <c r="C41" s="48">
        <v>4628.8500000000004</v>
      </c>
      <c r="D41" s="48">
        <v>37019.17</v>
      </c>
      <c r="E41" s="48">
        <v>23252.159999999996</v>
      </c>
      <c r="F41" s="48">
        <v>5047.1399999999994</v>
      </c>
      <c r="G41" s="48"/>
      <c r="H41" s="48"/>
      <c r="I41" s="48"/>
      <c r="J41" s="43"/>
      <c r="K41" s="43"/>
      <c r="L41" s="43"/>
      <c r="M41" s="69"/>
      <c r="N41" s="70">
        <f t="shared" si="6"/>
        <v>87015.409999999989</v>
      </c>
      <c r="O41" s="62"/>
    </row>
    <row r="42" spans="1:16" x14ac:dyDescent="0.25">
      <c r="A42" s="90" t="s">
        <v>676</v>
      </c>
      <c r="B42" s="50">
        <v>349716.82</v>
      </c>
      <c r="C42" s="50">
        <v>338232.42</v>
      </c>
      <c r="D42" s="50">
        <v>373082.09</v>
      </c>
      <c r="E42" s="50">
        <v>356555.22000000003</v>
      </c>
      <c r="F42" s="50">
        <v>333538.88</v>
      </c>
      <c r="G42" s="50"/>
      <c r="H42" s="50"/>
      <c r="I42" s="50"/>
      <c r="J42" s="44"/>
      <c r="K42" s="44"/>
      <c r="L42" s="44"/>
      <c r="M42" s="71"/>
      <c r="N42" s="72">
        <f t="shared" si="6"/>
        <v>1751125.4300000002</v>
      </c>
      <c r="O42" s="62"/>
    </row>
    <row r="43" spans="1:16" x14ac:dyDescent="0.25">
      <c r="A43" s="68"/>
      <c r="B43" s="48"/>
      <c r="C43" s="48"/>
      <c r="D43" s="48"/>
      <c r="E43" s="48"/>
      <c r="F43" s="48"/>
      <c r="G43" s="48"/>
      <c r="H43" s="48"/>
      <c r="I43" s="48"/>
      <c r="J43" s="43"/>
      <c r="K43" s="43"/>
      <c r="L43" s="43"/>
      <c r="M43" s="69"/>
      <c r="N43" s="70"/>
      <c r="O43" s="62"/>
      <c r="P43" s="52"/>
    </row>
    <row r="44" spans="1:16" x14ac:dyDescent="0.25">
      <c r="A44" s="73" t="s">
        <v>42</v>
      </c>
      <c r="B44" s="81">
        <f>SUM(B33:B42)</f>
        <v>1453195.43</v>
      </c>
      <c r="C44" s="81">
        <f t="shared" ref="C44:M44" si="7">SUM(C33:C42)</f>
        <v>951189.96</v>
      </c>
      <c r="D44" s="81">
        <f>SUM(D33:D42)</f>
        <v>945684.02000000025</v>
      </c>
      <c r="E44" s="81">
        <f t="shared" si="7"/>
        <v>3530047.17</v>
      </c>
      <c r="F44" s="81">
        <f t="shared" si="7"/>
        <v>1121111.4800000004</v>
      </c>
      <c r="G44" s="81">
        <f t="shared" si="7"/>
        <v>0</v>
      </c>
      <c r="H44" s="81">
        <f t="shared" si="7"/>
        <v>0</v>
      </c>
      <c r="I44" s="81">
        <f t="shared" si="7"/>
        <v>0</v>
      </c>
      <c r="J44" s="70">
        <f t="shared" si="7"/>
        <v>0</v>
      </c>
      <c r="K44" s="70">
        <f t="shared" si="7"/>
        <v>0</v>
      </c>
      <c r="L44" s="70">
        <f t="shared" si="7"/>
        <v>0</v>
      </c>
      <c r="M44" s="70">
        <f t="shared" si="7"/>
        <v>0</v>
      </c>
      <c r="N44" s="70">
        <f>+SUM(B44:M44)</f>
        <v>8001228.0600000005</v>
      </c>
      <c r="O44" s="62">
        <f>+N44/'P&amp;L - Consolidated'!N5</f>
        <v>4564.305795778665</v>
      </c>
      <c r="P44" s="52">
        <f>+N44+N28</f>
        <v>8401383.3000000007</v>
      </c>
    </row>
    <row r="45" spans="1:16" x14ac:dyDescent="0.25">
      <c r="A45" s="62"/>
      <c r="B45" s="84"/>
      <c r="C45" s="84"/>
      <c r="D45" s="84"/>
      <c r="E45" s="84"/>
      <c r="F45" s="84"/>
      <c r="G45" s="84"/>
      <c r="H45" s="84"/>
      <c r="I45" s="84"/>
      <c r="J45" s="62"/>
      <c r="K45" s="62"/>
      <c r="L45" s="62"/>
      <c r="M45" s="62"/>
      <c r="N45" s="67"/>
      <c r="O45" s="62"/>
    </row>
    <row r="46" spans="1:16" x14ac:dyDescent="0.25">
      <c r="A46" s="68" t="s">
        <v>43</v>
      </c>
      <c r="B46" s="50">
        <v>67317.48</v>
      </c>
      <c r="C46" s="50">
        <v>22.23</v>
      </c>
      <c r="D46" s="50">
        <v>24.61</v>
      </c>
      <c r="E46" s="50">
        <v>-26593.51</v>
      </c>
      <c r="F46" s="50">
        <v>0</v>
      </c>
      <c r="G46" s="50"/>
      <c r="H46" s="50"/>
      <c r="I46" s="50"/>
      <c r="J46" s="44"/>
      <c r="K46" s="44"/>
      <c r="L46" s="44"/>
      <c r="M46" s="44"/>
      <c r="N46" s="72">
        <f>+SUM(B46:M46)</f>
        <v>40770.81</v>
      </c>
      <c r="O46" s="62"/>
    </row>
    <row r="47" spans="1:16" x14ac:dyDescent="0.25">
      <c r="A47" s="68"/>
      <c r="B47" s="48"/>
      <c r="C47" s="48"/>
      <c r="D47" s="48"/>
      <c r="E47" s="48"/>
      <c r="F47" s="48"/>
      <c r="G47" s="48"/>
      <c r="H47" s="48"/>
      <c r="I47" s="48"/>
      <c r="J47" s="43"/>
      <c r="K47" s="43"/>
      <c r="L47" s="43"/>
      <c r="M47" s="69"/>
      <c r="N47" s="70"/>
      <c r="O47" s="62"/>
    </row>
    <row r="48" spans="1:16" ht="15.75" thickBot="1" x14ac:dyDescent="0.3">
      <c r="A48" s="74" t="s">
        <v>44</v>
      </c>
      <c r="B48" s="85">
        <f>B30-B44+B46</f>
        <v>-1396432.82</v>
      </c>
      <c r="C48" s="85">
        <f t="shared" ref="C48:M48" si="8">C30-C44+C46</f>
        <v>-1022569.45</v>
      </c>
      <c r="D48" s="85">
        <f t="shared" si="8"/>
        <v>-1027719.4500000003</v>
      </c>
      <c r="E48" s="85">
        <f t="shared" si="8"/>
        <v>-3631521.5999999996</v>
      </c>
      <c r="F48" s="85">
        <f t="shared" si="8"/>
        <v>-1282369.1700000004</v>
      </c>
      <c r="G48" s="85">
        <f t="shared" si="8"/>
        <v>0</v>
      </c>
      <c r="H48" s="85">
        <f t="shared" si="8"/>
        <v>0</v>
      </c>
      <c r="I48" s="85">
        <f t="shared" si="8"/>
        <v>0</v>
      </c>
      <c r="J48" s="75">
        <f t="shared" si="8"/>
        <v>0</v>
      </c>
      <c r="K48" s="75">
        <f t="shared" si="8"/>
        <v>0</v>
      </c>
      <c r="L48" s="75">
        <f t="shared" si="8"/>
        <v>0</v>
      </c>
      <c r="M48" s="75">
        <f t="shared" si="8"/>
        <v>0</v>
      </c>
      <c r="N48" s="75">
        <f>+SUM(B48:M48)</f>
        <v>-8360612.4900000002</v>
      </c>
      <c r="O48" s="62"/>
    </row>
    <row r="49" spans="1:16" ht="15.75" thickTop="1" x14ac:dyDescent="0.25">
      <c r="A49" s="68"/>
      <c r="B49" s="51"/>
      <c r="C49" s="79"/>
      <c r="D49" s="79"/>
      <c r="E49" s="79"/>
      <c r="F49" s="79"/>
      <c r="G49" s="79"/>
      <c r="H49" s="79"/>
      <c r="I49" s="79"/>
      <c r="J49" s="62"/>
      <c r="K49" s="62"/>
      <c r="L49" s="62"/>
      <c r="M49" s="62"/>
      <c r="N49" s="67"/>
      <c r="O49" s="62"/>
    </row>
    <row r="50" spans="1:16" ht="15.75" thickBot="1" x14ac:dyDescent="0.3">
      <c r="A50" s="67" t="s">
        <v>45</v>
      </c>
      <c r="B50" s="85">
        <f>B48+B56+B57</f>
        <v>-1046716</v>
      </c>
      <c r="C50" s="85">
        <f>C48+C56+C57</f>
        <v>-684337.02999999991</v>
      </c>
      <c r="D50" s="85">
        <f>D48+D56+D57</f>
        <v>-654637.36000000034</v>
      </c>
      <c r="E50" s="85">
        <f>E48+E56+E57+E59</f>
        <v>-1068951.8199999994</v>
      </c>
      <c r="F50" s="85">
        <f t="shared" ref="F50:M50" si="9">F48+F56+F57</f>
        <v>-1282369.1700000004</v>
      </c>
      <c r="G50" s="85">
        <f t="shared" si="9"/>
        <v>0</v>
      </c>
      <c r="H50" s="85">
        <f t="shared" si="9"/>
        <v>0</v>
      </c>
      <c r="I50" s="85">
        <f t="shared" si="9"/>
        <v>0</v>
      </c>
      <c r="J50" s="85">
        <f t="shared" si="9"/>
        <v>0</v>
      </c>
      <c r="K50" s="85">
        <f t="shared" si="9"/>
        <v>0</v>
      </c>
      <c r="L50" s="85">
        <f t="shared" si="9"/>
        <v>0</v>
      </c>
      <c r="M50" s="85">
        <f t="shared" si="9"/>
        <v>0</v>
      </c>
      <c r="N50" s="85">
        <f>N48+N56+N57</f>
        <v>-6937011.3799999999</v>
      </c>
      <c r="O50" s="62"/>
      <c r="P50" s="81">
        <f>+N50*6</f>
        <v>-41622068.280000001</v>
      </c>
    </row>
    <row r="51" spans="1:16" ht="15.75" thickTop="1" x14ac:dyDescent="0.25"/>
    <row r="52" spans="1:16" x14ac:dyDescent="0.25">
      <c r="P52" s="42">
        <f>+P50/5</f>
        <v>-8324413.6560000004</v>
      </c>
    </row>
    <row r="53" spans="1:16" x14ac:dyDescent="0.25">
      <c r="A53" s="42" t="s">
        <v>61</v>
      </c>
      <c r="B53" s="42" t="s">
        <v>62</v>
      </c>
    </row>
    <row r="54" spans="1:16" x14ac:dyDescent="0.25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</row>
    <row r="56" spans="1:16" x14ac:dyDescent="0.25">
      <c r="A56" s="42" t="s">
        <v>63</v>
      </c>
      <c r="B56" s="42">
        <v>306596.02</v>
      </c>
      <c r="C56" s="42">
        <v>306596.02</v>
      </c>
      <c r="D56" s="42">
        <v>356062.52999999997</v>
      </c>
      <c r="E56" s="32">
        <v>331642.90999999997</v>
      </c>
      <c r="N56" s="42">
        <f>+SUM(B56:M56)</f>
        <v>1300897.48</v>
      </c>
    </row>
    <row r="57" spans="1:16" x14ac:dyDescent="0.25">
      <c r="A57" s="42" t="s">
        <v>64</v>
      </c>
      <c r="B57" s="42">
        <v>43120.800000000003</v>
      </c>
      <c r="C57" s="42">
        <v>31636.400000000001</v>
      </c>
      <c r="D57" s="42">
        <v>17019.560000000001</v>
      </c>
      <c r="E57" s="32">
        <v>30926.87</v>
      </c>
      <c r="N57" s="42">
        <f>+SUM(B57:M57)</f>
        <v>122703.63</v>
      </c>
      <c r="P57" s="42">
        <f>-N50/'P&amp;L - Consolidated'!N17</f>
        <v>0.24889937663139131</v>
      </c>
    </row>
    <row r="58" spans="1:16" x14ac:dyDescent="0.25">
      <c r="B58" s="42">
        <f>SUM(B56:B57)</f>
        <v>349716.82</v>
      </c>
      <c r="C58" s="42">
        <f>SUM(C56:C57)</f>
        <v>338232.42000000004</v>
      </c>
      <c r="D58" s="42">
        <f>SUM(D56:D57)</f>
        <v>373082.08999999997</v>
      </c>
      <c r="E58" s="141">
        <f>E56+E57</f>
        <v>362569.77999999997</v>
      </c>
    </row>
    <row r="59" spans="1:16" x14ac:dyDescent="0.25">
      <c r="A59" s="151" t="s">
        <v>679</v>
      </c>
      <c r="E59" s="141">
        <v>2200000</v>
      </c>
    </row>
    <row r="61" spans="1:16" x14ac:dyDescent="0.25">
      <c r="E61" s="56"/>
    </row>
    <row r="1614" spans="11:11" x14ac:dyDescent="0.25">
      <c r="K1614" s="42">
        <v>8000000</v>
      </c>
    </row>
    <row r="1615" spans="11:11" x14ac:dyDescent="0.25">
      <c r="K1615" s="42">
        <f>+K1614*0.05</f>
        <v>400000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3" orientation="landscape" horizontalDpi="300" verticalDpi="300" r:id="rId1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A773-0475-43DB-96C3-DA93E4587FA2}">
  <dimension ref="A1:AB17"/>
  <sheetViews>
    <sheetView workbookViewId="0">
      <selection sqref="A1:AB17"/>
    </sheetView>
  </sheetViews>
  <sheetFormatPr defaultRowHeight="15" x14ac:dyDescent="0.25"/>
  <cols>
    <col min="1" max="1" width="23.28515625" customWidth="1"/>
    <col min="2" max="2" width="19.7109375" customWidth="1"/>
    <col min="3" max="3" width="13.42578125" customWidth="1"/>
    <col min="5" max="5" width="16.28515625" customWidth="1"/>
    <col min="6" max="6" width="15.28515625" customWidth="1"/>
    <col min="7" max="7" width="16.7109375" customWidth="1"/>
    <col min="8" max="8" width="11.7109375" customWidth="1"/>
    <col min="9" max="9" width="44.5703125" customWidth="1"/>
    <col min="10" max="10" width="24.42578125" customWidth="1"/>
    <col min="11" max="11" width="12.42578125" customWidth="1"/>
    <col min="12" max="12" width="18" customWidth="1"/>
    <col min="13" max="13" width="23.28515625" customWidth="1"/>
    <col min="14" max="14" width="24.28515625" customWidth="1"/>
    <col min="15" max="15" width="9.7109375" customWidth="1"/>
    <col min="16" max="16" width="14.5703125" customWidth="1"/>
    <col min="17" max="17" width="15.28515625" customWidth="1"/>
    <col min="18" max="18" width="11.28515625" customWidth="1"/>
    <col min="19" max="19" width="18" customWidth="1"/>
    <col min="20" max="20" width="16.7109375" customWidth="1"/>
    <col min="21" max="21" width="13.28515625" customWidth="1"/>
    <col min="22" max="22" width="12.28515625" customWidth="1"/>
    <col min="23" max="23" width="14.28515625" customWidth="1"/>
    <col min="24" max="24" width="10.7109375" customWidth="1"/>
    <col min="25" max="25" width="22.42578125" customWidth="1"/>
    <col min="26" max="26" width="21" customWidth="1"/>
    <col min="27" max="27" width="24.5703125" customWidth="1"/>
    <col min="28" max="28" width="26.42578125" customWidth="1"/>
  </cols>
  <sheetData>
    <row r="1" spans="1:2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</row>
    <row r="2" spans="1:28" x14ac:dyDescent="0.25">
      <c r="A2" t="s">
        <v>93</v>
      </c>
      <c r="B2" t="s">
        <v>94</v>
      </c>
      <c r="C2" s="31">
        <v>44227</v>
      </c>
      <c r="D2" t="s">
        <v>95</v>
      </c>
      <c r="E2" t="s">
        <v>96</v>
      </c>
      <c r="F2" t="s">
        <v>97</v>
      </c>
      <c r="G2">
        <v>51400</v>
      </c>
      <c r="H2" t="s">
        <v>98</v>
      </c>
      <c r="I2" t="s">
        <v>99</v>
      </c>
      <c r="J2" t="s">
        <v>28</v>
      </c>
      <c r="K2" t="s">
        <v>100</v>
      </c>
      <c r="L2" t="s">
        <v>96</v>
      </c>
      <c r="M2" t="s">
        <v>94</v>
      </c>
      <c r="N2" t="s">
        <v>94</v>
      </c>
      <c r="O2">
        <v>-10500</v>
      </c>
      <c r="P2">
        <v>0</v>
      </c>
      <c r="Q2">
        <v>10500</v>
      </c>
      <c r="R2" t="s">
        <v>94</v>
      </c>
      <c r="S2" t="s">
        <v>101</v>
      </c>
      <c r="T2" t="s">
        <v>94</v>
      </c>
      <c r="U2" t="s">
        <v>96</v>
      </c>
      <c r="V2" t="s">
        <v>94</v>
      </c>
      <c r="W2" t="s">
        <v>94</v>
      </c>
      <c r="X2">
        <v>2718</v>
      </c>
      <c r="Y2" t="s">
        <v>94</v>
      </c>
      <c r="Z2" t="s">
        <v>94</v>
      </c>
      <c r="AA2" t="s">
        <v>94</v>
      </c>
      <c r="AB2" t="s">
        <v>94</v>
      </c>
    </row>
    <row r="3" spans="1:28" x14ac:dyDescent="0.25">
      <c r="A3" t="s">
        <v>93</v>
      </c>
      <c r="B3" t="s">
        <v>94</v>
      </c>
      <c r="C3" s="31">
        <v>44227</v>
      </c>
      <c r="D3" t="s">
        <v>95</v>
      </c>
      <c r="E3" t="s">
        <v>96</v>
      </c>
      <c r="F3" t="s">
        <v>97</v>
      </c>
      <c r="G3">
        <v>51400</v>
      </c>
      <c r="H3" t="s">
        <v>98</v>
      </c>
      <c r="I3" t="s">
        <v>99</v>
      </c>
      <c r="J3" t="s">
        <v>28</v>
      </c>
      <c r="K3" t="s">
        <v>100</v>
      </c>
      <c r="L3" t="s">
        <v>96</v>
      </c>
      <c r="M3" t="s">
        <v>94</v>
      </c>
      <c r="N3" t="s">
        <v>94</v>
      </c>
      <c r="O3">
        <v>-9000</v>
      </c>
      <c r="P3">
        <v>0</v>
      </c>
      <c r="Q3">
        <v>9000</v>
      </c>
      <c r="R3" t="s">
        <v>94</v>
      </c>
      <c r="S3" t="s">
        <v>101</v>
      </c>
      <c r="T3" t="s">
        <v>94</v>
      </c>
      <c r="U3" t="s">
        <v>96</v>
      </c>
      <c r="V3" t="s">
        <v>94</v>
      </c>
      <c r="W3" t="s">
        <v>94</v>
      </c>
      <c r="X3">
        <v>2719</v>
      </c>
      <c r="Y3" t="s">
        <v>94</v>
      </c>
      <c r="Z3" t="s">
        <v>94</v>
      </c>
      <c r="AA3" t="s">
        <v>94</v>
      </c>
      <c r="AB3" t="s">
        <v>94</v>
      </c>
    </row>
    <row r="4" spans="1:28" x14ac:dyDescent="0.25">
      <c r="A4" t="s">
        <v>102</v>
      </c>
      <c r="B4" t="s">
        <v>94</v>
      </c>
      <c r="C4" s="31">
        <v>44227</v>
      </c>
      <c r="D4" t="s">
        <v>95</v>
      </c>
      <c r="E4" t="s">
        <v>96</v>
      </c>
      <c r="F4" t="s">
        <v>103</v>
      </c>
      <c r="G4">
        <v>51400</v>
      </c>
      <c r="H4" t="s">
        <v>98</v>
      </c>
      <c r="I4" t="s">
        <v>99</v>
      </c>
      <c r="J4" t="s">
        <v>28</v>
      </c>
      <c r="K4" t="s">
        <v>100</v>
      </c>
      <c r="L4" t="s">
        <v>96</v>
      </c>
      <c r="M4" t="s">
        <v>94</v>
      </c>
      <c r="N4" t="s">
        <v>94</v>
      </c>
      <c r="O4">
        <v>-302300</v>
      </c>
      <c r="P4">
        <v>0</v>
      </c>
      <c r="Q4">
        <v>302300</v>
      </c>
      <c r="R4" t="s">
        <v>94</v>
      </c>
      <c r="S4" t="s">
        <v>101</v>
      </c>
      <c r="T4" t="s">
        <v>94</v>
      </c>
      <c r="U4" t="s">
        <v>96</v>
      </c>
      <c r="V4" t="s">
        <v>94</v>
      </c>
      <c r="W4" t="s">
        <v>94</v>
      </c>
      <c r="X4">
        <v>2733</v>
      </c>
      <c r="Y4" t="s">
        <v>94</v>
      </c>
      <c r="Z4" t="s">
        <v>94</v>
      </c>
      <c r="AA4" t="s">
        <v>94</v>
      </c>
      <c r="AB4" t="s">
        <v>94</v>
      </c>
    </row>
    <row r="5" spans="1:28" x14ac:dyDescent="0.25">
      <c r="A5" t="s">
        <v>102</v>
      </c>
      <c r="B5" t="s">
        <v>94</v>
      </c>
      <c r="C5" s="31">
        <v>44227</v>
      </c>
      <c r="D5" t="s">
        <v>95</v>
      </c>
      <c r="E5" t="s">
        <v>96</v>
      </c>
      <c r="F5" t="s">
        <v>103</v>
      </c>
      <c r="G5">
        <v>51400</v>
      </c>
      <c r="H5" t="s">
        <v>98</v>
      </c>
      <c r="I5" t="s">
        <v>99</v>
      </c>
      <c r="J5" t="s">
        <v>28</v>
      </c>
      <c r="K5" t="s">
        <v>100</v>
      </c>
      <c r="L5" t="s">
        <v>96</v>
      </c>
      <c r="M5" t="s">
        <v>94</v>
      </c>
      <c r="N5" t="s">
        <v>94</v>
      </c>
      <c r="O5">
        <v>-8718563.2899999991</v>
      </c>
      <c r="P5">
        <v>0</v>
      </c>
      <c r="Q5">
        <v>8718563.2899999991</v>
      </c>
      <c r="R5" t="s">
        <v>94</v>
      </c>
      <c r="S5" t="s">
        <v>101</v>
      </c>
      <c r="T5" t="s">
        <v>94</v>
      </c>
      <c r="U5" t="s">
        <v>96</v>
      </c>
      <c r="V5" t="s">
        <v>94</v>
      </c>
      <c r="W5" t="s">
        <v>94</v>
      </c>
      <c r="X5">
        <v>2756</v>
      </c>
      <c r="Y5" t="s">
        <v>94</v>
      </c>
      <c r="Z5" t="s">
        <v>94</v>
      </c>
      <c r="AA5" t="s">
        <v>94</v>
      </c>
      <c r="AB5" t="s">
        <v>94</v>
      </c>
    </row>
    <row r="6" spans="1:28" x14ac:dyDescent="0.25">
      <c r="A6" t="s">
        <v>102</v>
      </c>
      <c r="B6" t="s">
        <v>94</v>
      </c>
      <c r="C6" s="31">
        <v>44227</v>
      </c>
      <c r="D6" t="s">
        <v>95</v>
      </c>
      <c r="E6" t="s">
        <v>96</v>
      </c>
      <c r="F6" t="s">
        <v>103</v>
      </c>
      <c r="G6">
        <v>51400</v>
      </c>
      <c r="H6" t="s">
        <v>98</v>
      </c>
      <c r="I6" t="s">
        <v>99</v>
      </c>
      <c r="J6" t="s">
        <v>28</v>
      </c>
      <c r="K6" t="s">
        <v>100</v>
      </c>
      <c r="L6" t="s">
        <v>96</v>
      </c>
      <c r="M6" t="s">
        <v>94</v>
      </c>
      <c r="N6" t="s">
        <v>94</v>
      </c>
      <c r="O6">
        <v>8718563.2899999991</v>
      </c>
      <c r="P6">
        <v>0</v>
      </c>
      <c r="Q6">
        <v>-8718563.2899999991</v>
      </c>
      <c r="R6" t="s">
        <v>94</v>
      </c>
      <c r="S6" t="s">
        <v>101</v>
      </c>
      <c r="T6" t="s">
        <v>94</v>
      </c>
      <c r="U6" t="s">
        <v>96</v>
      </c>
      <c r="V6" t="s">
        <v>94</v>
      </c>
      <c r="W6" t="s">
        <v>94</v>
      </c>
      <c r="X6">
        <v>20136</v>
      </c>
      <c r="Y6" t="s">
        <v>94</v>
      </c>
      <c r="Z6" t="s">
        <v>94</v>
      </c>
      <c r="AA6" t="s">
        <v>94</v>
      </c>
      <c r="AB6" t="s">
        <v>94</v>
      </c>
    </row>
    <row r="7" spans="1:28" x14ac:dyDescent="0.25">
      <c r="A7" t="s">
        <v>102</v>
      </c>
      <c r="B7" t="s">
        <v>94</v>
      </c>
      <c r="C7" s="31">
        <v>44227</v>
      </c>
      <c r="D7" t="s">
        <v>95</v>
      </c>
      <c r="E7" t="s">
        <v>96</v>
      </c>
      <c r="F7" t="s">
        <v>103</v>
      </c>
      <c r="G7">
        <v>51400</v>
      </c>
      <c r="H7" t="s">
        <v>98</v>
      </c>
      <c r="I7" t="s">
        <v>99</v>
      </c>
      <c r="J7" t="s">
        <v>28</v>
      </c>
      <c r="K7" t="s">
        <v>100</v>
      </c>
      <c r="L7" t="s">
        <v>96</v>
      </c>
      <c r="M7" t="s">
        <v>94</v>
      </c>
      <c r="N7" t="s">
        <v>94</v>
      </c>
      <c r="O7">
        <v>302300</v>
      </c>
      <c r="P7">
        <v>0</v>
      </c>
      <c r="Q7">
        <v>-302300</v>
      </c>
      <c r="R7" t="s">
        <v>94</v>
      </c>
      <c r="S7" t="s">
        <v>101</v>
      </c>
      <c r="T7" t="s">
        <v>94</v>
      </c>
      <c r="U7" t="s">
        <v>96</v>
      </c>
      <c r="V7" t="s">
        <v>94</v>
      </c>
      <c r="W7" t="s">
        <v>94</v>
      </c>
      <c r="X7">
        <v>20159</v>
      </c>
      <c r="Y7" t="s">
        <v>94</v>
      </c>
      <c r="Z7" t="s">
        <v>94</v>
      </c>
      <c r="AA7" t="s">
        <v>94</v>
      </c>
      <c r="AB7" t="s">
        <v>94</v>
      </c>
    </row>
    <row r="8" spans="1:28" x14ac:dyDescent="0.25">
      <c r="A8" t="s">
        <v>93</v>
      </c>
      <c r="B8" t="s">
        <v>94</v>
      </c>
      <c r="C8" s="31">
        <v>44227</v>
      </c>
      <c r="D8" t="s">
        <v>95</v>
      </c>
      <c r="E8" t="s">
        <v>96</v>
      </c>
      <c r="F8" t="s">
        <v>97</v>
      </c>
      <c r="G8">
        <v>51400</v>
      </c>
      <c r="H8" t="s">
        <v>98</v>
      </c>
      <c r="I8" t="s">
        <v>99</v>
      </c>
      <c r="J8" t="s">
        <v>28</v>
      </c>
      <c r="K8" t="s">
        <v>100</v>
      </c>
      <c r="L8" t="s">
        <v>96</v>
      </c>
      <c r="M8" t="s">
        <v>94</v>
      </c>
      <c r="N8" t="s">
        <v>94</v>
      </c>
      <c r="O8">
        <v>9000</v>
      </c>
      <c r="P8">
        <v>0</v>
      </c>
      <c r="Q8">
        <v>-9000</v>
      </c>
      <c r="R8" t="s">
        <v>94</v>
      </c>
      <c r="S8" t="s">
        <v>101</v>
      </c>
      <c r="T8" t="s">
        <v>94</v>
      </c>
      <c r="U8" t="s">
        <v>96</v>
      </c>
      <c r="V8" t="s">
        <v>94</v>
      </c>
      <c r="W8" t="s">
        <v>94</v>
      </c>
      <c r="X8">
        <v>20180</v>
      </c>
      <c r="Y8" t="s">
        <v>94</v>
      </c>
      <c r="Z8" t="s">
        <v>94</v>
      </c>
      <c r="AA8" t="s">
        <v>94</v>
      </c>
      <c r="AB8" t="s">
        <v>94</v>
      </c>
    </row>
    <row r="9" spans="1:28" x14ac:dyDescent="0.25">
      <c r="A9" t="s">
        <v>93</v>
      </c>
      <c r="B9" t="s">
        <v>94</v>
      </c>
      <c r="C9" s="31">
        <v>44227</v>
      </c>
      <c r="D9" t="s">
        <v>95</v>
      </c>
      <c r="E9" t="s">
        <v>96</v>
      </c>
      <c r="F9" t="s">
        <v>97</v>
      </c>
      <c r="G9">
        <v>51400</v>
      </c>
      <c r="H9" t="s">
        <v>98</v>
      </c>
      <c r="I9" t="s">
        <v>99</v>
      </c>
      <c r="J9" t="s">
        <v>28</v>
      </c>
      <c r="K9" t="s">
        <v>100</v>
      </c>
      <c r="L9" t="s">
        <v>96</v>
      </c>
      <c r="M9" t="s">
        <v>94</v>
      </c>
      <c r="N9" t="s">
        <v>94</v>
      </c>
      <c r="O9">
        <v>10500</v>
      </c>
      <c r="P9">
        <v>0</v>
      </c>
      <c r="Q9">
        <v>-10500</v>
      </c>
      <c r="R9" t="s">
        <v>94</v>
      </c>
      <c r="S9" t="s">
        <v>101</v>
      </c>
      <c r="T9" t="s">
        <v>94</v>
      </c>
      <c r="U9" t="s">
        <v>96</v>
      </c>
      <c r="V9" t="s">
        <v>94</v>
      </c>
      <c r="W9" t="s">
        <v>94</v>
      </c>
      <c r="X9">
        <v>20181</v>
      </c>
      <c r="Y9" t="s">
        <v>94</v>
      </c>
      <c r="Z9" t="s">
        <v>94</v>
      </c>
      <c r="AA9" t="s">
        <v>94</v>
      </c>
      <c r="AB9" t="s">
        <v>94</v>
      </c>
    </row>
    <row r="10" spans="1:28" x14ac:dyDescent="0.25">
      <c r="A10" t="s">
        <v>102</v>
      </c>
      <c r="B10" t="s">
        <v>94</v>
      </c>
      <c r="C10" s="31">
        <v>44227</v>
      </c>
      <c r="D10" t="s">
        <v>95</v>
      </c>
      <c r="E10" t="s">
        <v>96</v>
      </c>
      <c r="F10" t="s">
        <v>104</v>
      </c>
      <c r="G10">
        <v>51400</v>
      </c>
      <c r="H10" t="s">
        <v>98</v>
      </c>
      <c r="I10" t="s">
        <v>99</v>
      </c>
      <c r="J10" t="s">
        <v>28</v>
      </c>
      <c r="K10" t="s">
        <v>105</v>
      </c>
      <c r="L10" t="s">
        <v>96</v>
      </c>
      <c r="M10" t="s">
        <v>94</v>
      </c>
      <c r="N10" t="s">
        <v>94</v>
      </c>
      <c r="O10">
        <v>4308266.53</v>
      </c>
      <c r="P10">
        <v>4308266.53</v>
      </c>
      <c r="Q10">
        <v>0</v>
      </c>
      <c r="R10" t="s">
        <v>94</v>
      </c>
      <c r="S10" t="s">
        <v>101</v>
      </c>
      <c r="T10" t="s">
        <v>94</v>
      </c>
      <c r="U10" t="s">
        <v>96</v>
      </c>
      <c r="V10" t="s">
        <v>94</v>
      </c>
      <c r="W10" t="s">
        <v>94</v>
      </c>
      <c r="X10">
        <v>20222</v>
      </c>
      <c r="Y10" t="s">
        <v>94</v>
      </c>
      <c r="Z10" t="s">
        <v>94</v>
      </c>
      <c r="AA10" t="s">
        <v>94</v>
      </c>
      <c r="AB10" t="s">
        <v>94</v>
      </c>
    </row>
    <row r="11" spans="1:28" x14ac:dyDescent="0.25">
      <c r="A11" t="s">
        <v>102</v>
      </c>
      <c r="B11" t="s">
        <v>94</v>
      </c>
      <c r="C11" s="31">
        <v>44255</v>
      </c>
      <c r="D11" t="s">
        <v>106</v>
      </c>
      <c r="E11" t="s">
        <v>96</v>
      </c>
      <c r="F11" t="s">
        <v>107</v>
      </c>
      <c r="G11">
        <v>51400</v>
      </c>
      <c r="H11" t="s">
        <v>98</v>
      </c>
      <c r="I11" t="s">
        <v>99</v>
      </c>
      <c r="J11" t="s">
        <v>28</v>
      </c>
      <c r="K11" t="s">
        <v>108</v>
      </c>
      <c r="L11" t="s">
        <v>96</v>
      </c>
      <c r="M11" t="s">
        <v>94</v>
      </c>
      <c r="N11" t="s">
        <v>94</v>
      </c>
      <c r="O11">
        <v>2947773.13</v>
      </c>
      <c r="P11">
        <v>2947773.13</v>
      </c>
      <c r="Q11">
        <v>0</v>
      </c>
      <c r="R11" t="s">
        <v>94</v>
      </c>
      <c r="S11" t="s">
        <v>101</v>
      </c>
      <c r="T11" t="s">
        <v>94</v>
      </c>
      <c r="U11" t="s">
        <v>96</v>
      </c>
      <c r="V11" t="s">
        <v>94</v>
      </c>
      <c r="W11" t="s">
        <v>94</v>
      </c>
      <c r="X11">
        <v>2029</v>
      </c>
      <c r="Y11" t="s">
        <v>94</v>
      </c>
      <c r="Z11" t="s">
        <v>94</v>
      </c>
      <c r="AA11" t="s">
        <v>94</v>
      </c>
      <c r="AB11" t="s">
        <v>94</v>
      </c>
    </row>
    <row r="12" spans="1:28" x14ac:dyDescent="0.25">
      <c r="A12" t="s">
        <v>102</v>
      </c>
      <c r="B12" t="s">
        <v>94</v>
      </c>
      <c r="C12" s="31">
        <v>44286</v>
      </c>
      <c r="D12" t="s">
        <v>109</v>
      </c>
      <c r="E12" t="s">
        <v>96</v>
      </c>
      <c r="F12" t="s">
        <v>110</v>
      </c>
      <c r="G12">
        <v>51400</v>
      </c>
      <c r="H12" t="s">
        <v>98</v>
      </c>
      <c r="I12" t="s">
        <v>99</v>
      </c>
      <c r="J12" t="s">
        <v>28</v>
      </c>
      <c r="K12" t="s">
        <v>111</v>
      </c>
      <c r="L12" t="s">
        <v>96</v>
      </c>
      <c r="M12" t="s">
        <v>94</v>
      </c>
      <c r="N12" t="s">
        <v>94</v>
      </c>
      <c r="O12">
        <v>5164359.16</v>
      </c>
      <c r="P12">
        <v>5164359.16</v>
      </c>
      <c r="Q12">
        <v>0</v>
      </c>
      <c r="R12" t="s">
        <v>94</v>
      </c>
      <c r="S12" t="s">
        <v>101</v>
      </c>
      <c r="T12" t="s">
        <v>94</v>
      </c>
      <c r="U12" t="s">
        <v>96</v>
      </c>
      <c r="V12" t="s">
        <v>94</v>
      </c>
      <c r="W12" t="s">
        <v>94</v>
      </c>
      <c r="X12">
        <v>2058</v>
      </c>
      <c r="Y12" t="s">
        <v>94</v>
      </c>
      <c r="Z12" t="s">
        <v>94</v>
      </c>
      <c r="AA12" t="s">
        <v>94</v>
      </c>
      <c r="AB12" t="s">
        <v>94</v>
      </c>
    </row>
    <row r="13" spans="1:28" x14ac:dyDescent="0.25">
      <c r="A13" t="s">
        <v>102</v>
      </c>
      <c r="B13" t="s">
        <v>94</v>
      </c>
      <c r="C13" s="31">
        <v>44316</v>
      </c>
      <c r="D13" t="s">
        <v>112</v>
      </c>
      <c r="E13" t="s">
        <v>96</v>
      </c>
      <c r="F13" t="s">
        <v>113</v>
      </c>
      <c r="G13">
        <v>51400</v>
      </c>
      <c r="H13" t="s">
        <v>98</v>
      </c>
      <c r="I13" t="s">
        <v>99</v>
      </c>
      <c r="J13" t="s">
        <v>28</v>
      </c>
      <c r="K13" t="s">
        <v>114</v>
      </c>
      <c r="L13" t="s">
        <v>96</v>
      </c>
      <c r="M13" t="s">
        <v>94</v>
      </c>
      <c r="N13" t="s">
        <v>94</v>
      </c>
      <c r="O13">
        <v>5031018.18</v>
      </c>
      <c r="P13">
        <v>5031018.18</v>
      </c>
      <c r="Q13">
        <v>0</v>
      </c>
      <c r="R13" t="s">
        <v>94</v>
      </c>
      <c r="S13" t="s">
        <v>101</v>
      </c>
      <c r="T13" t="s">
        <v>94</v>
      </c>
      <c r="U13" t="s">
        <v>96</v>
      </c>
      <c r="V13" t="s">
        <v>94</v>
      </c>
      <c r="W13" t="s">
        <v>94</v>
      </c>
      <c r="X13">
        <v>2485</v>
      </c>
      <c r="Y13" t="s">
        <v>94</v>
      </c>
      <c r="Z13" t="s">
        <v>94</v>
      </c>
      <c r="AA13" t="s">
        <v>94</v>
      </c>
      <c r="AB13" t="s">
        <v>94</v>
      </c>
    </row>
    <row r="14" spans="1:28" x14ac:dyDescent="0.25">
      <c r="A14" t="s">
        <v>102</v>
      </c>
      <c r="B14" t="s">
        <v>94</v>
      </c>
      <c r="C14" s="31">
        <v>44347</v>
      </c>
      <c r="D14" t="s">
        <v>115</v>
      </c>
      <c r="E14" t="s">
        <v>96</v>
      </c>
      <c r="F14" t="s">
        <v>116</v>
      </c>
      <c r="G14">
        <v>51400</v>
      </c>
      <c r="H14" t="s">
        <v>98</v>
      </c>
      <c r="I14" t="s">
        <v>99</v>
      </c>
      <c r="J14" t="s">
        <v>28</v>
      </c>
      <c r="K14" t="s">
        <v>117</v>
      </c>
      <c r="L14" t="s">
        <v>96</v>
      </c>
      <c r="M14" t="s">
        <v>94</v>
      </c>
      <c r="N14" t="s">
        <v>94</v>
      </c>
      <c r="O14">
        <v>4761097.8</v>
      </c>
      <c r="P14">
        <v>4761097.8</v>
      </c>
      <c r="Q14">
        <v>0</v>
      </c>
      <c r="R14" t="s">
        <v>94</v>
      </c>
      <c r="S14" t="s">
        <v>101</v>
      </c>
      <c r="T14" t="s">
        <v>94</v>
      </c>
      <c r="U14" t="s">
        <v>96</v>
      </c>
      <c r="V14" t="s">
        <v>94</v>
      </c>
      <c r="W14" t="s">
        <v>94</v>
      </c>
      <c r="X14">
        <v>2503</v>
      </c>
      <c r="Y14" t="s">
        <v>94</v>
      </c>
      <c r="Z14" t="s">
        <v>94</v>
      </c>
      <c r="AA14" t="s">
        <v>94</v>
      </c>
      <c r="AB14" t="s">
        <v>94</v>
      </c>
    </row>
    <row r="15" spans="1:28" x14ac:dyDescent="0.25">
      <c r="A15" t="s">
        <v>102</v>
      </c>
      <c r="B15" t="s">
        <v>94</v>
      </c>
      <c r="C15" s="31">
        <v>44377</v>
      </c>
      <c r="D15" t="s">
        <v>118</v>
      </c>
      <c r="E15" t="s">
        <v>96</v>
      </c>
      <c r="F15" t="s">
        <v>119</v>
      </c>
      <c r="G15">
        <v>51400</v>
      </c>
      <c r="H15" t="s">
        <v>98</v>
      </c>
      <c r="I15" t="s">
        <v>99</v>
      </c>
      <c r="J15" t="s">
        <v>28</v>
      </c>
      <c r="K15" t="s">
        <v>120</v>
      </c>
      <c r="L15" t="s">
        <v>96</v>
      </c>
      <c r="M15" t="s">
        <v>94</v>
      </c>
      <c r="N15" t="s">
        <v>94</v>
      </c>
      <c r="O15">
        <v>3452381.78</v>
      </c>
      <c r="P15">
        <v>3452381.78</v>
      </c>
      <c r="Q15">
        <v>0</v>
      </c>
      <c r="R15" t="s">
        <v>94</v>
      </c>
      <c r="S15" t="s">
        <v>101</v>
      </c>
      <c r="T15" t="s">
        <v>94</v>
      </c>
      <c r="U15" t="s">
        <v>96</v>
      </c>
      <c r="V15" t="s">
        <v>94</v>
      </c>
      <c r="W15" t="s">
        <v>94</v>
      </c>
      <c r="X15">
        <v>2533</v>
      </c>
      <c r="Y15" t="s">
        <v>94</v>
      </c>
      <c r="Z15" t="s">
        <v>94</v>
      </c>
      <c r="AA15" t="s">
        <v>94</v>
      </c>
      <c r="AB15" t="s">
        <v>94</v>
      </c>
    </row>
    <row r="16" spans="1:28" x14ac:dyDescent="0.25">
      <c r="A16" t="s">
        <v>102</v>
      </c>
      <c r="B16" t="s">
        <v>94</v>
      </c>
      <c r="C16" s="31">
        <v>44408</v>
      </c>
      <c r="D16" t="s">
        <v>121</v>
      </c>
      <c r="E16" t="s">
        <v>96</v>
      </c>
      <c r="F16" t="s">
        <v>122</v>
      </c>
      <c r="G16">
        <v>51400</v>
      </c>
      <c r="H16" t="s">
        <v>98</v>
      </c>
      <c r="I16" t="s">
        <v>99</v>
      </c>
      <c r="J16" t="s">
        <v>28</v>
      </c>
      <c r="K16" t="s">
        <v>123</v>
      </c>
      <c r="L16" t="s">
        <v>96</v>
      </c>
      <c r="M16" t="s">
        <v>94</v>
      </c>
      <c r="N16" t="s">
        <v>94</v>
      </c>
      <c r="O16">
        <v>5976166.7199999997</v>
      </c>
      <c r="P16">
        <v>5976166.7199999997</v>
      </c>
      <c r="Q16">
        <v>0</v>
      </c>
      <c r="R16" t="s">
        <v>94</v>
      </c>
      <c r="S16" t="s">
        <v>101</v>
      </c>
      <c r="T16" t="s">
        <v>94</v>
      </c>
      <c r="U16" t="s">
        <v>96</v>
      </c>
      <c r="V16" t="s">
        <v>94</v>
      </c>
      <c r="W16" t="s">
        <v>94</v>
      </c>
      <c r="X16">
        <v>2923</v>
      </c>
      <c r="Y16" t="s">
        <v>94</v>
      </c>
      <c r="Z16" t="s">
        <v>94</v>
      </c>
      <c r="AA16" t="s">
        <v>94</v>
      </c>
      <c r="AB16" t="s">
        <v>94</v>
      </c>
    </row>
    <row r="17" spans="1:28" x14ac:dyDescent="0.25">
      <c r="A17" t="s">
        <v>102</v>
      </c>
      <c r="B17" t="s">
        <v>94</v>
      </c>
      <c r="C17" s="31">
        <v>44439</v>
      </c>
      <c r="D17" t="s">
        <v>124</v>
      </c>
      <c r="E17" t="s">
        <v>96</v>
      </c>
      <c r="F17" t="s">
        <v>125</v>
      </c>
      <c r="G17">
        <v>51400</v>
      </c>
      <c r="H17" t="s">
        <v>98</v>
      </c>
      <c r="I17" t="s">
        <v>99</v>
      </c>
      <c r="J17" t="s">
        <v>28</v>
      </c>
      <c r="K17" t="s">
        <v>123</v>
      </c>
      <c r="L17" t="s">
        <v>96</v>
      </c>
      <c r="M17" t="s">
        <v>94</v>
      </c>
      <c r="N17" t="s">
        <v>94</v>
      </c>
      <c r="O17">
        <v>3729197.12</v>
      </c>
      <c r="P17">
        <v>3729197.12</v>
      </c>
      <c r="Q17">
        <v>0</v>
      </c>
      <c r="R17" t="s">
        <v>94</v>
      </c>
      <c r="S17" t="s">
        <v>101</v>
      </c>
      <c r="T17" t="s">
        <v>94</v>
      </c>
      <c r="U17" t="s">
        <v>96</v>
      </c>
      <c r="V17" t="s">
        <v>94</v>
      </c>
      <c r="W17" t="s">
        <v>94</v>
      </c>
      <c r="X17">
        <v>3239</v>
      </c>
      <c r="Y17" t="s">
        <v>94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BDFB-B079-443F-B718-E6DC66EE91B1}">
  <dimension ref="A1:N133"/>
  <sheetViews>
    <sheetView workbookViewId="0">
      <pane xSplit="1" ySplit="4" topLeftCell="B8" activePane="bottomRight" state="frozenSplit"/>
      <selection pane="topRight" activeCell="B1" sqref="B1"/>
      <selection pane="bottomLeft" activeCell="A5" sqref="A5"/>
      <selection pane="bottomRight" activeCell="B133" sqref="B133:M133"/>
    </sheetView>
  </sheetViews>
  <sheetFormatPr defaultRowHeight="15" x14ac:dyDescent="0.25"/>
  <cols>
    <col min="1" max="1" width="35.42578125" customWidth="1"/>
    <col min="2" max="2" width="16.28515625" bestFit="1" customWidth="1"/>
    <col min="3" max="9" width="13.28515625" bestFit="1" customWidth="1"/>
    <col min="10" max="11" width="14.28515625" bestFit="1" customWidth="1"/>
    <col min="12" max="13" width="13.28515625" bestFit="1" customWidth="1"/>
    <col min="14" max="14" width="14.28515625" bestFit="1" customWidth="1"/>
  </cols>
  <sheetData>
    <row r="1" spans="1:14" x14ac:dyDescent="0.25">
      <c r="A1" t="s">
        <v>72</v>
      </c>
      <c r="B1" t="s">
        <v>126</v>
      </c>
    </row>
    <row r="3" spans="1:14" x14ac:dyDescent="0.25">
      <c r="A3" t="s">
        <v>127</v>
      </c>
      <c r="B3" t="s">
        <v>128</v>
      </c>
    </row>
    <row r="4" spans="1:14" x14ac:dyDescent="0.25">
      <c r="A4" t="s">
        <v>129</v>
      </c>
      <c r="B4" t="s">
        <v>95</v>
      </c>
      <c r="C4" t="s">
        <v>106</v>
      </c>
      <c r="D4" t="s">
        <v>109</v>
      </c>
      <c r="E4" t="s">
        <v>112</v>
      </c>
      <c r="F4" t="s">
        <v>115</v>
      </c>
      <c r="G4" t="s">
        <v>118</v>
      </c>
      <c r="H4" t="s">
        <v>121</v>
      </c>
      <c r="I4" t="s">
        <v>124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</row>
    <row r="5" spans="1:14" x14ac:dyDescent="0.25">
      <c r="A5" s="38" t="s">
        <v>40</v>
      </c>
      <c r="B5" s="37">
        <v>15339.610000000015</v>
      </c>
      <c r="C5" s="37">
        <v>21636.789999999997</v>
      </c>
      <c r="D5" s="37">
        <v>25355.65</v>
      </c>
      <c r="E5" s="37">
        <v>13072.45</v>
      </c>
      <c r="F5" s="37">
        <v>20412.7</v>
      </c>
      <c r="G5" s="37">
        <v>24086.190000000002</v>
      </c>
      <c r="H5" s="37">
        <v>383.48999999999978</v>
      </c>
      <c r="I5" s="37">
        <v>23195.949999999997</v>
      </c>
      <c r="J5" s="37">
        <v>22193.39</v>
      </c>
      <c r="K5" s="37">
        <v>7867.99</v>
      </c>
      <c r="L5" s="37">
        <v>-31067.97</v>
      </c>
      <c r="M5" s="37">
        <v>-4051.55</v>
      </c>
      <c r="N5" s="37">
        <v>138424.69000000003</v>
      </c>
    </row>
    <row r="6" spans="1:14" x14ac:dyDescent="0.25">
      <c r="A6" s="38" t="s">
        <v>26</v>
      </c>
      <c r="B6" s="37">
        <v>555281.60999999708</v>
      </c>
      <c r="C6" s="37">
        <v>1148167.77</v>
      </c>
      <c r="D6" s="37">
        <v>1890104.28</v>
      </c>
      <c r="E6" s="37">
        <v>1367953.47</v>
      </c>
      <c r="F6" s="37">
        <v>1325325.5499999998</v>
      </c>
      <c r="G6" s="37">
        <v>2528882.8499999996</v>
      </c>
      <c r="H6" s="37">
        <v>2978918.93</v>
      </c>
      <c r="I6" s="37">
        <v>1740654.69</v>
      </c>
      <c r="J6" s="37">
        <v>2004706.0800000003</v>
      </c>
      <c r="K6" s="37">
        <v>2569481.1300000004</v>
      </c>
      <c r="L6" s="37">
        <v>3203149.2099999986</v>
      </c>
      <c r="M6" s="37">
        <v>3216905.4400000041</v>
      </c>
      <c r="N6" s="37">
        <v>24529531.009999998</v>
      </c>
    </row>
    <row r="7" spans="1:14" x14ac:dyDescent="0.25">
      <c r="A7" s="38" t="s">
        <v>38</v>
      </c>
      <c r="B7" s="37">
        <v>3866.5100000000011</v>
      </c>
      <c r="C7" s="37">
        <v>2507.4199999999996</v>
      </c>
      <c r="D7" s="37">
        <v>3797.78</v>
      </c>
      <c r="E7" s="37">
        <v>9981.84</v>
      </c>
      <c r="F7" s="37">
        <v>12832.16</v>
      </c>
      <c r="G7" s="37">
        <v>6115.78</v>
      </c>
      <c r="H7" s="37">
        <v>14975.67</v>
      </c>
      <c r="I7" s="37">
        <v>16838.769999999997</v>
      </c>
      <c r="J7" s="37">
        <v>21798.86</v>
      </c>
      <c r="K7" s="37">
        <v>21341.83</v>
      </c>
      <c r="L7" s="37">
        <v>15738.960000000001</v>
      </c>
      <c r="M7" s="37">
        <v>36210.94</v>
      </c>
      <c r="N7" s="37">
        <v>166006.52000000002</v>
      </c>
    </row>
    <row r="8" spans="1:14" x14ac:dyDescent="0.25">
      <c r="A8" s="38" t="s">
        <v>33</v>
      </c>
      <c r="B8" s="37">
        <v>19819.39</v>
      </c>
      <c r="C8" s="37">
        <v>19430.2</v>
      </c>
      <c r="D8" s="37">
        <v>30157.11</v>
      </c>
      <c r="E8" s="37">
        <v>15735.23</v>
      </c>
      <c r="F8" s="37">
        <v>5548.59</v>
      </c>
      <c r="G8" s="37">
        <v>18299.28</v>
      </c>
      <c r="H8" s="37">
        <v>22346.03</v>
      </c>
      <c r="I8" s="37">
        <v>28393.480000000003</v>
      </c>
      <c r="J8" s="37">
        <v>71916.38</v>
      </c>
      <c r="K8" s="37">
        <v>92857.189999999988</v>
      </c>
      <c r="L8" s="37">
        <v>83910.210000000021</v>
      </c>
      <c r="M8" s="37">
        <v>77397.66</v>
      </c>
      <c r="N8" s="37">
        <v>485810.75</v>
      </c>
    </row>
    <row r="9" spans="1:14" x14ac:dyDescent="0.25">
      <c r="A9" s="38" t="s">
        <v>28</v>
      </c>
      <c r="B9" s="37">
        <v>364816.14999999991</v>
      </c>
      <c r="C9" s="37">
        <v>331241.10000000003</v>
      </c>
      <c r="D9" s="37">
        <v>492205.43999999994</v>
      </c>
      <c r="E9" s="37">
        <v>649573.19999999995</v>
      </c>
      <c r="F9" s="37">
        <v>707751.78999999992</v>
      </c>
      <c r="G9" s="37">
        <v>738588.58</v>
      </c>
      <c r="H9" s="37">
        <v>617066.21</v>
      </c>
      <c r="I9" s="37">
        <v>520702.45</v>
      </c>
      <c r="J9" s="37">
        <v>961597.7899999998</v>
      </c>
      <c r="K9" s="37">
        <v>256603.42999999985</v>
      </c>
      <c r="L9" s="37">
        <v>366741.47</v>
      </c>
      <c r="M9" s="37">
        <v>419127.33999999997</v>
      </c>
      <c r="N9" s="37">
        <v>6426014.9499999993</v>
      </c>
    </row>
    <row r="10" spans="1:14" x14ac:dyDescent="0.25">
      <c r="A10" s="38" t="s">
        <v>43</v>
      </c>
      <c r="B10" s="37">
        <v>6733.3399999999947</v>
      </c>
      <c r="C10" s="37">
        <v>470.33000000000004</v>
      </c>
      <c r="D10" s="37">
        <v>950.08</v>
      </c>
      <c r="E10" s="37">
        <v>1716.41</v>
      </c>
      <c r="F10" s="37">
        <v>20218.300000000003</v>
      </c>
      <c r="G10" s="37">
        <v>-5534.96</v>
      </c>
      <c r="H10" s="37">
        <v>50.070000000000022</v>
      </c>
      <c r="I10" s="37">
        <v>882.90000000000009</v>
      </c>
      <c r="J10" s="37">
        <v>23268.289999999997</v>
      </c>
      <c r="K10" s="37">
        <v>24153.07</v>
      </c>
      <c r="L10" s="37">
        <v>8752.6</v>
      </c>
      <c r="M10" s="37">
        <v>1078.0300000000279</v>
      </c>
      <c r="N10" s="37">
        <v>82738.460000000021</v>
      </c>
    </row>
    <row r="11" spans="1:14" x14ac:dyDescent="0.25">
      <c r="A11" s="38" t="s">
        <v>41</v>
      </c>
      <c r="B11" s="37">
        <v>22712.40000000014</v>
      </c>
      <c r="C11" s="37">
        <v>7322.03</v>
      </c>
      <c r="D11" s="37">
        <v>266871.84999999998</v>
      </c>
      <c r="E11" s="37">
        <v>4041.83</v>
      </c>
      <c r="F11" s="37">
        <v>5379.72</v>
      </c>
      <c r="G11" s="37">
        <v>609818.64999999991</v>
      </c>
      <c r="H11" s="37">
        <v>15076.740000000002</v>
      </c>
      <c r="I11" s="37">
        <v>8854.6400000000012</v>
      </c>
      <c r="J11" s="37">
        <v>366808.01</v>
      </c>
      <c r="K11" s="37">
        <v>338193.34</v>
      </c>
      <c r="L11" s="37">
        <v>354455.39</v>
      </c>
      <c r="M11" s="37">
        <v>473420.10000000003</v>
      </c>
      <c r="N11" s="37">
        <v>2472954.7000000002</v>
      </c>
    </row>
    <row r="12" spans="1:14" x14ac:dyDescent="0.25">
      <c r="A12" s="38" t="s">
        <v>32</v>
      </c>
      <c r="B12" s="37">
        <v>448805.16000000015</v>
      </c>
      <c r="C12" s="37">
        <v>1086544.8699999999</v>
      </c>
      <c r="D12" s="37">
        <v>1839942.7</v>
      </c>
      <c r="E12" s="37">
        <v>1129119.75</v>
      </c>
      <c r="F12" s="37">
        <v>1079896.29</v>
      </c>
      <c r="G12" s="37">
        <v>1369671.78</v>
      </c>
      <c r="H12" s="37">
        <v>-311688.94000000006</v>
      </c>
      <c r="I12" s="37">
        <v>1190820.2</v>
      </c>
      <c r="J12" s="37">
        <v>1524617.32</v>
      </c>
      <c r="K12" s="37">
        <v>460894.23000000004</v>
      </c>
      <c r="L12" s="37">
        <v>539100.29</v>
      </c>
      <c r="M12" s="37">
        <v>745725.19000000006</v>
      </c>
      <c r="N12" s="37">
        <v>11103448.840000002</v>
      </c>
    </row>
    <row r="13" spans="1:14" x14ac:dyDescent="0.25">
      <c r="A13" s="38" t="s">
        <v>34</v>
      </c>
      <c r="B13" s="37">
        <v>109372.82999999999</v>
      </c>
      <c r="C13" s="37">
        <v>170969.06999999998</v>
      </c>
      <c r="D13" s="37">
        <v>130497.25000000001</v>
      </c>
      <c r="E13" s="37">
        <v>241496</v>
      </c>
      <c r="F13" s="37">
        <v>170694.07</v>
      </c>
      <c r="G13" s="37">
        <v>137803.56</v>
      </c>
      <c r="H13" s="37">
        <v>140996.63</v>
      </c>
      <c r="I13" s="37">
        <v>121923.65000000001</v>
      </c>
      <c r="J13" s="37">
        <v>267442.74</v>
      </c>
      <c r="K13" s="37">
        <v>102631.13000000002</v>
      </c>
      <c r="L13" s="37">
        <v>97215.78</v>
      </c>
      <c r="M13" s="37">
        <v>139594.93000000002</v>
      </c>
      <c r="N13" s="37">
        <v>1830637.6400000001</v>
      </c>
    </row>
    <row r="14" spans="1:14" x14ac:dyDescent="0.25">
      <c r="A14" s="38" t="s">
        <v>35</v>
      </c>
      <c r="B14" s="37">
        <v>295379.51999999967</v>
      </c>
      <c r="C14" s="37">
        <v>333659.28000000003</v>
      </c>
      <c r="D14" s="37">
        <v>1661074.3</v>
      </c>
      <c r="E14" s="37">
        <v>381319.17</v>
      </c>
      <c r="F14" s="37">
        <v>242085.57</v>
      </c>
      <c r="G14" s="37">
        <v>1058491.6400000001</v>
      </c>
      <c r="H14" s="37">
        <v>597321.72</v>
      </c>
      <c r="I14" s="37">
        <v>521527.84999999992</v>
      </c>
      <c r="J14" s="37">
        <v>447201.66999999987</v>
      </c>
      <c r="K14" s="37">
        <v>442928.04</v>
      </c>
      <c r="L14" s="37">
        <v>541643.02</v>
      </c>
      <c r="M14" s="37">
        <v>577337.92999999993</v>
      </c>
      <c r="N14" s="37">
        <v>7099969.709999999</v>
      </c>
    </row>
    <row r="15" spans="1:14" x14ac:dyDescent="0.25">
      <c r="A15" s="38" t="s">
        <v>27</v>
      </c>
      <c r="B15" s="37">
        <v>177569.04000000012</v>
      </c>
      <c r="C15" s="37">
        <v>151280.26</v>
      </c>
      <c r="D15" s="37">
        <v>321460.61</v>
      </c>
      <c r="E15" s="37">
        <v>342859.55</v>
      </c>
      <c r="F15" s="37">
        <v>239260.31</v>
      </c>
      <c r="G15" s="37">
        <v>219068.96999999997</v>
      </c>
      <c r="H15" s="37">
        <v>238391.21</v>
      </c>
      <c r="I15" s="37">
        <v>817860.86</v>
      </c>
      <c r="J15" s="37">
        <v>245287.90999999957</v>
      </c>
      <c r="K15" s="37">
        <v>605294.73</v>
      </c>
      <c r="L15" s="37">
        <v>495579.12999999966</v>
      </c>
      <c r="M15" s="37">
        <v>514349.36999999976</v>
      </c>
      <c r="N15" s="37">
        <v>4368261.9499999993</v>
      </c>
    </row>
    <row r="16" spans="1:14" x14ac:dyDescent="0.25">
      <c r="A16" s="38" t="s">
        <v>39</v>
      </c>
      <c r="B16" s="37">
        <v>22942.819999999949</v>
      </c>
      <c r="C16" s="37">
        <v>-9935.119999999999</v>
      </c>
      <c r="D16" s="37">
        <v>2820.79</v>
      </c>
      <c r="E16" s="37">
        <v>902980.56</v>
      </c>
      <c r="F16" s="37">
        <v>1100</v>
      </c>
      <c r="G16" s="37">
        <v>911.17</v>
      </c>
      <c r="H16" s="37">
        <v>177524.64</v>
      </c>
      <c r="I16" s="37">
        <v>522.5</v>
      </c>
      <c r="J16" s="37">
        <v>3160.6099999999997</v>
      </c>
      <c r="K16" s="37">
        <v>6069440.9300000016</v>
      </c>
      <c r="L16" s="37">
        <v>-6222.6600000000017</v>
      </c>
      <c r="M16" s="37">
        <v>-6646746.9700000007</v>
      </c>
      <c r="N16" s="37">
        <v>518499.27000000142</v>
      </c>
    </row>
    <row r="17" spans="1:14" x14ac:dyDescent="0.25">
      <c r="A17" s="38" t="s">
        <v>37</v>
      </c>
      <c r="B17" s="37">
        <v>15356.939999999995</v>
      </c>
      <c r="C17" s="37">
        <v>19434.769999999997</v>
      </c>
      <c r="D17" s="37">
        <v>12936.94</v>
      </c>
      <c r="E17" s="37">
        <v>28072.399999999994</v>
      </c>
      <c r="F17" s="37">
        <v>18728.46</v>
      </c>
      <c r="G17" s="37">
        <v>17508.64</v>
      </c>
      <c r="H17" s="37">
        <v>43134.66</v>
      </c>
      <c r="I17" s="37">
        <v>60569.61</v>
      </c>
      <c r="J17" s="37">
        <v>72006.880000000048</v>
      </c>
      <c r="K17" s="37">
        <v>46872.080000000031</v>
      </c>
      <c r="L17" s="37">
        <v>43803.670000000035</v>
      </c>
      <c r="M17" s="37">
        <v>39206.279999999992</v>
      </c>
      <c r="N17" s="37">
        <v>417631.33000000007</v>
      </c>
    </row>
    <row r="18" spans="1:14" x14ac:dyDescent="0.25">
      <c r="A18" s="38" t="s">
        <v>134</v>
      </c>
      <c r="B18" s="37">
        <v>2057995.3199999966</v>
      </c>
      <c r="C18" s="37">
        <v>3282728.7699999991</v>
      </c>
      <c r="D18" s="37">
        <v>6678174.7800000003</v>
      </c>
      <c r="E18" s="37">
        <v>5087921.8599999994</v>
      </c>
      <c r="F18" s="37">
        <v>3849233.5099999993</v>
      </c>
      <c r="G18" s="37">
        <v>6723712.129999999</v>
      </c>
      <c r="H18" s="37">
        <v>4534497.0599999996</v>
      </c>
      <c r="I18" s="37">
        <v>5052747.5500000007</v>
      </c>
      <c r="J18" s="37">
        <v>6032005.9299999997</v>
      </c>
      <c r="K18" s="37">
        <v>11038559.120000001</v>
      </c>
      <c r="L18" s="37">
        <v>5712799.0999999987</v>
      </c>
      <c r="M18" s="37">
        <v>-410445.30999999709</v>
      </c>
      <c r="N18" s="37">
        <v>59639929.82</v>
      </c>
    </row>
    <row r="21" spans="1:14" x14ac:dyDescent="0.25">
      <c r="A21" s="38" t="s">
        <v>135</v>
      </c>
    </row>
    <row r="22" spans="1:14" x14ac:dyDescent="0.25">
      <c r="A22" t="s">
        <v>129</v>
      </c>
      <c r="B22" t="s">
        <v>95</v>
      </c>
      <c r="C22" t="s">
        <v>106</v>
      </c>
      <c r="D22" t="s">
        <v>109</v>
      </c>
      <c r="E22" t="s">
        <v>112</v>
      </c>
      <c r="F22" t="s">
        <v>115</v>
      </c>
      <c r="G22" t="s">
        <v>118</v>
      </c>
      <c r="H22" t="s">
        <v>121</v>
      </c>
      <c r="I22" t="s">
        <v>124</v>
      </c>
      <c r="J22" t="s">
        <v>130</v>
      </c>
      <c r="K22" t="s">
        <v>131</v>
      </c>
      <c r="L22" t="s">
        <v>132</v>
      </c>
      <c r="M22" t="s">
        <v>133</v>
      </c>
      <c r="N22" t="s">
        <v>134</v>
      </c>
    </row>
    <row r="23" spans="1:14" x14ac:dyDescent="0.25">
      <c r="A23" s="39" t="s">
        <v>26</v>
      </c>
      <c r="B23" s="40">
        <v>555281.60999999708</v>
      </c>
      <c r="C23" s="40">
        <v>1148167.77</v>
      </c>
      <c r="D23" s="40">
        <v>1890104.28</v>
      </c>
      <c r="E23" s="40">
        <v>1367953.47</v>
      </c>
      <c r="F23" s="40">
        <v>1325325.5499999998</v>
      </c>
      <c r="G23" s="40">
        <v>2528882.8499999996</v>
      </c>
      <c r="H23" s="40">
        <v>2978918.93</v>
      </c>
      <c r="I23" s="40">
        <v>1740654.69</v>
      </c>
      <c r="J23" s="40">
        <v>2004706.0800000003</v>
      </c>
      <c r="K23" s="40">
        <v>2569481.1300000004</v>
      </c>
      <c r="L23" s="40">
        <v>3203149.2099999986</v>
      </c>
      <c r="M23" s="40">
        <v>3216905.4400000041</v>
      </c>
      <c r="N23" s="40">
        <v>24529531.009999998</v>
      </c>
    </row>
    <row r="24" spans="1:14" x14ac:dyDescent="0.25">
      <c r="A24" s="39" t="s">
        <v>27</v>
      </c>
      <c r="B24" s="40">
        <v>177569.04000000012</v>
      </c>
      <c r="C24" s="40">
        <v>151280.26</v>
      </c>
      <c r="D24" s="40">
        <v>321460.61</v>
      </c>
      <c r="E24" s="40">
        <v>342859.55</v>
      </c>
      <c r="F24" s="40">
        <v>239260.31</v>
      </c>
      <c r="G24" s="40">
        <v>219068.96999999997</v>
      </c>
      <c r="H24" s="40">
        <v>238391.21</v>
      </c>
      <c r="I24" s="40">
        <v>817860.86</v>
      </c>
      <c r="J24" s="40">
        <v>245287.90999999957</v>
      </c>
      <c r="K24" s="40">
        <v>605294.73</v>
      </c>
      <c r="L24" s="40">
        <v>495579.12999999966</v>
      </c>
      <c r="M24" s="40">
        <v>514349.36999999976</v>
      </c>
      <c r="N24" s="40">
        <v>4368261.9499999993</v>
      </c>
    </row>
    <row r="25" spans="1:14" x14ac:dyDescent="0.25">
      <c r="A25" s="39" t="s">
        <v>28</v>
      </c>
      <c r="B25" s="40">
        <v>364816.14999999991</v>
      </c>
      <c r="C25" s="40">
        <v>331241.10000000003</v>
      </c>
      <c r="D25" s="40">
        <v>492205.43999999994</v>
      </c>
      <c r="E25" s="40">
        <v>649573.19999999995</v>
      </c>
      <c r="F25" s="40">
        <v>707751.78999999992</v>
      </c>
      <c r="G25" s="40">
        <v>738588.58</v>
      </c>
      <c r="H25" s="40">
        <v>617066.21</v>
      </c>
      <c r="I25" s="40">
        <v>520702.45</v>
      </c>
      <c r="J25" s="40">
        <v>961597.7899999998</v>
      </c>
      <c r="K25" s="40">
        <v>256603.42999999985</v>
      </c>
      <c r="L25" s="40">
        <v>366741.47</v>
      </c>
      <c r="M25" s="40">
        <v>419127.33999999997</v>
      </c>
      <c r="N25" s="40">
        <v>6426014.9499999993</v>
      </c>
    </row>
    <row r="26" spans="1:14" x14ac:dyDescent="0.25">
      <c r="A26" s="39" t="s">
        <v>32</v>
      </c>
      <c r="B26" s="40">
        <v>448805.16000000015</v>
      </c>
      <c r="C26" s="40">
        <v>1086544.8699999999</v>
      </c>
      <c r="D26" s="40">
        <v>1839942.7</v>
      </c>
      <c r="E26" s="40">
        <v>1129119.75</v>
      </c>
      <c r="F26" s="40">
        <v>1079896.29</v>
      </c>
      <c r="G26" s="40">
        <v>1369671.78</v>
      </c>
      <c r="H26" s="40">
        <v>-311688.94000000006</v>
      </c>
      <c r="I26" s="40">
        <v>1190820.2</v>
      </c>
      <c r="J26" s="40">
        <v>1524617.32</v>
      </c>
      <c r="K26" s="40">
        <v>460894.23000000004</v>
      </c>
      <c r="L26" s="40">
        <v>539100.29</v>
      </c>
      <c r="M26" s="40">
        <v>745725.19000000006</v>
      </c>
      <c r="N26" s="40">
        <v>11103448.840000002</v>
      </c>
    </row>
    <row r="27" spans="1:14" x14ac:dyDescent="0.25">
      <c r="A27" s="39" t="s">
        <v>33</v>
      </c>
      <c r="B27" s="40">
        <v>19819.39</v>
      </c>
      <c r="C27" s="40">
        <v>19430.2</v>
      </c>
      <c r="D27" s="40">
        <v>30157.11</v>
      </c>
      <c r="E27" s="40">
        <v>15735.23</v>
      </c>
      <c r="F27" s="40">
        <v>5548.59</v>
      </c>
      <c r="G27" s="40">
        <v>18299.28</v>
      </c>
      <c r="H27" s="40">
        <v>22346.03</v>
      </c>
      <c r="I27" s="40">
        <v>28393.480000000003</v>
      </c>
      <c r="J27" s="40">
        <v>71916.38</v>
      </c>
      <c r="K27" s="40">
        <v>92857.189999999988</v>
      </c>
      <c r="L27" s="40">
        <v>83910.210000000021</v>
      </c>
      <c r="M27" s="40">
        <v>77397.66</v>
      </c>
      <c r="N27" s="40">
        <v>485810.75</v>
      </c>
    </row>
    <row r="28" spans="1:14" x14ac:dyDescent="0.25">
      <c r="A28" s="39" t="s">
        <v>34</v>
      </c>
      <c r="B28" s="40">
        <v>109372.82999999999</v>
      </c>
      <c r="C28" s="40">
        <v>170969.06999999998</v>
      </c>
      <c r="D28" s="40">
        <v>130497.25000000001</v>
      </c>
      <c r="E28" s="40">
        <v>241496</v>
      </c>
      <c r="F28" s="40">
        <v>170694.07</v>
      </c>
      <c r="G28" s="40">
        <v>137803.56</v>
      </c>
      <c r="H28" s="40">
        <v>140996.63</v>
      </c>
      <c r="I28" s="40">
        <v>121923.65000000001</v>
      </c>
      <c r="J28" s="40">
        <v>267442.74</v>
      </c>
      <c r="K28" s="40">
        <v>102631.13000000002</v>
      </c>
      <c r="L28" s="40">
        <v>97215.78</v>
      </c>
      <c r="M28" s="40">
        <v>139594.93000000002</v>
      </c>
      <c r="N28" s="40">
        <v>1830637.6400000001</v>
      </c>
    </row>
    <row r="29" spans="1:14" x14ac:dyDescent="0.25">
      <c r="A29" s="39" t="s">
        <v>35</v>
      </c>
      <c r="B29" s="40">
        <v>295379.51999999967</v>
      </c>
      <c r="C29" s="40">
        <v>333659.28000000003</v>
      </c>
      <c r="D29" s="40">
        <v>1661074.3</v>
      </c>
      <c r="E29" s="40">
        <v>381319.17</v>
      </c>
      <c r="F29" s="40">
        <v>242085.57</v>
      </c>
      <c r="G29" s="40">
        <v>1058491.6400000001</v>
      </c>
      <c r="H29" s="40">
        <v>597321.72</v>
      </c>
      <c r="I29" s="40">
        <v>521527.84999999992</v>
      </c>
      <c r="J29" s="40">
        <v>447201.66999999987</v>
      </c>
      <c r="K29" s="40">
        <v>442928.04</v>
      </c>
      <c r="L29" s="40">
        <v>541643.02</v>
      </c>
      <c r="M29" s="40">
        <v>577337.92999999993</v>
      </c>
      <c r="N29" s="40">
        <v>7099969.709999999</v>
      </c>
    </row>
    <row r="30" spans="1:14" x14ac:dyDescent="0.25">
      <c r="A30" s="39" t="s">
        <v>36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</row>
    <row r="31" spans="1:14" x14ac:dyDescent="0.25">
      <c r="A31" s="39" t="s">
        <v>37</v>
      </c>
      <c r="B31" s="40">
        <v>15356.939999999995</v>
      </c>
      <c r="C31" s="40">
        <v>19434.769999999997</v>
      </c>
      <c r="D31" s="40">
        <v>12936.94</v>
      </c>
      <c r="E31" s="40">
        <v>28072.399999999994</v>
      </c>
      <c r="F31" s="40">
        <v>18728.46</v>
      </c>
      <c r="G31" s="40">
        <v>17508.64</v>
      </c>
      <c r="H31" s="40">
        <v>43134.66</v>
      </c>
      <c r="I31" s="40">
        <v>60569.61</v>
      </c>
      <c r="J31" s="40">
        <v>72006.880000000048</v>
      </c>
      <c r="K31" s="40">
        <v>46872.080000000031</v>
      </c>
      <c r="L31" s="40">
        <v>43803.670000000035</v>
      </c>
      <c r="M31" s="40">
        <v>39206.279999999992</v>
      </c>
      <c r="N31" s="40">
        <v>417631.33000000007</v>
      </c>
    </row>
    <row r="32" spans="1:14" x14ac:dyDescent="0.25">
      <c r="A32" s="39" t="s">
        <v>38</v>
      </c>
      <c r="B32" s="40">
        <v>3866.5100000000011</v>
      </c>
      <c r="C32" s="40">
        <v>2507.4199999999996</v>
      </c>
      <c r="D32" s="40">
        <v>3797.78</v>
      </c>
      <c r="E32" s="40">
        <v>9981.84</v>
      </c>
      <c r="F32" s="40">
        <v>12832.16</v>
      </c>
      <c r="G32" s="40">
        <v>6115.78</v>
      </c>
      <c r="H32" s="40">
        <v>14975.67</v>
      </c>
      <c r="I32" s="40">
        <v>16838.769999999997</v>
      </c>
      <c r="J32" s="40">
        <v>21798.86</v>
      </c>
      <c r="K32" s="40">
        <v>21341.83</v>
      </c>
      <c r="L32" s="40">
        <v>15738.960000000001</v>
      </c>
      <c r="M32" s="40">
        <v>36210.94</v>
      </c>
      <c r="N32" s="40">
        <v>166006.52000000002</v>
      </c>
    </row>
    <row r="33" spans="1:14" x14ac:dyDescent="0.25">
      <c r="A33" s="39" t="s">
        <v>39</v>
      </c>
      <c r="B33" s="40">
        <v>22942.819999999949</v>
      </c>
      <c r="C33" s="40">
        <v>-9935.119999999999</v>
      </c>
      <c r="D33" s="40">
        <v>2820.79</v>
      </c>
      <c r="E33" s="40">
        <v>902980.56</v>
      </c>
      <c r="F33" s="40">
        <v>1100</v>
      </c>
      <c r="G33" s="40">
        <v>911.17</v>
      </c>
      <c r="H33" s="40">
        <v>177524.64</v>
      </c>
      <c r="I33" s="40">
        <v>522.5</v>
      </c>
      <c r="J33" s="40">
        <v>3160.6099999999997</v>
      </c>
      <c r="K33" s="40">
        <v>6069440.9300000016</v>
      </c>
      <c r="L33" s="40">
        <v>-6222.6600000000017</v>
      </c>
      <c r="M33" s="40">
        <v>-6646746.9700000007</v>
      </c>
      <c r="N33" s="40">
        <v>518499.27000000142</v>
      </c>
    </row>
    <row r="34" spans="1:14" x14ac:dyDescent="0.25">
      <c r="A34" s="39" t="s">
        <v>40</v>
      </c>
      <c r="B34" s="40">
        <v>15339.610000000015</v>
      </c>
      <c r="C34" s="40">
        <v>21636.789999999997</v>
      </c>
      <c r="D34" s="40">
        <v>25355.65</v>
      </c>
      <c r="E34" s="40">
        <v>13072.45</v>
      </c>
      <c r="F34" s="40">
        <v>20412.7</v>
      </c>
      <c r="G34" s="40">
        <v>24086.190000000002</v>
      </c>
      <c r="H34" s="40">
        <v>383.48999999999978</v>
      </c>
      <c r="I34" s="40">
        <v>23195.949999999997</v>
      </c>
      <c r="J34" s="40">
        <v>22193.39</v>
      </c>
      <c r="K34" s="40">
        <v>7867.99</v>
      </c>
      <c r="L34" s="40">
        <v>-31067.97</v>
      </c>
      <c r="M34" s="40">
        <v>-4051.55</v>
      </c>
      <c r="N34" s="40">
        <v>138424.69000000003</v>
      </c>
    </row>
    <row r="35" spans="1:14" x14ac:dyDescent="0.25">
      <c r="A35" s="39" t="s">
        <v>41</v>
      </c>
      <c r="B35" s="40">
        <v>22712.40000000014</v>
      </c>
      <c r="C35" s="40">
        <v>7322.03</v>
      </c>
      <c r="D35" s="40">
        <v>266871.84999999998</v>
      </c>
      <c r="E35" s="40">
        <v>4041.83</v>
      </c>
      <c r="F35" s="40">
        <v>5379.72</v>
      </c>
      <c r="G35" s="40">
        <v>609818.64999999991</v>
      </c>
      <c r="H35" s="40">
        <v>15076.740000000002</v>
      </c>
      <c r="I35" s="40">
        <v>8854.6400000000012</v>
      </c>
      <c r="J35" s="40">
        <v>366808.01</v>
      </c>
      <c r="K35" s="40">
        <v>338193.34</v>
      </c>
      <c r="L35" s="40">
        <v>354455.39</v>
      </c>
      <c r="M35" s="40">
        <v>473420.10000000003</v>
      </c>
      <c r="N35" s="40">
        <v>2472954.7000000002</v>
      </c>
    </row>
    <row r="36" spans="1:14" x14ac:dyDescent="0.25">
      <c r="A36" s="39" t="s">
        <v>43</v>
      </c>
      <c r="B36" s="40">
        <v>6733.3399999999947</v>
      </c>
      <c r="C36" s="40">
        <v>470.33000000000004</v>
      </c>
      <c r="D36" s="40">
        <v>950.08</v>
      </c>
      <c r="E36" s="40">
        <v>1716.41</v>
      </c>
      <c r="F36" s="40">
        <v>20218.300000000003</v>
      </c>
      <c r="G36" s="40">
        <v>-5534.96</v>
      </c>
      <c r="H36" s="40">
        <v>50.070000000000022</v>
      </c>
      <c r="I36" s="40">
        <v>882.90000000000009</v>
      </c>
      <c r="J36" s="40">
        <v>23268.289999999997</v>
      </c>
      <c r="K36" s="40">
        <v>24153.07</v>
      </c>
      <c r="L36" s="40">
        <v>8752.6</v>
      </c>
      <c r="M36" s="40">
        <v>1078.0300000000279</v>
      </c>
      <c r="N36" s="40">
        <v>82738.460000000021</v>
      </c>
    </row>
    <row r="37" spans="1:14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9" spans="1:14" s="41" customFormat="1" x14ac:dyDescent="0.25">
      <c r="A39" s="39" t="s">
        <v>136</v>
      </c>
    </row>
    <row r="40" spans="1:14" x14ac:dyDescent="0.25">
      <c r="A40" t="s">
        <v>26</v>
      </c>
      <c r="B40" s="32">
        <v>311263.23999999993</v>
      </c>
      <c r="C40" s="32">
        <v>665736.93999999994</v>
      </c>
      <c r="D40" s="32">
        <v>1082599.93</v>
      </c>
      <c r="E40" s="32">
        <v>615827.24</v>
      </c>
      <c r="F40" s="32">
        <v>550921.82999999996</v>
      </c>
      <c r="G40" s="32">
        <v>841070.82000000007</v>
      </c>
      <c r="H40" s="32">
        <v>543950.79</v>
      </c>
      <c r="I40" s="32">
        <v>586021.35000000009</v>
      </c>
      <c r="J40" s="32">
        <v>673217.56</v>
      </c>
      <c r="K40" s="32">
        <v>800791.5</v>
      </c>
      <c r="L40" s="32">
        <v>1121467.75</v>
      </c>
      <c r="M40" s="32">
        <v>872728.25000000012</v>
      </c>
      <c r="N40" s="32">
        <v>8665597.2000000011</v>
      </c>
    </row>
    <row r="41" spans="1:14" x14ac:dyDescent="0.25">
      <c r="A41" t="s">
        <v>27</v>
      </c>
      <c r="B41" s="32">
        <v>100079.13</v>
      </c>
      <c r="C41" s="32">
        <v>99482.87999999999</v>
      </c>
      <c r="D41" s="32">
        <v>134604.74</v>
      </c>
      <c r="E41" s="32">
        <v>104395.06999999999</v>
      </c>
      <c r="F41" s="32">
        <v>120589.73999999999</v>
      </c>
      <c r="G41" s="32">
        <v>78327.25</v>
      </c>
      <c r="H41" s="32">
        <v>109723.45</v>
      </c>
      <c r="I41" s="32">
        <v>76951.95</v>
      </c>
      <c r="J41" s="32">
        <v>76488.94</v>
      </c>
      <c r="K41" s="32">
        <v>151326.79</v>
      </c>
      <c r="L41" s="32">
        <v>242279.47</v>
      </c>
      <c r="M41" s="32">
        <v>209307.16</v>
      </c>
      <c r="N41" s="32">
        <v>1503556.5699999998</v>
      </c>
    </row>
    <row r="42" spans="1:14" x14ac:dyDescent="0.25">
      <c r="A42" t="s">
        <v>28</v>
      </c>
      <c r="B42" s="32">
        <v>101633.43000000001</v>
      </c>
      <c r="C42" s="32">
        <v>69634.58</v>
      </c>
      <c r="D42" s="32">
        <v>225159.1</v>
      </c>
      <c r="E42" s="32">
        <v>312504.87999999995</v>
      </c>
      <c r="F42" s="32">
        <v>350608.89</v>
      </c>
      <c r="G42" s="32">
        <v>360962.95999999996</v>
      </c>
      <c r="H42" s="32">
        <v>311505.55</v>
      </c>
      <c r="I42" s="32">
        <v>221243.05</v>
      </c>
      <c r="J42" s="32">
        <v>534028.89999999991</v>
      </c>
      <c r="K42" s="32">
        <v>80462.25</v>
      </c>
      <c r="L42" s="32">
        <v>213505.97</v>
      </c>
      <c r="M42" s="32">
        <v>162742.67000000001</v>
      </c>
      <c r="N42" s="32">
        <v>2943992.23</v>
      </c>
    </row>
    <row r="43" spans="1:14" x14ac:dyDescent="0.25">
      <c r="A43" t="s">
        <v>32</v>
      </c>
      <c r="B43" s="32">
        <v>122392.94</v>
      </c>
      <c r="C43" s="32">
        <v>319203.19</v>
      </c>
      <c r="D43" s="32">
        <v>436058.5</v>
      </c>
      <c r="E43" s="32">
        <v>273678.40000000002</v>
      </c>
      <c r="F43" s="32">
        <v>269789.17</v>
      </c>
      <c r="G43" s="32">
        <v>474203.63</v>
      </c>
      <c r="H43" s="32">
        <v>309820.17</v>
      </c>
      <c r="I43" s="32">
        <v>312051.69999999995</v>
      </c>
      <c r="J43" s="32">
        <v>372173.63</v>
      </c>
      <c r="K43" s="32">
        <v>0</v>
      </c>
      <c r="L43" s="32">
        <v>0</v>
      </c>
      <c r="M43" s="32">
        <v>0</v>
      </c>
      <c r="N43" s="32">
        <v>2889371.33</v>
      </c>
    </row>
    <row r="44" spans="1:14" x14ac:dyDescent="0.25">
      <c r="A44" t="s">
        <v>33</v>
      </c>
      <c r="B44" s="32">
        <v>0</v>
      </c>
      <c r="C44" s="32">
        <v>2933.1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216.66</v>
      </c>
      <c r="J44" s="32">
        <v>528.35</v>
      </c>
      <c r="K44" s="32">
        <v>3127.0400000000004</v>
      </c>
      <c r="L44" s="32">
        <v>3393.0200000000004</v>
      </c>
      <c r="M44" s="32">
        <v>12917.769999999999</v>
      </c>
      <c r="N44" s="32">
        <v>23115.94</v>
      </c>
    </row>
    <row r="45" spans="1:14" x14ac:dyDescent="0.25">
      <c r="A45" t="s">
        <v>34</v>
      </c>
      <c r="B45" s="32">
        <v>0</v>
      </c>
      <c r="C45" s="32">
        <v>0</v>
      </c>
      <c r="D45" s="32">
        <v>0</v>
      </c>
      <c r="E45" s="32">
        <v>0</v>
      </c>
      <c r="F45" s="32">
        <v>900</v>
      </c>
      <c r="G45" s="32">
        <v>0</v>
      </c>
      <c r="H45" s="32">
        <v>0</v>
      </c>
      <c r="I45" s="32">
        <v>0</v>
      </c>
      <c r="J45" s="32">
        <v>17184.490000000002</v>
      </c>
      <c r="K45" s="32">
        <v>6079.26</v>
      </c>
      <c r="L45" s="32">
        <v>6914.97</v>
      </c>
      <c r="M45" s="32">
        <v>737.5</v>
      </c>
      <c r="N45" s="32">
        <v>31816.22</v>
      </c>
    </row>
    <row r="46" spans="1:14" x14ac:dyDescent="0.25">
      <c r="A46" t="s">
        <v>35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62093.479999999996</v>
      </c>
      <c r="K46" s="32">
        <v>95208.22000000003</v>
      </c>
      <c r="L46" s="32">
        <v>159047.24</v>
      </c>
      <c r="M46" s="32">
        <v>115360.10999999997</v>
      </c>
      <c r="N46" s="32">
        <v>431709.05</v>
      </c>
    </row>
    <row r="47" spans="1:14" x14ac:dyDescent="0.25">
      <c r="A47" t="s">
        <v>36</v>
      </c>
      <c r="B47" s="32">
        <v>99787.91</v>
      </c>
      <c r="C47" s="32">
        <v>94588.839999999982</v>
      </c>
      <c r="D47" s="32">
        <v>124920.31999999999</v>
      </c>
      <c r="E47" s="32">
        <v>106616.14</v>
      </c>
      <c r="F47" s="32">
        <v>16680.23</v>
      </c>
      <c r="G47" s="32">
        <v>171481.1</v>
      </c>
      <c r="H47" s="32">
        <v>98046.36</v>
      </c>
      <c r="I47" s="32">
        <v>98999.910000000018</v>
      </c>
      <c r="J47" s="32">
        <v>0</v>
      </c>
      <c r="K47" s="32">
        <v>0</v>
      </c>
      <c r="L47" s="32">
        <v>0</v>
      </c>
      <c r="M47" s="32">
        <v>0</v>
      </c>
      <c r="N47" s="32">
        <v>811120.81</v>
      </c>
    </row>
    <row r="48" spans="1:14" x14ac:dyDescent="0.25">
      <c r="A48" t="s">
        <v>37</v>
      </c>
      <c r="B48" s="32">
        <v>4435.03</v>
      </c>
      <c r="C48" s="32">
        <v>143.65</v>
      </c>
      <c r="D48" s="32">
        <v>751.30000000000007</v>
      </c>
      <c r="E48" s="32">
        <v>2513.2600000000002</v>
      </c>
      <c r="F48" s="32">
        <v>3611.67</v>
      </c>
      <c r="G48" s="32">
        <v>132</v>
      </c>
      <c r="H48" s="32">
        <v>6187.7999999999993</v>
      </c>
      <c r="I48" s="32">
        <v>9113.0499999999993</v>
      </c>
      <c r="J48" s="32">
        <v>28400.760000000013</v>
      </c>
      <c r="K48" s="32">
        <v>10531.74</v>
      </c>
      <c r="L48" s="32">
        <v>11446.32</v>
      </c>
      <c r="M48" s="32">
        <v>31350.330000000005</v>
      </c>
      <c r="N48" s="32">
        <v>108616.91000000002</v>
      </c>
    </row>
    <row r="49" spans="1:14" x14ac:dyDescent="0.25">
      <c r="A49" t="s">
        <v>38</v>
      </c>
      <c r="B49" s="32">
        <v>6996.7</v>
      </c>
      <c r="C49" s="32">
        <v>-261.7</v>
      </c>
      <c r="D49" s="32">
        <v>14430.21</v>
      </c>
      <c r="E49" s="32">
        <v>1188.04</v>
      </c>
      <c r="F49" s="32">
        <v>21043.200000000001</v>
      </c>
      <c r="G49" s="32">
        <v>197121.65</v>
      </c>
      <c r="H49" s="32">
        <v>9686.57</v>
      </c>
      <c r="I49" s="32">
        <v>7818.22</v>
      </c>
      <c r="J49" s="32">
        <v>9620.2200000000012</v>
      </c>
      <c r="K49" s="32">
        <v>13496.03</v>
      </c>
      <c r="L49" s="32">
        <v>6190.02</v>
      </c>
      <c r="M49" s="32">
        <v>22602.79</v>
      </c>
      <c r="N49" s="32">
        <v>309931.95</v>
      </c>
    </row>
    <row r="50" spans="1:14" x14ac:dyDescent="0.25">
      <c r="A50" t="s">
        <v>39</v>
      </c>
      <c r="B50" s="32">
        <v>100</v>
      </c>
      <c r="C50" s="32">
        <v>-30181.82</v>
      </c>
      <c r="D50" s="32">
        <v>2232.7399999999998</v>
      </c>
      <c r="E50" s="32">
        <v>38392.550000000003</v>
      </c>
      <c r="F50" s="32">
        <v>0</v>
      </c>
      <c r="G50" s="32">
        <v>-258.27</v>
      </c>
      <c r="H50" s="32">
        <v>94453.27</v>
      </c>
      <c r="I50" s="32">
        <v>0</v>
      </c>
      <c r="J50" s="32">
        <v>279.01</v>
      </c>
      <c r="K50" s="32">
        <v>3411.2300000000005</v>
      </c>
      <c r="L50" s="32">
        <v>2821.4</v>
      </c>
      <c r="M50" s="32">
        <v>2441.9799999999996</v>
      </c>
      <c r="N50" s="32">
        <v>113692.08999999998</v>
      </c>
    </row>
    <row r="51" spans="1:14" x14ac:dyDescent="0.25">
      <c r="A51" t="s">
        <v>40</v>
      </c>
      <c r="B51" s="32">
        <v>33828.03</v>
      </c>
      <c r="C51" s="32">
        <v>47668.31</v>
      </c>
      <c r="D51" s="32">
        <v>115135.8</v>
      </c>
      <c r="E51" s="32">
        <v>60978.35</v>
      </c>
      <c r="F51" s="32">
        <v>60065.96</v>
      </c>
      <c r="G51" s="32">
        <v>58976.92</v>
      </c>
      <c r="H51" s="32">
        <v>55857.1</v>
      </c>
      <c r="I51" s="32">
        <v>298.16000000000003</v>
      </c>
      <c r="J51" s="32">
        <v>5300</v>
      </c>
      <c r="K51" s="32">
        <v>991.88</v>
      </c>
      <c r="L51" s="32">
        <v>107.43</v>
      </c>
      <c r="M51" s="32">
        <v>0</v>
      </c>
      <c r="N51" s="32">
        <v>439207.93999999994</v>
      </c>
    </row>
    <row r="52" spans="1:14" x14ac:dyDescent="0.25">
      <c r="A52" t="s">
        <v>41</v>
      </c>
      <c r="B52" s="32">
        <v>11771.27</v>
      </c>
      <c r="C52" s="32">
        <v>4549.8999999999996</v>
      </c>
      <c r="D52" s="32">
        <v>10386.709999999999</v>
      </c>
      <c r="E52" s="32">
        <v>3714103.76</v>
      </c>
      <c r="F52" s="32">
        <v>10249.5</v>
      </c>
      <c r="G52" s="32">
        <v>4736.7</v>
      </c>
      <c r="H52" s="32">
        <v>2905.5</v>
      </c>
      <c r="I52" s="32">
        <v>946</v>
      </c>
      <c r="J52" s="32">
        <v>0</v>
      </c>
      <c r="K52" s="32">
        <v>0</v>
      </c>
      <c r="L52" s="32">
        <v>0</v>
      </c>
      <c r="M52" s="32">
        <v>0</v>
      </c>
      <c r="N52" s="32">
        <v>3759649.34</v>
      </c>
    </row>
    <row r="53" spans="1:14" x14ac:dyDescent="0.25">
      <c r="A53" t="s">
        <v>43</v>
      </c>
      <c r="B53" s="32">
        <v>0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18000</v>
      </c>
      <c r="K53" s="32">
        <v>489.42</v>
      </c>
      <c r="L53" s="32">
        <v>7087</v>
      </c>
      <c r="M53" s="32">
        <v>1078.03</v>
      </c>
      <c r="N53" s="32">
        <v>-26654.449999999997</v>
      </c>
    </row>
    <row r="54" spans="1:14" x14ac:dyDescent="0.25">
      <c r="B54" s="32"/>
      <c r="C54" s="32"/>
      <c r="D54" s="32"/>
      <c r="E54" s="32"/>
      <c r="F54" s="32">
        <f>-F53</f>
        <v>0</v>
      </c>
      <c r="G54" s="32">
        <f t="shared" ref="G54:I54" si="0">-G53</f>
        <v>0</v>
      </c>
      <c r="H54" s="32">
        <f t="shared" si="0"/>
        <v>0</v>
      </c>
      <c r="I54" s="32">
        <f t="shared" si="0"/>
        <v>0</v>
      </c>
      <c r="J54" s="32"/>
      <c r="K54" s="32"/>
      <c r="L54" s="32"/>
      <c r="M54" s="32"/>
      <c r="N54" s="32"/>
    </row>
    <row r="55" spans="1:14" s="41" customFormat="1" x14ac:dyDescent="0.25">
      <c r="A55" s="41" t="s">
        <v>137</v>
      </c>
    </row>
    <row r="56" spans="1:14" x14ac:dyDescent="0.25">
      <c r="A56" s="32" t="s">
        <v>26</v>
      </c>
      <c r="B56" s="32">
        <v>135410.89000000001</v>
      </c>
      <c r="C56" s="32">
        <v>315162.77</v>
      </c>
      <c r="D56" s="32">
        <v>561705.98</v>
      </c>
      <c r="E56" s="32">
        <v>490312.54</v>
      </c>
      <c r="F56" s="32">
        <v>412732.02999999997</v>
      </c>
      <c r="G56" s="32">
        <v>521939.54</v>
      </c>
      <c r="H56" s="32">
        <v>284898.61</v>
      </c>
      <c r="I56" s="32">
        <v>271582.55</v>
      </c>
      <c r="J56" s="32">
        <v>347582.87999999995</v>
      </c>
      <c r="K56" s="32">
        <v>457396.42</v>
      </c>
      <c r="L56" s="32">
        <v>627728.8600000001</v>
      </c>
      <c r="M56" s="32">
        <v>590902.80000000005</v>
      </c>
    </row>
    <row r="57" spans="1:14" x14ac:dyDescent="0.25">
      <c r="A57" s="32" t="s">
        <v>27</v>
      </c>
      <c r="B57" s="32">
        <v>26972</v>
      </c>
      <c r="C57" s="32">
        <v>19540.47</v>
      </c>
      <c r="D57" s="32">
        <v>55085.66</v>
      </c>
      <c r="E57" s="32">
        <v>168083.33000000002</v>
      </c>
      <c r="F57" s="32">
        <v>47469.24</v>
      </c>
      <c r="G57" s="32">
        <v>89007.85</v>
      </c>
      <c r="H57" s="32">
        <v>64069.84</v>
      </c>
      <c r="I57" s="32">
        <v>51076.509999999995</v>
      </c>
      <c r="J57" s="32">
        <v>61754.770000000011</v>
      </c>
      <c r="K57" s="32">
        <v>125624.62999999999</v>
      </c>
      <c r="L57" s="32">
        <v>83635.61</v>
      </c>
      <c r="M57" s="32">
        <v>157534.54</v>
      </c>
    </row>
    <row r="58" spans="1:14" x14ac:dyDescent="0.25">
      <c r="A58" s="32" t="s">
        <v>28</v>
      </c>
      <c r="B58" s="32">
        <v>39084.03</v>
      </c>
      <c r="C58" s="32">
        <v>2269.1</v>
      </c>
      <c r="D58" s="32">
        <v>84296.889999999985</v>
      </c>
      <c r="E58" s="32">
        <v>176990.25</v>
      </c>
      <c r="F58" s="32">
        <v>192355.40000000002</v>
      </c>
      <c r="G58" s="32">
        <v>189948.96</v>
      </c>
      <c r="H58" s="32">
        <v>149162.28</v>
      </c>
      <c r="I58" s="32">
        <v>138234.94</v>
      </c>
      <c r="J58" s="32">
        <v>230544.63</v>
      </c>
      <c r="K58" s="32">
        <v>63447.64</v>
      </c>
      <c r="L58" s="32">
        <v>54464.15</v>
      </c>
      <c r="M58" s="32">
        <v>107067.34000000001</v>
      </c>
    </row>
    <row r="59" spans="1:14" x14ac:dyDescent="0.25">
      <c r="A59" s="32" t="s">
        <v>32</v>
      </c>
      <c r="B59" s="32">
        <v>59957.799999999996</v>
      </c>
      <c r="C59" s="32">
        <v>149032.6</v>
      </c>
      <c r="D59" s="32">
        <v>237217.2</v>
      </c>
      <c r="E59" s="32">
        <v>160949.88</v>
      </c>
      <c r="F59" s="32">
        <v>168295.72999999998</v>
      </c>
      <c r="G59" s="32">
        <v>307780.46999999997</v>
      </c>
      <c r="H59" s="32">
        <v>175038.15</v>
      </c>
      <c r="I59" s="32">
        <v>168470.95</v>
      </c>
      <c r="J59" s="32">
        <v>209340.45</v>
      </c>
      <c r="K59" s="32">
        <v>0</v>
      </c>
      <c r="L59" s="32">
        <v>0</v>
      </c>
      <c r="M59" s="32">
        <v>0</v>
      </c>
    </row>
    <row r="60" spans="1:14" x14ac:dyDescent="0.25">
      <c r="A60" s="32" t="s">
        <v>33</v>
      </c>
      <c r="B60" s="32">
        <v>0</v>
      </c>
      <c r="C60" s="32">
        <v>0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1398.16</v>
      </c>
      <c r="J60" s="32">
        <v>82.629999999999882</v>
      </c>
      <c r="K60" s="32">
        <v>28.52</v>
      </c>
      <c r="L60" s="32">
        <v>1905.03</v>
      </c>
      <c r="M60" s="32">
        <v>3577.0899999999997</v>
      </c>
    </row>
    <row r="61" spans="1:14" x14ac:dyDescent="0.25">
      <c r="A61" s="32" t="s">
        <v>34</v>
      </c>
      <c r="B61" s="32">
        <v>0</v>
      </c>
      <c r="C61" s="32">
        <v>0</v>
      </c>
      <c r="D61" s="32">
        <v>0</v>
      </c>
      <c r="E61" s="32">
        <v>0</v>
      </c>
      <c r="F61" s="32">
        <v>0</v>
      </c>
      <c r="G61" s="32">
        <v>0</v>
      </c>
      <c r="H61" s="32">
        <v>275</v>
      </c>
      <c r="I61" s="32">
        <v>0</v>
      </c>
      <c r="J61" s="32">
        <v>5180.7199999999993</v>
      </c>
      <c r="K61" s="32">
        <v>1680</v>
      </c>
      <c r="L61" s="32">
        <v>1680</v>
      </c>
      <c r="M61" s="32">
        <v>1680</v>
      </c>
    </row>
    <row r="62" spans="1:14" x14ac:dyDescent="0.25">
      <c r="A62" s="32" t="s">
        <v>35</v>
      </c>
      <c r="B62" s="32">
        <v>0</v>
      </c>
      <c r="C62" s="32">
        <v>0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</v>
      </c>
      <c r="J62" s="32">
        <v>57993.59</v>
      </c>
      <c r="K62" s="32">
        <v>60217.460000000006</v>
      </c>
      <c r="L62" s="32">
        <v>75557.55</v>
      </c>
      <c r="M62" s="32">
        <v>75945.630000000019</v>
      </c>
    </row>
    <row r="63" spans="1:14" x14ac:dyDescent="0.25">
      <c r="A63" s="32" t="s">
        <v>36</v>
      </c>
      <c r="B63" s="32">
        <v>63933.390000000007</v>
      </c>
      <c r="C63" s="32">
        <v>65939.62000000001</v>
      </c>
      <c r="D63" s="32">
        <v>86254.97</v>
      </c>
      <c r="E63" s="32">
        <v>69241.91</v>
      </c>
      <c r="F63" s="32">
        <v>14708.61</v>
      </c>
      <c r="G63" s="32">
        <v>115386.37000000002</v>
      </c>
      <c r="H63" s="32">
        <v>71598.590000000011</v>
      </c>
      <c r="I63" s="32">
        <v>63587.96</v>
      </c>
      <c r="J63" s="32">
        <v>0</v>
      </c>
      <c r="K63" s="32">
        <v>0</v>
      </c>
      <c r="L63" s="32">
        <v>0</v>
      </c>
      <c r="M63" s="32">
        <v>0</v>
      </c>
    </row>
    <row r="64" spans="1:14" x14ac:dyDescent="0.25">
      <c r="A64" s="32" t="s">
        <v>37</v>
      </c>
      <c r="B64" s="32">
        <v>6254</v>
      </c>
      <c r="C64" s="32">
        <v>6510</v>
      </c>
      <c r="D64" s="32">
        <v>7710</v>
      </c>
      <c r="E64" s="32">
        <v>7102.42</v>
      </c>
      <c r="F64" s="32">
        <v>1465</v>
      </c>
      <c r="G64" s="32">
        <v>1415</v>
      </c>
      <c r="H64" s="32">
        <v>9785.36</v>
      </c>
      <c r="I64" s="32">
        <v>8377.2000000000007</v>
      </c>
      <c r="J64" s="32">
        <v>1959.48</v>
      </c>
      <c r="K64" s="32">
        <v>2158.7399999999998</v>
      </c>
      <c r="L64" s="32">
        <v>1393.99</v>
      </c>
      <c r="M64" s="32">
        <v>1160</v>
      </c>
    </row>
    <row r="65" spans="1:13" x14ac:dyDescent="0.25">
      <c r="A65" s="32" t="s">
        <v>38</v>
      </c>
      <c r="B65" s="32">
        <v>75.78</v>
      </c>
      <c r="C65" s="32">
        <v>0</v>
      </c>
      <c r="D65" s="32">
        <v>2000</v>
      </c>
      <c r="E65" s="32">
        <v>0</v>
      </c>
      <c r="F65" s="32">
        <v>0</v>
      </c>
      <c r="G65" s="32">
        <v>0</v>
      </c>
      <c r="H65" s="32">
        <v>997.99</v>
      </c>
      <c r="I65" s="32">
        <v>2320</v>
      </c>
      <c r="J65" s="32">
        <v>1025.42</v>
      </c>
      <c r="K65" s="32">
        <v>3574.7899999999995</v>
      </c>
      <c r="L65" s="32">
        <v>1791.13</v>
      </c>
      <c r="M65" s="32">
        <v>216.79</v>
      </c>
    </row>
    <row r="66" spans="1:13" x14ac:dyDescent="0.25">
      <c r="A66" s="32" t="s">
        <v>39</v>
      </c>
      <c r="B66" s="32">
        <v>21914.82</v>
      </c>
      <c r="C66" s="32">
        <v>0</v>
      </c>
      <c r="D66" s="32">
        <v>0</v>
      </c>
      <c r="E66" s="32">
        <v>0</v>
      </c>
      <c r="F66" s="32">
        <v>0</v>
      </c>
      <c r="G66" s="32">
        <v>0</v>
      </c>
      <c r="H66" s="32">
        <v>63176.05</v>
      </c>
      <c r="I66" s="32">
        <v>0</v>
      </c>
      <c r="J66" s="32">
        <v>0</v>
      </c>
      <c r="K66" s="32">
        <v>359.1</v>
      </c>
      <c r="L66" s="32">
        <v>0</v>
      </c>
      <c r="M66" s="32">
        <v>0</v>
      </c>
    </row>
    <row r="67" spans="1:13" x14ac:dyDescent="0.25">
      <c r="A67" s="32" t="s">
        <v>40</v>
      </c>
      <c r="B67" s="32">
        <v>15462.16</v>
      </c>
      <c r="C67" s="32">
        <v>5180.6000000000004</v>
      </c>
      <c r="D67" s="32">
        <v>13124.4</v>
      </c>
      <c r="E67" s="32">
        <v>11714.73</v>
      </c>
      <c r="F67" s="32">
        <v>8340.7800000000007</v>
      </c>
      <c r="G67" s="32">
        <v>8503.83</v>
      </c>
      <c r="H67" s="32">
        <v>9179.31</v>
      </c>
      <c r="I67" s="32">
        <v>0</v>
      </c>
      <c r="J67" s="32">
        <v>3604</v>
      </c>
      <c r="K67" s="32">
        <v>0</v>
      </c>
      <c r="L67" s="32">
        <v>0</v>
      </c>
      <c r="M67" s="32">
        <v>0</v>
      </c>
    </row>
    <row r="68" spans="1:13" x14ac:dyDescent="0.25">
      <c r="A68" s="32" t="s">
        <v>41</v>
      </c>
      <c r="B68" s="32">
        <v>0</v>
      </c>
      <c r="C68" s="32">
        <v>618.49</v>
      </c>
      <c r="D68" s="32">
        <v>1005.5</v>
      </c>
      <c r="E68" s="32">
        <v>87356.1</v>
      </c>
      <c r="F68" s="32">
        <v>360.51</v>
      </c>
      <c r="G68" s="32">
        <v>1627.72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</row>
    <row r="69" spans="1:13" x14ac:dyDescent="0.25">
      <c r="A69" s="32" t="s">
        <v>43</v>
      </c>
      <c r="B69" s="32">
        <v>0</v>
      </c>
      <c r="C69" s="32">
        <v>0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</v>
      </c>
      <c r="J69" s="32">
        <v>4400</v>
      </c>
      <c r="K69" s="32">
        <v>0</v>
      </c>
      <c r="L69" s="32">
        <v>1200</v>
      </c>
      <c r="M69" s="32">
        <v>0</v>
      </c>
    </row>
    <row r="71" spans="1:13" s="41" customFormat="1" x14ac:dyDescent="0.25">
      <c r="A71" s="40" t="s">
        <v>138</v>
      </c>
    </row>
    <row r="72" spans="1:13" x14ac:dyDescent="0.25">
      <c r="A72" t="s">
        <v>26</v>
      </c>
      <c r="B72">
        <v>110686.2</v>
      </c>
      <c r="C72">
        <v>236814.56</v>
      </c>
      <c r="D72">
        <v>437237.33</v>
      </c>
      <c r="E72">
        <v>216277.42</v>
      </c>
      <c r="F72">
        <v>268646.32</v>
      </c>
      <c r="G72">
        <v>409411.40000000008</v>
      </c>
      <c r="H72">
        <v>261369.57</v>
      </c>
      <c r="I72">
        <v>257429.88</v>
      </c>
      <c r="J72">
        <v>358259.35000000009</v>
      </c>
      <c r="K72">
        <v>449814.77000000008</v>
      </c>
      <c r="L72">
        <v>613731.62000000011</v>
      </c>
      <c r="M72">
        <v>768013.07</v>
      </c>
    </row>
    <row r="73" spans="1:13" x14ac:dyDescent="0.25">
      <c r="A73" t="s">
        <v>27</v>
      </c>
      <c r="B73">
        <v>47591.01</v>
      </c>
      <c r="C73">
        <v>27326.559999999998</v>
      </c>
      <c r="D73">
        <v>125230.64</v>
      </c>
      <c r="E73">
        <v>58492</v>
      </c>
      <c r="F73">
        <v>64992.43</v>
      </c>
      <c r="G73">
        <v>45859.79</v>
      </c>
      <c r="H73">
        <v>50963.79</v>
      </c>
      <c r="I73">
        <v>56490.41</v>
      </c>
      <c r="J73">
        <v>74251.009999999995</v>
      </c>
      <c r="K73">
        <v>49239.45</v>
      </c>
      <c r="L73">
        <v>100429.48999999999</v>
      </c>
      <c r="M73">
        <v>74088.329999999987</v>
      </c>
    </row>
    <row r="74" spans="1:13" x14ac:dyDescent="0.25">
      <c r="A74" t="s">
        <v>28</v>
      </c>
      <c r="B74">
        <v>9525.8599999999988</v>
      </c>
      <c r="C74">
        <v>6910.8600000000006</v>
      </c>
      <c r="D74">
        <v>16351.830000000002</v>
      </c>
      <c r="E74">
        <v>60673.279999999999</v>
      </c>
      <c r="F74">
        <v>74021.48000000001</v>
      </c>
      <c r="G74">
        <v>93382.34</v>
      </c>
      <c r="H74">
        <v>57249.950000000004</v>
      </c>
      <c r="I74">
        <v>107763.98</v>
      </c>
      <c r="J74">
        <v>165506.06</v>
      </c>
      <c r="K74">
        <v>65991.02</v>
      </c>
      <c r="L74">
        <v>63250.63</v>
      </c>
      <c r="M74">
        <v>92496.84</v>
      </c>
    </row>
    <row r="75" spans="1:13" x14ac:dyDescent="0.25">
      <c r="A75" t="s">
        <v>32</v>
      </c>
      <c r="B75">
        <v>69347.45</v>
      </c>
      <c r="C75">
        <v>142363.68</v>
      </c>
      <c r="D75">
        <v>232909.12</v>
      </c>
      <c r="E75">
        <v>157202.03</v>
      </c>
      <c r="F75">
        <v>171066.06</v>
      </c>
      <c r="G75">
        <v>323312.2</v>
      </c>
      <c r="H75">
        <v>165376.23000000001</v>
      </c>
      <c r="I75">
        <v>185289.91</v>
      </c>
      <c r="J75">
        <v>190541.10999999996</v>
      </c>
      <c r="K75">
        <v>0</v>
      </c>
      <c r="L75">
        <v>0</v>
      </c>
      <c r="M75">
        <v>0</v>
      </c>
    </row>
    <row r="76" spans="1:13" x14ac:dyDescent="0.25">
      <c r="A76" t="s">
        <v>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316.35000000000002</v>
      </c>
      <c r="K76">
        <v>116.96</v>
      </c>
      <c r="L76">
        <v>2559.2799999999997</v>
      </c>
      <c r="M76">
        <v>2695.19</v>
      </c>
    </row>
    <row r="77" spans="1:13" x14ac:dyDescent="0.25">
      <c r="A77" t="s">
        <v>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720</v>
      </c>
      <c r="L77">
        <v>0</v>
      </c>
      <c r="M77">
        <v>0</v>
      </c>
    </row>
    <row r="78" spans="1:13" x14ac:dyDescent="0.25">
      <c r="A78" t="s">
        <v>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48200.189999999995</v>
      </c>
      <c r="K78">
        <v>45892.909999999996</v>
      </c>
      <c r="L78">
        <v>48458.659999999996</v>
      </c>
      <c r="M78">
        <v>73484.249999999985</v>
      </c>
    </row>
    <row r="79" spans="1:13" x14ac:dyDescent="0.25">
      <c r="A79" t="s">
        <v>36</v>
      </c>
      <c r="B79">
        <v>51065.099999999991</v>
      </c>
      <c r="C79">
        <v>54349.82</v>
      </c>
      <c r="D79">
        <v>90368.48</v>
      </c>
      <c r="E79">
        <v>81395.56</v>
      </c>
      <c r="F79">
        <v>7928.59</v>
      </c>
      <c r="G79">
        <v>93622.579999999987</v>
      </c>
      <c r="H79">
        <v>48319.259999999987</v>
      </c>
      <c r="I79">
        <v>53650.229999999996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37</v>
      </c>
      <c r="B80">
        <v>579.45000000000005</v>
      </c>
      <c r="C80">
        <v>144.47999999999999</v>
      </c>
      <c r="D80">
        <v>961.83</v>
      </c>
      <c r="E80">
        <v>67.2</v>
      </c>
      <c r="F80">
        <v>191.45</v>
      </c>
      <c r="G80">
        <v>0</v>
      </c>
      <c r="H80">
        <v>370.73</v>
      </c>
      <c r="I80">
        <v>424.82</v>
      </c>
      <c r="J80">
        <v>331.6</v>
      </c>
      <c r="K80">
        <v>35.92</v>
      </c>
      <c r="L80">
        <v>141.21</v>
      </c>
      <c r="M80">
        <v>66.539999999999992</v>
      </c>
    </row>
    <row r="81" spans="1:13" x14ac:dyDescent="0.25">
      <c r="A81" t="s">
        <v>38</v>
      </c>
      <c r="B81">
        <v>121.53</v>
      </c>
      <c r="C81">
        <v>0</v>
      </c>
      <c r="D81">
        <v>298.22000000000003</v>
      </c>
      <c r="E81">
        <v>230.36</v>
      </c>
      <c r="F81">
        <v>1831.68</v>
      </c>
      <c r="G81">
        <v>215</v>
      </c>
      <c r="H81">
        <v>2103.62</v>
      </c>
      <c r="I81">
        <v>42.96</v>
      </c>
      <c r="J81">
        <v>4747.66</v>
      </c>
      <c r="K81">
        <v>67.210000000000008</v>
      </c>
      <c r="L81">
        <v>1476.1</v>
      </c>
      <c r="M81">
        <v>326.06</v>
      </c>
    </row>
    <row r="82" spans="1:13" x14ac:dyDescent="0.25">
      <c r="A82" t="s">
        <v>39</v>
      </c>
      <c r="B82">
        <v>928</v>
      </c>
      <c r="C82">
        <v>2300</v>
      </c>
      <c r="D82">
        <v>0</v>
      </c>
      <c r="E82">
        <v>0</v>
      </c>
      <c r="F82">
        <v>0</v>
      </c>
      <c r="G82">
        <v>342.5</v>
      </c>
      <c r="H82">
        <v>9857.32</v>
      </c>
      <c r="I82">
        <v>0</v>
      </c>
      <c r="J82">
        <v>1432.6</v>
      </c>
      <c r="K82">
        <v>844.1</v>
      </c>
      <c r="L82">
        <v>147.42000000000002</v>
      </c>
      <c r="M82">
        <v>2208.6</v>
      </c>
    </row>
    <row r="83" spans="1:13" x14ac:dyDescent="0.25">
      <c r="A83" t="s">
        <v>40</v>
      </c>
      <c r="B83">
        <v>2807.73</v>
      </c>
      <c r="C83">
        <v>4146.68</v>
      </c>
      <c r="D83">
        <v>9296.5</v>
      </c>
      <c r="E83">
        <v>5624.22</v>
      </c>
      <c r="F83">
        <v>8434.9</v>
      </c>
      <c r="G83">
        <v>6399.05</v>
      </c>
      <c r="H83">
        <v>13244.02</v>
      </c>
      <c r="I83">
        <v>0</v>
      </c>
      <c r="J83">
        <v>2968</v>
      </c>
      <c r="K83">
        <v>0</v>
      </c>
      <c r="L83">
        <v>0</v>
      </c>
      <c r="M83">
        <v>0</v>
      </c>
    </row>
    <row r="84" spans="1:13" x14ac:dyDescent="0.25">
      <c r="A84" t="s">
        <v>41</v>
      </c>
      <c r="B84">
        <v>1339.4</v>
      </c>
      <c r="C84">
        <v>744.28</v>
      </c>
      <c r="D84">
        <v>215.92</v>
      </c>
      <c r="E84">
        <v>249475.59</v>
      </c>
      <c r="F84">
        <v>0</v>
      </c>
      <c r="G84">
        <v>265450.2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7" spans="1:13" s="41" customFormat="1" x14ac:dyDescent="0.25">
      <c r="A87" s="41" t="s">
        <v>139</v>
      </c>
    </row>
    <row r="88" spans="1:13" x14ac:dyDescent="0.25">
      <c r="A88" t="s">
        <v>26</v>
      </c>
      <c r="B88">
        <v>0</v>
      </c>
      <c r="C88">
        <v>0</v>
      </c>
      <c r="D88">
        <v>0</v>
      </c>
      <c r="E88">
        <v>0</v>
      </c>
      <c r="F88">
        <v>0</v>
      </c>
      <c r="G88">
        <v>773.19</v>
      </c>
      <c r="H88">
        <v>7633.4100000000008</v>
      </c>
      <c r="I88">
        <v>20114.030000000002</v>
      </c>
      <c r="J88">
        <v>436086.93000000005</v>
      </c>
      <c r="K88">
        <v>606780.81999999995</v>
      </c>
      <c r="L88">
        <v>619809.07999999996</v>
      </c>
      <c r="M88">
        <v>659934.28</v>
      </c>
    </row>
    <row r="89" spans="1:13" x14ac:dyDescent="0.25">
      <c r="A89" t="s">
        <v>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7764.1900000000005</v>
      </c>
      <c r="I89">
        <v>222033.29</v>
      </c>
      <c r="J89">
        <v>29217.740000000031</v>
      </c>
      <c r="K89">
        <v>44379.139999999978</v>
      </c>
      <c r="L89">
        <v>69234.559999999998</v>
      </c>
      <c r="M89">
        <v>72400.610000000015</v>
      </c>
    </row>
    <row r="90" spans="1:13" x14ac:dyDescent="0.25">
      <c r="A90" t="s">
        <v>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</v>
      </c>
      <c r="J90">
        <v>18571.129999999997</v>
      </c>
      <c r="K90">
        <v>18510.830000000002</v>
      </c>
      <c r="L90">
        <v>16393.82</v>
      </c>
      <c r="M90">
        <v>41975.64</v>
      </c>
    </row>
    <row r="91" spans="1:13" x14ac:dyDescent="0.25">
      <c r="A91" t="s">
        <v>32</v>
      </c>
      <c r="B91">
        <v>0</v>
      </c>
      <c r="C91">
        <v>0</v>
      </c>
      <c r="D91">
        <v>35250</v>
      </c>
      <c r="E91">
        <v>0</v>
      </c>
      <c r="F91">
        <v>0</v>
      </c>
      <c r="G91">
        <v>43225.99</v>
      </c>
      <c r="H91">
        <v>37514.589999999997</v>
      </c>
      <c r="I91">
        <v>104152.44</v>
      </c>
      <c r="J91">
        <v>148814.98999999996</v>
      </c>
      <c r="K91">
        <v>-788.14</v>
      </c>
      <c r="L91">
        <v>0</v>
      </c>
      <c r="M91">
        <v>0</v>
      </c>
    </row>
    <row r="92" spans="1:13" x14ac:dyDescent="0.25">
      <c r="A92" t="s">
        <v>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5141.8500000000004</v>
      </c>
      <c r="I92">
        <v>4735.0300000000007</v>
      </c>
      <c r="J92">
        <v>37738.42</v>
      </c>
      <c r="K92">
        <v>46419.5</v>
      </c>
      <c r="L92">
        <v>37285.910000000003</v>
      </c>
      <c r="M92">
        <v>28773.4</v>
      </c>
    </row>
    <row r="93" spans="1:13" x14ac:dyDescent="0.25">
      <c r="A93" t="s">
        <v>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433</v>
      </c>
      <c r="I93">
        <v>1856.25</v>
      </c>
      <c r="J93">
        <v>15717.5</v>
      </c>
      <c r="K93">
        <v>5206.25</v>
      </c>
      <c r="L93">
        <v>575</v>
      </c>
      <c r="M93">
        <v>6867.54</v>
      </c>
    </row>
    <row r="94" spans="1:13" x14ac:dyDescent="0.25">
      <c r="A94" t="s">
        <v>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174446.13999999998</v>
      </c>
      <c r="K94">
        <v>178800.86</v>
      </c>
      <c r="L94">
        <v>186446.56</v>
      </c>
      <c r="M94">
        <v>253400.20999999996</v>
      </c>
    </row>
    <row r="95" spans="1:13" x14ac:dyDescent="0.25">
      <c r="A95" t="s">
        <v>36</v>
      </c>
      <c r="B95">
        <v>929.98</v>
      </c>
      <c r="C95">
        <v>1230.45</v>
      </c>
      <c r="D95">
        <v>488955.45</v>
      </c>
      <c r="E95">
        <v>3371.65</v>
      </c>
      <c r="F95">
        <v>1408.4</v>
      </c>
      <c r="G95">
        <v>509710.64999999997</v>
      </c>
      <c r="H95">
        <v>197819.94999999998</v>
      </c>
      <c r="I95">
        <v>201282.91999999998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37</v>
      </c>
      <c r="B96">
        <v>0</v>
      </c>
      <c r="C96">
        <v>0</v>
      </c>
      <c r="D96">
        <v>0</v>
      </c>
      <c r="E96">
        <v>0</v>
      </c>
      <c r="F96">
        <v>6475.97</v>
      </c>
      <c r="G96">
        <v>2961.99</v>
      </c>
      <c r="H96">
        <v>8977.0499999999993</v>
      </c>
      <c r="I96">
        <v>10165.219999999999</v>
      </c>
      <c r="J96">
        <v>33398.86</v>
      </c>
      <c r="K96">
        <v>19476.47</v>
      </c>
      <c r="L96">
        <v>17851.57</v>
      </c>
      <c r="M96">
        <v>6393.1299999999992</v>
      </c>
    </row>
    <row r="97" spans="1:13" x14ac:dyDescent="0.25">
      <c r="A97" t="s">
        <v>38</v>
      </c>
      <c r="B97">
        <v>0</v>
      </c>
      <c r="C97">
        <v>0</v>
      </c>
      <c r="D97">
        <v>0</v>
      </c>
      <c r="E97">
        <v>343.46999999999997</v>
      </c>
      <c r="F97">
        <v>8203.57</v>
      </c>
      <c r="G97">
        <v>504.52</v>
      </c>
      <c r="H97">
        <v>38625.109999999993</v>
      </c>
      <c r="I97">
        <v>5776.9500000000007</v>
      </c>
      <c r="J97">
        <v>2839.71</v>
      </c>
      <c r="K97">
        <v>2145.37</v>
      </c>
      <c r="L97">
        <v>1143.3499999999999</v>
      </c>
      <c r="M97">
        <v>11478.34</v>
      </c>
    </row>
    <row r="98" spans="1:13" x14ac:dyDescent="0.25">
      <c r="A98" t="s">
        <v>39</v>
      </c>
      <c r="B98">
        <v>0</v>
      </c>
      <c r="C98">
        <v>596.70000000000005</v>
      </c>
      <c r="D98">
        <v>0</v>
      </c>
      <c r="E98">
        <v>40</v>
      </c>
      <c r="F98">
        <v>1100</v>
      </c>
      <c r="G98">
        <v>0</v>
      </c>
      <c r="H98">
        <v>0</v>
      </c>
      <c r="I98">
        <v>0</v>
      </c>
      <c r="J98">
        <v>1322</v>
      </c>
      <c r="K98">
        <v>179.55</v>
      </c>
      <c r="L98">
        <v>0</v>
      </c>
      <c r="M98">
        <v>3686.98</v>
      </c>
    </row>
    <row r="99" spans="1:13" x14ac:dyDescent="0.25">
      <c r="A99" t="s">
        <v>40</v>
      </c>
      <c r="B99">
        <v>0</v>
      </c>
      <c r="C99">
        <v>221.01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2650</v>
      </c>
      <c r="K99">
        <v>1168.1400000000001</v>
      </c>
      <c r="L99">
        <v>794.22</v>
      </c>
      <c r="M99">
        <v>0</v>
      </c>
    </row>
    <row r="100" spans="1:13" x14ac:dyDescent="0.25">
      <c r="A100" t="s">
        <v>41</v>
      </c>
      <c r="B100">
        <v>0</v>
      </c>
      <c r="C100">
        <v>0</v>
      </c>
      <c r="D100">
        <v>729.49</v>
      </c>
      <c r="E100">
        <v>0</v>
      </c>
      <c r="F100">
        <v>0</v>
      </c>
      <c r="G100">
        <v>1604.68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3" spans="1:13" s="41" customFormat="1" x14ac:dyDescent="0.25">
      <c r="A103" s="41" t="s">
        <v>140</v>
      </c>
    </row>
    <row r="104" spans="1:13" x14ac:dyDescent="0.25">
      <c r="A104" t="s">
        <v>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28</v>
      </c>
      <c r="B106">
        <v>19619.14</v>
      </c>
      <c r="C106">
        <v>16775</v>
      </c>
      <c r="D106">
        <v>13238.849999999999</v>
      </c>
      <c r="E106">
        <v>12951</v>
      </c>
      <c r="F106">
        <v>2513.34</v>
      </c>
      <c r="G106">
        <v>16075.029999999999</v>
      </c>
      <c r="H106">
        <v>20596.629999999997</v>
      </c>
      <c r="I106">
        <v>51476.259999999995</v>
      </c>
      <c r="J106">
        <v>17665.940000000002</v>
      </c>
      <c r="K106">
        <v>27487.45</v>
      </c>
      <c r="L106">
        <v>16048.81</v>
      </c>
      <c r="M106">
        <v>11894.619999999999</v>
      </c>
    </row>
    <row r="107" spans="1:13" x14ac:dyDescent="0.25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3576</v>
      </c>
      <c r="K109">
        <v>0</v>
      </c>
      <c r="L109">
        <v>0</v>
      </c>
      <c r="M109">
        <v>0</v>
      </c>
    </row>
    <row r="110" spans="1:13" x14ac:dyDescent="0.25">
      <c r="A110" t="s">
        <v>35</v>
      </c>
      <c r="B110">
        <v>0</v>
      </c>
      <c r="C110">
        <v>860</v>
      </c>
      <c r="D110">
        <v>60</v>
      </c>
      <c r="E110">
        <v>359.1</v>
      </c>
      <c r="F110">
        <v>0</v>
      </c>
      <c r="G110">
        <v>598.79</v>
      </c>
      <c r="H110">
        <v>372.04</v>
      </c>
      <c r="I110">
        <v>852.07999999999993</v>
      </c>
      <c r="J110">
        <v>3475.4199999999996</v>
      </c>
      <c r="K110">
        <v>690.74</v>
      </c>
      <c r="L110">
        <v>721.23</v>
      </c>
      <c r="M110">
        <v>695.03</v>
      </c>
    </row>
    <row r="111" spans="1:13" x14ac:dyDescent="0.25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37</v>
      </c>
      <c r="B112">
        <v>800</v>
      </c>
      <c r="C112">
        <v>287.38</v>
      </c>
      <c r="D112">
        <v>700</v>
      </c>
      <c r="E112">
        <v>76.099999999999994</v>
      </c>
      <c r="F112">
        <v>0</v>
      </c>
      <c r="G112">
        <v>36</v>
      </c>
      <c r="H112">
        <v>-1899.48</v>
      </c>
      <c r="I112">
        <v>0</v>
      </c>
      <c r="J112">
        <v>56.88</v>
      </c>
      <c r="K112">
        <v>1290.74</v>
      </c>
      <c r="L112">
        <v>8826.59</v>
      </c>
      <c r="M112">
        <v>0</v>
      </c>
    </row>
    <row r="113" spans="1:14" x14ac:dyDescent="0.25">
      <c r="A113" t="s">
        <v>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836</v>
      </c>
      <c r="K113">
        <v>0</v>
      </c>
      <c r="L113">
        <v>0</v>
      </c>
      <c r="M113">
        <v>0</v>
      </c>
    </row>
    <row r="114" spans="1:14" x14ac:dyDescent="0.25">
      <c r="A114" t="s">
        <v>39</v>
      </c>
      <c r="B114">
        <v>0</v>
      </c>
      <c r="C114">
        <v>300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538.65000000000009</v>
      </c>
      <c r="L114">
        <v>0</v>
      </c>
      <c r="M114">
        <v>0</v>
      </c>
    </row>
    <row r="115" spans="1:14" x14ac:dyDescent="0.25">
      <c r="A115" t="s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250.3</v>
      </c>
      <c r="J115">
        <v>0</v>
      </c>
      <c r="K115">
        <v>0</v>
      </c>
      <c r="L115">
        <v>0</v>
      </c>
      <c r="M115">
        <v>0</v>
      </c>
    </row>
    <row r="116" spans="1:14" x14ac:dyDescent="0.25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4" x14ac:dyDescent="0.25">
      <c r="A117" t="s">
        <v>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20" spans="1:14" x14ac:dyDescent="0.25">
      <c r="A120" s="32" t="s">
        <v>26</v>
      </c>
      <c r="B120" s="37">
        <f t="shared" ref="B120:B133" si="1">B23-B40-B56-B72-B88-B104</f>
        <v>-2078.7200000028679</v>
      </c>
      <c r="C120" s="37">
        <f t="shared" ref="C120:M120" si="2">C23-C40-C56-C72-C88-C104</f>
        <v>-69546.499999999942</v>
      </c>
      <c r="D120" s="37">
        <f t="shared" si="2"/>
        <v>-191438.9599999999</v>
      </c>
      <c r="E120" s="37">
        <f t="shared" si="2"/>
        <v>45536.26999999999</v>
      </c>
      <c r="F120" s="37">
        <f t="shared" si="2"/>
        <v>93025.369999999879</v>
      </c>
      <c r="G120" s="37">
        <f t="shared" si="2"/>
        <v>755687.89999999944</v>
      </c>
      <c r="H120" s="37">
        <f t="shared" si="2"/>
        <v>1881066.5500000003</v>
      </c>
      <c r="I120" s="37">
        <f t="shared" si="2"/>
        <v>605506.87999999977</v>
      </c>
      <c r="J120" s="37">
        <f t="shared" si="2"/>
        <v>189559.36000000022</v>
      </c>
      <c r="K120" s="37">
        <f t="shared" si="2"/>
        <v>254697.62000000046</v>
      </c>
      <c r="L120" s="37">
        <f t="shared" si="2"/>
        <v>220411.89999999839</v>
      </c>
      <c r="M120" s="37">
        <f t="shared" si="2"/>
        <v>325327.04000000411</v>
      </c>
      <c r="N120" s="37">
        <f>SUM(B120:M120)</f>
        <v>4107754.7100000004</v>
      </c>
    </row>
    <row r="121" spans="1:14" x14ac:dyDescent="0.25">
      <c r="A121" s="32" t="s">
        <v>27</v>
      </c>
      <c r="B121" s="37">
        <f t="shared" si="1"/>
        <v>2926.9000000001179</v>
      </c>
      <c r="C121" s="37">
        <f t="shared" ref="C121:M121" si="3">C24-C41-C57-C73-C89-C105</f>
        <v>4930.3500000000204</v>
      </c>
      <c r="D121" s="37">
        <f t="shared" si="3"/>
        <v>6539.5699999999924</v>
      </c>
      <c r="E121" s="37">
        <f t="shared" si="3"/>
        <v>11889.149999999965</v>
      </c>
      <c r="F121" s="37">
        <f t="shared" si="3"/>
        <v>6208.900000000016</v>
      </c>
      <c r="G121" s="37">
        <f t="shared" si="3"/>
        <v>5874.0799999999654</v>
      </c>
      <c r="H121" s="37">
        <f t="shared" si="3"/>
        <v>5869.9399999999969</v>
      </c>
      <c r="I121" s="37">
        <f t="shared" si="3"/>
        <v>411308.69999999995</v>
      </c>
      <c r="J121" s="37">
        <f t="shared" si="3"/>
        <v>3575.4499999995205</v>
      </c>
      <c r="K121" s="37">
        <f t="shared" si="3"/>
        <v>234724.71999999994</v>
      </c>
      <c r="L121" s="37">
        <f t="shared" si="3"/>
        <v>-3.4924596548080444E-10</v>
      </c>
      <c r="M121" s="37">
        <f t="shared" si="3"/>
        <v>1018.7299999997194</v>
      </c>
      <c r="N121" s="37">
        <f t="shared" ref="N121:N133" si="4">SUM(B121:M121)</f>
        <v>694866.48999999894</v>
      </c>
    </row>
    <row r="122" spans="1:14" x14ac:dyDescent="0.25">
      <c r="A122" s="32" t="s">
        <v>28</v>
      </c>
      <c r="B122" s="37">
        <f t="shared" si="1"/>
        <v>194953.68999999994</v>
      </c>
      <c r="C122" s="37">
        <f t="shared" ref="C122:M122" si="5">C25-C42-C58-C74-C90-C106</f>
        <v>235651.56</v>
      </c>
      <c r="D122" s="37">
        <f t="shared" si="5"/>
        <v>153158.76999999999</v>
      </c>
      <c r="E122" s="37">
        <f t="shared" si="5"/>
        <v>86453.790000000008</v>
      </c>
      <c r="F122" s="37">
        <f t="shared" si="5"/>
        <v>88252.679999999877</v>
      </c>
      <c r="G122" s="37">
        <f t="shared" si="5"/>
        <v>78219.290000000008</v>
      </c>
      <c r="H122" s="37">
        <f t="shared" si="5"/>
        <v>78551.799999999959</v>
      </c>
      <c r="I122" s="37">
        <f t="shared" si="5"/>
        <v>1964.2200000000303</v>
      </c>
      <c r="J122" s="37">
        <f t="shared" si="5"/>
        <v>-4718.8700000001045</v>
      </c>
      <c r="K122" s="37">
        <f t="shared" si="5"/>
        <v>704.23999999984153</v>
      </c>
      <c r="L122" s="37">
        <f t="shared" si="5"/>
        <v>3078.0899999999801</v>
      </c>
      <c r="M122" s="37">
        <f t="shared" si="5"/>
        <v>2950.2299999999632</v>
      </c>
      <c r="N122" s="37">
        <f t="shared" si="4"/>
        <v>919219.48999999953</v>
      </c>
    </row>
    <row r="123" spans="1:14" x14ac:dyDescent="0.25">
      <c r="A123" s="32" t="s">
        <v>32</v>
      </c>
      <c r="B123" s="37">
        <f t="shared" si="1"/>
        <v>197106.97000000015</v>
      </c>
      <c r="C123" s="37">
        <f t="shared" ref="C123:M123" si="6">C26-C43-C59-C75-C91-C107</f>
        <v>475945.39999999997</v>
      </c>
      <c r="D123" s="37">
        <f t="shared" si="6"/>
        <v>898507.88</v>
      </c>
      <c r="E123" s="37">
        <f t="shared" si="6"/>
        <v>537289.43999999994</v>
      </c>
      <c r="F123" s="37">
        <f t="shared" si="6"/>
        <v>470745.33000000013</v>
      </c>
      <c r="G123" s="37">
        <f t="shared" si="6"/>
        <v>221149.49000000005</v>
      </c>
      <c r="H123" s="37">
        <f t="shared" si="6"/>
        <v>-999438.08000000007</v>
      </c>
      <c r="I123" s="37">
        <f t="shared" si="6"/>
        <v>420855.2</v>
      </c>
      <c r="J123" s="37">
        <f t="shared" si="6"/>
        <v>603747.14</v>
      </c>
      <c r="K123" s="37">
        <f t="shared" si="6"/>
        <v>461682.37000000005</v>
      </c>
      <c r="L123" s="37">
        <f t="shared" si="6"/>
        <v>539100.29</v>
      </c>
      <c r="M123" s="37">
        <f t="shared" si="6"/>
        <v>745725.19000000006</v>
      </c>
      <c r="N123" s="37">
        <f t="shared" si="4"/>
        <v>4572416.620000001</v>
      </c>
    </row>
    <row r="124" spans="1:14" x14ac:dyDescent="0.25">
      <c r="A124" s="32" t="s">
        <v>33</v>
      </c>
      <c r="B124" s="37">
        <f t="shared" si="1"/>
        <v>19819.39</v>
      </c>
      <c r="C124" s="37">
        <f t="shared" ref="C124:M124" si="7">C27-C44-C60-C76-C92-C108</f>
        <v>16497.100000000002</v>
      </c>
      <c r="D124" s="37">
        <f t="shared" si="7"/>
        <v>30157.11</v>
      </c>
      <c r="E124" s="37">
        <f t="shared" si="7"/>
        <v>15735.23</v>
      </c>
      <c r="F124" s="37">
        <f t="shared" si="7"/>
        <v>5548.59</v>
      </c>
      <c r="G124" s="37">
        <f t="shared" si="7"/>
        <v>18299.28</v>
      </c>
      <c r="H124" s="37">
        <f t="shared" si="7"/>
        <v>17204.18</v>
      </c>
      <c r="I124" s="37">
        <f t="shared" si="7"/>
        <v>22043.630000000005</v>
      </c>
      <c r="J124" s="37">
        <f t="shared" si="7"/>
        <v>33250.62999999999</v>
      </c>
      <c r="K124" s="37">
        <f t="shared" si="7"/>
        <v>43165.169999999984</v>
      </c>
      <c r="L124" s="37">
        <f t="shared" si="7"/>
        <v>38766.970000000016</v>
      </c>
      <c r="M124" s="37">
        <f t="shared" si="7"/>
        <v>29434.210000000006</v>
      </c>
      <c r="N124" s="37">
        <f t="shared" si="4"/>
        <v>289921.49000000005</v>
      </c>
    </row>
    <row r="125" spans="1:14" x14ac:dyDescent="0.25">
      <c r="A125" s="32" t="s">
        <v>34</v>
      </c>
      <c r="B125" s="37">
        <f t="shared" si="1"/>
        <v>109372.82999999999</v>
      </c>
      <c r="C125" s="37">
        <f t="shared" ref="C125:M125" si="8">C28-C45-C61-C77-C93-C109</f>
        <v>170969.06999999998</v>
      </c>
      <c r="D125" s="37">
        <f t="shared" si="8"/>
        <v>130497.25000000001</v>
      </c>
      <c r="E125" s="37">
        <f t="shared" si="8"/>
        <v>241496</v>
      </c>
      <c r="F125" s="37">
        <f t="shared" si="8"/>
        <v>169794.07</v>
      </c>
      <c r="G125" s="37">
        <f t="shared" si="8"/>
        <v>137803.56</v>
      </c>
      <c r="H125" s="37">
        <f t="shared" si="8"/>
        <v>140288.63</v>
      </c>
      <c r="I125" s="37">
        <f t="shared" si="8"/>
        <v>120067.40000000001</v>
      </c>
      <c r="J125" s="37">
        <f t="shared" si="8"/>
        <v>225784.03</v>
      </c>
      <c r="K125" s="37">
        <f t="shared" si="8"/>
        <v>88945.620000000024</v>
      </c>
      <c r="L125" s="37">
        <f t="shared" si="8"/>
        <v>88045.81</v>
      </c>
      <c r="M125" s="37">
        <f t="shared" si="8"/>
        <v>130309.89000000003</v>
      </c>
      <c r="N125" s="37">
        <f t="shared" si="4"/>
        <v>1753374.1600000004</v>
      </c>
    </row>
    <row r="126" spans="1:14" x14ac:dyDescent="0.25">
      <c r="A126" s="32" t="s">
        <v>35</v>
      </c>
      <c r="B126" s="37">
        <f t="shared" si="1"/>
        <v>295379.51999999967</v>
      </c>
      <c r="C126" s="37">
        <f t="shared" ref="C126:M126" si="9">C29-C46-C62-C78-C94-C110</f>
        <v>332799.28000000003</v>
      </c>
      <c r="D126" s="37">
        <f t="shared" si="9"/>
        <v>1661014.3</v>
      </c>
      <c r="E126" s="37">
        <f t="shared" si="9"/>
        <v>380960.07</v>
      </c>
      <c r="F126" s="37">
        <f t="shared" si="9"/>
        <v>242085.57</v>
      </c>
      <c r="G126" s="37">
        <f t="shared" si="9"/>
        <v>1057892.8500000001</v>
      </c>
      <c r="H126" s="37">
        <f t="shared" si="9"/>
        <v>596949.67999999993</v>
      </c>
      <c r="I126" s="37">
        <f t="shared" si="9"/>
        <v>520675.7699999999</v>
      </c>
      <c r="J126" s="37">
        <f t="shared" si="9"/>
        <v>100992.84999999987</v>
      </c>
      <c r="K126" s="37">
        <f t="shared" si="9"/>
        <v>62117.84999999994</v>
      </c>
      <c r="L126" s="37">
        <f t="shared" si="9"/>
        <v>71411.780000000042</v>
      </c>
      <c r="M126" s="37">
        <f t="shared" si="9"/>
        <v>58452.699999999983</v>
      </c>
      <c r="N126" s="37">
        <f t="shared" si="4"/>
        <v>5380732.2199999988</v>
      </c>
    </row>
    <row r="127" spans="1:14" x14ac:dyDescent="0.25">
      <c r="A127" s="32" t="s">
        <v>36</v>
      </c>
      <c r="B127" s="37">
        <f t="shared" si="1"/>
        <v>-215716.38000000003</v>
      </c>
      <c r="C127" s="37">
        <f t="shared" ref="C127:M127" si="10">C30-C47-C63-C79-C95-C111</f>
        <v>-216108.73</v>
      </c>
      <c r="D127" s="37">
        <f t="shared" si="10"/>
        <v>-790499.22</v>
      </c>
      <c r="E127" s="37">
        <f t="shared" si="10"/>
        <v>-260625.25999999998</v>
      </c>
      <c r="F127" s="37">
        <f t="shared" si="10"/>
        <v>-40725.83</v>
      </c>
      <c r="G127" s="37">
        <f t="shared" si="10"/>
        <v>-890200.7</v>
      </c>
      <c r="H127" s="37">
        <f t="shared" si="10"/>
        <v>-415784.16</v>
      </c>
      <c r="I127" s="37">
        <f t="shared" si="10"/>
        <v>-417521.02</v>
      </c>
      <c r="J127" s="37">
        <f t="shared" si="10"/>
        <v>0</v>
      </c>
      <c r="K127" s="37">
        <f t="shared" si="10"/>
        <v>0</v>
      </c>
      <c r="L127" s="37">
        <f t="shared" si="10"/>
        <v>0</v>
      </c>
      <c r="M127" s="37">
        <f t="shared" si="10"/>
        <v>0</v>
      </c>
      <c r="N127" s="37">
        <f t="shared" si="4"/>
        <v>-3247181.3000000003</v>
      </c>
    </row>
    <row r="128" spans="1:14" x14ac:dyDescent="0.25">
      <c r="A128" s="32" t="s">
        <v>37</v>
      </c>
      <c r="B128" s="37">
        <f t="shared" si="1"/>
        <v>3288.4599999999964</v>
      </c>
      <c r="C128" s="37">
        <f t="shared" ref="C128:M128" si="11">C31-C48-C64-C80-C96-C112</f>
        <v>12349.259999999997</v>
      </c>
      <c r="D128" s="37">
        <f t="shared" si="11"/>
        <v>2813.8100000000013</v>
      </c>
      <c r="E128" s="37">
        <f t="shared" si="11"/>
        <v>18313.419999999995</v>
      </c>
      <c r="F128" s="37">
        <f t="shared" si="11"/>
        <v>6984.3699999999981</v>
      </c>
      <c r="G128" s="37">
        <f t="shared" si="11"/>
        <v>12963.65</v>
      </c>
      <c r="H128" s="37">
        <f t="shared" si="11"/>
        <v>19713.2</v>
      </c>
      <c r="I128" s="37">
        <f t="shared" si="11"/>
        <v>32489.32</v>
      </c>
      <c r="J128" s="37">
        <f t="shared" si="11"/>
        <v>7859.3000000000366</v>
      </c>
      <c r="K128" s="37">
        <f t="shared" si="11"/>
        <v>13378.470000000036</v>
      </c>
      <c r="L128" s="37">
        <f t="shared" si="11"/>
        <v>4143.9900000000343</v>
      </c>
      <c r="M128" s="37">
        <f t="shared" si="11"/>
        <v>236.27999999998701</v>
      </c>
      <c r="N128" s="37">
        <f t="shared" si="4"/>
        <v>134533.53000000009</v>
      </c>
    </row>
    <row r="129" spans="1:14" x14ac:dyDescent="0.25">
      <c r="A129" s="32" t="s">
        <v>38</v>
      </c>
      <c r="B129" s="37">
        <f t="shared" si="1"/>
        <v>-3327.4999999999991</v>
      </c>
      <c r="C129" s="37">
        <f t="shared" ref="C129:M129" si="12">C32-C49-C65-C81-C97-C113</f>
        <v>2769.1199999999994</v>
      </c>
      <c r="D129" s="37">
        <f t="shared" si="12"/>
        <v>-12930.649999999998</v>
      </c>
      <c r="E129" s="37">
        <f t="shared" si="12"/>
        <v>8219.9699999999993</v>
      </c>
      <c r="F129" s="37">
        <f t="shared" si="12"/>
        <v>-18246.29</v>
      </c>
      <c r="G129" s="37">
        <f t="shared" si="12"/>
        <v>-191725.38999999998</v>
      </c>
      <c r="H129" s="37">
        <f t="shared" si="12"/>
        <v>-36437.619999999995</v>
      </c>
      <c r="I129" s="37">
        <f t="shared" si="12"/>
        <v>880.63999999999487</v>
      </c>
      <c r="J129" s="37">
        <f t="shared" si="12"/>
        <v>2729.8499999999995</v>
      </c>
      <c r="K129" s="37">
        <f t="shared" si="12"/>
        <v>2058.4300000000021</v>
      </c>
      <c r="L129" s="37">
        <f t="shared" si="12"/>
        <v>5138.3600000000006</v>
      </c>
      <c r="M129" s="37">
        <f t="shared" si="12"/>
        <v>1586.9600000000009</v>
      </c>
      <c r="N129" s="37">
        <f t="shared" si="4"/>
        <v>-239284.12000000002</v>
      </c>
    </row>
    <row r="130" spans="1:14" x14ac:dyDescent="0.25">
      <c r="A130" s="32" t="s">
        <v>39</v>
      </c>
      <c r="B130" s="37">
        <f t="shared" si="1"/>
        <v>-5.0931703299283981E-11</v>
      </c>
      <c r="C130" s="37">
        <f t="shared" ref="C130:M130" si="13">C33-C50-C66-C82-C98-C114</f>
        <v>17050</v>
      </c>
      <c r="D130" s="37">
        <f t="shared" si="13"/>
        <v>588.05000000000018</v>
      </c>
      <c r="E130" s="37">
        <f t="shared" si="13"/>
        <v>864548.01</v>
      </c>
      <c r="F130" s="37">
        <f t="shared" si="13"/>
        <v>0</v>
      </c>
      <c r="G130" s="37">
        <f t="shared" si="13"/>
        <v>826.94</v>
      </c>
      <c r="H130" s="37">
        <f t="shared" si="13"/>
        <v>10038.000000000007</v>
      </c>
      <c r="I130" s="37">
        <f t="shared" si="13"/>
        <v>522.5</v>
      </c>
      <c r="J130" s="37">
        <f t="shared" si="13"/>
        <v>126.99999999999955</v>
      </c>
      <c r="K130" s="37">
        <f t="shared" si="13"/>
        <v>6064108.3000000017</v>
      </c>
      <c r="L130" s="37">
        <f t="shared" si="13"/>
        <v>-9191.4800000000014</v>
      </c>
      <c r="M130" s="37">
        <f t="shared" si="13"/>
        <v>-6655084.5300000012</v>
      </c>
      <c r="N130" s="37">
        <f t="shared" si="4"/>
        <v>293532.79000000004</v>
      </c>
    </row>
    <row r="131" spans="1:14" x14ac:dyDescent="0.25">
      <c r="A131" s="32" t="s">
        <v>40</v>
      </c>
      <c r="B131" s="37">
        <f t="shared" si="1"/>
        <v>-36758.30999999999</v>
      </c>
      <c r="C131" s="37">
        <f t="shared" ref="C131:M131" si="14">C34-C51-C67-C83-C99-C115</f>
        <v>-35579.810000000005</v>
      </c>
      <c r="D131" s="37">
        <f t="shared" si="14"/>
        <v>-112201.04999999999</v>
      </c>
      <c r="E131" s="37">
        <f t="shared" si="14"/>
        <v>-65244.849999999991</v>
      </c>
      <c r="F131" s="37">
        <f t="shared" si="14"/>
        <v>-56428.939999999995</v>
      </c>
      <c r="G131" s="37">
        <f t="shared" si="14"/>
        <v>-49793.61</v>
      </c>
      <c r="H131" s="37">
        <f t="shared" si="14"/>
        <v>-77896.94</v>
      </c>
      <c r="I131" s="37">
        <f t="shared" si="14"/>
        <v>22647.489999999998</v>
      </c>
      <c r="J131" s="37">
        <f t="shared" si="14"/>
        <v>7671.3899999999994</v>
      </c>
      <c r="K131" s="37">
        <f t="shared" si="14"/>
        <v>5707.9699999999993</v>
      </c>
      <c r="L131" s="37">
        <f t="shared" si="14"/>
        <v>-31969.620000000003</v>
      </c>
      <c r="M131" s="37">
        <f t="shared" si="14"/>
        <v>-4051.55</v>
      </c>
      <c r="N131" s="37">
        <f t="shared" si="4"/>
        <v>-433897.82999999996</v>
      </c>
    </row>
    <row r="132" spans="1:14" x14ac:dyDescent="0.25">
      <c r="A132" s="32" t="s">
        <v>41</v>
      </c>
      <c r="B132" s="37">
        <f t="shared" si="1"/>
        <v>9601.7300000001396</v>
      </c>
      <c r="C132" s="37">
        <f t="shared" ref="C132:M132" si="15">C35-C52-C68-C84-C100-C116</f>
        <v>1409.3600000000004</v>
      </c>
      <c r="D132" s="37">
        <f t="shared" si="15"/>
        <v>254534.22999999998</v>
      </c>
      <c r="E132" s="37">
        <f t="shared" si="15"/>
        <v>-4046893.6199999996</v>
      </c>
      <c r="F132" s="37">
        <f t="shared" si="15"/>
        <v>-5230.29</v>
      </c>
      <c r="G132" s="37">
        <f t="shared" si="15"/>
        <v>336399.35</v>
      </c>
      <c r="H132" s="37">
        <f t="shared" si="15"/>
        <v>12171.240000000002</v>
      </c>
      <c r="I132" s="37">
        <f t="shared" si="15"/>
        <v>7908.6400000000012</v>
      </c>
      <c r="J132" s="37">
        <f t="shared" si="15"/>
        <v>366808.01</v>
      </c>
      <c r="K132" s="37">
        <f t="shared" si="15"/>
        <v>338193.34</v>
      </c>
      <c r="L132" s="37">
        <f t="shared" si="15"/>
        <v>354455.39</v>
      </c>
      <c r="M132" s="37">
        <f t="shared" si="15"/>
        <v>473420.10000000003</v>
      </c>
      <c r="N132" s="37">
        <f t="shared" si="4"/>
        <v>-1897222.5199999986</v>
      </c>
    </row>
    <row r="133" spans="1:14" x14ac:dyDescent="0.25">
      <c r="A133" s="32" t="s">
        <v>43</v>
      </c>
      <c r="B133" s="37">
        <f t="shared" si="1"/>
        <v>6733.3399999999947</v>
      </c>
      <c r="C133" s="37">
        <f t="shared" ref="C133:M133" si="16">C36-C53-C69-C85-C101-C117</f>
        <v>470.33000000000004</v>
      </c>
      <c r="D133" s="37">
        <f t="shared" si="16"/>
        <v>950.08</v>
      </c>
      <c r="E133" s="37">
        <f t="shared" si="16"/>
        <v>1716.41</v>
      </c>
      <c r="F133" s="37">
        <f t="shared" si="16"/>
        <v>20218.300000000003</v>
      </c>
      <c r="G133" s="37">
        <f t="shared" si="16"/>
        <v>-5534.96</v>
      </c>
      <c r="H133" s="37">
        <f t="shared" si="16"/>
        <v>50.070000000000022</v>
      </c>
      <c r="I133" s="37">
        <f t="shared" si="16"/>
        <v>882.90000000000009</v>
      </c>
      <c r="J133" s="37">
        <f t="shared" si="16"/>
        <v>868.28999999999724</v>
      </c>
      <c r="K133" s="37">
        <f t="shared" si="16"/>
        <v>23663.65</v>
      </c>
      <c r="L133" s="37">
        <f t="shared" si="16"/>
        <v>465.60000000000036</v>
      </c>
      <c r="M133" s="37">
        <f t="shared" si="16"/>
        <v>2.7966962079517543E-11</v>
      </c>
      <c r="N133" s="37">
        <f t="shared" si="4"/>
        <v>50484.010000000031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47B7-24E4-4A7F-AD25-147D24D46AB6}">
  <sheetPr>
    <tabColor theme="9" tint="0.79998168889431442"/>
  </sheetPr>
  <dimension ref="A1:T64"/>
  <sheetViews>
    <sheetView view="pageBreakPreview" topLeftCell="A12" zoomScale="85" zoomScaleNormal="100" zoomScaleSheetLayoutView="85" workbookViewId="0">
      <selection activeCell="B50" sqref="B50"/>
    </sheetView>
  </sheetViews>
  <sheetFormatPr defaultColWidth="8.5703125" defaultRowHeight="15" x14ac:dyDescent="0.25"/>
  <cols>
    <col min="1" max="1" width="35.7109375" style="62" customWidth="1"/>
    <col min="2" max="14" width="13.5703125" style="62" customWidth="1"/>
    <col min="15" max="15" width="8.5703125" style="62"/>
    <col min="16" max="16" width="11.42578125" style="62" bestFit="1" customWidth="1"/>
    <col min="17" max="17" width="10.5703125" style="62" bestFit="1" customWidth="1"/>
    <col min="18" max="16384" width="8.5703125" style="62"/>
  </cols>
  <sheetData>
    <row r="1" spans="1:20" x14ac:dyDescent="0.25">
      <c r="A1" s="154" t="s">
        <v>141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20" x14ac:dyDescent="0.25">
      <c r="A2" s="154" t="s">
        <v>60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20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20" ht="15.75" thickBo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20" ht="15.75" thickBot="1" x14ac:dyDescent="0.3">
      <c r="A5" s="59" t="s">
        <v>3</v>
      </c>
      <c r="B5" s="60">
        <v>109</v>
      </c>
      <c r="C5" s="60">
        <v>178</v>
      </c>
      <c r="D5" s="60">
        <v>171</v>
      </c>
      <c r="E5" s="60">
        <v>149</v>
      </c>
      <c r="F5" s="60">
        <v>194</v>
      </c>
      <c r="G5" s="60"/>
      <c r="H5" s="60"/>
      <c r="I5" s="60"/>
      <c r="J5" s="60"/>
      <c r="K5" s="60"/>
      <c r="L5" s="60"/>
      <c r="M5" s="60"/>
      <c r="N5" s="120">
        <f>SUM(B5:M5)</f>
        <v>801</v>
      </c>
    </row>
    <row r="7" spans="1:20" x14ac:dyDescent="0.25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20" x14ac:dyDescent="0.25">
      <c r="A8" s="67" t="s">
        <v>17</v>
      </c>
      <c r="D8" s="114"/>
    </row>
    <row r="9" spans="1:20" x14ac:dyDescent="0.25">
      <c r="A9" s="90" t="s">
        <v>47</v>
      </c>
      <c r="B9" s="43">
        <v>1136041.0001244356</v>
      </c>
      <c r="C9" s="43">
        <v>1500474.1175260625</v>
      </c>
      <c r="D9" s="43">
        <v>1534441.1330135979</v>
      </c>
      <c r="E9" s="43">
        <v>1348110.7892551869</v>
      </c>
      <c r="F9" s="43">
        <v>1540889.8656436268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108">
        <f t="shared" ref="N9:N15" si="0">+SUM(B9:M9)</f>
        <v>7059956.9055629103</v>
      </c>
      <c r="R9" s="46"/>
      <c r="S9" s="46"/>
      <c r="T9" s="46"/>
    </row>
    <row r="10" spans="1:20" x14ac:dyDescent="0.25">
      <c r="A10" s="90" t="s">
        <v>48</v>
      </c>
      <c r="B10" s="43">
        <v>211660.06599871695</v>
      </c>
      <c r="C10" s="43">
        <v>286952.75790189201</v>
      </c>
      <c r="D10" s="43">
        <v>352392.81460820802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108">
        <f t="shared" si="0"/>
        <v>851005.63850881695</v>
      </c>
      <c r="R10" s="46"/>
      <c r="S10" s="46"/>
      <c r="T10" s="46"/>
    </row>
    <row r="11" spans="1:20" x14ac:dyDescent="0.25">
      <c r="A11" s="90" t="s">
        <v>49</v>
      </c>
      <c r="B11" s="43">
        <v>431197.21637499059</v>
      </c>
      <c r="C11" s="43">
        <v>804023.24745672103</v>
      </c>
      <c r="D11" s="43">
        <v>1009766.6961682884</v>
      </c>
      <c r="E11" s="43">
        <v>704127</v>
      </c>
      <c r="F11" s="43">
        <v>556156.32000000007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108">
        <f t="shared" si="0"/>
        <v>3505270.4800000004</v>
      </c>
      <c r="R11" s="46"/>
      <c r="S11" s="46"/>
      <c r="T11" s="46"/>
    </row>
    <row r="12" spans="1:20" x14ac:dyDescent="0.25">
      <c r="A12" s="90" t="s">
        <v>22</v>
      </c>
      <c r="B12" s="43">
        <v>628900</v>
      </c>
      <c r="C12" s="43"/>
      <c r="D12" s="43">
        <v>351694</v>
      </c>
      <c r="E12" s="43">
        <v>49022</v>
      </c>
      <c r="F12" s="43">
        <v>4760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69">
        <v>0</v>
      </c>
      <c r="N12" s="70">
        <f t="shared" si="0"/>
        <v>1034376</v>
      </c>
    </row>
    <row r="13" spans="1:20" x14ac:dyDescent="0.25">
      <c r="A13" s="90" t="s">
        <v>50</v>
      </c>
      <c r="B13" s="43">
        <v>181800</v>
      </c>
      <c r="C13" s="43">
        <v>130000</v>
      </c>
      <c r="D13" s="43">
        <f>4400+108650</f>
        <v>113050</v>
      </c>
      <c r="E13" s="43">
        <v>109700</v>
      </c>
      <c r="F13" s="43">
        <v>72600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69">
        <v>0</v>
      </c>
      <c r="N13" s="70">
        <f t="shared" si="0"/>
        <v>607150</v>
      </c>
    </row>
    <row r="14" spans="1:20" x14ac:dyDescent="0.25">
      <c r="A14" s="68" t="s">
        <v>51</v>
      </c>
      <c r="B14" s="43"/>
      <c r="C14" s="43"/>
      <c r="D14" s="43">
        <v>0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69">
        <v>0</v>
      </c>
      <c r="N14" s="70">
        <f t="shared" si="0"/>
        <v>0</v>
      </c>
    </row>
    <row r="15" spans="1:20" x14ac:dyDescent="0.25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20" ht="5.25" customHeight="1" x14ac:dyDescent="0.25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6" x14ac:dyDescent="0.25">
      <c r="A17" s="73" t="s">
        <v>24</v>
      </c>
      <c r="B17" s="70">
        <f>SUM(B9:B15)</f>
        <v>2589598.2824981431</v>
      </c>
      <c r="C17" s="70">
        <f t="shared" ref="C17:M17" si="1">SUM(C9:C15)</f>
        <v>2721450.1228846759</v>
      </c>
      <c r="D17" s="70">
        <f t="shared" si="1"/>
        <v>3361344.6437900942</v>
      </c>
      <c r="E17" s="70">
        <f t="shared" si="1"/>
        <v>2210959.7892551869</v>
      </c>
      <c r="F17" s="70">
        <f t="shared" si="1"/>
        <v>2174406.1856436268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13057759.024071727</v>
      </c>
      <c r="P17" s="77"/>
    </row>
    <row r="18" spans="1:16" x14ac:dyDescent="0.25">
      <c r="A18" s="110" t="s">
        <v>52</v>
      </c>
      <c r="B18" s="111">
        <f>+(B17-B12)/B5</f>
        <v>17988.057637597645</v>
      </c>
      <c r="C18" s="111">
        <f>+(C17-C12)/C5</f>
        <v>15289.045634183572</v>
      </c>
      <c r="D18" s="111">
        <f>+(D17-D12)/D5</f>
        <v>17600.296162515169</v>
      </c>
      <c r="E18" s="94"/>
      <c r="F18" s="94"/>
      <c r="G18" s="94"/>
      <c r="H18" s="94"/>
      <c r="I18" s="94"/>
      <c r="J18" s="94"/>
      <c r="K18" s="94"/>
      <c r="L18" s="94"/>
      <c r="M18" s="94"/>
      <c r="N18" s="111">
        <f>+(N17-N12)/N5</f>
        <v>15010.4656979672</v>
      </c>
    </row>
    <row r="19" spans="1:16" x14ac:dyDescent="0.25">
      <c r="A19" s="74" t="s">
        <v>25</v>
      </c>
      <c r="N19" s="67"/>
    </row>
    <row r="20" spans="1:16" x14ac:dyDescent="0.25">
      <c r="A20" s="68" t="s">
        <v>53</v>
      </c>
      <c r="B20" s="43">
        <v>273780.15999999992</v>
      </c>
      <c r="C20" s="43">
        <v>376512.55999999988</v>
      </c>
      <c r="D20" s="43">
        <v>526425.00999999989</v>
      </c>
      <c r="E20" s="43">
        <v>501048.28999999992</v>
      </c>
      <c r="F20" s="43">
        <v>353651.10999999981</v>
      </c>
      <c r="G20" s="43"/>
      <c r="H20" s="43"/>
      <c r="I20" s="43"/>
      <c r="J20" s="43"/>
      <c r="K20" s="43"/>
      <c r="L20" s="43"/>
      <c r="M20" s="43"/>
      <c r="N20" s="70">
        <f t="shared" ref="N20:N26" si="3">+SUM(B20:M20)</f>
        <v>2031417.1299999994</v>
      </c>
      <c r="O20" s="77">
        <f>+N20/$N$17</f>
        <v>0.15557165102029538</v>
      </c>
    </row>
    <row r="21" spans="1:16" x14ac:dyDescent="0.25">
      <c r="A21" s="68" t="s">
        <v>26</v>
      </c>
      <c r="B21" s="43">
        <v>359725.34999999974</v>
      </c>
      <c r="C21" s="43">
        <v>361659.50999999983</v>
      </c>
      <c r="D21" s="43">
        <v>276989.97000000003</v>
      </c>
      <c r="E21" s="43">
        <v>288014.85000000003</v>
      </c>
      <c r="F21" s="43">
        <v>264063.94000000006</v>
      </c>
      <c r="G21" s="43"/>
      <c r="H21" s="43"/>
      <c r="I21" s="43"/>
      <c r="J21" s="43"/>
      <c r="K21" s="43"/>
      <c r="L21" s="43"/>
      <c r="M21" s="43"/>
      <c r="N21" s="70">
        <f t="shared" si="3"/>
        <v>1550453.6199999996</v>
      </c>
      <c r="O21" s="77">
        <f t="shared" ref="O21:O26" si="4">+N21/$N$17</f>
        <v>0.11873810943683126</v>
      </c>
    </row>
    <row r="22" spans="1:16" x14ac:dyDescent="0.25">
      <c r="A22" s="68" t="s">
        <v>54</v>
      </c>
      <c r="B22" s="43">
        <v>249230.41999999998</v>
      </c>
      <c r="C22" s="43">
        <f>177125.64+5189.45</f>
        <v>182315.09000000003</v>
      </c>
      <c r="D22" s="43">
        <v>147149.21999999997</v>
      </c>
      <c r="E22" s="43">
        <v>200550.15999999997</v>
      </c>
      <c r="F22" s="43">
        <v>197119.25999999992</v>
      </c>
      <c r="G22" s="43"/>
      <c r="H22" s="43"/>
      <c r="I22" s="43"/>
      <c r="J22" s="43"/>
      <c r="K22" s="43"/>
      <c r="L22" s="43"/>
      <c r="M22" s="43"/>
      <c r="N22" s="70">
        <f t="shared" si="3"/>
        <v>976364.14999999979</v>
      </c>
      <c r="O22" s="77">
        <f t="shared" si="4"/>
        <v>7.47727192851462E-2</v>
      </c>
    </row>
    <row r="23" spans="1:16" x14ac:dyDescent="0.25">
      <c r="A23" s="68" t="s">
        <v>55</v>
      </c>
      <c r="B23" s="43">
        <v>55773.75</v>
      </c>
      <c r="C23" s="43">
        <v>52212.56</v>
      </c>
      <c r="D23" s="43">
        <v>56335.239999999991</v>
      </c>
      <c r="E23" s="43">
        <v>33094.71</v>
      </c>
      <c r="F23" s="43">
        <v>42532.69</v>
      </c>
      <c r="G23" s="43"/>
      <c r="H23" s="43"/>
      <c r="I23" s="43"/>
      <c r="J23" s="43"/>
      <c r="K23" s="43"/>
      <c r="L23" s="43"/>
      <c r="M23" s="43"/>
      <c r="N23" s="70">
        <f t="shared" si="3"/>
        <v>239948.94999999998</v>
      </c>
      <c r="O23" s="77">
        <f t="shared" si="4"/>
        <v>1.8375967082686909E-2</v>
      </c>
    </row>
    <row r="24" spans="1:16" x14ac:dyDescent="0.25">
      <c r="A24" s="68" t="s">
        <v>27</v>
      </c>
      <c r="B24" s="43">
        <v>79991.830000000031</v>
      </c>
      <c r="C24" s="43">
        <v>67698.33</v>
      </c>
      <c r="D24" s="49">
        <v>96185.329999999958</v>
      </c>
      <c r="E24" s="49">
        <v>99034.51999999999</v>
      </c>
      <c r="F24" s="43">
        <v>152377.99999999997</v>
      </c>
      <c r="G24" s="43"/>
      <c r="H24" s="43"/>
      <c r="I24" s="43"/>
      <c r="J24" s="43"/>
      <c r="K24" s="43"/>
      <c r="L24" s="43"/>
      <c r="M24" s="69"/>
      <c r="N24" s="70">
        <f t="shared" si="3"/>
        <v>495288.01</v>
      </c>
      <c r="O24" s="77">
        <f t="shared" si="4"/>
        <v>3.7930552178742624E-2</v>
      </c>
      <c r="P24" s="143">
        <f>+O24+O26</f>
        <v>9.9374622981468833E-2</v>
      </c>
    </row>
    <row r="25" spans="1:16" x14ac:dyDescent="0.25">
      <c r="A25" s="90" t="s">
        <v>50</v>
      </c>
      <c r="B25" s="43">
        <v>45641.74</v>
      </c>
      <c r="C25" s="43">
        <v>165163.01999999999</v>
      </c>
      <c r="D25" s="43">
        <v>148472.97999999998</v>
      </c>
      <c r="E25" s="43">
        <v>138822.35999999999</v>
      </c>
      <c r="F25" s="43">
        <v>104674.87</v>
      </c>
      <c r="G25" s="43"/>
      <c r="H25" s="43"/>
      <c r="I25" s="43"/>
      <c r="J25" s="43"/>
      <c r="K25" s="43"/>
      <c r="L25" s="43"/>
      <c r="M25" s="69"/>
      <c r="N25" s="70">
        <f t="shared" si="3"/>
        <v>602774.97</v>
      </c>
      <c r="O25" s="77">
        <f t="shared" si="4"/>
        <v>4.6162206615147049E-2</v>
      </c>
    </row>
    <row r="26" spans="1:16" x14ac:dyDescent="0.25">
      <c r="A26" s="68" t="s">
        <v>28</v>
      </c>
      <c r="B26" s="44">
        <v>87651.25999999998</v>
      </c>
      <c r="C26" s="44">
        <v>185893.73000000007</v>
      </c>
      <c r="D26" s="44">
        <v>121532.84000000001</v>
      </c>
      <c r="E26" s="44">
        <v>182859.83</v>
      </c>
      <c r="F26" s="44">
        <v>224384.2100000002</v>
      </c>
      <c r="G26" s="44"/>
      <c r="H26" s="44"/>
      <c r="I26" s="44"/>
      <c r="J26" s="44"/>
      <c r="K26" s="44"/>
      <c r="L26" s="44"/>
      <c r="M26" s="71"/>
      <c r="N26" s="72">
        <f t="shared" si="3"/>
        <v>802321.87000000023</v>
      </c>
      <c r="O26" s="77">
        <f t="shared" si="4"/>
        <v>6.1444070802726208E-2</v>
      </c>
    </row>
    <row r="27" spans="1:16" ht="5.25" customHeight="1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25">
      <c r="A28" s="73" t="s">
        <v>29</v>
      </c>
      <c r="B28" s="72">
        <f>SUM(B20:B26)</f>
        <v>1151794.5099999998</v>
      </c>
      <c r="C28" s="72">
        <f t="shared" ref="C28:M28" si="5">SUM(C20:C26)</f>
        <v>1391454.7999999996</v>
      </c>
      <c r="D28" s="72">
        <f t="shared" si="5"/>
        <v>1373090.59</v>
      </c>
      <c r="E28" s="72">
        <f t="shared" si="5"/>
        <v>1443424.7199999997</v>
      </c>
      <c r="F28" s="72">
        <f t="shared" si="5"/>
        <v>1338804.0799999998</v>
      </c>
      <c r="G28" s="72">
        <f t="shared" si="5"/>
        <v>0</v>
      </c>
      <c r="H28" s="72">
        <f t="shared" si="5"/>
        <v>0</v>
      </c>
      <c r="I28" s="72">
        <f t="shared" si="5"/>
        <v>0</v>
      </c>
      <c r="J28" s="72">
        <f t="shared" si="5"/>
        <v>0</v>
      </c>
      <c r="K28" s="72">
        <f t="shared" si="5"/>
        <v>0</v>
      </c>
      <c r="L28" s="72">
        <f t="shared" si="5"/>
        <v>0</v>
      </c>
      <c r="M28" s="72">
        <f t="shared" si="5"/>
        <v>0</v>
      </c>
      <c r="N28" s="72">
        <f t="shared" ref="N28" si="6">+SUM(B28:M28)</f>
        <v>6698568.6999999993</v>
      </c>
    </row>
    <row r="29" spans="1:16" ht="5.25" customHeight="1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6" x14ac:dyDescent="0.25">
      <c r="A30" s="74" t="s">
        <v>30</v>
      </c>
      <c r="B30" s="70">
        <f>B17-B28</f>
        <v>1437803.7724981434</v>
      </c>
      <c r="C30" s="70">
        <f t="shared" ref="C30:M30" si="7">C17-C28</f>
        <v>1329995.3228846763</v>
      </c>
      <c r="D30" s="70">
        <f t="shared" si="7"/>
        <v>1988254.0537900941</v>
      </c>
      <c r="E30" s="70">
        <f t="shared" si="7"/>
        <v>767535.06925518718</v>
      </c>
      <c r="F30" s="70">
        <f t="shared" si="7"/>
        <v>835602.105643627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si="7"/>
        <v>0</v>
      </c>
      <c r="N30" s="70">
        <f>+SUM(B30:M30)</f>
        <v>6359190.3240717286</v>
      </c>
    </row>
    <row r="31" spans="1:16" x14ac:dyDescent="0.25">
      <c r="N31" s="67"/>
    </row>
    <row r="32" spans="1:16" x14ac:dyDescent="0.25">
      <c r="A32" s="67" t="s">
        <v>31</v>
      </c>
      <c r="N32" s="67"/>
    </row>
    <row r="33" spans="1:17" x14ac:dyDescent="0.25">
      <c r="A33" s="68" t="s">
        <v>32</v>
      </c>
      <c r="B33" s="43">
        <v>102858.13000000006</v>
      </c>
      <c r="C33" s="43">
        <v>122138.86999999991</v>
      </c>
      <c r="D33" s="43">
        <v>122444.55999999988</v>
      </c>
      <c r="E33" s="43">
        <v>133304.23999999993</v>
      </c>
      <c r="F33" s="43">
        <v>112588.55999999998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593334.35999999975</v>
      </c>
      <c r="O33" s="77">
        <f>+N33/$N$17</f>
        <v>4.5439218085293144E-2</v>
      </c>
    </row>
    <row r="34" spans="1:17" x14ac:dyDescent="0.25">
      <c r="A34" s="68" t="s">
        <v>33</v>
      </c>
      <c r="B34" s="43">
        <v>3254.82</v>
      </c>
      <c r="C34" s="43">
        <v>1790.8400000000004</v>
      </c>
      <c r="D34" s="43">
        <v>7922.47</v>
      </c>
      <c r="E34" s="43">
        <v>6912.3099999999986</v>
      </c>
      <c r="F34" s="43">
        <v>16159.720000000001</v>
      </c>
      <c r="G34" s="43"/>
      <c r="H34" s="43"/>
      <c r="I34" s="43"/>
      <c r="J34" s="43"/>
      <c r="K34" s="43"/>
      <c r="L34" s="43"/>
      <c r="M34" s="69"/>
      <c r="N34" s="70">
        <f t="shared" si="8"/>
        <v>36040.160000000003</v>
      </c>
      <c r="O34" s="77">
        <f t="shared" ref="O34:O40" si="9">+N34/$N$17</f>
        <v>2.7600570613656342E-3</v>
      </c>
    </row>
    <row r="35" spans="1:17" x14ac:dyDescent="0.25">
      <c r="A35" s="68" t="s">
        <v>34</v>
      </c>
      <c r="B35" s="43">
        <v>1973</v>
      </c>
      <c r="C35" s="43"/>
      <c r="D35" s="43">
        <v>1886.4</v>
      </c>
      <c r="E35" s="43">
        <v>3575</v>
      </c>
      <c r="F35" s="43">
        <v>0</v>
      </c>
      <c r="G35" s="43"/>
      <c r="H35" s="43"/>
      <c r="I35" s="43"/>
      <c r="J35" s="43"/>
      <c r="K35" s="43"/>
      <c r="L35" s="43"/>
      <c r="M35" s="69"/>
      <c r="N35" s="70">
        <f t="shared" si="8"/>
        <v>7434.4</v>
      </c>
      <c r="O35" s="77">
        <f t="shared" si="9"/>
        <v>5.693473119158369E-4</v>
      </c>
    </row>
    <row r="36" spans="1:17" x14ac:dyDescent="0.25">
      <c r="A36" s="68" t="s">
        <v>35</v>
      </c>
      <c r="B36" s="43">
        <v>75522.239999999991</v>
      </c>
      <c r="C36" s="43">
        <v>80579.360000000001</v>
      </c>
      <c r="D36" s="43">
        <v>67322.25</v>
      </c>
      <c r="E36" s="43">
        <v>75522.25</v>
      </c>
      <c r="F36" s="43">
        <v>75580.099999999991</v>
      </c>
      <c r="G36" s="43"/>
      <c r="H36" s="43"/>
      <c r="I36" s="43"/>
      <c r="J36" s="43"/>
      <c r="K36" s="43"/>
      <c r="L36" s="43"/>
      <c r="M36" s="69"/>
      <c r="N36" s="70">
        <f t="shared" si="8"/>
        <v>374526.19999999995</v>
      </c>
      <c r="O36" s="77">
        <f t="shared" si="9"/>
        <v>2.8682272303353747E-2</v>
      </c>
      <c r="P36" s="69"/>
    </row>
    <row r="37" spans="1:17" x14ac:dyDescent="0.25">
      <c r="A37" s="68" t="s">
        <v>36</v>
      </c>
      <c r="B37" s="43">
        <v>78543.15999999996</v>
      </c>
      <c r="C37" s="43">
        <v>86098.760000000009</v>
      </c>
      <c r="D37" s="43">
        <v>40755.749999999993</v>
      </c>
      <c r="E37" s="43">
        <v>81020.90999999996</v>
      </c>
      <c r="F37" s="43">
        <v>103891.76999999997</v>
      </c>
      <c r="G37" s="43"/>
      <c r="H37" s="43"/>
      <c r="I37" s="43"/>
      <c r="J37" s="43"/>
      <c r="K37" s="43"/>
      <c r="L37" s="43"/>
      <c r="M37" s="69"/>
      <c r="N37" s="70">
        <f t="shared" si="8"/>
        <v>390310.34999999992</v>
      </c>
      <c r="O37" s="77">
        <f t="shared" si="9"/>
        <v>2.9891067010845453E-2</v>
      </c>
      <c r="P37" s="69">
        <f>N28+N44-N46</f>
        <v>8426143.8099999987</v>
      </c>
    </row>
    <row r="38" spans="1:17" x14ac:dyDescent="0.25">
      <c r="A38" s="68" t="s">
        <v>37</v>
      </c>
      <c r="B38" s="43">
        <v>11117.420000000002</v>
      </c>
      <c r="C38" s="43">
        <v>11922.509999999997</v>
      </c>
      <c r="D38" s="43">
        <v>21450.15</v>
      </c>
      <c r="E38" s="43">
        <v>31452.58</v>
      </c>
      <c r="F38" s="43">
        <v>12612.019999999997</v>
      </c>
      <c r="G38" s="43"/>
      <c r="H38" s="43"/>
      <c r="I38" s="43"/>
      <c r="J38" s="43"/>
      <c r="K38" s="43"/>
      <c r="L38" s="43"/>
      <c r="M38" s="69"/>
      <c r="N38" s="70">
        <f t="shared" si="8"/>
        <v>88554.68</v>
      </c>
      <c r="O38" s="77">
        <f t="shared" si="9"/>
        <v>6.7817670579424193E-3</v>
      </c>
    </row>
    <row r="39" spans="1:17" x14ac:dyDescent="0.25">
      <c r="A39" s="68" t="s">
        <v>38</v>
      </c>
      <c r="B39" s="43">
        <v>4320.3899999999994</v>
      </c>
      <c r="C39" s="43">
        <v>16875.330000000002</v>
      </c>
      <c r="D39" s="43">
        <v>6150.9300000000012</v>
      </c>
      <c r="E39" s="43">
        <v>8275.14</v>
      </c>
      <c r="F39" s="43">
        <v>6964.6799999999994</v>
      </c>
      <c r="G39" s="43"/>
      <c r="H39" s="43"/>
      <c r="I39" s="43"/>
      <c r="J39" s="43"/>
      <c r="K39" s="43"/>
      <c r="L39" s="43"/>
      <c r="M39" s="69"/>
      <c r="N39" s="70">
        <f t="shared" si="8"/>
        <v>42586.47</v>
      </c>
      <c r="O39" s="77">
        <f t="shared" si="9"/>
        <v>3.2613919372759649E-3</v>
      </c>
    </row>
    <row r="40" spans="1:17" x14ac:dyDescent="0.25">
      <c r="A40" s="68" t="s">
        <v>39</v>
      </c>
      <c r="B40" s="43">
        <v>1605.66</v>
      </c>
      <c r="C40" s="43">
        <v>76511.759999999995</v>
      </c>
      <c r="D40" s="43">
        <v>34699.43</v>
      </c>
      <c r="E40" s="43">
        <v>2856.4</v>
      </c>
      <c r="F40" s="43">
        <v>65792.92</v>
      </c>
      <c r="G40" s="43"/>
      <c r="H40" s="43"/>
      <c r="I40" s="43"/>
      <c r="J40" s="43"/>
      <c r="K40" s="43"/>
      <c r="L40" s="43"/>
      <c r="M40" s="69"/>
      <c r="N40" s="70">
        <f t="shared" si="8"/>
        <v>181466.16999999998</v>
      </c>
      <c r="O40" s="77">
        <f t="shared" si="9"/>
        <v>1.3897190908904858E-2</v>
      </c>
    </row>
    <row r="41" spans="1:17" x14ac:dyDescent="0.25">
      <c r="A41" s="68" t="s">
        <v>40</v>
      </c>
      <c r="B41" s="43">
        <v>3800.49</v>
      </c>
      <c r="C41" s="43">
        <v>2186.08</v>
      </c>
      <c r="D41" s="43">
        <v>2271.9499999999998</v>
      </c>
      <c r="E41" s="43">
        <v>5082.0200000000004</v>
      </c>
      <c r="F41" s="43">
        <v>2534.6799999999998</v>
      </c>
      <c r="G41" s="43"/>
      <c r="H41" s="43"/>
      <c r="I41" s="43"/>
      <c r="J41" s="43"/>
      <c r="K41" s="43"/>
      <c r="L41" s="43"/>
      <c r="M41" s="69"/>
      <c r="N41" s="70">
        <f t="shared" si="8"/>
        <v>15875.220000000001</v>
      </c>
      <c r="Q41" s="69"/>
    </row>
    <row r="42" spans="1:17" x14ac:dyDescent="0.25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71"/>
      <c r="N42" s="72">
        <f t="shared" si="8"/>
        <v>0</v>
      </c>
    </row>
    <row r="43" spans="1:17" ht="5.25" customHeight="1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7" x14ac:dyDescent="0.25">
      <c r="A44" s="73" t="s">
        <v>42</v>
      </c>
      <c r="B44" s="70">
        <f>SUM(B33:B42)</f>
        <v>282995.31</v>
      </c>
      <c r="C44" s="70">
        <f t="shared" ref="C44:M44" si="10">SUM(C33:C42)</f>
        <v>398103.50999999995</v>
      </c>
      <c r="D44" s="70">
        <f t="shared" si="10"/>
        <v>304903.8899999999</v>
      </c>
      <c r="E44" s="70">
        <f t="shared" si="10"/>
        <v>348000.85</v>
      </c>
      <c r="F44" s="70">
        <f t="shared" si="10"/>
        <v>396124.44999999995</v>
      </c>
      <c r="G44" s="70">
        <f t="shared" si="10"/>
        <v>0</v>
      </c>
      <c r="H44" s="70">
        <f t="shared" si="10"/>
        <v>0</v>
      </c>
      <c r="I44" s="70">
        <f t="shared" si="10"/>
        <v>0</v>
      </c>
      <c r="J44" s="70">
        <f t="shared" si="10"/>
        <v>0</v>
      </c>
      <c r="K44" s="70">
        <f t="shared" si="10"/>
        <v>0</v>
      </c>
      <c r="L44" s="70">
        <f t="shared" si="10"/>
        <v>0</v>
      </c>
      <c r="M44" s="70">
        <f t="shared" si="10"/>
        <v>0</v>
      </c>
      <c r="N44" s="70">
        <f>+SUM(B44:M44)</f>
        <v>1730128.0099999998</v>
      </c>
    </row>
    <row r="45" spans="1:17" x14ac:dyDescent="0.25">
      <c r="B45" s="77"/>
      <c r="C45" s="77"/>
      <c r="D45" s="77"/>
      <c r="E45" s="77"/>
      <c r="F45" s="77"/>
      <c r="G45" s="77"/>
      <c r="H45" s="77"/>
      <c r="I45" s="77"/>
      <c r="N45" s="67"/>
    </row>
    <row r="46" spans="1:17" x14ac:dyDescent="0.25">
      <c r="A46" s="90" t="s">
        <v>43</v>
      </c>
      <c r="B46" s="44">
        <v>4510.58</v>
      </c>
      <c r="C46" s="44">
        <v>-489.42</v>
      </c>
      <c r="D46" s="44">
        <v>-489.42</v>
      </c>
      <c r="E46" s="44">
        <v>-489.42</v>
      </c>
      <c r="F46" s="44">
        <v>-489.42</v>
      </c>
      <c r="G46" s="44"/>
      <c r="H46" s="44"/>
      <c r="I46" s="44"/>
      <c r="J46" s="44"/>
      <c r="K46" s="44"/>
      <c r="L46" s="44"/>
      <c r="M46" s="44"/>
      <c r="N46" s="72">
        <f>+SUM(B46:M46)</f>
        <v>2552.8999999999996</v>
      </c>
    </row>
    <row r="47" spans="1:17" ht="5.25" customHeight="1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7" ht="15.75" thickBot="1" x14ac:dyDescent="0.3">
      <c r="A48" s="74" t="s">
        <v>44</v>
      </c>
      <c r="B48" s="75">
        <f>B30-B44+B46</f>
        <v>1159319.0424981434</v>
      </c>
      <c r="C48" s="75">
        <f>C30-C44+C46</f>
        <v>931402.39288467623</v>
      </c>
      <c r="D48" s="75">
        <f>D30-D44+D46</f>
        <v>1682860.7437900943</v>
      </c>
      <c r="E48" s="75">
        <f t="shared" ref="E48:M48" si="11">E30-E44+E46</f>
        <v>419044.79925518722</v>
      </c>
      <c r="F48" s="75">
        <f t="shared" si="11"/>
        <v>438988.23564362706</v>
      </c>
      <c r="G48" s="75">
        <f t="shared" si="11"/>
        <v>0</v>
      </c>
      <c r="H48" s="75">
        <f t="shared" si="11"/>
        <v>0</v>
      </c>
      <c r="I48" s="75">
        <f t="shared" si="11"/>
        <v>0</v>
      </c>
      <c r="J48" s="75">
        <f>J30-J44+J46</f>
        <v>0</v>
      </c>
      <c r="K48" s="75">
        <f t="shared" si="11"/>
        <v>0</v>
      </c>
      <c r="L48" s="75">
        <f t="shared" si="11"/>
        <v>0</v>
      </c>
      <c r="M48" s="75">
        <f t="shared" si="11"/>
        <v>0</v>
      </c>
      <c r="N48" s="75">
        <f>+SUM(B48:M48)</f>
        <v>4631615.2140717283</v>
      </c>
    </row>
    <row r="49" spans="1:15" ht="5.25" customHeight="1" thickTop="1" x14ac:dyDescent="0.25">
      <c r="A49" s="68"/>
      <c r="B49" s="45"/>
      <c r="N49" s="67"/>
    </row>
    <row r="50" spans="1:15" ht="15.75" thickBot="1" x14ac:dyDescent="0.3">
      <c r="A50" s="67" t="s">
        <v>45</v>
      </c>
      <c r="B50" s="75">
        <f>B48</f>
        <v>1159319.0424981434</v>
      </c>
      <c r="C50" s="75">
        <f>C48</f>
        <v>931402.39288467623</v>
      </c>
      <c r="D50" s="75">
        <f t="shared" ref="D50:N50" si="12">D48</f>
        <v>1682860.7437900943</v>
      </c>
      <c r="E50" s="75">
        <f t="shared" si="12"/>
        <v>419044.79925518722</v>
      </c>
      <c r="F50" s="75">
        <f t="shared" si="12"/>
        <v>438988.23564362706</v>
      </c>
      <c r="G50" s="75">
        <f t="shared" si="12"/>
        <v>0</v>
      </c>
      <c r="H50" s="75">
        <f t="shared" si="12"/>
        <v>0</v>
      </c>
      <c r="I50" s="75">
        <f t="shared" si="12"/>
        <v>0</v>
      </c>
      <c r="J50" s="75">
        <f t="shared" si="12"/>
        <v>0</v>
      </c>
      <c r="K50" s="75">
        <f t="shared" si="12"/>
        <v>0</v>
      </c>
      <c r="L50" s="75">
        <f t="shared" si="12"/>
        <v>0</v>
      </c>
      <c r="M50" s="75">
        <f t="shared" si="12"/>
        <v>0</v>
      </c>
      <c r="N50" s="75">
        <f t="shared" si="12"/>
        <v>4631615.2140717283</v>
      </c>
      <c r="O50" s="77">
        <f>+N50/N17</f>
        <v>0.35470215107610997</v>
      </c>
    </row>
    <row r="51" spans="1:15" ht="15.75" thickTop="1" x14ac:dyDescent="0.25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4" spans="1:15" x14ac:dyDescent="0.25">
      <c r="N54" s="109">
        <f>+N17/$N$17</f>
        <v>1</v>
      </c>
    </row>
    <row r="55" spans="1:15" x14ac:dyDescent="0.25">
      <c r="M55" s="114" t="s">
        <v>142</v>
      </c>
      <c r="N55" s="109">
        <f>+N28/$N$17</f>
        <v>0.51299527642157561</v>
      </c>
    </row>
    <row r="56" spans="1:15" x14ac:dyDescent="0.25">
      <c r="M56" s="114" t="s">
        <v>143</v>
      </c>
      <c r="N56" s="109">
        <f>+N44/$N$17</f>
        <v>0.1324980807817438</v>
      </c>
    </row>
    <row r="57" spans="1:15" x14ac:dyDescent="0.25">
      <c r="M57" s="114" t="s">
        <v>45</v>
      </c>
      <c r="N57" s="109">
        <f>+N48/N17</f>
        <v>0.35470215107610997</v>
      </c>
    </row>
    <row r="59" spans="1:15" x14ac:dyDescent="0.25">
      <c r="N59" s="109">
        <f>+(N28+N44-N20)/N17</f>
        <v>0.48992170618302411</v>
      </c>
    </row>
    <row r="64" spans="1:15" x14ac:dyDescent="0.25">
      <c r="A64" s="114" t="s">
        <v>678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8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51A-E575-4210-A396-CF4C34557C8D}">
  <sheetPr>
    <tabColor theme="5"/>
  </sheetPr>
  <dimension ref="A1:S59"/>
  <sheetViews>
    <sheetView view="pageBreakPreview" zoomScale="85" zoomScaleNormal="100" zoomScaleSheetLayoutView="85" workbookViewId="0">
      <selection activeCell="F40" sqref="F40"/>
    </sheetView>
  </sheetViews>
  <sheetFormatPr defaultColWidth="8.5703125" defaultRowHeight="15" x14ac:dyDescent="0.25"/>
  <cols>
    <col min="1" max="1" width="30.28515625" style="62" bestFit="1" customWidth="1"/>
    <col min="2" max="14" width="13.5703125" style="62" customWidth="1"/>
    <col min="15" max="15" width="8.7109375" style="62" bestFit="1" customWidth="1"/>
    <col min="16" max="16" width="11.5703125" style="62" bestFit="1" customWidth="1"/>
    <col min="17" max="19" width="8.7109375" style="62" bestFit="1" customWidth="1"/>
    <col min="20" max="16384" width="8.5703125" style="62"/>
  </cols>
  <sheetData>
    <row r="1" spans="1:19" x14ac:dyDescent="0.25">
      <c r="A1" s="154" t="s">
        <v>144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19" x14ac:dyDescent="0.25">
      <c r="A2" s="154" t="s">
        <v>60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9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9" ht="15.75" thickBo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9" ht="15.75" thickBot="1" x14ac:dyDescent="0.3">
      <c r="A5" s="59" t="s">
        <v>3</v>
      </c>
      <c r="B5" s="60">
        <v>42</v>
      </c>
      <c r="C5" s="60">
        <v>90</v>
      </c>
      <c r="D5" s="60">
        <v>94</v>
      </c>
      <c r="E5" s="60">
        <v>80</v>
      </c>
      <c r="F5" s="60">
        <v>88</v>
      </c>
      <c r="G5" s="60"/>
      <c r="H5" s="60"/>
      <c r="I5" s="60"/>
      <c r="J5" s="60"/>
      <c r="K5" s="60"/>
      <c r="L5" s="60"/>
      <c r="M5" s="60"/>
      <c r="N5" s="120">
        <f>SUM(B5:M5)</f>
        <v>394</v>
      </c>
    </row>
    <row r="7" spans="1:19" x14ac:dyDescent="0.25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9" x14ac:dyDescent="0.25">
      <c r="A8" s="67" t="s">
        <v>17</v>
      </c>
    </row>
    <row r="9" spans="1:19" x14ac:dyDescent="0.25">
      <c r="A9" s="90" t="s">
        <v>47</v>
      </c>
      <c r="B9" s="43">
        <v>611320.60575398698</v>
      </c>
      <c r="C9" s="43">
        <v>1064988.1243017798</v>
      </c>
      <c r="D9" s="43">
        <v>1004263.0376551563</v>
      </c>
      <c r="E9" s="43">
        <v>842899.05678280815</v>
      </c>
      <c r="F9" s="43">
        <v>1036260.56011786</v>
      </c>
      <c r="G9" s="43"/>
      <c r="H9" s="43"/>
      <c r="I9" s="43"/>
      <c r="J9" s="43"/>
      <c r="K9" s="43"/>
      <c r="L9" s="43"/>
      <c r="M9" s="43"/>
      <c r="N9" s="70">
        <f t="shared" ref="N9:N15" si="0">+SUM(B9:M9)</f>
        <v>4559731.3846115917</v>
      </c>
      <c r="Q9" s="46"/>
      <c r="R9" s="46"/>
      <c r="S9" s="46"/>
    </row>
    <row r="10" spans="1:19" x14ac:dyDescent="0.25">
      <c r="A10" s="90" t="s">
        <v>48</v>
      </c>
      <c r="B10" s="43">
        <v>117720.92543253739</v>
      </c>
      <c r="C10" s="43">
        <v>42870.047949688407</v>
      </c>
      <c r="D10" s="43">
        <v>2293.7706365778577</v>
      </c>
      <c r="E10" s="43"/>
      <c r="F10" s="43"/>
      <c r="G10" s="43"/>
      <c r="H10" s="43"/>
      <c r="I10" s="43"/>
      <c r="J10" s="43"/>
      <c r="K10" s="43"/>
      <c r="L10" s="43"/>
      <c r="M10" s="43"/>
      <c r="N10" s="70">
        <f t="shared" si="0"/>
        <v>162884.74401880364</v>
      </c>
      <c r="Q10" s="46"/>
      <c r="R10" s="46"/>
      <c r="S10" s="46"/>
    </row>
    <row r="11" spans="1:19" x14ac:dyDescent="0.25">
      <c r="A11" s="90" t="s">
        <v>49</v>
      </c>
      <c r="B11" s="43">
        <v>162273.33956952245</v>
      </c>
      <c r="C11" s="43">
        <v>302579.73034517484</v>
      </c>
      <c r="D11" s="43">
        <v>420443.93008530268</v>
      </c>
      <c r="E11" s="43">
        <v>320807</v>
      </c>
      <c r="F11" s="43">
        <v>288345</v>
      </c>
      <c r="G11" s="43"/>
      <c r="H11" s="43"/>
      <c r="I11" s="43"/>
      <c r="J11" s="43"/>
      <c r="K11" s="43"/>
      <c r="L11" s="43"/>
      <c r="M11" s="43"/>
      <c r="N11" s="70">
        <f t="shared" si="0"/>
        <v>1494449</v>
      </c>
      <c r="Q11" s="46"/>
      <c r="R11" s="46"/>
      <c r="S11" s="46"/>
    </row>
    <row r="12" spans="1:19" x14ac:dyDescent="0.25">
      <c r="A12" s="68" t="s">
        <v>22</v>
      </c>
      <c r="B12" s="43"/>
      <c r="C12" s="43"/>
      <c r="D12" s="43">
        <v>2450</v>
      </c>
      <c r="E12" s="147">
        <v>3146.79</v>
      </c>
      <c r="F12" s="43"/>
      <c r="G12" s="43"/>
      <c r="H12" s="43"/>
      <c r="I12" s="43"/>
      <c r="J12" s="43"/>
      <c r="K12" s="43"/>
      <c r="L12" s="43"/>
      <c r="M12" s="43"/>
      <c r="N12" s="70">
        <f t="shared" si="0"/>
        <v>5596.79</v>
      </c>
    </row>
    <row r="13" spans="1:19" x14ac:dyDescent="0.25">
      <c r="A13" s="68" t="s">
        <v>50</v>
      </c>
      <c r="B13" s="43">
        <v>106750</v>
      </c>
      <c r="C13" s="43">
        <v>65200</v>
      </c>
      <c r="D13" s="43">
        <v>67200</v>
      </c>
      <c r="E13" s="43">
        <v>107600</v>
      </c>
      <c r="F13" s="43">
        <v>18400</v>
      </c>
      <c r="G13" s="43"/>
      <c r="H13" s="43"/>
      <c r="I13" s="43"/>
      <c r="J13" s="43"/>
      <c r="K13" s="43"/>
      <c r="L13" s="43"/>
      <c r="M13" s="69"/>
      <c r="N13" s="70">
        <f t="shared" si="0"/>
        <v>365150</v>
      </c>
    </row>
    <row r="14" spans="1:19" x14ac:dyDescent="0.25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9" x14ac:dyDescent="0.25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  <c r="P15" s="77"/>
    </row>
    <row r="16" spans="1:19" ht="5.25" customHeight="1" x14ac:dyDescent="0.25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5" x14ac:dyDescent="0.25">
      <c r="A17" s="73" t="s">
        <v>24</v>
      </c>
      <c r="B17" s="70">
        <f>SUM(B9:B15)</f>
        <v>998064.87075604673</v>
      </c>
      <c r="C17" s="70">
        <f t="shared" ref="C17:M17" si="1">SUM(C9:C15)</f>
        <v>1475637.9025966432</v>
      </c>
      <c r="D17" s="70">
        <f t="shared" si="1"/>
        <v>1496650.738377037</v>
      </c>
      <c r="E17" s="70">
        <f t="shared" si="1"/>
        <v>1274452.8467828082</v>
      </c>
      <c r="F17" s="70">
        <f t="shared" si="1"/>
        <v>1343005.5601178599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6587811.9186303951</v>
      </c>
    </row>
    <row r="18" spans="1:15" x14ac:dyDescent="0.25">
      <c r="A18" s="110" t="s">
        <v>52</v>
      </c>
      <c r="B18" s="111">
        <f>+(B17-B12)/B5</f>
        <v>23763.449303715399</v>
      </c>
      <c r="C18" s="111">
        <f>+(C17-C12)/C5</f>
        <v>16395.976695518257</v>
      </c>
      <c r="D18" s="111">
        <f>+(D17-D12)/D5</f>
        <v>15895.752535925925</v>
      </c>
      <c r="E18" s="94"/>
      <c r="F18" s="94"/>
      <c r="G18" s="94"/>
      <c r="H18" s="94"/>
      <c r="I18" s="94"/>
      <c r="J18" s="94"/>
      <c r="K18" s="94"/>
      <c r="L18" s="94"/>
      <c r="M18" s="94"/>
      <c r="N18" s="111"/>
    </row>
    <row r="19" spans="1:15" x14ac:dyDescent="0.25">
      <c r="A19" s="74" t="s">
        <v>25</v>
      </c>
      <c r="N19" s="67"/>
    </row>
    <row r="20" spans="1:15" x14ac:dyDescent="0.25">
      <c r="A20" s="68" t="s">
        <v>53</v>
      </c>
      <c r="B20" s="43">
        <v>236112.36</v>
      </c>
      <c r="C20" s="43">
        <v>300467.82</v>
      </c>
      <c r="D20" s="43">
        <v>108454.93</v>
      </c>
      <c r="E20" s="43">
        <v>308274.12999999995</v>
      </c>
      <c r="F20" s="43">
        <v>203801.23999999996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1157110.4799999997</v>
      </c>
      <c r="O20" s="109">
        <f>+N20/$N$17</f>
        <v>0.17564412801884649</v>
      </c>
    </row>
    <row r="21" spans="1:15" x14ac:dyDescent="0.25">
      <c r="A21" s="68" t="s">
        <v>26</v>
      </c>
      <c r="B21" s="43">
        <v>195805.88000000003</v>
      </c>
      <c r="C21" s="43">
        <f>184244.51+228.3</f>
        <v>184472.81</v>
      </c>
      <c r="D21" s="43">
        <v>269839.02999999997</v>
      </c>
      <c r="E21" s="149">
        <v>89009.790000000037</v>
      </c>
      <c r="F21" s="43">
        <v>151107.02999999997</v>
      </c>
      <c r="G21" s="43"/>
      <c r="H21" s="43"/>
      <c r="I21" s="43"/>
      <c r="J21" s="43"/>
      <c r="K21" s="43"/>
      <c r="L21" s="43"/>
      <c r="M21" s="69"/>
      <c r="N21" s="70">
        <f t="shared" si="3"/>
        <v>890234.54</v>
      </c>
      <c r="O21" s="109">
        <f t="shared" ref="O21:O26" si="4">+N21/$N$17</f>
        <v>0.13513356953655709</v>
      </c>
    </row>
    <row r="22" spans="1:15" x14ac:dyDescent="0.25">
      <c r="A22" s="68" t="s">
        <v>54</v>
      </c>
      <c r="B22" s="43">
        <v>107120.59999999999</v>
      </c>
      <c r="C22" s="43">
        <f>94341.79+1595.55</f>
        <v>95937.34</v>
      </c>
      <c r="D22" s="43">
        <v>88821.650000000023</v>
      </c>
      <c r="E22" s="43">
        <v>98588.15</v>
      </c>
      <c r="F22" s="43">
        <v>104210.01000000002</v>
      </c>
      <c r="G22" s="43"/>
      <c r="H22" s="43"/>
      <c r="I22" s="43"/>
      <c r="J22" s="43"/>
      <c r="K22" s="43"/>
      <c r="L22" s="43"/>
      <c r="M22" s="69"/>
      <c r="N22" s="70">
        <f t="shared" si="3"/>
        <v>494677.75</v>
      </c>
      <c r="O22" s="109">
        <f t="shared" si="4"/>
        <v>7.5089841074704428E-2</v>
      </c>
    </row>
    <row r="23" spans="1:15" x14ac:dyDescent="0.25">
      <c r="A23" s="68" t="s">
        <v>55</v>
      </c>
      <c r="B23" s="43">
        <v>55785.010000000009</v>
      </c>
      <c r="C23" s="43">
        <f>53660.64+305.98</f>
        <v>53966.62</v>
      </c>
      <c r="D23" s="43">
        <v>52650.3</v>
      </c>
      <c r="E23" s="43">
        <v>36490.100000000006</v>
      </c>
      <c r="F23" s="43">
        <v>37744.460000000006</v>
      </c>
      <c r="G23" s="43"/>
      <c r="H23" s="43"/>
      <c r="I23" s="43"/>
      <c r="J23" s="43"/>
      <c r="K23" s="43"/>
      <c r="L23" s="43"/>
      <c r="M23" s="69"/>
      <c r="N23" s="70">
        <f t="shared" si="3"/>
        <v>236636.49</v>
      </c>
      <c r="O23" s="109">
        <f t="shared" si="4"/>
        <v>3.5920346986651169E-2</v>
      </c>
    </row>
    <row r="24" spans="1:15" x14ac:dyDescent="0.25">
      <c r="A24" s="68" t="s">
        <v>27</v>
      </c>
      <c r="B24" s="43">
        <v>37366.53</v>
      </c>
      <c r="C24" s="43">
        <v>62078.970000000008</v>
      </c>
      <c r="D24" s="43">
        <v>33699.159999999996</v>
      </c>
      <c r="E24" s="43">
        <v>69367.760000000009</v>
      </c>
      <c r="F24" s="43">
        <v>112908.46999999997</v>
      </c>
      <c r="G24" s="43"/>
      <c r="H24" s="43"/>
      <c r="I24" s="43"/>
      <c r="J24" s="43"/>
      <c r="K24" s="43"/>
      <c r="L24" s="43"/>
      <c r="M24" s="69"/>
      <c r="N24" s="70">
        <f t="shared" si="3"/>
        <v>315420.89</v>
      </c>
      <c r="O24" s="109">
        <f t="shared" si="4"/>
        <v>4.7879461936062066E-2</v>
      </c>
    </row>
    <row r="25" spans="1:15" x14ac:dyDescent="0.25">
      <c r="A25" s="68" t="s">
        <v>50</v>
      </c>
      <c r="B25" s="43">
        <v>30092.04</v>
      </c>
      <c r="C25" s="43">
        <v>82286.570000000007</v>
      </c>
      <c r="D25" s="43">
        <v>68786.579999999987</v>
      </c>
      <c r="E25" s="43">
        <v>42512.12</v>
      </c>
      <c r="F25" s="43">
        <v>94386.36</v>
      </c>
      <c r="G25" s="43"/>
      <c r="H25" s="43"/>
      <c r="I25" s="43"/>
      <c r="J25" s="43"/>
      <c r="K25" s="43"/>
      <c r="L25" s="43"/>
      <c r="M25" s="69"/>
      <c r="N25" s="70">
        <f t="shared" si="3"/>
        <v>318063.67</v>
      </c>
      <c r="O25" s="109">
        <f t="shared" si="4"/>
        <v>4.8280623965677116E-2</v>
      </c>
    </row>
    <row r="26" spans="1:15" x14ac:dyDescent="0.25">
      <c r="A26" s="68" t="s">
        <v>28</v>
      </c>
      <c r="B26" s="44">
        <v>4639.450000000008</v>
      </c>
      <c r="C26" s="44">
        <v>75477.859999999986</v>
      </c>
      <c r="D26" s="44">
        <v>54082.28</v>
      </c>
      <c r="E26" s="44">
        <v>78088.45</v>
      </c>
      <c r="F26" s="44">
        <v>96029.939999999988</v>
      </c>
      <c r="G26" s="44"/>
      <c r="H26" s="44"/>
      <c r="I26" s="44"/>
      <c r="J26" s="44"/>
      <c r="K26" s="44"/>
      <c r="L26" s="44"/>
      <c r="M26" s="71"/>
      <c r="N26" s="72">
        <f t="shared" si="3"/>
        <v>308317.98</v>
      </c>
      <c r="O26" s="109">
        <f t="shared" si="4"/>
        <v>4.6801272381209576E-2</v>
      </c>
    </row>
    <row r="27" spans="1:15" ht="5.25" customHeight="1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5" x14ac:dyDescent="0.25">
      <c r="A28" s="73" t="s">
        <v>29</v>
      </c>
      <c r="B28" s="72">
        <f>SUM(B20:B26)</f>
        <v>666921.87</v>
      </c>
      <c r="C28" s="72">
        <f t="shared" ref="C28:M28" si="5">SUM(C20:C26)</f>
        <v>854687.98999999987</v>
      </c>
      <c r="D28" s="72">
        <f t="shared" si="5"/>
        <v>676333.92999999993</v>
      </c>
      <c r="E28" s="72">
        <f t="shared" si="5"/>
        <v>722330.49999999988</v>
      </c>
      <c r="F28" s="72">
        <f t="shared" si="5"/>
        <v>800187.50999999989</v>
      </c>
      <c r="G28" s="72">
        <f t="shared" si="5"/>
        <v>0</v>
      </c>
      <c r="H28" s="72">
        <f t="shared" si="5"/>
        <v>0</v>
      </c>
      <c r="I28" s="72">
        <f t="shared" si="5"/>
        <v>0</v>
      </c>
      <c r="J28" s="72">
        <f t="shared" si="5"/>
        <v>0</v>
      </c>
      <c r="K28" s="72">
        <f t="shared" si="5"/>
        <v>0</v>
      </c>
      <c r="L28" s="72">
        <f t="shared" si="5"/>
        <v>0</v>
      </c>
      <c r="M28" s="72">
        <f t="shared" si="5"/>
        <v>0</v>
      </c>
      <c r="N28" s="72">
        <f t="shared" ref="N28" si="6">+SUM(B28:M28)</f>
        <v>3720461.8</v>
      </c>
    </row>
    <row r="29" spans="1:15" ht="5.25" customHeight="1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5" x14ac:dyDescent="0.25">
      <c r="A30" s="74" t="s">
        <v>30</v>
      </c>
      <c r="B30" s="70">
        <f>B17-B28</f>
        <v>331143.00075604673</v>
      </c>
      <c r="C30" s="70">
        <f t="shared" ref="C30:M30" si="7">C17-C28</f>
        <v>620949.91259664332</v>
      </c>
      <c r="D30" s="70">
        <f t="shared" si="7"/>
        <v>820316.80837703706</v>
      </c>
      <c r="E30" s="70">
        <f t="shared" si="7"/>
        <v>552122.34678280831</v>
      </c>
      <c r="F30" s="70">
        <f t="shared" si="7"/>
        <v>542818.05011785997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si="7"/>
        <v>0</v>
      </c>
      <c r="N30" s="70">
        <f t="shared" ref="N30" si="8">+SUM(B30:M30)</f>
        <v>2867350.1186303953</v>
      </c>
    </row>
    <row r="31" spans="1:15" x14ac:dyDescent="0.25">
      <c r="N31" s="67"/>
    </row>
    <row r="32" spans="1:15" x14ac:dyDescent="0.25">
      <c r="A32" s="67" t="s">
        <v>31</v>
      </c>
      <c r="N32" s="67"/>
    </row>
    <row r="33" spans="1:16" x14ac:dyDescent="0.25">
      <c r="A33" s="68" t="s">
        <v>32</v>
      </c>
      <c r="B33" s="43">
        <v>78454.12999999999</v>
      </c>
      <c r="C33" s="43">
        <f>81220.14+338.9</f>
        <v>81559.039999999994</v>
      </c>
      <c r="D33" s="43">
        <v>69967.300000000017</v>
      </c>
      <c r="E33" s="43">
        <v>81847.899999999951</v>
      </c>
      <c r="F33" s="43">
        <v>72644.860000000059</v>
      </c>
      <c r="G33" s="43"/>
      <c r="H33" s="43"/>
      <c r="I33" s="43"/>
      <c r="J33" s="43"/>
      <c r="K33" s="43"/>
      <c r="L33" s="43"/>
      <c r="M33" s="43"/>
      <c r="N33" s="70">
        <f t="shared" ref="N33:N42" si="9">+SUM(B33:M33)</f>
        <v>384473.23</v>
      </c>
      <c r="O33" s="109">
        <f t="shared" ref="O33:O42" si="10">+N33/$N$17</f>
        <v>5.8361294273248147E-2</v>
      </c>
    </row>
    <row r="34" spans="1:16" x14ac:dyDescent="0.25">
      <c r="A34" s="68" t="s">
        <v>33</v>
      </c>
      <c r="B34" s="43">
        <v>287.67</v>
      </c>
      <c r="C34" s="43">
        <v>97.4</v>
      </c>
      <c r="D34" s="43">
        <v>1511.28</v>
      </c>
      <c r="E34" s="43">
        <v>20</v>
      </c>
      <c r="F34" s="43">
        <v>377.38</v>
      </c>
      <c r="G34" s="43"/>
      <c r="H34" s="43"/>
      <c r="I34" s="43"/>
      <c r="J34" s="43"/>
      <c r="K34" s="43"/>
      <c r="L34" s="43"/>
      <c r="M34" s="43"/>
      <c r="N34" s="70">
        <f t="shared" si="9"/>
        <v>2293.73</v>
      </c>
      <c r="O34" s="109">
        <f t="shared" si="10"/>
        <v>3.4817782115383555E-4</v>
      </c>
    </row>
    <row r="35" spans="1:16" x14ac:dyDescent="0.25">
      <c r="A35" s="68" t="s">
        <v>34</v>
      </c>
      <c r="B35" s="43">
        <v>1906.52</v>
      </c>
      <c r="C35" s="43">
        <v>1559.88</v>
      </c>
      <c r="D35" s="43"/>
      <c r="E35" s="43">
        <v>2986.56</v>
      </c>
      <c r="F35" s="43">
        <v>1682.25</v>
      </c>
      <c r="G35" s="43"/>
      <c r="H35" s="43"/>
      <c r="I35" s="43"/>
      <c r="J35" s="43"/>
      <c r="K35" s="43"/>
      <c r="L35" s="43"/>
      <c r="M35" s="43"/>
      <c r="N35" s="70">
        <f t="shared" si="9"/>
        <v>8135.21</v>
      </c>
      <c r="O35" s="109">
        <f t="shared" si="10"/>
        <v>1.2348880175211967E-3</v>
      </c>
    </row>
    <row r="36" spans="1:16" x14ac:dyDescent="0.25">
      <c r="A36" s="68" t="s">
        <v>35</v>
      </c>
      <c r="B36" s="43">
        <v>39566.44</v>
      </c>
      <c r="C36" s="43">
        <v>39566.44</v>
      </c>
      <c r="D36" s="43">
        <v>39566.44</v>
      </c>
      <c r="E36" s="148">
        <v>60594.5</v>
      </c>
      <c r="F36" s="43">
        <v>49439.799999999988</v>
      </c>
      <c r="G36" s="43"/>
      <c r="H36" s="43"/>
      <c r="I36" s="43"/>
      <c r="J36" s="43"/>
      <c r="K36" s="43"/>
      <c r="L36" s="43"/>
      <c r="M36" s="43"/>
      <c r="N36" s="70">
        <f t="shared" si="9"/>
        <v>228733.62</v>
      </c>
      <c r="O36" s="109">
        <f t="shared" si="10"/>
        <v>3.4720727128401942E-2</v>
      </c>
      <c r="P36" s="69">
        <f>N28+N44</f>
        <v>4498140.25</v>
      </c>
    </row>
    <row r="37" spans="1:16" x14ac:dyDescent="0.25">
      <c r="A37" s="68" t="s">
        <v>36</v>
      </c>
      <c r="B37" s="43">
        <v>21266.06</v>
      </c>
      <c r="C37" s="43">
        <v>23195.49</v>
      </c>
      <c r="D37" s="43">
        <v>20800.999999999996</v>
      </c>
      <c r="E37" s="43">
        <v>22924.92</v>
      </c>
      <c r="F37" s="43">
        <v>32179.74</v>
      </c>
      <c r="G37" s="43"/>
      <c r="H37" s="43"/>
      <c r="I37" s="43"/>
      <c r="J37" s="43"/>
      <c r="K37" s="43"/>
      <c r="L37" s="43"/>
      <c r="M37" s="43"/>
      <c r="N37" s="70">
        <f t="shared" si="9"/>
        <v>120367.21</v>
      </c>
      <c r="O37" s="109">
        <f t="shared" si="10"/>
        <v>1.8271197096504894E-2</v>
      </c>
    </row>
    <row r="38" spans="1:16" x14ac:dyDescent="0.25">
      <c r="A38" s="68" t="s">
        <v>37</v>
      </c>
      <c r="B38" s="43">
        <v>1670.4499999999998</v>
      </c>
      <c r="C38" s="43">
        <v>1100</v>
      </c>
      <c r="D38" s="43">
        <v>1120</v>
      </c>
      <c r="E38" s="43">
        <v>2406.8499999999995</v>
      </c>
      <c r="F38" s="43">
        <v>2033.7400000000002</v>
      </c>
      <c r="G38" s="43"/>
      <c r="H38" s="43"/>
      <c r="I38" s="43"/>
      <c r="J38" s="43"/>
      <c r="K38" s="43"/>
      <c r="L38" s="43"/>
      <c r="M38" s="43"/>
      <c r="N38" s="70">
        <f t="shared" si="9"/>
        <v>8331.0399999999991</v>
      </c>
      <c r="O38" s="109">
        <f t="shared" si="10"/>
        <v>1.264614124219263E-3</v>
      </c>
    </row>
    <row r="39" spans="1:16" x14ac:dyDescent="0.25">
      <c r="A39" s="68" t="s">
        <v>38</v>
      </c>
      <c r="B39" s="43">
        <v>4500</v>
      </c>
      <c r="C39" s="43">
        <v>7691.64</v>
      </c>
      <c r="D39" s="43">
        <v>745.09</v>
      </c>
      <c r="E39" s="43">
        <v>3783.5699999999997</v>
      </c>
      <c r="F39" s="43">
        <v>663.12000000000012</v>
      </c>
      <c r="G39" s="43"/>
      <c r="H39" s="43"/>
      <c r="I39" s="43"/>
      <c r="J39" s="43"/>
      <c r="K39" s="43"/>
      <c r="L39" s="43"/>
      <c r="M39" s="43"/>
      <c r="N39" s="70">
        <f t="shared" si="9"/>
        <v>17383.419999999998</v>
      </c>
      <c r="O39" s="109">
        <f t="shared" si="10"/>
        <v>2.6387243920609695E-3</v>
      </c>
    </row>
    <row r="40" spans="1:16" x14ac:dyDescent="0.25">
      <c r="A40" s="68" t="s">
        <v>39</v>
      </c>
      <c r="B40" s="43"/>
      <c r="C40" s="43"/>
      <c r="D40" s="43"/>
      <c r="E40" s="43"/>
      <c r="F40" s="43">
        <v>980</v>
      </c>
      <c r="G40" s="43"/>
      <c r="H40" s="43"/>
      <c r="I40" s="43"/>
      <c r="J40" s="43"/>
      <c r="K40" s="43"/>
      <c r="L40" s="43"/>
      <c r="M40" s="43"/>
      <c r="N40" s="70">
        <f t="shared" si="9"/>
        <v>980</v>
      </c>
      <c r="O40" s="109">
        <f t="shared" si="10"/>
        <v>1.4875955963899797E-4</v>
      </c>
    </row>
    <row r="41" spans="1:16" x14ac:dyDescent="0.25">
      <c r="A41" s="68" t="s">
        <v>40</v>
      </c>
      <c r="B41" s="43">
        <v>1098.8399999999999</v>
      </c>
      <c r="C41" s="43">
        <v>1565.08</v>
      </c>
      <c r="D41" s="43">
        <v>1476.94</v>
      </c>
      <c r="E41" s="43">
        <v>1579.61</v>
      </c>
      <c r="F41" s="43">
        <v>1260.52</v>
      </c>
      <c r="G41" s="43"/>
      <c r="H41" s="43"/>
      <c r="I41" s="43"/>
      <c r="J41" s="43"/>
      <c r="K41" s="43"/>
      <c r="L41" s="43"/>
      <c r="M41" s="43"/>
      <c r="N41" s="70">
        <f t="shared" si="9"/>
        <v>6980.99</v>
      </c>
      <c r="O41" s="109">
        <f t="shared" si="10"/>
        <v>1.0596826512696412E-3</v>
      </c>
    </row>
    <row r="42" spans="1:16" x14ac:dyDescent="0.25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72">
        <f t="shared" si="9"/>
        <v>0</v>
      </c>
      <c r="O42" s="109">
        <f t="shared" si="10"/>
        <v>0</v>
      </c>
    </row>
    <row r="43" spans="1:16" ht="5.25" customHeight="1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6" x14ac:dyDescent="0.25">
      <c r="A44" s="73" t="s">
        <v>42</v>
      </c>
      <c r="B44" s="70">
        <f>SUM(B33:B42)</f>
        <v>148750.11000000002</v>
      </c>
      <c r="C44" s="70">
        <f t="shared" ref="C44:M44" si="11">SUM(C33:C42)</f>
        <v>156334.97</v>
      </c>
      <c r="D44" s="70">
        <f t="shared" si="11"/>
        <v>135188.05000000002</v>
      </c>
      <c r="E44" s="70">
        <f t="shared" si="11"/>
        <v>176143.90999999995</v>
      </c>
      <c r="F44" s="70">
        <f t="shared" si="11"/>
        <v>161261.41000000003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si="11"/>
        <v>0</v>
      </c>
      <c r="N44" s="70">
        <f>+SUM(B44:M44)</f>
        <v>777678.45</v>
      </c>
    </row>
    <row r="45" spans="1:16" x14ac:dyDescent="0.25">
      <c r="N45" s="67"/>
    </row>
    <row r="46" spans="1:16" x14ac:dyDescent="0.25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72">
        <f>+SUM(B46:M46)</f>
        <v>0</v>
      </c>
    </row>
    <row r="47" spans="1:16" ht="5.25" customHeight="1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6" ht="15.75" thickBot="1" x14ac:dyDescent="0.3">
      <c r="A48" s="74" t="s">
        <v>44</v>
      </c>
      <c r="B48" s="75">
        <f>B30-B44+B46</f>
        <v>182392.89075604672</v>
      </c>
      <c r="C48" s="75">
        <f t="shared" ref="C48:M48" si="12">C30-C44+C46</f>
        <v>464614.94259664335</v>
      </c>
      <c r="D48" s="75">
        <f t="shared" si="12"/>
        <v>685128.75837703701</v>
      </c>
      <c r="E48" s="75">
        <f t="shared" si="12"/>
        <v>375978.43678280839</v>
      </c>
      <c r="F48" s="75">
        <f t="shared" si="12"/>
        <v>381556.64011785993</v>
      </c>
      <c r="G48" s="75">
        <f t="shared" si="12"/>
        <v>0</v>
      </c>
      <c r="H48" s="75">
        <f t="shared" si="12"/>
        <v>0</v>
      </c>
      <c r="I48" s="75">
        <f t="shared" si="12"/>
        <v>0</v>
      </c>
      <c r="J48" s="75">
        <f t="shared" si="12"/>
        <v>0</v>
      </c>
      <c r="K48" s="75">
        <f t="shared" si="12"/>
        <v>0</v>
      </c>
      <c r="L48" s="75">
        <f t="shared" si="12"/>
        <v>0</v>
      </c>
      <c r="M48" s="75">
        <f t="shared" si="12"/>
        <v>0</v>
      </c>
      <c r="N48" s="75">
        <f>+SUM(B48:M48)</f>
        <v>2089671.6686303956</v>
      </c>
    </row>
    <row r="49" spans="1:16" ht="5.25" customHeight="1" thickTop="1" x14ac:dyDescent="0.25">
      <c r="A49" s="68"/>
      <c r="B49" s="45"/>
      <c r="N49" s="67"/>
    </row>
    <row r="50" spans="1:16" ht="15.75" thickBot="1" x14ac:dyDescent="0.3">
      <c r="A50" s="67" t="s">
        <v>45</v>
      </c>
      <c r="B50" s="75">
        <f>B48</f>
        <v>182392.89075604672</v>
      </c>
      <c r="C50" s="75">
        <f t="shared" ref="C50:F50" si="13">C48</f>
        <v>464614.94259664335</v>
      </c>
      <c r="D50" s="75">
        <f t="shared" si="13"/>
        <v>685128.75837703701</v>
      </c>
      <c r="E50" s="75">
        <f t="shared" si="13"/>
        <v>375978.43678280839</v>
      </c>
      <c r="F50" s="75">
        <f t="shared" si="13"/>
        <v>381556.64011785993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2089671.6686303956</v>
      </c>
      <c r="O50" s="77">
        <f>+N50/N17</f>
        <v>0.31720269103627324</v>
      </c>
      <c r="P50" s="144">
        <f>+SUM(O33,O20,O21,O22,O23,O25)</f>
        <v>0.52842980385568439</v>
      </c>
    </row>
    <row r="51" spans="1:16" ht="15.75" thickTop="1" x14ac:dyDescent="0.25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4" spans="1:16" x14ac:dyDescent="0.25">
      <c r="N54" s="109">
        <f>+N17/$N$17</f>
        <v>1</v>
      </c>
    </row>
    <row r="55" spans="1:16" x14ac:dyDescent="0.25">
      <c r="M55" s="114" t="s">
        <v>142</v>
      </c>
      <c r="N55" s="109">
        <f>+N28/$N$17</f>
        <v>0.56474924389970793</v>
      </c>
    </row>
    <row r="56" spans="1:16" x14ac:dyDescent="0.25">
      <c r="M56" s="114" t="s">
        <v>143</v>
      </c>
      <c r="N56" s="109">
        <f>+N44/$N$17</f>
        <v>0.11804806506401888</v>
      </c>
    </row>
    <row r="57" spans="1:16" x14ac:dyDescent="0.25">
      <c r="M57" s="114" t="s">
        <v>45</v>
      </c>
      <c r="N57" s="109">
        <f>+N48/N17</f>
        <v>0.31720269103627324</v>
      </c>
    </row>
    <row r="59" spans="1:16" x14ac:dyDescent="0.25">
      <c r="N59" s="109">
        <f>+(N28+N44-N20)/N17</f>
        <v>0.50715318094488038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59" orientation="landscape" horizontalDpi="300" verticalDpi="300" r:id="rId1"/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496F-376E-42C9-8304-838A8C98BA50}">
  <sheetPr>
    <tabColor theme="9" tint="0.79998168889431442"/>
  </sheetPr>
  <dimension ref="A1:S59"/>
  <sheetViews>
    <sheetView view="pageBreakPreview" zoomScale="82" zoomScaleNormal="100" zoomScaleSheetLayoutView="82" workbookViewId="0">
      <selection activeCell="F50" sqref="F50"/>
    </sheetView>
  </sheetViews>
  <sheetFormatPr defaultColWidth="8.5703125" defaultRowHeight="15" x14ac:dyDescent="0.25"/>
  <cols>
    <col min="1" max="1" width="30.28515625" style="62" bestFit="1" customWidth="1"/>
    <col min="2" max="13" width="13" style="62" customWidth="1"/>
    <col min="14" max="14" width="12.42578125" style="62" customWidth="1"/>
    <col min="15" max="15" width="8.7109375" style="62" bestFit="1" customWidth="1"/>
    <col min="16" max="16" width="11.5703125" style="62" bestFit="1" customWidth="1"/>
    <col min="17" max="19" width="8.7109375" style="62" bestFit="1" customWidth="1"/>
    <col min="20" max="16384" width="8.5703125" style="62"/>
  </cols>
  <sheetData>
    <row r="1" spans="1:19" x14ac:dyDescent="0.25">
      <c r="A1" s="154" t="s">
        <v>145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19" x14ac:dyDescent="0.25">
      <c r="A2" s="154" t="s">
        <v>60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9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9" ht="15.75" thickBo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9" ht="15.75" thickBot="1" x14ac:dyDescent="0.3">
      <c r="A5" s="59" t="s">
        <v>3</v>
      </c>
      <c r="B5" s="60">
        <v>25</v>
      </c>
      <c r="C5" s="60">
        <v>84</v>
      </c>
      <c r="D5" s="60">
        <v>102</v>
      </c>
      <c r="E5" s="60">
        <v>85</v>
      </c>
      <c r="F5" s="60">
        <v>66</v>
      </c>
      <c r="G5" s="60"/>
      <c r="H5" s="60"/>
      <c r="I5" s="60"/>
      <c r="J5" s="60"/>
      <c r="K5" s="60"/>
      <c r="L5" s="60"/>
      <c r="M5" s="60"/>
      <c r="N5" s="120">
        <f>SUM(B5:M5)</f>
        <v>362</v>
      </c>
    </row>
    <row r="7" spans="1:19" x14ac:dyDescent="0.25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9" x14ac:dyDescent="0.25">
      <c r="A8" s="67" t="s">
        <v>17</v>
      </c>
    </row>
    <row r="9" spans="1:19" x14ac:dyDescent="0.25">
      <c r="A9" s="90" t="s">
        <v>47</v>
      </c>
      <c r="B9" s="43">
        <v>449165.67791256169</v>
      </c>
      <c r="C9" s="43">
        <v>649102.99525997636</v>
      </c>
      <c r="D9" s="43">
        <v>744551.56120916922</v>
      </c>
      <c r="E9" s="43">
        <v>492498.48842029198</v>
      </c>
      <c r="F9" s="43">
        <v>605227.59831487015</v>
      </c>
      <c r="G9" s="43"/>
      <c r="H9" s="43"/>
      <c r="I9" s="43"/>
      <c r="J9" s="43"/>
      <c r="K9" s="47"/>
      <c r="L9" s="47"/>
      <c r="M9" s="76"/>
      <c r="N9" s="70">
        <f t="shared" ref="N9:N15" si="0">+SUM(B9:M9)</f>
        <v>2940546.3211168693</v>
      </c>
      <c r="Q9" s="46"/>
      <c r="R9" s="46"/>
      <c r="S9" s="46"/>
    </row>
    <row r="10" spans="1:19" x14ac:dyDescent="0.25">
      <c r="A10" s="90" t="s">
        <v>48</v>
      </c>
      <c r="B10" s="43">
        <v>38775.420366716178</v>
      </c>
      <c r="C10" s="43">
        <v>140171.82218325252</v>
      </c>
      <c r="D10" s="43">
        <v>4239.4015345588268</v>
      </c>
      <c r="E10" s="43"/>
      <c r="F10" s="43"/>
      <c r="G10" s="43"/>
      <c r="H10" s="43"/>
      <c r="I10" s="43"/>
      <c r="J10" s="43"/>
      <c r="K10" s="47"/>
      <c r="L10" s="47"/>
      <c r="M10" s="76"/>
      <c r="N10" s="70">
        <f t="shared" si="0"/>
        <v>183186.64408452754</v>
      </c>
      <c r="Q10" s="46"/>
      <c r="R10" s="46"/>
      <c r="S10" s="46"/>
    </row>
    <row r="11" spans="1:19" x14ac:dyDescent="0.25">
      <c r="A11" s="90" t="s">
        <v>49</v>
      </c>
      <c r="B11" s="43">
        <v>376352.72907283931</v>
      </c>
      <c r="C11" s="43">
        <v>701758.57340227091</v>
      </c>
      <c r="D11" s="43">
        <v>712352.69752488984</v>
      </c>
      <c r="E11" s="43">
        <v>636750</v>
      </c>
      <c r="F11" s="43">
        <v>404389</v>
      </c>
      <c r="G11" s="43"/>
      <c r="H11" s="43"/>
      <c r="I11" s="43"/>
      <c r="J11" s="43"/>
      <c r="K11" s="92"/>
      <c r="L11" s="92"/>
      <c r="M11" s="93"/>
      <c r="N11" s="70">
        <f t="shared" si="0"/>
        <v>2831603</v>
      </c>
      <c r="Q11" s="46"/>
      <c r="R11" s="46"/>
      <c r="S11" s="46"/>
    </row>
    <row r="12" spans="1:19" x14ac:dyDescent="0.25">
      <c r="A12" s="68" t="s">
        <v>22</v>
      </c>
      <c r="B12" s="43">
        <v>700</v>
      </c>
      <c r="C12" s="43"/>
      <c r="D12" s="43"/>
      <c r="E12" s="43"/>
      <c r="F12" s="43">
        <v>1233</v>
      </c>
      <c r="G12" s="43"/>
      <c r="H12" s="43"/>
      <c r="I12" s="43"/>
      <c r="J12" s="43"/>
      <c r="K12" s="43"/>
      <c r="L12" s="43"/>
      <c r="M12" s="69"/>
      <c r="N12" s="70">
        <f t="shared" si="0"/>
        <v>1933</v>
      </c>
    </row>
    <row r="13" spans="1:19" x14ac:dyDescent="0.25">
      <c r="A13" s="68" t="s">
        <v>50</v>
      </c>
      <c r="B13" s="43">
        <v>59350</v>
      </c>
      <c r="C13" s="43">
        <v>51800</v>
      </c>
      <c r="D13" s="43">
        <v>47300</v>
      </c>
      <c r="E13" s="43">
        <v>30750</v>
      </c>
      <c r="F13" s="43">
        <v>30700</v>
      </c>
      <c r="G13" s="43"/>
      <c r="H13" s="43"/>
      <c r="I13" s="43"/>
      <c r="J13" s="43"/>
      <c r="K13" s="43"/>
      <c r="L13" s="43"/>
      <c r="M13" s="69"/>
      <c r="N13" s="70">
        <f t="shared" si="0"/>
        <v>219900</v>
      </c>
    </row>
    <row r="14" spans="1:19" x14ac:dyDescent="0.25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9" x14ac:dyDescent="0.25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19" ht="5.25" customHeight="1" x14ac:dyDescent="0.25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6" x14ac:dyDescent="0.25">
      <c r="A17" s="73" t="s">
        <v>24</v>
      </c>
      <c r="B17" s="70">
        <f>SUM(B9:B15)</f>
        <v>924343.82735211716</v>
      </c>
      <c r="C17" s="70">
        <f t="shared" ref="C17:M17" si="1">SUM(C9:C15)</f>
        <v>1542833.3908454999</v>
      </c>
      <c r="D17" s="70">
        <f t="shared" si="1"/>
        <v>1508443.6602686178</v>
      </c>
      <c r="E17" s="70">
        <f t="shared" si="1"/>
        <v>1159998.488420292</v>
      </c>
      <c r="F17" s="70">
        <f t="shared" si="1"/>
        <v>1041549.5983148701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6177168.9652013974</v>
      </c>
      <c r="P17" s="77"/>
    </row>
    <row r="18" spans="1:16" x14ac:dyDescent="0.25">
      <c r="A18" s="110" t="s">
        <v>52</v>
      </c>
      <c r="B18" s="111">
        <f>+(B17-B12)/B5</f>
        <v>36945.753094084685</v>
      </c>
      <c r="C18" s="111">
        <f>+(C17-C12)/C5</f>
        <v>18367.064176732143</v>
      </c>
      <c r="D18" s="111">
        <f>+(D17-D12)/D5</f>
        <v>14788.663335966841</v>
      </c>
      <c r="E18" s="94"/>
      <c r="F18" s="94"/>
      <c r="G18" s="94"/>
      <c r="H18" s="94"/>
      <c r="I18" s="94"/>
      <c r="J18" s="94"/>
      <c r="K18" s="94"/>
      <c r="L18" s="94"/>
      <c r="M18" s="94"/>
      <c r="N18" s="111">
        <f>+(N17-N12)/N5</f>
        <v>17058.662887296679</v>
      </c>
    </row>
    <row r="19" spans="1:16" x14ac:dyDescent="0.25">
      <c r="A19" s="74" t="s">
        <v>25</v>
      </c>
      <c r="N19" s="67"/>
    </row>
    <row r="20" spans="1:16" x14ac:dyDescent="0.25">
      <c r="A20" s="68" t="s">
        <v>53</v>
      </c>
      <c r="B20" s="43">
        <v>131199.00000000003</v>
      </c>
      <c r="C20" s="43">
        <v>609501.86999999988</v>
      </c>
      <c r="D20" s="43">
        <v>-91310.599999999977</v>
      </c>
      <c r="E20" s="149">
        <v>404498.80000000005</v>
      </c>
      <c r="F20" s="43">
        <v>243495.41999999998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1297384.4899999998</v>
      </c>
    </row>
    <row r="21" spans="1:16" x14ac:dyDescent="0.25">
      <c r="A21" s="68" t="s">
        <v>26</v>
      </c>
      <c r="B21" s="43">
        <v>158013.94999999995</v>
      </c>
      <c r="C21" s="43">
        <f>151024.75+1312.03</f>
        <v>152336.78</v>
      </c>
      <c r="D21" s="43">
        <v>272910.46000000008</v>
      </c>
      <c r="E21" s="149">
        <v>212429.47000000015</v>
      </c>
      <c r="F21" s="43">
        <v>228221.95000000007</v>
      </c>
      <c r="G21" s="43"/>
      <c r="H21" s="43"/>
      <c r="I21" s="43"/>
      <c r="J21" s="43"/>
      <c r="K21" s="43"/>
      <c r="L21" s="43"/>
      <c r="M21" s="69"/>
      <c r="N21" s="70">
        <f t="shared" si="3"/>
        <v>1023912.6100000002</v>
      </c>
    </row>
    <row r="22" spans="1:16" x14ac:dyDescent="0.25">
      <c r="A22" s="68" t="s">
        <v>54</v>
      </c>
      <c r="B22" s="43">
        <v>127770.16000000003</v>
      </c>
      <c r="C22" s="43">
        <f>105575.11+2069.92</f>
        <v>107645.03</v>
      </c>
      <c r="D22" s="43">
        <v>95929.750000000015</v>
      </c>
      <c r="E22" s="43">
        <v>105459.20000000003</v>
      </c>
      <c r="F22" s="43">
        <v>101179.35999999999</v>
      </c>
      <c r="G22" s="43"/>
      <c r="H22" s="43"/>
      <c r="I22" s="43"/>
      <c r="J22" s="43"/>
      <c r="K22" s="43"/>
      <c r="L22" s="43"/>
      <c r="M22" s="69"/>
      <c r="N22" s="70">
        <f t="shared" si="3"/>
        <v>537983.5</v>
      </c>
    </row>
    <row r="23" spans="1:16" x14ac:dyDescent="0.25">
      <c r="A23" s="68" t="s">
        <v>55</v>
      </c>
      <c r="B23" s="43">
        <v>60708.740000000005</v>
      </c>
      <c r="C23" s="43">
        <f>56155.87+488.25</f>
        <v>56644.12</v>
      </c>
      <c r="D23" s="43">
        <v>81567.850000000006</v>
      </c>
      <c r="E23" s="43">
        <v>60552.639999999999</v>
      </c>
      <c r="F23" s="43">
        <v>73047.819999999963</v>
      </c>
      <c r="G23" s="43"/>
      <c r="H23" s="43"/>
      <c r="I23" s="43"/>
      <c r="J23" s="43"/>
      <c r="K23" s="43"/>
      <c r="L23" s="43"/>
      <c r="M23" s="69"/>
      <c r="N23" s="70">
        <f t="shared" si="3"/>
        <v>332521.17</v>
      </c>
    </row>
    <row r="24" spans="1:16" x14ac:dyDescent="0.25">
      <c r="A24" s="68" t="s">
        <v>27</v>
      </c>
      <c r="B24" s="43">
        <v>34359.989999999991</v>
      </c>
      <c r="C24" s="43">
        <v>67815.87999999999</v>
      </c>
      <c r="D24" s="43">
        <v>43246.359999999986</v>
      </c>
      <c r="E24" s="43">
        <v>49784.879999999983</v>
      </c>
      <c r="F24" s="43">
        <v>69605.62999999999</v>
      </c>
      <c r="G24" s="43"/>
      <c r="H24" s="43"/>
      <c r="I24" s="43"/>
      <c r="J24" s="43"/>
      <c r="K24" s="43"/>
      <c r="L24" s="43"/>
      <c r="M24" s="69"/>
      <c r="N24" s="70">
        <f t="shared" si="3"/>
        <v>264812.73999999993</v>
      </c>
    </row>
    <row r="25" spans="1:16" x14ac:dyDescent="0.25">
      <c r="A25" s="68" t="s">
        <v>50</v>
      </c>
      <c r="B25" s="43">
        <v>7863.12</v>
      </c>
      <c r="C25" s="43">
        <v>52501.04</v>
      </c>
      <c r="D25" s="43">
        <v>34854.639999999999</v>
      </c>
      <c r="E25" s="43">
        <v>35854.270000000004</v>
      </c>
      <c r="F25" s="43">
        <v>25440.19</v>
      </c>
      <c r="G25" s="43"/>
      <c r="H25" s="43"/>
      <c r="I25" s="43"/>
      <c r="J25" s="43"/>
      <c r="K25" s="43"/>
      <c r="L25" s="43"/>
      <c r="M25" s="69"/>
      <c r="N25" s="70">
        <f t="shared" si="3"/>
        <v>156513.26</v>
      </c>
    </row>
    <row r="26" spans="1:16" x14ac:dyDescent="0.25">
      <c r="A26" s="68" t="s">
        <v>28</v>
      </c>
      <c r="B26" s="44">
        <v>21135.070000000003</v>
      </c>
      <c r="C26" s="44">
        <v>79758.080000000016</v>
      </c>
      <c r="D26" s="44">
        <v>56329.93</v>
      </c>
      <c r="E26" s="44">
        <v>85840.53</v>
      </c>
      <c r="F26" s="44">
        <v>101296.12999999998</v>
      </c>
      <c r="G26" s="44"/>
      <c r="H26" s="44"/>
      <c r="I26" s="44"/>
      <c r="J26" s="44"/>
      <c r="K26" s="44"/>
      <c r="L26" s="44"/>
      <c r="M26" s="71"/>
      <c r="N26" s="72">
        <f t="shared" si="3"/>
        <v>344359.74</v>
      </c>
    </row>
    <row r="27" spans="1:16" ht="5.25" customHeight="1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6" x14ac:dyDescent="0.25">
      <c r="A28" s="73" t="s">
        <v>29</v>
      </c>
      <c r="B28" s="72">
        <f>SUM(B20:B26)</f>
        <v>541050.02999999991</v>
      </c>
      <c r="C28" s="72">
        <f t="shared" ref="C28:L28" si="4">SUM(C20:C26)</f>
        <v>1126202.8</v>
      </c>
      <c r="D28" s="72">
        <f t="shared" si="4"/>
        <v>493528.39000000007</v>
      </c>
      <c r="E28" s="72">
        <f t="shared" si="4"/>
        <v>954419.79000000039</v>
      </c>
      <c r="F28" s="72">
        <f t="shared" si="4"/>
        <v>842286.49999999988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ref="M28" si="5">SUM(M20:M26)</f>
        <v>0</v>
      </c>
      <c r="N28" s="72">
        <f t="shared" ref="N28" si="6">+SUM(B28:M28)</f>
        <v>3957487.5100000007</v>
      </c>
    </row>
    <row r="29" spans="1:16" ht="5.25" customHeight="1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70"/>
    </row>
    <row r="30" spans="1:16" x14ac:dyDescent="0.25">
      <c r="A30" s="74" t="s">
        <v>30</v>
      </c>
      <c r="B30" s="70">
        <f>B17-B28</f>
        <v>383293.79735211725</v>
      </c>
      <c r="C30" s="70">
        <f t="shared" ref="C30:L30" si="7">C17-C28</f>
        <v>416630.59084549989</v>
      </c>
      <c r="D30" s="70">
        <f t="shared" si="7"/>
        <v>1014915.2702686177</v>
      </c>
      <c r="E30" s="70">
        <f t="shared" si="7"/>
        <v>205578.69842029165</v>
      </c>
      <c r="F30" s="70">
        <f t="shared" si="7"/>
        <v>199263.09831487027</v>
      </c>
      <c r="G30" s="70">
        <f t="shared" si="7"/>
        <v>0</v>
      </c>
      <c r="H30" s="70">
        <f t="shared" si="7"/>
        <v>0</v>
      </c>
      <c r="I30" s="70">
        <f t="shared" si="7"/>
        <v>0</v>
      </c>
      <c r="J30" s="70">
        <f t="shared" si="7"/>
        <v>0</v>
      </c>
      <c r="K30" s="70">
        <f t="shared" si="7"/>
        <v>0</v>
      </c>
      <c r="L30" s="70">
        <f t="shared" si="7"/>
        <v>0</v>
      </c>
      <c r="M30" s="70">
        <f t="shared" ref="M30" si="8">M17-M28</f>
        <v>0</v>
      </c>
      <c r="N30" s="70">
        <f t="shared" ref="N30" si="9">+SUM(B30:M30)</f>
        <v>2219681.4552013967</v>
      </c>
    </row>
    <row r="31" spans="1:16" x14ac:dyDescent="0.25">
      <c r="N31" s="67"/>
    </row>
    <row r="32" spans="1:16" x14ac:dyDescent="0.25">
      <c r="A32" s="67" t="s">
        <v>31</v>
      </c>
      <c r="N32" s="67"/>
    </row>
    <row r="33" spans="1:16" x14ac:dyDescent="0.25">
      <c r="A33" s="68" t="s">
        <v>32</v>
      </c>
      <c r="B33" s="43">
        <v>72373.300000000076</v>
      </c>
      <c r="C33" s="43">
        <f>61294.28+1358.74</f>
        <v>62653.02</v>
      </c>
      <c r="D33" s="43">
        <v>71712.219999999958</v>
      </c>
      <c r="E33" s="43">
        <v>81769.26999999996</v>
      </c>
      <c r="F33" s="43">
        <v>84071.340000000011</v>
      </c>
      <c r="G33" s="43"/>
      <c r="H33" s="43"/>
      <c r="I33" s="43"/>
      <c r="J33" s="43"/>
      <c r="K33" s="43"/>
      <c r="L33" s="43"/>
      <c r="M33" s="69"/>
      <c r="N33" s="70">
        <f t="shared" ref="N33:N42" si="10">+SUM(B33:M33)</f>
        <v>372579.15</v>
      </c>
    </row>
    <row r="34" spans="1:16" x14ac:dyDescent="0.25">
      <c r="A34" s="68" t="s">
        <v>33</v>
      </c>
      <c r="B34" s="43">
        <v>1675.7500000000002</v>
      </c>
      <c r="C34" s="43">
        <v>24.77000000000001</v>
      </c>
      <c r="D34" s="43">
        <v>1605.28</v>
      </c>
      <c r="E34" s="43">
        <v>383.46</v>
      </c>
      <c r="F34" s="43">
        <v>2905.85</v>
      </c>
      <c r="G34" s="43"/>
      <c r="H34" s="43"/>
      <c r="I34" s="43"/>
      <c r="J34" s="43"/>
      <c r="K34" s="43"/>
      <c r="L34" s="43"/>
      <c r="M34" s="69"/>
      <c r="N34" s="70">
        <f t="shared" si="10"/>
        <v>6595.1100000000006</v>
      </c>
      <c r="P34" s="69">
        <f>N28+N44</f>
        <v>4604882.330000001</v>
      </c>
    </row>
    <row r="35" spans="1:16" x14ac:dyDescent="0.25">
      <c r="A35" s="68" t="s">
        <v>34</v>
      </c>
      <c r="B35" s="43"/>
      <c r="C35" s="43">
        <v>720</v>
      </c>
      <c r="D35" s="43"/>
      <c r="E35" s="43"/>
      <c r="F35" s="43"/>
      <c r="G35" s="43"/>
      <c r="H35" s="43"/>
      <c r="I35" s="43"/>
      <c r="J35" s="43"/>
      <c r="K35" s="43"/>
      <c r="L35" s="43"/>
      <c r="M35" s="69"/>
      <c r="N35" s="70">
        <f t="shared" si="10"/>
        <v>720</v>
      </c>
    </row>
    <row r="36" spans="1:16" x14ac:dyDescent="0.25">
      <c r="A36" s="68" t="s">
        <v>35</v>
      </c>
      <c r="B36" s="43">
        <v>30203.269999999997</v>
      </c>
      <c r="C36" s="43">
        <v>30203.269999999997</v>
      </c>
      <c r="D36" s="43">
        <v>30203.27</v>
      </c>
      <c r="E36" s="43">
        <v>30203.27</v>
      </c>
      <c r="F36" s="43">
        <v>30203.27</v>
      </c>
      <c r="G36" s="43"/>
      <c r="H36" s="43"/>
      <c r="I36" s="43"/>
      <c r="J36" s="43"/>
      <c r="K36" s="43"/>
      <c r="L36" s="43"/>
      <c r="M36" s="69"/>
      <c r="N36" s="70">
        <f t="shared" si="10"/>
        <v>151016.35</v>
      </c>
    </row>
    <row r="37" spans="1:16" x14ac:dyDescent="0.25">
      <c r="A37" s="68" t="s">
        <v>36</v>
      </c>
      <c r="B37" s="43">
        <v>11335.109999999997</v>
      </c>
      <c r="C37" s="43">
        <v>13358.18</v>
      </c>
      <c r="D37" s="43">
        <v>11262.010000000002</v>
      </c>
      <c r="E37" s="43">
        <v>21552.49</v>
      </c>
      <c r="F37" s="43">
        <v>22812.94</v>
      </c>
      <c r="G37" s="43"/>
      <c r="H37" s="43"/>
      <c r="I37" s="43"/>
      <c r="J37" s="43"/>
      <c r="K37" s="43"/>
      <c r="L37" s="43"/>
      <c r="M37" s="69"/>
      <c r="N37" s="70">
        <f t="shared" si="10"/>
        <v>80320.73000000001</v>
      </c>
    </row>
    <row r="38" spans="1:16" x14ac:dyDescent="0.25">
      <c r="A38" s="68" t="s">
        <v>37</v>
      </c>
      <c r="B38" s="43">
        <v>200</v>
      </c>
      <c r="C38" s="43"/>
      <c r="D38" s="43"/>
      <c r="E38" s="43">
        <v>3065.9500000000003</v>
      </c>
      <c r="F38" s="43">
        <v>1920.0700000000002</v>
      </c>
      <c r="G38" s="43"/>
      <c r="H38" s="43"/>
      <c r="I38" s="43"/>
      <c r="J38" s="43"/>
      <c r="K38" s="43"/>
      <c r="L38" s="43"/>
      <c r="M38" s="69"/>
      <c r="N38" s="70">
        <f t="shared" si="10"/>
        <v>5186.0200000000004</v>
      </c>
    </row>
    <row r="39" spans="1:16" x14ac:dyDescent="0.25">
      <c r="A39" s="68" t="s">
        <v>38</v>
      </c>
      <c r="B39" s="43">
        <v>120</v>
      </c>
      <c r="C39" s="43">
        <v>11642.649999999998</v>
      </c>
      <c r="D39" s="43">
        <v>709.08999999999992</v>
      </c>
      <c r="E39" s="43">
        <v>3428.5899999999992</v>
      </c>
      <c r="F39" s="43">
        <v>1291</v>
      </c>
      <c r="G39" s="43"/>
      <c r="H39" s="43"/>
      <c r="I39" s="43"/>
      <c r="J39" s="43"/>
      <c r="K39" s="43"/>
      <c r="L39" s="43"/>
      <c r="M39" s="69"/>
      <c r="N39" s="70">
        <f t="shared" si="10"/>
        <v>17191.329999999998</v>
      </c>
    </row>
    <row r="40" spans="1:16" x14ac:dyDescent="0.25">
      <c r="A40" s="68" t="s">
        <v>39</v>
      </c>
      <c r="B40" s="43">
        <v>1038.0000000000002</v>
      </c>
      <c r="C40" s="43">
        <v>2560.9700000000003</v>
      </c>
      <c r="D40" s="43">
        <v>150</v>
      </c>
      <c r="E40" s="43">
        <v>145.16</v>
      </c>
      <c r="F40" s="43">
        <v>3435.16</v>
      </c>
      <c r="G40" s="43"/>
      <c r="H40" s="43"/>
      <c r="I40" s="43"/>
      <c r="J40" s="43"/>
      <c r="K40" s="43"/>
      <c r="L40" s="43"/>
      <c r="M40" s="69"/>
      <c r="N40" s="70">
        <f t="shared" si="10"/>
        <v>7329.29</v>
      </c>
    </row>
    <row r="41" spans="1:16" x14ac:dyDescent="0.25">
      <c r="A41" s="68" t="s">
        <v>40</v>
      </c>
      <c r="B41" s="43">
        <v>1083.8499999999999</v>
      </c>
      <c r="C41" s="43">
        <v>1237.9099999999999</v>
      </c>
      <c r="D41" s="43">
        <v>1385.93</v>
      </c>
      <c r="E41" s="43">
        <v>1367.61</v>
      </c>
      <c r="F41" s="43">
        <v>1381.54</v>
      </c>
      <c r="G41" s="43"/>
      <c r="H41" s="43"/>
      <c r="I41" s="43"/>
      <c r="J41" s="43"/>
      <c r="K41" s="43"/>
      <c r="L41" s="43"/>
      <c r="M41" s="69"/>
      <c r="N41" s="70">
        <f t="shared" si="10"/>
        <v>6456.8399999999992</v>
      </c>
    </row>
    <row r="42" spans="1:16" x14ac:dyDescent="0.25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72">
        <f t="shared" si="10"/>
        <v>0</v>
      </c>
    </row>
    <row r="43" spans="1:16" ht="5.25" customHeight="1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70"/>
    </row>
    <row r="44" spans="1:16" x14ac:dyDescent="0.25">
      <c r="A44" s="73" t="s">
        <v>42</v>
      </c>
      <c r="B44" s="70">
        <f>SUM(B33:B42)</f>
        <v>118029.28000000007</v>
      </c>
      <c r="C44" s="70">
        <f t="shared" ref="C44:L44" si="11">SUM(C33:C42)</f>
        <v>122400.76999999999</v>
      </c>
      <c r="D44" s="70">
        <f t="shared" si="11"/>
        <v>117027.79999999996</v>
      </c>
      <c r="E44" s="70">
        <f t="shared" si="11"/>
        <v>141915.79999999996</v>
      </c>
      <c r="F44" s="70">
        <f t="shared" si="11"/>
        <v>148021.17000000004</v>
      </c>
      <c r="G44" s="70">
        <f t="shared" si="11"/>
        <v>0</v>
      </c>
      <c r="H44" s="70">
        <f t="shared" si="11"/>
        <v>0</v>
      </c>
      <c r="I44" s="70">
        <f t="shared" si="11"/>
        <v>0</v>
      </c>
      <c r="J44" s="70">
        <f t="shared" si="11"/>
        <v>0</v>
      </c>
      <c r="K44" s="70">
        <f t="shared" si="11"/>
        <v>0</v>
      </c>
      <c r="L44" s="70">
        <f t="shared" si="11"/>
        <v>0</v>
      </c>
      <c r="M44" s="70">
        <f t="shared" ref="M44" si="12">SUM(M33:M42)</f>
        <v>0</v>
      </c>
      <c r="N44" s="70">
        <f>+SUM(B44:M44)</f>
        <v>647394.81999999995</v>
      </c>
    </row>
    <row r="45" spans="1:16" x14ac:dyDescent="0.25">
      <c r="N45" s="67"/>
    </row>
    <row r="46" spans="1:16" x14ac:dyDescent="0.25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72">
        <f>+SUM(B46:M46)</f>
        <v>0</v>
      </c>
    </row>
    <row r="47" spans="1:16" ht="5.25" customHeight="1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70"/>
    </row>
    <row r="48" spans="1:16" ht="15.75" thickBot="1" x14ac:dyDescent="0.3">
      <c r="A48" s="74" t="s">
        <v>44</v>
      </c>
      <c r="B48" s="75">
        <f>B30-B44+B46</f>
        <v>265264.51735211717</v>
      </c>
      <c r="C48" s="75">
        <f t="shared" ref="C48:L48" si="13">C30-C44+C46</f>
        <v>294229.82084549987</v>
      </c>
      <c r="D48" s="75">
        <f t="shared" si="13"/>
        <v>897887.47026861773</v>
      </c>
      <c r="E48" s="75">
        <f t="shared" si="13"/>
        <v>63662.898420291691</v>
      </c>
      <c r="F48" s="75">
        <f t="shared" si="13"/>
        <v>51241.928314870223</v>
      </c>
      <c r="G48" s="75">
        <f t="shared" si="13"/>
        <v>0</v>
      </c>
      <c r="H48" s="75">
        <f t="shared" si="13"/>
        <v>0</v>
      </c>
      <c r="I48" s="75">
        <f t="shared" si="13"/>
        <v>0</v>
      </c>
      <c r="J48" s="75">
        <f t="shared" si="13"/>
        <v>0</v>
      </c>
      <c r="K48" s="75">
        <f t="shared" si="13"/>
        <v>0</v>
      </c>
      <c r="L48" s="75">
        <f t="shared" si="13"/>
        <v>0</v>
      </c>
      <c r="M48" s="75">
        <f t="shared" ref="M48" si="14">M30-M44+M46</f>
        <v>0</v>
      </c>
      <c r="N48" s="75">
        <f>+SUM(B48:M48)</f>
        <v>1572286.6352013967</v>
      </c>
    </row>
    <row r="49" spans="1:15" ht="5.25" customHeight="1" thickTop="1" x14ac:dyDescent="0.25">
      <c r="A49" s="68"/>
      <c r="B49" s="45"/>
      <c r="N49" s="67"/>
    </row>
    <row r="50" spans="1:15" ht="15.75" thickBot="1" x14ac:dyDescent="0.3">
      <c r="A50" s="67" t="s">
        <v>45</v>
      </c>
      <c r="B50" s="75">
        <f>B48</f>
        <v>265264.51735211717</v>
      </c>
      <c r="C50" s="75">
        <f>C48</f>
        <v>294229.82084549987</v>
      </c>
      <c r="D50" s="75">
        <f>D48</f>
        <v>897887.47026861773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1457381.8084662347</v>
      </c>
    </row>
    <row r="51" spans="1:15" ht="15.75" thickTop="1" x14ac:dyDescent="0.25"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3" spans="1:15" x14ac:dyDescent="0.25">
      <c r="C53" s="113">
        <f>+C50*11</f>
        <v>3236528.0293004988</v>
      </c>
      <c r="N53" s="113"/>
      <c r="O53" s="113"/>
    </row>
    <row r="54" spans="1:15" x14ac:dyDescent="0.25">
      <c r="C54" s="113">
        <f>+'Loc - HQ'!P52</f>
        <v>-8324413.6560000004</v>
      </c>
      <c r="N54" s="109">
        <f>+N17/$N$17</f>
        <v>1</v>
      </c>
      <c r="O54" s="113"/>
    </row>
    <row r="55" spans="1:15" x14ac:dyDescent="0.25">
      <c r="C55" s="113">
        <f>SUM(C53:C54)</f>
        <v>-5087885.6266995016</v>
      </c>
      <c r="M55" s="114" t="s">
        <v>142</v>
      </c>
      <c r="N55" s="109">
        <f>+N28/$N$17</f>
        <v>0.64066363285417638</v>
      </c>
      <c r="O55" s="113"/>
    </row>
    <row r="56" spans="1:15" x14ac:dyDescent="0.25">
      <c r="C56" s="113">
        <f>+C55*0.2</f>
        <v>-1017577.1253399004</v>
      </c>
      <c r="M56" s="114" t="s">
        <v>143</v>
      </c>
      <c r="N56" s="109">
        <f>+N44/$N$17</f>
        <v>0.1048044538925596</v>
      </c>
      <c r="O56" s="113"/>
    </row>
    <row r="57" spans="1:15" x14ac:dyDescent="0.25">
      <c r="M57" s="114" t="s">
        <v>45</v>
      </c>
      <c r="N57" s="109">
        <f>+N48/N17</f>
        <v>0.25453191325326402</v>
      </c>
      <c r="O57" s="113"/>
    </row>
    <row r="59" spans="1:15" x14ac:dyDescent="0.25">
      <c r="N59" s="109">
        <f>+(N28+N44-N20)/N17</f>
        <v>0.53543910788785831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63" orientation="landscape" horizontalDpi="300" verticalDpi="300" r:id="rId1"/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EF6A-EAFB-478D-A533-6655B6D9EE34}">
  <sheetPr>
    <tabColor theme="9" tint="0.79998168889431442"/>
  </sheetPr>
  <dimension ref="A1:Q57"/>
  <sheetViews>
    <sheetView view="pageBreakPreview" topLeftCell="A10" zoomScale="85" zoomScaleNormal="100" zoomScaleSheetLayoutView="85" workbookViewId="0">
      <selection activeCell="F40" sqref="F40"/>
    </sheetView>
  </sheetViews>
  <sheetFormatPr defaultColWidth="8.5703125" defaultRowHeight="15" x14ac:dyDescent="0.25"/>
  <cols>
    <col min="1" max="1" width="30.28515625" style="62" bestFit="1" customWidth="1"/>
    <col min="2" max="2" width="11.5703125" style="62" customWidth="1"/>
    <col min="3" max="3" width="12.28515625" style="62" bestFit="1" customWidth="1"/>
    <col min="4" max="4" width="11.28515625" style="62" bestFit="1" customWidth="1"/>
    <col min="5" max="5" width="10.28515625" style="62" bestFit="1" customWidth="1"/>
    <col min="6" max="6" width="9.7109375" style="62" bestFit="1" customWidth="1"/>
    <col min="7" max="7" width="13" style="62" bestFit="1" customWidth="1"/>
    <col min="8" max="9" width="11" style="62" bestFit="1" customWidth="1"/>
    <col min="10" max="10" width="11.5703125" style="62" bestFit="1" customWidth="1"/>
    <col min="11" max="12" width="12" style="62" bestFit="1" customWidth="1"/>
    <col min="13" max="13" width="12.7109375" style="62" bestFit="1" customWidth="1"/>
    <col min="14" max="14" width="12.5703125" style="62" bestFit="1" customWidth="1"/>
    <col min="15" max="16" width="8.5703125" style="62"/>
    <col min="17" max="17" width="10.5703125" style="62" bestFit="1" customWidth="1"/>
    <col min="18" max="16384" width="8.5703125" style="62"/>
  </cols>
  <sheetData>
    <row r="1" spans="1:14" x14ac:dyDescent="0.25">
      <c r="A1" s="154" t="s">
        <v>146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14" x14ac:dyDescent="0.25">
      <c r="A2" s="154" t="s">
        <v>60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4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4" ht="15.75" thickBo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4" ht="15.75" thickBot="1" x14ac:dyDescent="0.3">
      <c r="A5" s="59" t="s">
        <v>3</v>
      </c>
      <c r="B5" s="60">
        <v>23</v>
      </c>
      <c r="C5" s="60">
        <v>34</v>
      </c>
      <c r="D5" s="60">
        <v>38</v>
      </c>
      <c r="E5" s="60">
        <v>53</v>
      </c>
      <c r="F5" s="60">
        <v>48</v>
      </c>
      <c r="G5" s="60"/>
      <c r="H5" s="60"/>
      <c r="I5" s="60"/>
      <c r="J5" s="60"/>
      <c r="K5" s="60"/>
      <c r="L5" s="60"/>
      <c r="M5" s="60"/>
      <c r="N5" s="120">
        <f>SUM(B5:M5)</f>
        <v>196</v>
      </c>
    </row>
    <row r="7" spans="1:14" x14ac:dyDescent="0.25"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4" x14ac:dyDescent="0.25">
      <c r="A8" s="67" t="s">
        <v>17</v>
      </c>
    </row>
    <row r="9" spans="1:14" x14ac:dyDescent="0.25">
      <c r="A9" s="90" t="s">
        <v>47</v>
      </c>
      <c r="B9" s="43">
        <v>172328.937641948</v>
      </c>
      <c r="C9" s="43">
        <v>271123.85646120057</v>
      </c>
      <c r="D9" s="43">
        <v>319311.23209542083</v>
      </c>
      <c r="E9" s="43">
        <v>376544.63692347769</v>
      </c>
      <c r="F9" s="43">
        <v>335153.53664952773</v>
      </c>
      <c r="G9" s="43"/>
      <c r="H9" s="43"/>
      <c r="I9" s="43"/>
      <c r="J9" s="43"/>
      <c r="K9" s="43"/>
      <c r="L9" s="43"/>
      <c r="M9" s="69"/>
      <c r="N9" s="70">
        <f t="shared" ref="N9:N15" si="0">+SUM(B9:M9)</f>
        <v>1474462.1997715749</v>
      </c>
    </row>
    <row r="10" spans="1:14" x14ac:dyDescent="0.25">
      <c r="A10" s="90" t="s">
        <v>48</v>
      </c>
      <c r="B10" s="43">
        <v>59343.142321942425</v>
      </c>
      <c r="C10" s="43">
        <v>40286.066790013545</v>
      </c>
      <c r="D10" s="43">
        <v>31451.221920636195</v>
      </c>
      <c r="E10" s="43"/>
      <c r="F10" s="43"/>
      <c r="G10" s="43"/>
      <c r="H10" s="43"/>
      <c r="I10" s="43"/>
      <c r="J10" s="43"/>
      <c r="K10" s="43"/>
      <c r="L10" s="43"/>
      <c r="M10" s="69"/>
      <c r="N10" s="70">
        <f t="shared" si="0"/>
        <v>131080.43103259217</v>
      </c>
    </row>
    <row r="11" spans="1:14" x14ac:dyDescent="0.25">
      <c r="A11" s="90" t="s">
        <v>49</v>
      </c>
      <c r="B11" s="43">
        <v>4634.1949826476148</v>
      </c>
      <c r="C11" s="43">
        <v>8641.0587958333708</v>
      </c>
      <c r="D11" s="43">
        <v>244478.14622151904</v>
      </c>
      <c r="E11" s="43">
        <v>62241.34</v>
      </c>
      <c r="F11" s="43">
        <v>0</v>
      </c>
      <c r="G11" s="43"/>
      <c r="H11" s="43"/>
      <c r="I11" s="43"/>
      <c r="J11" s="43"/>
      <c r="K11" s="43"/>
      <c r="L11" s="43"/>
      <c r="M11" s="69"/>
      <c r="N11" s="70">
        <f t="shared" si="0"/>
        <v>319994.74</v>
      </c>
    </row>
    <row r="12" spans="1:14" x14ac:dyDescent="0.25">
      <c r="A12" s="68" t="s">
        <v>22</v>
      </c>
      <c r="B12" s="43">
        <v>4540</v>
      </c>
      <c r="C12" s="43">
        <v>960</v>
      </c>
      <c r="D12" s="43">
        <v>355.01</v>
      </c>
      <c r="E12" s="43">
        <v>2014.0100000000002</v>
      </c>
      <c r="F12" s="43"/>
      <c r="G12" s="43"/>
      <c r="H12" s="43"/>
      <c r="I12" s="43"/>
      <c r="J12" s="43"/>
      <c r="K12" s="43"/>
      <c r="L12" s="43"/>
      <c r="M12" s="69"/>
      <c r="N12" s="70">
        <f t="shared" si="0"/>
        <v>7869.02</v>
      </c>
    </row>
    <row r="13" spans="1:14" x14ac:dyDescent="0.25">
      <c r="A13" s="68" t="s">
        <v>50</v>
      </c>
      <c r="B13" s="43">
        <v>25900</v>
      </c>
      <c r="C13" s="43">
        <v>38850</v>
      </c>
      <c r="D13" s="43">
        <v>49850</v>
      </c>
      <c r="E13" s="43"/>
      <c r="F13" s="43"/>
      <c r="G13" s="43"/>
      <c r="H13" s="43"/>
      <c r="I13" s="43"/>
      <c r="J13" s="43"/>
      <c r="K13" s="43"/>
      <c r="L13" s="43"/>
      <c r="M13" s="69"/>
      <c r="N13" s="70">
        <f t="shared" si="0"/>
        <v>114600</v>
      </c>
    </row>
    <row r="14" spans="1:14" x14ac:dyDescent="0.25">
      <c r="A14" s="68" t="s">
        <v>51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69"/>
      <c r="N14" s="70">
        <f t="shared" si="0"/>
        <v>0</v>
      </c>
    </row>
    <row r="15" spans="1:14" x14ac:dyDescent="0.25">
      <c r="A15" s="68" t="s">
        <v>23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71">
        <v>0</v>
      </c>
      <c r="N15" s="72">
        <f t="shared" si="0"/>
        <v>0</v>
      </c>
    </row>
    <row r="16" spans="1:14" ht="5.25" customHeight="1" x14ac:dyDescent="0.25">
      <c r="A16" s="68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69"/>
      <c r="N16" s="70"/>
    </row>
    <row r="17" spans="1:17" x14ac:dyDescent="0.25">
      <c r="A17" s="73" t="s">
        <v>24</v>
      </c>
      <c r="B17" s="70">
        <f>SUM(B9:B15)</f>
        <v>266746.27494653803</v>
      </c>
      <c r="C17" s="70">
        <f t="shared" ref="C17:M17" si="1">SUM(C9:C15)</f>
        <v>359860.98204704747</v>
      </c>
      <c r="D17" s="70">
        <f t="shared" si="1"/>
        <v>645445.61023757607</v>
      </c>
      <c r="E17" s="70">
        <f t="shared" si="1"/>
        <v>440799.98692347773</v>
      </c>
      <c r="F17" s="70">
        <f t="shared" si="1"/>
        <v>335153.53664952773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2048006.3908041671</v>
      </c>
    </row>
    <row r="18" spans="1:17" x14ac:dyDescent="0.25">
      <c r="A18" s="110" t="s">
        <v>52</v>
      </c>
      <c r="B18" s="111">
        <f>+(B17-B12)/B5</f>
        <v>11400.272823762523</v>
      </c>
      <c r="C18" s="111">
        <f>+(C17-C12)/C5</f>
        <v>10555.911236677866</v>
      </c>
      <c r="D18" s="111">
        <f>+(D17-D12)/D5</f>
        <v>16976.068427304632</v>
      </c>
      <c r="E18" s="94"/>
      <c r="F18" s="94"/>
      <c r="G18" s="94"/>
      <c r="H18" s="94"/>
      <c r="I18" s="94"/>
      <c r="J18" s="94"/>
      <c r="K18" s="94"/>
      <c r="L18" s="94"/>
      <c r="M18" s="94"/>
      <c r="N18" s="111"/>
    </row>
    <row r="19" spans="1:17" x14ac:dyDescent="0.25">
      <c r="A19" s="74" t="s">
        <v>25</v>
      </c>
      <c r="N19" s="67"/>
    </row>
    <row r="20" spans="1:17" x14ac:dyDescent="0.25">
      <c r="A20" s="68" t="s">
        <v>53</v>
      </c>
      <c r="B20" s="43">
        <v>432208.62000000005</v>
      </c>
      <c r="C20" s="43">
        <v>251389.57000000004</v>
      </c>
      <c r="D20" s="43">
        <v>275381.65000000002</v>
      </c>
      <c r="E20" s="43">
        <v>153378.90999999992</v>
      </c>
      <c r="F20" s="43">
        <v>186458.83999999991</v>
      </c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1298817.5899999999</v>
      </c>
    </row>
    <row r="21" spans="1:17" x14ac:dyDescent="0.25">
      <c r="A21" s="68" t="s">
        <v>26</v>
      </c>
      <c r="B21" s="43">
        <v>121334.8</v>
      </c>
      <c r="C21" s="43">
        <f>102723.03+1136.67</f>
        <v>103859.7</v>
      </c>
      <c r="D21" s="43">
        <v>115078.99000000002</v>
      </c>
      <c r="E21" s="43">
        <v>108697.04999999999</v>
      </c>
      <c r="F21" s="43">
        <v>117361.00000000001</v>
      </c>
      <c r="G21" s="43"/>
      <c r="H21" s="43"/>
      <c r="I21" s="43"/>
      <c r="J21" s="43"/>
      <c r="K21" s="43"/>
      <c r="L21" s="43"/>
      <c r="M21" s="69"/>
      <c r="N21" s="70">
        <f t="shared" si="3"/>
        <v>566331.54</v>
      </c>
    </row>
    <row r="22" spans="1:17" x14ac:dyDescent="0.25">
      <c r="A22" s="68" t="s">
        <v>54</v>
      </c>
      <c r="B22" s="43">
        <v>84244.460000000021</v>
      </c>
      <c r="C22" s="43">
        <f>92101.97+1699.48</f>
        <v>93801.45</v>
      </c>
      <c r="D22" s="43">
        <v>88096.739999999991</v>
      </c>
      <c r="E22" s="43">
        <v>85613.439999999973</v>
      </c>
      <c r="F22" s="43">
        <v>93358.06</v>
      </c>
      <c r="G22" s="43"/>
      <c r="H22" s="43"/>
      <c r="I22" s="43"/>
      <c r="J22" s="43"/>
      <c r="K22" s="43"/>
      <c r="L22" s="43"/>
      <c r="M22" s="69"/>
      <c r="N22" s="70">
        <f t="shared" si="3"/>
        <v>445114.14999999997</v>
      </c>
    </row>
    <row r="23" spans="1:17" x14ac:dyDescent="0.25">
      <c r="A23" s="68" t="s">
        <v>55</v>
      </c>
      <c r="B23" s="43">
        <v>35334.269999999982</v>
      </c>
      <c r="C23" s="43">
        <f>31358.53+622.48</f>
        <v>31981.01</v>
      </c>
      <c r="D23" s="43">
        <v>25518.05</v>
      </c>
      <c r="E23" s="43">
        <v>26938.22</v>
      </c>
      <c r="F23" s="43">
        <v>27195.910000000003</v>
      </c>
      <c r="G23" s="43"/>
      <c r="H23" s="43"/>
      <c r="I23" s="43"/>
      <c r="J23" s="43"/>
      <c r="K23" s="43"/>
      <c r="L23" s="43"/>
      <c r="M23" s="69"/>
      <c r="N23" s="70">
        <f t="shared" si="3"/>
        <v>146967.46</v>
      </c>
    </row>
    <row r="24" spans="1:17" x14ac:dyDescent="0.25">
      <c r="A24" s="68" t="s">
        <v>27</v>
      </c>
      <c r="B24" s="43">
        <v>31622.98</v>
      </c>
      <c r="C24" s="43">
        <v>28714.75</v>
      </c>
      <c r="D24" s="43">
        <v>16939.23</v>
      </c>
      <c r="E24" s="43">
        <v>45659.339999999989</v>
      </c>
      <c r="F24" s="43">
        <v>34491.640000000007</v>
      </c>
      <c r="G24" s="43"/>
      <c r="H24" s="43"/>
      <c r="I24" s="43"/>
      <c r="J24" s="43"/>
      <c r="K24" s="43"/>
      <c r="L24" s="43"/>
      <c r="M24" s="69"/>
      <c r="N24" s="70">
        <f t="shared" si="3"/>
        <v>157427.94</v>
      </c>
    </row>
    <row r="25" spans="1:17" x14ac:dyDescent="0.25">
      <c r="A25" s="68" t="s">
        <v>50</v>
      </c>
      <c r="B25" s="43">
        <v>10671.36</v>
      </c>
      <c r="C25" s="43">
        <v>25021.119999999999</v>
      </c>
      <c r="D25" s="43">
        <v>33819.050000000003</v>
      </c>
      <c r="E25" s="43">
        <v>43145.539999999994</v>
      </c>
      <c r="F25" s="43">
        <v>49683.600000000006</v>
      </c>
      <c r="G25" s="43"/>
      <c r="H25" s="43"/>
      <c r="I25" s="43"/>
      <c r="J25" s="43"/>
      <c r="K25" s="43"/>
      <c r="L25" s="43"/>
      <c r="M25" s="69"/>
      <c r="N25" s="70">
        <f t="shared" si="3"/>
        <v>162340.66999999998</v>
      </c>
    </row>
    <row r="26" spans="1:17" x14ac:dyDescent="0.25">
      <c r="A26" s="68" t="s">
        <v>28</v>
      </c>
      <c r="B26" s="44">
        <v>23293.239999999998</v>
      </c>
      <c r="C26" s="44">
        <v>48809.180000000015</v>
      </c>
      <c r="D26" s="44">
        <v>31273.199999999997</v>
      </c>
      <c r="E26" s="44">
        <v>55973.510000000009</v>
      </c>
      <c r="F26" s="44">
        <v>59361.78</v>
      </c>
      <c r="G26" s="44"/>
      <c r="H26" s="44"/>
      <c r="I26" s="44"/>
      <c r="J26" s="44"/>
      <c r="K26" s="44"/>
      <c r="L26" s="44"/>
      <c r="M26" s="71"/>
      <c r="N26" s="72">
        <f t="shared" si="3"/>
        <v>218710.91</v>
      </c>
    </row>
    <row r="27" spans="1:17" ht="5.25" customHeight="1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7" x14ac:dyDescent="0.25">
      <c r="A28" s="73" t="s">
        <v>29</v>
      </c>
      <c r="B28" s="72">
        <f>SUM(B20:B26)</f>
        <v>738709.7300000001</v>
      </c>
      <c r="C28" s="72">
        <f t="shared" ref="C28:M28" si="4">SUM(C20:C26)</f>
        <v>583576.78000000014</v>
      </c>
      <c r="D28" s="72">
        <f t="shared" si="4"/>
        <v>586106.90999999992</v>
      </c>
      <c r="E28" s="72">
        <f t="shared" si="4"/>
        <v>519406.00999999983</v>
      </c>
      <c r="F28" s="72">
        <f t="shared" si="4"/>
        <v>567910.82999999996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 t="shared" ref="N28" si="5">+SUM(B28:M28)</f>
        <v>2995710.2600000002</v>
      </c>
    </row>
    <row r="29" spans="1:17" ht="5.25" customHeight="1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7" x14ac:dyDescent="0.25">
      <c r="A30" s="74" t="s">
        <v>30</v>
      </c>
      <c r="B30" s="70">
        <f>B17-B28</f>
        <v>-471963.45505346206</v>
      </c>
      <c r="C30" s="70">
        <f t="shared" ref="C30:M30" si="6">C17-C28</f>
        <v>-223715.79795295268</v>
      </c>
      <c r="D30" s="70">
        <f t="shared" si="6"/>
        <v>59338.700237576151</v>
      </c>
      <c r="E30" s="70">
        <f t="shared" si="6"/>
        <v>-78606.023076522106</v>
      </c>
      <c r="F30" s="70">
        <f t="shared" si="6"/>
        <v>-232757.29335047223</v>
      </c>
      <c r="G30" s="70">
        <f t="shared" si="6"/>
        <v>0</v>
      </c>
      <c r="H30" s="70">
        <f t="shared" si="6"/>
        <v>0</v>
      </c>
      <c r="I30" s="70">
        <f t="shared" si="6"/>
        <v>0</v>
      </c>
      <c r="J30" s="70">
        <f t="shared" si="6"/>
        <v>0</v>
      </c>
      <c r="K30" s="70">
        <f t="shared" si="6"/>
        <v>0</v>
      </c>
      <c r="L30" s="70">
        <f t="shared" si="6"/>
        <v>0</v>
      </c>
      <c r="M30" s="70">
        <f t="shared" si="6"/>
        <v>0</v>
      </c>
      <c r="N30" s="70">
        <f t="shared" ref="N30" si="7">+SUM(B30:M30)</f>
        <v>-947703.86919583299</v>
      </c>
      <c r="Q30" s="69"/>
    </row>
    <row r="31" spans="1:17" x14ac:dyDescent="0.25">
      <c r="B31" s="134"/>
      <c r="C31" s="134"/>
      <c r="N31" s="67"/>
    </row>
    <row r="32" spans="1:17" x14ac:dyDescent="0.25">
      <c r="A32" s="67" t="s">
        <v>31</v>
      </c>
      <c r="N32" s="67"/>
    </row>
    <row r="33" spans="1:14" x14ac:dyDescent="0.25">
      <c r="A33" s="68" t="s">
        <v>32</v>
      </c>
      <c r="B33" s="43">
        <v>144643.24999999994</v>
      </c>
      <c r="C33" s="43">
        <f>90356.9999999999-1458.42</f>
        <v>88898.5799999999</v>
      </c>
      <c r="D33" s="43">
        <v>61190.250000000044</v>
      </c>
      <c r="E33" s="43">
        <v>82906.849999999889</v>
      </c>
      <c r="F33" s="43">
        <v>94403.489999999932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472042.41999999975</v>
      </c>
    </row>
    <row r="34" spans="1:14" x14ac:dyDescent="0.25">
      <c r="A34" s="68" t="s">
        <v>33</v>
      </c>
      <c r="B34" s="43">
        <v>53622.529999999992</v>
      </c>
      <c r="C34" s="43">
        <v>3668.66</v>
      </c>
      <c r="D34" s="43">
        <v>8458.15</v>
      </c>
      <c r="E34" s="43">
        <v>46113.470000000008</v>
      </c>
      <c r="F34" s="43">
        <v>8637.0999999999985</v>
      </c>
      <c r="G34" s="43"/>
      <c r="H34" s="43"/>
      <c r="I34" s="43"/>
      <c r="J34" s="43"/>
      <c r="K34" s="43"/>
      <c r="L34" s="43"/>
      <c r="M34" s="69"/>
      <c r="N34" s="70">
        <f t="shared" si="8"/>
        <v>120499.91</v>
      </c>
    </row>
    <row r="35" spans="1:14" x14ac:dyDescent="0.25">
      <c r="A35" s="68" t="s">
        <v>34</v>
      </c>
      <c r="B35" s="43">
        <v>153.96</v>
      </c>
      <c r="C35" s="43"/>
      <c r="D35" s="43">
        <v>3350</v>
      </c>
      <c r="E35" s="43">
        <v>952.18</v>
      </c>
      <c r="F35" s="43"/>
      <c r="G35" s="43"/>
      <c r="H35" s="43"/>
      <c r="I35" s="43"/>
      <c r="J35" s="43"/>
      <c r="K35" s="43"/>
      <c r="L35" s="43"/>
      <c r="M35" s="69"/>
      <c r="N35" s="70">
        <f t="shared" si="8"/>
        <v>4456.1400000000003</v>
      </c>
    </row>
    <row r="36" spans="1:14" x14ac:dyDescent="0.25">
      <c r="A36" s="68" t="s">
        <v>35</v>
      </c>
      <c r="B36" s="43">
        <v>95675.94</v>
      </c>
      <c r="C36" s="43">
        <v>235635.58000000002</v>
      </c>
      <c r="D36" s="43">
        <v>165671.53000000003</v>
      </c>
      <c r="E36" s="43">
        <v>164126.39000000001</v>
      </c>
      <c r="F36" s="43">
        <v>166209.57</v>
      </c>
      <c r="G36" s="43"/>
      <c r="H36" s="43"/>
      <c r="I36" s="43"/>
      <c r="J36" s="43"/>
      <c r="K36" s="43"/>
      <c r="L36" s="43"/>
      <c r="M36" s="69"/>
      <c r="N36" s="70">
        <f t="shared" si="8"/>
        <v>827319.01</v>
      </c>
    </row>
    <row r="37" spans="1:14" x14ac:dyDescent="0.25">
      <c r="A37" s="68" t="s">
        <v>36</v>
      </c>
      <c r="B37" s="43">
        <v>16974.23</v>
      </c>
      <c r="C37" s="43">
        <v>7301.079999999999</v>
      </c>
      <c r="D37" s="43">
        <v>4541.0399999999991</v>
      </c>
      <c r="E37" s="43">
        <v>15754.389999999998</v>
      </c>
      <c r="F37" s="43">
        <v>10317.069999999998</v>
      </c>
      <c r="G37" s="43"/>
      <c r="H37" s="43"/>
      <c r="I37" s="43"/>
      <c r="J37" s="43"/>
      <c r="K37" s="43"/>
      <c r="L37" s="43"/>
      <c r="M37" s="69"/>
      <c r="N37" s="70">
        <f t="shared" si="8"/>
        <v>54887.81</v>
      </c>
    </row>
    <row r="38" spans="1:14" x14ac:dyDescent="0.25">
      <c r="A38" s="68" t="s">
        <v>37</v>
      </c>
      <c r="B38" s="43">
        <v>19671.830000000002</v>
      </c>
      <c r="C38" s="43">
        <v>493.50000000000057</v>
      </c>
      <c r="D38" s="43">
        <v>389.50999999999891</v>
      </c>
      <c r="E38" s="43">
        <v>19075.43</v>
      </c>
      <c r="F38" s="43">
        <v>6954.21</v>
      </c>
      <c r="G38" s="43"/>
      <c r="H38" s="43"/>
      <c r="I38" s="43"/>
      <c r="J38" s="43"/>
      <c r="K38" s="43"/>
      <c r="L38" s="43"/>
      <c r="M38" s="69"/>
      <c r="N38" s="70">
        <f t="shared" si="8"/>
        <v>46584.480000000003</v>
      </c>
    </row>
    <row r="39" spans="1:14" x14ac:dyDescent="0.25">
      <c r="A39" s="68" t="s">
        <v>38</v>
      </c>
      <c r="B39" s="43">
        <v>626.07000000000005</v>
      </c>
      <c r="C39" s="43">
        <v>1262.9699999999998</v>
      </c>
      <c r="D39" s="43">
        <v>1643.52</v>
      </c>
      <c r="E39" s="43">
        <v>20587.250000000004</v>
      </c>
      <c r="F39" s="43">
        <v>1641.6100000000001</v>
      </c>
      <c r="G39" s="43"/>
      <c r="H39" s="43"/>
      <c r="I39" s="43"/>
      <c r="J39" s="43"/>
      <c r="K39" s="43"/>
      <c r="L39" s="43"/>
      <c r="M39" s="69"/>
      <c r="N39" s="70">
        <f t="shared" si="8"/>
        <v>25761.420000000006</v>
      </c>
    </row>
    <row r="40" spans="1:14" x14ac:dyDescent="0.25">
      <c r="A40" s="68" t="s">
        <v>39</v>
      </c>
      <c r="B40" s="43"/>
      <c r="C40" s="43"/>
      <c r="D40" s="43"/>
      <c r="E40" s="43"/>
      <c r="F40" s="43">
        <v>930.65</v>
      </c>
      <c r="G40" s="43"/>
      <c r="H40" s="43"/>
      <c r="I40" s="43"/>
      <c r="J40" s="43"/>
      <c r="K40" s="43"/>
      <c r="L40" s="43"/>
      <c r="M40" s="69"/>
      <c r="N40" s="70">
        <f t="shared" si="8"/>
        <v>930.65</v>
      </c>
    </row>
    <row r="41" spans="1:14" x14ac:dyDescent="0.25">
      <c r="A41" s="68" t="s">
        <v>40</v>
      </c>
      <c r="B41" s="43">
        <v>2205.5</v>
      </c>
      <c r="C41" s="43">
        <v>1463.37</v>
      </c>
      <c r="D41" s="43">
        <v>1441.6</v>
      </c>
      <c r="E41" s="43">
        <v>35057.619999999995</v>
      </c>
      <c r="F41" s="43">
        <v>9444.119999999999</v>
      </c>
      <c r="G41" s="43"/>
      <c r="H41" s="43"/>
      <c r="I41" s="43"/>
      <c r="J41" s="43"/>
      <c r="K41" s="43"/>
      <c r="L41" s="43"/>
      <c r="M41" s="69"/>
      <c r="N41" s="70">
        <f t="shared" si="8"/>
        <v>49612.209999999992</v>
      </c>
    </row>
    <row r="42" spans="1:14" x14ac:dyDescent="0.25">
      <c r="A42" s="68" t="s">
        <v>41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71"/>
      <c r="N42" s="72">
        <f t="shared" si="8"/>
        <v>0</v>
      </c>
    </row>
    <row r="43" spans="1:14" ht="5.25" customHeight="1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4" x14ac:dyDescent="0.25">
      <c r="A44" s="73" t="s">
        <v>42</v>
      </c>
      <c r="B44" s="70">
        <f>SUM(B33:B42)</f>
        <v>333573.30999999994</v>
      </c>
      <c r="C44" s="70">
        <f t="shared" ref="C44:M44" si="9">SUM(C33:C42)</f>
        <v>338723.73999999993</v>
      </c>
      <c r="D44" s="70">
        <f t="shared" si="9"/>
        <v>246685.60000000006</v>
      </c>
      <c r="E44" s="70">
        <f t="shared" si="9"/>
        <v>384573.5799999999</v>
      </c>
      <c r="F44" s="70">
        <f t="shared" si="9"/>
        <v>298537.81999999995</v>
      </c>
      <c r="G44" s="70">
        <f t="shared" si="9"/>
        <v>0</v>
      </c>
      <c r="H44" s="70">
        <f t="shared" si="9"/>
        <v>0</v>
      </c>
      <c r="I44" s="70">
        <f t="shared" si="9"/>
        <v>0</v>
      </c>
      <c r="J44" s="70">
        <f t="shared" si="9"/>
        <v>0</v>
      </c>
      <c r="K44" s="70">
        <f t="shared" si="9"/>
        <v>0</v>
      </c>
      <c r="L44" s="70">
        <f t="shared" si="9"/>
        <v>0</v>
      </c>
      <c r="M44" s="70">
        <f t="shared" si="9"/>
        <v>0</v>
      </c>
      <c r="N44" s="70">
        <f>+SUM(B44:M44)</f>
        <v>1602094.0499999998</v>
      </c>
    </row>
    <row r="45" spans="1:14" x14ac:dyDescent="0.25">
      <c r="N45" s="67"/>
    </row>
    <row r="46" spans="1:14" x14ac:dyDescent="0.25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71"/>
      <c r="N46" s="72">
        <f>+SUM(B46:M46)</f>
        <v>0</v>
      </c>
    </row>
    <row r="47" spans="1:14" ht="5.25" customHeight="1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4" ht="15.75" thickBot="1" x14ac:dyDescent="0.3">
      <c r="A48" s="74" t="s">
        <v>44</v>
      </c>
      <c r="B48" s="75">
        <f>B30-B44+B46</f>
        <v>-805536.765053462</v>
      </c>
      <c r="C48" s="75">
        <f t="shared" ref="C48:M48" si="10">C30-C44+C46</f>
        <v>-562439.53795295255</v>
      </c>
      <c r="D48" s="75">
        <f t="shared" si="10"/>
        <v>-187346.89976242391</v>
      </c>
      <c r="E48" s="75">
        <f t="shared" si="10"/>
        <v>-463179.60307652201</v>
      </c>
      <c r="F48" s="75">
        <f t="shared" si="10"/>
        <v>-531295.11335047218</v>
      </c>
      <c r="G48" s="75">
        <f t="shared" si="10"/>
        <v>0</v>
      </c>
      <c r="H48" s="75">
        <f t="shared" si="10"/>
        <v>0</v>
      </c>
      <c r="I48" s="75">
        <f t="shared" si="10"/>
        <v>0</v>
      </c>
      <c r="J48" s="75">
        <f t="shared" si="10"/>
        <v>0</v>
      </c>
      <c r="K48" s="75">
        <f t="shared" si="10"/>
        <v>0</v>
      </c>
      <c r="L48" s="75">
        <f t="shared" si="10"/>
        <v>0</v>
      </c>
      <c r="M48" s="75">
        <f t="shared" si="10"/>
        <v>0</v>
      </c>
      <c r="N48" s="75">
        <f>+SUM(B48:M48)</f>
        <v>-2549797.9191958327</v>
      </c>
    </row>
    <row r="49" spans="1:14" ht="5.25" customHeight="1" thickTop="1" x14ac:dyDescent="0.25">
      <c r="A49" s="68"/>
      <c r="B49" s="45"/>
      <c r="N49" s="67"/>
    </row>
    <row r="50" spans="1:14" ht="15.75" thickBot="1" x14ac:dyDescent="0.3">
      <c r="A50" s="67" t="s">
        <v>45</v>
      </c>
      <c r="B50" s="75">
        <f>B48</f>
        <v>-805536.765053462</v>
      </c>
      <c r="C50" s="75">
        <f>C48</f>
        <v>-562439.53795295255</v>
      </c>
      <c r="D50" s="75">
        <f>D48</f>
        <v>-187346.89976242391</v>
      </c>
      <c r="E50" s="75">
        <f t="shared" ref="E50:G50" si="11">E48</f>
        <v>-463179.60307652201</v>
      </c>
      <c r="F50" s="75">
        <f t="shared" si="11"/>
        <v>-531295.11335047218</v>
      </c>
      <c r="G50" s="75">
        <f t="shared" si="11"/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-2549797.9191958327</v>
      </c>
    </row>
    <row r="51" spans="1:14" ht="15.75" thickTop="1" x14ac:dyDescent="0.25">
      <c r="B51" s="69"/>
      <c r="C51" s="10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3" spans="1:14" x14ac:dyDescent="0.25">
      <c r="M53" s="69">
        <f>+SUM(K48:M48)</f>
        <v>0</v>
      </c>
      <c r="N53" s="46" t="e">
        <f t="shared" ref="N53:N55" si="12">+M53/$M$57</f>
        <v>#DIV/0!</v>
      </c>
    </row>
    <row r="54" spans="1:14" x14ac:dyDescent="0.25">
      <c r="M54" s="62">
        <f>+SUM('Loc - SV'!K17:M17)</f>
        <v>0</v>
      </c>
      <c r="N54" s="46" t="e">
        <f t="shared" si="12"/>
        <v>#DIV/0!</v>
      </c>
    </row>
    <row r="55" spans="1:14" x14ac:dyDescent="0.25">
      <c r="M55" s="62">
        <f>+SUM('Loc - Oak_Dan'!K17:M17)</f>
        <v>0</v>
      </c>
      <c r="N55" s="46" t="e">
        <f t="shared" si="12"/>
        <v>#DIV/0!</v>
      </c>
    </row>
    <row r="56" spans="1:14" x14ac:dyDescent="0.25">
      <c r="M56" s="62">
        <f>+SUM('Loc - SF_Soma_RWC'!K17:M17)</f>
        <v>0</v>
      </c>
      <c r="N56" s="46" t="e">
        <f>+M56/$M$57</f>
        <v>#DIV/0!</v>
      </c>
    </row>
    <row r="57" spans="1:14" x14ac:dyDescent="0.25">
      <c r="M57" s="69">
        <f>SUM(M53:M56)</f>
        <v>0</v>
      </c>
    </row>
  </sheetData>
  <mergeCells count="3">
    <mergeCell ref="A1:M1"/>
    <mergeCell ref="A2:M2"/>
    <mergeCell ref="A3:M3"/>
  </mergeCells>
  <pageMargins left="0.7" right="0.7" top="0.75" bottom="0.75" header="0.3" footer="0.3"/>
  <pageSetup scale="64" orientation="landscape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14AD-F604-45D3-8278-F56A2C266844}">
  <sheetPr>
    <tabColor theme="9" tint="0.79998168889431442"/>
  </sheetPr>
  <dimension ref="A1:S51"/>
  <sheetViews>
    <sheetView view="pageBreakPreview" topLeftCell="A13" zoomScale="85" zoomScaleNormal="90" zoomScaleSheetLayoutView="85" workbookViewId="0">
      <selection activeCell="I29" sqref="I29"/>
    </sheetView>
  </sheetViews>
  <sheetFormatPr defaultColWidth="8.7109375" defaultRowHeight="15" x14ac:dyDescent="0.25"/>
  <cols>
    <col min="1" max="1" width="30.42578125" style="42" bestFit="1" customWidth="1"/>
    <col min="2" max="2" width="16.7109375" style="42" customWidth="1"/>
    <col min="3" max="3" width="14.42578125" style="42" customWidth="1"/>
    <col min="4" max="4" width="12.28515625" style="42" customWidth="1"/>
    <col min="5" max="5" width="11" style="42" customWidth="1"/>
    <col min="6" max="6" width="10.5703125" style="42" customWidth="1"/>
    <col min="7" max="7" width="11" style="42" customWidth="1"/>
    <col min="8" max="8" width="10.7109375" style="42" customWidth="1"/>
    <col min="9" max="9" width="10.5703125" style="42" customWidth="1"/>
    <col min="10" max="10" width="11.42578125" style="42" bestFit="1" customWidth="1"/>
    <col min="11" max="11" width="11.42578125" style="42" customWidth="1"/>
    <col min="12" max="12" width="11.42578125" style="42" bestFit="1" customWidth="1"/>
    <col min="13" max="13" width="10.7109375" style="42" bestFit="1" customWidth="1"/>
    <col min="14" max="14" width="13.5703125" style="42" customWidth="1"/>
    <col min="15" max="18" width="8.7109375" style="42"/>
    <col min="19" max="19" width="25.140625" style="42" customWidth="1"/>
    <col min="20" max="16384" width="8.7109375" style="42"/>
  </cols>
  <sheetData>
    <row r="1" spans="1:14" x14ac:dyDescent="0.25">
      <c r="A1" s="154" t="s">
        <v>147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14" x14ac:dyDescent="0.25">
      <c r="A2" s="154" t="s">
        <v>148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4" x14ac:dyDescent="0.25">
      <c r="A3" s="154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</row>
    <row r="4" spans="1:14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4" x14ac:dyDescent="0.25">
      <c r="A5" s="59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</row>
    <row r="6" spans="1:14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</row>
    <row r="7" spans="1:14" x14ac:dyDescent="0.25">
      <c r="A7" s="62"/>
      <c r="B7" s="63" t="s">
        <v>4</v>
      </c>
      <c r="C7" s="63" t="s">
        <v>5</v>
      </c>
      <c r="D7" s="63" t="s">
        <v>6</v>
      </c>
      <c r="E7" s="63" t="s">
        <v>7</v>
      </c>
      <c r="F7" s="63" t="s">
        <v>8</v>
      </c>
      <c r="G7" s="63" t="s">
        <v>9</v>
      </c>
      <c r="H7" s="63" t="s">
        <v>10</v>
      </c>
      <c r="I7" s="63" t="s">
        <v>11</v>
      </c>
      <c r="J7" s="64" t="s">
        <v>12</v>
      </c>
      <c r="K7" s="65" t="s">
        <v>13</v>
      </c>
      <c r="L7" s="65" t="s">
        <v>14</v>
      </c>
      <c r="M7" s="66" t="s">
        <v>15</v>
      </c>
      <c r="N7" s="66" t="s">
        <v>16</v>
      </c>
    </row>
    <row r="8" spans="1:14" x14ac:dyDescent="0.25">
      <c r="A8" s="67" t="s">
        <v>17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</row>
    <row r="9" spans="1:14" x14ac:dyDescent="0.25">
      <c r="A9" s="68" t="s">
        <v>18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69"/>
      <c r="N9" s="70">
        <f t="shared" ref="N9:N15" si="0">+SUM(B9:M9)</f>
        <v>0</v>
      </c>
    </row>
    <row r="10" spans="1:14" x14ac:dyDescent="0.25">
      <c r="A10" s="68" t="s">
        <v>20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69"/>
      <c r="N10" s="70">
        <f t="shared" si="0"/>
        <v>0</v>
      </c>
    </row>
    <row r="11" spans="1:14" x14ac:dyDescent="0.25">
      <c r="A11" s="68" t="s">
        <v>21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69"/>
      <c r="N11" s="70">
        <f t="shared" si="0"/>
        <v>0</v>
      </c>
    </row>
    <row r="12" spans="1:14" x14ac:dyDescent="0.25">
      <c r="A12" s="68" t="s">
        <v>22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69"/>
      <c r="N12" s="70">
        <f t="shared" si="0"/>
        <v>0</v>
      </c>
    </row>
    <row r="13" spans="1:14" x14ac:dyDescent="0.25">
      <c r="A13" s="68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69"/>
      <c r="N13" s="70"/>
    </row>
    <row r="14" spans="1:14" x14ac:dyDescent="0.25">
      <c r="A14" s="6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69"/>
      <c r="N14" s="70"/>
    </row>
    <row r="15" spans="1:14" x14ac:dyDescent="0.25">
      <c r="A15" s="68" t="s">
        <v>23</v>
      </c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71"/>
      <c r="N15" s="72">
        <f t="shared" si="0"/>
        <v>0</v>
      </c>
    </row>
    <row r="16" spans="1:14" x14ac:dyDescent="0.25">
      <c r="A16" s="68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69"/>
      <c r="N16" s="70"/>
    </row>
    <row r="17" spans="1:19" x14ac:dyDescent="0.25">
      <c r="A17" s="73" t="s">
        <v>24</v>
      </c>
      <c r="B17" s="70">
        <f>SUM(B9:B15)</f>
        <v>0</v>
      </c>
      <c r="C17" s="70">
        <f t="shared" ref="C17:M17" si="1">SUM(C9:C15)</f>
        <v>0</v>
      </c>
      <c r="D17" s="70">
        <f t="shared" si="1"/>
        <v>0</v>
      </c>
      <c r="E17" s="70">
        <f t="shared" si="1"/>
        <v>0</v>
      </c>
      <c r="F17" s="70">
        <f t="shared" si="1"/>
        <v>0</v>
      </c>
      <c r="G17" s="70">
        <f t="shared" si="1"/>
        <v>0</v>
      </c>
      <c r="H17" s="70">
        <f t="shared" si="1"/>
        <v>0</v>
      </c>
      <c r="I17" s="70">
        <f t="shared" si="1"/>
        <v>0</v>
      </c>
      <c r="J17" s="70">
        <f t="shared" si="1"/>
        <v>0</v>
      </c>
      <c r="K17" s="70">
        <f t="shared" si="1"/>
        <v>0</v>
      </c>
      <c r="L17" s="70">
        <f t="shared" si="1"/>
        <v>0</v>
      </c>
      <c r="M17" s="70">
        <f t="shared" si="1"/>
        <v>0</v>
      </c>
      <c r="N17" s="70">
        <f t="shared" ref="N17" si="2">+SUM(B17:M17)</f>
        <v>0</v>
      </c>
    </row>
    <row r="18" spans="1:19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7"/>
    </row>
    <row r="19" spans="1:19" x14ac:dyDescent="0.25">
      <c r="A19" s="74" t="s">
        <v>25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7"/>
    </row>
    <row r="20" spans="1:19" x14ac:dyDescent="0.25">
      <c r="A20" s="68" t="s">
        <v>53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69"/>
      <c r="N20" s="70">
        <f t="shared" ref="N20:N26" si="3">+SUM(B20:M20)</f>
        <v>0</v>
      </c>
    </row>
    <row r="21" spans="1:19" x14ac:dyDescent="0.25">
      <c r="A21" s="68" t="s">
        <v>26</v>
      </c>
      <c r="B21" s="43">
        <v>32690.76</v>
      </c>
      <c r="C21" s="43">
        <v>12400.6</v>
      </c>
      <c r="D21" s="43">
        <v>13076.450000000003</v>
      </c>
      <c r="E21" s="43">
        <v>13826.440000000002</v>
      </c>
      <c r="F21" s="43">
        <v>12483.560000000001</v>
      </c>
      <c r="G21" s="43"/>
      <c r="H21" s="43"/>
      <c r="I21" s="43"/>
      <c r="J21" s="43"/>
      <c r="K21" s="43"/>
      <c r="L21" s="43"/>
      <c r="M21" s="69"/>
      <c r="N21" s="70">
        <f t="shared" si="3"/>
        <v>84477.81</v>
      </c>
    </row>
    <row r="22" spans="1:19" x14ac:dyDescent="0.25">
      <c r="A22" s="68" t="s">
        <v>54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69"/>
      <c r="N22" s="70">
        <f t="shared" si="3"/>
        <v>0</v>
      </c>
    </row>
    <row r="23" spans="1:19" x14ac:dyDescent="0.25">
      <c r="A23" s="68" t="s">
        <v>55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69"/>
      <c r="N23" s="70">
        <f t="shared" si="3"/>
        <v>0</v>
      </c>
    </row>
    <row r="24" spans="1:19" x14ac:dyDescent="0.25">
      <c r="A24" s="68" t="s">
        <v>27</v>
      </c>
      <c r="B24" s="43"/>
      <c r="C24" s="43"/>
      <c r="D24" s="43">
        <v>565.75</v>
      </c>
      <c r="E24" s="43">
        <v>782.09</v>
      </c>
      <c r="F24" s="43">
        <v>600</v>
      </c>
      <c r="G24" s="43"/>
      <c r="H24" s="43"/>
      <c r="I24" s="43"/>
      <c r="J24" s="43"/>
      <c r="K24" s="43"/>
      <c r="L24" s="43"/>
      <c r="M24" s="69"/>
      <c r="N24" s="70">
        <f t="shared" si="3"/>
        <v>1947.8400000000001</v>
      </c>
    </row>
    <row r="25" spans="1:19" x14ac:dyDescent="0.25">
      <c r="A25" s="68" t="s">
        <v>50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69"/>
      <c r="N25" s="70"/>
    </row>
    <row r="26" spans="1:19" x14ac:dyDescent="0.25">
      <c r="A26" s="68" t="s">
        <v>28</v>
      </c>
      <c r="B26" s="44">
        <v>4554.38</v>
      </c>
      <c r="C26" s="44">
        <v>13485.18</v>
      </c>
      <c r="D26" s="44">
        <v>1368.6399999999999</v>
      </c>
      <c r="E26" s="44">
        <v>23842.029999999995</v>
      </c>
      <c r="F26" s="44">
        <v>177.21</v>
      </c>
      <c r="G26" s="44"/>
      <c r="H26" s="44"/>
      <c r="I26" s="44"/>
      <c r="J26" s="44"/>
      <c r="K26" s="44"/>
      <c r="L26" s="44"/>
      <c r="M26" s="71"/>
      <c r="N26" s="72">
        <f t="shared" si="3"/>
        <v>43427.439999999995</v>
      </c>
    </row>
    <row r="27" spans="1:19" x14ac:dyDescent="0.25">
      <c r="A27" s="68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69"/>
      <c r="N27" s="70"/>
    </row>
    <row r="28" spans="1:19" x14ac:dyDescent="0.25">
      <c r="A28" s="73" t="s">
        <v>29</v>
      </c>
      <c r="B28" s="72">
        <f>SUM(B20:B26)</f>
        <v>37245.14</v>
      </c>
      <c r="C28" s="72">
        <f t="shared" ref="C28:M28" si="4">SUM(C20:C26)</f>
        <v>25885.78</v>
      </c>
      <c r="D28" s="72">
        <f t="shared" si="4"/>
        <v>15010.840000000002</v>
      </c>
      <c r="E28" s="72">
        <f t="shared" si="4"/>
        <v>38450.559999999998</v>
      </c>
      <c r="F28" s="72">
        <f t="shared" si="4"/>
        <v>13260.77</v>
      </c>
      <c r="G28" s="72">
        <f t="shared" si="4"/>
        <v>0</v>
      </c>
      <c r="H28" s="72">
        <f t="shared" si="4"/>
        <v>0</v>
      </c>
      <c r="I28" s="72">
        <f t="shared" si="4"/>
        <v>0</v>
      </c>
      <c r="J28" s="72">
        <f t="shared" si="4"/>
        <v>0</v>
      </c>
      <c r="K28" s="72">
        <f t="shared" si="4"/>
        <v>0</v>
      </c>
      <c r="L28" s="72">
        <f t="shared" si="4"/>
        <v>0</v>
      </c>
      <c r="M28" s="72">
        <f t="shared" si="4"/>
        <v>0</v>
      </c>
      <c r="N28" s="72">
        <f t="shared" ref="N28" si="5">+SUM(B28:M28)</f>
        <v>129853.09</v>
      </c>
    </row>
    <row r="29" spans="1:19" x14ac:dyDescent="0.25">
      <c r="A29" s="68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69"/>
      <c r="N29" s="70"/>
    </row>
    <row r="30" spans="1:19" x14ac:dyDescent="0.25">
      <c r="A30" s="74" t="s">
        <v>30</v>
      </c>
      <c r="B30" s="70">
        <f>B17-B28</f>
        <v>-37245.14</v>
      </c>
      <c r="C30" s="70">
        <f t="shared" ref="C30:M30" si="6">C17-C28</f>
        <v>-25885.78</v>
      </c>
      <c r="D30" s="70">
        <f t="shared" si="6"/>
        <v>-15010.840000000002</v>
      </c>
      <c r="E30" s="70">
        <f t="shared" si="6"/>
        <v>-38450.559999999998</v>
      </c>
      <c r="F30" s="70">
        <f t="shared" si="6"/>
        <v>-13260.77</v>
      </c>
      <c r="G30" s="70">
        <f t="shared" si="6"/>
        <v>0</v>
      </c>
      <c r="H30" s="70">
        <f t="shared" si="6"/>
        <v>0</v>
      </c>
      <c r="I30" s="70">
        <f t="shared" si="6"/>
        <v>0</v>
      </c>
      <c r="J30" s="70">
        <f t="shared" si="6"/>
        <v>0</v>
      </c>
      <c r="K30" s="70">
        <f t="shared" si="6"/>
        <v>0</v>
      </c>
      <c r="L30" s="70">
        <f t="shared" si="6"/>
        <v>0</v>
      </c>
      <c r="M30" s="70">
        <f t="shared" si="6"/>
        <v>0</v>
      </c>
      <c r="N30" s="70">
        <f t="shared" ref="N30" si="7">+SUM(B30:M30)</f>
        <v>-129853.09</v>
      </c>
      <c r="S30" s="52">
        <f>N28+N44</f>
        <v>288795.08999999997</v>
      </c>
    </row>
    <row r="31" spans="1:19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7"/>
    </row>
    <row r="32" spans="1:19" x14ac:dyDescent="0.25">
      <c r="A32" s="67" t="s">
        <v>31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7"/>
    </row>
    <row r="33" spans="1:14" x14ac:dyDescent="0.25">
      <c r="A33" s="68" t="s">
        <v>32</v>
      </c>
      <c r="B33" s="43">
        <v>11114.039999999999</v>
      </c>
      <c r="C33" s="43">
        <v>19139.73</v>
      </c>
      <c r="D33" s="43">
        <v>15220.609999999999</v>
      </c>
      <c r="E33" s="43">
        <v>18106.09</v>
      </c>
      <c r="F33" s="43">
        <v>26607.960000000014</v>
      </c>
      <c r="G33" s="43"/>
      <c r="H33" s="43"/>
      <c r="I33" s="43"/>
      <c r="J33" s="43"/>
      <c r="K33" s="43"/>
      <c r="L33" s="43"/>
      <c r="M33" s="69"/>
      <c r="N33" s="70">
        <f t="shared" ref="N33:N42" si="8">+SUM(B33:M33)</f>
        <v>90188.430000000022</v>
      </c>
    </row>
    <row r="34" spans="1:14" x14ac:dyDescent="0.25">
      <c r="A34" s="68" t="s">
        <v>33</v>
      </c>
      <c r="B34" s="43"/>
      <c r="C34" s="43">
        <v>350</v>
      </c>
      <c r="D34" s="43">
        <v>3373.4700000000003</v>
      </c>
      <c r="E34" s="43">
        <v>3891.98</v>
      </c>
      <c r="F34" s="43">
        <v>2536.5100000000002</v>
      </c>
      <c r="G34" s="43"/>
      <c r="H34" s="43"/>
      <c r="I34" s="43"/>
      <c r="J34" s="43"/>
      <c r="K34" s="43"/>
      <c r="L34" s="43"/>
      <c r="M34" s="69"/>
      <c r="N34" s="70">
        <f t="shared" si="8"/>
        <v>10151.960000000001</v>
      </c>
    </row>
    <row r="35" spans="1:14" x14ac:dyDescent="0.25">
      <c r="A35" s="68" t="s">
        <v>34</v>
      </c>
      <c r="B35" s="43"/>
      <c r="C35" s="43"/>
      <c r="D35" s="43"/>
      <c r="E35" s="43">
        <v>180.25</v>
      </c>
      <c r="F35" s="43">
        <v>37.799999999999997</v>
      </c>
      <c r="G35" s="43"/>
      <c r="H35" s="43"/>
      <c r="I35" s="43"/>
      <c r="J35" s="43"/>
      <c r="K35" s="43"/>
      <c r="L35" s="43"/>
      <c r="M35" s="69"/>
      <c r="N35" s="70">
        <f t="shared" si="8"/>
        <v>218.05</v>
      </c>
    </row>
    <row r="36" spans="1:14" x14ac:dyDescent="0.25">
      <c r="A36" s="68" t="s">
        <v>35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69"/>
      <c r="N36" s="70">
        <f t="shared" si="8"/>
        <v>0</v>
      </c>
    </row>
    <row r="37" spans="1:14" x14ac:dyDescent="0.25">
      <c r="A37" s="68" t="s">
        <v>36</v>
      </c>
      <c r="B37" s="43">
        <v>2042.76</v>
      </c>
      <c r="C37" s="43">
        <v>757</v>
      </c>
      <c r="D37" s="43">
        <v>11888.75</v>
      </c>
      <c r="E37" s="43">
        <v>1164.6300000000001</v>
      </c>
      <c r="F37" s="43">
        <v>1125.8699999999999</v>
      </c>
      <c r="G37" s="43"/>
      <c r="H37" s="43"/>
      <c r="I37" s="43"/>
      <c r="J37" s="43"/>
      <c r="K37" s="43"/>
      <c r="L37" s="43"/>
      <c r="M37" s="69"/>
      <c r="N37" s="70">
        <f t="shared" si="8"/>
        <v>16979.009999999998</v>
      </c>
    </row>
    <row r="38" spans="1:14" x14ac:dyDescent="0.25">
      <c r="A38" s="68" t="s">
        <v>37</v>
      </c>
      <c r="B38" s="43"/>
      <c r="C38" s="43"/>
      <c r="D38" s="43">
        <v>992.84999999999991</v>
      </c>
      <c r="E38" s="43">
        <v>186.43</v>
      </c>
      <c r="F38" s="43"/>
      <c r="G38" s="43"/>
      <c r="H38" s="43"/>
      <c r="I38" s="43"/>
      <c r="J38" s="43"/>
      <c r="K38" s="43"/>
      <c r="L38" s="43"/>
      <c r="M38" s="69"/>
      <c r="N38" s="70">
        <f t="shared" si="8"/>
        <v>1179.28</v>
      </c>
    </row>
    <row r="39" spans="1:14" x14ac:dyDescent="0.25">
      <c r="A39" s="68" t="s">
        <v>38</v>
      </c>
      <c r="B39" s="43"/>
      <c r="C39" s="43">
        <v>53.6</v>
      </c>
      <c r="D39" s="43">
        <v>53.6</v>
      </c>
      <c r="E39" s="43">
        <v>301.8</v>
      </c>
      <c r="F39" s="43">
        <v>275</v>
      </c>
      <c r="G39" s="43"/>
      <c r="H39" s="43"/>
      <c r="I39" s="43"/>
      <c r="J39" s="43"/>
      <c r="K39" s="43"/>
      <c r="L39" s="43"/>
      <c r="M39" s="69"/>
      <c r="N39" s="70">
        <f t="shared" si="8"/>
        <v>684</v>
      </c>
    </row>
    <row r="40" spans="1:14" x14ac:dyDescent="0.25">
      <c r="A40" s="68" t="s">
        <v>39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69"/>
      <c r="N40" s="70">
        <f t="shared" si="8"/>
        <v>0</v>
      </c>
    </row>
    <row r="41" spans="1:14" x14ac:dyDescent="0.25">
      <c r="A41" s="68" t="s">
        <v>40</v>
      </c>
      <c r="B41" s="43">
        <v>106</v>
      </c>
      <c r="C41" s="43">
        <v>291.54000000000002</v>
      </c>
      <c r="D41" s="43">
        <v>285.73</v>
      </c>
      <c r="E41" s="43">
        <v>311.60000000000002</v>
      </c>
      <c r="F41" s="43">
        <v>381.6</v>
      </c>
      <c r="G41" s="43"/>
      <c r="H41" s="43"/>
      <c r="I41" s="43"/>
      <c r="J41" s="43"/>
      <c r="K41" s="43"/>
      <c r="L41" s="43"/>
      <c r="M41" s="69"/>
      <c r="N41" s="70">
        <f t="shared" si="8"/>
        <v>1376.47</v>
      </c>
    </row>
    <row r="42" spans="1:14" x14ac:dyDescent="0.25">
      <c r="A42" s="90" t="s">
        <v>63</v>
      </c>
      <c r="B42" s="44"/>
      <c r="C42" s="44"/>
      <c r="D42" s="44">
        <v>24582.26</v>
      </c>
      <c r="E42" s="44">
        <v>6014.56</v>
      </c>
      <c r="F42" s="112">
        <v>7567.98</v>
      </c>
      <c r="G42" s="44"/>
      <c r="H42" s="44"/>
      <c r="I42" s="44"/>
      <c r="J42" s="44"/>
      <c r="K42" s="44"/>
      <c r="L42" s="44"/>
      <c r="M42" s="71"/>
      <c r="N42" s="72">
        <f t="shared" si="8"/>
        <v>38164.800000000003</v>
      </c>
    </row>
    <row r="43" spans="1:14" x14ac:dyDescent="0.25">
      <c r="A43" s="68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69"/>
      <c r="N43" s="70"/>
    </row>
    <row r="44" spans="1:14" x14ac:dyDescent="0.25">
      <c r="A44" s="73" t="s">
        <v>42</v>
      </c>
      <c r="B44" s="70">
        <f>SUM(B33:B42)</f>
        <v>13262.8</v>
      </c>
      <c r="C44" s="70">
        <f t="shared" ref="C44:M44" si="9">SUM(C33:C42)</f>
        <v>20591.87</v>
      </c>
      <c r="D44" s="70">
        <f t="shared" si="9"/>
        <v>56397.26999999999</v>
      </c>
      <c r="E44" s="70">
        <f t="shared" si="9"/>
        <v>30157.34</v>
      </c>
      <c r="F44" s="70">
        <f t="shared" si="9"/>
        <v>38532.720000000016</v>
      </c>
      <c r="G44" s="70">
        <f t="shared" si="9"/>
        <v>0</v>
      </c>
      <c r="H44" s="70">
        <f t="shared" si="9"/>
        <v>0</v>
      </c>
      <c r="I44" s="70">
        <f t="shared" si="9"/>
        <v>0</v>
      </c>
      <c r="J44" s="70">
        <f t="shared" si="9"/>
        <v>0</v>
      </c>
      <c r="K44" s="70">
        <f t="shared" si="9"/>
        <v>0</v>
      </c>
      <c r="L44" s="70">
        <f t="shared" si="9"/>
        <v>0</v>
      </c>
      <c r="M44" s="70">
        <f t="shared" si="9"/>
        <v>0</v>
      </c>
      <c r="N44" s="70">
        <f>+SUM(B44:M44)</f>
        <v>158942</v>
      </c>
    </row>
    <row r="45" spans="1:14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7"/>
    </row>
    <row r="46" spans="1:14" x14ac:dyDescent="0.25">
      <c r="A46" s="68" t="s">
        <v>43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71"/>
      <c r="N46" s="72"/>
    </row>
    <row r="47" spans="1:14" x14ac:dyDescent="0.25">
      <c r="A47" s="68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69"/>
      <c r="N47" s="70"/>
    </row>
    <row r="48" spans="1:14" ht="15.75" thickBot="1" x14ac:dyDescent="0.3">
      <c r="A48" s="74" t="s">
        <v>44</v>
      </c>
      <c r="B48" s="75">
        <f>B30-B44+B46</f>
        <v>-50507.94</v>
      </c>
      <c r="C48" s="75">
        <f t="shared" ref="C48:M48" si="10">C30-C44+C46</f>
        <v>-46477.649999999994</v>
      </c>
      <c r="D48" s="75">
        <f t="shared" si="10"/>
        <v>-71408.109999999986</v>
      </c>
      <c r="E48" s="75">
        <f t="shared" si="10"/>
        <v>-68607.899999999994</v>
      </c>
      <c r="F48" s="75">
        <f t="shared" si="10"/>
        <v>-51793.49000000002</v>
      </c>
      <c r="G48" s="75">
        <f t="shared" si="10"/>
        <v>0</v>
      </c>
      <c r="H48" s="75">
        <f t="shared" si="10"/>
        <v>0</v>
      </c>
      <c r="I48" s="75">
        <f t="shared" si="10"/>
        <v>0</v>
      </c>
      <c r="J48" s="75">
        <f t="shared" si="10"/>
        <v>0</v>
      </c>
      <c r="K48" s="75">
        <f t="shared" si="10"/>
        <v>0</v>
      </c>
      <c r="L48" s="75">
        <f t="shared" si="10"/>
        <v>0</v>
      </c>
      <c r="M48" s="75">
        <f t="shared" si="10"/>
        <v>0</v>
      </c>
      <c r="N48" s="75">
        <f>+SUM(B48:M48)</f>
        <v>-288795.08999999997</v>
      </c>
    </row>
    <row r="49" spans="1:14" ht="15.75" thickTop="1" x14ac:dyDescent="0.25">
      <c r="A49" s="68"/>
      <c r="B49" s="45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7"/>
    </row>
    <row r="50" spans="1:14" ht="15.75" thickBot="1" x14ac:dyDescent="0.3">
      <c r="A50" s="67" t="s">
        <v>45</v>
      </c>
      <c r="B50" s="75">
        <f>B48</f>
        <v>-50507.94</v>
      </c>
      <c r="C50" s="75">
        <f>C48</f>
        <v>-46477.649999999994</v>
      </c>
      <c r="D50" s="75">
        <f>D48+D42</f>
        <v>-46825.849999999991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75">
        <v>0</v>
      </c>
      <c r="L50" s="75">
        <v>0</v>
      </c>
      <c r="M50" s="75">
        <v>0</v>
      </c>
      <c r="N50" s="75">
        <f>+SUM(B50:M50)</f>
        <v>-143811.44</v>
      </c>
    </row>
    <row r="51" spans="1:14" ht="15.75" thickTop="1" x14ac:dyDescent="0.25">
      <c r="A51" s="62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</sheetData>
  <mergeCells count="3">
    <mergeCell ref="A1:M1"/>
    <mergeCell ref="A2:M2"/>
    <mergeCell ref="A3:M3"/>
  </mergeCells>
  <pageMargins left="0.7" right="0.7" top="0.75" bottom="0.75" header="0.3" footer="0.3"/>
  <pageSetup scale="67" orientation="landscape" horizontalDpi="300" verticalDpi="300" r:id="rId1"/>
  <colBreaks count="1" manualBreakCount="1">
    <brk id="14" max="52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DC17-3055-4598-882B-068F2DCFD92C}">
  <sheetPr>
    <pageSetUpPr fitToPage="1"/>
  </sheetPr>
  <dimension ref="A1:Q46"/>
  <sheetViews>
    <sheetView view="pageBreakPreview" zoomScaleNormal="70" zoomScaleSheetLayoutView="100" workbookViewId="0">
      <selection activeCell="B45" sqref="B45"/>
    </sheetView>
  </sheetViews>
  <sheetFormatPr defaultColWidth="9.28515625" defaultRowHeight="15" x14ac:dyDescent="0.25"/>
  <cols>
    <col min="1" max="1" width="30.28515625" bestFit="1" customWidth="1"/>
    <col min="2" max="2" width="13.28515625" bestFit="1" customWidth="1"/>
    <col min="3" max="3" width="12" bestFit="1" customWidth="1"/>
    <col min="4" max="5" width="12.42578125" bestFit="1" customWidth="1"/>
    <col min="6" max="11" width="12" bestFit="1" customWidth="1"/>
    <col min="12" max="12" width="11.7109375" bestFit="1" customWidth="1"/>
    <col min="13" max="13" width="11.28515625" bestFit="1" customWidth="1"/>
    <col min="14" max="14" width="15.42578125" customWidth="1"/>
    <col min="15" max="15" width="13" customWidth="1"/>
    <col min="16" max="16" width="12.28515625" customWidth="1"/>
  </cols>
  <sheetData>
    <row r="1" spans="1:17" x14ac:dyDescent="0.25">
      <c r="A1" s="155" t="s">
        <v>149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</row>
    <row r="2" spans="1:17" x14ac:dyDescent="0.25">
      <c r="A2" s="155" t="s">
        <v>150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7" ht="15.75" thickBot="1" x14ac:dyDescent="0.3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4" spans="1:17" ht="15.75" thickBot="1" x14ac:dyDescent="0.3">
      <c r="A4" s="118" t="s">
        <v>3</v>
      </c>
      <c r="B4" s="119">
        <v>15</v>
      </c>
      <c r="C4" s="119">
        <v>25</v>
      </c>
      <c r="D4" s="119">
        <v>20</v>
      </c>
      <c r="E4" s="119">
        <v>20</v>
      </c>
      <c r="F4" s="119">
        <v>25</v>
      </c>
      <c r="G4" s="119"/>
      <c r="H4" s="119"/>
      <c r="I4" s="119"/>
      <c r="J4" s="119"/>
      <c r="K4" s="119"/>
      <c r="L4" s="119"/>
      <c r="M4" s="119"/>
      <c r="N4" s="120">
        <f>SUM(B4:M4)</f>
        <v>105</v>
      </c>
    </row>
    <row r="5" spans="1:17" x14ac:dyDescent="0.25"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</row>
    <row r="6" spans="1:17" x14ac:dyDescent="0.25">
      <c r="B6" s="63" t="s">
        <v>4</v>
      </c>
      <c r="C6" s="63" t="s">
        <v>5</v>
      </c>
      <c r="D6" s="63" t="s">
        <v>6</v>
      </c>
      <c r="E6" s="63" t="s">
        <v>7</v>
      </c>
      <c r="F6" s="63" t="s">
        <v>8</v>
      </c>
      <c r="G6" s="63" t="s">
        <v>9</v>
      </c>
      <c r="H6" s="63" t="s">
        <v>10</v>
      </c>
      <c r="I6" s="63" t="s">
        <v>11</v>
      </c>
      <c r="J6" s="64" t="s">
        <v>12</v>
      </c>
      <c r="K6" s="65" t="s">
        <v>13</v>
      </c>
      <c r="L6" s="65" t="s">
        <v>14</v>
      </c>
      <c r="M6" s="66" t="s">
        <v>15</v>
      </c>
      <c r="N6" s="66" t="s">
        <v>16</v>
      </c>
    </row>
    <row r="7" spans="1:17" x14ac:dyDescent="0.25">
      <c r="A7" s="121" t="s">
        <v>17</v>
      </c>
    </row>
    <row r="8" spans="1:17" x14ac:dyDescent="0.25">
      <c r="A8" s="29" t="s">
        <v>151</v>
      </c>
      <c r="B8" s="91">
        <v>208685</v>
      </c>
      <c r="C8" s="91">
        <v>325736.5</v>
      </c>
      <c r="D8" s="91">
        <v>290211.5</v>
      </c>
      <c r="E8" s="91">
        <v>288822.5</v>
      </c>
      <c r="F8" s="91">
        <v>328834.5</v>
      </c>
      <c r="G8" s="91"/>
      <c r="H8" s="91"/>
      <c r="I8" s="91"/>
      <c r="J8" s="91"/>
      <c r="K8" s="91"/>
      <c r="L8" s="91"/>
      <c r="M8" s="91"/>
      <c r="N8" s="36">
        <f t="shared" ref="N8:N12" si="0">SUM(B8:M8)</f>
        <v>1442290</v>
      </c>
      <c r="O8" s="36"/>
      <c r="P8" s="36"/>
      <c r="Q8" s="36"/>
    </row>
    <row r="9" spans="1:17" x14ac:dyDescent="0.25">
      <c r="A9" s="29" t="s">
        <v>152</v>
      </c>
      <c r="B9" s="91">
        <v>8173.44</v>
      </c>
      <c r="C9" s="91">
        <v>10752.29</v>
      </c>
      <c r="D9" s="91">
        <v>12390.96</v>
      </c>
      <c r="E9" s="91">
        <v>10713.76</v>
      </c>
      <c r="F9" s="91">
        <v>10943.5</v>
      </c>
      <c r="G9" s="91"/>
      <c r="H9" s="91"/>
      <c r="I9" s="91"/>
      <c r="J9" s="91"/>
      <c r="K9" s="91"/>
      <c r="L9" s="91"/>
      <c r="M9" s="91"/>
      <c r="N9" s="36">
        <f t="shared" si="0"/>
        <v>52973.95</v>
      </c>
      <c r="O9" s="36"/>
      <c r="P9" s="36"/>
      <c r="Q9" s="36"/>
    </row>
    <row r="10" spans="1:17" x14ac:dyDescent="0.25">
      <c r="A10" s="29" t="s">
        <v>153</v>
      </c>
      <c r="B10" s="91">
        <v>25466.660000000003</v>
      </c>
      <c r="C10" s="91">
        <v>24421.21</v>
      </c>
      <c r="D10" s="91">
        <v>24701.21</v>
      </c>
      <c r="E10" s="91">
        <v>24428.99</v>
      </c>
      <c r="F10" s="91">
        <v>26149.83</v>
      </c>
      <c r="G10" s="91"/>
      <c r="H10" s="91"/>
      <c r="I10" s="91"/>
      <c r="J10" s="91"/>
      <c r="K10" s="91"/>
      <c r="L10" s="91"/>
      <c r="M10" s="91"/>
      <c r="N10" s="36">
        <f t="shared" si="0"/>
        <v>125167.90000000001</v>
      </c>
      <c r="O10" s="37"/>
      <c r="P10" s="37"/>
      <c r="Q10" s="37"/>
    </row>
    <row r="11" spans="1:17" x14ac:dyDescent="0.25">
      <c r="A11" s="29" t="s">
        <v>154</v>
      </c>
      <c r="B11" s="91">
        <v>82097</v>
      </c>
      <c r="C11" s="91">
        <v>100398</v>
      </c>
      <c r="D11" s="91">
        <v>76971</v>
      </c>
      <c r="E11" s="91">
        <v>158295</v>
      </c>
      <c r="F11" s="91">
        <v>138736.96000000002</v>
      </c>
      <c r="G11" s="91"/>
      <c r="H11" s="91"/>
      <c r="I11" s="91"/>
      <c r="J11" s="91"/>
      <c r="K11" s="91"/>
      <c r="L11" s="91"/>
      <c r="M11" s="91"/>
      <c r="N11" s="36">
        <f t="shared" si="0"/>
        <v>556497.96</v>
      </c>
    </row>
    <row r="12" spans="1:17" x14ac:dyDescent="0.25">
      <c r="A12" s="29" t="s">
        <v>155</v>
      </c>
      <c r="B12" s="91">
        <v>10776.960000000001</v>
      </c>
      <c r="C12" s="91">
        <v>36386.53</v>
      </c>
      <c r="D12" s="91">
        <v>17227.810000000001</v>
      </c>
      <c r="E12" s="91">
        <v>11115.460000000001</v>
      </c>
      <c r="F12" s="91">
        <v>24065.86</v>
      </c>
      <c r="G12" s="91"/>
      <c r="H12" s="91"/>
      <c r="I12" s="91"/>
      <c r="J12" s="91"/>
      <c r="K12" s="91"/>
      <c r="L12" s="91"/>
      <c r="M12" s="91"/>
      <c r="N12" s="116">
        <f t="shared" si="0"/>
        <v>99572.62000000001</v>
      </c>
    </row>
    <row r="13" spans="1:17" ht="5.25" customHeight="1" x14ac:dyDescent="0.25">
      <c r="A13" s="2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36"/>
    </row>
    <row r="14" spans="1:17" x14ac:dyDescent="0.25">
      <c r="A14" s="122" t="s">
        <v>24</v>
      </c>
      <c r="B14" s="123">
        <f t="shared" ref="B14:M14" si="1">+SUM(B8:B12)</f>
        <v>335199.06</v>
      </c>
      <c r="C14" s="123">
        <f t="shared" si="1"/>
        <v>497694.53</v>
      </c>
      <c r="D14" s="123">
        <f t="shared" si="1"/>
        <v>421502.48000000004</v>
      </c>
      <c r="E14" s="123">
        <f t="shared" si="1"/>
        <v>493375.71</v>
      </c>
      <c r="F14" s="123">
        <f t="shared" si="1"/>
        <v>528730.65</v>
      </c>
      <c r="G14" s="123">
        <f t="shared" si="1"/>
        <v>0</v>
      </c>
      <c r="H14" s="123">
        <f t="shared" si="1"/>
        <v>0</v>
      </c>
      <c r="I14" s="123">
        <f t="shared" si="1"/>
        <v>0</v>
      </c>
      <c r="J14" s="123">
        <f t="shared" si="1"/>
        <v>0</v>
      </c>
      <c r="K14" s="123">
        <f t="shared" si="1"/>
        <v>0</v>
      </c>
      <c r="L14" s="123">
        <f t="shared" si="1"/>
        <v>0</v>
      </c>
      <c r="M14" s="123">
        <f t="shared" si="1"/>
        <v>0</v>
      </c>
      <c r="N14" s="123">
        <f>SUM(B14:M14)</f>
        <v>2276502.4300000002</v>
      </c>
    </row>
    <row r="15" spans="1:17" s="126" customFormat="1" x14ac:dyDescent="0.25">
      <c r="A15" s="124" t="s">
        <v>156</v>
      </c>
      <c r="B15" s="125">
        <f>+(B14-B10)/B4</f>
        <v>20648.826666666668</v>
      </c>
      <c r="C15" s="125">
        <f>+(C14-C10)/C4</f>
        <v>18930.932799999999</v>
      </c>
      <c r="D15" s="125">
        <f>+(D14-D10)/D4</f>
        <v>19840.0635</v>
      </c>
      <c r="E15" s="125">
        <f t="shared" ref="E15:F15" si="2">+(E14-E10)/E4</f>
        <v>23447.336000000003</v>
      </c>
      <c r="F15" s="125">
        <f t="shared" si="2"/>
        <v>20103.232800000002</v>
      </c>
      <c r="G15" s="125"/>
      <c r="H15" s="125"/>
      <c r="I15" s="125"/>
      <c r="J15" s="125"/>
      <c r="K15" s="125"/>
      <c r="L15" s="125"/>
      <c r="M15" s="125"/>
      <c r="N15" s="125"/>
    </row>
    <row r="16" spans="1:17" x14ac:dyDescent="0.25">
      <c r="A16" s="127" t="s">
        <v>25</v>
      </c>
    </row>
    <row r="17" spans="1:16" x14ac:dyDescent="0.25">
      <c r="A17" s="29" t="s">
        <v>26</v>
      </c>
      <c r="B17" s="91">
        <v>167150.69</v>
      </c>
      <c r="C17" s="91">
        <v>170468.59</v>
      </c>
      <c r="D17" s="91">
        <v>182189.49</v>
      </c>
      <c r="E17" s="91">
        <v>168953.32</v>
      </c>
      <c r="F17" s="91">
        <v>171318.21</v>
      </c>
      <c r="G17" s="91"/>
      <c r="H17" s="91"/>
      <c r="I17" s="91"/>
      <c r="J17" s="91"/>
      <c r="K17" s="91"/>
      <c r="L17" s="91"/>
      <c r="M17" s="91"/>
      <c r="N17" s="36">
        <f t="shared" ref="N17:N20" si="3">SUM(B17:M17)</f>
        <v>860080.3</v>
      </c>
    </row>
    <row r="18" spans="1:16" x14ac:dyDescent="0.25">
      <c r="A18" s="29" t="s">
        <v>27</v>
      </c>
      <c r="B18" s="91">
        <v>81571.59</v>
      </c>
      <c r="C18" s="91">
        <v>115548.12000000001</v>
      </c>
      <c r="D18" s="91">
        <v>117847.13</v>
      </c>
      <c r="E18" s="91">
        <v>124463.89</v>
      </c>
      <c r="F18" s="91">
        <v>118841.93</v>
      </c>
      <c r="G18" s="91"/>
      <c r="H18" s="91"/>
      <c r="I18" s="91"/>
      <c r="J18" s="91"/>
      <c r="K18" s="91"/>
      <c r="L18" s="91"/>
      <c r="M18" s="91"/>
      <c r="N18" s="36">
        <f t="shared" si="3"/>
        <v>558272.66</v>
      </c>
    </row>
    <row r="19" spans="1:16" x14ac:dyDescent="0.25">
      <c r="A19" s="29" t="s">
        <v>28</v>
      </c>
      <c r="B19" s="91">
        <v>5895.81</v>
      </c>
      <c r="C19" s="91">
        <v>4830.8599999999997</v>
      </c>
      <c r="D19" s="91">
        <v>5862.02</v>
      </c>
      <c r="E19" s="91">
        <v>2702.45</v>
      </c>
      <c r="F19" s="91">
        <v>3945.4</v>
      </c>
      <c r="G19" s="91"/>
      <c r="H19" s="91"/>
      <c r="I19" s="91"/>
      <c r="J19" s="91"/>
      <c r="K19" s="91"/>
      <c r="L19" s="91"/>
      <c r="M19" s="91"/>
      <c r="N19" s="36">
        <f t="shared" si="3"/>
        <v>23236.540000000005</v>
      </c>
    </row>
    <row r="20" spans="1:16" x14ac:dyDescent="0.25">
      <c r="A20" s="29" t="s">
        <v>157</v>
      </c>
      <c r="B20" s="91">
        <v>411.25</v>
      </c>
      <c r="C20" s="91">
        <v>11028</v>
      </c>
      <c r="D20" s="91">
        <v>-7283.5</v>
      </c>
      <c r="E20" s="91">
        <v>1101.7</v>
      </c>
      <c r="F20" s="91">
        <v>4016.25</v>
      </c>
      <c r="G20" s="91"/>
      <c r="H20" s="91"/>
      <c r="I20" s="91"/>
      <c r="J20" s="91"/>
      <c r="K20" s="91"/>
      <c r="L20" s="91"/>
      <c r="M20" s="91"/>
      <c r="N20" s="116">
        <f t="shared" si="3"/>
        <v>9273.7000000000007</v>
      </c>
    </row>
    <row r="21" spans="1:16" ht="5.25" customHeight="1" x14ac:dyDescent="0.25">
      <c r="A21" s="29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17"/>
    </row>
    <row r="22" spans="1:16" x14ac:dyDescent="0.25">
      <c r="A22" s="122" t="s">
        <v>29</v>
      </c>
      <c r="B22" s="128">
        <f>SUM(B17:B20)</f>
        <v>255029.34</v>
      </c>
      <c r="C22" s="128">
        <f t="shared" ref="C22:M22" si="4">SUM(C17:C20)</f>
        <v>301875.57</v>
      </c>
      <c r="D22" s="128">
        <f t="shared" si="4"/>
        <v>298615.14</v>
      </c>
      <c r="E22" s="128">
        <f t="shared" si="4"/>
        <v>297221.36000000004</v>
      </c>
      <c r="F22" s="128">
        <f t="shared" si="4"/>
        <v>298121.79000000004</v>
      </c>
      <c r="G22" s="128">
        <f t="shared" si="4"/>
        <v>0</v>
      </c>
      <c r="H22" s="128">
        <f t="shared" si="4"/>
        <v>0</v>
      </c>
      <c r="I22" s="128">
        <f t="shared" si="4"/>
        <v>0</v>
      </c>
      <c r="J22" s="128">
        <f t="shared" si="4"/>
        <v>0</v>
      </c>
      <c r="K22" s="128">
        <f t="shared" si="4"/>
        <v>0</v>
      </c>
      <c r="L22" s="128">
        <f t="shared" si="4"/>
        <v>0</v>
      </c>
      <c r="M22" s="128">
        <f t="shared" si="4"/>
        <v>0</v>
      </c>
      <c r="N22" s="128">
        <f>SUM(B22:M22)</f>
        <v>1450863.2000000002</v>
      </c>
      <c r="O22" s="36"/>
    </row>
    <row r="23" spans="1:16" s="126" customFormat="1" x14ac:dyDescent="0.25">
      <c r="A23" s="129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1"/>
    </row>
    <row r="24" spans="1:16" x14ac:dyDescent="0.25">
      <c r="A24" s="127" t="s">
        <v>30</v>
      </c>
      <c r="B24" s="123">
        <f>B14-B22</f>
        <v>80169.72</v>
      </c>
      <c r="C24" s="123">
        <f t="shared" ref="C24:M24" si="5">C14-C22</f>
        <v>195818.96000000002</v>
      </c>
      <c r="D24" s="123">
        <f t="shared" si="5"/>
        <v>122887.34000000003</v>
      </c>
      <c r="E24" s="123">
        <f t="shared" si="5"/>
        <v>196154.34999999998</v>
      </c>
      <c r="F24" s="123">
        <f t="shared" si="5"/>
        <v>230608.86</v>
      </c>
      <c r="G24" s="123">
        <f t="shared" si="5"/>
        <v>0</v>
      </c>
      <c r="H24" s="123">
        <f t="shared" si="5"/>
        <v>0</v>
      </c>
      <c r="I24" s="123">
        <f t="shared" si="5"/>
        <v>0</v>
      </c>
      <c r="J24" s="123">
        <f t="shared" si="5"/>
        <v>0</v>
      </c>
      <c r="K24" s="123">
        <f t="shared" si="5"/>
        <v>0</v>
      </c>
      <c r="L24" s="123">
        <f t="shared" si="5"/>
        <v>0</v>
      </c>
      <c r="M24" s="123">
        <f t="shared" si="5"/>
        <v>0</v>
      </c>
      <c r="N24" s="123">
        <f>SUM(B24:M24)</f>
        <v>825639.2300000001</v>
      </c>
      <c r="P24" s="36"/>
    </row>
    <row r="25" spans="1:16" s="126" customFormat="1" x14ac:dyDescent="0.25">
      <c r="A25" s="129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1"/>
    </row>
    <row r="27" spans="1:16" x14ac:dyDescent="0.25">
      <c r="A27" s="121" t="s">
        <v>31</v>
      </c>
    </row>
    <row r="28" spans="1:16" x14ac:dyDescent="0.25">
      <c r="A28" s="29" t="s">
        <v>32</v>
      </c>
      <c r="B28" s="91">
        <v>32181.530000000002</v>
      </c>
      <c r="C28" s="91">
        <v>29281.510000000002</v>
      </c>
      <c r="D28" s="91">
        <v>36079.65</v>
      </c>
      <c r="E28" s="91">
        <v>33876.22</v>
      </c>
      <c r="F28" s="91">
        <v>49118.51</v>
      </c>
      <c r="G28" s="91"/>
      <c r="H28" s="91"/>
      <c r="I28" s="91"/>
      <c r="J28" s="91"/>
      <c r="K28" s="91"/>
      <c r="L28" s="91"/>
      <c r="M28" s="91"/>
      <c r="N28" s="36">
        <f>SUM(B28:M28)</f>
        <v>180537.42</v>
      </c>
    </row>
    <row r="29" spans="1:16" x14ac:dyDescent="0.25">
      <c r="A29" s="29" t="s">
        <v>33</v>
      </c>
      <c r="B29" s="91">
        <v>488.75</v>
      </c>
      <c r="C29" s="91">
        <v>257.69</v>
      </c>
      <c r="D29" s="91">
        <v>0</v>
      </c>
      <c r="E29" s="91">
        <v>0</v>
      </c>
      <c r="F29" s="91">
        <v>4603.26</v>
      </c>
      <c r="G29" s="91"/>
      <c r="H29" s="91"/>
      <c r="I29" s="91"/>
      <c r="J29" s="91"/>
      <c r="K29" s="91"/>
      <c r="L29" s="91"/>
      <c r="M29" s="91"/>
      <c r="N29" s="36">
        <f t="shared" ref="N29:N35" si="6">SUM(B29:M29)</f>
        <v>5349.7000000000007</v>
      </c>
    </row>
    <row r="30" spans="1:16" x14ac:dyDescent="0.25">
      <c r="A30" s="29" t="s">
        <v>34</v>
      </c>
      <c r="B30" s="91">
        <v>1987.37</v>
      </c>
      <c r="C30" s="91">
        <v>0</v>
      </c>
      <c r="D30" s="91">
        <v>4266.2299999999996</v>
      </c>
      <c r="E30" s="91">
        <v>16101</v>
      </c>
      <c r="F30" s="91">
        <v>19141.969999999998</v>
      </c>
      <c r="G30" s="91"/>
      <c r="H30" s="91"/>
      <c r="I30" s="91"/>
      <c r="J30" s="91"/>
      <c r="K30" s="91"/>
      <c r="L30" s="91"/>
      <c r="M30" s="91"/>
      <c r="N30" s="36">
        <f t="shared" si="6"/>
        <v>41496.569999999992</v>
      </c>
    </row>
    <row r="31" spans="1:16" x14ac:dyDescent="0.25">
      <c r="A31" s="29" t="s">
        <v>35</v>
      </c>
      <c r="B31" s="91">
        <v>47690.83</v>
      </c>
      <c r="C31" s="91">
        <v>48342.04</v>
      </c>
      <c r="D31" s="91">
        <v>48166.27</v>
      </c>
      <c r="E31" s="91">
        <v>48166.27</v>
      </c>
      <c r="F31" s="91">
        <v>48342.04</v>
      </c>
      <c r="G31" s="91"/>
      <c r="H31" s="91"/>
      <c r="I31" s="91"/>
      <c r="J31" s="91"/>
      <c r="K31" s="91"/>
      <c r="L31" s="91"/>
      <c r="M31" s="91"/>
      <c r="N31" s="36">
        <f t="shared" si="6"/>
        <v>240707.44999999998</v>
      </c>
    </row>
    <row r="32" spans="1:16" x14ac:dyDescent="0.25">
      <c r="A32" s="29" t="s">
        <v>36</v>
      </c>
      <c r="B32" s="91">
        <v>1261.52</v>
      </c>
      <c r="C32" s="91">
        <v>7964.6399999999994</v>
      </c>
      <c r="D32" s="91">
        <v>24776.640000000003</v>
      </c>
      <c r="E32" s="91">
        <v>6750.9400000000005</v>
      </c>
      <c r="F32" s="91">
        <v>12897.24</v>
      </c>
      <c r="G32" s="91"/>
      <c r="H32" s="91"/>
      <c r="I32" s="91"/>
      <c r="J32" s="91"/>
      <c r="K32" s="91"/>
      <c r="L32" s="91"/>
      <c r="M32" s="91"/>
      <c r="N32" s="36">
        <f t="shared" si="6"/>
        <v>53650.98</v>
      </c>
    </row>
    <row r="33" spans="1:15" x14ac:dyDescent="0.25">
      <c r="A33" s="29" t="s">
        <v>37</v>
      </c>
      <c r="B33" s="91">
        <v>0</v>
      </c>
      <c r="C33" s="91">
        <v>0</v>
      </c>
      <c r="D33" s="91">
        <v>2916.31</v>
      </c>
      <c r="E33" s="91">
        <v>0</v>
      </c>
      <c r="F33" s="91">
        <v>0</v>
      </c>
      <c r="G33" s="91"/>
      <c r="H33" s="91"/>
      <c r="I33" s="91"/>
      <c r="J33" s="91"/>
      <c r="K33" s="91"/>
      <c r="L33" s="91"/>
      <c r="M33" s="91"/>
      <c r="N33" s="36">
        <f t="shared" si="6"/>
        <v>2916.31</v>
      </c>
    </row>
    <row r="34" spans="1:15" x14ac:dyDescent="0.25">
      <c r="A34" s="29" t="s">
        <v>38</v>
      </c>
      <c r="B34" s="91">
        <v>393.63</v>
      </c>
      <c r="C34" s="91">
        <v>513.61</v>
      </c>
      <c r="D34" s="91">
        <v>1685.97</v>
      </c>
      <c r="E34" s="91">
        <v>556.25</v>
      </c>
      <c r="F34" s="91">
        <v>1161.29</v>
      </c>
      <c r="G34" s="91"/>
      <c r="H34" s="91"/>
      <c r="I34" s="91"/>
      <c r="J34" s="91"/>
      <c r="K34" s="91"/>
      <c r="L34" s="91"/>
      <c r="M34" s="91"/>
      <c r="N34" s="36">
        <f t="shared" si="6"/>
        <v>4310.75</v>
      </c>
    </row>
    <row r="35" spans="1:15" x14ac:dyDescent="0.25">
      <c r="A35" s="29" t="s">
        <v>158</v>
      </c>
      <c r="B35" s="91">
        <v>35904.61</v>
      </c>
      <c r="C35" s="91">
        <v>34907.35</v>
      </c>
      <c r="D35" s="91">
        <v>29809.289999999997</v>
      </c>
      <c r="E35" s="91">
        <v>21502.92</v>
      </c>
      <c r="F35" s="91">
        <v>51635.96</v>
      </c>
      <c r="G35" s="91"/>
      <c r="H35" s="91"/>
      <c r="I35" s="91"/>
      <c r="J35" s="91"/>
      <c r="K35" s="91"/>
      <c r="L35" s="91"/>
      <c r="M35" s="91"/>
      <c r="N35" s="36">
        <f t="shared" si="6"/>
        <v>173760.12999999998</v>
      </c>
    </row>
    <row r="36" spans="1:15" ht="5.25" customHeight="1" x14ac:dyDescent="0.25">
      <c r="A36" s="29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17"/>
    </row>
    <row r="37" spans="1:15" x14ac:dyDescent="0.25">
      <c r="A37" s="122" t="s">
        <v>42</v>
      </c>
      <c r="B37" s="123">
        <f t="shared" ref="B37:L37" si="7">SUM(B28:B35)</f>
        <v>119908.24000000002</v>
      </c>
      <c r="C37" s="123">
        <f t="shared" si="7"/>
        <v>121266.84</v>
      </c>
      <c r="D37" s="123">
        <f t="shared" si="7"/>
        <v>147700.35999999999</v>
      </c>
      <c r="E37" s="123">
        <f t="shared" si="7"/>
        <v>126953.59999999999</v>
      </c>
      <c r="F37" s="123">
        <f t="shared" si="7"/>
        <v>186900.27</v>
      </c>
      <c r="G37" s="123">
        <f t="shared" si="7"/>
        <v>0</v>
      </c>
      <c r="H37" s="123">
        <f t="shared" si="7"/>
        <v>0</v>
      </c>
      <c r="I37" s="123">
        <f t="shared" si="7"/>
        <v>0</v>
      </c>
      <c r="J37" s="123">
        <f t="shared" si="7"/>
        <v>0</v>
      </c>
      <c r="K37" s="123">
        <f t="shared" si="7"/>
        <v>0</v>
      </c>
      <c r="L37" s="123">
        <f t="shared" si="7"/>
        <v>0</v>
      </c>
      <c r="M37" s="123">
        <f>SUM(M28:M35)</f>
        <v>0</v>
      </c>
      <c r="N37" s="123">
        <f t="shared" ref="N37" si="8">SUM(B37:M37)</f>
        <v>702729.30999999994</v>
      </c>
    </row>
    <row r="38" spans="1:15" ht="5.25" customHeight="1" x14ac:dyDescent="0.25">
      <c r="A38" s="2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17"/>
    </row>
    <row r="39" spans="1:15" ht="15.75" thickBot="1" x14ac:dyDescent="0.3">
      <c r="A39" s="127" t="s">
        <v>44</v>
      </c>
      <c r="B39" s="132">
        <f>B24-B37</f>
        <v>-39738.520000000019</v>
      </c>
      <c r="C39" s="132">
        <f>C24-C37</f>
        <v>74552.120000000024</v>
      </c>
      <c r="D39" s="132">
        <f t="shared" ref="D39:N39" si="9">D24-D37</f>
        <v>-24813.01999999996</v>
      </c>
      <c r="E39" s="132">
        <f t="shared" si="9"/>
        <v>69200.749999999985</v>
      </c>
      <c r="F39" s="132">
        <f t="shared" si="9"/>
        <v>43708.59</v>
      </c>
      <c r="G39" s="132">
        <f t="shared" si="9"/>
        <v>0</v>
      </c>
      <c r="H39" s="132">
        <f t="shared" si="9"/>
        <v>0</v>
      </c>
      <c r="I39" s="132">
        <f t="shared" si="9"/>
        <v>0</v>
      </c>
      <c r="J39" s="132">
        <f t="shared" si="9"/>
        <v>0</v>
      </c>
      <c r="K39" s="132">
        <f t="shared" si="9"/>
        <v>0</v>
      </c>
      <c r="L39" s="132">
        <f t="shared" si="9"/>
        <v>0</v>
      </c>
      <c r="M39" s="132">
        <f t="shared" si="9"/>
        <v>0</v>
      </c>
      <c r="N39" s="132">
        <f t="shared" si="9"/>
        <v>122909.92000000016</v>
      </c>
    </row>
    <row r="40" spans="1:15" ht="5.25" customHeight="1" thickTop="1" x14ac:dyDescent="0.25">
      <c r="A40" s="29"/>
      <c r="B40" s="14"/>
    </row>
    <row r="41" spans="1:15" ht="15.75" thickBot="1" x14ac:dyDescent="0.3">
      <c r="A41" s="121" t="s">
        <v>45</v>
      </c>
      <c r="B41" s="132">
        <f>B39+B43+B44+B45</f>
        <v>-25979.840000000018</v>
      </c>
      <c r="C41" s="132">
        <f t="shared" ref="C41:E41" si="10">C39+C43+C44+C45</f>
        <v>88310.800000000017</v>
      </c>
      <c r="D41" s="132">
        <f t="shared" si="10"/>
        <v>-7199.4399999999605</v>
      </c>
      <c r="E41" s="132">
        <f t="shared" si="10"/>
        <v>82994.829999999987</v>
      </c>
      <c r="F41" s="132"/>
      <c r="G41" s="132"/>
      <c r="H41" s="132"/>
      <c r="I41" s="132"/>
      <c r="J41" s="132"/>
      <c r="K41" s="132"/>
      <c r="L41" s="132"/>
      <c r="M41" s="132"/>
      <c r="N41" s="132">
        <f>SUM(B41:M41)</f>
        <v>138126.35000000003</v>
      </c>
      <c r="O41" s="36">
        <f>+N41-N39</f>
        <v>15216.429999999877</v>
      </c>
    </row>
    <row r="42" spans="1:15" ht="15.75" thickTop="1" x14ac:dyDescent="0.25"/>
    <row r="43" spans="1:15" x14ac:dyDescent="0.25">
      <c r="A43" t="s">
        <v>671</v>
      </c>
      <c r="B43" s="36">
        <v>0</v>
      </c>
      <c r="C43">
        <v>0</v>
      </c>
      <c r="D43">
        <v>0</v>
      </c>
      <c r="E43">
        <v>0</v>
      </c>
    </row>
    <row r="44" spans="1:15" x14ac:dyDescent="0.25">
      <c r="A44" t="s">
        <v>679</v>
      </c>
      <c r="B44" s="36">
        <v>0</v>
      </c>
      <c r="C44" s="36">
        <v>0</v>
      </c>
      <c r="D44" s="36">
        <v>3854.9</v>
      </c>
      <c r="E44" s="36">
        <v>0</v>
      </c>
      <c r="F44" s="36"/>
      <c r="G44" s="36"/>
      <c r="H44" s="36"/>
      <c r="I44" s="36"/>
      <c r="J44" s="36"/>
      <c r="K44" s="36"/>
      <c r="L44" s="36"/>
      <c r="M44" s="36"/>
    </row>
    <row r="45" spans="1:15" x14ac:dyDescent="0.25">
      <c r="A45" t="s">
        <v>63</v>
      </c>
      <c r="B45" s="32">
        <v>13758.68</v>
      </c>
      <c r="C45" s="32">
        <v>13758.68</v>
      </c>
      <c r="D45" s="32">
        <v>13758.679999999998</v>
      </c>
      <c r="E45" s="32">
        <v>13794.079999999998</v>
      </c>
    </row>
    <row r="46" spans="1:15" x14ac:dyDescent="0.25">
      <c r="M46" s="36"/>
    </row>
  </sheetData>
  <mergeCells count="3">
    <mergeCell ref="A1:N1"/>
    <mergeCell ref="A2:N2"/>
    <mergeCell ref="A3:N3"/>
  </mergeCells>
  <pageMargins left="0.7" right="0.7" top="0.75" bottom="0.75" header="0.3" footer="0.3"/>
  <pageSetup scale="65" fitToHeight="0" orientation="landscape" horizontalDpi="300" verticalDpi="300" r:id="rId1"/>
  <colBreaks count="1" manualBreakCount="1">
    <brk id="1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F3A9-2BCF-41DD-BDDB-FFCD64F22604}">
  <sheetPr>
    <tabColor theme="9" tint="0.79998168889431442"/>
  </sheetPr>
  <dimension ref="A3:O9"/>
  <sheetViews>
    <sheetView workbookViewId="0">
      <selection activeCell="O5" sqref="O5"/>
    </sheetView>
  </sheetViews>
  <sheetFormatPr defaultRowHeight="15" x14ac:dyDescent="0.25"/>
  <cols>
    <col min="3" max="3" width="15.7109375" customWidth="1"/>
    <col min="4" max="4" width="16.28515625" customWidth="1"/>
    <col min="5" max="5" width="11.42578125" bestFit="1" customWidth="1"/>
    <col min="15" max="15" width="11.42578125" bestFit="1" customWidth="1"/>
  </cols>
  <sheetData>
    <row r="3" spans="1:15" x14ac:dyDescent="0.25">
      <c r="C3" s="63" t="s">
        <v>4</v>
      </c>
      <c r="D3" s="63" t="s">
        <v>5</v>
      </c>
      <c r="E3" s="63" t="s">
        <v>6</v>
      </c>
      <c r="F3" s="63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64" t="s">
        <v>12</v>
      </c>
      <c r="L3" s="65" t="s">
        <v>13</v>
      </c>
      <c r="M3" s="65" t="s">
        <v>14</v>
      </c>
      <c r="N3" s="66" t="s">
        <v>15</v>
      </c>
      <c r="O3" s="66" t="s">
        <v>16</v>
      </c>
    </row>
    <row r="4" spans="1:15" x14ac:dyDescent="0.25">
      <c r="A4" t="s">
        <v>50</v>
      </c>
      <c r="C4" s="133">
        <v>373800</v>
      </c>
      <c r="D4" s="133">
        <v>285850</v>
      </c>
      <c r="E4" s="133">
        <v>277400</v>
      </c>
      <c r="F4" s="133"/>
      <c r="G4" s="133"/>
      <c r="H4" s="133"/>
      <c r="I4" s="133"/>
      <c r="J4" s="133"/>
      <c r="K4" s="133"/>
      <c r="L4" s="133"/>
      <c r="M4" s="133"/>
      <c r="N4" s="133"/>
      <c r="O4" s="133">
        <f>+SUM(C4:N4)</f>
        <v>937050</v>
      </c>
    </row>
    <row r="5" spans="1:15" x14ac:dyDescent="0.25">
      <c r="A5" t="s">
        <v>58</v>
      </c>
      <c r="C5" s="133">
        <v>94268.26</v>
      </c>
      <c r="D5" s="133">
        <v>324971.75</v>
      </c>
      <c r="E5" s="133">
        <v>285933.24999999994</v>
      </c>
      <c r="F5" s="133"/>
      <c r="G5" s="133"/>
      <c r="H5" s="133"/>
      <c r="I5" s="133"/>
      <c r="J5" s="133"/>
      <c r="K5" s="133"/>
      <c r="L5" s="133"/>
      <c r="M5" s="133"/>
      <c r="N5" s="133"/>
      <c r="O5" s="133">
        <f>+SUM(C5:N5)</f>
        <v>705173.26</v>
      </c>
    </row>
    <row r="6" spans="1:15" x14ac:dyDescent="0.25"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</row>
    <row r="7" spans="1:15" x14ac:dyDescent="0.25">
      <c r="C7" s="133">
        <f>+C4-C5</f>
        <v>279531.74</v>
      </c>
      <c r="D7" s="133">
        <f>+D4-D5</f>
        <v>-39121.75</v>
      </c>
      <c r="E7" s="133">
        <f>+E4-E5</f>
        <v>-8533.2499999999418</v>
      </c>
      <c r="F7" s="133"/>
      <c r="G7" s="133"/>
      <c r="H7" s="133"/>
      <c r="I7" s="133"/>
      <c r="J7" s="133"/>
      <c r="K7" s="133"/>
      <c r="L7" s="133"/>
      <c r="M7" s="133"/>
      <c r="N7" s="133"/>
      <c r="O7" s="133">
        <f>+SUM(C7:N7)</f>
        <v>231876.74000000005</v>
      </c>
    </row>
    <row r="9" spans="1:15" x14ac:dyDescent="0.25">
      <c r="D9" s="135">
        <f>+D5/C4</f>
        <v>0.86937332798287859</v>
      </c>
      <c r="E9" s="135">
        <f>+E5/D4</f>
        <v>1.0002912366625851</v>
      </c>
      <c r="O9" s="133">
        <f>+O7/O4</f>
        <v>0.24745396723760743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F5AA-9F77-47DA-A179-FCE170D5E066}">
  <dimension ref="A1:R42"/>
  <sheetViews>
    <sheetView topLeftCell="D1" workbookViewId="0">
      <selection activeCell="F36" sqref="F36"/>
    </sheetView>
  </sheetViews>
  <sheetFormatPr defaultRowHeight="15" x14ac:dyDescent="0.25"/>
  <cols>
    <col min="1" max="5" width="9.42578125" customWidth="1"/>
    <col min="6" max="6" width="37.7109375" customWidth="1"/>
    <col min="7" max="7" width="11" bestFit="1" customWidth="1"/>
    <col min="8" max="8" width="13.5703125" bestFit="1" customWidth="1"/>
    <col min="9" max="10" width="12.42578125" bestFit="1" customWidth="1"/>
    <col min="11" max="11" width="11" bestFit="1" customWidth="1"/>
    <col min="12" max="12" width="13.5703125" bestFit="1" customWidth="1"/>
    <col min="13" max="13" width="11" bestFit="1" customWidth="1"/>
    <col min="14" max="14" width="14" bestFit="1" customWidth="1"/>
    <col min="15" max="15" width="10" bestFit="1" customWidth="1"/>
    <col min="16" max="16" width="9.42578125" customWidth="1"/>
    <col min="17" max="17" width="11" bestFit="1" customWidth="1"/>
    <col min="18" max="18" width="9.42578125" customWidth="1"/>
  </cols>
  <sheetData>
    <row r="1" spans="1:18" x14ac:dyDescent="0.25">
      <c r="A1" s="95" t="s">
        <v>159</v>
      </c>
      <c r="B1" s="96" t="s">
        <v>160</v>
      </c>
      <c r="C1" s="96" t="s">
        <v>161</v>
      </c>
      <c r="D1" s="96" t="s">
        <v>162</v>
      </c>
      <c r="E1" s="96" t="s">
        <v>163</v>
      </c>
      <c r="F1" s="96" t="s">
        <v>75</v>
      </c>
      <c r="G1" s="96" t="s">
        <v>164</v>
      </c>
      <c r="H1" s="96" t="s">
        <v>165</v>
      </c>
      <c r="I1" s="96" t="s">
        <v>166</v>
      </c>
      <c r="J1" s="96" t="s">
        <v>167</v>
      </c>
      <c r="K1" s="96" t="s">
        <v>168</v>
      </c>
      <c r="L1" s="96" t="s">
        <v>169</v>
      </c>
      <c r="M1" s="96" t="s">
        <v>170</v>
      </c>
      <c r="N1" s="96" t="s">
        <v>171</v>
      </c>
      <c r="O1" s="96" t="s">
        <v>172</v>
      </c>
      <c r="P1" s="96" t="s">
        <v>173</v>
      </c>
      <c r="Q1" s="96" t="s">
        <v>174</v>
      </c>
      <c r="R1" s="97" t="s">
        <v>175</v>
      </c>
    </row>
    <row r="2" spans="1:18" x14ac:dyDescent="0.25">
      <c r="A2" s="98" t="s">
        <v>176</v>
      </c>
      <c r="B2" s="99" t="s">
        <v>177</v>
      </c>
      <c r="C2" s="99" t="s">
        <v>178</v>
      </c>
      <c r="D2" s="99" t="s">
        <v>179</v>
      </c>
      <c r="E2" s="99" t="s">
        <v>180</v>
      </c>
      <c r="F2" s="99" t="s">
        <v>17</v>
      </c>
      <c r="G2" s="99" t="s">
        <v>181</v>
      </c>
      <c r="H2" s="99" t="s">
        <v>182</v>
      </c>
      <c r="I2" s="99" t="s">
        <v>183</v>
      </c>
      <c r="J2" s="99" t="s">
        <v>183</v>
      </c>
      <c r="K2" s="99" t="s">
        <v>181</v>
      </c>
      <c r="L2" s="99" t="s">
        <v>182</v>
      </c>
      <c r="M2" s="99" t="s">
        <v>181</v>
      </c>
      <c r="N2" s="99" t="s">
        <v>184</v>
      </c>
      <c r="O2" s="99" t="s">
        <v>185</v>
      </c>
      <c r="P2" s="99" t="s">
        <v>186</v>
      </c>
      <c r="Q2" s="99" t="s">
        <v>181</v>
      </c>
      <c r="R2" s="100" t="s">
        <v>182</v>
      </c>
    </row>
    <row r="3" spans="1:18" x14ac:dyDescent="0.25">
      <c r="A3" s="101" t="s">
        <v>176</v>
      </c>
      <c r="B3" s="102" t="s">
        <v>177</v>
      </c>
      <c r="C3" s="102" t="s">
        <v>178</v>
      </c>
      <c r="D3" s="102" t="s">
        <v>179</v>
      </c>
      <c r="E3" s="102" t="s">
        <v>187</v>
      </c>
      <c r="F3" s="102"/>
      <c r="G3" s="102" t="s">
        <v>181</v>
      </c>
      <c r="H3" s="102" t="s">
        <v>182</v>
      </c>
      <c r="I3" s="102" t="s">
        <v>183</v>
      </c>
      <c r="J3" s="102" t="s">
        <v>183</v>
      </c>
      <c r="K3" s="102" t="s">
        <v>181</v>
      </c>
      <c r="L3" s="102" t="s">
        <v>182</v>
      </c>
      <c r="M3" s="102" t="s">
        <v>181</v>
      </c>
      <c r="N3" s="102" t="s">
        <v>184</v>
      </c>
      <c r="O3" s="102" t="s">
        <v>185</v>
      </c>
      <c r="P3" s="102" t="s">
        <v>186</v>
      </c>
      <c r="Q3" s="102" t="s">
        <v>181</v>
      </c>
      <c r="R3" s="103" t="s">
        <v>182</v>
      </c>
    </row>
    <row r="4" spans="1:18" x14ac:dyDescent="0.25">
      <c r="A4" s="98" t="s">
        <v>176</v>
      </c>
      <c r="B4" s="99" t="s">
        <v>177</v>
      </c>
      <c r="C4" s="99" t="s">
        <v>178</v>
      </c>
      <c r="D4" s="99" t="s">
        <v>179</v>
      </c>
      <c r="E4" s="99" t="s">
        <v>188</v>
      </c>
      <c r="F4" s="99" t="s">
        <v>189</v>
      </c>
      <c r="G4" s="99" t="s">
        <v>181</v>
      </c>
      <c r="H4" s="99" t="s">
        <v>182</v>
      </c>
      <c r="I4" s="104">
        <v>291773.61</v>
      </c>
      <c r="J4" s="104">
        <v>-15000</v>
      </c>
      <c r="K4" s="99" t="s">
        <v>181</v>
      </c>
      <c r="L4" s="104">
        <v>3356793.17</v>
      </c>
      <c r="M4" s="99" t="s">
        <v>181</v>
      </c>
      <c r="N4" s="104">
        <v>-17586.43</v>
      </c>
      <c r="O4" s="99" t="s">
        <v>185</v>
      </c>
      <c r="P4" s="99" t="s">
        <v>186</v>
      </c>
      <c r="Q4" s="99" t="s">
        <v>181</v>
      </c>
      <c r="R4" s="105">
        <v>3615980.35</v>
      </c>
    </row>
    <row r="5" spans="1:18" x14ac:dyDescent="0.25">
      <c r="A5" s="101" t="s">
        <v>176</v>
      </c>
      <c r="B5" s="102" t="s">
        <v>177</v>
      </c>
      <c r="C5" s="102" t="s">
        <v>178</v>
      </c>
      <c r="D5" s="102" t="s">
        <v>179</v>
      </c>
      <c r="E5" s="102" t="s">
        <v>190</v>
      </c>
      <c r="F5" s="102" t="s">
        <v>191</v>
      </c>
      <c r="G5" s="102" t="s">
        <v>181</v>
      </c>
      <c r="H5" s="102" t="s">
        <v>182</v>
      </c>
      <c r="I5" s="102" t="s">
        <v>183</v>
      </c>
      <c r="J5" s="102" t="s">
        <v>183</v>
      </c>
      <c r="K5" s="102" t="s">
        <v>181</v>
      </c>
      <c r="L5" s="106">
        <v>160801.41</v>
      </c>
      <c r="M5" s="102" t="s">
        <v>181</v>
      </c>
      <c r="N5" s="102" t="s">
        <v>184</v>
      </c>
      <c r="O5" s="102" t="s">
        <v>185</v>
      </c>
      <c r="P5" s="102" t="s">
        <v>186</v>
      </c>
      <c r="Q5" s="102" t="s">
        <v>181</v>
      </c>
      <c r="R5" s="107">
        <v>160801.41</v>
      </c>
    </row>
    <row r="6" spans="1:18" x14ac:dyDescent="0.25">
      <c r="A6" s="98" t="s">
        <v>176</v>
      </c>
      <c r="B6" s="99" t="s">
        <v>177</v>
      </c>
      <c r="C6" s="99" t="s">
        <v>178</v>
      </c>
      <c r="D6" s="99" t="s">
        <v>179</v>
      </c>
      <c r="E6" s="99" t="s">
        <v>192</v>
      </c>
      <c r="F6" s="99" t="s">
        <v>193</v>
      </c>
      <c r="G6" s="99" t="s">
        <v>181</v>
      </c>
      <c r="H6" s="104">
        <v>228872.08</v>
      </c>
      <c r="I6" s="99" t="s">
        <v>183</v>
      </c>
      <c r="J6" s="99" t="s">
        <v>183</v>
      </c>
      <c r="K6" s="99" t="s">
        <v>181</v>
      </c>
      <c r="L6" s="104">
        <v>2008440.76</v>
      </c>
      <c r="M6" s="99" t="s">
        <v>181</v>
      </c>
      <c r="N6" s="99" t="s">
        <v>184</v>
      </c>
      <c r="O6" s="99" t="s">
        <v>185</v>
      </c>
      <c r="P6" s="99" t="s">
        <v>186</v>
      </c>
      <c r="Q6" s="99" t="s">
        <v>181</v>
      </c>
      <c r="R6" s="105">
        <v>2237312.84</v>
      </c>
    </row>
    <row r="7" spans="1:18" x14ac:dyDescent="0.25">
      <c r="A7" s="101" t="s">
        <v>176</v>
      </c>
      <c r="B7" s="102" t="s">
        <v>177</v>
      </c>
      <c r="C7" s="102" t="s">
        <v>178</v>
      </c>
      <c r="D7" s="102" t="s">
        <v>179</v>
      </c>
      <c r="E7" s="102" t="s">
        <v>194</v>
      </c>
      <c r="F7" s="102" t="s">
        <v>195</v>
      </c>
      <c r="G7" s="102" t="s">
        <v>181</v>
      </c>
      <c r="H7" s="102" t="s">
        <v>182</v>
      </c>
      <c r="I7" s="102" t="s">
        <v>183</v>
      </c>
      <c r="J7" s="102" t="s">
        <v>183</v>
      </c>
      <c r="K7" s="102" t="s">
        <v>181</v>
      </c>
      <c r="L7" s="102" t="s">
        <v>182</v>
      </c>
      <c r="M7" s="102" t="s">
        <v>181</v>
      </c>
      <c r="N7" s="102" t="s">
        <v>184</v>
      </c>
      <c r="O7" s="102" t="s">
        <v>185</v>
      </c>
      <c r="P7" s="102" t="s">
        <v>186</v>
      </c>
      <c r="Q7" s="102" t="s">
        <v>181</v>
      </c>
      <c r="R7" s="103" t="s">
        <v>182</v>
      </c>
    </row>
    <row r="8" spans="1:18" x14ac:dyDescent="0.25">
      <c r="A8" s="98" t="s">
        <v>176</v>
      </c>
      <c r="B8" s="99" t="s">
        <v>177</v>
      </c>
      <c r="C8" s="99" t="s">
        <v>178</v>
      </c>
      <c r="D8" s="99" t="s">
        <v>179</v>
      </c>
      <c r="E8" s="99" t="s">
        <v>196</v>
      </c>
      <c r="F8" s="99"/>
      <c r="G8" s="99" t="s">
        <v>181</v>
      </c>
      <c r="H8" s="99" t="s">
        <v>182</v>
      </c>
      <c r="I8" s="99" t="s">
        <v>183</v>
      </c>
      <c r="J8" s="99" t="s">
        <v>183</v>
      </c>
      <c r="K8" s="99" t="s">
        <v>181</v>
      </c>
      <c r="L8" s="99" t="s">
        <v>182</v>
      </c>
      <c r="M8" s="99" t="s">
        <v>181</v>
      </c>
      <c r="N8" s="99" t="s">
        <v>184</v>
      </c>
      <c r="O8" s="99" t="s">
        <v>185</v>
      </c>
      <c r="P8" s="99" t="s">
        <v>186</v>
      </c>
      <c r="Q8" s="99" t="s">
        <v>181</v>
      </c>
      <c r="R8" s="100" t="s">
        <v>182</v>
      </c>
    </row>
    <row r="9" spans="1:18" x14ac:dyDescent="0.25">
      <c r="A9" s="101" t="s">
        <v>176</v>
      </c>
      <c r="B9" s="102" t="s">
        <v>177</v>
      </c>
      <c r="C9" s="102" t="s">
        <v>178</v>
      </c>
      <c r="D9" s="102" t="s">
        <v>179</v>
      </c>
      <c r="E9" s="102" t="s">
        <v>197</v>
      </c>
      <c r="F9" s="102" t="s">
        <v>198</v>
      </c>
      <c r="G9" s="102" t="s">
        <v>181</v>
      </c>
      <c r="H9" s="106">
        <v>228872.08</v>
      </c>
      <c r="I9" s="106">
        <v>291773.61</v>
      </c>
      <c r="J9" s="106">
        <v>-15000</v>
      </c>
      <c r="K9" s="102" t="s">
        <v>181</v>
      </c>
      <c r="L9" s="106">
        <v>5526035.3399999999</v>
      </c>
      <c r="M9" s="102" t="s">
        <v>181</v>
      </c>
      <c r="N9" s="106">
        <v>-17586.43</v>
      </c>
      <c r="O9" s="102" t="s">
        <v>185</v>
      </c>
      <c r="P9" s="102" t="s">
        <v>186</v>
      </c>
      <c r="Q9" s="102" t="s">
        <v>181</v>
      </c>
      <c r="R9" s="107">
        <v>6014094.5999999996</v>
      </c>
    </row>
    <row r="10" spans="1:18" x14ac:dyDescent="0.25">
      <c r="A10" s="98" t="s">
        <v>176</v>
      </c>
      <c r="B10" s="99" t="s">
        <v>177</v>
      </c>
      <c r="C10" s="99" t="s">
        <v>178</v>
      </c>
      <c r="D10" s="99" t="s">
        <v>179</v>
      </c>
      <c r="E10" s="99" t="s">
        <v>199</v>
      </c>
      <c r="F10" s="99"/>
      <c r="G10" s="99" t="s">
        <v>181</v>
      </c>
      <c r="H10" s="99" t="s">
        <v>182</v>
      </c>
      <c r="I10" s="99" t="s">
        <v>183</v>
      </c>
      <c r="J10" s="99" t="s">
        <v>183</v>
      </c>
      <c r="K10" s="99" t="s">
        <v>181</v>
      </c>
      <c r="L10" s="99" t="s">
        <v>182</v>
      </c>
      <c r="M10" s="99" t="s">
        <v>181</v>
      </c>
      <c r="N10" s="99" t="s">
        <v>184</v>
      </c>
      <c r="O10" s="99" t="s">
        <v>185</v>
      </c>
      <c r="P10" s="99" t="s">
        <v>186</v>
      </c>
      <c r="Q10" s="99" t="s">
        <v>181</v>
      </c>
      <c r="R10" s="100" t="s">
        <v>182</v>
      </c>
    </row>
    <row r="11" spans="1:18" x14ac:dyDescent="0.25">
      <c r="A11" s="101" t="s">
        <v>176</v>
      </c>
      <c r="B11" s="102" t="s">
        <v>177</v>
      </c>
      <c r="C11" s="102" t="s">
        <v>178</v>
      </c>
      <c r="D11" s="102" t="s">
        <v>179</v>
      </c>
      <c r="E11" s="102" t="s">
        <v>200</v>
      </c>
      <c r="F11" s="102" t="s">
        <v>25</v>
      </c>
      <c r="G11" s="102" t="s">
        <v>181</v>
      </c>
      <c r="H11" s="102" t="s">
        <v>182</v>
      </c>
      <c r="I11" s="102" t="s">
        <v>183</v>
      </c>
      <c r="J11" s="102" t="s">
        <v>183</v>
      </c>
      <c r="K11" s="102" t="s">
        <v>181</v>
      </c>
      <c r="L11" s="102" t="s">
        <v>182</v>
      </c>
      <c r="M11" s="102" t="s">
        <v>181</v>
      </c>
      <c r="N11" s="102" t="s">
        <v>184</v>
      </c>
      <c r="O11" s="102" t="s">
        <v>185</v>
      </c>
      <c r="P11" s="102" t="s">
        <v>186</v>
      </c>
      <c r="Q11" s="102" t="s">
        <v>181</v>
      </c>
      <c r="R11" s="103" t="s">
        <v>182</v>
      </c>
    </row>
    <row r="12" spans="1:18" x14ac:dyDescent="0.25">
      <c r="A12" s="98" t="s">
        <v>176</v>
      </c>
      <c r="B12" s="99" t="s">
        <v>177</v>
      </c>
      <c r="C12" s="99" t="s">
        <v>178</v>
      </c>
      <c r="D12" s="99" t="s">
        <v>179</v>
      </c>
      <c r="E12" s="99" t="s">
        <v>201</v>
      </c>
      <c r="F12" s="99"/>
      <c r="G12" s="99" t="s">
        <v>181</v>
      </c>
      <c r="H12" s="99" t="s">
        <v>182</v>
      </c>
      <c r="I12" s="99" t="s">
        <v>183</v>
      </c>
      <c r="J12" s="99" t="s">
        <v>183</v>
      </c>
      <c r="K12" s="99" t="s">
        <v>181</v>
      </c>
      <c r="L12" s="99" t="s">
        <v>182</v>
      </c>
      <c r="M12" s="99" t="s">
        <v>181</v>
      </c>
      <c r="N12" s="99" t="s">
        <v>184</v>
      </c>
      <c r="O12" s="99" t="s">
        <v>185</v>
      </c>
      <c r="P12" s="99" t="s">
        <v>186</v>
      </c>
      <c r="Q12" s="99" t="s">
        <v>181</v>
      </c>
      <c r="R12" s="100" t="s">
        <v>182</v>
      </c>
    </row>
    <row r="13" spans="1:18" x14ac:dyDescent="0.25">
      <c r="A13" s="101" t="s">
        <v>176</v>
      </c>
      <c r="B13" s="102" t="s">
        <v>177</v>
      </c>
      <c r="C13" s="102" t="s">
        <v>178</v>
      </c>
      <c r="D13" s="102" t="s">
        <v>179</v>
      </c>
      <c r="E13" s="102" t="s">
        <v>202</v>
      </c>
      <c r="F13" s="102" t="s">
        <v>203</v>
      </c>
      <c r="G13" s="106">
        <v>31899.98</v>
      </c>
      <c r="H13" s="106">
        <v>69918.3</v>
      </c>
      <c r="I13" s="106">
        <v>477573.1</v>
      </c>
      <c r="J13" s="106">
        <v>600814.78</v>
      </c>
      <c r="K13" s="106">
        <v>5433.2</v>
      </c>
      <c r="L13" s="106">
        <v>939020.92</v>
      </c>
      <c r="M13" s="106">
        <v>31094.080000000002</v>
      </c>
      <c r="N13" s="106">
        <v>922257.6</v>
      </c>
      <c r="O13" s="102" t="s">
        <v>185</v>
      </c>
      <c r="P13" s="102" t="s">
        <v>186</v>
      </c>
      <c r="Q13" s="106">
        <v>19010.78</v>
      </c>
      <c r="R13" s="107">
        <v>3097022.74</v>
      </c>
    </row>
    <row r="14" spans="1:18" x14ac:dyDescent="0.25">
      <c r="A14" s="98" t="s">
        <v>176</v>
      </c>
      <c r="B14" s="99" t="s">
        <v>177</v>
      </c>
      <c r="C14" s="99" t="s">
        <v>178</v>
      </c>
      <c r="D14" s="99" t="s">
        <v>179</v>
      </c>
      <c r="E14" s="99" t="s">
        <v>204</v>
      </c>
      <c r="F14" s="99" t="s">
        <v>205</v>
      </c>
      <c r="G14" s="104">
        <v>26129.07</v>
      </c>
      <c r="H14" s="99">
        <v>130.27000000000001</v>
      </c>
      <c r="I14" s="104">
        <v>54261.63</v>
      </c>
      <c r="J14" s="104">
        <v>119153.37</v>
      </c>
      <c r="K14" s="104">
        <v>2605.34</v>
      </c>
      <c r="L14" s="104">
        <v>230521.21</v>
      </c>
      <c r="M14" s="104">
        <v>10514.83</v>
      </c>
      <c r="N14" s="104">
        <v>120801.81</v>
      </c>
      <c r="O14" s="99" t="s">
        <v>185</v>
      </c>
      <c r="P14" s="99" t="s">
        <v>186</v>
      </c>
      <c r="Q14" s="99">
        <v>107.98</v>
      </c>
      <c r="R14" s="105">
        <v>564225.51</v>
      </c>
    </row>
    <row r="15" spans="1:18" x14ac:dyDescent="0.25">
      <c r="A15" s="101" t="s">
        <v>176</v>
      </c>
      <c r="B15" s="102" t="s">
        <v>177</v>
      </c>
      <c r="C15" s="102" t="s">
        <v>178</v>
      </c>
      <c r="D15" s="102" t="s">
        <v>179</v>
      </c>
      <c r="E15" s="102" t="s">
        <v>206</v>
      </c>
      <c r="F15" s="102" t="s">
        <v>207</v>
      </c>
      <c r="G15" s="106">
        <v>1823.02</v>
      </c>
      <c r="H15" s="106">
        <v>2215.5500000000002</v>
      </c>
      <c r="I15" s="106">
        <v>48296.92</v>
      </c>
      <c r="J15" s="106">
        <v>72737.94</v>
      </c>
      <c r="K15" s="106">
        <v>2026.23</v>
      </c>
      <c r="L15" s="106">
        <v>185633.06</v>
      </c>
      <c r="M15" s="106">
        <v>3417.95</v>
      </c>
      <c r="N15" s="106">
        <v>79273.19</v>
      </c>
      <c r="O15" s="102" t="s">
        <v>185</v>
      </c>
      <c r="P15" s="102" t="s">
        <v>186</v>
      </c>
      <c r="Q15" s="102" t="s">
        <v>181</v>
      </c>
      <c r="R15" s="107">
        <v>395423.86</v>
      </c>
    </row>
    <row r="16" spans="1:18" x14ac:dyDescent="0.25">
      <c r="A16" s="98" t="s">
        <v>176</v>
      </c>
      <c r="B16" s="99" t="s">
        <v>177</v>
      </c>
      <c r="C16" s="99" t="s">
        <v>178</v>
      </c>
      <c r="D16" s="99" t="s">
        <v>179</v>
      </c>
      <c r="E16" s="99" t="s">
        <v>208</v>
      </c>
      <c r="F16" s="99"/>
      <c r="G16" s="99" t="s">
        <v>181</v>
      </c>
      <c r="H16" s="99" t="s">
        <v>182</v>
      </c>
      <c r="I16" s="99" t="s">
        <v>183</v>
      </c>
      <c r="J16" s="99" t="s">
        <v>183</v>
      </c>
      <c r="K16" s="99" t="s">
        <v>181</v>
      </c>
      <c r="L16" s="99" t="s">
        <v>182</v>
      </c>
      <c r="M16" s="99" t="s">
        <v>181</v>
      </c>
      <c r="N16" s="99" t="s">
        <v>184</v>
      </c>
      <c r="O16" s="99" t="s">
        <v>185</v>
      </c>
      <c r="P16" s="99" t="s">
        <v>186</v>
      </c>
      <c r="Q16" s="99" t="s">
        <v>181</v>
      </c>
      <c r="R16" s="100" t="s">
        <v>182</v>
      </c>
    </row>
    <row r="17" spans="1:18" x14ac:dyDescent="0.25">
      <c r="A17" s="101" t="s">
        <v>176</v>
      </c>
      <c r="B17" s="102" t="s">
        <v>177</v>
      </c>
      <c r="C17" s="102" t="s">
        <v>178</v>
      </c>
      <c r="D17" s="102" t="s">
        <v>179</v>
      </c>
      <c r="E17" s="102" t="s">
        <v>209</v>
      </c>
      <c r="F17" s="102" t="s">
        <v>29</v>
      </c>
      <c r="G17" s="106">
        <v>59852.07</v>
      </c>
      <c r="H17" s="106">
        <v>72264.12</v>
      </c>
      <c r="I17" s="106">
        <v>580131.65</v>
      </c>
      <c r="J17" s="106">
        <v>792706.09</v>
      </c>
      <c r="K17" s="106">
        <v>10064.77</v>
      </c>
      <c r="L17" s="106">
        <v>1355175.19</v>
      </c>
      <c r="M17" s="106">
        <v>45026.86</v>
      </c>
      <c r="N17" s="106">
        <v>1122332.6000000001</v>
      </c>
      <c r="O17" s="102" t="s">
        <v>185</v>
      </c>
      <c r="P17" s="102" t="s">
        <v>186</v>
      </c>
      <c r="Q17" s="106">
        <v>19118.759999999998</v>
      </c>
      <c r="R17" s="107">
        <v>4056672.11</v>
      </c>
    </row>
    <row r="18" spans="1:18" x14ac:dyDescent="0.25">
      <c r="A18" s="98" t="s">
        <v>176</v>
      </c>
      <c r="B18" s="99" t="s">
        <v>177</v>
      </c>
      <c r="C18" s="99" t="s">
        <v>178</v>
      </c>
      <c r="D18" s="99" t="s">
        <v>179</v>
      </c>
      <c r="E18" s="99" t="s">
        <v>210</v>
      </c>
      <c r="F18" s="99"/>
      <c r="G18" s="99" t="s">
        <v>181</v>
      </c>
      <c r="H18" s="99" t="s">
        <v>182</v>
      </c>
      <c r="I18" s="99" t="s">
        <v>183</v>
      </c>
      <c r="J18" s="99" t="s">
        <v>183</v>
      </c>
      <c r="K18" s="99" t="s">
        <v>181</v>
      </c>
      <c r="L18" s="99" t="s">
        <v>182</v>
      </c>
      <c r="M18" s="99" t="s">
        <v>181</v>
      </c>
      <c r="N18" s="99" t="s">
        <v>184</v>
      </c>
      <c r="O18" s="99" t="s">
        <v>185</v>
      </c>
      <c r="P18" s="99" t="s">
        <v>186</v>
      </c>
      <c r="Q18" s="99" t="s">
        <v>181</v>
      </c>
      <c r="R18" s="100" t="s">
        <v>182</v>
      </c>
    </row>
    <row r="19" spans="1:18" x14ac:dyDescent="0.25">
      <c r="A19" s="101" t="s">
        <v>176</v>
      </c>
      <c r="B19" s="102" t="s">
        <v>177</v>
      </c>
      <c r="C19" s="102" t="s">
        <v>178</v>
      </c>
      <c r="D19" s="102" t="s">
        <v>179</v>
      </c>
      <c r="E19" s="102" t="s">
        <v>211</v>
      </c>
      <c r="F19" s="102" t="s">
        <v>212</v>
      </c>
      <c r="G19" s="106">
        <v>-59852.07</v>
      </c>
      <c r="H19" s="106">
        <v>156607.96</v>
      </c>
      <c r="I19" s="106">
        <v>-288358.03999999998</v>
      </c>
      <c r="J19" s="106">
        <v>-807706.09</v>
      </c>
      <c r="K19" s="106">
        <v>-10064.77</v>
      </c>
      <c r="L19" s="106">
        <v>4170860.15</v>
      </c>
      <c r="M19" s="106">
        <v>-45026.86</v>
      </c>
      <c r="N19" s="106">
        <v>-1139919.03</v>
      </c>
      <c r="O19" s="102" t="s">
        <v>185</v>
      </c>
      <c r="P19" s="102" t="s">
        <v>186</v>
      </c>
      <c r="Q19" s="106">
        <v>-19118.759999999998</v>
      </c>
      <c r="R19" s="107">
        <v>1957422.49</v>
      </c>
    </row>
    <row r="20" spans="1:18" x14ac:dyDescent="0.25">
      <c r="A20" s="98" t="s">
        <v>176</v>
      </c>
      <c r="B20" s="99" t="s">
        <v>177</v>
      </c>
      <c r="C20" s="99" t="s">
        <v>178</v>
      </c>
      <c r="D20" s="99" t="s">
        <v>179</v>
      </c>
      <c r="E20" s="99" t="s">
        <v>213</v>
      </c>
      <c r="F20" s="99"/>
      <c r="G20" s="99" t="s">
        <v>181</v>
      </c>
      <c r="H20" s="99" t="s">
        <v>182</v>
      </c>
      <c r="I20" s="99" t="s">
        <v>183</v>
      </c>
      <c r="J20" s="99" t="s">
        <v>183</v>
      </c>
      <c r="K20" s="99" t="s">
        <v>181</v>
      </c>
      <c r="L20" s="99" t="s">
        <v>182</v>
      </c>
      <c r="M20" s="99" t="s">
        <v>181</v>
      </c>
      <c r="N20" s="99" t="s">
        <v>184</v>
      </c>
      <c r="O20" s="99" t="s">
        <v>185</v>
      </c>
      <c r="P20" s="99" t="s">
        <v>186</v>
      </c>
      <c r="Q20" s="99" t="s">
        <v>181</v>
      </c>
      <c r="R20" s="100" t="s">
        <v>182</v>
      </c>
    </row>
    <row r="21" spans="1:18" x14ac:dyDescent="0.25">
      <c r="A21" s="101" t="s">
        <v>176</v>
      </c>
      <c r="B21" s="102" t="s">
        <v>177</v>
      </c>
      <c r="C21" s="102" t="s">
        <v>178</v>
      </c>
      <c r="D21" s="102" t="s">
        <v>179</v>
      </c>
      <c r="E21" s="102" t="s">
        <v>214</v>
      </c>
      <c r="F21" s="102" t="s">
        <v>31</v>
      </c>
      <c r="G21" s="102" t="s">
        <v>181</v>
      </c>
      <c r="H21" s="102" t="s">
        <v>182</v>
      </c>
      <c r="I21" s="102" t="s">
        <v>183</v>
      </c>
      <c r="J21" s="102" t="s">
        <v>183</v>
      </c>
      <c r="K21" s="102" t="s">
        <v>181</v>
      </c>
      <c r="L21" s="102" t="s">
        <v>182</v>
      </c>
      <c r="M21" s="102" t="s">
        <v>181</v>
      </c>
      <c r="N21" s="102" t="s">
        <v>184</v>
      </c>
      <c r="O21" s="102" t="s">
        <v>185</v>
      </c>
      <c r="P21" s="102" t="s">
        <v>186</v>
      </c>
      <c r="Q21" s="102" t="s">
        <v>181</v>
      </c>
      <c r="R21" s="103" t="s">
        <v>182</v>
      </c>
    </row>
    <row r="22" spans="1:18" x14ac:dyDescent="0.25">
      <c r="A22" s="98" t="s">
        <v>176</v>
      </c>
      <c r="B22" s="99" t="s">
        <v>177</v>
      </c>
      <c r="C22" s="99" t="s">
        <v>178</v>
      </c>
      <c r="D22" s="99" t="s">
        <v>179</v>
      </c>
      <c r="E22" s="99" t="s">
        <v>215</v>
      </c>
      <c r="F22" s="99"/>
      <c r="G22" s="99" t="s">
        <v>181</v>
      </c>
      <c r="H22" s="99" t="s">
        <v>182</v>
      </c>
      <c r="I22" s="99" t="s">
        <v>183</v>
      </c>
      <c r="J22" s="99" t="s">
        <v>183</v>
      </c>
      <c r="K22" s="99" t="s">
        <v>181</v>
      </c>
      <c r="L22" s="99" t="s">
        <v>182</v>
      </c>
      <c r="M22" s="99" t="s">
        <v>181</v>
      </c>
      <c r="N22" s="99" t="s">
        <v>184</v>
      </c>
      <c r="O22" s="99" t="s">
        <v>185</v>
      </c>
      <c r="P22" s="99" t="s">
        <v>186</v>
      </c>
      <c r="Q22" s="99" t="s">
        <v>181</v>
      </c>
      <c r="R22" s="100" t="s">
        <v>182</v>
      </c>
    </row>
    <row r="23" spans="1:18" x14ac:dyDescent="0.25">
      <c r="A23" s="101" t="s">
        <v>176</v>
      </c>
      <c r="B23" s="102" t="s">
        <v>177</v>
      </c>
      <c r="C23" s="102" t="s">
        <v>178</v>
      </c>
      <c r="D23" s="102" t="s">
        <v>179</v>
      </c>
      <c r="E23" s="102" t="s">
        <v>216</v>
      </c>
      <c r="F23" s="102" t="s">
        <v>32</v>
      </c>
      <c r="G23" s="102" t="s">
        <v>181</v>
      </c>
      <c r="H23" s="106">
        <v>490251.76</v>
      </c>
      <c r="I23" s="106">
        <v>90357</v>
      </c>
      <c r="J23" s="106">
        <v>81220.14</v>
      </c>
      <c r="K23" s="106">
        <v>5365.19</v>
      </c>
      <c r="L23" s="106">
        <v>108548.59</v>
      </c>
      <c r="M23" s="106">
        <v>6393.39</v>
      </c>
      <c r="N23" s="106">
        <v>61294.28</v>
      </c>
      <c r="O23" s="102" t="s">
        <v>185</v>
      </c>
      <c r="P23" s="102" t="s">
        <v>186</v>
      </c>
      <c r="Q23" s="106">
        <v>9243.76</v>
      </c>
      <c r="R23" s="107">
        <v>852674.11</v>
      </c>
    </row>
    <row r="24" spans="1:18" x14ac:dyDescent="0.25">
      <c r="A24" s="98" t="s">
        <v>176</v>
      </c>
      <c r="B24" s="99" t="s">
        <v>177</v>
      </c>
      <c r="C24" s="99" t="s">
        <v>178</v>
      </c>
      <c r="D24" s="99" t="s">
        <v>179</v>
      </c>
      <c r="E24" s="99" t="s">
        <v>217</v>
      </c>
      <c r="F24" s="99" t="s">
        <v>218</v>
      </c>
      <c r="G24" s="99" t="s">
        <v>181</v>
      </c>
      <c r="H24" s="99" t="s">
        <v>182</v>
      </c>
      <c r="I24" s="99" t="s">
        <v>183</v>
      </c>
      <c r="J24" s="99" t="s">
        <v>183</v>
      </c>
      <c r="K24" s="99" t="s">
        <v>181</v>
      </c>
      <c r="L24" s="99" t="s">
        <v>182</v>
      </c>
      <c r="M24" s="99" t="s">
        <v>181</v>
      </c>
      <c r="N24" s="99" t="s">
        <v>184</v>
      </c>
      <c r="O24" s="99" t="s">
        <v>185</v>
      </c>
      <c r="P24" s="99" t="s">
        <v>186</v>
      </c>
      <c r="Q24" s="99" t="s">
        <v>181</v>
      </c>
      <c r="R24" s="100" t="s">
        <v>182</v>
      </c>
    </row>
    <row r="25" spans="1:18" x14ac:dyDescent="0.25">
      <c r="A25" s="101" t="s">
        <v>176</v>
      </c>
      <c r="B25" s="102" t="s">
        <v>177</v>
      </c>
      <c r="C25" s="102" t="s">
        <v>178</v>
      </c>
      <c r="D25" s="102" t="s">
        <v>179</v>
      </c>
      <c r="E25" s="102" t="s">
        <v>219</v>
      </c>
      <c r="F25" s="102" t="s">
        <v>33</v>
      </c>
      <c r="G25" s="102" t="s">
        <v>181</v>
      </c>
      <c r="H25" s="106">
        <v>94399.27</v>
      </c>
      <c r="I25" s="106">
        <v>12824.94</v>
      </c>
      <c r="J25" s="102">
        <v>385.07</v>
      </c>
      <c r="K25" s="102" t="s">
        <v>181</v>
      </c>
      <c r="L25" s="106">
        <v>3060.91</v>
      </c>
      <c r="M25" s="102">
        <v>46.2</v>
      </c>
      <c r="N25" s="106">
        <v>1676.35</v>
      </c>
      <c r="O25" s="102" t="s">
        <v>185</v>
      </c>
      <c r="P25" s="102" t="s">
        <v>186</v>
      </c>
      <c r="Q25" s="102" t="s">
        <v>181</v>
      </c>
      <c r="R25" s="107">
        <v>112392.74</v>
      </c>
    </row>
    <row r="26" spans="1:18" x14ac:dyDescent="0.25">
      <c r="A26" s="98" t="s">
        <v>176</v>
      </c>
      <c r="B26" s="99" t="s">
        <v>177</v>
      </c>
      <c r="C26" s="99" t="s">
        <v>178</v>
      </c>
      <c r="D26" s="99" t="s">
        <v>179</v>
      </c>
      <c r="E26" s="99" t="s">
        <v>220</v>
      </c>
      <c r="F26" s="99" t="s">
        <v>34</v>
      </c>
      <c r="G26" s="99" t="s">
        <v>181</v>
      </c>
      <c r="H26" s="104">
        <v>47828.4</v>
      </c>
      <c r="I26" s="99">
        <v>153.96</v>
      </c>
      <c r="J26" s="104">
        <v>1559.88</v>
      </c>
      <c r="K26" s="99" t="s">
        <v>181</v>
      </c>
      <c r="L26" s="99" t="s">
        <v>182</v>
      </c>
      <c r="M26" s="99" t="s">
        <v>181</v>
      </c>
      <c r="N26" s="99">
        <v>720</v>
      </c>
      <c r="O26" s="99">
        <v>79.05</v>
      </c>
      <c r="P26" s="99" t="s">
        <v>186</v>
      </c>
      <c r="Q26" s="99" t="s">
        <v>181</v>
      </c>
      <c r="R26" s="105">
        <v>50341.29</v>
      </c>
    </row>
    <row r="27" spans="1:18" x14ac:dyDescent="0.25">
      <c r="A27" s="101" t="s">
        <v>176</v>
      </c>
      <c r="B27" s="102" t="s">
        <v>177</v>
      </c>
      <c r="C27" s="102" t="s">
        <v>178</v>
      </c>
      <c r="D27" s="102" t="s">
        <v>179</v>
      </c>
      <c r="E27" s="102" t="s">
        <v>221</v>
      </c>
      <c r="F27" s="102" t="s">
        <v>222</v>
      </c>
      <c r="G27" s="106">
        <v>3446.12</v>
      </c>
      <c r="H27" s="106">
        <v>61181.64</v>
      </c>
      <c r="I27" s="106">
        <v>244558.09</v>
      </c>
      <c r="J27" s="106">
        <v>59631.839999999997</v>
      </c>
      <c r="K27" s="106">
        <v>6879.09</v>
      </c>
      <c r="L27" s="106">
        <v>142415.25</v>
      </c>
      <c r="M27" s="106">
        <v>18096.64</v>
      </c>
      <c r="N27" s="106">
        <v>45478.080000000002</v>
      </c>
      <c r="O27" s="102">
        <v>98.56</v>
      </c>
      <c r="P27" s="102">
        <v>856.22</v>
      </c>
      <c r="Q27" s="102" t="s">
        <v>181</v>
      </c>
      <c r="R27" s="107">
        <v>582641.53</v>
      </c>
    </row>
    <row r="28" spans="1:18" x14ac:dyDescent="0.25">
      <c r="A28" s="98" t="s">
        <v>176</v>
      </c>
      <c r="B28" s="99" t="s">
        <v>177</v>
      </c>
      <c r="C28" s="99" t="s">
        <v>178</v>
      </c>
      <c r="D28" s="99" t="s">
        <v>179</v>
      </c>
      <c r="E28" s="99" t="s">
        <v>223</v>
      </c>
      <c r="F28" s="99" t="s">
        <v>37</v>
      </c>
      <c r="G28" s="99" t="s">
        <v>181</v>
      </c>
      <c r="H28" s="104">
        <v>1668.34</v>
      </c>
      <c r="I28" s="104">
        <v>17861.009999999998</v>
      </c>
      <c r="J28" s="104">
        <v>1670.45</v>
      </c>
      <c r="K28" s="99" t="s">
        <v>181</v>
      </c>
      <c r="L28" s="104">
        <v>12376.07</v>
      </c>
      <c r="M28" s="99">
        <v>534.38</v>
      </c>
      <c r="N28" s="99">
        <v>200</v>
      </c>
      <c r="O28" s="104">
        <v>2410.39</v>
      </c>
      <c r="P28" s="99" t="s">
        <v>186</v>
      </c>
      <c r="Q28" s="99" t="s">
        <v>181</v>
      </c>
      <c r="R28" s="105">
        <v>36720.639999999999</v>
      </c>
    </row>
    <row r="29" spans="1:18" x14ac:dyDescent="0.25">
      <c r="A29" s="101" t="s">
        <v>176</v>
      </c>
      <c r="B29" s="102" t="s">
        <v>177</v>
      </c>
      <c r="C29" s="102" t="s">
        <v>178</v>
      </c>
      <c r="D29" s="102" t="s">
        <v>179</v>
      </c>
      <c r="E29" s="102" t="s">
        <v>224</v>
      </c>
      <c r="F29" s="102" t="s">
        <v>38</v>
      </c>
      <c r="G29" s="106">
        <v>1000</v>
      </c>
      <c r="H29" s="106">
        <v>6227.37</v>
      </c>
      <c r="I29" s="106">
        <v>1889.04</v>
      </c>
      <c r="J29" s="106">
        <v>11191.64</v>
      </c>
      <c r="K29" s="102" t="s">
        <v>181</v>
      </c>
      <c r="L29" s="106">
        <v>15965.33</v>
      </c>
      <c r="M29" s="106">
        <v>1000</v>
      </c>
      <c r="N29" s="106">
        <v>11762.65</v>
      </c>
      <c r="O29" s="102">
        <v>123.38</v>
      </c>
      <c r="P29" s="102" t="s">
        <v>186</v>
      </c>
      <c r="Q29" s="102" t="s">
        <v>181</v>
      </c>
      <c r="R29" s="107">
        <v>49159.41</v>
      </c>
    </row>
    <row r="30" spans="1:18" x14ac:dyDescent="0.25">
      <c r="A30" s="98" t="s">
        <v>176</v>
      </c>
      <c r="B30" s="99" t="s">
        <v>177</v>
      </c>
      <c r="C30" s="99" t="s">
        <v>178</v>
      </c>
      <c r="D30" s="99" t="s">
        <v>179</v>
      </c>
      <c r="E30" s="99" t="s">
        <v>225</v>
      </c>
      <c r="F30" s="99" t="s">
        <v>226</v>
      </c>
      <c r="G30" s="99" t="s">
        <v>181</v>
      </c>
      <c r="H30" s="104">
        <v>8669.4</v>
      </c>
      <c r="I30" s="99" t="s">
        <v>183</v>
      </c>
      <c r="J30" s="99" t="s">
        <v>183</v>
      </c>
      <c r="K30" s="99" t="s">
        <v>181</v>
      </c>
      <c r="L30" s="104">
        <v>76511.759999999995</v>
      </c>
      <c r="M30" s="99" t="s">
        <v>181</v>
      </c>
      <c r="N30" s="104">
        <v>3448.97</v>
      </c>
      <c r="O30" s="99" t="s">
        <v>185</v>
      </c>
      <c r="P30" s="99" t="s">
        <v>186</v>
      </c>
      <c r="Q30" s="99" t="s">
        <v>181</v>
      </c>
      <c r="R30" s="105">
        <v>88630.13</v>
      </c>
    </row>
    <row r="31" spans="1:18" x14ac:dyDescent="0.25">
      <c r="A31" s="101" t="s">
        <v>176</v>
      </c>
      <c r="B31" s="102" t="s">
        <v>177</v>
      </c>
      <c r="C31" s="102" t="s">
        <v>178</v>
      </c>
      <c r="D31" s="102" t="s">
        <v>179</v>
      </c>
      <c r="E31" s="102" t="s">
        <v>227</v>
      </c>
      <c r="F31" s="102" t="s">
        <v>40</v>
      </c>
      <c r="G31" s="102" t="s">
        <v>181</v>
      </c>
      <c r="H31" s="106">
        <v>4920.3900000000003</v>
      </c>
      <c r="I31" s="106">
        <v>1463.37</v>
      </c>
      <c r="J31" s="106">
        <v>1565.08</v>
      </c>
      <c r="K31" s="102">
        <v>106</v>
      </c>
      <c r="L31" s="106">
        <v>1921.08</v>
      </c>
      <c r="M31" s="102">
        <v>159</v>
      </c>
      <c r="N31" s="106">
        <v>1237.9100000000001</v>
      </c>
      <c r="O31" s="102" t="s">
        <v>185</v>
      </c>
      <c r="P31" s="102" t="s">
        <v>186</v>
      </c>
      <c r="Q31" s="102" t="s">
        <v>181</v>
      </c>
      <c r="R31" s="107">
        <v>11372.83</v>
      </c>
    </row>
    <row r="32" spans="1:18" x14ac:dyDescent="0.25">
      <c r="A32" s="98" t="s">
        <v>176</v>
      </c>
      <c r="B32" s="99" t="s">
        <v>177</v>
      </c>
      <c r="C32" s="99" t="s">
        <v>178</v>
      </c>
      <c r="D32" s="99" t="s">
        <v>179</v>
      </c>
      <c r="E32" s="99" t="s">
        <v>228</v>
      </c>
      <c r="F32" s="99" t="s">
        <v>229</v>
      </c>
      <c r="G32" s="99" t="s">
        <v>181</v>
      </c>
      <c r="H32" s="104">
        <v>338232.42</v>
      </c>
      <c r="I32" s="99" t="s">
        <v>183</v>
      </c>
      <c r="J32" s="99" t="s">
        <v>183</v>
      </c>
      <c r="K32" s="99" t="s">
        <v>181</v>
      </c>
      <c r="L32" s="99" t="s">
        <v>182</v>
      </c>
      <c r="M32" s="99" t="s">
        <v>181</v>
      </c>
      <c r="N32" s="99" t="s">
        <v>184</v>
      </c>
      <c r="O32" s="99" t="s">
        <v>185</v>
      </c>
      <c r="P32" s="99" t="s">
        <v>186</v>
      </c>
      <c r="Q32" s="99" t="s">
        <v>181</v>
      </c>
      <c r="R32" s="105">
        <v>338232.42</v>
      </c>
    </row>
    <row r="33" spans="1:18" x14ac:dyDescent="0.25">
      <c r="A33" s="101" t="s">
        <v>176</v>
      </c>
      <c r="B33" s="102" t="s">
        <v>177</v>
      </c>
      <c r="C33" s="102" t="s">
        <v>178</v>
      </c>
      <c r="D33" s="102" t="s">
        <v>179</v>
      </c>
      <c r="E33" s="102" t="s">
        <v>230</v>
      </c>
      <c r="F33" s="102"/>
      <c r="G33" s="102" t="s">
        <v>181</v>
      </c>
      <c r="H33" s="102" t="s">
        <v>182</v>
      </c>
      <c r="I33" s="102" t="s">
        <v>183</v>
      </c>
      <c r="J33" s="102" t="s">
        <v>183</v>
      </c>
      <c r="K33" s="102" t="s">
        <v>181</v>
      </c>
      <c r="L33" s="102" t="s">
        <v>182</v>
      </c>
      <c r="M33" s="102" t="s">
        <v>181</v>
      </c>
      <c r="N33" s="102" t="s">
        <v>184</v>
      </c>
      <c r="O33" s="102" t="s">
        <v>185</v>
      </c>
      <c r="P33" s="102" t="s">
        <v>186</v>
      </c>
      <c r="Q33" s="102" t="s">
        <v>181</v>
      </c>
      <c r="R33" s="103" t="s">
        <v>182</v>
      </c>
    </row>
    <row r="34" spans="1:18" x14ac:dyDescent="0.25">
      <c r="A34" s="98" t="s">
        <v>176</v>
      </c>
      <c r="B34" s="99" t="s">
        <v>177</v>
      </c>
      <c r="C34" s="99" t="s">
        <v>178</v>
      </c>
      <c r="D34" s="99" t="s">
        <v>179</v>
      </c>
      <c r="E34" s="99" t="s">
        <v>231</v>
      </c>
      <c r="F34" s="99" t="s">
        <v>42</v>
      </c>
      <c r="G34" s="104">
        <v>4446.12</v>
      </c>
      <c r="H34" s="104">
        <v>1053378.99</v>
      </c>
      <c r="I34" s="104">
        <v>369107.41</v>
      </c>
      <c r="J34" s="104">
        <v>157224.1</v>
      </c>
      <c r="K34" s="104">
        <v>12350.28</v>
      </c>
      <c r="L34" s="104">
        <v>360798.99</v>
      </c>
      <c r="M34" s="104">
        <v>26229.61</v>
      </c>
      <c r="N34" s="104">
        <v>125818.24000000001</v>
      </c>
      <c r="O34" s="104">
        <v>2711.38</v>
      </c>
      <c r="P34" s="99">
        <v>856.22</v>
      </c>
      <c r="Q34" s="104">
        <v>9243.76</v>
      </c>
      <c r="R34" s="105">
        <v>2122165.1</v>
      </c>
    </row>
    <row r="35" spans="1:18" x14ac:dyDescent="0.25">
      <c r="A35" s="101" t="s">
        <v>176</v>
      </c>
      <c r="B35" s="102" t="s">
        <v>177</v>
      </c>
      <c r="C35" s="102" t="s">
        <v>178</v>
      </c>
      <c r="D35" s="102" t="s">
        <v>179</v>
      </c>
      <c r="E35" s="102" t="s">
        <v>232</v>
      </c>
      <c r="F35" s="102"/>
      <c r="G35" s="102" t="s">
        <v>181</v>
      </c>
      <c r="H35" s="102" t="s">
        <v>182</v>
      </c>
      <c r="I35" s="102" t="s">
        <v>183</v>
      </c>
      <c r="J35" s="102" t="s">
        <v>183</v>
      </c>
      <c r="K35" s="102" t="s">
        <v>181</v>
      </c>
      <c r="L35" s="102" t="s">
        <v>182</v>
      </c>
      <c r="M35" s="102" t="s">
        <v>181</v>
      </c>
      <c r="N35" s="102" t="s">
        <v>184</v>
      </c>
      <c r="O35" s="102" t="s">
        <v>185</v>
      </c>
      <c r="P35" s="102" t="s">
        <v>186</v>
      </c>
      <c r="Q35" s="102" t="s">
        <v>181</v>
      </c>
      <c r="R35" s="103" t="s">
        <v>182</v>
      </c>
    </row>
    <row r="36" spans="1:18" x14ac:dyDescent="0.25">
      <c r="A36" s="98" t="s">
        <v>176</v>
      </c>
      <c r="B36" s="99" t="s">
        <v>177</v>
      </c>
      <c r="C36" s="99" t="s">
        <v>178</v>
      </c>
      <c r="D36" s="99" t="s">
        <v>179</v>
      </c>
      <c r="E36" s="99" t="s">
        <v>233</v>
      </c>
      <c r="F36" s="99" t="s">
        <v>234</v>
      </c>
      <c r="G36" s="99" t="s">
        <v>181</v>
      </c>
      <c r="H36" s="99">
        <v>-22.23</v>
      </c>
      <c r="I36" s="99" t="s">
        <v>183</v>
      </c>
      <c r="J36" s="99" t="s">
        <v>183</v>
      </c>
      <c r="K36" s="99" t="s">
        <v>181</v>
      </c>
      <c r="L36" s="99" t="s">
        <v>182</v>
      </c>
      <c r="M36" s="99" t="s">
        <v>181</v>
      </c>
      <c r="N36" s="99" t="s">
        <v>184</v>
      </c>
      <c r="O36" s="99" t="s">
        <v>185</v>
      </c>
      <c r="P36" s="99" t="s">
        <v>186</v>
      </c>
      <c r="Q36" s="99" t="s">
        <v>181</v>
      </c>
      <c r="R36" s="100">
        <v>-22.23</v>
      </c>
    </row>
    <row r="37" spans="1:18" x14ac:dyDescent="0.25">
      <c r="A37" s="101" t="s">
        <v>176</v>
      </c>
      <c r="B37" s="102" t="s">
        <v>177</v>
      </c>
      <c r="C37" s="102" t="s">
        <v>178</v>
      </c>
      <c r="D37" s="102" t="s">
        <v>179</v>
      </c>
      <c r="E37" s="102" t="s">
        <v>235</v>
      </c>
      <c r="F37" s="102" t="s">
        <v>236</v>
      </c>
      <c r="G37" s="102" t="s">
        <v>181</v>
      </c>
      <c r="H37" s="102" t="s">
        <v>182</v>
      </c>
      <c r="I37" s="102" t="s">
        <v>183</v>
      </c>
      <c r="J37" s="102" t="s">
        <v>183</v>
      </c>
      <c r="K37" s="102" t="s">
        <v>181</v>
      </c>
      <c r="L37" s="102">
        <v>489.42</v>
      </c>
      <c r="M37" s="102" t="s">
        <v>181</v>
      </c>
      <c r="N37" s="102" t="s">
        <v>184</v>
      </c>
      <c r="O37" s="102" t="s">
        <v>185</v>
      </c>
      <c r="P37" s="102" t="s">
        <v>186</v>
      </c>
      <c r="Q37" s="102" t="s">
        <v>181</v>
      </c>
      <c r="R37" s="103">
        <v>489.42</v>
      </c>
    </row>
    <row r="38" spans="1:18" x14ac:dyDescent="0.25">
      <c r="A38" s="98" t="s">
        <v>176</v>
      </c>
      <c r="B38" s="99" t="s">
        <v>177</v>
      </c>
      <c r="C38" s="99" t="s">
        <v>178</v>
      </c>
      <c r="D38" s="99" t="s">
        <v>179</v>
      </c>
      <c r="E38" s="99" t="s">
        <v>237</v>
      </c>
      <c r="F38" s="99"/>
      <c r="G38" s="99" t="s">
        <v>181</v>
      </c>
      <c r="H38" s="99" t="s">
        <v>182</v>
      </c>
      <c r="I38" s="99" t="s">
        <v>183</v>
      </c>
      <c r="J38" s="99" t="s">
        <v>183</v>
      </c>
      <c r="K38" s="99" t="s">
        <v>181</v>
      </c>
      <c r="L38" s="99" t="s">
        <v>182</v>
      </c>
      <c r="M38" s="99" t="s">
        <v>181</v>
      </c>
      <c r="N38" s="99" t="s">
        <v>184</v>
      </c>
      <c r="O38" s="99" t="s">
        <v>185</v>
      </c>
      <c r="P38" s="99" t="s">
        <v>186</v>
      </c>
      <c r="Q38" s="99" t="s">
        <v>181</v>
      </c>
      <c r="R38" s="100" t="s">
        <v>182</v>
      </c>
    </row>
    <row r="39" spans="1:18" x14ac:dyDescent="0.25">
      <c r="A39" s="101" t="s">
        <v>176</v>
      </c>
      <c r="B39" s="102" t="s">
        <v>177</v>
      </c>
      <c r="C39" s="102" t="s">
        <v>178</v>
      </c>
      <c r="D39" s="102" t="s">
        <v>179</v>
      </c>
      <c r="E39" s="102" t="s">
        <v>238</v>
      </c>
      <c r="F39" s="102" t="s">
        <v>239</v>
      </c>
      <c r="G39" s="106">
        <v>4446.12</v>
      </c>
      <c r="H39" s="106">
        <v>1053356.76</v>
      </c>
      <c r="I39" s="106">
        <v>369107.41</v>
      </c>
      <c r="J39" s="106">
        <v>157224.1</v>
      </c>
      <c r="K39" s="106">
        <v>12350.28</v>
      </c>
      <c r="L39" s="106">
        <v>361288.41</v>
      </c>
      <c r="M39" s="106">
        <v>26229.61</v>
      </c>
      <c r="N39" s="106">
        <v>125818.24000000001</v>
      </c>
      <c r="O39" s="106">
        <v>2711.38</v>
      </c>
      <c r="P39" s="102">
        <v>856.22</v>
      </c>
      <c r="Q39" s="106">
        <v>9243.76</v>
      </c>
      <c r="R39" s="107">
        <v>2122632.29</v>
      </c>
    </row>
    <row r="40" spans="1:18" x14ac:dyDescent="0.25">
      <c r="A40" s="98" t="s">
        <v>176</v>
      </c>
      <c r="B40" s="99" t="s">
        <v>177</v>
      </c>
      <c r="C40" s="99" t="s">
        <v>178</v>
      </c>
      <c r="D40" s="99" t="s">
        <v>179</v>
      </c>
      <c r="E40" s="99" t="s">
        <v>240</v>
      </c>
      <c r="F40" s="99"/>
      <c r="G40" s="99" t="s">
        <v>181</v>
      </c>
      <c r="H40" s="99" t="s">
        <v>182</v>
      </c>
      <c r="I40" s="99" t="s">
        <v>183</v>
      </c>
      <c r="J40" s="99" t="s">
        <v>183</v>
      </c>
      <c r="K40" s="99" t="s">
        <v>181</v>
      </c>
      <c r="L40" s="99" t="s">
        <v>182</v>
      </c>
      <c r="M40" s="99" t="s">
        <v>181</v>
      </c>
      <c r="N40" s="99" t="s">
        <v>184</v>
      </c>
      <c r="O40" s="99" t="s">
        <v>185</v>
      </c>
      <c r="P40" s="99" t="s">
        <v>186</v>
      </c>
      <c r="Q40" s="99" t="s">
        <v>181</v>
      </c>
      <c r="R40" s="100" t="s">
        <v>182</v>
      </c>
    </row>
    <row r="41" spans="1:18" x14ac:dyDescent="0.25">
      <c r="A41" s="101" t="s">
        <v>176</v>
      </c>
      <c r="B41" s="102" t="s">
        <v>177</v>
      </c>
      <c r="C41" s="102" t="s">
        <v>178</v>
      </c>
      <c r="D41" s="102" t="s">
        <v>179</v>
      </c>
      <c r="E41" s="102" t="s">
        <v>241</v>
      </c>
      <c r="F41" s="102" t="s">
        <v>44</v>
      </c>
      <c r="G41" s="106">
        <v>-64298.19</v>
      </c>
      <c r="H41" s="106">
        <v>-896748.8</v>
      </c>
      <c r="I41" s="106">
        <v>-657465.44999999995</v>
      </c>
      <c r="J41" s="106">
        <v>-964930.19</v>
      </c>
      <c r="K41" s="106">
        <v>-22415.05</v>
      </c>
      <c r="L41" s="106">
        <v>3809571.74</v>
      </c>
      <c r="M41" s="106">
        <v>-71256.47</v>
      </c>
      <c r="N41" s="106">
        <v>-1265737.27</v>
      </c>
      <c r="O41" s="106">
        <v>-2711.38</v>
      </c>
      <c r="P41" s="102">
        <v>-856.22</v>
      </c>
      <c r="Q41" s="106">
        <v>-28362.52</v>
      </c>
      <c r="R41" s="107">
        <v>-165209.79999999999</v>
      </c>
    </row>
    <row r="42" spans="1:18" x14ac:dyDescent="0.25">
      <c r="A42" s="98" t="s">
        <v>176</v>
      </c>
      <c r="B42" s="99" t="s">
        <v>177</v>
      </c>
      <c r="C42" s="99" t="s">
        <v>178</v>
      </c>
      <c r="D42" s="99" t="s">
        <v>179</v>
      </c>
      <c r="E42" s="99" t="s">
        <v>242</v>
      </c>
      <c r="F42" s="99" t="s">
        <v>243</v>
      </c>
      <c r="G42" s="99" t="s">
        <v>181</v>
      </c>
      <c r="H42" s="99" t="s">
        <v>182</v>
      </c>
      <c r="I42" s="99" t="s">
        <v>183</v>
      </c>
      <c r="J42" s="99" t="s">
        <v>183</v>
      </c>
      <c r="K42" s="99" t="s">
        <v>181</v>
      </c>
      <c r="L42" s="99" t="s">
        <v>182</v>
      </c>
      <c r="M42" s="99" t="s">
        <v>181</v>
      </c>
      <c r="N42" s="99" t="s">
        <v>184</v>
      </c>
      <c r="O42" s="99" t="s">
        <v>185</v>
      </c>
      <c r="P42" s="99" t="s">
        <v>186</v>
      </c>
      <c r="Q42" s="99" t="s">
        <v>181</v>
      </c>
      <c r="R42" s="100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9D1-E162-4A41-BD3F-4193FD271BB8}">
  <sheetPr>
    <tabColor theme="6" tint="0.39997558519241921"/>
  </sheetPr>
  <dimension ref="A1:I199"/>
  <sheetViews>
    <sheetView workbookViewId="0">
      <selection activeCell="H12" sqref="H12"/>
    </sheetView>
  </sheetViews>
  <sheetFormatPr defaultRowHeight="15" x14ac:dyDescent="0.25"/>
  <cols>
    <col min="1" max="1" width="7.42578125" bestFit="1" customWidth="1"/>
    <col min="2" max="2" width="43.28515625" bestFit="1" customWidth="1"/>
    <col min="3" max="3" width="29.28515625" bestFit="1" customWidth="1"/>
    <col min="8" max="8" width="34.5703125" bestFit="1" customWidth="1"/>
    <col min="9" max="9" width="26.5703125" bestFit="1" customWidth="1"/>
  </cols>
  <sheetData>
    <row r="1" spans="1:9" x14ac:dyDescent="0.25">
      <c r="A1" s="22" t="s">
        <v>244</v>
      </c>
      <c r="B1" s="22" t="s">
        <v>245</v>
      </c>
      <c r="C1" s="23"/>
      <c r="H1" s="34" t="s">
        <v>246</v>
      </c>
      <c r="I1" s="27" t="s">
        <v>20</v>
      </c>
    </row>
    <row r="2" spans="1:9" x14ac:dyDescent="0.25">
      <c r="A2" s="22" t="s">
        <v>188</v>
      </c>
      <c r="B2" s="22" t="s">
        <v>247</v>
      </c>
      <c r="C2" s="23" t="s">
        <v>18</v>
      </c>
      <c r="H2" s="34" t="s">
        <v>248</v>
      </c>
      <c r="I2" s="27" t="s">
        <v>20</v>
      </c>
    </row>
    <row r="3" spans="1:9" x14ac:dyDescent="0.25">
      <c r="A3" s="24" t="s">
        <v>249</v>
      </c>
      <c r="B3" s="24" t="s">
        <v>250</v>
      </c>
      <c r="C3" s="23" t="s">
        <v>18</v>
      </c>
      <c r="H3" s="34" t="s">
        <v>251</v>
      </c>
      <c r="I3" s="23" t="s">
        <v>18</v>
      </c>
    </row>
    <row r="4" spans="1:9" x14ac:dyDescent="0.25">
      <c r="A4" s="24" t="s">
        <v>252</v>
      </c>
      <c r="B4" s="24" t="s">
        <v>253</v>
      </c>
      <c r="C4" s="23" t="s">
        <v>18</v>
      </c>
      <c r="H4" s="34" t="s">
        <v>254</v>
      </c>
      <c r="I4" s="23" t="s">
        <v>18</v>
      </c>
    </row>
    <row r="5" spans="1:9" x14ac:dyDescent="0.25">
      <c r="A5" s="24" t="s">
        <v>255</v>
      </c>
      <c r="B5" s="24" t="s">
        <v>256</v>
      </c>
      <c r="C5" s="23" t="s">
        <v>18</v>
      </c>
      <c r="H5" s="34" t="s">
        <v>257</v>
      </c>
      <c r="I5" s="23" t="s">
        <v>18</v>
      </c>
    </row>
    <row r="6" spans="1:9" x14ac:dyDescent="0.25">
      <c r="A6" s="24" t="s">
        <v>258</v>
      </c>
      <c r="B6" s="24" t="s">
        <v>259</v>
      </c>
      <c r="C6" s="23" t="s">
        <v>18</v>
      </c>
      <c r="H6" s="34" t="s">
        <v>260</v>
      </c>
      <c r="I6" s="27" t="s">
        <v>26</v>
      </c>
    </row>
    <row r="7" spans="1:9" x14ac:dyDescent="0.25">
      <c r="A7" s="26" t="s">
        <v>190</v>
      </c>
      <c r="B7" s="26" t="s">
        <v>261</v>
      </c>
      <c r="C7" s="27" t="s">
        <v>20</v>
      </c>
      <c r="H7" s="34" t="s">
        <v>262</v>
      </c>
      <c r="I7" s="27" t="s">
        <v>26</v>
      </c>
    </row>
    <row r="8" spans="1:9" x14ac:dyDescent="0.25">
      <c r="A8" s="24" t="s">
        <v>263</v>
      </c>
      <c r="B8" s="24" t="s">
        <v>264</v>
      </c>
      <c r="C8" s="27" t="s">
        <v>20</v>
      </c>
      <c r="H8" s="34" t="s">
        <v>265</v>
      </c>
      <c r="I8" s="27" t="s">
        <v>26</v>
      </c>
    </row>
    <row r="9" spans="1:9" x14ac:dyDescent="0.25">
      <c r="A9" s="24" t="s">
        <v>266</v>
      </c>
      <c r="B9" s="24" t="s">
        <v>267</v>
      </c>
      <c r="C9" s="27" t="s">
        <v>20</v>
      </c>
      <c r="H9" s="34" t="s">
        <v>268</v>
      </c>
      <c r="I9" s="27" t="s">
        <v>26</v>
      </c>
    </row>
    <row r="10" spans="1:9" x14ac:dyDescent="0.25">
      <c r="A10" s="24" t="s">
        <v>269</v>
      </c>
      <c r="B10" s="24" t="s">
        <v>270</v>
      </c>
      <c r="C10" s="27" t="s">
        <v>20</v>
      </c>
      <c r="H10" s="34" t="s">
        <v>271</v>
      </c>
      <c r="I10" s="27" t="s">
        <v>26</v>
      </c>
    </row>
    <row r="11" spans="1:9" x14ac:dyDescent="0.25">
      <c r="A11" s="24" t="s">
        <v>272</v>
      </c>
      <c r="B11" s="24" t="s">
        <v>273</v>
      </c>
      <c r="C11" s="27" t="s">
        <v>20</v>
      </c>
      <c r="H11" s="34" t="s">
        <v>274</v>
      </c>
      <c r="I11" s="27" t="s">
        <v>26</v>
      </c>
    </row>
    <row r="12" spans="1:9" x14ac:dyDescent="0.25">
      <c r="A12" s="24" t="s">
        <v>275</v>
      </c>
      <c r="B12" s="24" t="s">
        <v>94</v>
      </c>
      <c r="C12" s="27" t="s">
        <v>20</v>
      </c>
      <c r="H12" s="34" t="s">
        <v>276</v>
      </c>
      <c r="I12" s="27" t="s">
        <v>26</v>
      </c>
    </row>
    <row r="13" spans="1:9" x14ac:dyDescent="0.25">
      <c r="A13" s="26" t="s">
        <v>277</v>
      </c>
      <c r="B13" s="26" t="s">
        <v>278</v>
      </c>
      <c r="C13" s="27" t="s">
        <v>21</v>
      </c>
      <c r="H13" s="34" t="s">
        <v>279</v>
      </c>
      <c r="I13" s="27" t="s">
        <v>26</v>
      </c>
    </row>
    <row r="14" spans="1:9" x14ac:dyDescent="0.25">
      <c r="A14" s="24" t="s">
        <v>280</v>
      </c>
      <c r="B14" s="24" t="s">
        <v>281</v>
      </c>
      <c r="C14" s="27" t="s">
        <v>23</v>
      </c>
      <c r="H14" s="34" t="s">
        <v>282</v>
      </c>
      <c r="I14" s="27" t="s">
        <v>26</v>
      </c>
    </row>
    <row r="15" spans="1:9" x14ac:dyDescent="0.25">
      <c r="A15" s="24" t="s">
        <v>283</v>
      </c>
      <c r="B15" s="24" t="s">
        <v>284</v>
      </c>
      <c r="C15" s="27" t="s">
        <v>22</v>
      </c>
      <c r="H15" s="34" t="s">
        <v>285</v>
      </c>
      <c r="I15" s="27" t="s">
        <v>26</v>
      </c>
    </row>
    <row r="16" spans="1:9" x14ac:dyDescent="0.25">
      <c r="A16" s="24" t="s">
        <v>286</v>
      </c>
      <c r="B16" s="24" t="s">
        <v>287</v>
      </c>
      <c r="C16" s="27" t="s">
        <v>23</v>
      </c>
      <c r="H16" s="34" t="s">
        <v>288</v>
      </c>
      <c r="I16" s="27" t="s">
        <v>26</v>
      </c>
    </row>
    <row r="17" spans="1:9" x14ac:dyDescent="0.25">
      <c r="A17" s="24" t="s">
        <v>289</v>
      </c>
      <c r="B17" s="24" t="s">
        <v>290</v>
      </c>
      <c r="C17" s="27" t="s">
        <v>23</v>
      </c>
      <c r="H17" s="34" t="s">
        <v>291</v>
      </c>
      <c r="I17" s="27" t="s">
        <v>40</v>
      </c>
    </row>
    <row r="18" spans="1:9" x14ac:dyDescent="0.25">
      <c r="A18" s="24" t="s">
        <v>292</v>
      </c>
      <c r="B18" s="24" t="s">
        <v>94</v>
      </c>
      <c r="C18" s="25"/>
      <c r="H18" s="34" t="s">
        <v>293</v>
      </c>
      <c r="I18" s="27" t="s">
        <v>39</v>
      </c>
    </row>
    <row r="19" spans="1:9" x14ac:dyDescent="0.25">
      <c r="A19" s="26" t="s">
        <v>194</v>
      </c>
      <c r="B19" s="26" t="s">
        <v>294</v>
      </c>
      <c r="C19" s="27" t="s">
        <v>23</v>
      </c>
      <c r="H19" s="34" t="s">
        <v>295</v>
      </c>
      <c r="I19" s="27" t="s">
        <v>38</v>
      </c>
    </row>
    <row r="20" spans="1:9" x14ac:dyDescent="0.25">
      <c r="A20" s="24" t="s">
        <v>296</v>
      </c>
      <c r="B20" s="24" t="s">
        <v>297</v>
      </c>
      <c r="C20" s="27" t="s">
        <v>23</v>
      </c>
      <c r="H20" s="34" t="s">
        <v>298</v>
      </c>
      <c r="I20" s="27" t="s">
        <v>39</v>
      </c>
    </row>
    <row r="21" spans="1:9" x14ac:dyDescent="0.25">
      <c r="A21" s="26" t="s">
        <v>196</v>
      </c>
      <c r="B21" s="26" t="s">
        <v>94</v>
      </c>
      <c r="C21" s="28"/>
      <c r="H21" s="34" t="s">
        <v>299</v>
      </c>
      <c r="I21" s="27" t="s">
        <v>41</v>
      </c>
    </row>
    <row r="22" spans="1:9" x14ac:dyDescent="0.25">
      <c r="A22" s="26" t="s">
        <v>197</v>
      </c>
      <c r="B22" s="26" t="s">
        <v>198</v>
      </c>
      <c r="C22" s="28"/>
      <c r="H22" s="34" t="s">
        <v>300</v>
      </c>
      <c r="I22" s="27" t="s">
        <v>39</v>
      </c>
    </row>
    <row r="23" spans="1:9" x14ac:dyDescent="0.25">
      <c r="A23" s="26" t="s">
        <v>199</v>
      </c>
      <c r="B23" s="26" t="s">
        <v>94</v>
      </c>
      <c r="C23" s="28"/>
      <c r="H23" s="34" t="s">
        <v>301</v>
      </c>
      <c r="I23" s="27" t="s">
        <v>38</v>
      </c>
    </row>
    <row r="24" spans="1:9" x14ac:dyDescent="0.25">
      <c r="A24" s="26" t="s">
        <v>200</v>
      </c>
      <c r="B24" s="26" t="s">
        <v>25</v>
      </c>
      <c r="C24" s="28"/>
      <c r="H24" s="33" t="s">
        <v>302</v>
      </c>
      <c r="I24" s="27" t="s">
        <v>23</v>
      </c>
    </row>
    <row r="25" spans="1:9" x14ac:dyDescent="0.25">
      <c r="A25" s="26" t="s">
        <v>201</v>
      </c>
      <c r="B25" s="26" t="s">
        <v>94</v>
      </c>
      <c r="C25" s="28"/>
      <c r="H25" s="33" t="s">
        <v>303</v>
      </c>
      <c r="I25" s="27" t="s">
        <v>22</v>
      </c>
    </row>
    <row r="26" spans="1:9" x14ac:dyDescent="0.25">
      <c r="A26" s="26" t="s">
        <v>304</v>
      </c>
      <c r="B26" s="26" t="s">
        <v>305</v>
      </c>
      <c r="C26" s="28"/>
      <c r="H26" s="33" t="s">
        <v>306</v>
      </c>
      <c r="I26" s="27" t="s">
        <v>23</v>
      </c>
    </row>
    <row r="27" spans="1:9" ht="23.25" x14ac:dyDescent="0.25">
      <c r="A27" s="26" t="s">
        <v>202</v>
      </c>
      <c r="B27" s="26" t="s">
        <v>307</v>
      </c>
      <c r="C27" s="27" t="s">
        <v>26</v>
      </c>
      <c r="H27" s="33" t="s">
        <v>308</v>
      </c>
      <c r="I27" s="27" t="s">
        <v>28</v>
      </c>
    </row>
    <row r="28" spans="1:9" x14ac:dyDescent="0.25">
      <c r="A28" s="24" t="s">
        <v>309</v>
      </c>
      <c r="B28" s="24" t="s">
        <v>310</v>
      </c>
      <c r="C28" s="27" t="s">
        <v>26</v>
      </c>
      <c r="H28" s="33" t="s">
        <v>311</v>
      </c>
      <c r="I28" s="27" t="s">
        <v>28</v>
      </c>
    </row>
    <row r="29" spans="1:9" x14ac:dyDescent="0.25">
      <c r="A29" s="24" t="s">
        <v>312</v>
      </c>
      <c r="B29" s="24" t="s">
        <v>313</v>
      </c>
      <c r="C29" s="27" t="s">
        <v>26</v>
      </c>
      <c r="H29" s="33" t="s">
        <v>314</v>
      </c>
      <c r="I29" s="27" t="s">
        <v>28</v>
      </c>
    </row>
    <row r="30" spans="1:9" x14ac:dyDescent="0.25">
      <c r="A30" s="24" t="s">
        <v>315</v>
      </c>
      <c r="B30" s="24" t="s">
        <v>316</v>
      </c>
      <c r="C30" s="27" t="s">
        <v>26</v>
      </c>
      <c r="H30" s="33" t="s">
        <v>317</v>
      </c>
      <c r="I30" s="27" t="s">
        <v>28</v>
      </c>
    </row>
    <row r="31" spans="1:9" x14ac:dyDescent="0.25">
      <c r="A31" s="24" t="s">
        <v>318</v>
      </c>
      <c r="B31" s="24" t="s">
        <v>319</v>
      </c>
      <c r="C31" s="27" t="s">
        <v>26</v>
      </c>
      <c r="H31" s="33" t="s">
        <v>320</v>
      </c>
      <c r="I31" s="27" t="s">
        <v>36</v>
      </c>
    </row>
    <row r="32" spans="1:9" x14ac:dyDescent="0.25">
      <c r="A32" s="24" t="s">
        <v>321</v>
      </c>
      <c r="B32" s="24" t="s">
        <v>322</v>
      </c>
      <c r="C32" s="27" t="s">
        <v>26</v>
      </c>
      <c r="H32" s="33" t="s">
        <v>323</v>
      </c>
      <c r="I32" s="27" t="s">
        <v>36</v>
      </c>
    </row>
    <row r="33" spans="1:9" x14ac:dyDescent="0.25">
      <c r="A33" s="24" t="s">
        <v>324</v>
      </c>
      <c r="B33" s="24" t="s">
        <v>325</v>
      </c>
      <c r="C33" s="27" t="s">
        <v>26</v>
      </c>
      <c r="H33" s="33" t="s">
        <v>326</v>
      </c>
      <c r="I33" s="27" t="s">
        <v>27</v>
      </c>
    </row>
    <row r="34" spans="1:9" x14ac:dyDescent="0.25">
      <c r="A34" s="24" t="s">
        <v>327</v>
      </c>
      <c r="B34" s="24" t="s">
        <v>328</v>
      </c>
      <c r="C34" s="27" t="s">
        <v>26</v>
      </c>
      <c r="H34" s="33" t="s">
        <v>329</v>
      </c>
      <c r="I34" s="27" t="s">
        <v>27</v>
      </c>
    </row>
    <row r="35" spans="1:9" x14ac:dyDescent="0.25">
      <c r="A35" s="24" t="s">
        <v>330</v>
      </c>
      <c r="B35" s="24" t="s">
        <v>331</v>
      </c>
      <c r="C35" s="27" t="s">
        <v>26</v>
      </c>
      <c r="H35" s="33" t="s">
        <v>332</v>
      </c>
      <c r="I35" s="27" t="s">
        <v>38</v>
      </c>
    </row>
    <row r="36" spans="1:9" x14ac:dyDescent="0.25">
      <c r="A36" s="24" t="s">
        <v>333</v>
      </c>
      <c r="B36" s="24" t="s">
        <v>334</v>
      </c>
      <c r="C36" s="27" t="s">
        <v>26</v>
      </c>
      <c r="H36" s="33" t="s">
        <v>335</v>
      </c>
      <c r="I36" s="27" t="s">
        <v>38</v>
      </c>
    </row>
    <row r="37" spans="1:9" x14ac:dyDescent="0.25">
      <c r="A37" s="26" t="s">
        <v>204</v>
      </c>
      <c r="B37" s="26" t="s">
        <v>336</v>
      </c>
      <c r="C37" s="27" t="s">
        <v>27</v>
      </c>
      <c r="H37" s="33" t="s">
        <v>337</v>
      </c>
      <c r="I37" s="27" t="s">
        <v>28</v>
      </c>
    </row>
    <row r="38" spans="1:9" x14ac:dyDescent="0.25">
      <c r="A38" s="24" t="s">
        <v>338</v>
      </c>
      <c r="B38" s="24" t="s">
        <v>339</v>
      </c>
      <c r="C38" s="27" t="s">
        <v>27</v>
      </c>
      <c r="H38" s="33" t="s">
        <v>340</v>
      </c>
      <c r="I38" s="27" t="s">
        <v>40</v>
      </c>
    </row>
    <row r="39" spans="1:9" ht="23.25" x14ac:dyDescent="0.25">
      <c r="A39" s="24" t="s">
        <v>341</v>
      </c>
      <c r="B39" s="24" t="s">
        <v>342</v>
      </c>
      <c r="C39" s="27" t="s">
        <v>27</v>
      </c>
      <c r="H39" s="33" t="s">
        <v>343</v>
      </c>
      <c r="I39" s="27" t="s">
        <v>28</v>
      </c>
    </row>
    <row r="40" spans="1:9" x14ac:dyDescent="0.25">
      <c r="A40" s="24" t="s">
        <v>344</v>
      </c>
      <c r="B40" s="24" t="s">
        <v>345</v>
      </c>
      <c r="C40" s="27" t="s">
        <v>27</v>
      </c>
      <c r="H40" s="33" t="s">
        <v>346</v>
      </c>
      <c r="I40" s="27" t="s">
        <v>28</v>
      </c>
    </row>
    <row r="41" spans="1:9" x14ac:dyDescent="0.25">
      <c r="A41" s="24" t="s">
        <v>347</v>
      </c>
      <c r="B41" s="24" t="s">
        <v>348</v>
      </c>
      <c r="C41" s="27" t="s">
        <v>27</v>
      </c>
      <c r="H41" s="33" t="s">
        <v>349</v>
      </c>
      <c r="I41" s="27" t="s">
        <v>28</v>
      </c>
    </row>
    <row r="42" spans="1:9" x14ac:dyDescent="0.25">
      <c r="A42" s="24" t="s">
        <v>350</v>
      </c>
      <c r="B42" s="24" t="s">
        <v>351</v>
      </c>
      <c r="C42" s="27" t="s">
        <v>27</v>
      </c>
      <c r="H42" s="33" t="s">
        <v>352</v>
      </c>
      <c r="I42" s="27" t="s">
        <v>39</v>
      </c>
    </row>
    <row r="43" spans="1:9" x14ac:dyDescent="0.25">
      <c r="A43" s="24" t="s">
        <v>353</v>
      </c>
      <c r="B43" s="24" t="s">
        <v>354</v>
      </c>
      <c r="C43" s="27" t="s">
        <v>27</v>
      </c>
      <c r="H43" s="33" t="s">
        <v>355</v>
      </c>
      <c r="I43" s="27" t="s">
        <v>38</v>
      </c>
    </row>
    <row r="44" spans="1:9" x14ac:dyDescent="0.25">
      <c r="A44" s="24" t="s">
        <v>356</v>
      </c>
      <c r="B44" s="24" t="s">
        <v>357</v>
      </c>
      <c r="C44" s="27" t="s">
        <v>27</v>
      </c>
      <c r="H44" s="33" t="s">
        <v>358</v>
      </c>
      <c r="I44" s="27" t="s">
        <v>38</v>
      </c>
    </row>
    <row r="45" spans="1:9" x14ac:dyDescent="0.25">
      <c r="A45" s="26" t="s">
        <v>206</v>
      </c>
      <c r="B45" s="26" t="s">
        <v>359</v>
      </c>
      <c r="C45" s="27" t="s">
        <v>28</v>
      </c>
      <c r="H45" s="33" t="s">
        <v>360</v>
      </c>
      <c r="I45" s="27" t="s">
        <v>36</v>
      </c>
    </row>
    <row r="46" spans="1:9" x14ac:dyDescent="0.25">
      <c r="A46" s="24" t="s">
        <v>361</v>
      </c>
      <c r="B46" s="24" t="s">
        <v>362</v>
      </c>
      <c r="C46" s="27" t="s">
        <v>28</v>
      </c>
      <c r="H46" s="33" t="s">
        <v>363</v>
      </c>
      <c r="I46" s="27" t="s">
        <v>36</v>
      </c>
    </row>
    <row r="47" spans="1:9" x14ac:dyDescent="0.25">
      <c r="A47" s="24" t="s">
        <v>364</v>
      </c>
      <c r="B47" s="24" t="s">
        <v>365</v>
      </c>
      <c r="C47" s="27" t="s">
        <v>28</v>
      </c>
      <c r="H47" s="33" t="s">
        <v>366</v>
      </c>
      <c r="I47" s="27" t="s">
        <v>34</v>
      </c>
    </row>
    <row r="48" spans="1:9" x14ac:dyDescent="0.25">
      <c r="A48" s="24" t="s">
        <v>367</v>
      </c>
      <c r="B48" s="24" t="s">
        <v>368</v>
      </c>
      <c r="C48" s="27" t="s">
        <v>28</v>
      </c>
      <c r="H48" s="33" t="s">
        <v>369</v>
      </c>
      <c r="I48" s="27" t="s">
        <v>36</v>
      </c>
    </row>
    <row r="49" spans="1:9" x14ac:dyDescent="0.25">
      <c r="A49" s="24" t="s">
        <v>370</v>
      </c>
      <c r="B49" s="24" t="s">
        <v>371</v>
      </c>
      <c r="C49" s="27" t="s">
        <v>28</v>
      </c>
      <c r="H49" s="33" t="s">
        <v>372</v>
      </c>
      <c r="I49" s="27" t="s">
        <v>36</v>
      </c>
    </row>
    <row r="50" spans="1:9" x14ac:dyDescent="0.25">
      <c r="A50" s="24" t="s">
        <v>373</v>
      </c>
      <c r="B50" s="24" t="s">
        <v>374</v>
      </c>
      <c r="C50" s="27" t="s">
        <v>28</v>
      </c>
      <c r="H50" s="33" t="s">
        <v>375</v>
      </c>
      <c r="I50" s="27" t="s">
        <v>36</v>
      </c>
    </row>
    <row r="51" spans="1:9" x14ac:dyDescent="0.25">
      <c r="A51" s="24" t="s">
        <v>376</v>
      </c>
      <c r="B51" s="24" t="s">
        <v>377</v>
      </c>
      <c r="C51" s="27" t="s">
        <v>28</v>
      </c>
      <c r="H51" s="33" t="s">
        <v>378</v>
      </c>
      <c r="I51" s="27" t="s">
        <v>36</v>
      </c>
    </row>
    <row r="52" spans="1:9" x14ac:dyDescent="0.25">
      <c r="A52" s="24" t="s">
        <v>379</v>
      </c>
      <c r="B52" s="24" t="s">
        <v>380</v>
      </c>
      <c r="C52" s="27" t="s">
        <v>28</v>
      </c>
      <c r="H52" s="33" t="s">
        <v>381</v>
      </c>
      <c r="I52" s="27" t="s">
        <v>32</v>
      </c>
    </row>
    <row r="53" spans="1:9" x14ac:dyDescent="0.25">
      <c r="A53" s="24" t="s">
        <v>382</v>
      </c>
      <c r="B53" s="24" t="s">
        <v>383</v>
      </c>
      <c r="C53" s="27" t="s">
        <v>28</v>
      </c>
      <c r="H53" s="33" t="s">
        <v>384</v>
      </c>
      <c r="I53" s="27" t="s">
        <v>32</v>
      </c>
    </row>
    <row r="54" spans="1:9" x14ac:dyDescent="0.25">
      <c r="A54" s="24" t="s">
        <v>385</v>
      </c>
      <c r="B54" s="24" t="s">
        <v>386</v>
      </c>
      <c r="C54" s="27" t="s">
        <v>28</v>
      </c>
      <c r="H54" s="33" t="s">
        <v>387</v>
      </c>
      <c r="I54" s="27" t="s">
        <v>32</v>
      </c>
    </row>
    <row r="55" spans="1:9" x14ac:dyDescent="0.25">
      <c r="A55" s="24" t="s">
        <v>388</v>
      </c>
      <c r="B55" s="24" t="s">
        <v>389</v>
      </c>
      <c r="C55" s="27" t="s">
        <v>28</v>
      </c>
      <c r="H55" s="33" t="s">
        <v>390</v>
      </c>
      <c r="I55" s="27" t="s">
        <v>36</v>
      </c>
    </row>
    <row r="56" spans="1:9" ht="23.25" x14ac:dyDescent="0.25">
      <c r="A56" s="24" t="s">
        <v>391</v>
      </c>
      <c r="B56" s="24" t="s">
        <v>99</v>
      </c>
      <c r="C56" s="27" t="s">
        <v>28</v>
      </c>
      <c r="H56" s="33" t="s">
        <v>392</v>
      </c>
      <c r="I56" s="27" t="s">
        <v>36</v>
      </c>
    </row>
    <row r="57" spans="1:9" x14ac:dyDescent="0.25">
      <c r="A57" s="24" t="s">
        <v>393</v>
      </c>
      <c r="B57" s="24" t="s">
        <v>394</v>
      </c>
      <c r="C57" s="27" t="s">
        <v>28</v>
      </c>
      <c r="H57" s="33" t="s">
        <v>395</v>
      </c>
      <c r="I57" s="27" t="s">
        <v>36</v>
      </c>
    </row>
    <row r="58" spans="1:9" x14ac:dyDescent="0.25">
      <c r="A58" s="24" t="s">
        <v>396</v>
      </c>
      <c r="B58" s="24" t="s">
        <v>397</v>
      </c>
      <c r="C58" s="27" t="s">
        <v>28</v>
      </c>
      <c r="H58" s="33" t="s">
        <v>398</v>
      </c>
      <c r="I58" s="27" t="s">
        <v>37</v>
      </c>
    </row>
    <row r="59" spans="1:9" x14ac:dyDescent="0.25">
      <c r="A59" s="24" t="s">
        <v>399</v>
      </c>
      <c r="B59" s="24" t="s">
        <v>400</v>
      </c>
      <c r="C59" s="27" t="s">
        <v>28</v>
      </c>
      <c r="H59" s="33" t="s">
        <v>401</v>
      </c>
      <c r="I59" s="27" t="s">
        <v>37</v>
      </c>
    </row>
    <row r="60" spans="1:9" x14ac:dyDescent="0.25">
      <c r="A60" s="26" t="s">
        <v>208</v>
      </c>
      <c r="B60" s="26" t="s">
        <v>94</v>
      </c>
      <c r="C60" s="28"/>
      <c r="H60" s="33" t="s">
        <v>402</v>
      </c>
      <c r="I60" s="27" t="s">
        <v>37</v>
      </c>
    </row>
    <row r="61" spans="1:9" x14ac:dyDescent="0.25">
      <c r="A61" s="26" t="s">
        <v>209</v>
      </c>
      <c r="B61" s="26" t="s">
        <v>29</v>
      </c>
      <c r="C61" s="28"/>
      <c r="H61" s="33" t="s">
        <v>403</v>
      </c>
      <c r="I61" s="27" t="s">
        <v>41</v>
      </c>
    </row>
    <row r="62" spans="1:9" x14ac:dyDescent="0.25">
      <c r="A62" s="26" t="s">
        <v>210</v>
      </c>
      <c r="B62" s="26" t="s">
        <v>94</v>
      </c>
      <c r="C62" s="28"/>
      <c r="H62" s="33" t="s">
        <v>404</v>
      </c>
      <c r="I62" s="27" t="s">
        <v>39</v>
      </c>
    </row>
    <row r="63" spans="1:9" x14ac:dyDescent="0.25">
      <c r="A63" s="26" t="s">
        <v>211</v>
      </c>
      <c r="B63" s="26" t="s">
        <v>212</v>
      </c>
      <c r="C63" s="28"/>
      <c r="H63" s="33" t="s">
        <v>405</v>
      </c>
      <c r="I63" s="27" t="s">
        <v>36</v>
      </c>
    </row>
    <row r="64" spans="1:9" x14ac:dyDescent="0.25">
      <c r="A64" s="26" t="s">
        <v>213</v>
      </c>
      <c r="B64" s="26" t="s">
        <v>94</v>
      </c>
      <c r="C64" s="28"/>
      <c r="H64" s="33" t="s">
        <v>406</v>
      </c>
      <c r="I64" s="27" t="s">
        <v>38</v>
      </c>
    </row>
    <row r="65" spans="1:9" x14ac:dyDescent="0.25">
      <c r="A65" s="26" t="s">
        <v>214</v>
      </c>
      <c r="B65" s="26" t="s">
        <v>31</v>
      </c>
      <c r="C65" s="28"/>
      <c r="H65" s="33" t="s">
        <v>407</v>
      </c>
      <c r="I65" s="27" t="s">
        <v>33</v>
      </c>
    </row>
    <row r="66" spans="1:9" x14ac:dyDescent="0.25">
      <c r="A66" s="26" t="s">
        <v>215</v>
      </c>
      <c r="B66" s="26" t="s">
        <v>94</v>
      </c>
      <c r="C66" s="28"/>
      <c r="H66" s="33" t="s">
        <v>408</v>
      </c>
      <c r="I66" s="27" t="s">
        <v>33</v>
      </c>
    </row>
    <row r="67" spans="1:9" x14ac:dyDescent="0.25">
      <c r="A67" s="26" t="s">
        <v>409</v>
      </c>
      <c r="B67" s="26" t="s">
        <v>410</v>
      </c>
      <c r="C67" s="28"/>
      <c r="H67" s="33" t="s">
        <v>411</v>
      </c>
      <c r="I67" s="27" t="s">
        <v>33</v>
      </c>
    </row>
    <row r="68" spans="1:9" x14ac:dyDescent="0.25">
      <c r="A68" s="26" t="s">
        <v>216</v>
      </c>
      <c r="B68" s="26" t="s">
        <v>412</v>
      </c>
      <c r="C68" s="27" t="s">
        <v>32</v>
      </c>
      <c r="H68" s="33" t="s">
        <v>413</v>
      </c>
      <c r="I68" s="27" t="s">
        <v>33</v>
      </c>
    </row>
    <row r="69" spans="1:9" x14ac:dyDescent="0.25">
      <c r="A69" s="24" t="s">
        <v>414</v>
      </c>
      <c r="B69" s="24" t="s">
        <v>415</v>
      </c>
      <c r="C69" s="27" t="s">
        <v>32</v>
      </c>
      <c r="H69" s="33" t="s">
        <v>416</v>
      </c>
      <c r="I69" s="27" t="s">
        <v>33</v>
      </c>
    </row>
    <row r="70" spans="1:9" x14ac:dyDescent="0.25">
      <c r="A70" s="24" t="s">
        <v>417</v>
      </c>
      <c r="B70" s="24" t="s">
        <v>418</v>
      </c>
      <c r="C70" s="27" t="s">
        <v>32</v>
      </c>
      <c r="H70" s="33" t="s">
        <v>419</v>
      </c>
      <c r="I70" s="27" t="s">
        <v>36</v>
      </c>
    </row>
    <row r="71" spans="1:9" x14ac:dyDescent="0.25">
      <c r="A71" s="24" t="s">
        <v>420</v>
      </c>
      <c r="B71" s="24" t="s">
        <v>421</v>
      </c>
      <c r="C71" s="27" t="s">
        <v>32</v>
      </c>
      <c r="H71" s="33" t="s">
        <v>422</v>
      </c>
      <c r="I71" s="27" t="s">
        <v>37</v>
      </c>
    </row>
    <row r="72" spans="1:9" x14ac:dyDescent="0.25">
      <c r="A72" s="24" t="s">
        <v>423</v>
      </c>
      <c r="B72" s="24" t="s">
        <v>424</v>
      </c>
      <c r="C72" s="27" t="s">
        <v>32</v>
      </c>
      <c r="H72" s="33" t="s">
        <v>425</v>
      </c>
      <c r="I72" s="27" t="s">
        <v>36</v>
      </c>
    </row>
    <row r="73" spans="1:9" x14ac:dyDescent="0.25">
      <c r="A73" s="24" t="s">
        <v>426</v>
      </c>
      <c r="B73" s="24" t="s">
        <v>427</v>
      </c>
      <c r="C73" s="27" t="s">
        <v>32</v>
      </c>
      <c r="H73" s="33" t="s">
        <v>428</v>
      </c>
      <c r="I73" s="27" t="s">
        <v>41</v>
      </c>
    </row>
    <row r="74" spans="1:9" x14ac:dyDescent="0.25">
      <c r="A74" s="24" t="s">
        <v>429</v>
      </c>
      <c r="B74" s="24" t="s">
        <v>430</v>
      </c>
      <c r="C74" s="27" t="s">
        <v>32</v>
      </c>
      <c r="H74" s="33" t="s">
        <v>431</v>
      </c>
      <c r="I74" s="27" t="s">
        <v>41</v>
      </c>
    </row>
    <row r="75" spans="1:9" x14ac:dyDescent="0.25">
      <c r="A75" s="24" t="s">
        <v>432</v>
      </c>
      <c r="B75" s="24" t="s">
        <v>433</v>
      </c>
      <c r="C75" s="27" t="s">
        <v>32</v>
      </c>
      <c r="H75" s="33" t="s">
        <v>434</v>
      </c>
      <c r="I75" s="27" t="s">
        <v>27</v>
      </c>
    </row>
    <row r="76" spans="1:9" x14ac:dyDescent="0.25">
      <c r="A76" s="24" t="s">
        <v>435</v>
      </c>
      <c r="B76" s="24" t="s">
        <v>436</v>
      </c>
      <c r="C76" s="27" t="s">
        <v>32</v>
      </c>
      <c r="H76" s="33" t="s">
        <v>437</v>
      </c>
      <c r="I76" s="27" t="s">
        <v>32</v>
      </c>
    </row>
    <row r="77" spans="1:9" x14ac:dyDescent="0.25">
      <c r="A77" s="24" t="s">
        <v>438</v>
      </c>
      <c r="B77" s="24" t="s">
        <v>439</v>
      </c>
      <c r="C77" s="27" t="s">
        <v>32</v>
      </c>
      <c r="H77" s="34" t="s">
        <v>440</v>
      </c>
      <c r="I77" s="27" t="s">
        <v>34</v>
      </c>
    </row>
    <row r="78" spans="1:9" x14ac:dyDescent="0.25">
      <c r="A78" s="26" t="s">
        <v>217</v>
      </c>
      <c r="B78" s="26" t="s">
        <v>441</v>
      </c>
      <c r="C78" s="28"/>
      <c r="H78" s="34" t="s">
        <v>442</v>
      </c>
      <c r="I78" s="27" t="s">
        <v>28</v>
      </c>
    </row>
    <row r="79" spans="1:9" x14ac:dyDescent="0.25">
      <c r="A79" s="24" t="s">
        <v>443</v>
      </c>
      <c r="B79" s="24" t="s">
        <v>444</v>
      </c>
      <c r="C79" s="25"/>
      <c r="H79" s="34" t="s">
        <v>445</v>
      </c>
      <c r="I79" s="27" t="s">
        <v>38</v>
      </c>
    </row>
    <row r="80" spans="1:9" x14ac:dyDescent="0.25">
      <c r="A80" s="24" t="s">
        <v>446</v>
      </c>
      <c r="B80" s="24" t="s">
        <v>447</v>
      </c>
      <c r="C80" s="25"/>
      <c r="H80" s="34" t="s">
        <v>448</v>
      </c>
      <c r="I80" s="27" t="s">
        <v>28</v>
      </c>
    </row>
    <row r="81" spans="1:9" x14ac:dyDescent="0.25">
      <c r="A81" s="24" t="s">
        <v>449</v>
      </c>
      <c r="B81" s="24" t="s">
        <v>450</v>
      </c>
      <c r="C81" s="25"/>
      <c r="H81" s="34" t="s">
        <v>451</v>
      </c>
      <c r="I81" s="27" t="s">
        <v>28</v>
      </c>
    </row>
    <row r="82" spans="1:9" x14ac:dyDescent="0.25">
      <c r="A82" s="24" t="s">
        <v>452</v>
      </c>
      <c r="B82" s="24" t="s">
        <v>453</v>
      </c>
      <c r="C82" s="25"/>
      <c r="H82" s="34" t="s">
        <v>454</v>
      </c>
      <c r="I82" s="27" t="s">
        <v>28</v>
      </c>
    </row>
    <row r="83" spans="1:9" x14ac:dyDescent="0.25">
      <c r="A83" s="24" t="s">
        <v>455</v>
      </c>
      <c r="B83" s="24" t="s">
        <v>456</v>
      </c>
      <c r="C83" s="25"/>
      <c r="H83" s="33" t="s">
        <v>457</v>
      </c>
      <c r="I83" s="27" t="s">
        <v>34</v>
      </c>
    </row>
    <row r="84" spans="1:9" x14ac:dyDescent="0.25">
      <c r="A84" s="26" t="s">
        <v>219</v>
      </c>
      <c r="B84" s="26" t="s">
        <v>458</v>
      </c>
      <c r="C84" s="27" t="s">
        <v>33</v>
      </c>
      <c r="H84" s="33" t="s">
        <v>459</v>
      </c>
      <c r="I84" s="27" t="s">
        <v>23</v>
      </c>
    </row>
    <row r="85" spans="1:9" x14ac:dyDescent="0.25">
      <c r="A85" s="24" t="s">
        <v>460</v>
      </c>
      <c r="B85" s="24" t="s">
        <v>461</v>
      </c>
      <c r="C85" s="27" t="s">
        <v>33</v>
      </c>
      <c r="H85" s="34" t="s">
        <v>462</v>
      </c>
      <c r="I85" s="30" t="s">
        <v>43</v>
      </c>
    </row>
    <row r="86" spans="1:9" x14ac:dyDescent="0.25">
      <c r="A86" s="24" t="s">
        <v>463</v>
      </c>
      <c r="B86" s="24" t="s">
        <v>464</v>
      </c>
      <c r="C86" s="27" t="s">
        <v>33</v>
      </c>
      <c r="H86" s="34" t="s">
        <v>465</v>
      </c>
      <c r="I86" s="27" t="s">
        <v>34</v>
      </c>
    </row>
    <row r="87" spans="1:9" x14ac:dyDescent="0.25">
      <c r="A87" s="24" t="s">
        <v>466</v>
      </c>
      <c r="B87" s="24" t="s">
        <v>467</v>
      </c>
      <c r="C87" s="27" t="s">
        <v>33</v>
      </c>
      <c r="H87" s="34" t="s">
        <v>468</v>
      </c>
      <c r="I87" s="27" t="s">
        <v>34</v>
      </c>
    </row>
    <row r="88" spans="1:9" x14ac:dyDescent="0.25">
      <c r="A88" s="24" t="s">
        <v>469</v>
      </c>
      <c r="B88" s="24" t="s">
        <v>470</v>
      </c>
      <c r="C88" s="27" t="s">
        <v>33</v>
      </c>
      <c r="H88" s="34" t="s">
        <v>471</v>
      </c>
      <c r="I88" s="27" t="s">
        <v>28</v>
      </c>
    </row>
    <row r="89" spans="1:9" x14ac:dyDescent="0.25">
      <c r="A89" s="24" t="s">
        <v>472</v>
      </c>
      <c r="B89" s="24" t="s">
        <v>473</v>
      </c>
      <c r="C89" s="27" t="s">
        <v>33</v>
      </c>
      <c r="H89" s="34" t="s">
        <v>474</v>
      </c>
      <c r="I89" s="27" t="s">
        <v>28</v>
      </c>
    </row>
    <row r="90" spans="1:9" x14ac:dyDescent="0.25">
      <c r="A90" s="24" t="s">
        <v>475</v>
      </c>
      <c r="B90" s="24" t="s">
        <v>476</v>
      </c>
      <c r="C90" s="27" t="s">
        <v>33</v>
      </c>
      <c r="H90" s="34" t="s">
        <v>477</v>
      </c>
      <c r="I90" s="27" t="s">
        <v>28</v>
      </c>
    </row>
    <row r="91" spans="1:9" x14ac:dyDescent="0.25">
      <c r="A91" s="24" t="s">
        <v>478</v>
      </c>
      <c r="B91" s="24" t="s">
        <v>479</v>
      </c>
      <c r="C91" s="27" t="s">
        <v>33</v>
      </c>
      <c r="H91" s="34" t="s">
        <v>480</v>
      </c>
      <c r="I91" s="27" t="s">
        <v>34</v>
      </c>
    </row>
    <row r="92" spans="1:9" x14ac:dyDescent="0.25">
      <c r="A92" s="26" t="s">
        <v>220</v>
      </c>
      <c r="B92" s="26" t="s">
        <v>481</v>
      </c>
      <c r="C92" s="27" t="s">
        <v>34</v>
      </c>
      <c r="H92" s="34" t="s">
        <v>482</v>
      </c>
      <c r="I92" s="27" t="s">
        <v>34</v>
      </c>
    </row>
    <row r="93" spans="1:9" x14ac:dyDescent="0.25">
      <c r="A93" s="24" t="s">
        <v>483</v>
      </c>
      <c r="B93" s="24" t="s">
        <v>484</v>
      </c>
      <c r="C93" s="27" t="s">
        <v>34</v>
      </c>
      <c r="H93" s="34" t="s">
        <v>485</v>
      </c>
      <c r="I93" s="27" t="s">
        <v>41</v>
      </c>
    </row>
    <row r="94" spans="1:9" x14ac:dyDescent="0.25">
      <c r="A94" s="24" t="s">
        <v>486</v>
      </c>
      <c r="B94" s="24" t="s">
        <v>487</v>
      </c>
      <c r="C94" s="27" t="s">
        <v>34</v>
      </c>
      <c r="H94" s="34" t="s">
        <v>488</v>
      </c>
      <c r="I94" t="s">
        <v>33</v>
      </c>
    </row>
    <row r="95" spans="1:9" x14ac:dyDescent="0.25">
      <c r="A95" s="24" t="s">
        <v>489</v>
      </c>
      <c r="B95" s="24" t="s">
        <v>490</v>
      </c>
      <c r="C95" s="27" t="s">
        <v>34</v>
      </c>
      <c r="H95" s="34" t="s">
        <v>491</v>
      </c>
      <c r="I95" t="s">
        <v>33</v>
      </c>
    </row>
    <row r="96" spans="1:9" x14ac:dyDescent="0.25">
      <c r="A96" s="24" t="s">
        <v>492</v>
      </c>
      <c r="B96" s="24" t="s">
        <v>493</v>
      </c>
      <c r="C96" s="27" t="s">
        <v>34</v>
      </c>
      <c r="H96" s="34" t="s">
        <v>494</v>
      </c>
      <c r="I96" t="s">
        <v>33</v>
      </c>
    </row>
    <row r="97" spans="1:9" x14ac:dyDescent="0.25">
      <c r="A97" s="24" t="s">
        <v>495</v>
      </c>
      <c r="B97" s="24" t="s">
        <v>496</v>
      </c>
      <c r="C97" s="27" t="s">
        <v>34</v>
      </c>
      <c r="H97" s="34" t="s">
        <v>497</v>
      </c>
      <c r="I97" t="s">
        <v>33</v>
      </c>
    </row>
    <row r="98" spans="1:9" x14ac:dyDescent="0.25">
      <c r="A98" s="24" t="s">
        <v>498</v>
      </c>
      <c r="B98" s="24" t="s">
        <v>499</v>
      </c>
      <c r="C98" s="27" t="s">
        <v>34</v>
      </c>
      <c r="H98" s="34" t="s">
        <v>500</v>
      </c>
      <c r="I98" s="30" t="s">
        <v>43</v>
      </c>
    </row>
    <row r="99" spans="1:9" x14ac:dyDescent="0.25">
      <c r="A99" s="24" t="s">
        <v>501</v>
      </c>
      <c r="B99" s="24" t="s">
        <v>502</v>
      </c>
      <c r="C99" s="27" t="s">
        <v>34</v>
      </c>
      <c r="H99" s="34" t="s">
        <v>462</v>
      </c>
      <c r="I99" s="30" t="s">
        <v>43</v>
      </c>
    </row>
    <row r="100" spans="1:9" x14ac:dyDescent="0.25">
      <c r="A100" s="24" t="s">
        <v>503</v>
      </c>
      <c r="B100" s="24" t="s">
        <v>504</v>
      </c>
      <c r="C100" s="27" t="s">
        <v>34</v>
      </c>
      <c r="H100" s="34" t="s">
        <v>505</v>
      </c>
      <c r="I100" s="30" t="s">
        <v>43</v>
      </c>
    </row>
    <row r="101" spans="1:9" x14ac:dyDescent="0.25">
      <c r="A101" s="26" t="s">
        <v>506</v>
      </c>
      <c r="B101" s="26" t="s">
        <v>507</v>
      </c>
      <c r="C101" s="27" t="s">
        <v>36</v>
      </c>
      <c r="H101" s="34" t="s">
        <v>508</v>
      </c>
      <c r="I101" s="30" t="s">
        <v>37</v>
      </c>
    </row>
    <row r="102" spans="1:9" x14ac:dyDescent="0.25">
      <c r="A102" s="26" t="s">
        <v>221</v>
      </c>
      <c r="B102" s="26" t="s">
        <v>509</v>
      </c>
      <c r="C102" s="29" t="s">
        <v>35</v>
      </c>
      <c r="H102" s="34" t="s">
        <v>510</v>
      </c>
      <c r="I102" s="29" t="s">
        <v>35</v>
      </c>
    </row>
    <row r="103" spans="1:9" x14ac:dyDescent="0.25">
      <c r="A103" s="24" t="s">
        <v>511</v>
      </c>
      <c r="B103" s="24" t="s">
        <v>512</v>
      </c>
      <c r="C103" s="29" t="s">
        <v>35</v>
      </c>
      <c r="H103" s="34" t="s">
        <v>513</v>
      </c>
      <c r="I103" s="30" t="s">
        <v>40</v>
      </c>
    </row>
    <row r="104" spans="1:9" x14ac:dyDescent="0.25">
      <c r="A104" s="24" t="s">
        <v>514</v>
      </c>
      <c r="B104" s="24" t="s">
        <v>515</v>
      </c>
      <c r="C104" s="29" t="s">
        <v>35</v>
      </c>
      <c r="H104" s="34" t="s">
        <v>516</v>
      </c>
      <c r="I104" s="30" t="s">
        <v>35</v>
      </c>
    </row>
    <row r="105" spans="1:9" x14ac:dyDescent="0.25">
      <c r="A105" s="24" t="s">
        <v>517</v>
      </c>
      <c r="B105" s="24" t="s">
        <v>518</v>
      </c>
      <c r="C105" s="29" t="s">
        <v>35</v>
      </c>
      <c r="H105" s="34" t="s">
        <v>519</v>
      </c>
      <c r="I105" s="30" t="s">
        <v>28</v>
      </c>
    </row>
    <row r="106" spans="1:9" x14ac:dyDescent="0.25">
      <c r="A106" s="24" t="s">
        <v>520</v>
      </c>
      <c r="B106" s="24" t="s">
        <v>521</v>
      </c>
      <c r="C106" s="29" t="s">
        <v>35</v>
      </c>
      <c r="H106" s="34" t="s">
        <v>522</v>
      </c>
      <c r="I106" s="27" t="s">
        <v>41</v>
      </c>
    </row>
    <row r="107" spans="1:9" x14ac:dyDescent="0.25">
      <c r="A107" s="24" t="s">
        <v>523</v>
      </c>
      <c r="B107" s="24" t="s">
        <v>524</v>
      </c>
      <c r="C107" s="29" t="s">
        <v>35</v>
      </c>
      <c r="H107" s="34" t="s">
        <v>525</v>
      </c>
      <c r="I107" s="27" t="s">
        <v>34</v>
      </c>
    </row>
    <row r="108" spans="1:9" x14ac:dyDescent="0.25">
      <c r="A108" s="24" t="s">
        <v>526</v>
      </c>
      <c r="B108" s="24" t="s">
        <v>527</v>
      </c>
      <c r="C108" s="29" t="s">
        <v>35</v>
      </c>
      <c r="H108" s="34" t="s">
        <v>528</v>
      </c>
      <c r="I108" s="30" t="s">
        <v>39</v>
      </c>
    </row>
    <row r="109" spans="1:9" x14ac:dyDescent="0.25">
      <c r="A109" s="24" t="s">
        <v>529</v>
      </c>
      <c r="B109" s="24" t="s">
        <v>530</v>
      </c>
      <c r="C109" s="29" t="s">
        <v>35</v>
      </c>
    </row>
    <row r="110" spans="1:9" x14ac:dyDescent="0.25">
      <c r="A110" s="24" t="s">
        <v>531</v>
      </c>
      <c r="B110" s="24" t="s">
        <v>532</v>
      </c>
      <c r="C110" s="29" t="s">
        <v>35</v>
      </c>
    </row>
    <row r="111" spans="1:9" x14ac:dyDescent="0.25">
      <c r="A111" s="24" t="s">
        <v>533</v>
      </c>
      <c r="B111" s="24" t="s">
        <v>534</v>
      </c>
      <c r="C111" s="29" t="s">
        <v>35</v>
      </c>
    </row>
    <row r="112" spans="1:9" x14ac:dyDescent="0.25">
      <c r="A112" s="24" t="s">
        <v>535</v>
      </c>
      <c r="B112" s="24" t="s">
        <v>536</v>
      </c>
      <c r="C112" s="29" t="s">
        <v>35</v>
      </c>
    </row>
    <row r="113" spans="1:3" x14ac:dyDescent="0.25">
      <c r="A113" s="24" t="s">
        <v>537</v>
      </c>
      <c r="B113" s="24" t="s">
        <v>538</v>
      </c>
      <c r="C113" s="29" t="s">
        <v>35</v>
      </c>
    </row>
    <row r="114" spans="1:3" x14ac:dyDescent="0.25">
      <c r="A114" s="24" t="s">
        <v>539</v>
      </c>
      <c r="B114" s="24" t="s">
        <v>540</v>
      </c>
      <c r="C114" s="29" t="s">
        <v>35</v>
      </c>
    </row>
    <row r="115" spans="1:3" x14ac:dyDescent="0.25">
      <c r="A115" s="24" t="s">
        <v>541</v>
      </c>
      <c r="B115" s="24" t="s">
        <v>542</v>
      </c>
      <c r="C115" s="29" t="s">
        <v>35</v>
      </c>
    </row>
    <row r="116" spans="1:3" x14ac:dyDescent="0.25">
      <c r="A116" s="24" t="s">
        <v>543</v>
      </c>
      <c r="B116" s="24" t="s">
        <v>544</v>
      </c>
      <c r="C116" s="29" t="s">
        <v>35</v>
      </c>
    </row>
    <row r="117" spans="1:3" x14ac:dyDescent="0.25">
      <c r="A117" s="24" t="s">
        <v>545</v>
      </c>
      <c r="B117" s="24" t="s">
        <v>546</v>
      </c>
      <c r="C117" s="29" t="s">
        <v>35</v>
      </c>
    </row>
    <row r="118" spans="1:3" x14ac:dyDescent="0.25">
      <c r="A118" s="26" t="s">
        <v>223</v>
      </c>
      <c r="B118" s="26" t="s">
        <v>547</v>
      </c>
      <c r="C118" s="27" t="s">
        <v>37</v>
      </c>
    </row>
    <row r="119" spans="1:3" x14ac:dyDescent="0.25">
      <c r="A119" s="24" t="s">
        <v>548</v>
      </c>
      <c r="B119" s="24" t="s">
        <v>549</v>
      </c>
      <c r="C119" s="27" t="s">
        <v>37</v>
      </c>
    </row>
    <row r="120" spans="1:3" x14ac:dyDescent="0.25">
      <c r="A120" s="24" t="s">
        <v>550</v>
      </c>
      <c r="B120" s="24" t="s">
        <v>551</v>
      </c>
      <c r="C120" s="27" t="s">
        <v>37</v>
      </c>
    </row>
    <row r="121" spans="1:3" x14ac:dyDescent="0.25">
      <c r="A121" s="24" t="s">
        <v>552</v>
      </c>
      <c r="B121" s="24" t="s">
        <v>553</v>
      </c>
      <c r="C121" s="27" t="s">
        <v>37</v>
      </c>
    </row>
    <row r="122" spans="1:3" x14ac:dyDescent="0.25">
      <c r="A122" s="24" t="s">
        <v>554</v>
      </c>
      <c r="B122" s="24" t="s">
        <v>555</v>
      </c>
      <c r="C122" s="27" t="s">
        <v>37</v>
      </c>
    </row>
    <row r="123" spans="1:3" x14ac:dyDescent="0.25">
      <c r="A123" s="24" t="s">
        <v>556</v>
      </c>
      <c r="B123" s="24" t="s">
        <v>557</v>
      </c>
      <c r="C123" s="27" t="s">
        <v>37</v>
      </c>
    </row>
    <row r="124" spans="1:3" x14ac:dyDescent="0.25">
      <c r="A124" s="24" t="s">
        <v>558</v>
      </c>
      <c r="B124" s="24" t="s">
        <v>559</v>
      </c>
      <c r="C124" s="27" t="s">
        <v>37</v>
      </c>
    </row>
    <row r="125" spans="1:3" x14ac:dyDescent="0.25">
      <c r="A125" s="26" t="s">
        <v>224</v>
      </c>
      <c r="B125" s="26" t="s">
        <v>560</v>
      </c>
      <c r="C125" s="27" t="s">
        <v>38</v>
      </c>
    </row>
    <row r="126" spans="1:3" x14ac:dyDescent="0.25">
      <c r="A126" s="24" t="s">
        <v>561</v>
      </c>
      <c r="B126" s="24" t="s">
        <v>562</v>
      </c>
      <c r="C126" s="27" t="s">
        <v>38</v>
      </c>
    </row>
    <row r="127" spans="1:3" x14ac:dyDescent="0.25">
      <c r="A127" s="24" t="s">
        <v>563</v>
      </c>
      <c r="B127" s="24" t="s">
        <v>564</v>
      </c>
      <c r="C127" s="27" t="s">
        <v>38</v>
      </c>
    </row>
    <row r="128" spans="1:3" x14ac:dyDescent="0.25">
      <c r="A128" s="24" t="s">
        <v>565</v>
      </c>
      <c r="B128" s="24" t="s">
        <v>566</v>
      </c>
      <c r="C128" s="27" t="s">
        <v>38</v>
      </c>
    </row>
    <row r="129" spans="1:3" x14ac:dyDescent="0.25">
      <c r="A129" s="24" t="s">
        <v>567</v>
      </c>
      <c r="B129" s="24" t="s">
        <v>568</v>
      </c>
      <c r="C129" s="27" t="s">
        <v>38</v>
      </c>
    </row>
    <row r="130" spans="1:3" x14ac:dyDescent="0.25">
      <c r="A130" s="24" t="s">
        <v>569</v>
      </c>
      <c r="B130" s="24" t="s">
        <v>570</v>
      </c>
      <c r="C130" s="27" t="s">
        <v>38</v>
      </c>
    </row>
    <row r="131" spans="1:3" x14ac:dyDescent="0.25">
      <c r="A131" s="24" t="s">
        <v>571</v>
      </c>
      <c r="B131" s="24" t="s">
        <v>572</v>
      </c>
      <c r="C131" s="27" t="s">
        <v>38</v>
      </c>
    </row>
    <row r="132" spans="1:3" x14ac:dyDescent="0.25">
      <c r="A132" s="26" t="s">
        <v>225</v>
      </c>
      <c r="B132" s="26" t="s">
        <v>573</v>
      </c>
      <c r="C132" s="27" t="s">
        <v>39</v>
      </c>
    </row>
    <row r="133" spans="1:3" x14ac:dyDescent="0.25">
      <c r="A133" s="24" t="s">
        <v>574</v>
      </c>
      <c r="B133" s="24" t="s">
        <v>575</v>
      </c>
      <c r="C133" s="27" t="s">
        <v>39</v>
      </c>
    </row>
    <row r="134" spans="1:3" x14ac:dyDescent="0.25">
      <c r="A134" s="24" t="s">
        <v>576</v>
      </c>
      <c r="B134" s="24" t="s">
        <v>577</v>
      </c>
      <c r="C134" s="27" t="s">
        <v>39</v>
      </c>
    </row>
    <row r="135" spans="1:3" x14ac:dyDescent="0.25">
      <c r="A135" s="24" t="s">
        <v>578</v>
      </c>
      <c r="B135" s="24" t="s">
        <v>579</v>
      </c>
      <c r="C135" s="27" t="s">
        <v>39</v>
      </c>
    </row>
    <row r="136" spans="1:3" x14ac:dyDescent="0.25">
      <c r="A136" s="24" t="s">
        <v>580</v>
      </c>
      <c r="B136" s="24" t="s">
        <v>581</v>
      </c>
      <c r="C136" s="27" t="s">
        <v>39</v>
      </c>
    </row>
    <row r="137" spans="1:3" x14ac:dyDescent="0.25">
      <c r="A137" s="26" t="s">
        <v>227</v>
      </c>
      <c r="B137" s="26" t="s">
        <v>582</v>
      </c>
      <c r="C137" s="27" t="s">
        <v>40</v>
      </c>
    </row>
    <row r="138" spans="1:3" x14ac:dyDescent="0.25">
      <c r="A138" s="24" t="s">
        <v>583</v>
      </c>
      <c r="B138" s="24" t="s">
        <v>584</v>
      </c>
      <c r="C138" s="27" t="s">
        <v>40</v>
      </c>
    </row>
    <row r="139" spans="1:3" x14ac:dyDescent="0.25">
      <c r="A139" s="24" t="s">
        <v>585</v>
      </c>
      <c r="B139" s="24" t="s">
        <v>586</v>
      </c>
      <c r="C139" s="27" t="s">
        <v>40</v>
      </c>
    </row>
    <row r="140" spans="1:3" x14ac:dyDescent="0.25">
      <c r="A140" s="24" t="s">
        <v>587</v>
      </c>
      <c r="B140" s="24" t="s">
        <v>588</v>
      </c>
      <c r="C140" s="27" t="s">
        <v>40</v>
      </c>
    </row>
    <row r="141" spans="1:3" x14ac:dyDescent="0.25">
      <c r="A141" s="26" t="s">
        <v>589</v>
      </c>
      <c r="B141" s="26" t="s">
        <v>94</v>
      </c>
      <c r="C141" s="27" t="s">
        <v>40</v>
      </c>
    </row>
    <row r="142" spans="1:3" x14ac:dyDescent="0.25">
      <c r="A142" s="26" t="s">
        <v>228</v>
      </c>
      <c r="B142" s="26" t="s">
        <v>590</v>
      </c>
      <c r="C142" s="27" t="s">
        <v>41</v>
      </c>
    </row>
    <row r="143" spans="1:3" x14ac:dyDescent="0.25">
      <c r="A143" s="24" t="s">
        <v>591</v>
      </c>
      <c r="B143" s="24" t="s">
        <v>592</v>
      </c>
      <c r="C143" s="27" t="s">
        <v>41</v>
      </c>
    </row>
    <row r="144" spans="1:3" x14ac:dyDescent="0.25">
      <c r="A144" s="24" t="s">
        <v>593</v>
      </c>
      <c r="B144" s="24" t="s">
        <v>594</v>
      </c>
      <c r="C144" s="27" t="s">
        <v>41</v>
      </c>
    </row>
    <row r="145" spans="1:3" x14ac:dyDescent="0.25">
      <c r="A145" s="24" t="s">
        <v>595</v>
      </c>
      <c r="B145" s="24" t="s">
        <v>596</v>
      </c>
      <c r="C145" s="27" t="s">
        <v>41</v>
      </c>
    </row>
    <row r="146" spans="1:3" x14ac:dyDescent="0.25">
      <c r="A146" s="24" t="s">
        <v>597</v>
      </c>
      <c r="B146" s="24" t="s">
        <v>598</v>
      </c>
      <c r="C146" s="27" t="s">
        <v>41</v>
      </c>
    </row>
    <row r="147" spans="1:3" x14ac:dyDescent="0.25">
      <c r="A147" s="24" t="s">
        <v>599</v>
      </c>
      <c r="B147" s="24" t="s">
        <v>600</v>
      </c>
      <c r="C147" s="27" t="s">
        <v>41</v>
      </c>
    </row>
    <row r="148" spans="1:3" x14ac:dyDescent="0.25">
      <c r="A148" s="24" t="s">
        <v>601</v>
      </c>
      <c r="B148" s="24" t="s">
        <v>602</v>
      </c>
      <c r="C148" s="27" t="s">
        <v>41</v>
      </c>
    </row>
    <row r="149" spans="1:3" x14ac:dyDescent="0.25">
      <c r="A149" s="24" t="s">
        <v>603</v>
      </c>
      <c r="B149" s="24" t="s">
        <v>604</v>
      </c>
      <c r="C149" s="27" t="s">
        <v>41</v>
      </c>
    </row>
    <row r="150" spans="1:3" x14ac:dyDescent="0.25">
      <c r="A150" s="24" t="s">
        <v>605</v>
      </c>
      <c r="B150" s="24" t="s">
        <v>606</v>
      </c>
      <c r="C150" s="27" t="s">
        <v>41</v>
      </c>
    </row>
    <row r="151" spans="1:3" x14ac:dyDescent="0.25">
      <c r="A151" s="26" t="s">
        <v>230</v>
      </c>
      <c r="B151" s="26" t="s">
        <v>94</v>
      </c>
      <c r="C151" s="28"/>
    </row>
    <row r="152" spans="1:3" x14ac:dyDescent="0.25">
      <c r="A152" s="26" t="s">
        <v>231</v>
      </c>
      <c r="B152" s="26" t="s">
        <v>42</v>
      </c>
      <c r="C152" s="28"/>
    </row>
    <row r="153" spans="1:3" x14ac:dyDescent="0.25">
      <c r="A153" s="26" t="s">
        <v>232</v>
      </c>
      <c r="B153" s="26" t="s">
        <v>94</v>
      </c>
      <c r="C153" s="28"/>
    </row>
    <row r="154" spans="1:3" x14ac:dyDescent="0.25">
      <c r="A154" s="26" t="s">
        <v>233</v>
      </c>
      <c r="B154" s="26" t="s">
        <v>607</v>
      </c>
      <c r="C154" s="30" t="s">
        <v>43</v>
      </c>
    </row>
    <row r="155" spans="1:3" x14ac:dyDescent="0.25">
      <c r="A155" s="24" t="s">
        <v>235</v>
      </c>
      <c r="B155" s="24" t="s">
        <v>608</v>
      </c>
      <c r="C155" s="30" t="s">
        <v>43</v>
      </c>
    </row>
    <row r="156" spans="1:3" x14ac:dyDescent="0.25">
      <c r="A156" s="24" t="s">
        <v>609</v>
      </c>
      <c r="B156" s="24" t="s">
        <v>610</v>
      </c>
      <c r="C156" s="30" t="s">
        <v>43</v>
      </c>
    </row>
    <row r="157" spans="1:3" x14ac:dyDescent="0.25">
      <c r="A157" s="24" t="s">
        <v>611</v>
      </c>
      <c r="B157" s="24" t="s">
        <v>612</v>
      </c>
      <c r="C157" s="30" t="s">
        <v>43</v>
      </c>
    </row>
    <row r="158" spans="1:3" x14ac:dyDescent="0.25">
      <c r="A158" s="24" t="s">
        <v>613</v>
      </c>
      <c r="B158" s="24" t="s">
        <v>614</v>
      </c>
      <c r="C158" s="30" t="s">
        <v>43</v>
      </c>
    </row>
    <row r="159" spans="1:3" x14ac:dyDescent="0.25">
      <c r="A159" s="24" t="s">
        <v>615</v>
      </c>
      <c r="B159" s="24" t="s">
        <v>616</v>
      </c>
      <c r="C159" s="30" t="s">
        <v>43</v>
      </c>
    </row>
    <row r="160" spans="1:3" x14ac:dyDescent="0.25">
      <c r="A160" s="26" t="s">
        <v>237</v>
      </c>
      <c r="B160" s="26" t="s">
        <v>94</v>
      </c>
      <c r="C160" s="28"/>
    </row>
    <row r="161" spans="1:3" x14ac:dyDescent="0.25">
      <c r="A161" s="26" t="s">
        <v>238</v>
      </c>
      <c r="B161" s="26" t="s">
        <v>239</v>
      </c>
      <c r="C161" s="28"/>
    </row>
    <row r="162" spans="1:3" x14ac:dyDescent="0.25">
      <c r="A162" s="26" t="s">
        <v>240</v>
      </c>
      <c r="B162" s="26" t="s">
        <v>94</v>
      </c>
      <c r="C162" s="28"/>
    </row>
    <row r="163" spans="1:3" x14ac:dyDescent="0.25">
      <c r="A163" s="26" t="s">
        <v>617</v>
      </c>
      <c r="B163" s="26" t="s">
        <v>44</v>
      </c>
      <c r="C163" s="28"/>
    </row>
    <row r="164" spans="1:3" x14ac:dyDescent="0.25">
      <c r="A164" s="24" t="s">
        <v>242</v>
      </c>
      <c r="B164" s="24" t="s">
        <v>243</v>
      </c>
      <c r="C164" s="25"/>
    </row>
    <row r="165" spans="1:3" x14ac:dyDescent="0.25">
      <c r="B165" t="s">
        <v>618</v>
      </c>
      <c r="C165" s="27" t="s">
        <v>28</v>
      </c>
    </row>
    <row r="166" spans="1:3" x14ac:dyDescent="0.25">
      <c r="B166" t="s">
        <v>619</v>
      </c>
      <c r="C166" s="27" t="s">
        <v>28</v>
      </c>
    </row>
    <row r="167" spans="1:3" x14ac:dyDescent="0.25">
      <c r="B167" t="s">
        <v>620</v>
      </c>
      <c r="C167" t="s">
        <v>21</v>
      </c>
    </row>
    <row r="168" spans="1:3" x14ac:dyDescent="0.25">
      <c r="B168" t="s">
        <v>621</v>
      </c>
      <c r="C168" t="s">
        <v>26</v>
      </c>
    </row>
    <row r="169" spans="1:3" x14ac:dyDescent="0.25">
      <c r="B169" t="s">
        <v>622</v>
      </c>
      <c r="C169" t="s">
        <v>55</v>
      </c>
    </row>
    <row r="170" spans="1:3" x14ac:dyDescent="0.25">
      <c r="B170" t="s">
        <v>623</v>
      </c>
      <c r="C170" t="s">
        <v>54</v>
      </c>
    </row>
    <row r="171" spans="1:3" x14ac:dyDescent="0.25">
      <c r="B171" t="s">
        <v>624</v>
      </c>
      <c r="C171" t="s">
        <v>625</v>
      </c>
    </row>
    <row r="172" spans="1:3" x14ac:dyDescent="0.25">
      <c r="B172" t="s">
        <v>626</v>
      </c>
      <c r="C172" t="s">
        <v>26</v>
      </c>
    </row>
    <row r="173" spans="1:3" x14ac:dyDescent="0.25">
      <c r="B173" t="s">
        <v>627</v>
      </c>
      <c r="C173" t="s">
        <v>55</v>
      </c>
    </row>
    <row r="174" spans="1:3" x14ac:dyDescent="0.25">
      <c r="B174" t="s">
        <v>628</v>
      </c>
      <c r="C174" t="s">
        <v>54</v>
      </c>
    </row>
    <row r="175" spans="1:3" x14ac:dyDescent="0.25">
      <c r="B175" t="s">
        <v>629</v>
      </c>
      <c r="C175" t="s">
        <v>26</v>
      </c>
    </row>
    <row r="176" spans="1:3" x14ac:dyDescent="0.25">
      <c r="B176" t="s">
        <v>630</v>
      </c>
      <c r="C176" t="s">
        <v>54</v>
      </c>
    </row>
    <row r="177" spans="2:3" x14ac:dyDescent="0.25">
      <c r="B177" t="s">
        <v>631</v>
      </c>
      <c r="C177" t="s">
        <v>26</v>
      </c>
    </row>
    <row r="178" spans="2:3" x14ac:dyDescent="0.25">
      <c r="B178" t="s">
        <v>632</v>
      </c>
      <c r="C178" t="s">
        <v>55</v>
      </c>
    </row>
    <row r="179" spans="2:3" x14ac:dyDescent="0.25">
      <c r="B179" t="s">
        <v>633</v>
      </c>
      <c r="C179" t="s">
        <v>54</v>
      </c>
    </row>
    <row r="180" spans="2:3" x14ac:dyDescent="0.25">
      <c r="B180" t="s">
        <v>634</v>
      </c>
      <c r="C180" t="s">
        <v>625</v>
      </c>
    </row>
    <row r="181" spans="2:3" x14ac:dyDescent="0.25">
      <c r="B181" t="s">
        <v>635</v>
      </c>
      <c r="C181" t="s">
        <v>26</v>
      </c>
    </row>
    <row r="182" spans="2:3" x14ac:dyDescent="0.25">
      <c r="B182" t="s">
        <v>636</v>
      </c>
      <c r="C182" t="s">
        <v>55</v>
      </c>
    </row>
    <row r="183" spans="2:3" x14ac:dyDescent="0.25">
      <c r="B183" t="s">
        <v>637</v>
      </c>
      <c r="C183" t="s">
        <v>54</v>
      </c>
    </row>
    <row r="184" spans="2:3" x14ac:dyDescent="0.25">
      <c r="B184" t="s">
        <v>638</v>
      </c>
      <c r="C184" t="s">
        <v>625</v>
      </c>
    </row>
    <row r="185" spans="2:3" x14ac:dyDescent="0.25">
      <c r="B185" t="s">
        <v>639</v>
      </c>
      <c r="C185" t="s">
        <v>26</v>
      </c>
    </row>
    <row r="186" spans="2:3" x14ac:dyDescent="0.25">
      <c r="B186" t="s">
        <v>640</v>
      </c>
      <c r="C186" t="s">
        <v>55</v>
      </c>
    </row>
    <row r="187" spans="2:3" x14ac:dyDescent="0.25">
      <c r="B187" t="s">
        <v>641</v>
      </c>
      <c r="C187" t="s">
        <v>54</v>
      </c>
    </row>
    <row r="188" spans="2:3" x14ac:dyDescent="0.25">
      <c r="B188" t="s">
        <v>642</v>
      </c>
      <c r="C188" t="s">
        <v>625</v>
      </c>
    </row>
    <row r="189" spans="2:3" x14ac:dyDescent="0.25">
      <c r="B189" t="s">
        <v>643</v>
      </c>
      <c r="C189" t="s">
        <v>26</v>
      </c>
    </row>
    <row r="190" spans="2:3" x14ac:dyDescent="0.25">
      <c r="B190" t="s">
        <v>644</v>
      </c>
      <c r="C190" t="s">
        <v>55</v>
      </c>
    </row>
    <row r="191" spans="2:3" x14ac:dyDescent="0.25">
      <c r="B191" t="s">
        <v>645</v>
      </c>
      <c r="C191" t="s">
        <v>54</v>
      </c>
    </row>
    <row r="192" spans="2:3" x14ac:dyDescent="0.25">
      <c r="B192" t="s">
        <v>646</v>
      </c>
      <c r="C192" t="s">
        <v>625</v>
      </c>
    </row>
    <row r="193" spans="2:3" x14ac:dyDescent="0.25">
      <c r="B193" t="s">
        <v>647</v>
      </c>
      <c r="C193" t="s">
        <v>26</v>
      </c>
    </row>
    <row r="194" spans="2:3" x14ac:dyDescent="0.25">
      <c r="B194" t="s">
        <v>648</v>
      </c>
      <c r="C194" t="s">
        <v>55</v>
      </c>
    </row>
    <row r="195" spans="2:3" x14ac:dyDescent="0.25">
      <c r="B195" t="s">
        <v>649</v>
      </c>
      <c r="C195" t="s">
        <v>54</v>
      </c>
    </row>
    <row r="196" spans="2:3" x14ac:dyDescent="0.25">
      <c r="B196" t="s">
        <v>650</v>
      </c>
      <c r="C196" t="s">
        <v>625</v>
      </c>
    </row>
    <row r="197" spans="2:3" x14ac:dyDescent="0.25">
      <c r="B197" t="s">
        <v>651</v>
      </c>
      <c r="C197" t="s">
        <v>26</v>
      </c>
    </row>
    <row r="198" spans="2:3" x14ac:dyDescent="0.25">
      <c r="B198" t="s">
        <v>652</v>
      </c>
      <c r="C198" t="s">
        <v>55</v>
      </c>
    </row>
    <row r="199" spans="2:3" x14ac:dyDescent="0.25">
      <c r="B199" t="s">
        <v>653</v>
      </c>
      <c r="C19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01b498f-bf18-4c46-8c07-970aa6fae66d">
      <UserInfo>
        <DisplayName>William Hainley</DisplayName>
        <AccountId>148</AccountId>
        <AccountType/>
      </UserInfo>
      <UserInfo>
        <DisplayName>Nam D. Tran</DisplayName>
        <AccountId>29</AccountId>
        <AccountType/>
      </UserInfo>
      <UserInfo>
        <DisplayName>Peter Klatsky</DisplayName>
        <AccountId>28</AccountId>
        <AccountType/>
      </UserInfo>
      <UserInfo>
        <DisplayName>Derald Sue</DisplayName>
        <AccountId>14</AccountId>
        <AccountType/>
      </UserInfo>
      <UserInfo>
        <DisplayName>Khaled Farahat</DisplayName>
        <AccountId>11</AccountId>
        <AccountType/>
      </UserInfo>
      <UserInfo>
        <DisplayName>Rosel Villegas</DisplayName>
        <AccountId>151</AccountId>
        <AccountType/>
      </UserInfo>
      <UserInfo>
        <DisplayName>Andrew Marcovitch</DisplayName>
        <AccountId>33</AccountId>
        <AccountType/>
      </UserInfo>
      <UserInfo>
        <DisplayName>Kyle Francis</DisplayName>
        <AccountId>120</AccountId>
        <AccountType/>
      </UserInfo>
    </SharedWithUsers>
    <lcf76f155ced4ddcb4097134ff3c332f xmlns="b3d93204-ee57-49e9-9726-5458f36ab6ed">
      <Terms xmlns="http://schemas.microsoft.com/office/infopath/2007/PartnerControls"/>
    </lcf76f155ced4ddcb4097134ff3c332f>
    <TaxCatchAll xmlns="c01b498f-bf18-4c46-8c07-970aa6fae6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438F136459343AC67C547393F7112" ma:contentTypeVersion="17" ma:contentTypeDescription="Create a new document." ma:contentTypeScope="" ma:versionID="77cc38c2428d10c06f75676dd433b720">
  <xsd:schema xmlns:xsd="http://www.w3.org/2001/XMLSchema" xmlns:xs="http://www.w3.org/2001/XMLSchema" xmlns:p="http://schemas.microsoft.com/office/2006/metadata/properties" xmlns:ns2="b3d93204-ee57-49e9-9726-5458f36ab6ed" xmlns:ns3="c01b498f-bf18-4c46-8c07-970aa6fae66d" targetNamespace="http://schemas.microsoft.com/office/2006/metadata/properties" ma:root="true" ma:fieldsID="87bfcf761390f9097585c87196562e9e" ns2:_="" ns3:_="">
    <xsd:import namespace="b3d93204-ee57-49e9-9726-5458f36ab6ed"/>
    <xsd:import namespace="c01b498f-bf18-4c46-8c07-970aa6fae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3204-ee57-49e9-9726-5458f36ab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498f-bf18-4c46-8c07-970aa6fae6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200fbd-4a72-45f8-ac42-4b7c3d011463}" ma:internalName="TaxCatchAll" ma:showField="CatchAllData" ma:web="c01b498f-bf18-4c46-8c07-970aa6fae6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B369FE-5606-4090-923B-F13B7DCD76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22AA7-9E02-4945-8E61-0D98DE6AD77C}">
  <ds:schemaRefs>
    <ds:schemaRef ds:uri="http://schemas.microsoft.com/office/2006/metadata/properties"/>
    <ds:schemaRef ds:uri="http://schemas.microsoft.com/office/infopath/2007/PartnerControls"/>
    <ds:schemaRef ds:uri="c01b498f-bf18-4c46-8c07-970aa6fae66d"/>
    <ds:schemaRef ds:uri="b3d93204-ee57-49e9-9726-5458f36ab6ed"/>
  </ds:schemaRefs>
</ds:datastoreItem>
</file>

<file path=customXml/itemProps3.xml><?xml version="1.0" encoding="utf-8"?>
<ds:datastoreItem xmlns:ds="http://schemas.openxmlformats.org/officeDocument/2006/customXml" ds:itemID="{3DD61BE4-8F99-403C-A35B-591DD072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3204-ee57-49e9-9726-5458f36ab6ed"/>
    <ds:schemaRef ds:uri="c01b498f-bf18-4c46-8c07-970aa6fae6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P&amp;L - SF MGMT</vt:lpstr>
      <vt:lpstr>P&amp;L - Consolidated</vt:lpstr>
      <vt:lpstr>BOD Slide</vt:lpstr>
      <vt:lpstr>Loc - HQ</vt:lpstr>
      <vt:lpstr>Sheet3</vt:lpstr>
      <vt:lpstr>EXP-ALL</vt:lpstr>
      <vt:lpstr>Loc - SF_Soma_RWC</vt:lpstr>
      <vt:lpstr>Loc - Oak_Dan</vt:lpstr>
      <vt:lpstr>Loc - SV</vt:lpstr>
      <vt:lpstr>Loc - NYC</vt:lpstr>
      <vt:lpstr>P&amp;L _Nest</vt:lpstr>
      <vt:lpstr>Genesis (Not Cons)</vt:lpstr>
      <vt:lpstr>Medication</vt:lpstr>
      <vt:lpstr>Sheet1</vt:lpstr>
      <vt:lpstr>Key</vt:lpstr>
      <vt:lpstr>'Genesis (Not Cons)'!Print_Area</vt:lpstr>
      <vt:lpstr>'Loc - HQ'!Print_Area</vt:lpstr>
      <vt:lpstr>'Loc - NYC'!Print_Area</vt:lpstr>
      <vt:lpstr>'Loc - Oak_Dan'!Print_Area</vt:lpstr>
      <vt:lpstr>'Loc - SV'!Print_Area</vt:lpstr>
      <vt:lpstr>'P&amp;L - Consolidated'!Print_Area</vt:lpstr>
      <vt:lpstr>'P&amp;L _Nest'!Print_Area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Hainley</dc:creator>
  <cp:keywords/>
  <dc:description/>
  <cp:lastModifiedBy>Zorinan Kasilag</cp:lastModifiedBy>
  <cp:revision/>
  <dcterms:created xsi:type="dcterms:W3CDTF">2022-02-17T23:44:28Z</dcterms:created>
  <dcterms:modified xsi:type="dcterms:W3CDTF">2022-08-09T06:57:28Z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0x0101002B0438F136459343AC67C547393F7112</vt:lpwstr>
  </property>
  <property fmtid="{D5CDD505-2E9C-101B-9397-08002B2CF9AE}" pid="3" name="MediaServiceImageTags">
    <vt:lpwstr/>
  </property>
</Properties>
</file>