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4240" windowHeight="13740" activeTab="2"/>
  </bookViews>
  <sheets>
    <sheet name="Ввод нового бизнеса" sheetId="1" r:id="rId1"/>
    <sheet name="Повышение эффективности" sheetId="2" r:id="rId2"/>
    <sheet name="Проведение рекламной кампании" sheetId="3" r:id="rId3"/>
  </sheets>
  <definedNames>
    <definedName name="_ftn1" localSheetId="0">#REF!</definedName>
    <definedName name="_ftn1" localSheetId="1">#REF!</definedName>
    <definedName name="_ftn1" localSheetId="2">#REF!</definedName>
    <definedName name="_ftnref1" localSheetId="0">#REF!</definedName>
    <definedName name="_ftnref1" localSheetId="1">#REF!</definedName>
    <definedName name="_ftnref1" localSheetId="2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hdfkiyO/25dSUjEsZ2UY1ZqrtEPQ=="/>
    </ext>
  </extLst>
</workbook>
</file>

<file path=xl/calcChain.xml><?xml version="1.0" encoding="utf-8"?>
<calcChain xmlns="http://schemas.openxmlformats.org/spreadsheetml/2006/main">
  <c r="K15" i="2" l="1"/>
  <c r="J15" i="2"/>
  <c r="I15" i="2"/>
  <c r="H15" i="2"/>
  <c r="G15" i="2"/>
  <c r="F15" i="2"/>
  <c r="E15" i="2"/>
  <c r="D15" i="2"/>
  <c r="C15" i="2"/>
  <c r="K18" i="3"/>
  <c r="J18" i="3"/>
  <c r="I18" i="3"/>
  <c r="H18" i="3"/>
  <c r="G18" i="3"/>
  <c r="F18" i="3"/>
  <c r="E18" i="3"/>
  <c r="D18" i="3"/>
  <c r="D30" i="1"/>
  <c r="B4" i="1"/>
  <c r="K14" i="3" l="1"/>
  <c r="J14" i="3"/>
  <c r="I14" i="3"/>
  <c r="H14" i="3"/>
  <c r="G14" i="3"/>
  <c r="F14" i="3"/>
  <c r="E14" i="3"/>
  <c r="D14" i="3"/>
  <c r="C14" i="3"/>
  <c r="K7" i="3"/>
  <c r="J7" i="3"/>
  <c r="I7" i="3"/>
  <c r="H7" i="3"/>
  <c r="G7" i="3"/>
  <c r="F7" i="3"/>
  <c r="E7" i="3"/>
  <c r="D7" i="3"/>
  <c r="C7" i="3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  <c r="C7" i="2"/>
  <c r="D7" i="2" s="1"/>
  <c r="E7" i="2" s="1"/>
  <c r="F7" i="2" s="1"/>
  <c r="G7" i="2" s="1"/>
  <c r="H7" i="2" s="1"/>
  <c r="I7" i="2" s="1"/>
  <c r="J7" i="2" s="1"/>
  <c r="K7" i="2" s="1"/>
  <c r="E28" i="1"/>
  <c r="F28" i="1" s="1"/>
  <c r="G28" i="1" s="1"/>
  <c r="H28" i="1" s="1"/>
  <c r="I28" i="1" s="1"/>
  <c r="J28" i="1" s="1"/>
  <c r="K28" i="1" s="1"/>
  <c r="D16" i="1"/>
  <c r="B15" i="1"/>
  <c r="K7" i="1"/>
  <c r="J7" i="1"/>
  <c r="I7" i="1"/>
  <c r="H7" i="1"/>
  <c r="G7" i="1"/>
  <c r="F7" i="1"/>
  <c r="E7" i="1"/>
  <c r="D7" i="1"/>
  <c r="C7" i="1"/>
  <c r="K19" i="3" l="1"/>
  <c r="J19" i="3"/>
  <c r="I19" i="3"/>
  <c r="H19" i="3"/>
  <c r="G19" i="3"/>
  <c r="F19" i="3"/>
  <c r="E19" i="3"/>
  <c r="D19" i="3"/>
  <c r="C19" i="3"/>
  <c r="B19" i="3"/>
  <c r="K15" i="3"/>
  <c r="J15" i="3"/>
  <c r="I15" i="3"/>
  <c r="H15" i="3"/>
  <c r="G15" i="3"/>
  <c r="F15" i="3"/>
  <c r="E15" i="3"/>
  <c r="D15" i="3"/>
  <c r="C15" i="3"/>
  <c r="B15" i="3"/>
  <c r="K11" i="3"/>
  <c r="K8" i="3"/>
  <c r="J8" i="3"/>
  <c r="J11" i="3" s="1"/>
  <c r="I8" i="3"/>
  <c r="I11" i="3" s="1"/>
  <c r="H8" i="3"/>
  <c r="H11" i="3" s="1"/>
  <c r="G8" i="3"/>
  <c r="G11" i="3" s="1"/>
  <c r="F8" i="3"/>
  <c r="F11" i="3" s="1"/>
  <c r="E8" i="3"/>
  <c r="E11" i="3" s="1"/>
  <c r="D8" i="3"/>
  <c r="D11" i="3" s="1"/>
  <c r="C8" i="3"/>
  <c r="C11" i="3" s="1"/>
  <c r="B8" i="3"/>
  <c r="B11" i="3" s="1"/>
  <c r="H18" i="2"/>
  <c r="H21" i="2" s="1"/>
  <c r="B15" i="2"/>
  <c r="K8" i="2"/>
  <c r="K11" i="2" s="1"/>
  <c r="J8" i="2"/>
  <c r="J11" i="2" s="1"/>
  <c r="I8" i="2"/>
  <c r="I11" i="2" s="1"/>
  <c r="H8" i="2"/>
  <c r="H11" i="2" s="1"/>
  <c r="G8" i="2"/>
  <c r="G11" i="2" s="1"/>
  <c r="F8" i="2"/>
  <c r="F11" i="2" s="1"/>
  <c r="E8" i="2"/>
  <c r="E11" i="2" s="1"/>
  <c r="D8" i="2"/>
  <c r="D11" i="2" s="1"/>
  <c r="C8" i="2"/>
  <c r="C11" i="2" s="1"/>
  <c r="B8" i="2"/>
  <c r="B11" i="2" s="1"/>
  <c r="K30" i="1"/>
  <c r="J30" i="1"/>
  <c r="I30" i="1"/>
  <c r="H30" i="1"/>
  <c r="G30" i="1"/>
  <c r="F30" i="1"/>
  <c r="E30" i="1"/>
  <c r="C30" i="1"/>
  <c r="B30" i="1"/>
  <c r="J22" i="1"/>
  <c r="G22" i="1"/>
  <c r="F22" i="1"/>
  <c r="B22" i="1"/>
  <c r="K17" i="1"/>
  <c r="K22" i="1" s="1"/>
  <c r="J17" i="1"/>
  <c r="I17" i="1"/>
  <c r="I22" i="1" s="1"/>
  <c r="H17" i="1"/>
  <c r="H22" i="1" s="1"/>
  <c r="G17" i="1"/>
  <c r="F17" i="1"/>
  <c r="E17" i="1"/>
  <c r="E22" i="1" s="1"/>
  <c r="D17" i="1"/>
  <c r="D22" i="1" s="1"/>
  <c r="C17" i="1"/>
  <c r="C22" i="1" s="1"/>
  <c r="B17" i="1"/>
  <c r="K8" i="1"/>
  <c r="K11" i="1" s="1"/>
  <c r="J8" i="1"/>
  <c r="J11" i="1" s="1"/>
  <c r="I8" i="1"/>
  <c r="I11" i="1" s="1"/>
  <c r="H8" i="1"/>
  <c r="H11" i="1" s="1"/>
  <c r="G8" i="1"/>
  <c r="G11" i="1" s="1"/>
  <c r="F8" i="1"/>
  <c r="F11" i="1" s="1"/>
  <c r="E8" i="1"/>
  <c r="E11" i="1" s="1"/>
  <c r="D8" i="1"/>
  <c r="D11" i="1" s="1"/>
  <c r="C8" i="1"/>
  <c r="C11" i="1" s="1"/>
  <c r="B8" i="1"/>
  <c r="B11" i="1" s="1"/>
  <c r="H23" i="1" l="1"/>
  <c r="H24" i="1" s="1"/>
  <c r="H25" i="1" s="1"/>
  <c r="H32" i="1" s="1"/>
  <c r="H35" i="1" s="1"/>
  <c r="J22" i="3"/>
  <c r="J25" i="3" s="1"/>
  <c r="B22" i="3"/>
  <c r="B25" i="3" s="1"/>
  <c r="G22" i="3"/>
  <c r="G25" i="3" s="1"/>
  <c r="D22" i="3"/>
  <c r="D25" i="3" s="1"/>
  <c r="C22" i="3"/>
  <c r="C25" i="3" s="1"/>
  <c r="K22" i="3"/>
  <c r="K25" i="3" s="1"/>
  <c r="H22" i="3"/>
  <c r="H25" i="3" s="1"/>
  <c r="E18" i="2"/>
  <c r="E21" i="2" s="1"/>
  <c r="I18" i="2"/>
  <c r="I21" i="2" s="1"/>
  <c r="F18" i="2"/>
  <c r="F21" i="2" s="1"/>
  <c r="B18" i="2"/>
  <c r="B21" i="2" s="1"/>
  <c r="J18" i="2"/>
  <c r="J21" i="2" s="1"/>
  <c r="C18" i="2"/>
  <c r="C21" i="2" s="1"/>
  <c r="F23" i="1"/>
  <c r="F24" i="1" s="1"/>
  <c r="F25" i="1" s="1"/>
  <c r="F32" i="1" s="1"/>
  <c r="F35" i="1" s="1"/>
  <c r="D23" i="1"/>
  <c r="D24" i="1" s="1"/>
  <c r="D25" i="1" s="1"/>
  <c r="D32" i="1" s="1"/>
  <c r="D35" i="1" s="1"/>
  <c r="K18" i="2"/>
  <c r="K21" i="2" s="1"/>
  <c r="C23" i="1"/>
  <c r="C24" i="1" s="1"/>
  <c r="C25" i="1" s="1"/>
  <c r="C32" i="1" s="1"/>
  <c r="C35" i="1" s="1"/>
  <c r="E22" i="3"/>
  <c r="E25" i="3" s="1"/>
  <c r="K23" i="1"/>
  <c r="K24" i="1" s="1"/>
  <c r="K25" i="1" s="1"/>
  <c r="K32" i="1" s="1"/>
  <c r="K35" i="1" s="1"/>
  <c r="F22" i="3"/>
  <c r="F25" i="3" s="1"/>
  <c r="D18" i="2"/>
  <c r="D21" i="2" s="1"/>
  <c r="E23" i="1"/>
  <c r="E24" i="1" s="1"/>
  <c r="E25" i="1" s="1"/>
  <c r="E32" i="1" s="1"/>
  <c r="E35" i="1" s="1"/>
  <c r="I22" i="3"/>
  <c r="I25" i="3" s="1"/>
  <c r="G18" i="2"/>
  <c r="G21" i="2" s="1"/>
  <c r="G23" i="1"/>
  <c r="G24" i="1" s="1"/>
  <c r="G25" i="1" s="1"/>
  <c r="G32" i="1" s="1"/>
  <c r="G35" i="1" s="1"/>
  <c r="I23" i="1"/>
  <c r="I24" i="1" s="1"/>
  <c r="I25" i="1" s="1"/>
  <c r="I32" i="1" s="1"/>
  <c r="I35" i="1" s="1"/>
  <c r="J23" i="1"/>
  <c r="J24" i="1" s="1"/>
  <c r="J25" i="1" s="1"/>
  <c r="J32" i="1" s="1"/>
  <c r="J35" i="1" s="1"/>
  <c r="B23" i="1"/>
  <c r="B24" i="1" s="1"/>
  <c r="B25" i="1" s="1"/>
  <c r="B32" i="1" s="1"/>
  <c r="B35" i="1" s="1"/>
  <c r="B27" i="3" l="1"/>
  <c r="B23" i="2"/>
  <c r="B37" i="1"/>
</calcChain>
</file>

<file path=xl/sharedStrings.xml><?xml version="1.0" encoding="utf-8"?>
<sst xmlns="http://schemas.openxmlformats.org/spreadsheetml/2006/main" count="72" uniqueCount="42">
  <si>
    <t>Период (год)</t>
  </si>
  <si>
    <t>Выплаты, тыс. руб.</t>
  </si>
  <si>
    <t>Инвестиции</t>
  </si>
  <si>
    <t>Оборудование</t>
  </si>
  <si>
    <t>Монтаж</t>
  </si>
  <si>
    <t>ПО</t>
  </si>
  <si>
    <t>Персонал</t>
  </si>
  <si>
    <t>Налоги на ФОТ</t>
  </si>
  <si>
    <t>Прочие инвестиции</t>
  </si>
  <si>
    <t>Итого инвестиций:</t>
  </si>
  <si>
    <t>Операционные затраты:</t>
  </si>
  <si>
    <t>Итого переменные затраты</t>
  </si>
  <si>
    <t>Налоги с ФОТ</t>
  </si>
  <si>
    <t>Аренда</t>
  </si>
  <si>
    <t>ЖКХ</t>
  </si>
  <si>
    <t>Маркетинг</t>
  </si>
  <si>
    <t>Прочие</t>
  </si>
  <si>
    <t>Итого постоянных затрат</t>
  </si>
  <si>
    <t>Налог на прибыль</t>
  </si>
  <si>
    <t>Итого затрат</t>
  </si>
  <si>
    <t>Общая сумма выплат</t>
  </si>
  <si>
    <t>Денежные поступления, тыс. руб.</t>
  </si>
  <si>
    <t>Цена за 1 продажу</t>
  </si>
  <si>
    <t>Количество реализаций</t>
  </si>
  <si>
    <t>Выручка от реализации</t>
  </si>
  <si>
    <t>Чистый денежный поток, тыс. руб. (Выручка - Общая сумма выплат)</t>
  </si>
  <si>
    <t>Фактор дисконтирования 10 %</t>
  </si>
  <si>
    <t>Дисконтированный денежный поток при ставке 10% в год</t>
  </si>
  <si>
    <t>NPV 10%</t>
  </si>
  <si>
    <t>Сумма экономии затрат</t>
  </si>
  <si>
    <t>Операционные расходы:</t>
  </si>
  <si>
    <t>Операционные расходы на реализацию до рекламной кампании</t>
  </si>
  <si>
    <t>Операционные расходы на реализацию после рекламной кампании</t>
  </si>
  <si>
    <t>Рост операционных расходов</t>
  </si>
  <si>
    <t>Выручка от реализации:</t>
  </si>
  <si>
    <t>Выручка от реализации до рекламной кампании</t>
  </si>
  <si>
    <t>Выручка от реализации после рекламной кампании</t>
  </si>
  <si>
    <t>Сумма роста выручки</t>
  </si>
  <si>
    <t>Запчасти для квадрокоптеров</t>
  </si>
  <si>
    <t>Техподдержка вендора</t>
  </si>
  <si>
    <t>Затраты на решение задачи до проекта (Покупка Квадрокоптеров)</t>
  </si>
  <si>
    <t>Затраты на решение задачи после проекта (Аренда Квадрокоптеров)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</si>
</sst>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р_._-;\-* #,##0_р_._-;_-* &quot;-&quot;??_р_._-;_-@"/>
    <numFmt numFmtId="165" formatCode="#,##0.000"/>
  </numFmts>
  <fonts count="7" x14ac:knownFonts="1">
    <font>
      <sz val="11"/>
      <color rgb="FF000000"/>
      <name val="Calibri"/>
    </font>
    <font>
      <b/>
      <sz val="10"/>
      <color rgb="FF000000"/>
      <name val="Verdana"/>
    </font>
    <font>
      <sz val="10"/>
      <color rgb="FF000000"/>
      <name val="Verdana"/>
    </font>
    <font>
      <b/>
      <i/>
      <sz val="10"/>
      <color rgb="FF000000"/>
      <name val="Verdana"/>
    </font>
    <font>
      <i/>
      <sz val="11"/>
      <color rgb="FF000000"/>
      <name val="Verdana"/>
    </font>
    <font>
      <sz val="11"/>
      <color rgb="FF000000"/>
      <name val="Verdana"/>
    </font>
    <font>
      <b/>
      <sz val="11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2" fillId="0" borderId="0" xfId="0" applyFont="1" applyAlignment="1"/>
    <xf numFmtId="0" fontId="3" fillId="0" borderId="3" xfId="0" applyFont="1" applyBorder="1" applyAlignment="1"/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164" fontId="2" fillId="2" borderId="5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right"/>
    </xf>
    <xf numFmtId="164" fontId="2" fillId="3" borderId="5" xfId="0" applyNumberFormat="1" applyFont="1" applyFill="1" applyBorder="1" applyAlignment="1">
      <alignment horizontal="left"/>
    </xf>
    <xf numFmtId="164" fontId="2" fillId="3" borderId="5" xfId="0" applyNumberFormat="1" applyFont="1" applyFill="1" applyBorder="1" applyAlignment="1">
      <alignment horizontal="right"/>
    </xf>
    <xf numFmtId="164" fontId="4" fillId="3" borderId="5" xfId="0" applyNumberFormat="1" applyFont="1" applyFill="1" applyBorder="1" applyAlignment="1">
      <alignment horizontal="left" vertical="center" wrapText="1"/>
    </xf>
    <xf numFmtId="164" fontId="4" fillId="3" borderId="5" xfId="0" applyNumberFormat="1" applyFont="1" applyFill="1" applyBorder="1" applyAlignment="1">
      <alignment horizontal="right" vertical="center" wrapText="1"/>
    </xf>
    <xf numFmtId="9" fontId="2" fillId="0" borderId="4" xfId="0" applyNumberFormat="1" applyFont="1" applyBorder="1" applyAlignment="1">
      <alignment horizontal="right"/>
    </xf>
    <xf numFmtId="0" fontId="5" fillId="0" borderId="5" xfId="0" applyFont="1" applyBorder="1" applyAlignment="1">
      <alignment horizontal="left" vertical="center" wrapText="1"/>
    </xf>
    <xf numFmtId="3" fontId="2" fillId="0" borderId="0" xfId="0" applyNumberFormat="1" applyFont="1" applyAlignment="1">
      <alignment horizontal="center"/>
    </xf>
    <xf numFmtId="0" fontId="6" fillId="4" borderId="5" xfId="0" applyFont="1" applyFill="1" applyBorder="1" applyAlignment="1">
      <alignment horizontal="left" vertical="center" wrapText="1"/>
    </xf>
    <xf numFmtId="3" fontId="1" fillId="4" borderId="5" xfId="0" applyNumberFormat="1" applyFont="1" applyFill="1" applyBorder="1" applyAlignment="1">
      <alignment horizontal="right"/>
    </xf>
    <xf numFmtId="0" fontId="2" fillId="0" borderId="3" xfId="0" applyFont="1" applyBorder="1" applyAlignment="1"/>
    <xf numFmtId="3" fontId="2" fillId="0" borderId="4" xfId="0" applyNumberFormat="1" applyFont="1" applyBorder="1" applyAlignment="1">
      <alignment horizontal="right"/>
    </xf>
    <xf numFmtId="0" fontId="6" fillId="4" borderId="5" xfId="0" applyFont="1" applyFill="1" applyBorder="1" applyAlignment="1">
      <alignment horizontal="center" vertical="center" wrapText="1"/>
    </xf>
    <xf numFmtId="3" fontId="1" fillId="4" borderId="5" xfId="0" applyNumberFormat="1" applyFont="1" applyFill="1" applyBorder="1" applyAlignment="1">
      <alignment horizontal="center"/>
    </xf>
    <xf numFmtId="164" fontId="6" fillId="4" borderId="5" xfId="0" applyNumberFormat="1" applyFont="1" applyFill="1" applyBorder="1" applyAlignment="1">
      <alignment horizontal="left" vertical="center" wrapText="1"/>
    </xf>
    <xf numFmtId="9" fontId="2" fillId="0" borderId="3" xfId="0" applyNumberFormat="1" applyFont="1" applyBorder="1" applyAlignment="1"/>
    <xf numFmtId="165" fontId="2" fillId="0" borderId="3" xfId="0" applyNumberFormat="1" applyFont="1" applyBorder="1" applyAlignment="1"/>
    <xf numFmtId="165" fontId="2" fillId="0" borderId="4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6" fillId="4" borderId="5" xfId="0" applyNumberFormat="1" applyFont="1" applyFill="1" applyBorder="1" applyAlignment="1">
      <alignment horizontal="right" vertical="center" wrapText="1"/>
    </xf>
    <xf numFmtId="0" fontId="5" fillId="0" borderId="5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'Ввод нового бизнеса'!$A$27</c:f>
              <c:strCache>
                <c:ptCount val="1"/>
                <c:pt idx="0">
                  <c:v>Денежные поступления, тыс. руб.</c:v>
                </c:pt>
              </c:strCache>
            </c:strRef>
          </c:tx>
          <c:marker>
            <c:symbol val="none"/>
          </c:marker>
          <c:val>
            <c:numRef>
              <c:f>'Ввод нового бизнеса'!$B$27:$K$27</c:f>
              <c:numCache>
                <c:formatCode>#,##0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'Ввод нового бизнеса'!$A$28</c:f>
              <c:strCache>
                <c:ptCount val="1"/>
                <c:pt idx="0">
                  <c:v>Цена за 1 продажу</c:v>
                </c:pt>
              </c:strCache>
            </c:strRef>
          </c:tx>
          <c:marker>
            <c:symbol val="none"/>
          </c:marker>
          <c:val>
            <c:numRef>
              <c:f>'Ввод нового бизнеса'!$B$28:$K$28</c:f>
              <c:numCache>
                <c:formatCode>_-* #,##0_р_._-;\-* #,##0_р_._-;_-* "-"??_р_._-;_-@</c:formatCode>
                <c:ptCount val="10"/>
                <c:pt idx="2">
                  <c:v>85</c:v>
                </c:pt>
                <c:pt idx="3">
                  <c:v>102</c:v>
                </c:pt>
                <c:pt idx="4">
                  <c:v>122.39999999999999</c:v>
                </c:pt>
                <c:pt idx="5">
                  <c:v>146.88</c:v>
                </c:pt>
                <c:pt idx="6">
                  <c:v>176.256</c:v>
                </c:pt>
                <c:pt idx="7">
                  <c:v>211.50719999999998</c:v>
                </c:pt>
                <c:pt idx="8">
                  <c:v>253.80863999999997</c:v>
                </c:pt>
                <c:pt idx="9">
                  <c:v>304.57036799999997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'Ввод нового бизнеса'!$A$29</c:f>
              <c:strCache>
                <c:ptCount val="1"/>
                <c:pt idx="0">
                  <c:v>Количество реализаций</c:v>
                </c:pt>
              </c:strCache>
            </c:strRef>
          </c:tx>
          <c:marker>
            <c:symbol val="none"/>
          </c:marker>
          <c:val>
            <c:numRef>
              <c:f>'Ввод нового бизнеса'!$B$29:$K$29</c:f>
              <c:numCache>
                <c:formatCode>_-* #,##0_р_._-;\-* #,##0_р_._-;_-* "-"??_р_._-;_-@</c:formatCode>
                <c:ptCount val="10"/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'Ввод нового бизнеса'!$A$30</c:f>
              <c:strCache>
                <c:ptCount val="1"/>
                <c:pt idx="0">
                  <c:v>Выручка от реализации</c:v>
                </c:pt>
              </c:strCache>
            </c:strRef>
          </c:tx>
          <c:marker>
            <c:symbol val="none"/>
          </c:marker>
          <c:val>
            <c:numRef>
              <c:f>'Ввод нового бизнеса'!$B$30:$K$30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85</c:v>
                </c:pt>
                <c:pt idx="3">
                  <c:v>102</c:v>
                </c:pt>
                <c:pt idx="4">
                  <c:v>367.2</c:v>
                </c:pt>
                <c:pt idx="5">
                  <c:v>734.4</c:v>
                </c:pt>
                <c:pt idx="6">
                  <c:v>1762.56</c:v>
                </c:pt>
                <c:pt idx="7">
                  <c:v>3172.6079999999997</c:v>
                </c:pt>
                <c:pt idx="8">
                  <c:v>5076.1727999999994</c:v>
                </c:pt>
                <c:pt idx="9">
                  <c:v>7614.2591999999995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28448"/>
        <c:axId val="42560896"/>
      </c:lineChart>
      <c:catAx>
        <c:axId val="6512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42560896"/>
        <c:crosses val="autoZero"/>
        <c:auto val="1"/>
        <c:lblAlgn val="ctr"/>
        <c:lblOffset val="100"/>
        <c:noMultiLvlLbl val="0"/>
      </c:catAx>
      <c:valAx>
        <c:axId val="425608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512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'Ввод нового бизнеса'!$A$1</c:f>
              <c:strCache>
                <c:ptCount val="1"/>
                <c:pt idx="0">
                  <c:v>Период (год)</c:v>
                </c:pt>
              </c:strCache>
            </c:strRef>
          </c:tx>
          <c:marker>
            <c:symbol val="none"/>
          </c:marker>
          <c:val>
            <c:numRef>
              <c:f>'Ввод нового бизнеса'!$B$1:$K$1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'Ввод нового бизнеса'!$A$32</c:f>
              <c:strCache>
                <c:ptCount val="1"/>
                <c:pt idx="0">
                  <c:v>Чистый денежный поток, тыс. руб. (Выручка - Общая сумма выплат)</c:v>
                </c:pt>
              </c:strCache>
            </c:strRef>
          </c:tx>
          <c:marker>
            <c:symbol val="none"/>
          </c:marker>
          <c:val>
            <c:numRef>
              <c:f>'Ввод нового бизнеса'!$B$32:$K$32</c:f>
              <c:numCache>
                <c:formatCode>#,##0</c:formatCode>
                <c:ptCount val="10"/>
                <c:pt idx="0">
                  <c:v>-2322.98</c:v>
                </c:pt>
                <c:pt idx="1">
                  <c:v>-268.82</c:v>
                </c:pt>
                <c:pt idx="2">
                  <c:v>-308.97640000000001</c:v>
                </c:pt>
                <c:pt idx="3">
                  <c:v>-303.884928</c:v>
                </c:pt>
                <c:pt idx="4">
                  <c:v>-100.60207656</c:v>
                </c:pt>
                <c:pt idx="5">
                  <c:v>183.89485940880002</c:v>
                </c:pt>
                <c:pt idx="6">
                  <c:v>996.75574297197591</c:v>
                </c:pt>
                <c:pt idx="7">
                  <c:v>2114.7039535251652</c:v>
                </c:pt>
                <c:pt idx="8">
                  <c:v>3627.0225830741056</c:v>
                </c:pt>
                <c:pt idx="9">
                  <c:v>5646.4945503379477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91648"/>
        <c:axId val="46397056"/>
      </c:lineChart>
      <c:catAx>
        <c:axId val="6249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397056"/>
        <c:crosses val="autoZero"/>
        <c:auto val="1"/>
        <c:lblAlgn val="ctr"/>
        <c:lblOffset val="100"/>
        <c:noMultiLvlLbl val="0"/>
      </c:catAx>
      <c:valAx>
        <c:axId val="463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49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'Повышение эффективности'!$A$13</c:f>
              <c:strCache>
                <c:ptCount val="1"/>
                <c:pt idx="0">
                  <c:v>Затраты на решение задачи до проекта (Покупка Квадрокоптеров)</c:v>
                </c:pt>
              </c:strCache>
            </c:strRef>
          </c:tx>
          <c:marker>
            <c:symbol val="none"/>
          </c:marker>
          <c:val>
            <c:numRef>
              <c:f>'Повышение эффективности'!$B$13:$K$13</c:f>
              <c:numCache>
                <c:formatCode>_-* #,##0_р_._-;\-* #,##0_р_._-;_-* "-"??_р_._-;_-@</c:formatCode>
                <c:ptCount val="10"/>
                <c:pt idx="0">
                  <c:v>2200</c:v>
                </c:pt>
                <c:pt idx="1">
                  <c:v>105</c:v>
                </c:pt>
                <c:pt idx="2">
                  <c:v>110.25</c:v>
                </c:pt>
                <c:pt idx="3">
                  <c:v>115.7625</c:v>
                </c:pt>
                <c:pt idx="4">
                  <c:v>121.55062500000001</c:v>
                </c:pt>
                <c:pt idx="5">
                  <c:v>127.62815625000002</c:v>
                </c:pt>
                <c:pt idx="6">
                  <c:v>134.00956406250003</c:v>
                </c:pt>
                <c:pt idx="7">
                  <c:v>140.71004226562505</c:v>
                </c:pt>
                <c:pt idx="8">
                  <c:v>147.74554437890632</c:v>
                </c:pt>
                <c:pt idx="9">
                  <c:v>155.13282159785163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'Повышение эффективности'!$A$14</c:f>
              <c:strCache>
                <c:ptCount val="1"/>
                <c:pt idx="0">
                  <c:v>Затраты на решение задачи после проекта (Аренда Квадрокоптеров)</c:v>
                </c:pt>
              </c:strCache>
            </c:strRef>
          </c:tx>
          <c:marker>
            <c:symbol val="none"/>
          </c:marker>
          <c:val>
            <c:numRef>
              <c:f>'Повышение эффективности'!$B$14:$K$14</c:f>
              <c:numCache>
                <c:formatCode>_-* #,##0_р_._-;\-* #,##0_р_._-;_-* "-"??_р_._-;_-@</c:formatCode>
                <c:ptCount val="10"/>
                <c:pt idx="0">
                  <c:v>350</c:v>
                </c:pt>
                <c:pt idx="1">
                  <c:v>157.5</c:v>
                </c:pt>
                <c:pt idx="2">
                  <c:v>165.375</c:v>
                </c:pt>
                <c:pt idx="3">
                  <c:v>173.64375000000001</c:v>
                </c:pt>
                <c:pt idx="4">
                  <c:v>182.32593750000001</c:v>
                </c:pt>
                <c:pt idx="5">
                  <c:v>191.44223437500003</c:v>
                </c:pt>
                <c:pt idx="6">
                  <c:v>201.01434609375005</c:v>
                </c:pt>
                <c:pt idx="7">
                  <c:v>211.06506339843759</c:v>
                </c:pt>
                <c:pt idx="8">
                  <c:v>221.61831656835949</c:v>
                </c:pt>
                <c:pt idx="9">
                  <c:v>232.69923239677746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'Повышение эффективности'!$A$15</c:f>
              <c:strCache>
                <c:ptCount val="1"/>
                <c:pt idx="0">
                  <c:v>Сумма экономии затрат</c:v>
                </c:pt>
              </c:strCache>
            </c:strRef>
          </c:tx>
          <c:marker>
            <c:symbol val="none"/>
          </c:marker>
          <c:val>
            <c:numRef>
              <c:f>'Повышение эффективности'!$B$15:$K$15</c:f>
              <c:numCache>
                <c:formatCode>#,##0</c:formatCode>
                <c:ptCount val="10"/>
                <c:pt idx="0">
                  <c:v>1850</c:v>
                </c:pt>
                <c:pt idx="1">
                  <c:v>-52.5</c:v>
                </c:pt>
                <c:pt idx="2">
                  <c:v>-55.125</c:v>
                </c:pt>
                <c:pt idx="3">
                  <c:v>-57.881250000000009</c:v>
                </c:pt>
                <c:pt idx="4">
                  <c:v>-60.775312499999998</c:v>
                </c:pt>
                <c:pt idx="5">
                  <c:v>-63.814078125000009</c:v>
                </c:pt>
                <c:pt idx="6">
                  <c:v>-67.004782031250016</c:v>
                </c:pt>
                <c:pt idx="7">
                  <c:v>-70.355021132812539</c:v>
                </c:pt>
                <c:pt idx="8">
                  <c:v>-73.872772189453173</c:v>
                </c:pt>
                <c:pt idx="9">
                  <c:v>-77.56641079892583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77664"/>
        <c:axId val="95684288"/>
      </c:lineChart>
      <c:catAx>
        <c:axId val="6737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95684288"/>
        <c:crosses val="autoZero"/>
        <c:auto val="1"/>
        <c:lblAlgn val="ctr"/>
        <c:lblOffset val="100"/>
        <c:noMultiLvlLbl val="0"/>
      </c:catAx>
      <c:valAx>
        <c:axId val="95684288"/>
        <c:scaling>
          <c:orientation val="minMax"/>
        </c:scaling>
        <c:delete val="0"/>
        <c:axPos val="l"/>
        <c:majorGridlines/>
        <c:numFmt formatCode="_-* #,##0_р_._-;\-* #,##0_р_._-;_-* &quot;-&quot;??_р_._-;_-@" sourceLinked="1"/>
        <c:majorTickMark val="out"/>
        <c:minorTickMark val="none"/>
        <c:tickLblPos val="nextTo"/>
        <c:crossAx val="6737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'Проведение рекламной кампании'!$A$1</c:f>
              <c:strCache>
                <c:ptCount val="1"/>
                <c:pt idx="0">
                  <c:v>Период (год)</c:v>
                </c:pt>
              </c:strCache>
            </c:strRef>
          </c:tx>
          <c:marker>
            <c:symbol val="none"/>
          </c:marker>
          <c:val>
            <c:numRef>
              <c:f>'Проведение рекламной кампании'!$B$1:$K$1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'Проведение рекламной кампании'!$A$17</c:f>
              <c:strCache>
                <c:ptCount val="1"/>
                <c:pt idx="0">
                  <c:v>Выручка от реализации до рекламной кампании</c:v>
                </c:pt>
              </c:strCache>
            </c:strRef>
          </c:tx>
          <c:marker>
            <c:symbol val="none"/>
          </c:marker>
          <c:val>
            <c:numRef>
              <c:f>'Проведение рекламной кампании'!$B$17:$K$17</c:f>
              <c:numCache>
                <c:formatCode>_-* #,##0_р_._-;\-* #,##0_р_._-;_-* "-"??_р_._-;_-@</c:formatCode>
                <c:ptCount val="10"/>
                <c:pt idx="2">
                  <c:v>85</c:v>
                </c:pt>
                <c:pt idx="3">
                  <c:v>102</c:v>
                </c:pt>
                <c:pt idx="4">
                  <c:v>367.2</c:v>
                </c:pt>
                <c:pt idx="5">
                  <c:v>734.4</c:v>
                </c:pt>
                <c:pt idx="6">
                  <c:v>1762.56</c:v>
                </c:pt>
                <c:pt idx="7">
                  <c:v>3172.6079999999997</c:v>
                </c:pt>
                <c:pt idx="8">
                  <c:v>5076.1727999999994</c:v>
                </c:pt>
                <c:pt idx="9">
                  <c:v>7614.2591999999995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'Проведение рекламной кампании'!$A$18</c:f>
              <c:strCache>
                <c:ptCount val="1"/>
                <c:pt idx="0">
                  <c:v>Выручка от реализации после рекламной кампании</c:v>
                </c:pt>
              </c:strCache>
            </c:strRef>
          </c:tx>
          <c:marker>
            <c:symbol val="none"/>
          </c:marker>
          <c:val>
            <c:numRef>
              <c:f>'Проведение рекламной кампании'!$B$18:$K$18</c:f>
              <c:numCache>
                <c:formatCode>_-* #,##0_р_._-;\-* #,##0_р_._-;_-* "-"??_р_._-;_-@</c:formatCode>
                <c:ptCount val="10"/>
                <c:pt idx="2">
                  <c:v>102</c:v>
                </c:pt>
                <c:pt idx="3">
                  <c:v>122.39999999999999</c:v>
                </c:pt>
                <c:pt idx="4">
                  <c:v>440.64</c:v>
                </c:pt>
                <c:pt idx="5">
                  <c:v>881.28</c:v>
                </c:pt>
                <c:pt idx="6">
                  <c:v>2115.0719999999997</c:v>
                </c:pt>
                <c:pt idx="7">
                  <c:v>3807.1295999999993</c:v>
                </c:pt>
                <c:pt idx="8">
                  <c:v>6091.4073599999992</c:v>
                </c:pt>
                <c:pt idx="9">
                  <c:v>9137.1110399999998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76128"/>
        <c:axId val="62354496"/>
      </c:lineChart>
      <c:catAx>
        <c:axId val="6737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62354496"/>
        <c:crosses val="autoZero"/>
        <c:auto val="1"/>
        <c:lblAlgn val="ctr"/>
        <c:lblOffset val="100"/>
        <c:noMultiLvlLbl val="0"/>
      </c:catAx>
      <c:valAx>
        <c:axId val="623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376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22222222222225"/>
          <c:y val="0.33623541848935556"/>
          <c:w val="0.33933333333333332"/>
          <c:h val="0.58678805774278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'Проведение рекламной кампании'!$A$1</c:f>
              <c:strCache>
                <c:ptCount val="1"/>
                <c:pt idx="0">
                  <c:v>Период (год)</c:v>
                </c:pt>
              </c:strCache>
            </c:strRef>
          </c:tx>
          <c:marker>
            <c:symbol val="none"/>
          </c:marker>
          <c:val>
            <c:numRef>
              <c:f>'Проведение рекламной кампании'!$B$1:$K$1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'Проведение рекламной кампании'!$A$17</c:f>
              <c:strCache>
                <c:ptCount val="1"/>
                <c:pt idx="0">
                  <c:v>Выручка от реализации до рекламной кампании</c:v>
                </c:pt>
              </c:strCache>
            </c:strRef>
          </c:tx>
          <c:marker>
            <c:symbol val="none"/>
          </c:marker>
          <c:val>
            <c:numRef>
              <c:f>'Проведение рекламной кампании'!$B$17:$K$17</c:f>
              <c:numCache>
                <c:formatCode>_-* #,##0_р_._-;\-* #,##0_р_._-;_-* "-"??_р_._-;_-@</c:formatCode>
                <c:ptCount val="10"/>
                <c:pt idx="2">
                  <c:v>85</c:v>
                </c:pt>
                <c:pt idx="3">
                  <c:v>102</c:v>
                </c:pt>
                <c:pt idx="4">
                  <c:v>367.2</c:v>
                </c:pt>
                <c:pt idx="5">
                  <c:v>734.4</c:v>
                </c:pt>
                <c:pt idx="6">
                  <c:v>1762.56</c:v>
                </c:pt>
                <c:pt idx="7">
                  <c:v>3172.6079999999997</c:v>
                </c:pt>
                <c:pt idx="8">
                  <c:v>5076.1727999999994</c:v>
                </c:pt>
                <c:pt idx="9">
                  <c:v>7614.2591999999995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'Проведение рекламной кампании'!$A$18</c:f>
              <c:strCache>
                <c:ptCount val="1"/>
                <c:pt idx="0">
                  <c:v>Выручка от реализации после рекламной кампании</c:v>
                </c:pt>
              </c:strCache>
            </c:strRef>
          </c:tx>
          <c:marker>
            <c:symbol val="none"/>
          </c:marker>
          <c:val>
            <c:numRef>
              <c:f>'Проведение рекламной кампании'!$B$18:$K$18</c:f>
              <c:numCache>
                <c:formatCode>_-* #,##0_р_._-;\-* #,##0_р_._-;_-* "-"??_р_._-;_-@</c:formatCode>
                <c:ptCount val="10"/>
                <c:pt idx="2">
                  <c:v>102</c:v>
                </c:pt>
                <c:pt idx="3">
                  <c:v>122.39999999999999</c:v>
                </c:pt>
                <c:pt idx="4">
                  <c:v>440.64</c:v>
                </c:pt>
                <c:pt idx="5">
                  <c:v>881.28</c:v>
                </c:pt>
                <c:pt idx="6">
                  <c:v>2115.0719999999997</c:v>
                </c:pt>
                <c:pt idx="7">
                  <c:v>3807.1295999999993</c:v>
                </c:pt>
                <c:pt idx="8">
                  <c:v>6091.4073599999992</c:v>
                </c:pt>
                <c:pt idx="9">
                  <c:v>9137.1110399999998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13120"/>
        <c:axId val="62352192"/>
      </c:lineChart>
      <c:catAx>
        <c:axId val="13421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62352192"/>
        <c:crosses val="autoZero"/>
        <c:auto val="1"/>
        <c:lblAlgn val="ctr"/>
        <c:lblOffset val="100"/>
        <c:noMultiLvlLbl val="0"/>
      </c:catAx>
      <c:valAx>
        <c:axId val="6235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13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22222222222225"/>
          <c:y val="0.33623541848935556"/>
          <c:w val="0.33933333333333332"/>
          <c:h val="0.58678805774278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9</xdr:row>
      <xdr:rowOff>123825</xdr:rowOff>
    </xdr:from>
    <xdr:to>
      <xdr:col>8</xdr:col>
      <xdr:colOff>557212</xdr:colOff>
      <xdr:row>24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1038231</xdr:colOff>
      <xdr:row>15</xdr:row>
      <xdr:rowOff>142875</xdr:rowOff>
    </xdr:from>
    <xdr:to>
      <xdr:col>3</xdr:col>
      <xdr:colOff>628656</xdr:colOff>
      <xdr:row>29</xdr:row>
      <xdr:rowOff>200025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1028706</xdr:colOff>
      <xdr:row>3</xdr:row>
      <xdr:rowOff>47625</xdr:rowOff>
    </xdr:from>
    <xdr:to>
      <xdr:col>7</xdr:col>
      <xdr:colOff>180981</xdr:colOff>
      <xdr:row>14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628656</xdr:colOff>
      <xdr:row>4</xdr:row>
      <xdr:rowOff>314331</xdr:rowOff>
    </xdr:from>
    <xdr:to>
      <xdr:col>5</xdr:col>
      <xdr:colOff>809631</xdr:colOff>
      <xdr:row>14</xdr:row>
      <xdr:rowOff>247656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590556</xdr:colOff>
      <xdr:row>4</xdr:row>
      <xdr:rowOff>323856</xdr:rowOff>
    </xdr:from>
    <xdr:to>
      <xdr:col>5</xdr:col>
      <xdr:colOff>771531</xdr:colOff>
      <xdr:row>14</xdr:row>
      <xdr:rowOff>257181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29" sqref="E29"/>
    </sheetView>
  </sheetViews>
  <sheetFormatPr defaultColWidth="14.42578125" defaultRowHeight="15" customHeight="1" outlineLevelRow="2" x14ac:dyDescent="0.25"/>
  <cols>
    <col min="1" max="1" width="40.28515625" customWidth="1"/>
    <col min="2" max="2" width="16" customWidth="1"/>
    <col min="3" max="3" width="18.42578125" customWidth="1"/>
    <col min="4" max="11" width="15.7109375" customWidth="1"/>
    <col min="12" max="26" width="8" customWidth="1"/>
  </cols>
  <sheetData>
    <row r="1" spans="1:26" ht="12.75" customHeight="1" x14ac:dyDescent="0.25">
      <c r="A1" s="1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 outlineLevel="1" x14ac:dyDescent="0.25">
      <c r="A3" s="4" t="s">
        <v>2</v>
      </c>
      <c r="B3" s="5">
        <v>2200</v>
      </c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outlineLevel="1" x14ac:dyDescent="0.25">
      <c r="A4" s="7" t="s">
        <v>3</v>
      </c>
      <c r="B4" s="8">
        <f>930.99*2</f>
        <v>1861.98</v>
      </c>
      <c r="C4" s="8"/>
      <c r="D4" s="8"/>
      <c r="E4" s="8"/>
      <c r="F4" s="8"/>
      <c r="G4" s="8"/>
      <c r="H4" s="8"/>
      <c r="I4" s="8"/>
      <c r="J4" s="8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7.75" customHeight="1" outlineLevel="1" x14ac:dyDescent="0.25">
      <c r="A5" s="7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outlineLevel="1" x14ac:dyDescent="0.25">
      <c r="A6" s="7" t="s">
        <v>5</v>
      </c>
      <c r="B6" s="8">
        <v>200</v>
      </c>
      <c r="C6" s="8"/>
      <c r="D6" s="8"/>
      <c r="E6" s="8"/>
      <c r="F6" s="8"/>
      <c r="G6" s="8"/>
      <c r="H6" s="8"/>
      <c r="I6" s="8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outlineLevel="1" x14ac:dyDescent="0.25">
      <c r="A7" s="7" t="s">
        <v>6</v>
      </c>
      <c r="B7" s="8">
        <v>70</v>
      </c>
      <c r="C7" s="8">
        <f t="shared" ref="C7:K7" si="0">B7*1.02</f>
        <v>71.400000000000006</v>
      </c>
      <c r="D7" s="8">
        <f t="shared" si="0"/>
        <v>72.828000000000003</v>
      </c>
      <c r="E7" s="8">
        <f t="shared" si="0"/>
        <v>74.284559999999999</v>
      </c>
      <c r="F7" s="8">
        <f t="shared" si="0"/>
        <v>75.770251200000004</v>
      </c>
      <c r="G7" s="8">
        <f t="shared" si="0"/>
        <v>77.285656224000007</v>
      </c>
      <c r="H7" s="8">
        <f t="shared" si="0"/>
        <v>78.83136934848001</v>
      </c>
      <c r="I7" s="8">
        <f t="shared" si="0"/>
        <v>80.407996735449615</v>
      </c>
      <c r="J7" s="8">
        <f t="shared" si="0"/>
        <v>82.016156670158608</v>
      </c>
      <c r="K7" s="8">
        <f t="shared" si="0"/>
        <v>83.65647980356178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outlineLevel="1" x14ac:dyDescent="0.25">
      <c r="A8" s="9" t="s">
        <v>7</v>
      </c>
      <c r="B8" s="10">
        <f t="shared" ref="B8:K8" si="1">B7*0.3</f>
        <v>21</v>
      </c>
      <c r="C8" s="10">
        <f t="shared" si="1"/>
        <v>21.42</v>
      </c>
      <c r="D8" s="10">
        <f t="shared" si="1"/>
        <v>21.848400000000002</v>
      </c>
      <c r="E8" s="10">
        <f t="shared" si="1"/>
        <v>22.285367999999998</v>
      </c>
      <c r="F8" s="10">
        <f t="shared" si="1"/>
        <v>22.731075360000002</v>
      </c>
      <c r="G8" s="10">
        <f t="shared" si="1"/>
        <v>23.185696867200001</v>
      </c>
      <c r="H8" s="10">
        <f t="shared" si="1"/>
        <v>23.649410804544001</v>
      </c>
      <c r="I8" s="10">
        <f t="shared" si="1"/>
        <v>24.122399020634884</v>
      </c>
      <c r="J8" s="10">
        <f t="shared" si="1"/>
        <v>24.604847001047581</v>
      </c>
      <c r="K8" s="10">
        <f t="shared" si="1"/>
        <v>25.096943941068535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outlineLevel="1" x14ac:dyDescent="0.25">
      <c r="A9" s="7" t="s">
        <v>8</v>
      </c>
      <c r="B9" s="8">
        <v>50</v>
      </c>
      <c r="C9" s="8">
        <v>50</v>
      </c>
      <c r="D9" s="8">
        <v>50</v>
      </c>
      <c r="E9" s="8">
        <v>50</v>
      </c>
      <c r="F9" s="8">
        <v>50</v>
      </c>
      <c r="G9" s="8">
        <v>50</v>
      </c>
      <c r="H9" s="8">
        <v>50</v>
      </c>
      <c r="I9" s="8">
        <v>50</v>
      </c>
      <c r="J9" s="8">
        <v>50</v>
      </c>
      <c r="K9" s="8">
        <v>50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outlineLevel="1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25">
      <c r="A11" s="11" t="s">
        <v>9</v>
      </c>
      <c r="B11" s="12">
        <f t="shared" ref="B11:K11" si="2">SUM(B4:B10)</f>
        <v>2202.98</v>
      </c>
      <c r="C11" s="12">
        <f t="shared" si="2"/>
        <v>142.82</v>
      </c>
      <c r="D11" s="12">
        <f t="shared" si="2"/>
        <v>144.6764</v>
      </c>
      <c r="E11" s="12">
        <f t="shared" si="2"/>
        <v>146.569928</v>
      </c>
      <c r="F11" s="12">
        <f t="shared" si="2"/>
        <v>148.50132656</v>
      </c>
      <c r="G11" s="12">
        <f t="shared" si="2"/>
        <v>150.4713530912</v>
      </c>
      <c r="H11" s="12">
        <f t="shared" si="2"/>
        <v>152.480780153024</v>
      </c>
      <c r="I11" s="12">
        <f t="shared" si="2"/>
        <v>154.53039575608449</v>
      </c>
      <c r="J11" s="12">
        <f t="shared" si="2"/>
        <v>156.62100367120618</v>
      </c>
      <c r="K11" s="12">
        <f t="shared" si="2"/>
        <v>158.75342374463031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1.75" customHeight="1" x14ac:dyDescent="0.25">
      <c r="A12" s="4" t="s"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1" customHeight="1" outlineLevel="1" x14ac:dyDescent="0.25">
      <c r="A13" s="14" t="s">
        <v>38</v>
      </c>
      <c r="B13" s="8">
        <v>100</v>
      </c>
      <c r="C13" s="8">
        <f t="shared" ref="C13:K13" si="3">B13*1.05</f>
        <v>105</v>
      </c>
      <c r="D13" s="8">
        <f t="shared" si="3"/>
        <v>110.25</v>
      </c>
      <c r="E13" s="8">
        <f t="shared" si="3"/>
        <v>115.7625</v>
      </c>
      <c r="F13" s="8">
        <f t="shared" si="3"/>
        <v>121.55062500000001</v>
      </c>
      <c r="G13" s="8">
        <f t="shared" si="3"/>
        <v>127.62815625000002</v>
      </c>
      <c r="H13" s="8">
        <f t="shared" si="3"/>
        <v>134.00956406250003</v>
      </c>
      <c r="I13" s="8">
        <f t="shared" si="3"/>
        <v>140.71004226562505</v>
      </c>
      <c r="J13" s="8">
        <f t="shared" si="3"/>
        <v>147.74554437890632</v>
      </c>
      <c r="K13" s="8">
        <f t="shared" si="3"/>
        <v>155.13282159785163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 outlineLevel="1" x14ac:dyDescent="0.25">
      <c r="A14" s="14" t="s">
        <v>39</v>
      </c>
      <c r="B14" s="8">
        <v>50</v>
      </c>
      <c r="C14" s="8">
        <f t="shared" ref="C14:K14" si="4">B14*1.05</f>
        <v>52.5</v>
      </c>
      <c r="D14" s="8">
        <f t="shared" si="4"/>
        <v>55.125</v>
      </c>
      <c r="E14" s="8">
        <f t="shared" si="4"/>
        <v>57.881250000000001</v>
      </c>
      <c r="F14" s="8">
        <f t="shared" si="4"/>
        <v>60.775312500000005</v>
      </c>
      <c r="G14" s="8">
        <f t="shared" si="4"/>
        <v>63.814078125000009</v>
      </c>
      <c r="H14" s="8">
        <f t="shared" si="4"/>
        <v>67.004782031250016</v>
      </c>
      <c r="I14" s="8">
        <f t="shared" si="4"/>
        <v>70.355021132812524</v>
      </c>
      <c r="J14" s="8">
        <f t="shared" si="4"/>
        <v>73.872772189453158</v>
      </c>
      <c r="K14" s="8">
        <f t="shared" si="4"/>
        <v>77.566410798925816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25">
      <c r="A15" s="11" t="s">
        <v>11</v>
      </c>
      <c r="B15" s="11">
        <f>SUM(B13)+B14</f>
        <v>150</v>
      </c>
      <c r="C15" s="11">
        <f t="shared" ref="C15:K15" si="5">SUM(C13)+(C14)</f>
        <v>157.5</v>
      </c>
      <c r="D15" s="11">
        <f t="shared" si="5"/>
        <v>165.375</v>
      </c>
      <c r="E15" s="11">
        <f t="shared" si="5"/>
        <v>173.64375000000001</v>
      </c>
      <c r="F15" s="11">
        <f t="shared" si="5"/>
        <v>182.32593750000001</v>
      </c>
      <c r="G15" s="11">
        <f t="shared" si="5"/>
        <v>191.44223437500003</v>
      </c>
      <c r="H15" s="11">
        <f t="shared" si="5"/>
        <v>201.01434609375005</v>
      </c>
      <c r="I15" s="11">
        <f t="shared" si="5"/>
        <v>211.06506339843759</v>
      </c>
      <c r="J15" s="11">
        <f t="shared" si="5"/>
        <v>221.61831656835949</v>
      </c>
      <c r="K15" s="11">
        <f t="shared" si="5"/>
        <v>232.69923239677746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2.75" customHeight="1" outlineLevel="2" x14ac:dyDescent="0.25">
      <c r="A16" s="7" t="s">
        <v>6</v>
      </c>
      <c r="B16" s="8"/>
      <c r="C16" s="8"/>
      <c r="D16" s="8">
        <f>C16*1.02</f>
        <v>0</v>
      </c>
      <c r="E16" s="8"/>
      <c r="F16" s="8"/>
      <c r="G16" s="8"/>
      <c r="H16" s="8"/>
      <c r="I16" s="8"/>
      <c r="J16" s="8"/>
      <c r="K16" s="8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2.75" customHeight="1" outlineLevel="2" x14ac:dyDescent="0.25">
      <c r="A17" s="9" t="s">
        <v>12</v>
      </c>
      <c r="B17" s="10">
        <f t="shared" ref="B17:K17" si="6">B16*0.3</f>
        <v>0</v>
      </c>
      <c r="C17" s="10">
        <f t="shared" si="6"/>
        <v>0</v>
      </c>
      <c r="D17" s="10">
        <f t="shared" si="6"/>
        <v>0</v>
      </c>
      <c r="E17" s="10">
        <f t="shared" si="6"/>
        <v>0</v>
      </c>
      <c r="F17" s="10">
        <f t="shared" si="6"/>
        <v>0</v>
      </c>
      <c r="G17" s="10">
        <f t="shared" si="6"/>
        <v>0</v>
      </c>
      <c r="H17" s="10">
        <f t="shared" si="6"/>
        <v>0</v>
      </c>
      <c r="I17" s="10">
        <f t="shared" si="6"/>
        <v>0</v>
      </c>
      <c r="J17" s="10">
        <f t="shared" si="6"/>
        <v>0</v>
      </c>
      <c r="K17" s="10">
        <f t="shared" si="6"/>
        <v>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.75" customHeight="1" outlineLevel="2" x14ac:dyDescent="0.25">
      <c r="A18" s="7" t="s">
        <v>13</v>
      </c>
      <c r="B18" s="8"/>
      <c r="C18" s="8"/>
      <c r="D18" s="8">
        <v>100</v>
      </c>
      <c r="E18" s="8">
        <v>100</v>
      </c>
      <c r="F18" s="8">
        <v>100</v>
      </c>
      <c r="G18" s="8">
        <v>100</v>
      </c>
      <c r="H18" s="8">
        <v>100</v>
      </c>
      <c r="I18" s="8">
        <v>100</v>
      </c>
      <c r="J18" s="8">
        <v>100</v>
      </c>
      <c r="K18" s="8">
        <v>100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.75" customHeight="1" outlineLevel="2" x14ac:dyDescent="0.25">
      <c r="A19" s="7" t="s">
        <v>14</v>
      </c>
      <c r="B19" s="8"/>
      <c r="C19" s="8"/>
      <c r="D19" s="8">
        <v>5</v>
      </c>
      <c r="E19" s="8">
        <v>5</v>
      </c>
      <c r="F19" s="8">
        <v>5</v>
      </c>
      <c r="G19" s="8">
        <v>5</v>
      </c>
      <c r="H19" s="8">
        <v>5</v>
      </c>
      <c r="I19" s="8">
        <v>5</v>
      </c>
      <c r="J19" s="8">
        <v>5</v>
      </c>
      <c r="K19" s="8">
        <v>5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 outlineLevel="2" x14ac:dyDescent="0.25">
      <c r="A20" s="7" t="s">
        <v>15</v>
      </c>
      <c r="B20" s="8"/>
      <c r="C20" s="8"/>
      <c r="D20" s="8">
        <v>15</v>
      </c>
      <c r="E20" s="8">
        <v>15</v>
      </c>
      <c r="F20" s="8">
        <v>15</v>
      </c>
      <c r="G20" s="8">
        <v>15</v>
      </c>
      <c r="H20" s="8">
        <v>15</v>
      </c>
      <c r="I20" s="8">
        <v>15</v>
      </c>
      <c r="J20" s="8">
        <v>15</v>
      </c>
      <c r="K20" s="8">
        <v>15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.75" customHeight="1" outlineLevel="2" x14ac:dyDescent="0.25">
      <c r="A21" s="7" t="s">
        <v>16</v>
      </c>
      <c r="B21" s="8"/>
      <c r="C21" s="8"/>
      <c r="D21" s="8">
        <v>5</v>
      </c>
      <c r="E21" s="8">
        <v>5</v>
      </c>
      <c r="F21" s="8">
        <v>5</v>
      </c>
      <c r="G21" s="8">
        <v>5</v>
      </c>
      <c r="H21" s="8">
        <v>5</v>
      </c>
      <c r="I21" s="8">
        <v>5</v>
      </c>
      <c r="J21" s="8">
        <v>5</v>
      </c>
      <c r="K21" s="8">
        <v>5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 x14ac:dyDescent="0.25">
      <c r="A22" s="11" t="s">
        <v>17</v>
      </c>
      <c r="B22" s="11">
        <f t="shared" ref="B22:K22" si="7">SUM(B16:B21)</f>
        <v>0</v>
      </c>
      <c r="C22" s="11">
        <f t="shared" si="7"/>
        <v>0</v>
      </c>
      <c r="D22" s="11">
        <f t="shared" si="7"/>
        <v>125</v>
      </c>
      <c r="E22" s="11">
        <f t="shared" si="7"/>
        <v>125</v>
      </c>
      <c r="F22" s="11">
        <f t="shared" si="7"/>
        <v>125</v>
      </c>
      <c r="G22" s="11">
        <f t="shared" si="7"/>
        <v>125</v>
      </c>
      <c r="H22" s="11">
        <f t="shared" si="7"/>
        <v>125</v>
      </c>
      <c r="I22" s="11">
        <f t="shared" si="7"/>
        <v>125</v>
      </c>
      <c r="J22" s="11">
        <f t="shared" si="7"/>
        <v>125</v>
      </c>
      <c r="K22" s="11">
        <f t="shared" si="7"/>
        <v>125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25" customHeight="1" x14ac:dyDescent="0.25">
      <c r="A23" s="11" t="s">
        <v>18</v>
      </c>
      <c r="B23" s="11">
        <f t="shared" ref="B23:K23" si="8">(B30-B15-B22)*0.2</f>
        <v>-30</v>
      </c>
      <c r="C23" s="11">
        <f t="shared" si="8"/>
        <v>-31.5</v>
      </c>
      <c r="D23" s="11">
        <f t="shared" si="8"/>
        <v>-41.075000000000003</v>
      </c>
      <c r="E23" s="11">
        <f t="shared" si="8"/>
        <v>-39.328750000000007</v>
      </c>
      <c r="F23" s="11">
        <f t="shared" si="8"/>
        <v>11.974812499999997</v>
      </c>
      <c r="G23" s="11">
        <f t="shared" si="8"/>
        <v>83.591553125000004</v>
      </c>
      <c r="H23" s="11">
        <f t="shared" si="8"/>
        <v>287.30913078125002</v>
      </c>
      <c r="I23" s="11">
        <f t="shared" si="8"/>
        <v>567.30858732031254</v>
      </c>
      <c r="J23" s="11">
        <f t="shared" si="8"/>
        <v>945.91089668632799</v>
      </c>
      <c r="K23" s="11">
        <f t="shared" si="8"/>
        <v>1451.3119935206444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25" customHeight="1" x14ac:dyDescent="0.25">
      <c r="A24" s="11" t="s">
        <v>19</v>
      </c>
      <c r="B24" s="12">
        <f t="shared" ref="B24:K24" si="9">B15+B22+B23</f>
        <v>120</v>
      </c>
      <c r="C24" s="12">
        <f t="shared" si="9"/>
        <v>126</v>
      </c>
      <c r="D24" s="12">
        <f t="shared" si="9"/>
        <v>249.3</v>
      </c>
      <c r="E24" s="12">
        <f t="shared" si="9"/>
        <v>259.315</v>
      </c>
      <c r="F24" s="12">
        <f t="shared" si="9"/>
        <v>319.30074999999999</v>
      </c>
      <c r="G24" s="12">
        <f t="shared" si="9"/>
        <v>400.03378750000002</v>
      </c>
      <c r="H24" s="12">
        <f t="shared" si="9"/>
        <v>613.3234768750001</v>
      </c>
      <c r="I24" s="12">
        <f t="shared" si="9"/>
        <v>903.37365071875013</v>
      </c>
      <c r="J24" s="12">
        <f t="shared" si="9"/>
        <v>1292.5292132546874</v>
      </c>
      <c r="K24" s="12">
        <f t="shared" si="9"/>
        <v>1809.0112259174218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75" customHeight="1" x14ac:dyDescent="0.25">
      <c r="A25" s="16" t="s">
        <v>20</v>
      </c>
      <c r="B25" s="17">
        <f t="shared" ref="B25:K25" si="10">B11+B24</f>
        <v>2322.98</v>
      </c>
      <c r="C25" s="17">
        <f t="shared" si="10"/>
        <v>268.82</v>
      </c>
      <c r="D25" s="17">
        <f t="shared" si="10"/>
        <v>393.97640000000001</v>
      </c>
      <c r="E25" s="17">
        <f t="shared" si="10"/>
        <v>405.884928</v>
      </c>
      <c r="F25" s="17">
        <f t="shared" si="10"/>
        <v>467.80207655999999</v>
      </c>
      <c r="G25" s="17">
        <f t="shared" si="10"/>
        <v>550.50514059119996</v>
      </c>
      <c r="H25" s="17">
        <f t="shared" si="10"/>
        <v>765.80425702802404</v>
      </c>
      <c r="I25" s="17">
        <f t="shared" si="10"/>
        <v>1057.9040464748346</v>
      </c>
      <c r="J25" s="17">
        <f t="shared" si="10"/>
        <v>1449.1502169258936</v>
      </c>
      <c r="K25" s="17">
        <f t="shared" si="10"/>
        <v>1967.7646496620521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25">
      <c r="A27" s="4" t="s">
        <v>21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2.5" customHeight="1" x14ac:dyDescent="0.25">
      <c r="A28" s="7" t="s">
        <v>22</v>
      </c>
      <c r="B28" s="8"/>
      <c r="C28" s="8"/>
      <c r="D28" s="8">
        <v>85</v>
      </c>
      <c r="E28" s="8">
        <f t="shared" ref="E28:K28" si="11">D28*1.2</f>
        <v>102</v>
      </c>
      <c r="F28" s="8">
        <f t="shared" si="11"/>
        <v>122.39999999999999</v>
      </c>
      <c r="G28" s="8">
        <f t="shared" si="11"/>
        <v>146.88</v>
      </c>
      <c r="H28" s="8">
        <f t="shared" si="11"/>
        <v>176.256</v>
      </c>
      <c r="I28" s="8">
        <f t="shared" si="11"/>
        <v>211.50719999999998</v>
      </c>
      <c r="J28" s="8">
        <f t="shared" si="11"/>
        <v>253.80863999999997</v>
      </c>
      <c r="K28" s="8">
        <f t="shared" si="11"/>
        <v>304.57036799999997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2.5" customHeight="1" x14ac:dyDescent="0.25">
      <c r="A29" s="7" t="s">
        <v>23</v>
      </c>
      <c r="B29" s="8"/>
      <c r="C29" s="8"/>
      <c r="D29" s="8">
        <v>1</v>
      </c>
      <c r="E29" s="8">
        <v>1</v>
      </c>
      <c r="F29" s="8">
        <v>3</v>
      </c>
      <c r="G29" s="8">
        <v>5</v>
      </c>
      <c r="H29" s="8">
        <v>10</v>
      </c>
      <c r="I29" s="8">
        <v>15</v>
      </c>
      <c r="J29" s="8">
        <v>20</v>
      </c>
      <c r="K29" s="8">
        <v>25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1" customHeight="1" x14ac:dyDescent="0.25">
      <c r="A30" s="20" t="s">
        <v>24</v>
      </c>
      <c r="B30" s="21">
        <f t="shared" ref="B30:K30" si="12">B28*B29</f>
        <v>0</v>
      </c>
      <c r="C30" s="21">
        <f t="shared" si="12"/>
        <v>0</v>
      </c>
      <c r="D30" s="21">
        <f t="shared" si="12"/>
        <v>85</v>
      </c>
      <c r="E30" s="21">
        <f t="shared" si="12"/>
        <v>102</v>
      </c>
      <c r="F30" s="21">
        <f t="shared" si="12"/>
        <v>367.2</v>
      </c>
      <c r="G30" s="21">
        <f t="shared" si="12"/>
        <v>734.4</v>
      </c>
      <c r="H30" s="21">
        <f t="shared" si="12"/>
        <v>1762.56</v>
      </c>
      <c r="I30" s="21">
        <f t="shared" si="12"/>
        <v>3172.6079999999997</v>
      </c>
      <c r="J30" s="21">
        <f t="shared" si="12"/>
        <v>5076.1727999999994</v>
      </c>
      <c r="K30" s="21">
        <f t="shared" si="12"/>
        <v>7614.2591999999995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25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42.75" customHeight="1" x14ac:dyDescent="0.25">
      <c r="A32" s="22" t="s">
        <v>25</v>
      </c>
      <c r="B32" s="21">
        <f t="shared" ref="B32:K32" si="13">B30-B25</f>
        <v>-2322.98</v>
      </c>
      <c r="C32" s="21">
        <f t="shared" si="13"/>
        <v>-268.82</v>
      </c>
      <c r="D32" s="21">
        <f t="shared" si="13"/>
        <v>-308.97640000000001</v>
      </c>
      <c r="E32" s="21">
        <f t="shared" si="13"/>
        <v>-303.884928</v>
      </c>
      <c r="F32" s="21">
        <f t="shared" si="13"/>
        <v>-100.60207656</v>
      </c>
      <c r="G32" s="21">
        <f t="shared" si="13"/>
        <v>183.89485940880002</v>
      </c>
      <c r="H32" s="21">
        <f t="shared" si="13"/>
        <v>996.75574297197591</v>
      </c>
      <c r="I32" s="21">
        <f t="shared" si="13"/>
        <v>2114.7039535251652</v>
      </c>
      <c r="J32" s="21">
        <f t="shared" si="13"/>
        <v>3627.0225830741056</v>
      </c>
      <c r="K32" s="21">
        <f t="shared" si="13"/>
        <v>5646.4945503379477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25">
      <c r="A33" s="23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25">
      <c r="A34" s="24" t="s">
        <v>26</v>
      </c>
      <c r="B34" s="25">
        <v>1</v>
      </c>
      <c r="C34" s="25">
        <v>0.90910000000000002</v>
      </c>
      <c r="D34" s="25">
        <v>0.82640000000000002</v>
      </c>
      <c r="E34" s="25">
        <v>0.75129999999999997</v>
      </c>
      <c r="F34" s="25">
        <v>0.68300000000000005</v>
      </c>
      <c r="G34" s="25">
        <v>0.62090000000000001</v>
      </c>
      <c r="H34" s="25">
        <v>0.5645</v>
      </c>
      <c r="I34" s="25">
        <v>0.51319999999999999</v>
      </c>
      <c r="J34" s="25">
        <v>0.46650000000000003</v>
      </c>
      <c r="K34" s="25">
        <v>0.42409999999999998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42.75" customHeight="1" x14ac:dyDescent="0.25">
      <c r="A35" s="22" t="s">
        <v>27</v>
      </c>
      <c r="B35" s="21">
        <f t="shared" ref="B35:K35" si="14">B32*B34</f>
        <v>-2322.98</v>
      </c>
      <c r="C35" s="21">
        <f t="shared" si="14"/>
        <v>-244.38426200000001</v>
      </c>
      <c r="D35" s="21">
        <f t="shared" si="14"/>
        <v>-255.33809696000003</v>
      </c>
      <c r="E35" s="21">
        <f t="shared" si="14"/>
        <v>-228.30874640639999</v>
      </c>
      <c r="F35" s="21">
        <f t="shared" si="14"/>
        <v>-68.711218290480005</v>
      </c>
      <c r="G35" s="21">
        <f t="shared" si="14"/>
        <v>114.18031820692393</v>
      </c>
      <c r="H35" s="21">
        <f t="shared" si="14"/>
        <v>562.66861690768042</v>
      </c>
      <c r="I35" s="21">
        <f t="shared" si="14"/>
        <v>1085.2660689491147</v>
      </c>
      <c r="J35" s="21">
        <f t="shared" si="14"/>
        <v>1692.0060350040703</v>
      </c>
      <c r="K35" s="21">
        <f t="shared" si="14"/>
        <v>2394.6783387983237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 customHeight="1" x14ac:dyDescent="0.25">
      <c r="A36" s="3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22" t="s">
        <v>28</v>
      </c>
      <c r="B37" s="28">
        <f>SUM(B35:K35)</f>
        <v>2729.0770542092323</v>
      </c>
      <c r="C37" s="27"/>
      <c r="D37" s="27"/>
      <c r="E37" s="27"/>
      <c r="F37" s="27"/>
      <c r="G37" s="27"/>
      <c r="H37" s="27"/>
      <c r="I37" s="27"/>
      <c r="J37" s="27"/>
      <c r="K37" s="2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3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3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3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3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3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3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3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3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3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3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3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3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3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3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3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3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3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3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3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3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3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3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3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3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3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3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3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3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3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3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3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3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3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3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3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3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3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3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3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3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3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3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3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3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3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3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3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3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3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3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3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3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3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3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3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3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3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3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3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3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3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3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3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3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3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3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3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3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3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3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3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3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3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3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5" sqref="K15"/>
    </sheetView>
  </sheetViews>
  <sheetFormatPr defaultColWidth="14.42578125" defaultRowHeight="15" customHeight="1" outlineLevelRow="1" x14ac:dyDescent="0.25"/>
  <cols>
    <col min="1" max="1" width="40.28515625" customWidth="1"/>
    <col min="2" max="2" width="16" customWidth="1"/>
    <col min="3" max="3" width="18.42578125" customWidth="1"/>
    <col min="4" max="11" width="15.7109375" customWidth="1"/>
    <col min="12" max="26" width="8" customWidth="1"/>
  </cols>
  <sheetData>
    <row r="1" spans="1:26" ht="12.75" customHeight="1" x14ac:dyDescent="0.25">
      <c r="A1" s="1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 outlineLevel="1" x14ac:dyDescent="0.25">
      <c r="A3" s="4" t="s">
        <v>2</v>
      </c>
      <c r="B3" s="5">
        <v>350</v>
      </c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outlineLevel="1" x14ac:dyDescent="0.25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7.75" customHeight="1" outlineLevel="1" x14ac:dyDescent="0.25">
      <c r="A5" s="7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outlineLevel="1" x14ac:dyDescent="0.25">
      <c r="A6" s="7" t="s">
        <v>5</v>
      </c>
      <c r="B6" s="8">
        <v>200</v>
      </c>
      <c r="C6" s="8"/>
      <c r="D6" s="8"/>
      <c r="E6" s="8"/>
      <c r="F6" s="8"/>
      <c r="G6" s="8"/>
      <c r="H6" s="8"/>
      <c r="I6" s="8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outlineLevel="1" x14ac:dyDescent="0.25">
      <c r="A7" s="7" t="s">
        <v>6</v>
      </c>
      <c r="B7" s="8">
        <v>70</v>
      </c>
      <c r="C7" s="8">
        <f t="shared" ref="C7:K7" si="0">B7*1.02</f>
        <v>71.400000000000006</v>
      </c>
      <c r="D7" s="8">
        <f t="shared" si="0"/>
        <v>72.828000000000003</v>
      </c>
      <c r="E7" s="8">
        <f t="shared" si="0"/>
        <v>74.284559999999999</v>
      </c>
      <c r="F7" s="8">
        <f t="shared" si="0"/>
        <v>75.770251200000004</v>
      </c>
      <c r="G7" s="8">
        <f t="shared" si="0"/>
        <v>77.285656224000007</v>
      </c>
      <c r="H7" s="8">
        <f t="shared" si="0"/>
        <v>78.83136934848001</v>
      </c>
      <c r="I7" s="8">
        <f t="shared" si="0"/>
        <v>80.407996735449615</v>
      </c>
      <c r="J7" s="8">
        <f t="shared" si="0"/>
        <v>82.016156670158608</v>
      </c>
      <c r="K7" s="8">
        <f t="shared" si="0"/>
        <v>83.65647980356178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outlineLevel="1" x14ac:dyDescent="0.25">
      <c r="A8" s="9" t="s">
        <v>7</v>
      </c>
      <c r="B8" s="10">
        <f t="shared" ref="B8:K8" si="1">B7*0.3</f>
        <v>21</v>
      </c>
      <c r="C8" s="10">
        <f t="shared" si="1"/>
        <v>21.42</v>
      </c>
      <c r="D8" s="10">
        <f t="shared" si="1"/>
        <v>21.848400000000002</v>
      </c>
      <c r="E8" s="10">
        <f t="shared" si="1"/>
        <v>22.285367999999998</v>
      </c>
      <c r="F8" s="10">
        <f t="shared" si="1"/>
        <v>22.731075360000002</v>
      </c>
      <c r="G8" s="10">
        <f t="shared" si="1"/>
        <v>23.185696867200001</v>
      </c>
      <c r="H8" s="10">
        <f t="shared" si="1"/>
        <v>23.649410804544001</v>
      </c>
      <c r="I8" s="10">
        <f t="shared" si="1"/>
        <v>24.122399020634884</v>
      </c>
      <c r="J8" s="10">
        <f t="shared" si="1"/>
        <v>24.604847001047581</v>
      </c>
      <c r="K8" s="10">
        <f t="shared" si="1"/>
        <v>25.096943941068535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outlineLevel="1" x14ac:dyDescent="0.25">
      <c r="A9" s="7" t="s">
        <v>8</v>
      </c>
      <c r="B9" s="8">
        <v>50</v>
      </c>
      <c r="C9" s="8">
        <v>50</v>
      </c>
      <c r="D9" s="8">
        <v>50</v>
      </c>
      <c r="E9" s="8">
        <v>50</v>
      </c>
      <c r="F9" s="8">
        <v>50</v>
      </c>
      <c r="G9" s="8">
        <v>50</v>
      </c>
      <c r="H9" s="8">
        <v>50</v>
      </c>
      <c r="I9" s="8">
        <v>50</v>
      </c>
      <c r="J9" s="8">
        <v>50</v>
      </c>
      <c r="K9" s="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outlineLevel="1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>
        <v>50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25">
      <c r="A11" s="11" t="s">
        <v>9</v>
      </c>
      <c r="B11" s="12">
        <f t="shared" ref="B11:K11" si="2">SUM(B4:B10)</f>
        <v>341</v>
      </c>
      <c r="C11" s="12">
        <f t="shared" si="2"/>
        <v>142.82</v>
      </c>
      <c r="D11" s="12">
        <f t="shared" si="2"/>
        <v>144.6764</v>
      </c>
      <c r="E11" s="12">
        <f t="shared" si="2"/>
        <v>146.569928</v>
      </c>
      <c r="F11" s="12">
        <f t="shared" si="2"/>
        <v>148.50132656</v>
      </c>
      <c r="G11" s="12">
        <f t="shared" si="2"/>
        <v>150.4713530912</v>
      </c>
      <c r="H11" s="12">
        <f t="shared" si="2"/>
        <v>152.480780153024</v>
      </c>
      <c r="I11" s="12">
        <f t="shared" si="2"/>
        <v>154.53039575608449</v>
      </c>
      <c r="J11" s="12">
        <f t="shared" si="2"/>
        <v>156.62100367120618</v>
      </c>
      <c r="K11" s="12">
        <f t="shared" si="2"/>
        <v>158.75342374463031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1.75" customHeight="1" x14ac:dyDescent="0.25">
      <c r="A12" s="4" t="s">
        <v>10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40.5" customHeight="1" x14ac:dyDescent="0.25">
      <c r="A13" s="14" t="s">
        <v>40</v>
      </c>
      <c r="B13" s="8">
        <v>2200</v>
      </c>
      <c r="C13" s="8">
        <v>105</v>
      </c>
      <c r="D13" s="8">
        <v>110.25</v>
      </c>
      <c r="E13" s="8">
        <v>115.7625</v>
      </c>
      <c r="F13" s="8">
        <v>121.55062500000001</v>
      </c>
      <c r="G13" s="8">
        <v>127.62815625000002</v>
      </c>
      <c r="H13" s="8">
        <v>134.00956406250003</v>
      </c>
      <c r="I13" s="8">
        <v>140.71004226562505</v>
      </c>
      <c r="J13" s="8">
        <v>147.74554437890632</v>
      </c>
      <c r="K13" s="8">
        <v>155.13282159785163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37.5" customHeight="1" x14ac:dyDescent="0.25">
      <c r="A14" s="14" t="s">
        <v>41</v>
      </c>
      <c r="B14" s="8">
        <v>350</v>
      </c>
      <c r="C14" s="8">
        <v>157.5</v>
      </c>
      <c r="D14" s="8">
        <v>165.375</v>
      </c>
      <c r="E14" s="8">
        <v>173.64375000000001</v>
      </c>
      <c r="F14" s="8">
        <v>182.32593750000001</v>
      </c>
      <c r="G14" s="8">
        <v>191.44223437500003</v>
      </c>
      <c r="H14" s="8">
        <v>201.01434609375005</v>
      </c>
      <c r="I14" s="8">
        <v>211.06506339843759</v>
      </c>
      <c r="J14" s="8">
        <v>221.61831656835949</v>
      </c>
      <c r="K14" s="8">
        <v>232.69923239677746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1.75" customHeight="1" x14ac:dyDescent="0.25">
      <c r="A15" s="16" t="s">
        <v>29</v>
      </c>
      <c r="B15" s="17">
        <f t="shared" ref="B15:K15" si="3">B13-B14</f>
        <v>1850</v>
      </c>
      <c r="C15" s="17">
        <f>C13-C14</f>
        <v>-52.5</v>
      </c>
      <c r="D15" s="17">
        <f>D13-D14</f>
        <v>-55.125</v>
      </c>
      <c r="E15" s="17">
        <f>E13-E14</f>
        <v>-57.881250000000009</v>
      </c>
      <c r="F15" s="17">
        <f>F13-F14</f>
        <v>-60.775312499999998</v>
      </c>
      <c r="G15" s="17">
        <f>G13-G14</f>
        <v>-63.814078125000009</v>
      </c>
      <c r="H15" s="17">
        <f>H13-H14</f>
        <v>-67.004782031250016</v>
      </c>
      <c r="I15" s="17">
        <f>I13-I14</f>
        <v>-70.355021132812539</v>
      </c>
      <c r="J15" s="17">
        <f>J13-J14</f>
        <v>-73.872772189453173</v>
      </c>
      <c r="K15" s="17">
        <f>K13-K14</f>
        <v>-77.56641079892583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25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25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42.75" customHeight="1" x14ac:dyDescent="0.25">
      <c r="A18" s="22" t="s">
        <v>25</v>
      </c>
      <c r="B18" s="21">
        <f t="shared" ref="B18:K18" si="4">B15-B11</f>
        <v>1509</v>
      </c>
      <c r="C18" s="21">
        <f t="shared" si="4"/>
        <v>-195.32</v>
      </c>
      <c r="D18" s="21">
        <f t="shared" si="4"/>
        <v>-199.8014</v>
      </c>
      <c r="E18" s="21">
        <f t="shared" si="4"/>
        <v>-204.45117800000003</v>
      </c>
      <c r="F18" s="21">
        <f t="shared" si="4"/>
        <v>-209.27663905999998</v>
      </c>
      <c r="G18" s="21">
        <f t="shared" si="4"/>
        <v>-214.28543121620001</v>
      </c>
      <c r="H18" s="21">
        <f t="shared" si="4"/>
        <v>-219.48556218427402</v>
      </c>
      <c r="I18" s="21">
        <f t="shared" si="4"/>
        <v>-224.88541688889703</v>
      </c>
      <c r="J18" s="21">
        <f t="shared" si="4"/>
        <v>-230.49377586065935</v>
      </c>
      <c r="K18" s="21">
        <f t="shared" si="4"/>
        <v>-236.31983454355614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25">
      <c r="A19" s="2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24" t="s">
        <v>26</v>
      </c>
      <c r="B20" s="25">
        <v>1</v>
      </c>
      <c r="C20" s="25">
        <v>0.90910000000000002</v>
      </c>
      <c r="D20" s="25">
        <v>0.82640000000000002</v>
      </c>
      <c r="E20" s="25">
        <v>0.75129999999999997</v>
      </c>
      <c r="F20" s="25">
        <v>0.68300000000000005</v>
      </c>
      <c r="G20" s="25">
        <v>0.62090000000000001</v>
      </c>
      <c r="H20" s="25">
        <v>0.5645</v>
      </c>
      <c r="I20" s="25">
        <v>0.51319999999999999</v>
      </c>
      <c r="J20" s="25">
        <v>0.46650000000000003</v>
      </c>
      <c r="K20" s="25">
        <v>0.42409999999999998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42.75" customHeight="1" x14ac:dyDescent="0.25">
      <c r="A21" s="22" t="s">
        <v>27</v>
      </c>
      <c r="B21" s="21">
        <f t="shared" ref="B21:K21" si="5">B18*B20</f>
        <v>1509</v>
      </c>
      <c r="C21" s="21">
        <f t="shared" si="5"/>
        <v>-177.56541200000001</v>
      </c>
      <c r="D21" s="21">
        <f t="shared" si="5"/>
        <v>-165.11587696000001</v>
      </c>
      <c r="E21" s="21">
        <f t="shared" si="5"/>
        <v>-153.6041700314</v>
      </c>
      <c r="F21" s="21">
        <f t="shared" si="5"/>
        <v>-142.93594447798</v>
      </c>
      <c r="G21" s="21">
        <f t="shared" si="5"/>
        <v>-133.04982424213858</v>
      </c>
      <c r="H21" s="21">
        <f t="shared" si="5"/>
        <v>-123.89959985302268</v>
      </c>
      <c r="I21" s="21">
        <f t="shared" si="5"/>
        <v>-115.41119594738196</v>
      </c>
      <c r="J21" s="21">
        <f t="shared" si="5"/>
        <v>-107.5253464389976</v>
      </c>
      <c r="K21" s="21">
        <f t="shared" si="5"/>
        <v>-100.22324182992216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2.75" customHeight="1" x14ac:dyDescent="0.25">
      <c r="A22" s="3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22" t="s">
        <v>28</v>
      </c>
      <c r="B23" s="28">
        <f>SUM(B21:K21)</f>
        <v>289.66938821915721</v>
      </c>
      <c r="C23" s="27"/>
      <c r="D23" s="27"/>
      <c r="E23" s="27"/>
      <c r="F23" s="27"/>
      <c r="G23" s="27"/>
      <c r="H23" s="27"/>
      <c r="I23" s="27"/>
      <c r="J23" s="27"/>
      <c r="K23" s="2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3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3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3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3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3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3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3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3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3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3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3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3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3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3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3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3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3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3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3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3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3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3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3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3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3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3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3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3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3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3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3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3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3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3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3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3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3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3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3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3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3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3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3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3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3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3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3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3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3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3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3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3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3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3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3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3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3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3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3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3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3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3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3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3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3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3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3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3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3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3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3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3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3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3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3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3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3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3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3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3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3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3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3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3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3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3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3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8" sqref="M18"/>
    </sheetView>
  </sheetViews>
  <sheetFormatPr defaultColWidth="14.42578125" defaultRowHeight="15" customHeight="1" outlineLevelRow="1" x14ac:dyDescent="0.25"/>
  <cols>
    <col min="1" max="1" width="40.28515625" customWidth="1"/>
    <col min="2" max="2" width="16" customWidth="1"/>
    <col min="3" max="3" width="18.42578125" customWidth="1"/>
    <col min="4" max="11" width="15.7109375" customWidth="1"/>
    <col min="12" max="26" width="8" customWidth="1"/>
  </cols>
  <sheetData>
    <row r="1" spans="1:26" ht="12.75" customHeight="1" x14ac:dyDescent="0.25">
      <c r="A1" s="1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 outlineLevel="1" x14ac:dyDescent="0.25">
      <c r="A3" s="4" t="s">
        <v>2</v>
      </c>
      <c r="B3" s="5">
        <v>150</v>
      </c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outlineLevel="1" x14ac:dyDescent="0.25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7.75" customHeight="1" outlineLevel="1" x14ac:dyDescent="0.25">
      <c r="A5" s="7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outlineLevel="1" x14ac:dyDescent="0.25">
      <c r="A6" s="7" t="s">
        <v>5</v>
      </c>
      <c r="B6" s="8">
        <v>100</v>
      </c>
      <c r="C6" s="8">
        <v>15</v>
      </c>
      <c r="D6" s="8">
        <v>15</v>
      </c>
      <c r="E6" s="8">
        <v>15</v>
      </c>
      <c r="F6" s="8">
        <v>15</v>
      </c>
      <c r="G6" s="8">
        <v>15</v>
      </c>
      <c r="H6" s="8">
        <v>15</v>
      </c>
      <c r="I6" s="8">
        <v>15</v>
      </c>
      <c r="J6" s="8">
        <v>15</v>
      </c>
      <c r="K6" s="8">
        <v>15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outlineLevel="1" x14ac:dyDescent="0.25">
      <c r="A7" s="7" t="s">
        <v>6</v>
      </c>
      <c r="B7" s="8">
        <v>35</v>
      </c>
      <c r="C7" s="8">
        <f t="shared" ref="C7:K7" si="0">B7*1.02</f>
        <v>35.700000000000003</v>
      </c>
      <c r="D7" s="8">
        <f t="shared" si="0"/>
        <v>36.414000000000001</v>
      </c>
      <c r="E7" s="8">
        <f t="shared" si="0"/>
        <v>37.14228</v>
      </c>
      <c r="F7" s="8">
        <f t="shared" si="0"/>
        <v>37.885125600000002</v>
      </c>
      <c r="G7" s="8">
        <f t="shared" si="0"/>
        <v>38.642828112000004</v>
      </c>
      <c r="H7" s="8">
        <f t="shared" si="0"/>
        <v>39.415684674240005</v>
      </c>
      <c r="I7" s="8">
        <f t="shared" si="0"/>
        <v>40.203998367724807</v>
      </c>
      <c r="J7" s="8">
        <f t="shared" si="0"/>
        <v>41.008078335079304</v>
      </c>
      <c r="K7" s="8">
        <f t="shared" si="0"/>
        <v>41.82823990178089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outlineLevel="1" x14ac:dyDescent="0.25">
      <c r="A8" s="9" t="s">
        <v>7</v>
      </c>
      <c r="B8" s="10">
        <f t="shared" ref="B8:K8" si="1">B7*0.3</f>
        <v>10.5</v>
      </c>
      <c r="C8" s="10">
        <f t="shared" si="1"/>
        <v>10.71</v>
      </c>
      <c r="D8" s="10">
        <f t="shared" si="1"/>
        <v>10.924200000000001</v>
      </c>
      <c r="E8" s="10">
        <f t="shared" si="1"/>
        <v>11.142683999999999</v>
      </c>
      <c r="F8" s="10">
        <f t="shared" si="1"/>
        <v>11.365537680000001</v>
      </c>
      <c r="G8" s="10">
        <f t="shared" si="1"/>
        <v>11.5928484336</v>
      </c>
      <c r="H8" s="10">
        <f t="shared" si="1"/>
        <v>11.824705402272</v>
      </c>
      <c r="I8" s="10">
        <f t="shared" si="1"/>
        <v>12.061199510317442</v>
      </c>
      <c r="J8" s="10">
        <f t="shared" si="1"/>
        <v>12.302423500523791</v>
      </c>
      <c r="K8" s="10">
        <f t="shared" si="1"/>
        <v>12.548471970534267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outlineLevel="1" x14ac:dyDescent="0.25">
      <c r="A9" s="7" t="s">
        <v>8</v>
      </c>
      <c r="B9" s="8"/>
      <c r="C9" s="8"/>
      <c r="D9" s="8"/>
      <c r="E9" s="8"/>
      <c r="F9" s="8"/>
      <c r="G9" s="8"/>
      <c r="H9" s="8"/>
      <c r="I9" s="8"/>
      <c r="J9" s="8"/>
      <c r="K9" s="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outlineLevel="1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25">
      <c r="A11" s="11" t="s">
        <v>9</v>
      </c>
      <c r="B11" s="12">
        <f t="shared" ref="B11:K11" si="2">SUM(B4:B10)</f>
        <v>145.5</v>
      </c>
      <c r="C11" s="12">
        <f t="shared" si="2"/>
        <v>61.410000000000004</v>
      </c>
      <c r="D11" s="12">
        <f t="shared" si="2"/>
        <v>62.338200000000001</v>
      </c>
      <c r="E11" s="12">
        <f t="shared" si="2"/>
        <v>63.284964000000002</v>
      </c>
      <c r="F11" s="12">
        <f t="shared" si="2"/>
        <v>64.250663279999998</v>
      </c>
      <c r="G11" s="12">
        <f t="shared" si="2"/>
        <v>65.235676545600001</v>
      </c>
      <c r="H11" s="12">
        <f t="shared" si="2"/>
        <v>66.240390076512</v>
      </c>
      <c r="I11" s="12">
        <f t="shared" si="2"/>
        <v>67.265197878042244</v>
      </c>
      <c r="J11" s="12">
        <f t="shared" si="2"/>
        <v>68.310501835603091</v>
      </c>
      <c r="K11" s="12">
        <f t="shared" si="2"/>
        <v>69.376711872315155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1.75" customHeight="1" x14ac:dyDescent="0.25">
      <c r="A12" s="4" t="s">
        <v>30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48.75" customHeight="1" x14ac:dyDescent="0.25">
      <c r="A13" s="29" t="s">
        <v>31</v>
      </c>
      <c r="B13" s="8">
        <v>150</v>
      </c>
      <c r="C13" s="8">
        <v>157.5</v>
      </c>
      <c r="D13" s="8">
        <v>165.375</v>
      </c>
      <c r="E13" s="8">
        <v>173.64375000000001</v>
      </c>
      <c r="F13" s="8">
        <v>182.32593750000001</v>
      </c>
      <c r="G13" s="8">
        <v>191.44223437500003</v>
      </c>
      <c r="H13" s="8">
        <v>201.01434609375005</v>
      </c>
      <c r="I13" s="8">
        <v>211.06506339843759</v>
      </c>
      <c r="J13" s="8">
        <v>221.61831656835949</v>
      </c>
      <c r="K13" s="8">
        <v>232.69923239677746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45" customHeight="1" x14ac:dyDescent="0.25">
      <c r="A14" s="29" t="s">
        <v>32</v>
      </c>
      <c r="B14" s="8">
        <v>165</v>
      </c>
      <c r="C14" s="8">
        <f t="shared" ref="C14:K14" si="3">B14*1.05</f>
        <v>173.25</v>
      </c>
      <c r="D14" s="8">
        <f t="shared" si="3"/>
        <v>181.91249999999999</v>
      </c>
      <c r="E14" s="8">
        <f t="shared" si="3"/>
        <v>191.00812500000001</v>
      </c>
      <c r="F14" s="8">
        <f t="shared" si="3"/>
        <v>200.55853125000002</v>
      </c>
      <c r="G14" s="8">
        <f t="shared" si="3"/>
        <v>210.58645781250002</v>
      </c>
      <c r="H14" s="8">
        <f t="shared" si="3"/>
        <v>221.11578070312501</v>
      </c>
      <c r="I14" s="8">
        <f t="shared" si="3"/>
        <v>232.17156973828128</v>
      </c>
      <c r="J14" s="8">
        <f t="shared" si="3"/>
        <v>243.78014822519535</v>
      </c>
      <c r="K14" s="8">
        <f t="shared" si="3"/>
        <v>255.96915563645513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1.75" customHeight="1" x14ac:dyDescent="0.25">
      <c r="A15" s="16" t="s">
        <v>33</v>
      </c>
      <c r="B15" s="17">
        <f t="shared" ref="B15:K15" si="4">B14-B13</f>
        <v>15</v>
      </c>
      <c r="C15" s="17">
        <f t="shared" si="4"/>
        <v>15.75</v>
      </c>
      <c r="D15" s="17">
        <f t="shared" si="4"/>
        <v>16.537499999999994</v>
      </c>
      <c r="E15" s="17">
        <f t="shared" si="4"/>
        <v>17.364374999999995</v>
      </c>
      <c r="F15" s="17">
        <f t="shared" si="4"/>
        <v>18.232593750000007</v>
      </c>
      <c r="G15" s="17">
        <f t="shared" si="4"/>
        <v>19.144223437499988</v>
      </c>
      <c r="H15" s="17">
        <f t="shared" si="4"/>
        <v>20.101434609374962</v>
      </c>
      <c r="I15" s="17">
        <f t="shared" si="4"/>
        <v>21.106506339843691</v>
      </c>
      <c r="J15" s="17">
        <f t="shared" si="4"/>
        <v>22.161831656835858</v>
      </c>
      <c r="K15" s="17">
        <f t="shared" si="4"/>
        <v>23.269923239677667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1.75" customHeight="1" x14ac:dyDescent="0.25">
      <c r="A16" s="4" t="s">
        <v>34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40.5" customHeight="1" x14ac:dyDescent="0.25">
      <c r="A17" s="29" t="s">
        <v>35</v>
      </c>
      <c r="B17" s="8"/>
      <c r="C17" s="8"/>
      <c r="D17" s="8">
        <v>85</v>
      </c>
      <c r="E17" s="8">
        <v>102</v>
      </c>
      <c r="F17" s="8">
        <v>367.2</v>
      </c>
      <c r="G17" s="8">
        <v>734.4</v>
      </c>
      <c r="H17" s="8">
        <v>1762.56</v>
      </c>
      <c r="I17" s="8">
        <v>3172.6079999999997</v>
      </c>
      <c r="J17" s="8">
        <v>5076.1727999999994</v>
      </c>
      <c r="K17" s="8">
        <v>7614.2591999999995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37.5" customHeight="1" x14ac:dyDescent="0.25">
      <c r="A18" s="29" t="s">
        <v>36</v>
      </c>
      <c r="B18" s="8"/>
      <c r="C18" s="8"/>
      <c r="D18" s="8">
        <f>D17*1.2</f>
        <v>102</v>
      </c>
      <c r="E18" s="8">
        <f>E17*1.2</f>
        <v>122.39999999999999</v>
      </c>
      <c r="F18" s="8">
        <f>F17*1.2</f>
        <v>440.64</v>
      </c>
      <c r="G18" s="8">
        <f>G17*1.2</f>
        <v>881.28</v>
      </c>
      <c r="H18" s="8">
        <f>H17*1.2</f>
        <v>2115.0719999999997</v>
      </c>
      <c r="I18" s="8">
        <f>I17*1.2</f>
        <v>3807.1295999999993</v>
      </c>
      <c r="J18" s="8">
        <f>J17*1.2</f>
        <v>6091.4073599999992</v>
      </c>
      <c r="K18" s="8">
        <f>K17*1.2</f>
        <v>9137.1110399999998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1.75" customHeight="1" x14ac:dyDescent="0.25">
      <c r="A19" s="16" t="s">
        <v>37</v>
      </c>
      <c r="B19" s="17">
        <f t="shared" ref="B19:K19" si="5">B18-B17</f>
        <v>0</v>
      </c>
      <c r="C19" s="17">
        <f t="shared" si="5"/>
        <v>0</v>
      </c>
      <c r="D19" s="17">
        <f t="shared" si="5"/>
        <v>17</v>
      </c>
      <c r="E19" s="17">
        <f t="shared" si="5"/>
        <v>20.399999999999991</v>
      </c>
      <c r="F19" s="17">
        <f t="shared" si="5"/>
        <v>73.44</v>
      </c>
      <c r="G19" s="17">
        <f t="shared" si="5"/>
        <v>146.88</v>
      </c>
      <c r="H19" s="17">
        <f t="shared" si="5"/>
        <v>352.51199999999972</v>
      </c>
      <c r="I19" s="17">
        <f t="shared" si="5"/>
        <v>634.52159999999958</v>
      </c>
      <c r="J19" s="17">
        <f t="shared" si="5"/>
        <v>1015.2345599999999</v>
      </c>
      <c r="K19" s="17">
        <f t="shared" si="5"/>
        <v>1522.8518400000003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25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25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42.75" customHeight="1" x14ac:dyDescent="0.25">
      <c r="A22" s="22" t="s">
        <v>25</v>
      </c>
      <c r="B22" s="21">
        <f t="shared" ref="B22:K22" si="6">B19-B11-B15</f>
        <v>-160.5</v>
      </c>
      <c r="C22" s="21">
        <f t="shared" si="6"/>
        <v>-77.16</v>
      </c>
      <c r="D22" s="21">
        <f t="shared" si="6"/>
        <v>-61.875699999999995</v>
      </c>
      <c r="E22" s="21">
        <f t="shared" si="6"/>
        <v>-60.249339000000006</v>
      </c>
      <c r="F22" s="21">
        <f t="shared" si="6"/>
        <v>-9.0432570300000066</v>
      </c>
      <c r="G22" s="21">
        <f t="shared" si="6"/>
        <v>62.500100016900006</v>
      </c>
      <c r="H22" s="21">
        <f t="shared" si="6"/>
        <v>266.17017531411278</v>
      </c>
      <c r="I22" s="21">
        <f t="shared" si="6"/>
        <v>546.14989578211362</v>
      </c>
      <c r="J22" s="21">
        <f t="shared" si="6"/>
        <v>924.76222650756097</v>
      </c>
      <c r="K22" s="21">
        <f t="shared" si="6"/>
        <v>1430.2052048880075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25">
      <c r="A23" s="23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25">
      <c r="A24" s="24" t="s">
        <v>26</v>
      </c>
      <c r="B24" s="25">
        <v>1</v>
      </c>
      <c r="C24" s="25">
        <v>0.90910000000000002</v>
      </c>
      <c r="D24" s="25">
        <v>0.82640000000000002</v>
      </c>
      <c r="E24" s="25">
        <v>0.75129999999999997</v>
      </c>
      <c r="F24" s="25">
        <v>0.68300000000000005</v>
      </c>
      <c r="G24" s="25">
        <v>0.62090000000000001</v>
      </c>
      <c r="H24" s="25">
        <v>0.5645</v>
      </c>
      <c r="I24" s="25">
        <v>0.51319999999999999</v>
      </c>
      <c r="J24" s="25">
        <v>0.46650000000000003</v>
      </c>
      <c r="K24" s="25">
        <v>0.42409999999999998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42.75" customHeight="1" x14ac:dyDescent="0.25">
      <c r="A25" s="22" t="s">
        <v>27</v>
      </c>
      <c r="B25" s="21">
        <f t="shared" ref="B25:K25" si="7">B22*B24</f>
        <v>-160.5</v>
      </c>
      <c r="C25" s="21">
        <f t="shared" si="7"/>
        <v>-70.146156000000005</v>
      </c>
      <c r="D25" s="21">
        <f t="shared" si="7"/>
        <v>-51.134078479999999</v>
      </c>
      <c r="E25" s="21">
        <f t="shared" si="7"/>
        <v>-45.265328390700006</v>
      </c>
      <c r="F25" s="21">
        <f t="shared" si="7"/>
        <v>-6.1765445514900046</v>
      </c>
      <c r="G25" s="21">
        <f t="shared" si="7"/>
        <v>38.806312100493216</v>
      </c>
      <c r="H25" s="21">
        <f t="shared" si="7"/>
        <v>150.25306396481668</v>
      </c>
      <c r="I25" s="21">
        <f t="shared" si="7"/>
        <v>280.28412651538071</v>
      </c>
      <c r="J25" s="21">
        <f t="shared" si="7"/>
        <v>431.40157866577721</v>
      </c>
      <c r="K25" s="21">
        <f t="shared" si="7"/>
        <v>606.55002739300392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 x14ac:dyDescent="0.25">
      <c r="A26" s="3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22" t="s">
        <v>28</v>
      </c>
      <c r="B27" s="28">
        <f>SUM(B25:K25)</f>
        <v>1174.0730012172817</v>
      </c>
      <c r="C27" s="27"/>
      <c r="D27" s="27"/>
      <c r="E27" s="27"/>
      <c r="F27" s="27"/>
      <c r="G27" s="27"/>
      <c r="H27" s="27"/>
      <c r="I27" s="27"/>
      <c r="J27" s="27"/>
      <c r="K27" s="2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3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3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3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3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3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3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3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3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3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3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3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3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3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3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3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3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3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3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3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3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3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3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3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3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A62" s="3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A63" s="3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A64" s="3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5">
      <c r="A65" s="3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5">
      <c r="A66" s="3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3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5">
      <c r="A68" s="3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5">
      <c r="A69" s="3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5">
      <c r="A70" s="3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5">
      <c r="A71" s="3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5">
      <c r="A72" s="3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5">
      <c r="A73" s="3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5">
      <c r="A74" s="3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5">
      <c r="A75" s="3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5">
      <c r="A76" s="3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5">
      <c r="A77" s="3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5">
      <c r="A78" s="3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5">
      <c r="A79" s="3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5">
      <c r="A80" s="3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A81" s="3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A82" s="3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A83" s="3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A84" s="3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5">
      <c r="A86" s="3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5">
      <c r="A87" s="3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5">
      <c r="A88" s="3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5">
      <c r="A89" s="3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5">
      <c r="A90" s="3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5">
      <c r="A91" s="3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5">
      <c r="A92" s="3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5">
      <c r="A93" s="3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5">
      <c r="A94" s="3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5">
      <c r="A95" s="3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5">
      <c r="A96" s="3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5">
      <c r="A97" s="3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5">
      <c r="A98" s="3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5">
      <c r="A99" s="3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5">
      <c r="A100" s="3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5">
      <c r="A101" s="3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5">
      <c r="A102" s="3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5">
      <c r="A103" s="3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5">
      <c r="A104" s="3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5">
      <c r="A105" s="3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5">
      <c r="A106" s="3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5">
      <c r="A107" s="3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5">
      <c r="A108" s="3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5">
      <c r="A109" s="3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5">
      <c r="A110" s="3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5">
      <c r="A989" s="3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5">
      <c r="A990" s="3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5">
      <c r="A991" s="3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5">
      <c r="A992" s="3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5">
      <c r="A993" s="3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5">
      <c r="A994" s="3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5">
      <c r="A995" s="3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5">
      <c r="A996" s="3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5">
      <c r="A997" s="3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5">
      <c r="A998" s="3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5">
      <c r="A999" s="3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5">
      <c r="A1000" s="3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Ввод нового бизнеса</vt:lpstr>
      <vt:lpstr>Повышение эффективности</vt:lpstr>
      <vt:lpstr>Проведение рекламной кампании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rtk</cp:lastModifiedBy>
  <dcterms:created xsi:type="dcterms:W3CDTF">2006-09-28T05:33:49Z</dcterms:created>
  <dcterms:modified xsi:type="dcterms:W3CDTF">2021-11-06T09:56:19Z</dcterms:modified>
</cp:coreProperties>
</file>