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hidePivotFieldList="1"/>
  <mc:AlternateContent xmlns:mc="http://schemas.openxmlformats.org/markup-compatibility/2006">
    <mc:Choice Requires="x15">
      <x15ac:absPath xmlns:x15ac="http://schemas.microsoft.com/office/spreadsheetml/2010/11/ac" url="D:\Rumana Amin\NHA Tower-Shaad\2020\"/>
    </mc:Choice>
  </mc:AlternateContent>
  <xr:revisionPtr revIDLastSave="0" documentId="13_ncr:1_{B017DB08-77CA-4D1D-9847-868EFAAB7925}" xr6:coauthVersionLast="47" xr6:coauthVersionMax="47" xr10:uidLastSave="{00000000-0000-0000-0000-000000000000}"/>
  <bookViews>
    <workbookView xWindow="-120" yWindow="-120" windowWidth="38640" windowHeight="21120" activeTab="7" xr2:uid="{00000000-000D-0000-FFFF-FFFF00000000}"/>
  </bookViews>
  <sheets>
    <sheet name="Chart AC" sheetId="3" r:id="rId1"/>
    <sheet name="Journal" sheetId="1" r:id="rId2"/>
    <sheet name="GLedger" sheetId="7" r:id="rId3"/>
    <sheet name="Trial Balance" sheetId="2" r:id="rId4"/>
    <sheet name="PL" sheetId="5" r:id="rId5"/>
    <sheet name="BS" sheetId="8" r:id="rId6"/>
    <sheet name="Cash Flow" sheetId="6" r:id="rId7"/>
    <sheet name="Capital" sheetId="9" r:id="rId8"/>
  </sheets>
  <definedNames>
    <definedName name="_xlnm._FilterDatabase" localSheetId="0" hidden="1">'Chart AC'!$A$2:$F$36</definedName>
    <definedName name="_xlnm._FilterDatabase" localSheetId="1" hidden="1">Journal!$A$2:$H$88</definedName>
    <definedName name="_xlnm._FilterDatabase" localSheetId="3" hidden="1">'Trial Balance'!$A$3:$G$22</definedName>
    <definedName name="_xlnm.Print_Area" localSheetId="4">PL!$A$1:$D$38</definedName>
    <definedName name="Slicer_Item_Head">#N/A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9" l="1"/>
  <c r="C26" i="8"/>
  <c r="C23" i="8"/>
  <c r="C27" i="8" s="1"/>
  <c r="C16" i="8"/>
  <c r="C17" i="8" s="1"/>
  <c r="C11" i="8"/>
  <c r="C18" i="8" l="1"/>
  <c r="C19" i="5"/>
  <c r="C31" i="5"/>
  <c r="C9" i="5"/>
  <c r="C32" i="5" s="1"/>
  <c r="C20" i="5" l="1"/>
  <c r="C21" i="5" s="1"/>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4" i="2"/>
  <c r="C37" i="2"/>
  <c r="B37" i="2"/>
  <c r="D37" i="2" s="1"/>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C35" i="5" l="1"/>
  <c r="C37" i="5" s="1"/>
  <c r="E37" i="2"/>
  <c r="F37" i="2" s="1"/>
  <c r="G84" i="1" l="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D27" i="2" l="1"/>
  <c r="C33" i="6"/>
  <c r="D23" i="2"/>
  <c r="C23" i="2"/>
  <c r="E23" i="2"/>
  <c r="E24" i="2"/>
  <c r="C24" i="2"/>
  <c r="D25" i="2"/>
  <c r="C25" i="2"/>
  <c r="D26" i="2"/>
  <c r="C26" i="2"/>
  <c r="C27" i="2"/>
  <c r="E28" i="2"/>
  <c r="C28" i="2"/>
  <c r="D29" i="2"/>
  <c r="C29" i="2"/>
  <c r="D30" i="2"/>
  <c r="C30" i="2"/>
  <c r="D31" i="2"/>
  <c r="C31" i="2"/>
  <c r="D32" i="2"/>
  <c r="C32" i="2"/>
  <c r="D33" i="2"/>
  <c r="C33" i="2"/>
  <c r="D34" i="2"/>
  <c r="C34" i="2"/>
  <c r="D35" i="2"/>
  <c r="C35" i="2"/>
  <c r="E36" i="2"/>
  <c r="C36" i="2"/>
  <c r="D24" i="2" l="1"/>
  <c r="E30" i="2"/>
  <c r="F30" i="2" s="1"/>
  <c r="E26" i="2"/>
  <c r="F26" i="2" s="1"/>
  <c r="E25" i="2"/>
  <c r="F25" i="2" s="1"/>
  <c r="D36" i="2"/>
  <c r="F36" i="2" s="1"/>
  <c r="E35" i="2"/>
  <c r="F35" i="2" s="1"/>
  <c r="E34" i="2"/>
  <c r="F34" i="2" s="1"/>
  <c r="E33" i="2"/>
  <c r="F33" i="2" s="1"/>
  <c r="D28" i="2"/>
  <c r="F28" i="2" s="1"/>
  <c r="E29" i="2"/>
  <c r="F29" i="2" s="1"/>
  <c r="E32" i="2"/>
  <c r="F32" i="2" s="1"/>
  <c r="E31" i="2"/>
  <c r="F31" i="2" s="1"/>
  <c r="F24" i="2"/>
  <c r="F23" i="2"/>
  <c r="E27" i="2"/>
  <c r="F27" i="2" s="1"/>
  <c r="D13" i="9" l="1"/>
  <c r="E13" i="9"/>
  <c r="F13" i="9"/>
  <c r="D9" i="9"/>
  <c r="D17" i="9" s="1"/>
  <c r="E9" i="9"/>
  <c r="E17" i="9" s="1"/>
  <c r="F9" i="9"/>
  <c r="F17" i="9" s="1"/>
  <c r="C9" i="9"/>
  <c r="C17" i="9" s="1"/>
  <c r="H1" i="1"/>
  <c r="D10" i="2" l="1"/>
  <c r="E10" i="2"/>
  <c r="E22" i="2" l="1"/>
  <c r="C22" i="2"/>
  <c r="C5" i="2"/>
  <c r="C6" i="2"/>
  <c r="C7" i="2"/>
  <c r="C8" i="2"/>
  <c r="C9" i="2"/>
  <c r="C10" i="2"/>
  <c r="C11" i="2"/>
  <c r="C12" i="2"/>
  <c r="C13" i="2"/>
  <c r="C14" i="2"/>
  <c r="C15" i="2"/>
  <c r="C16" i="2"/>
  <c r="C17" i="2"/>
  <c r="C18" i="2"/>
  <c r="D19" i="2"/>
  <c r="C19" i="2"/>
  <c r="E20" i="2"/>
  <c r="C20" i="2"/>
  <c r="D21" i="2"/>
  <c r="C21" i="2"/>
  <c r="C4" i="2"/>
  <c r="B4" i="2"/>
  <c r="E11" i="2" l="1"/>
  <c r="D11" i="2"/>
  <c r="C10" i="6"/>
  <c r="C11" i="6"/>
  <c r="D22" i="2"/>
  <c r="E19" i="2"/>
  <c r="F19" i="2" s="1"/>
  <c r="D20" i="2"/>
  <c r="E21" i="2"/>
  <c r="E17" i="2"/>
  <c r="E18" i="2"/>
  <c r="C13" i="6" l="1"/>
  <c r="C35" i="6" s="1"/>
  <c r="F20" i="2"/>
  <c r="F21" i="2"/>
  <c r="F22" i="2"/>
  <c r="D17" i="2"/>
  <c r="D18" i="2"/>
  <c r="D14" i="2"/>
  <c r="E14" i="2"/>
  <c r="D15" i="2"/>
  <c r="E15" i="2"/>
  <c r="D16" i="2"/>
  <c r="E16" i="2"/>
  <c r="F18" i="2" l="1"/>
  <c r="F17" i="2"/>
  <c r="F15" i="2"/>
  <c r="F16" i="2"/>
  <c r="F14" i="2"/>
  <c r="D12" i="2"/>
  <c r="E12" i="2"/>
  <c r="D13" i="2"/>
  <c r="E13" i="2"/>
  <c r="F13" i="2" l="1"/>
  <c r="F12" i="2"/>
  <c r="E4" i="2"/>
  <c r="D4" i="2"/>
  <c r="F4" i="2" l="1"/>
  <c r="E5" i="2"/>
  <c r="E6" i="2"/>
  <c r="E7" i="2"/>
  <c r="E8" i="2"/>
  <c r="E9" i="2"/>
  <c r="D5" i="2"/>
  <c r="D6" i="2"/>
  <c r="D7" i="2"/>
  <c r="D8" i="2"/>
  <c r="D9" i="2"/>
  <c r="F8" i="2" l="1"/>
  <c r="F9" i="2"/>
  <c r="F5" i="2"/>
  <c r="F11" i="2"/>
  <c r="F7" i="2"/>
  <c r="F10" i="2"/>
  <c r="F6" i="2"/>
</calcChain>
</file>

<file path=xl/sharedStrings.xml><?xml version="1.0" encoding="utf-8"?>
<sst xmlns="http://schemas.openxmlformats.org/spreadsheetml/2006/main" count="500" uniqueCount="137">
  <si>
    <t>Date</t>
  </si>
  <si>
    <t>Item Head</t>
  </si>
  <si>
    <t>Debit</t>
  </si>
  <si>
    <t>Credit</t>
  </si>
  <si>
    <t>Cash</t>
  </si>
  <si>
    <t>Capital</t>
  </si>
  <si>
    <t>(Flour, Potato, oil etc)</t>
  </si>
  <si>
    <t>(5" Pizza pan)</t>
  </si>
  <si>
    <t>Machinery</t>
  </si>
  <si>
    <t>(10 Kg weight scale)</t>
  </si>
  <si>
    <t>(4 Chickens)</t>
  </si>
  <si>
    <t>(Zip log bags, cloth bags etc)</t>
  </si>
  <si>
    <t>(Four partners equal investment amounting taka 1500/- each)</t>
  </si>
  <si>
    <t>(Flours &amp; Spices)</t>
  </si>
  <si>
    <t>(Vegtables)</t>
  </si>
  <si>
    <t>(Flours &amp; Spices)Nana bari</t>
  </si>
  <si>
    <t>Descriptions</t>
  </si>
  <si>
    <t>Wages</t>
  </si>
  <si>
    <t>Sales</t>
  </si>
  <si>
    <t>Account
Code</t>
  </si>
  <si>
    <t>Debit/Credit</t>
  </si>
  <si>
    <t>Balance</t>
  </si>
  <si>
    <t>Stationary Purchase</t>
  </si>
  <si>
    <t>Battery &amp; Transparent Tape</t>
  </si>
  <si>
    <t>Equity</t>
  </si>
  <si>
    <t>Asset</t>
  </si>
  <si>
    <t>Expenditure</t>
  </si>
  <si>
    <t>Balance Sheet</t>
  </si>
  <si>
    <t>PL Account</t>
  </si>
  <si>
    <t>Financial
Statement</t>
  </si>
  <si>
    <t>Income Statement</t>
  </si>
  <si>
    <t>Revenue</t>
  </si>
  <si>
    <t>Gross Sales</t>
  </si>
  <si>
    <t>Sales Return/Discount</t>
  </si>
  <si>
    <t>Packaging</t>
  </si>
  <si>
    <t>Flour Purchase</t>
  </si>
  <si>
    <t>Oil Purchase</t>
  </si>
  <si>
    <t>Poster Prints</t>
  </si>
  <si>
    <t xml:space="preserve"> </t>
  </si>
  <si>
    <t>From</t>
  </si>
  <si>
    <t>To</t>
  </si>
  <si>
    <t>Dr/Cr</t>
  </si>
  <si>
    <t>Account
Type</t>
  </si>
  <si>
    <t>Dr</t>
  </si>
  <si>
    <t>Cr</t>
  </si>
  <si>
    <t>Bank</t>
  </si>
  <si>
    <t>Mobile SIM</t>
  </si>
  <si>
    <t>KachaBazar</t>
  </si>
  <si>
    <t>Cash Flow Statement</t>
  </si>
  <si>
    <t>Cash Receipts</t>
  </si>
  <si>
    <t>Cash Sales</t>
  </si>
  <si>
    <t>Collections from CR accounts</t>
  </si>
  <si>
    <t>Loan/other cash injections</t>
  </si>
  <si>
    <t>Cash Paid Out</t>
  </si>
  <si>
    <t>Bkash Sales</t>
  </si>
  <si>
    <t>Nagad Sales</t>
  </si>
  <si>
    <t>Grand Total</t>
  </si>
  <si>
    <t>Values</t>
  </si>
  <si>
    <t>Months</t>
  </si>
  <si>
    <t xml:space="preserve">Debit </t>
  </si>
  <si>
    <t xml:space="preserve">Credit </t>
  </si>
  <si>
    <t xml:space="preserve">Balance </t>
  </si>
  <si>
    <t>Statement of Changes in Equity</t>
  </si>
  <si>
    <t>Year Ending on December 31, 2020</t>
  </si>
  <si>
    <t>Additional Capital</t>
  </si>
  <si>
    <t>Withdrawal</t>
  </si>
  <si>
    <t>Income Tax</t>
  </si>
  <si>
    <t>Net Profit/Loss</t>
  </si>
  <si>
    <t>Opening Capital</t>
  </si>
  <si>
    <t>Closing Capital</t>
  </si>
  <si>
    <t>Add: General Reserve</t>
  </si>
  <si>
    <t>স্বাদ-Taste of Home</t>
  </si>
  <si>
    <t>Description</t>
  </si>
  <si>
    <t>Current Assets</t>
  </si>
  <si>
    <t>Bkash-Rumana</t>
  </si>
  <si>
    <t>Total Current Assets</t>
  </si>
  <si>
    <t>Current Liabilities</t>
  </si>
  <si>
    <t>Non Current Liabilities</t>
  </si>
  <si>
    <t>Retained Earnings</t>
  </si>
  <si>
    <t>Total Equity</t>
  </si>
  <si>
    <t>Total Liability &amp; Equity</t>
  </si>
  <si>
    <t>Bkash-Sonia</t>
  </si>
  <si>
    <t>Nagad-Rumana</t>
  </si>
  <si>
    <t>Recievable-Academia School</t>
  </si>
  <si>
    <t>Equipments</t>
  </si>
  <si>
    <t>Accumulated Depreciation</t>
  </si>
  <si>
    <t>Beef Purchase</t>
  </si>
  <si>
    <t>Chicken Purchase</t>
  </si>
  <si>
    <t>Transport</t>
  </si>
  <si>
    <t>Salary</t>
  </si>
  <si>
    <t>Rent</t>
  </si>
  <si>
    <t>Marketing</t>
  </si>
  <si>
    <t>Utilities</t>
  </si>
  <si>
    <t>Depreciation</t>
  </si>
  <si>
    <t>Service Charge</t>
  </si>
  <si>
    <t>Miscellaneous Expense</t>
  </si>
  <si>
    <t>Nature of
Accounts</t>
  </si>
  <si>
    <t>Total Assets</t>
  </si>
  <si>
    <t>Year 2020</t>
  </si>
  <si>
    <t>Cash on Hand at Nov 2020</t>
  </si>
  <si>
    <t>Total Liabilities</t>
  </si>
  <si>
    <t>Net Cash</t>
  </si>
  <si>
    <t>Total Cash Out</t>
  </si>
  <si>
    <t>Total Cash In</t>
  </si>
  <si>
    <t>Trial Balance</t>
  </si>
  <si>
    <t>Income Summary</t>
  </si>
  <si>
    <t>Sales closing</t>
  </si>
  <si>
    <t>Capital closing</t>
  </si>
  <si>
    <t>Capital Expensses</t>
  </si>
  <si>
    <t>(Machine &amp; Equipment Expense)</t>
  </si>
  <si>
    <t>Account Group</t>
  </si>
  <si>
    <t>COGS</t>
  </si>
  <si>
    <t>Expenses</t>
  </si>
  <si>
    <t>Journal 2020</t>
  </si>
  <si>
    <t>AccountGroup</t>
  </si>
  <si>
    <t>Sales Discount/Return</t>
  </si>
  <si>
    <t>Lost by theft</t>
  </si>
  <si>
    <t>Other Income</t>
  </si>
  <si>
    <t>Actual Figure</t>
  </si>
  <si>
    <t>Net Revenue</t>
  </si>
  <si>
    <t>Cost of Goods Sold (COGS)</t>
  </si>
  <si>
    <t>Total COGS</t>
  </si>
  <si>
    <t>Gross Profit</t>
  </si>
  <si>
    <t>Gross Profit Margin %</t>
  </si>
  <si>
    <t>Operating Expenses</t>
  </si>
  <si>
    <t>Total OpEX</t>
  </si>
  <si>
    <t>Tax</t>
  </si>
  <si>
    <t>Net Income</t>
  </si>
  <si>
    <t>Net Income as % of Revenue</t>
  </si>
  <si>
    <t>EBDT</t>
  </si>
  <si>
    <t>Non Current Assets</t>
  </si>
  <si>
    <t>Net Fixed Assets</t>
  </si>
  <si>
    <t>Total Non Current Assets</t>
  </si>
  <si>
    <t>A11</t>
  </si>
  <si>
    <t>B11</t>
  </si>
  <si>
    <t>C11</t>
  </si>
  <si>
    <t>D11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</si>
</sst>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_);\-0_)"/>
  </numFmts>
  <fonts count="23" x14ac:knownFonts="1">
    <font>
      <sz val="11"/>
      <color theme="1"/>
      <name val="Calibri"/>
      <family val="2"/>
      <scheme val="minor"/>
    </font>
    <font>
      <sz val="10"/>
      <color theme="1"/>
      <name val="Verdana"/>
      <family val="2"/>
    </font>
    <font>
      <b/>
      <sz val="12"/>
      <color theme="1"/>
      <name val="Verdana"/>
      <family val="2"/>
    </font>
    <font>
      <sz val="12"/>
      <color theme="1"/>
      <name val="Verdana"/>
      <family val="2"/>
    </font>
    <font>
      <b/>
      <sz val="14"/>
      <color theme="1"/>
      <name val="Verdana"/>
      <family val="2"/>
    </font>
    <font>
      <sz val="11"/>
      <color theme="1"/>
      <name val="Calibri"/>
      <family val="2"/>
      <scheme val="minor"/>
    </font>
    <font>
      <b/>
      <sz val="11"/>
      <color theme="1"/>
      <name val="Calibri"/>
      <family val="2"/>
      <scheme val="minor"/>
    </font>
    <font>
      <sz val="8"/>
      <color theme="1"/>
      <name val="Verdana"/>
      <family val="2"/>
    </font>
    <font>
      <b/>
      <sz val="10"/>
      <color theme="1"/>
      <name val="Verdana"/>
      <family val="2"/>
    </font>
    <font>
      <b/>
      <sz val="22"/>
      <color rgb="FFC00000"/>
      <name val="Verdana"/>
      <family val="2"/>
    </font>
    <font>
      <b/>
      <sz val="15"/>
      <color theme="3"/>
      <name val="Calibri"/>
      <family val="2"/>
      <scheme val="minor"/>
    </font>
    <font>
      <sz val="18"/>
      <color theme="1"/>
      <name val="Verdana"/>
      <family val="2"/>
    </font>
    <font>
      <b/>
      <sz val="12"/>
      <color theme="0"/>
      <name val="Verdana"/>
      <family val="2"/>
    </font>
    <font>
      <sz val="10"/>
      <color theme="1" tint="0.14975432599871821"/>
      <name val="Verdana"/>
      <family val="2"/>
    </font>
    <font>
      <b/>
      <sz val="36"/>
      <color rgb="FF002060"/>
      <name val="Verdana"/>
      <family val="2"/>
    </font>
    <font>
      <sz val="10"/>
      <color rgb="FF002060"/>
      <name val="Verdana"/>
      <family val="2"/>
    </font>
    <font>
      <b/>
      <sz val="10"/>
      <color theme="0"/>
      <name val="Verdana"/>
      <family val="2"/>
    </font>
    <font>
      <b/>
      <sz val="10"/>
      <color theme="5" tint="-0.499984740745262"/>
      <name val="Verdana"/>
      <family val="2"/>
    </font>
    <font>
      <b/>
      <i/>
      <sz val="8"/>
      <color theme="0"/>
      <name val="Verdana"/>
      <family val="2"/>
    </font>
    <font>
      <i/>
      <sz val="10"/>
      <color rgb="FF002060"/>
      <name val="Verdana"/>
      <family val="2"/>
    </font>
    <font>
      <sz val="11"/>
      <color theme="0"/>
      <name val="Calibri"/>
      <family val="2"/>
      <scheme val="minor"/>
    </font>
    <font>
      <sz val="10"/>
      <color theme="0"/>
      <name val="Verdana"/>
      <family val="2"/>
    </font>
    <font>
      <i/>
      <sz val="8"/>
      <color theme="0"/>
      <name val="Verdana"/>
      <family val="2"/>
    </font>
  </fonts>
  <fills count="6">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s>
  <borders count="1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ck">
        <color theme="4"/>
      </bottom>
      <diagonal/>
    </border>
    <border>
      <left/>
      <right style="dotted">
        <color theme="1" tint="0.34998626667073579"/>
      </right>
      <top/>
      <bottom style="medium">
        <color theme="4" tint="-0.24994659260841701"/>
      </bottom>
      <diagonal/>
    </border>
    <border>
      <left/>
      <right/>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4" tint="0.59996337778862885"/>
      </left>
      <right/>
      <top style="thin">
        <color theme="4" tint="0.59996337778862885"/>
      </top>
      <bottom style="thin">
        <color theme="4" tint="0.59996337778862885"/>
      </bottom>
      <diagonal/>
    </border>
    <border>
      <left/>
      <right/>
      <top style="thin">
        <color theme="4" tint="0.59996337778862885"/>
      </top>
      <bottom style="thin">
        <color theme="4" tint="0.59996337778862885"/>
      </bottom>
      <diagonal/>
    </border>
    <border>
      <left/>
      <right style="thin">
        <color theme="4" tint="0.59996337778862885"/>
      </right>
      <top style="thin">
        <color theme="4" tint="0.59996337778862885"/>
      </top>
      <bottom style="thin">
        <color theme="4" tint="0.59996337778862885"/>
      </bottom>
      <diagonal/>
    </border>
    <border>
      <left/>
      <right/>
      <top style="thin">
        <color theme="1"/>
      </top>
      <bottom/>
      <diagonal/>
    </border>
    <border>
      <left/>
      <right/>
      <top style="thin">
        <color auto="1"/>
      </top>
      <bottom style="thick">
        <color auto="1"/>
      </bottom>
      <diagonal/>
    </border>
    <border>
      <left/>
      <right/>
      <top style="thin">
        <color indexed="64"/>
      </top>
      <bottom/>
      <diagonal/>
    </border>
    <border>
      <left/>
      <right/>
      <top style="thin">
        <color theme="0" tint="-0.499984740745262"/>
      </top>
      <bottom style="thin">
        <color theme="1"/>
      </bottom>
      <diagonal/>
    </border>
    <border>
      <left/>
      <right/>
      <top style="thin">
        <color theme="0" tint="-0.24994659260841701"/>
      </top>
      <bottom style="thin">
        <color indexed="64"/>
      </bottom>
      <diagonal/>
    </border>
    <border>
      <left/>
      <right/>
      <top style="thin">
        <color theme="0" tint="-0.499984740745262"/>
      </top>
      <bottom/>
      <diagonal/>
    </border>
    <border>
      <left/>
      <right/>
      <top style="thin">
        <color theme="0" tint="-0.499984740745262"/>
      </top>
      <bottom style="thin">
        <color theme="0" tint="-0.499984740745262"/>
      </bottom>
      <diagonal/>
    </border>
    <border>
      <left/>
      <right/>
      <top style="thin">
        <color theme="0" tint="-0.499984740745262"/>
      </top>
      <bottom style="thin">
        <color auto="1"/>
      </bottom>
      <diagonal/>
    </border>
  </borders>
  <cellStyleXfs count="4">
    <xf numFmtId="0" fontId="0" fillId="0" borderId="0"/>
    <xf numFmtId="43" fontId="5" fillId="0" borderId="0" applyFont="0" applyFill="0" applyBorder="0" applyAlignment="0" applyProtection="0"/>
    <xf numFmtId="0" fontId="10" fillId="0" borderId="2" applyNumberFormat="0" applyFill="0" applyAlignment="0" applyProtection="0"/>
    <xf numFmtId="9" fontId="5" fillId="0" borderId="0" applyFont="0" applyFill="0" applyBorder="0" applyAlignment="0" applyProtection="0"/>
  </cellStyleXfs>
  <cellXfs count="97">
    <xf numFmtId="0" fontId="0" fillId="0" borderId="0" xfId="0"/>
    <xf numFmtId="0" fontId="1" fillId="0" borderId="0" xfId="0" applyFont="1"/>
    <xf numFmtId="0" fontId="4" fillId="0" borderId="0" xfId="0" applyFont="1" applyAlignment="1">
      <alignment vertical="center"/>
    </xf>
    <xf numFmtId="164" fontId="1" fillId="0" borderId="0" xfId="1" applyNumberFormat="1" applyFont="1"/>
    <xf numFmtId="164" fontId="0" fillId="0" borderId="0" xfId="1" applyNumberFormat="1" applyFont="1"/>
    <xf numFmtId="0" fontId="0" fillId="0" borderId="0" xfId="0" applyAlignment="1">
      <alignment vertical="center"/>
    </xf>
    <xf numFmtId="0" fontId="1" fillId="0" borderId="1" xfId="0" applyFont="1" applyBorder="1" applyAlignment="1">
      <alignment horizontal="center" vertical="center"/>
    </xf>
    <xf numFmtId="0" fontId="1" fillId="0" borderId="1" xfId="0" applyFont="1" applyBorder="1"/>
    <xf numFmtId="0" fontId="0" fillId="0" borderId="1" xfId="0" applyBorder="1"/>
    <xf numFmtId="0" fontId="6" fillId="0" borderId="0" xfId="0" applyFont="1"/>
    <xf numFmtId="164" fontId="6" fillId="0" borderId="0" xfId="1" applyNumberFormat="1" applyFont="1"/>
    <xf numFmtId="164" fontId="1" fillId="0" borderId="1" xfId="1" applyNumberFormat="1" applyFont="1" applyBorder="1"/>
    <xf numFmtId="0" fontId="0" fillId="0" borderId="0" xfId="0" applyAlignment="1">
      <alignment horizontal="center"/>
    </xf>
    <xf numFmtId="0" fontId="8" fillId="0" borderId="0" xfId="0" applyFont="1"/>
    <xf numFmtId="164" fontId="8" fillId="0" borderId="0" xfId="1" applyNumberFormat="1" applyFont="1"/>
    <xf numFmtId="0" fontId="1" fillId="2" borderId="1" xfId="0" applyFont="1" applyFill="1" applyBorder="1" applyAlignment="1">
      <alignment horizontal="center" vertical="center"/>
    </xf>
    <xf numFmtId="0" fontId="1" fillId="2" borderId="1" xfId="0" applyFont="1" applyFill="1" applyBorder="1"/>
    <xf numFmtId="0" fontId="0" fillId="2" borderId="1" xfId="0" applyFill="1" applyBorder="1"/>
    <xf numFmtId="0" fontId="11" fillId="0" borderId="0" xfId="0" applyFont="1"/>
    <xf numFmtId="164" fontId="7" fillId="0" borderId="0" xfId="1" applyNumberFormat="1" applyFont="1" applyBorder="1"/>
    <xf numFmtId="0" fontId="9" fillId="0" borderId="0" xfId="0" applyFont="1"/>
    <xf numFmtId="0" fontId="3" fillId="0" borderId="0" xfId="0" applyFont="1" applyAlignment="1">
      <alignment vertical="center"/>
    </xf>
    <xf numFmtId="14" fontId="1" fillId="3" borderId="0" xfId="0" applyNumberFormat="1" applyFont="1" applyFill="1" applyAlignment="1">
      <alignment horizontal="center" vertical="center"/>
    </xf>
    <xf numFmtId="0" fontId="1" fillId="3" borderId="0" xfId="0" applyFont="1" applyFill="1" applyAlignment="1">
      <alignment horizontal="center" vertical="center"/>
    </xf>
    <xf numFmtId="0" fontId="1" fillId="3" borderId="0" xfId="0" applyFont="1" applyFill="1"/>
    <xf numFmtId="164" fontId="1" fillId="3" borderId="0" xfId="1" applyNumberFormat="1" applyFont="1" applyFill="1" applyBorder="1"/>
    <xf numFmtId="14" fontId="1" fillId="4" borderId="0" xfId="0" applyNumberFormat="1" applyFont="1" applyFill="1" applyAlignment="1">
      <alignment horizontal="center" vertical="center"/>
    </xf>
    <xf numFmtId="0" fontId="1" fillId="4" borderId="0" xfId="0" applyFont="1" applyFill="1" applyAlignment="1">
      <alignment horizontal="center" vertical="center"/>
    </xf>
    <xf numFmtId="0" fontId="1" fillId="4" borderId="0" xfId="0" applyFont="1" applyFill="1"/>
    <xf numFmtId="164" fontId="1" fillId="4" borderId="0" xfId="1" applyNumberFormat="1" applyFont="1" applyFill="1" applyBorder="1"/>
    <xf numFmtId="14" fontId="1" fillId="0" borderId="0" xfId="0" applyNumberFormat="1" applyFont="1" applyAlignment="1">
      <alignment horizontal="center" vertical="center"/>
    </xf>
    <xf numFmtId="0" fontId="1" fillId="0" borderId="0" xfId="0" applyFont="1" applyAlignment="1">
      <alignment horizontal="center" vertical="center"/>
    </xf>
    <xf numFmtId="164" fontId="1" fillId="0" borderId="0" xfId="1" applyNumberFormat="1" applyFont="1" applyBorder="1"/>
    <xf numFmtId="164" fontId="0" fillId="0" borderId="0" xfId="0" applyNumberFormat="1"/>
    <xf numFmtId="164" fontId="0" fillId="0" borderId="0" xfId="0" pivotButton="1" applyNumberFormat="1"/>
    <xf numFmtId="10" fontId="0" fillId="0" borderId="0" xfId="3" applyNumberFormat="1" applyFont="1"/>
    <xf numFmtId="165" fontId="13" fillId="0" borderId="3" xfId="2" applyNumberFormat="1" applyFont="1" applyFill="1" applyBorder="1" applyAlignment="1">
      <alignment horizontal="left" vertical="center"/>
    </xf>
    <xf numFmtId="0" fontId="8" fillId="0" borderId="1" xfId="0" applyFont="1" applyBorder="1" applyAlignment="1">
      <alignment horizontal="center" vertical="center" wrapText="1"/>
    </xf>
    <xf numFmtId="164" fontId="8" fillId="0" borderId="1" xfId="1" applyNumberFormat="1" applyFont="1" applyBorder="1" applyAlignment="1">
      <alignment horizontal="center" vertical="center" wrapText="1"/>
    </xf>
    <xf numFmtId="164" fontId="1" fillId="0" borderId="0" xfId="0" applyNumberFormat="1" applyFont="1"/>
    <xf numFmtId="0" fontId="2" fillId="0" borderId="0" xfId="0" applyFont="1"/>
    <xf numFmtId="0" fontId="2" fillId="0" borderId="4" xfId="0" applyFont="1" applyBorder="1"/>
    <xf numFmtId="164" fontId="2" fillId="0" borderId="4" xfId="1" applyNumberFormat="1" applyFont="1" applyBorder="1"/>
    <xf numFmtId="0" fontId="6" fillId="0" borderId="0" xfId="0" pivotButton="1" applyFont="1" applyAlignment="1">
      <alignment vertical="top"/>
    </xf>
    <xf numFmtId="164" fontId="6" fillId="0" borderId="0" xfId="0" applyNumberFormat="1" applyFont="1" applyAlignment="1">
      <alignment vertical="top"/>
    </xf>
    <xf numFmtId="0" fontId="6" fillId="0" borderId="0" xfId="0" applyFont="1" applyAlignment="1">
      <alignment vertical="top"/>
    </xf>
    <xf numFmtId="0" fontId="12" fillId="5" borderId="1" xfId="0" applyFont="1" applyFill="1" applyBorder="1" applyAlignment="1">
      <alignment vertical="center" wrapText="1"/>
    </xf>
    <xf numFmtId="0" fontId="12" fillId="5" borderId="1" xfId="0" applyFont="1" applyFill="1" applyBorder="1" applyAlignment="1">
      <alignment vertical="center"/>
    </xf>
    <xf numFmtId="0" fontId="12" fillId="5" borderId="0" xfId="0" applyFont="1" applyFill="1" applyAlignment="1">
      <alignment vertical="center"/>
    </xf>
    <xf numFmtId="0" fontId="12" fillId="5" borderId="0" xfId="0" applyFont="1" applyFill="1" applyAlignment="1">
      <alignment vertical="center" wrapText="1"/>
    </xf>
    <xf numFmtId="164" fontId="12" fillId="5" borderId="0" xfId="1" applyNumberFormat="1" applyFont="1" applyFill="1" applyBorder="1" applyAlignment="1">
      <alignment vertical="center"/>
    </xf>
    <xf numFmtId="0" fontId="14" fillId="0" borderId="0" xfId="0" applyFont="1" applyAlignment="1">
      <alignment horizontal="left" vertical="center"/>
    </xf>
    <xf numFmtId="0" fontId="12" fillId="5" borderId="5" xfId="0" applyFont="1" applyFill="1" applyBorder="1" applyAlignment="1">
      <alignment horizontal="center" vertical="center" wrapText="1"/>
    </xf>
    <xf numFmtId="0" fontId="12" fillId="5" borderId="5" xfId="0" applyFont="1" applyFill="1" applyBorder="1" applyAlignment="1">
      <alignment vertical="center"/>
    </xf>
    <xf numFmtId="0" fontId="12" fillId="5" borderId="5" xfId="0" applyFont="1" applyFill="1" applyBorder="1" applyAlignment="1">
      <alignment vertical="center" wrapText="1"/>
    </xf>
    <xf numFmtId="164" fontId="12" fillId="5" borderId="5" xfId="1" applyNumberFormat="1" applyFont="1" applyFill="1" applyBorder="1" applyAlignment="1">
      <alignment vertical="center"/>
    </xf>
    <xf numFmtId="0" fontId="1" fillId="0" borderId="6" xfId="0" applyFont="1" applyBorder="1" applyAlignment="1">
      <alignment horizontal="center" vertical="center"/>
    </xf>
    <xf numFmtId="0" fontId="0" fillId="0" borderId="6" xfId="0" applyBorder="1" applyAlignment="1">
      <alignment horizontal="center"/>
    </xf>
    <xf numFmtId="0" fontId="15" fillId="0" borderId="7" xfId="0" applyFont="1" applyBorder="1"/>
    <xf numFmtId="164" fontId="15" fillId="0" borderId="7" xfId="1" applyNumberFormat="1" applyFont="1" applyBorder="1"/>
    <xf numFmtId="164" fontId="15" fillId="0" borderId="7" xfId="0" applyNumberFormat="1" applyFont="1" applyBorder="1"/>
    <xf numFmtId="164" fontId="15" fillId="0" borderId="8" xfId="0" applyNumberFormat="1" applyFont="1" applyBorder="1"/>
    <xf numFmtId="0" fontId="16" fillId="5" borderId="0" xfId="1" applyNumberFormat="1" applyFont="1" applyFill="1" applyBorder="1"/>
    <xf numFmtId="0" fontId="1" fillId="0" borderId="0" xfId="0" applyFont="1" applyAlignment="1">
      <alignment horizontal="left" indent="1"/>
    </xf>
    <xf numFmtId="0" fontId="8" fillId="0" borderId="9" xfId="0" applyFont="1" applyBorder="1"/>
    <xf numFmtId="164" fontId="8" fillId="0" borderId="9" xfId="1" applyNumberFormat="1" applyFont="1" applyBorder="1"/>
    <xf numFmtId="164" fontId="1" fillId="0" borderId="0" xfId="1" applyNumberFormat="1" applyFont="1" applyFill="1"/>
    <xf numFmtId="164" fontId="1" fillId="0" borderId="0" xfId="1" applyNumberFormat="1" applyFont="1" applyFill="1" applyBorder="1"/>
    <xf numFmtId="0" fontId="8" fillId="0" borderId="11" xfId="0" applyFont="1" applyBorder="1"/>
    <xf numFmtId="164" fontId="8" fillId="0" borderId="11" xfId="1" applyNumberFormat="1" applyFont="1" applyBorder="1"/>
    <xf numFmtId="164" fontId="8" fillId="0" borderId="0" xfId="1" applyNumberFormat="1" applyFont="1" applyFill="1"/>
    <xf numFmtId="0" fontId="1" fillId="0" borderId="12" xfId="0" applyFont="1" applyBorder="1"/>
    <xf numFmtId="164" fontId="1" fillId="0" borderId="12" xfId="1" applyNumberFormat="1" applyFont="1" applyBorder="1"/>
    <xf numFmtId="0" fontId="1" fillId="0" borderId="13" xfId="0" applyFont="1" applyBorder="1"/>
    <xf numFmtId="164" fontId="1" fillId="0" borderId="13" xfId="1" applyNumberFormat="1" applyFont="1" applyBorder="1"/>
    <xf numFmtId="0" fontId="17" fillId="0" borderId="0" xfId="0" applyFont="1"/>
    <xf numFmtId="164" fontId="17" fillId="0" borderId="0" xfId="1" applyNumberFormat="1" applyFont="1" applyFill="1"/>
    <xf numFmtId="0" fontId="16" fillId="5" borderId="0" xfId="1" applyNumberFormat="1" applyFont="1" applyFill="1" applyBorder="1" applyAlignment="1">
      <alignment vertical="top"/>
    </xf>
    <xf numFmtId="0" fontId="16" fillId="5" borderId="0" xfId="0" applyFont="1" applyFill="1"/>
    <xf numFmtId="0" fontId="19" fillId="0" borderId="0" xfId="0" applyFont="1"/>
    <xf numFmtId="9" fontId="15" fillId="0" borderId="0" xfId="3" applyFont="1"/>
    <xf numFmtId="0" fontId="18" fillId="5" borderId="0" xfId="0" applyFont="1" applyFill="1" applyAlignment="1">
      <alignment horizontal="left"/>
    </xf>
    <xf numFmtId="0" fontId="8" fillId="2" borderId="11" xfId="0" applyFont="1" applyFill="1" applyBorder="1"/>
    <xf numFmtId="164" fontId="1" fillId="2" borderId="11" xfId="1" applyNumberFormat="1" applyFont="1" applyFill="1" applyBorder="1"/>
    <xf numFmtId="0" fontId="8" fillId="0" borderId="10" xfId="0" applyFont="1" applyBorder="1"/>
    <xf numFmtId="164" fontId="8" fillId="0" borderId="10" xfId="1" applyNumberFormat="1" applyFont="1" applyBorder="1"/>
    <xf numFmtId="0" fontId="22" fillId="5" borderId="0" xfId="0" applyFont="1" applyFill="1" applyAlignment="1">
      <alignment horizontal="right"/>
    </xf>
    <xf numFmtId="0" fontId="8" fillId="0" borderId="14" xfId="0" applyFont="1" applyBorder="1"/>
    <xf numFmtId="164" fontId="8" fillId="0" borderId="14" xfId="1" applyNumberFormat="1" applyFont="1" applyBorder="1"/>
    <xf numFmtId="0" fontId="1" fillId="0" borderId="15" xfId="0" applyFont="1" applyBorder="1"/>
    <xf numFmtId="164" fontId="1" fillId="0" borderId="15" xfId="1" applyNumberFormat="1" applyFont="1" applyBorder="1"/>
    <xf numFmtId="0" fontId="8" fillId="0" borderId="16" xfId="0" applyFont="1" applyBorder="1"/>
    <xf numFmtId="164" fontId="8" fillId="0" borderId="16" xfId="1" applyNumberFormat="1" applyFont="1" applyBorder="1"/>
    <xf numFmtId="164" fontId="16" fillId="5" borderId="0" xfId="1" applyNumberFormat="1" applyFont="1" applyFill="1"/>
    <xf numFmtId="0" fontId="21" fillId="0" borderId="0" xfId="0" applyFont="1" applyAlignment="1">
      <alignment horizontal="center"/>
    </xf>
    <xf numFmtId="0" fontId="20" fillId="0" borderId="0" xfId="0" applyFont="1" applyAlignment="1">
      <alignment horizontal="center"/>
    </xf>
    <xf numFmtId="0" fontId="16" fillId="5" borderId="0" xfId="0" applyFont="1" applyFill="1" applyAlignment="1">
      <alignment horizontal="left" vertical="center"/>
    </xf>
  </cellXfs>
  <cellStyles count="4">
    <cellStyle name="Comma" xfId="1" builtinId="3"/>
    <cellStyle name="Heading 1" xfId="2" builtinId="16"/>
    <cellStyle name="Normal" xfId="0" builtinId="0"/>
    <cellStyle name="Percent" xfId="3" builtinId="5"/>
  </cellStyles>
  <dxfs count="14">
    <dxf>
      <alignment vertical="top" readingOrder="0"/>
    </dxf>
    <dxf>
      <alignment vertical="top" readingOrder="0"/>
    </dxf>
    <dxf>
      <alignment vertical="top" readingOrder="0"/>
    </dxf>
    <dxf>
      <alignment vertical="top" readingOrder="0"/>
    </dxf>
    <dxf>
      <alignment vertical="top" readingOrder="0"/>
    </dxf>
    <dxf>
      <font>
        <b/>
      </font>
    </dxf>
    <dxf>
      <font>
        <b/>
      </font>
    </dxf>
    <dxf>
      <font>
        <b/>
      </font>
    </dxf>
    <dxf>
      <font>
        <b/>
      </font>
    </dxf>
    <dxf>
      <font>
        <b/>
      </font>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114301</xdr:colOff>
      <xdr:row>0</xdr:row>
      <xdr:rowOff>9526</xdr:rowOff>
    </xdr:from>
    <xdr:to>
      <xdr:col>0</xdr:col>
      <xdr:colOff>914401</xdr:colOff>
      <xdr:row>0</xdr:row>
      <xdr:rowOff>809626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1" y="9526"/>
          <a:ext cx="800100" cy="800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333374</xdr:colOff>
      <xdr:row>4</xdr:row>
      <xdr:rowOff>180975</xdr:rowOff>
    </xdr:from>
    <xdr:to>
      <xdr:col>11</xdr:col>
      <xdr:colOff>180974</xdr:colOff>
      <xdr:row>18</xdr:row>
      <xdr:rowOff>19050</xdr:rowOff>
    </xdr:to>
    <mc:AlternateContent xmlns:mc="http://schemas.openxmlformats.org/markup-compatibility/2006" xmlns:a14="http://schemas.microsoft.com/office/drawing/2010/main">
      <mc:Choice Requires="a14">
        <xdr:graphicFrame macro="">
          <xdr:nvGraphicFramePr>
            <xdr:cNvPr id="2" name="Item Head">
              <a:extLst>
                <a:ext uri="{FF2B5EF4-FFF2-40B4-BE49-F238E27FC236}">
                  <a16:creationId xmlns:a16="http://schemas.microsoft.com/office/drawing/2014/main" id="{6E39B55C-49F2-4297-89A2-092955243EDF}"/>
                </a:ext>
              </a:extLst>
            </xdr:cNvPr>
            <xdr:cNvGraphicFramePr/>
          </xdr:nvGraphicFramePr>
          <xdr:xfrm>
            <a:off x="0" y="0"/>
            <a:ext cx="0" cy="0"/>
          </xdr:xfrm>
          <a:graphic>
            <a:graphicData uri="http://schemas.microsoft.com/office/drawing/2010/slicer">
              <sle:slicer xmlns:sle="http://schemas.microsoft.com/office/drawing/2010/slicer" name="Item Head"/>
            </a:graphicData>
          </a:graphic>
        </xdr:graphicFrame>
      </mc:Choice>
      <mc:Fallback xmlns="">
        <xdr:sp macro="" textlink="">
          <xdr:nvSpPr>
            <xdr:cNvPr id="0" name=""/>
            <xdr:cNvSpPr>
              <a:spLocks noTextEdit="1"/>
            </xdr:cNvSpPr>
          </xdr:nvSpPr>
          <xdr:spPr>
            <a:xfrm>
              <a:off x="5314949" y="942975"/>
              <a:ext cx="3438525" cy="2505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1400175</xdr:colOff>
      <xdr:row>0</xdr:row>
      <xdr:rowOff>0</xdr:rowOff>
    </xdr:from>
    <xdr:to>
      <xdr:col>2</xdr:col>
      <xdr:colOff>190500</xdr:colOff>
      <xdr:row>4</xdr:row>
      <xdr:rowOff>85725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00275" y="0"/>
          <a:ext cx="800100" cy="800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1733550</xdr:colOff>
      <xdr:row>0</xdr:row>
      <xdr:rowOff>0</xdr:rowOff>
    </xdr:from>
    <xdr:to>
      <xdr:col>2</xdr:col>
      <xdr:colOff>381000</xdr:colOff>
      <xdr:row>4</xdr:row>
      <xdr:rowOff>95250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43150" y="0"/>
          <a:ext cx="800100" cy="8001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35.883119907405" createdVersion="7" refreshedVersion="6" minRefreshableVersion="3" recordCount="82" xr:uid="{00000000-000A-0000-FFFF-FFFF00000000}">
  <cacheSource type="worksheet">
    <worksheetSource ref="A2:F84" sheet="Journal"/>
  </cacheSource>
  <cacheFields count="8">
    <cacheField name="Date" numFmtId="14">
      <sharedItems containsSemiMixedTypes="0" containsNonDate="0" containsDate="1" containsString="0" minDate="2020-11-01T00:00:00" maxDate="2021-01-01T00:00:00" count="26">
        <d v="2020-11-01T00:00:00"/>
        <d v="2020-11-02T00:00:00"/>
        <d v="2020-11-12T00:00:00"/>
        <d v="2020-11-14T00:00:00"/>
        <d v="2020-11-15T00:00:00"/>
        <d v="2020-11-18T00:00:00"/>
        <d v="2020-11-24T00:00:00"/>
        <d v="2020-11-25T00:00:00"/>
        <d v="2020-11-26T00:00:00"/>
        <d v="2020-11-30T00:00:00"/>
        <d v="2020-11-22T00:00:00"/>
        <d v="2020-11-20T00:00:00"/>
        <d v="2020-11-23T00:00:00"/>
        <d v="2020-11-27T00:00:00"/>
        <d v="2020-11-28T00:00:00"/>
        <d v="2020-11-29T00:00:00"/>
        <d v="2020-12-01T00:00:00"/>
        <d v="2020-12-09T00:00:00"/>
        <d v="2020-12-06T00:00:00"/>
        <d v="2020-12-16T00:00:00"/>
        <d v="2020-12-12T00:00:00"/>
        <d v="2020-12-18T00:00:00"/>
        <d v="2020-12-15T00:00:00"/>
        <d v="2020-12-22T00:00:00"/>
        <d v="2020-12-27T00:00:00"/>
        <d v="2020-12-31T00:00:00"/>
      </sharedItems>
      <fieldGroup par="6" base="0">
        <rangePr groupBy="days" startDate="2020-11-01T00:00:00" endDate="2021-01-01T00:00:00"/>
        <groupItems count="368">
          <s v="&lt;11/1/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1"/>
        </groupItems>
      </fieldGroup>
    </cacheField>
    <cacheField name="Account_x000a_Code" numFmtId="0">
      <sharedItems containsSemiMixedTypes="0" containsString="0" containsNumber="1" containsInteger="1" minValue="101" maxValue="402" count="26">
        <n v="101"/>
        <n v="200"/>
        <n v="306"/>
        <n v="109"/>
        <n v="108"/>
        <n v="307"/>
        <n v="308"/>
        <n v="401"/>
        <n v="301"/>
        <n v="316"/>
        <n v="103"/>
        <n v="304"/>
        <n v="305"/>
        <n v="313"/>
        <n v="319"/>
        <n v="309"/>
        <n v="317" u="1"/>
        <n v="320" u="1"/>
        <n v="107" u="1"/>
        <n v="303" u="1"/>
        <n v="102" u="1"/>
        <n v="106" u="1"/>
        <n v="312" u="1"/>
        <n v="302" u="1"/>
        <n v="402" u="1"/>
        <n v="105" u="1"/>
      </sharedItems>
    </cacheField>
    <cacheField name="Item Head" numFmtId="0">
      <sharedItems count="22">
        <s v="Cash"/>
        <s v="Capital"/>
        <s v="KachaBazar"/>
        <s v="Equipments"/>
        <s v="Machinery"/>
        <s v="Packaging"/>
        <s v="Wages"/>
        <s v="Sales"/>
        <s v="Sales Discount/Return"/>
        <s v="Stationary Purchase"/>
        <s v="Bkash-Sonia"/>
        <s v="Flour Purchase"/>
        <s v="Oil Purchase"/>
        <s v="Marketing"/>
        <s v="Miscellaneous Expense"/>
        <s v="Transport"/>
        <s v="Miscellaneous" u="1"/>
        <s v="Utensils" u="1"/>
        <s v="Advertisement" u="1"/>
        <s v="Bkash" u="1"/>
        <s v="Sales Discount" u="1"/>
        <s v="Travelling" u="1"/>
      </sharedItems>
    </cacheField>
    <cacheField name="Debit/Credit" numFmtId="0">
      <sharedItems/>
    </cacheField>
    <cacheField name="Debit" numFmtId="164">
      <sharedItems containsString="0" containsBlank="1" containsNumber="1" containsInteger="1" minValue="3" maxValue="6000"/>
    </cacheField>
    <cacheField name="Credit" numFmtId="164">
      <sharedItems containsString="0" containsBlank="1" containsNumber="1" containsInteger="1" minValue="13" maxValue="6000"/>
    </cacheField>
    <cacheField name="Months" numFmtId="0" databaseField="0">
      <fieldGroup base="0">
        <rangePr groupBy="months" startDate="2020-11-01T00:00:00" endDate="2021-01-01T00:00:00"/>
        <groupItems count="14">
          <s v="&lt;11/1/2020"/>
          <s v="Jan"/>
          <s v="Feb"/>
          <s v="Mar"/>
          <s v="Apr"/>
          <s v="May"/>
          <s v="Jun"/>
          <s v="Jul"/>
          <s v="Aug"/>
          <s v="Sep"/>
          <s v="Oct"/>
          <s v="Nov"/>
          <s v="Dec"/>
          <s v="&gt;1/1/2021"/>
        </groupItems>
      </fieldGroup>
    </cacheField>
    <cacheField name="Balance" numFmtId="0" formula="Debit-Credit" databaseField="0"/>
  </cacheFields>
  <extLst>
    <ext xmlns:x14="http://schemas.microsoft.com/office/spreadsheetml/2009/9/main" uri="{725AE2AE-9491-48be-B2B4-4EB974FC3084}">
      <x14:pivotCacheDefinition pivotCacheId="119988391"/>
    </ext>
  </extLst>
</pivotCacheDefinition>
</file>

<file path=xl/pivotCache/pivotCacheRecords1.xml><?xml version="1.0" encoding="utf-8"?>
<pivotCacheRecords xmlns="http://schemas.openxmlformats.org/spreadsheetml/2006/main" xmlns:r="http://schemas.openxmlformats.org/officeDocument/2006/relationships" count="82">
  <r>
    <x v="0"/>
    <x v="0"/>
    <x v="0"/>
    <s v="Dr"/>
    <n v="6000"/>
    <m/>
  </r>
  <r>
    <x v="0"/>
    <x v="1"/>
    <x v="1"/>
    <s v="Cr"/>
    <m/>
    <n v="6000"/>
  </r>
  <r>
    <x v="1"/>
    <x v="2"/>
    <x v="2"/>
    <s v="Dr"/>
    <n v="435"/>
    <m/>
  </r>
  <r>
    <x v="1"/>
    <x v="0"/>
    <x v="0"/>
    <s v="Cr"/>
    <m/>
    <n v="435"/>
  </r>
  <r>
    <x v="1"/>
    <x v="2"/>
    <x v="2"/>
    <s v="Dr"/>
    <n v="137"/>
    <m/>
  </r>
  <r>
    <x v="1"/>
    <x v="0"/>
    <x v="0"/>
    <s v="Cr"/>
    <m/>
    <n v="137"/>
  </r>
  <r>
    <x v="2"/>
    <x v="3"/>
    <x v="3"/>
    <s v="Dr"/>
    <n v="240"/>
    <m/>
  </r>
  <r>
    <x v="2"/>
    <x v="0"/>
    <x v="0"/>
    <s v="Cr"/>
    <m/>
    <n v="240"/>
  </r>
  <r>
    <x v="3"/>
    <x v="4"/>
    <x v="4"/>
    <s v="Dr"/>
    <n v="374"/>
    <m/>
  </r>
  <r>
    <x v="3"/>
    <x v="0"/>
    <x v="0"/>
    <s v="Cr"/>
    <m/>
    <n v="374"/>
  </r>
  <r>
    <x v="4"/>
    <x v="2"/>
    <x v="2"/>
    <s v="Dr"/>
    <n v="305"/>
    <m/>
  </r>
  <r>
    <x v="4"/>
    <x v="0"/>
    <x v="0"/>
    <s v="Cr"/>
    <m/>
    <n v="305"/>
  </r>
  <r>
    <x v="4"/>
    <x v="2"/>
    <x v="2"/>
    <s v="Dr"/>
    <n v="750"/>
    <m/>
  </r>
  <r>
    <x v="4"/>
    <x v="0"/>
    <x v="0"/>
    <s v="Cr"/>
    <m/>
    <n v="750"/>
  </r>
  <r>
    <x v="5"/>
    <x v="2"/>
    <x v="2"/>
    <s v="Dr"/>
    <n v="900"/>
    <m/>
  </r>
  <r>
    <x v="5"/>
    <x v="0"/>
    <x v="0"/>
    <s v="Cr"/>
    <m/>
    <n v="900"/>
  </r>
  <r>
    <x v="5"/>
    <x v="5"/>
    <x v="5"/>
    <s v="Dr"/>
    <n v="975"/>
    <m/>
  </r>
  <r>
    <x v="5"/>
    <x v="0"/>
    <x v="0"/>
    <s v="Cr"/>
    <m/>
    <n v="975"/>
  </r>
  <r>
    <x v="6"/>
    <x v="2"/>
    <x v="2"/>
    <s v="Dr"/>
    <n v="795"/>
    <m/>
  </r>
  <r>
    <x v="6"/>
    <x v="0"/>
    <x v="0"/>
    <s v="Cr"/>
    <m/>
    <n v="795"/>
  </r>
  <r>
    <x v="7"/>
    <x v="2"/>
    <x v="2"/>
    <s v="Dr"/>
    <n v="100"/>
    <m/>
  </r>
  <r>
    <x v="7"/>
    <x v="0"/>
    <x v="0"/>
    <s v="Cr"/>
    <m/>
    <n v="100"/>
  </r>
  <r>
    <x v="8"/>
    <x v="2"/>
    <x v="2"/>
    <s v="Dr"/>
    <n v="1101"/>
    <m/>
  </r>
  <r>
    <x v="8"/>
    <x v="0"/>
    <x v="0"/>
    <s v="Cr"/>
    <m/>
    <n v="1101"/>
  </r>
  <r>
    <x v="9"/>
    <x v="6"/>
    <x v="6"/>
    <s v="Dr"/>
    <n v="645"/>
    <m/>
  </r>
  <r>
    <x v="9"/>
    <x v="0"/>
    <x v="0"/>
    <s v="Cr"/>
    <m/>
    <n v="645"/>
  </r>
  <r>
    <x v="10"/>
    <x v="0"/>
    <x v="0"/>
    <s v="Dr"/>
    <n v="280"/>
    <m/>
  </r>
  <r>
    <x v="10"/>
    <x v="7"/>
    <x v="7"/>
    <s v="Cr"/>
    <m/>
    <n v="280"/>
  </r>
  <r>
    <x v="11"/>
    <x v="0"/>
    <x v="0"/>
    <s v="Dr"/>
    <n v="200"/>
    <m/>
  </r>
  <r>
    <x v="11"/>
    <x v="7"/>
    <x v="7"/>
    <s v="Cr"/>
    <m/>
    <n v="200"/>
  </r>
  <r>
    <x v="12"/>
    <x v="0"/>
    <x v="0"/>
    <s v="Dr"/>
    <n v="140"/>
    <m/>
  </r>
  <r>
    <x v="12"/>
    <x v="7"/>
    <x v="7"/>
    <s v="Cr"/>
    <m/>
    <n v="140"/>
  </r>
  <r>
    <x v="6"/>
    <x v="0"/>
    <x v="0"/>
    <s v="Dr"/>
    <n v="80"/>
    <m/>
  </r>
  <r>
    <x v="6"/>
    <x v="7"/>
    <x v="7"/>
    <s v="Cr"/>
    <m/>
    <n v="80"/>
  </r>
  <r>
    <x v="7"/>
    <x v="0"/>
    <x v="0"/>
    <s v="Dr"/>
    <n v="635"/>
    <m/>
  </r>
  <r>
    <x v="7"/>
    <x v="8"/>
    <x v="8"/>
    <s v="Dr"/>
    <n v="3"/>
    <m/>
  </r>
  <r>
    <x v="7"/>
    <x v="7"/>
    <x v="7"/>
    <s v="Cr"/>
    <m/>
    <n v="638"/>
  </r>
  <r>
    <x v="8"/>
    <x v="0"/>
    <x v="0"/>
    <s v="Dr"/>
    <n v="130"/>
    <m/>
  </r>
  <r>
    <x v="8"/>
    <x v="7"/>
    <x v="7"/>
    <s v="Cr"/>
    <m/>
    <n v="130"/>
  </r>
  <r>
    <x v="13"/>
    <x v="0"/>
    <x v="0"/>
    <s v="Dr"/>
    <n v="104"/>
    <m/>
  </r>
  <r>
    <x v="13"/>
    <x v="7"/>
    <x v="7"/>
    <s v="Cr"/>
    <m/>
    <n v="104"/>
  </r>
  <r>
    <x v="14"/>
    <x v="0"/>
    <x v="0"/>
    <s v="Dr"/>
    <n v="260"/>
    <m/>
  </r>
  <r>
    <x v="14"/>
    <x v="7"/>
    <x v="7"/>
    <s v="Cr"/>
    <m/>
    <n v="260"/>
  </r>
  <r>
    <x v="15"/>
    <x v="0"/>
    <x v="0"/>
    <s v="Dr"/>
    <n v="300"/>
    <m/>
  </r>
  <r>
    <x v="15"/>
    <x v="7"/>
    <x v="7"/>
    <s v="Cr"/>
    <m/>
    <n v="300"/>
  </r>
  <r>
    <x v="9"/>
    <x v="0"/>
    <x v="0"/>
    <s v="Dr"/>
    <n v="240"/>
    <m/>
  </r>
  <r>
    <x v="9"/>
    <x v="7"/>
    <x v="7"/>
    <s v="Cr"/>
    <m/>
    <n v="240"/>
  </r>
  <r>
    <x v="16"/>
    <x v="0"/>
    <x v="0"/>
    <s v="Dr"/>
    <n v="420"/>
    <m/>
  </r>
  <r>
    <x v="16"/>
    <x v="7"/>
    <x v="7"/>
    <s v="Cr"/>
    <m/>
    <n v="420"/>
  </r>
  <r>
    <x v="17"/>
    <x v="0"/>
    <x v="0"/>
    <s v="Dr"/>
    <n v="285"/>
    <m/>
  </r>
  <r>
    <x v="17"/>
    <x v="7"/>
    <x v="7"/>
    <s v="Cr"/>
    <m/>
    <n v="285"/>
  </r>
  <r>
    <x v="18"/>
    <x v="2"/>
    <x v="2"/>
    <s v="Dr"/>
    <n v="130"/>
    <m/>
  </r>
  <r>
    <x v="18"/>
    <x v="0"/>
    <x v="0"/>
    <s v="Cr"/>
    <m/>
    <n v="130"/>
  </r>
  <r>
    <x v="17"/>
    <x v="2"/>
    <x v="2"/>
    <s v="Dr"/>
    <n v="1010"/>
    <m/>
  </r>
  <r>
    <x v="17"/>
    <x v="0"/>
    <x v="0"/>
    <s v="Cr"/>
    <m/>
    <n v="1010"/>
  </r>
  <r>
    <x v="19"/>
    <x v="9"/>
    <x v="9"/>
    <s v="Dr"/>
    <n v="80"/>
    <m/>
  </r>
  <r>
    <x v="19"/>
    <x v="0"/>
    <x v="0"/>
    <s v="Cr"/>
    <m/>
    <n v="80"/>
  </r>
  <r>
    <x v="19"/>
    <x v="2"/>
    <x v="2"/>
    <s v="Dr"/>
    <n v="55"/>
    <m/>
  </r>
  <r>
    <x v="19"/>
    <x v="0"/>
    <x v="0"/>
    <s v="Cr"/>
    <m/>
    <n v="55"/>
  </r>
  <r>
    <x v="20"/>
    <x v="0"/>
    <x v="0"/>
    <s v="Dr"/>
    <n v="260"/>
    <m/>
  </r>
  <r>
    <x v="20"/>
    <x v="8"/>
    <x v="8"/>
    <s v="Dr"/>
    <n v="10"/>
    <m/>
  </r>
  <r>
    <x v="20"/>
    <x v="7"/>
    <x v="7"/>
    <s v="Cr"/>
    <m/>
    <n v="270"/>
  </r>
  <r>
    <x v="19"/>
    <x v="0"/>
    <x v="0"/>
    <s v="Dr"/>
    <n v="100"/>
    <m/>
  </r>
  <r>
    <x v="19"/>
    <x v="10"/>
    <x v="10"/>
    <s v="Dr"/>
    <n v="290"/>
    <m/>
  </r>
  <r>
    <x v="19"/>
    <x v="7"/>
    <x v="7"/>
    <s v="Cr"/>
    <m/>
    <n v="390"/>
  </r>
  <r>
    <x v="21"/>
    <x v="2"/>
    <x v="2"/>
    <s v="Dr"/>
    <n v="390"/>
    <m/>
  </r>
  <r>
    <x v="21"/>
    <x v="0"/>
    <x v="0"/>
    <s v="Cr"/>
    <m/>
    <n v="390"/>
  </r>
  <r>
    <x v="21"/>
    <x v="11"/>
    <x v="11"/>
    <s v="Dr"/>
    <n v="940"/>
    <m/>
  </r>
  <r>
    <x v="21"/>
    <x v="12"/>
    <x v="12"/>
    <s v="Dr"/>
    <n v="560"/>
    <m/>
  </r>
  <r>
    <x v="21"/>
    <x v="0"/>
    <x v="0"/>
    <s v="Cr"/>
    <m/>
    <n v="1500"/>
  </r>
  <r>
    <x v="22"/>
    <x v="0"/>
    <x v="0"/>
    <s v="Dr"/>
    <n v="120"/>
    <m/>
  </r>
  <r>
    <x v="22"/>
    <x v="7"/>
    <x v="7"/>
    <s v="Cr"/>
    <m/>
    <n v="120"/>
  </r>
  <r>
    <x v="23"/>
    <x v="13"/>
    <x v="13"/>
    <s v="Dr"/>
    <n v="40"/>
    <m/>
  </r>
  <r>
    <x v="23"/>
    <x v="0"/>
    <x v="0"/>
    <s v="Cr"/>
    <m/>
    <n v="40"/>
  </r>
  <r>
    <x v="24"/>
    <x v="14"/>
    <x v="14"/>
    <s v="Dr"/>
    <n v="219"/>
    <m/>
  </r>
  <r>
    <x v="24"/>
    <x v="15"/>
    <x v="15"/>
    <s v="Dr"/>
    <n v="50"/>
    <m/>
  </r>
  <r>
    <x v="24"/>
    <x v="0"/>
    <x v="0"/>
    <s v="Cr"/>
    <m/>
    <n v="269"/>
  </r>
  <r>
    <x v="25"/>
    <x v="13"/>
    <x v="13"/>
    <s v="Dr"/>
    <n v="13"/>
    <m/>
  </r>
  <r>
    <x v="25"/>
    <x v="0"/>
    <x v="0"/>
    <s v="Cr"/>
    <m/>
    <n v="13"/>
  </r>
  <r>
    <x v="25"/>
    <x v="6"/>
    <x v="6"/>
    <s v="Dr"/>
    <n v="1027"/>
    <m/>
  </r>
  <r>
    <x v="25"/>
    <x v="10"/>
    <x v="10"/>
    <s v="Cr"/>
    <m/>
    <n v="290"/>
  </r>
  <r>
    <x v="25"/>
    <x v="0"/>
    <x v="0"/>
    <s v="Cr"/>
    <m/>
    <n v="7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showMissing="0" updatedVersion="6" minRefreshableVersion="3" useAutoFormatting="1" itemPrintTitles="1" createdVersion="7" indent="0" compact="0" compactData="0" gridDropZones="1" multipleFieldFilters="0">
  <location ref="A6:G24" firstHeaderRow="1" firstDataRow="2" firstDataCol="4"/>
  <pivotFields count="8">
    <pivotField axis="axisRow"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defaultSubtotal="0">
      <items count="26">
        <item x="0"/>
        <item m="1" x="20"/>
        <item m="1" x="25"/>
        <item m="1" x="21"/>
        <item x="1"/>
        <item x="8"/>
        <item m="1" x="23"/>
        <item m="1" x="19"/>
        <item x="11"/>
        <item x="12"/>
        <item x="2"/>
        <item x="5"/>
        <item x="6"/>
        <item x="15"/>
        <item x="7"/>
        <item m="1" x="24"/>
        <item x="4"/>
        <item m="1" x="18"/>
        <item x="9"/>
        <item x="10"/>
        <item m="1" x="22"/>
        <item m="1" x="16"/>
        <item x="3"/>
        <item m="1" x="17"/>
        <item x="13"/>
        <item x="14"/>
      </items>
    </pivotField>
    <pivotField axis="axisRow" compact="0" outline="0" showAll="0" defaultSubtotal="0">
      <items count="22">
        <item m="1" x="18"/>
        <item m="1" x="19"/>
        <item sd="0" x="1"/>
        <item sd="0" x="0"/>
        <item sd="0" x="11"/>
        <item sd="0" x="2"/>
        <item sd="0" x="4"/>
        <item m="1" x="16"/>
        <item sd="0" x="12"/>
        <item sd="0" x="5"/>
        <item sd="0" x="7"/>
        <item sd="0" m="1" x="20"/>
        <item sd="0" x="9"/>
        <item m="1" x="21"/>
        <item m="1" x="17"/>
        <item sd="0" x="6"/>
        <item sd="0" x="3"/>
        <item sd="0" x="10"/>
        <item sd="0" x="13"/>
        <item sd="0" x="14"/>
        <item sd="0" x="15"/>
        <item sd="0" x="8"/>
      </items>
    </pivotField>
    <pivotField compact="0" outline="0" showAll="0"/>
    <pivotField dataField="1" compact="0" outline="0" showAll="0"/>
    <pivotField dataField="1" compact="0" outline="0" showAl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dataField="1" compact="0" outline="0" dragToRow="0" dragToCol="0" dragToPage="0" showAll="0" defaultSubtotal="0"/>
  </pivotFields>
  <rowFields count="4">
    <field x="1"/>
    <field x="2"/>
    <field x="6"/>
    <field x="0"/>
  </rowFields>
  <rowItems count="17">
    <i>
      <x/>
      <x v="3"/>
    </i>
    <i>
      <x v="4"/>
      <x v="2"/>
    </i>
    <i>
      <x v="5"/>
      <x v="21"/>
    </i>
    <i>
      <x v="8"/>
      <x v="4"/>
    </i>
    <i>
      <x v="9"/>
      <x v="8"/>
    </i>
    <i>
      <x v="10"/>
      <x v="5"/>
    </i>
    <i>
      <x v="11"/>
      <x v="9"/>
    </i>
    <i>
      <x v="12"/>
      <x v="15"/>
    </i>
    <i>
      <x v="13"/>
      <x v="20"/>
    </i>
    <i>
      <x v="14"/>
      <x v="10"/>
    </i>
    <i>
      <x v="16"/>
      <x v="6"/>
    </i>
    <i>
      <x v="18"/>
      <x v="12"/>
    </i>
    <i>
      <x v="19"/>
      <x v="17"/>
    </i>
    <i>
      <x v="22"/>
      <x v="16"/>
    </i>
    <i>
      <x v="24"/>
      <x v="18"/>
    </i>
    <i>
      <x v="25"/>
      <x v="19"/>
    </i>
    <i t="grand">
      <x/>
    </i>
  </rowItems>
  <colFields count="1">
    <field x="-2"/>
  </colFields>
  <colItems count="3">
    <i>
      <x/>
    </i>
    <i i="1">
      <x v="1"/>
    </i>
    <i i="2">
      <x v="2"/>
    </i>
  </colItems>
  <dataFields count="3">
    <dataField name="Debit " fld="4" baseField="0" baseItem="0"/>
    <dataField name="Credit " fld="5" baseField="0" baseItem="0"/>
    <dataField name="Balance " fld="7" baseField="0" baseItem="0"/>
  </dataFields>
  <formats count="14">
    <format dxfId="13">
      <pivotArea outline="0" collapsedLevelsAreSubtotals="1" fieldPosition="0"/>
    </format>
    <format dxfId="12">
      <pivotArea field="-2" type="button" dataOnly="0" labelOnly="1" outline="0" axis="axisCol" fieldPosition="0"/>
    </format>
    <format dxfId="11">
      <pivotArea type="topRight" dataOnly="0" labelOnly="1" outline="0" fieldPosition="0"/>
    </format>
    <format dxfId="10">
      <pivotArea dataOnly="0" labelOnly="1" outline="0" fieldPosition="0">
        <references count="1">
          <reference field="4294967294" count="2">
            <x v="0"/>
            <x v="1"/>
          </reference>
        </references>
      </pivotArea>
    </format>
    <format dxfId="9">
      <pivotArea field="1" type="button" dataOnly="0" labelOnly="1" outline="0" axis="axisRow" fieldPosition="0"/>
    </format>
    <format dxfId="8">
      <pivotArea field="2" type="button" dataOnly="0" labelOnly="1" outline="0" axis="axisRow" fieldPosition="1"/>
    </format>
    <format dxfId="7">
      <pivotArea field="6" type="button" dataOnly="0" labelOnly="1" outline="0" axis="axisRow" fieldPosition="2"/>
    </format>
    <format dxfId="6">
      <pivotArea field="0" type="button" dataOnly="0" labelOnly="1" outline="0" axis="axisRow" fieldPosition="3"/>
    </format>
    <format dxfId="5">
      <pivotArea dataOnly="0" labelOnly="1" outline="0" fieldPosition="0">
        <references count="1">
          <reference field="4294967294" count="3">
            <x v="0"/>
            <x v="1"/>
            <x v="2"/>
          </reference>
        </references>
      </pivotArea>
    </format>
    <format dxfId="4">
      <pivotArea field="1" type="button" dataOnly="0" labelOnly="1" outline="0" axis="axisRow" fieldPosition="0"/>
    </format>
    <format dxfId="3">
      <pivotArea field="2" type="button" dataOnly="0" labelOnly="1" outline="0" axis="axisRow" fieldPosition="1"/>
    </format>
    <format dxfId="2">
      <pivotArea field="6" type="button" dataOnly="0" labelOnly="1" outline="0" axis="axisRow" fieldPosition="2"/>
    </format>
    <format dxfId="1">
      <pivotArea field="0" type="button" dataOnly="0" labelOnly="1" outline="0" axis="axisRow" fieldPosition="3"/>
    </format>
    <format dxfId="0">
      <pivotArea dataOnly="0" labelOnly="1" outline="0" fieldPosition="0">
        <references count="1">
          <reference field="4294967294" count="3">
            <x v="0"/>
            <x v="1"/>
            <x v="2"/>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Head" xr10:uid="{00000000-0013-0000-FFFF-FFFF01000000}" sourceName="Item Head">
  <pivotTables>
    <pivotTable tabId="7" name="PivotTable1"/>
  </pivotTables>
  <data>
    <tabular pivotCacheId="119988391">
      <items count="22">
        <i x="10" s="1"/>
        <i x="1" s="1"/>
        <i x="0" s="1"/>
        <i x="3" s="1"/>
        <i x="11" s="1"/>
        <i x="2" s="1"/>
        <i x="4" s="1"/>
        <i x="13" s="1"/>
        <i x="14" s="1"/>
        <i x="12" s="1"/>
        <i x="5" s="1"/>
        <i x="7" s="1"/>
        <i x="8" s="1"/>
        <i x="9" s="1"/>
        <i x="15" s="1"/>
        <i x="6" s="1"/>
        <i x="18" s="1" nd="1"/>
        <i x="19" s="1" nd="1"/>
        <i x="16" s="1" nd="1"/>
        <i x="20" s="1" nd="1"/>
        <i x="21" s="1" nd="1"/>
        <i x="1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Head" xr10:uid="{00000000-0014-0000-FFFF-FFFF01000000}" cache="Slicer_Item_Head" caption="Item Head"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36"/>
  <sheetViews>
    <sheetView showGridLines="0" workbookViewId="0">
      <pane ySplit="2" topLeftCell="A3" activePane="bottomLeft" state="frozen"/>
      <selection pane="bottomLeft" activeCell="B15" sqref="B15"/>
    </sheetView>
  </sheetViews>
  <sheetFormatPr defaultRowHeight="15" x14ac:dyDescent="0.25"/>
  <cols>
    <col min="1" max="1" width="11.28515625" bestFit="1" customWidth="1"/>
    <col min="2" max="2" width="45.5703125" customWidth="1"/>
    <col min="3" max="4" width="18.28515625" customWidth="1"/>
    <col min="5" max="5" width="19.140625" customWidth="1"/>
    <col min="6" max="6" width="12" customWidth="1"/>
  </cols>
  <sheetData>
    <row r="2" spans="1:7" s="5" customFormat="1" ht="30" x14ac:dyDescent="0.25">
      <c r="A2" s="46" t="s">
        <v>19</v>
      </c>
      <c r="B2" s="47" t="s">
        <v>1</v>
      </c>
      <c r="C2" s="46" t="s">
        <v>96</v>
      </c>
      <c r="D2" s="46" t="s">
        <v>110</v>
      </c>
      <c r="E2" s="46" t="s">
        <v>29</v>
      </c>
      <c r="F2" s="46" t="s">
        <v>41</v>
      </c>
    </row>
    <row r="3" spans="1:7" x14ac:dyDescent="0.25">
      <c r="A3" s="6">
        <v>101</v>
      </c>
      <c r="B3" s="7" t="s">
        <v>4</v>
      </c>
      <c r="C3" s="8" t="s">
        <v>25</v>
      </c>
      <c r="D3" s="8"/>
      <c r="E3" s="8" t="s">
        <v>27</v>
      </c>
      <c r="F3" s="6" t="s">
        <v>43</v>
      </c>
    </row>
    <row r="4" spans="1:7" x14ac:dyDescent="0.25">
      <c r="A4" s="6">
        <v>102</v>
      </c>
      <c r="B4" s="7" t="s">
        <v>74</v>
      </c>
      <c r="C4" s="8" t="s">
        <v>25</v>
      </c>
      <c r="D4" s="8"/>
      <c r="E4" s="8" t="s">
        <v>27</v>
      </c>
      <c r="F4" s="6" t="s">
        <v>43</v>
      </c>
    </row>
    <row r="5" spans="1:7" x14ac:dyDescent="0.25">
      <c r="A5" s="6">
        <v>103</v>
      </c>
      <c r="B5" s="7" t="s">
        <v>81</v>
      </c>
      <c r="C5" s="8" t="s">
        <v>25</v>
      </c>
      <c r="D5" s="8"/>
      <c r="E5" s="8" t="s">
        <v>27</v>
      </c>
      <c r="F5" s="6" t="s">
        <v>43</v>
      </c>
    </row>
    <row r="6" spans="1:7" x14ac:dyDescent="0.25">
      <c r="A6" s="6">
        <v>104</v>
      </c>
      <c r="B6" s="7" t="s">
        <v>82</v>
      </c>
      <c r="C6" s="8" t="s">
        <v>25</v>
      </c>
      <c r="D6" s="8"/>
      <c r="E6" s="8" t="s">
        <v>27</v>
      </c>
      <c r="F6" s="6" t="s">
        <v>43</v>
      </c>
    </row>
    <row r="7" spans="1:7" x14ac:dyDescent="0.25">
      <c r="A7" s="6">
        <v>105</v>
      </c>
      <c r="B7" s="7" t="s">
        <v>45</v>
      </c>
      <c r="C7" s="8" t="s">
        <v>25</v>
      </c>
      <c r="D7" s="8"/>
      <c r="E7" s="8" t="s">
        <v>27</v>
      </c>
      <c r="F7" s="6" t="s">
        <v>43</v>
      </c>
    </row>
    <row r="8" spans="1:7" x14ac:dyDescent="0.25">
      <c r="A8" s="15">
        <v>106</v>
      </c>
      <c r="B8" s="16" t="s">
        <v>83</v>
      </c>
      <c r="C8" s="17" t="s">
        <v>25</v>
      </c>
      <c r="D8" s="17"/>
      <c r="E8" s="8" t="s">
        <v>27</v>
      </c>
      <c r="F8" s="6" t="s">
        <v>43</v>
      </c>
    </row>
    <row r="9" spans="1:7" x14ac:dyDescent="0.25">
      <c r="A9" s="6">
        <v>107</v>
      </c>
      <c r="B9" s="8"/>
      <c r="C9" s="8" t="s">
        <v>25</v>
      </c>
      <c r="D9" s="8"/>
      <c r="E9" s="8" t="s">
        <v>27</v>
      </c>
      <c r="F9" s="6" t="s">
        <v>43</v>
      </c>
    </row>
    <row r="10" spans="1:7" x14ac:dyDescent="0.25">
      <c r="A10" s="6">
        <v>108</v>
      </c>
      <c r="B10" s="7" t="s">
        <v>8</v>
      </c>
      <c r="C10" s="8" t="s">
        <v>25</v>
      </c>
      <c r="D10" s="8"/>
      <c r="E10" s="8" t="s">
        <v>27</v>
      </c>
      <c r="F10" s="6" t="s">
        <v>43</v>
      </c>
    </row>
    <row r="11" spans="1:7" x14ac:dyDescent="0.25">
      <c r="A11" s="6">
        <v>109</v>
      </c>
      <c r="B11" s="8" t="s">
        <v>84</v>
      </c>
      <c r="C11" s="8" t="s">
        <v>25</v>
      </c>
      <c r="D11" s="8"/>
      <c r="E11" s="8" t="s">
        <v>27</v>
      </c>
      <c r="F11" s="6" t="s">
        <v>43</v>
      </c>
    </row>
    <row r="12" spans="1:7" x14ac:dyDescent="0.25">
      <c r="A12" s="6">
        <v>110</v>
      </c>
      <c r="B12" s="8" t="s">
        <v>85</v>
      </c>
      <c r="C12" s="8" t="s">
        <v>25</v>
      </c>
      <c r="D12" s="8"/>
      <c r="E12" s="8" t="s">
        <v>27</v>
      </c>
      <c r="F12" s="6" t="s">
        <v>44</v>
      </c>
    </row>
    <row r="13" spans="1:7" x14ac:dyDescent="0.25">
      <c r="A13" s="6">
        <v>200</v>
      </c>
      <c r="B13" s="8" t="s">
        <v>5</v>
      </c>
      <c r="C13" s="8" t="s">
        <v>24</v>
      </c>
      <c r="D13" s="8"/>
      <c r="E13" s="8" t="s">
        <v>27</v>
      </c>
      <c r="F13" s="6" t="s">
        <v>44</v>
      </c>
    </row>
    <row r="14" spans="1:7" x14ac:dyDescent="0.25">
      <c r="A14" s="6">
        <v>201</v>
      </c>
      <c r="B14" s="7" t="s">
        <v>65</v>
      </c>
      <c r="C14" s="8" t="s">
        <v>24</v>
      </c>
      <c r="D14" s="8"/>
      <c r="E14" s="8" t="s">
        <v>27</v>
      </c>
      <c r="F14" s="6" t="s">
        <v>44</v>
      </c>
      <c r="G14" t="s">
        <v>38</v>
      </c>
    </row>
    <row r="15" spans="1:7" x14ac:dyDescent="0.25">
      <c r="A15" s="6">
        <v>301</v>
      </c>
      <c r="B15" s="8" t="s">
        <v>115</v>
      </c>
      <c r="C15" s="8" t="s">
        <v>26</v>
      </c>
      <c r="D15" s="8" t="s">
        <v>31</v>
      </c>
      <c r="E15" s="8" t="s">
        <v>28</v>
      </c>
      <c r="F15" s="6" t="s">
        <v>43</v>
      </c>
    </row>
    <row r="16" spans="1:7" x14ac:dyDescent="0.25">
      <c r="A16" s="6">
        <v>302</v>
      </c>
      <c r="B16" s="8" t="s">
        <v>86</v>
      </c>
      <c r="C16" s="8" t="s">
        <v>26</v>
      </c>
      <c r="D16" s="8" t="s">
        <v>111</v>
      </c>
      <c r="E16" s="8" t="s">
        <v>28</v>
      </c>
      <c r="F16" s="6" t="s">
        <v>43</v>
      </c>
    </row>
    <row r="17" spans="1:6" x14ac:dyDescent="0.25">
      <c r="A17" s="6">
        <v>303</v>
      </c>
      <c r="B17" s="8" t="s">
        <v>87</v>
      </c>
      <c r="C17" s="8" t="s">
        <v>26</v>
      </c>
      <c r="D17" s="8" t="s">
        <v>111</v>
      </c>
      <c r="E17" s="8" t="s">
        <v>28</v>
      </c>
      <c r="F17" s="6" t="s">
        <v>43</v>
      </c>
    </row>
    <row r="18" spans="1:6" x14ac:dyDescent="0.25">
      <c r="A18" s="6">
        <v>304</v>
      </c>
      <c r="B18" s="8" t="s">
        <v>35</v>
      </c>
      <c r="C18" s="8" t="s">
        <v>26</v>
      </c>
      <c r="D18" s="8" t="s">
        <v>111</v>
      </c>
      <c r="E18" s="8" t="s">
        <v>28</v>
      </c>
      <c r="F18" s="6" t="s">
        <v>43</v>
      </c>
    </row>
    <row r="19" spans="1:6" x14ac:dyDescent="0.25">
      <c r="A19" s="6">
        <v>305</v>
      </c>
      <c r="B19" s="8" t="s">
        <v>36</v>
      </c>
      <c r="C19" s="8" t="s">
        <v>26</v>
      </c>
      <c r="D19" s="8" t="s">
        <v>111</v>
      </c>
      <c r="E19" s="8" t="s">
        <v>28</v>
      </c>
      <c r="F19" s="6" t="s">
        <v>43</v>
      </c>
    </row>
    <row r="20" spans="1:6" x14ac:dyDescent="0.25">
      <c r="A20" s="6">
        <v>306</v>
      </c>
      <c r="B20" s="8" t="s">
        <v>47</v>
      </c>
      <c r="C20" s="8" t="s">
        <v>26</v>
      </c>
      <c r="D20" s="8" t="s">
        <v>111</v>
      </c>
      <c r="E20" s="8" t="s">
        <v>28</v>
      </c>
      <c r="F20" s="6" t="s">
        <v>43</v>
      </c>
    </row>
    <row r="21" spans="1:6" x14ac:dyDescent="0.25">
      <c r="A21" s="6">
        <v>307</v>
      </c>
      <c r="B21" s="8" t="s">
        <v>34</v>
      </c>
      <c r="C21" s="8" t="s">
        <v>26</v>
      </c>
      <c r="D21" s="8" t="s">
        <v>111</v>
      </c>
      <c r="E21" s="8" t="s">
        <v>28</v>
      </c>
      <c r="F21" s="6" t="s">
        <v>43</v>
      </c>
    </row>
    <row r="22" spans="1:6" x14ac:dyDescent="0.25">
      <c r="A22" s="6">
        <v>308</v>
      </c>
      <c r="B22" s="8" t="s">
        <v>17</v>
      </c>
      <c r="C22" s="8" t="s">
        <v>26</v>
      </c>
      <c r="D22" s="8" t="s">
        <v>111</v>
      </c>
      <c r="E22" s="8" t="s">
        <v>28</v>
      </c>
      <c r="F22" s="6" t="s">
        <v>43</v>
      </c>
    </row>
    <row r="23" spans="1:6" x14ac:dyDescent="0.25">
      <c r="A23" s="6">
        <v>309</v>
      </c>
      <c r="B23" s="8" t="s">
        <v>88</v>
      </c>
      <c r="C23" s="8" t="s">
        <v>26</v>
      </c>
      <c r="D23" s="8" t="s">
        <v>111</v>
      </c>
      <c r="E23" s="8" t="s">
        <v>28</v>
      </c>
      <c r="F23" s="6" t="s">
        <v>43</v>
      </c>
    </row>
    <row r="24" spans="1:6" x14ac:dyDescent="0.25">
      <c r="A24" s="6">
        <v>310</v>
      </c>
      <c r="C24" s="8" t="s">
        <v>26</v>
      </c>
      <c r="D24" s="8" t="s">
        <v>112</v>
      </c>
      <c r="E24" s="8" t="s">
        <v>28</v>
      </c>
      <c r="F24" s="6" t="s">
        <v>43</v>
      </c>
    </row>
    <row r="25" spans="1:6" x14ac:dyDescent="0.25">
      <c r="A25" s="6">
        <v>311</v>
      </c>
      <c r="B25" s="8" t="s">
        <v>89</v>
      </c>
      <c r="C25" s="8" t="s">
        <v>26</v>
      </c>
      <c r="D25" s="8" t="s">
        <v>112</v>
      </c>
      <c r="E25" s="8" t="s">
        <v>28</v>
      </c>
      <c r="F25" s="6" t="s">
        <v>43</v>
      </c>
    </row>
    <row r="26" spans="1:6" x14ac:dyDescent="0.25">
      <c r="A26" s="6">
        <v>312</v>
      </c>
      <c r="B26" s="8" t="s">
        <v>90</v>
      </c>
      <c r="C26" s="8" t="s">
        <v>26</v>
      </c>
      <c r="D26" s="8" t="s">
        <v>112</v>
      </c>
      <c r="E26" s="8" t="s">
        <v>28</v>
      </c>
      <c r="F26" s="6" t="s">
        <v>43</v>
      </c>
    </row>
    <row r="27" spans="1:6" x14ac:dyDescent="0.25">
      <c r="A27" s="6">
        <v>313</v>
      </c>
      <c r="B27" s="8" t="s">
        <v>91</v>
      </c>
      <c r="C27" s="8" t="s">
        <v>26</v>
      </c>
      <c r="D27" s="8" t="s">
        <v>112</v>
      </c>
      <c r="E27" s="8" t="s">
        <v>28</v>
      </c>
      <c r="F27" s="6" t="s">
        <v>43</v>
      </c>
    </row>
    <row r="28" spans="1:6" x14ac:dyDescent="0.25">
      <c r="A28" s="6">
        <v>314</v>
      </c>
      <c r="B28" s="8" t="s">
        <v>92</v>
      </c>
      <c r="C28" s="8" t="s">
        <v>26</v>
      </c>
      <c r="D28" s="8" t="s">
        <v>112</v>
      </c>
      <c r="E28" s="8" t="s">
        <v>28</v>
      </c>
      <c r="F28" s="6" t="s">
        <v>43</v>
      </c>
    </row>
    <row r="29" spans="1:6" x14ac:dyDescent="0.25">
      <c r="A29" s="6">
        <v>315</v>
      </c>
      <c r="B29" s="8" t="s">
        <v>94</v>
      </c>
      <c r="C29" s="8" t="s">
        <v>26</v>
      </c>
      <c r="D29" s="8" t="s">
        <v>112</v>
      </c>
      <c r="E29" s="8" t="s">
        <v>28</v>
      </c>
      <c r="F29" s="6" t="s">
        <v>43</v>
      </c>
    </row>
    <row r="30" spans="1:6" x14ac:dyDescent="0.25">
      <c r="A30" s="6">
        <v>316</v>
      </c>
      <c r="B30" s="8" t="s">
        <v>22</v>
      </c>
      <c r="C30" s="8" t="s">
        <v>26</v>
      </c>
      <c r="D30" s="8" t="s">
        <v>112</v>
      </c>
      <c r="E30" s="8" t="s">
        <v>28</v>
      </c>
      <c r="F30" s="6" t="s">
        <v>43</v>
      </c>
    </row>
    <row r="31" spans="1:6" x14ac:dyDescent="0.25">
      <c r="A31" s="6">
        <v>317</v>
      </c>
      <c r="B31" s="8" t="s">
        <v>116</v>
      </c>
      <c r="C31" s="8" t="s">
        <v>26</v>
      </c>
      <c r="D31" s="8" t="s">
        <v>112</v>
      </c>
      <c r="E31" s="8" t="s">
        <v>28</v>
      </c>
      <c r="F31" s="6" t="s">
        <v>43</v>
      </c>
    </row>
    <row r="32" spans="1:6" x14ac:dyDescent="0.25">
      <c r="A32" s="6">
        <v>318</v>
      </c>
      <c r="C32" s="8" t="s">
        <v>26</v>
      </c>
      <c r="D32" s="8" t="s">
        <v>112</v>
      </c>
      <c r="E32" s="8" t="s">
        <v>28</v>
      </c>
      <c r="F32" s="6" t="s">
        <v>43</v>
      </c>
    </row>
    <row r="33" spans="1:6" x14ac:dyDescent="0.25">
      <c r="A33" s="6">
        <v>319</v>
      </c>
      <c r="B33" s="8" t="s">
        <v>95</v>
      </c>
      <c r="C33" s="8" t="s">
        <v>26</v>
      </c>
      <c r="D33" s="8" t="s">
        <v>112</v>
      </c>
      <c r="E33" s="8" t="s">
        <v>28</v>
      </c>
      <c r="F33" s="6" t="s">
        <v>43</v>
      </c>
    </row>
    <row r="34" spans="1:6" x14ac:dyDescent="0.25">
      <c r="A34" s="6">
        <v>320</v>
      </c>
      <c r="B34" s="8" t="s">
        <v>93</v>
      </c>
      <c r="C34" s="8" t="s">
        <v>26</v>
      </c>
      <c r="D34" s="8" t="s">
        <v>112</v>
      </c>
      <c r="E34" s="8" t="s">
        <v>28</v>
      </c>
      <c r="F34" s="6" t="s">
        <v>43</v>
      </c>
    </row>
    <row r="35" spans="1:6" x14ac:dyDescent="0.25">
      <c r="A35" s="6">
        <v>401</v>
      </c>
      <c r="B35" s="8" t="s">
        <v>18</v>
      </c>
      <c r="C35" s="8" t="s">
        <v>31</v>
      </c>
      <c r="D35" s="8" t="s">
        <v>31</v>
      </c>
      <c r="E35" s="8" t="s">
        <v>28</v>
      </c>
      <c r="F35" s="6" t="s">
        <v>44</v>
      </c>
    </row>
    <row r="36" spans="1:6" x14ac:dyDescent="0.25">
      <c r="A36" s="6">
        <v>402</v>
      </c>
      <c r="B36" s="8" t="s">
        <v>117</v>
      </c>
      <c r="C36" s="8" t="s">
        <v>31</v>
      </c>
      <c r="D36" s="8" t="s">
        <v>31</v>
      </c>
      <c r="E36" s="8" t="s">
        <v>28</v>
      </c>
      <c r="F36" s="6" t="s">
        <v>44</v>
      </c>
    </row>
  </sheetData>
  <autoFilter ref="A2:F36" xr:uid="{00000000-0009-0000-0000-000000000000}"/>
  <sortState xmlns:xlrd2="http://schemas.microsoft.com/office/spreadsheetml/2017/richdata2" ref="A3:D17">
    <sortCondition ref="C3:C1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0"/>
  <sheetViews>
    <sheetView showGridLines="0" workbookViewId="0">
      <pane xSplit="1" ySplit="2" topLeftCell="B51" activePane="bottomRight" state="frozen"/>
      <selection pane="topRight" activeCell="B1" sqref="B1"/>
      <selection pane="bottomLeft" activeCell="A3" sqref="A3"/>
      <selection pane="bottomRight" activeCell="C88" sqref="C88"/>
    </sheetView>
  </sheetViews>
  <sheetFormatPr defaultRowHeight="12.75" x14ac:dyDescent="0.2"/>
  <cols>
    <col min="1" max="1" width="14.7109375" style="1" customWidth="1"/>
    <col min="2" max="2" width="13.5703125" style="1" bestFit="1" customWidth="1"/>
    <col min="3" max="3" width="33" style="1" customWidth="1"/>
    <col min="4" max="4" width="13.7109375" style="1" customWidth="1"/>
    <col min="5" max="5" width="11" style="32" bestFit="1" customWidth="1"/>
    <col min="6" max="6" width="11.28515625" style="32" bestFit="1" customWidth="1"/>
    <col min="7" max="7" width="11.28515625" style="32" customWidth="1"/>
    <col min="8" max="8" width="28.28515625" style="1" customWidth="1"/>
    <col min="9" max="16384" width="9.140625" style="1"/>
  </cols>
  <sheetData>
    <row r="1" spans="1:8" ht="66" customHeight="1" x14ac:dyDescent="0.35">
      <c r="B1" s="51" t="s">
        <v>113</v>
      </c>
      <c r="C1" s="2"/>
      <c r="D1" s="2"/>
      <c r="E1" s="19"/>
      <c r="F1" s="19"/>
      <c r="G1" s="19"/>
      <c r="H1" s="20" t="str">
        <f>IF(SUM($E$3:$E$1048576)=SUM($F$3:$F$1048576),"","Error")</f>
        <v/>
      </c>
    </row>
    <row r="2" spans="1:8" s="21" customFormat="1" ht="30" x14ac:dyDescent="0.25">
      <c r="A2" s="48" t="s">
        <v>0</v>
      </c>
      <c r="B2" s="49" t="s">
        <v>19</v>
      </c>
      <c r="C2" s="48" t="s">
        <v>1</v>
      </c>
      <c r="D2" s="48" t="s">
        <v>20</v>
      </c>
      <c r="E2" s="50" t="s">
        <v>2</v>
      </c>
      <c r="F2" s="50" t="s">
        <v>3</v>
      </c>
      <c r="G2" s="50" t="s">
        <v>114</v>
      </c>
      <c r="H2" s="48" t="s">
        <v>16</v>
      </c>
    </row>
    <row r="3" spans="1:8" x14ac:dyDescent="0.2">
      <c r="A3" s="22">
        <v>44136</v>
      </c>
      <c r="B3" s="23">
        <f>INDEX('Chart AC'!$A$3:$A$35,MATCH(C3,'Chart AC'!$B$3:$B$43,))</f>
        <v>101</v>
      </c>
      <c r="C3" s="24" t="s">
        <v>4</v>
      </c>
      <c r="D3" s="24" t="s">
        <v>43</v>
      </c>
      <c r="E3" s="25">
        <v>6000</v>
      </c>
      <c r="F3" s="25"/>
      <c r="G3" s="25">
        <f>VLOOKUP(C3,'Chart AC'!$B$3:$D$51,3,0)</f>
        <v>0</v>
      </c>
      <c r="H3" s="24" t="s">
        <v>12</v>
      </c>
    </row>
    <row r="4" spans="1:8" x14ac:dyDescent="0.2">
      <c r="A4" s="22">
        <v>44136</v>
      </c>
      <c r="B4" s="23">
        <f>INDEX('Chart AC'!$A$3:$A$35,MATCH(C4,'Chart AC'!$B$3:$B$43,))</f>
        <v>200</v>
      </c>
      <c r="C4" s="24" t="s">
        <v>5</v>
      </c>
      <c r="D4" s="24" t="s">
        <v>44</v>
      </c>
      <c r="E4" s="25"/>
      <c r="F4" s="25">
        <v>6000</v>
      </c>
      <c r="G4" s="25">
        <f>VLOOKUP(C4,'Chart AC'!$B$3:$D$51,3,0)</f>
        <v>0</v>
      </c>
      <c r="H4" s="24"/>
    </row>
    <row r="5" spans="1:8" x14ac:dyDescent="0.2">
      <c r="A5" s="26">
        <v>44137</v>
      </c>
      <c r="B5" s="27">
        <f>INDEX('Chart AC'!$A$3:$A$35,MATCH(C5,'Chart AC'!$B$3:$B$43,))</f>
        <v>306</v>
      </c>
      <c r="C5" s="28" t="s">
        <v>47</v>
      </c>
      <c r="D5" s="28" t="s">
        <v>43</v>
      </c>
      <c r="E5" s="29">
        <v>435</v>
      </c>
      <c r="F5" s="29"/>
      <c r="G5" s="29" t="str">
        <f>VLOOKUP(C5,'Chart AC'!$B$3:$D$51,3,0)</f>
        <v>COGS</v>
      </c>
      <c r="H5" s="28" t="s">
        <v>6</v>
      </c>
    </row>
    <row r="6" spans="1:8" x14ac:dyDescent="0.2">
      <c r="A6" s="26">
        <v>44137</v>
      </c>
      <c r="B6" s="27">
        <f>INDEX('Chart AC'!$A$3:$A$35,MATCH(C6,'Chart AC'!$B$3:$B$43,))</f>
        <v>101</v>
      </c>
      <c r="C6" s="28" t="s">
        <v>4</v>
      </c>
      <c r="D6" s="28" t="s">
        <v>44</v>
      </c>
      <c r="E6" s="29"/>
      <c r="F6" s="29">
        <v>435</v>
      </c>
      <c r="G6" s="29">
        <f>VLOOKUP(C6,'Chart AC'!$B$3:$D$51,3,0)</f>
        <v>0</v>
      </c>
      <c r="H6" s="28"/>
    </row>
    <row r="7" spans="1:8" x14ac:dyDescent="0.2">
      <c r="A7" s="22">
        <v>44137</v>
      </c>
      <c r="B7" s="23">
        <f>INDEX('Chart AC'!$A$3:$A$35,MATCH(C7,'Chart AC'!$B$3:$B$43,))</f>
        <v>306</v>
      </c>
      <c r="C7" s="24" t="s">
        <v>47</v>
      </c>
      <c r="D7" s="24" t="s">
        <v>43</v>
      </c>
      <c r="E7" s="25">
        <v>137</v>
      </c>
      <c r="F7" s="25"/>
      <c r="G7" s="25" t="str">
        <f>VLOOKUP(C7,'Chart AC'!$B$3:$D$51,3,0)</f>
        <v>COGS</v>
      </c>
      <c r="H7" s="24" t="s">
        <v>6</v>
      </c>
    </row>
    <row r="8" spans="1:8" x14ac:dyDescent="0.2">
      <c r="A8" s="22">
        <v>44137</v>
      </c>
      <c r="B8" s="23">
        <f>INDEX('Chart AC'!$A$3:$A$35,MATCH(C8,'Chart AC'!$B$3:$B$43,))</f>
        <v>101</v>
      </c>
      <c r="C8" s="24" t="s">
        <v>4</v>
      </c>
      <c r="D8" s="24" t="s">
        <v>44</v>
      </c>
      <c r="E8" s="25"/>
      <c r="F8" s="25">
        <v>137</v>
      </c>
      <c r="G8" s="25">
        <f>VLOOKUP(C8,'Chart AC'!$B$3:$D$51,3,0)</f>
        <v>0</v>
      </c>
      <c r="H8" s="24"/>
    </row>
    <row r="9" spans="1:8" x14ac:dyDescent="0.2">
      <c r="A9" s="26">
        <v>44147</v>
      </c>
      <c r="B9" s="27">
        <f>INDEX('Chart AC'!$A$3:$A$35,MATCH(C9,'Chart AC'!$B$3:$B$43,))</f>
        <v>109</v>
      </c>
      <c r="C9" s="28" t="s">
        <v>84</v>
      </c>
      <c r="D9" s="28" t="s">
        <v>43</v>
      </c>
      <c r="E9" s="29">
        <v>240</v>
      </c>
      <c r="F9" s="29"/>
      <c r="G9" s="29">
        <f>VLOOKUP(C9,'Chart AC'!$B$3:$D$51,3,0)</f>
        <v>0</v>
      </c>
      <c r="H9" s="28" t="s">
        <v>7</v>
      </c>
    </row>
    <row r="10" spans="1:8" x14ac:dyDescent="0.2">
      <c r="A10" s="26">
        <v>44147</v>
      </c>
      <c r="B10" s="27">
        <f>INDEX('Chart AC'!$A$3:$A$35,MATCH(C10,'Chart AC'!$B$3:$B$43,))</f>
        <v>101</v>
      </c>
      <c r="C10" s="28" t="s">
        <v>4</v>
      </c>
      <c r="D10" s="28" t="s">
        <v>44</v>
      </c>
      <c r="E10" s="29"/>
      <c r="F10" s="29">
        <v>240</v>
      </c>
      <c r="G10" s="29">
        <f>VLOOKUP(C10,'Chart AC'!$B$3:$D$51,3,0)</f>
        <v>0</v>
      </c>
      <c r="H10" s="28"/>
    </row>
    <row r="11" spans="1:8" x14ac:dyDescent="0.2">
      <c r="A11" s="22">
        <v>44149</v>
      </c>
      <c r="B11" s="23">
        <f>INDEX('Chart AC'!$A$3:$A$35,MATCH(C11,'Chart AC'!$B$3:$B$43,))</f>
        <v>108</v>
      </c>
      <c r="C11" s="24" t="s">
        <v>8</v>
      </c>
      <c r="D11" s="24" t="s">
        <v>43</v>
      </c>
      <c r="E11" s="25">
        <v>374</v>
      </c>
      <c r="F11" s="25"/>
      <c r="G11" s="25">
        <f>VLOOKUP(C11,'Chart AC'!$B$3:$D$51,3,0)</f>
        <v>0</v>
      </c>
      <c r="H11" s="24" t="s">
        <v>9</v>
      </c>
    </row>
    <row r="12" spans="1:8" x14ac:dyDescent="0.2">
      <c r="A12" s="22">
        <v>44149</v>
      </c>
      <c r="B12" s="23">
        <f>INDEX('Chart AC'!$A$3:$A$35,MATCH(C12,'Chart AC'!$B$3:$B$43,))</f>
        <v>101</v>
      </c>
      <c r="C12" s="24" t="s">
        <v>4</v>
      </c>
      <c r="D12" s="24" t="s">
        <v>44</v>
      </c>
      <c r="E12" s="25"/>
      <c r="F12" s="25">
        <v>374</v>
      </c>
      <c r="G12" s="25">
        <f>VLOOKUP(C12,'Chart AC'!$B$3:$D$51,3,0)</f>
        <v>0</v>
      </c>
      <c r="H12" s="24"/>
    </row>
    <row r="13" spans="1:8" x14ac:dyDescent="0.2">
      <c r="A13" s="26">
        <v>44150</v>
      </c>
      <c r="B13" s="27">
        <f>INDEX('Chart AC'!$A$3:$A$35,MATCH(C13,'Chart AC'!$B$3:$B$43,))</f>
        <v>306</v>
      </c>
      <c r="C13" s="28" t="s">
        <v>47</v>
      </c>
      <c r="D13" s="28" t="s">
        <v>43</v>
      </c>
      <c r="E13" s="29">
        <v>305</v>
      </c>
      <c r="F13" s="29"/>
      <c r="G13" s="29" t="str">
        <f>VLOOKUP(C13,'Chart AC'!$B$3:$D$51,3,0)</f>
        <v>COGS</v>
      </c>
      <c r="H13" s="28" t="s">
        <v>6</v>
      </c>
    </row>
    <row r="14" spans="1:8" x14ac:dyDescent="0.2">
      <c r="A14" s="26">
        <v>44150</v>
      </c>
      <c r="B14" s="27">
        <f>INDEX('Chart AC'!$A$3:$A$35,MATCH(C14,'Chart AC'!$B$3:$B$43,))</f>
        <v>101</v>
      </c>
      <c r="C14" s="28" t="s">
        <v>4</v>
      </c>
      <c r="D14" s="28" t="s">
        <v>44</v>
      </c>
      <c r="E14" s="29"/>
      <c r="F14" s="29">
        <v>305</v>
      </c>
      <c r="G14" s="29">
        <f>VLOOKUP(C14,'Chart AC'!$B$3:$D$51,3,0)</f>
        <v>0</v>
      </c>
      <c r="H14" s="28"/>
    </row>
    <row r="15" spans="1:8" x14ac:dyDescent="0.2">
      <c r="A15" s="22">
        <v>44150</v>
      </c>
      <c r="B15" s="23">
        <f>INDEX('Chart AC'!$A$3:$A$35,MATCH(C15,'Chart AC'!$B$3:$B$43,))</f>
        <v>306</v>
      </c>
      <c r="C15" s="24" t="s">
        <v>47</v>
      </c>
      <c r="D15" s="24" t="s">
        <v>43</v>
      </c>
      <c r="E15" s="25">
        <v>750</v>
      </c>
      <c r="F15" s="25"/>
      <c r="G15" s="25" t="str">
        <f>VLOOKUP(C15,'Chart AC'!$B$3:$D$51,3,0)</f>
        <v>COGS</v>
      </c>
      <c r="H15" s="24" t="s">
        <v>10</v>
      </c>
    </row>
    <row r="16" spans="1:8" x14ac:dyDescent="0.2">
      <c r="A16" s="22">
        <v>44150</v>
      </c>
      <c r="B16" s="23">
        <f>INDEX('Chart AC'!$A$3:$A$35,MATCH(C16,'Chart AC'!$B$3:$B$43,))</f>
        <v>101</v>
      </c>
      <c r="C16" s="24" t="s">
        <v>4</v>
      </c>
      <c r="D16" s="24" t="s">
        <v>44</v>
      </c>
      <c r="E16" s="25"/>
      <c r="F16" s="25">
        <v>750</v>
      </c>
      <c r="G16" s="25">
        <f>VLOOKUP(C16,'Chart AC'!$B$3:$D$51,3,0)</f>
        <v>0</v>
      </c>
      <c r="H16" s="24"/>
    </row>
    <row r="17" spans="1:8" x14ac:dyDescent="0.2">
      <c r="A17" s="26">
        <v>44153</v>
      </c>
      <c r="B17" s="27">
        <f>INDEX('Chart AC'!$A$3:$A$35,MATCH(C17,'Chart AC'!$B$3:$B$43,))</f>
        <v>306</v>
      </c>
      <c r="C17" s="28" t="s">
        <v>47</v>
      </c>
      <c r="D17" s="28" t="s">
        <v>43</v>
      </c>
      <c r="E17" s="29">
        <v>900</v>
      </c>
      <c r="F17" s="29"/>
      <c r="G17" s="29" t="str">
        <f>VLOOKUP(C17,'Chart AC'!$B$3:$D$51,3,0)</f>
        <v>COGS</v>
      </c>
      <c r="H17" s="28" t="s">
        <v>6</v>
      </c>
    </row>
    <row r="18" spans="1:8" x14ac:dyDescent="0.2">
      <c r="A18" s="26">
        <v>44153</v>
      </c>
      <c r="B18" s="27">
        <f>INDEX('Chart AC'!$A$3:$A$35,MATCH(C18,'Chart AC'!$B$3:$B$43,))</f>
        <v>101</v>
      </c>
      <c r="C18" s="28" t="s">
        <v>4</v>
      </c>
      <c r="D18" s="28" t="s">
        <v>44</v>
      </c>
      <c r="E18" s="29"/>
      <c r="F18" s="29">
        <v>900</v>
      </c>
      <c r="G18" s="29">
        <f>VLOOKUP(C18,'Chart AC'!$B$3:$D$51,3,0)</f>
        <v>0</v>
      </c>
      <c r="H18" s="28"/>
    </row>
    <row r="19" spans="1:8" x14ac:dyDescent="0.2">
      <c r="A19" s="22">
        <v>44153</v>
      </c>
      <c r="B19" s="23">
        <f>INDEX('Chart AC'!$A$3:$A$35,MATCH(C19,'Chart AC'!$B$3:$B$43,))</f>
        <v>307</v>
      </c>
      <c r="C19" s="24" t="s">
        <v>34</v>
      </c>
      <c r="D19" s="24" t="s">
        <v>43</v>
      </c>
      <c r="E19" s="25">
        <v>975</v>
      </c>
      <c r="F19" s="25"/>
      <c r="G19" s="25" t="str">
        <f>VLOOKUP(C19,'Chart AC'!$B$3:$D$51,3,0)</f>
        <v>COGS</v>
      </c>
      <c r="H19" s="24" t="s">
        <v>11</v>
      </c>
    </row>
    <row r="20" spans="1:8" x14ac:dyDescent="0.2">
      <c r="A20" s="22">
        <v>44153</v>
      </c>
      <c r="B20" s="23">
        <f>INDEX('Chart AC'!$A$3:$A$35,MATCH(C20,'Chart AC'!$B$3:$B$43,))</f>
        <v>101</v>
      </c>
      <c r="C20" s="24" t="s">
        <v>4</v>
      </c>
      <c r="D20" s="24" t="s">
        <v>44</v>
      </c>
      <c r="E20" s="25"/>
      <c r="F20" s="25">
        <v>975</v>
      </c>
      <c r="G20" s="25">
        <f>VLOOKUP(C20,'Chart AC'!$B$3:$D$51,3,0)</f>
        <v>0</v>
      </c>
      <c r="H20" s="24"/>
    </row>
    <row r="21" spans="1:8" x14ac:dyDescent="0.2">
      <c r="A21" s="26">
        <v>44159</v>
      </c>
      <c r="B21" s="27">
        <f>INDEX('Chart AC'!$A$3:$A$35,MATCH(C21,'Chart AC'!$B$3:$B$43,))</f>
        <v>306</v>
      </c>
      <c r="C21" s="28" t="s">
        <v>47</v>
      </c>
      <c r="D21" s="28" t="s">
        <v>43</v>
      </c>
      <c r="E21" s="29">
        <v>795</v>
      </c>
      <c r="F21" s="29"/>
      <c r="G21" s="29" t="str">
        <f>VLOOKUP(C21,'Chart AC'!$B$3:$D$51,3,0)</f>
        <v>COGS</v>
      </c>
      <c r="H21" s="28" t="s">
        <v>13</v>
      </c>
    </row>
    <row r="22" spans="1:8" x14ac:dyDescent="0.2">
      <c r="A22" s="26">
        <v>44159</v>
      </c>
      <c r="B22" s="27">
        <f>INDEX('Chart AC'!$A$3:$A$35,MATCH(C22,'Chart AC'!$B$3:$B$43,))</f>
        <v>101</v>
      </c>
      <c r="C22" s="28" t="s">
        <v>4</v>
      </c>
      <c r="D22" s="28" t="s">
        <v>44</v>
      </c>
      <c r="E22" s="29"/>
      <c r="F22" s="29">
        <v>795</v>
      </c>
      <c r="G22" s="29">
        <f>VLOOKUP(C22,'Chart AC'!$B$3:$D$51,3,0)</f>
        <v>0</v>
      </c>
      <c r="H22" s="28"/>
    </row>
    <row r="23" spans="1:8" x14ac:dyDescent="0.2">
      <c r="A23" s="22">
        <v>44160</v>
      </c>
      <c r="B23" s="23">
        <f>INDEX('Chart AC'!$A$3:$A$35,MATCH(C23,'Chart AC'!$B$3:$B$43,))</f>
        <v>306</v>
      </c>
      <c r="C23" s="24" t="s">
        <v>47</v>
      </c>
      <c r="D23" s="24" t="s">
        <v>43</v>
      </c>
      <c r="E23" s="25">
        <v>100</v>
      </c>
      <c r="F23" s="25"/>
      <c r="G23" s="25" t="str">
        <f>VLOOKUP(C23,'Chart AC'!$B$3:$D$51,3,0)</f>
        <v>COGS</v>
      </c>
      <c r="H23" s="24" t="s">
        <v>14</v>
      </c>
    </row>
    <row r="24" spans="1:8" x14ac:dyDescent="0.2">
      <c r="A24" s="22">
        <v>44160</v>
      </c>
      <c r="B24" s="23">
        <f>INDEX('Chart AC'!$A$3:$A$35,MATCH(C24,'Chart AC'!$B$3:$B$43,))</f>
        <v>101</v>
      </c>
      <c r="C24" s="24" t="s">
        <v>4</v>
      </c>
      <c r="D24" s="24" t="s">
        <v>44</v>
      </c>
      <c r="E24" s="25"/>
      <c r="F24" s="25">
        <v>100</v>
      </c>
      <c r="G24" s="25">
        <f>VLOOKUP(C24,'Chart AC'!$B$3:$D$51,3,0)</f>
        <v>0</v>
      </c>
      <c r="H24" s="24"/>
    </row>
    <row r="25" spans="1:8" x14ac:dyDescent="0.2">
      <c r="A25" s="26">
        <v>44161</v>
      </c>
      <c r="B25" s="27">
        <f>INDEX('Chart AC'!$A$3:$A$35,MATCH(C25,'Chart AC'!$B$3:$B$43,))</f>
        <v>306</v>
      </c>
      <c r="C25" s="28" t="s">
        <v>47</v>
      </c>
      <c r="D25" s="28" t="s">
        <v>43</v>
      </c>
      <c r="E25" s="29">
        <v>1101</v>
      </c>
      <c r="F25" s="29"/>
      <c r="G25" s="29" t="str">
        <f>VLOOKUP(C25,'Chart AC'!$B$3:$D$51,3,0)</f>
        <v>COGS</v>
      </c>
      <c r="H25" s="28" t="s">
        <v>15</v>
      </c>
    </row>
    <row r="26" spans="1:8" x14ac:dyDescent="0.2">
      <c r="A26" s="26">
        <v>44161</v>
      </c>
      <c r="B26" s="27">
        <f>INDEX('Chart AC'!$A$3:$A$35,MATCH(C26,'Chart AC'!$B$3:$B$43,))</f>
        <v>101</v>
      </c>
      <c r="C26" s="28" t="s">
        <v>4</v>
      </c>
      <c r="D26" s="28" t="s">
        <v>44</v>
      </c>
      <c r="E26" s="29"/>
      <c r="F26" s="29">
        <v>1101</v>
      </c>
      <c r="G26" s="29">
        <f>VLOOKUP(C26,'Chart AC'!$B$3:$D$51,3,0)</f>
        <v>0</v>
      </c>
      <c r="H26" s="28"/>
    </row>
    <row r="27" spans="1:8" x14ac:dyDescent="0.2">
      <c r="A27" s="22">
        <v>44165</v>
      </c>
      <c r="B27" s="23">
        <f>INDEX('Chart AC'!$A$3:$A$35,MATCH(C27,'Chart AC'!$B$3:$B$43,))</f>
        <v>308</v>
      </c>
      <c r="C27" s="24" t="s">
        <v>17</v>
      </c>
      <c r="D27" s="24" t="s">
        <v>43</v>
      </c>
      <c r="E27" s="25">
        <v>645</v>
      </c>
      <c r="F27" s="25"/>
      <c r="G27" s="25" t="str">
        <f>VLOOKUP(C27,'Chart AC'!$B$3:$D$51,3,0)</f>
        <v>COGS</v>
      </c>
      <c r="H27" s="24"/>
    </row>
    <row r="28" spans="1:8" x14ac:dyDescent="0.2">
      <c r="A28" s="22">
        <v>44165</v>
      </c>
      <c r="B28" s="23">
        <f>INDEX('Chart AC'!$A$3:$A$35,MATCH(C28,'Chart AC'!$B$3:$B$43,))</f>
        <v>101</v>
      </c>
      <c r="C28" s="24" t="s">
        <v>4</v>
      </c>
      <c r="D28" s="24" t="s">
        <v>44</v>
      </c>
      <c r="E28" s="25"/>
      <c r="F28" s="25">
        <v>645</v>
      </c>
      <c r="G28" s="25">
        <f>VLOOKUP(C28,'Chart AC'!$B$3:$D$51,3,0)</f>
        <v>0</v>
      </c>
      <c r="H28" s="24"/>
    </row>
    <row r="29" spans="1:8" x14ac:dyDescent="0.2">
      <c r="A29" s="26">
        <v>44157</v>
      </c>
      <c r="B29" s="27">
        <f>INDEX('Chart AC'!$A$3:$A$35,MATCH(C29,'Chart AC'!$B$3:$B$43,))</f>
        <v>101</v>
      </c>
      <c r="C29" s="28" t="s">
        <v>4</v>
      </c>
      <c r="D29" s="28" t="s">
        <v>43</v>
      </c>
      <c r="E29" s="29">
        <v>280</v>
      </c>
      <c r="F29" s="29"/>
      <c r="G29" s="29">
        <f>VLOOKUP(C29,'Chart AC'!$B$3:$D$51,3,0)</f>
        <v>0</v>
      </c>
      <c r="H29" s="28"/>
    </row>
    <row r="30" spans="1:8" x14ac:dyDescent="0.2">
      <c r="A30" s="26">
        <v>44157</v>
      </c>
      <c r="B30" s="27">
        <f>INDEX('Chart AC'!$A$3:$A$35,MATCH(C30,'Chart AC'!$B$3:$B$43,))</f>
        <v>401</v>
      </c>
      <c r="C30" s="28" t="s">
        <v>18</v>
      </c>
      <c r="D30" s="28" t="s">
        <v>44</v>
      </c>
      <c r="E30" s="29"/>
      <c r="F30" s="29">
        <v>280</v>
      </c>
      <c r="G30" s="29" t="str">
        <f>VLOOKUP(C30,'Chart AC'!$B$3:$D$51,3,0)</f>
        <v>Revenue</v>
      </c>
      <c r="H30" s="28"/>
    </row>
    <row r="31" spans="1:8" x14ac:dyDescent="0.2">
      <c r="A31" s="22">
        <v>44155</v>
      </c>
      <c r="B31" s="23">
        <f>INDEX('Chart AC'!$A$3:$A$35,MATCH(C31,'Chart AC'!$B$3:$B$43,))</f>
        <v>101</v>
      </c>
      <c r="C31" s="24" t="s">
        <v>4</v>
      </c>
      <c r="D31" s="24" t="s">
        <v>43</v>
      </c>
      <c r="E31" s="25">
        <v>200</v>
      </c>
      <c r="F31" s="25"/>
      <c r="G31" s="25">
        <f>VLOOKUP(C31,'Chart AC'!$B$3:$D$51,3,0)</f>
        <v>0</v>
      </c>
      <c r="H31" s="24"/>
    </row>
    <row r="32" spans="1:8" x14ac:dyDescent="0.2">
      <c r="A32" s="22">
        <v>44155</v>
      </c>
      <c r="B32" s="23">
        <f>INDEX('Chart AC'!$A$3:$A$35,MATCH(C32,'Chart AC'!$B$3:$B$43,))</f>
        <v>401</v>
      </c>
      <c r="C32" s="24" t="s">
        <v>18</v>
      </c>
      <c r="D32" s="24" t="s">
        <v>44</v>
      </c>
      <c r="E32" s="25"/>
      <c r="F32" s="25">
        <v>200</v>
      </c>
      <c r="G32" s="25" t="str">
        <f>VLOOKUP(C32,'Chart AC'!$B$3:$D$51,3,0)</f>
        <v>Revenue</v>
      </c>
      <c r="H32" s="24"/>
    </row>
    <row r="33" spans="1:8" x14ac:dyDescent="0.2">
      <c r="A33" s="26">
        <v>44158</v>
      </c>
      <c r="B33" s="27">
        <f>INDEX('Chart AC'!$A$3:$A$35,MATCH(C33,'Chart AC'!$B$3:$B$43,))</f>
        <v>101</v>
      </c>
      <c r="C33" s="28" t="s">
        <v>4</v>
      </c>
      <c r="D33" s="28" t="s">
        <v>43</v>
      </c>
      <c r="E33" s="29">
        <v>140</v>
      </c>
      <c r="F33" s="29"/>
      <c r="G33" s="29">
        <f>VLOOKUP(C33,'Chart AC'!$B$3:$D$51,3,0)</f>
        <v>0</v>
      </c>
      <c r="H33" s="28"/>
    </row>
    <row r="34" spans="1:8" x14ac:dyDescent="0.2">
      <c r="A34" s="26">
        <v>44158</v>
      </c>
      <c r="B34" s="27">
        <f>INDEX('Chart AC'!$A$3:$A$35,MATCH(C34,'Chart AC'!$B$3:$B$43,))</f>
        <v>401</v>
      </c>
      <c r="C34" s="28" t="s">
        <v>18</v>
      </c>
      <c r="D34" s="28" t="s">
        <v>44</v>
      </c>
      <c r="E34" s="29"/>
      <c r="F34" s="29">
        <v>140</v>
      </c>
      <c r="G34" s="29" t="str">
        <f>VLOOKUP(C34,'Chart AC'!$B$3:$D$51,3,0)</f>
        <v>Revenue</v>
      </c>
      <c r="H34" s="28"/>
    </row>
    <row r="35" spans="1:8" x14ac:dyDescent="0.2">
      <c r="A35" s="22">
        <v>44159</v>
      </c>
      <c r="B35" s="23">
        <f>INDEX('Chart AC'!$A$3:$A$35,MATCH(C35,'Chart AC'!$B$3:$B$43,))</f>
        <v>101</v>
      </c>
      <c r="C35" s="24" t="s">
        <v>4</v>
      </c>
      <c r="D35" s="24" t="s">
        <v>43</v>
      </c>
      <c r="E35" s="25">
        <v>80</v>
      </c>
      <c r="F35" s="25"/>
      <c r="G35" s="25">
        <f>VLOOKUP(C35,'Chart AC'!$B$3:$D$51,3,0)</f>
        <v>0</v>
      </c>
      <c r="H35" s="24"/>
    </row>
    <row r="36" spans="1:8" x14ac:dyDescent="0.2">
      <c r="A36" s="22">
        <v>44159</v>
      </c>
      <c r="B36" s="23">
        <f>INDEX('Chart AC'!$A$3:$A$35,MATCH(C36,'Chart AC'!$B$3:$B$43,))</f>
        <v>401</v>
      </c>
      <c r="C36" s="24" t="s">
        <v>18</v>
      </c>
      <c r="D36" s="24" t="s">
        <v>44</v>
      </c>
      <c r="E36" s="25"/>
      <c r="F36" s="25">
        <v>80</v>
      </c>
      <c r="G36" s="25" t="str">
        <f>VLOOKUP(C36,'Chart AC'!$B$3:$D$51,3,0)</f>
        <v>Revenue</v>
      </c>
      <c r="H36" s="24"/>
    </row>
    <row r="37" spans="1:8" x14ac:dyDescent="0.2">
      <c r="A37" s="26">
        <v>44160</v>
      </c>
      <c r="B37" s="27">
        <f>INDEX('Chart AC'!$A$3:$A$35,MATCH(C37,'Chart AC'!$B$3:$B$43,))</f>
        <v>101</v>
      </c>
      <c r="C37" s="28" t="s">
        <v>4</v>
      </c>
      <c r="D37" s="28" t="s">
        <v>43</v>
      </c>
      <c r="E37" s="29">
        <v>635</v>
      </c>
      <c r="F37" s="29"/>
      <c r="G37" s="29">
        <f>VLOOKUP(C37,'Chart AC'!$B$3:$D$51,3,0)</f>
        <v>0</v>
      </c>
      <c r="H37" s="28"/>
    </row>
    <row r="38" spans="1:8" x14ac:dyDescent="0.2">
      <c r="A38" s="26">
        <v>44160</v>
      </c>
      <c r="B38" s="27">
        <f>INDEX('Chart AC'!$A$3:$A$35,MATCH(C38,'Chart AC'!$B$3:$B$43,))</f>
        <v>301</v>
      </c>
      <c r="C38" s="28" t="s">
        <v>115</v>
      </c>
      <c r="D38" s="28" t="s">
        <v>43</v>
      </c>
      <c r="E38" s="29">
        <v>3</v>
      </c>
      <c r="F38" s="29"/>
      <c r="G38" s="29" t="str">
        <f>VLOOKUP(C38,'Chart AC'!$B$3:$D$51,3,0)</f>
        <v>Revenue</v>
      </c>
      <c r="H38" s="28"/>
    </row>
    <row r="39" spans="1:8" x14ac:dyDescent="0.2">
      <c r="A39" s="26">
        <v>44160</v>
      </c>
      <c r="B39" s="27">
        <f>INDEX('Chart AC'!$A$3:$A$35,MATCH(C39,'Chart AC'!$B$3:$B$43,))</f>
        <v>401</v>
      </c>
      <c r="C39" s="28" t="s">
        <v>18</v>
      </c>
      <c r="D39" s="28" t="s">
        <v>44</v>
      </c>
      <c r="E39" s="29"/>
      <c r="F39" s="29">
        <v>638</v>
      </c>
      <c r="G39" s="29" t="str">
        <f>VLOOKUP(C39,'Chart AC'!$B$3:$D$51,3,0)</f>
        <v>Revenue</v>
      </c>
      <c r="H39" s="28"/>
    </row>
    <row r="40" spans="1:8" x14ac:dyDescent="0.2">
      <c r="A40" s="22">
        <v>44161</v>
      </c>
      <c r="B40" s="23">
        <f>INDEX('Chart AC'!$A$3:$A$35,MATCH(C40,'Chart AC'!$B$3:$B$43,))</f>
        <v>101</v>
      </c>
      <c r="C40" s="24" t="s">
        <v>4</v>
      </c>
      <c r="D40" s="24" t="s">
        <v>43</v>
      </c>
      <c r="E40" s="25">
        <v>130</v>
      </c>
      <c r="F40" s="25"/>
      <c r="G40" s="25">
        <f>VLOOKUP(C40,'Chart AC'!$B$3:$D$51,3,0)</f>
        <v>0</v>
      </c>
      <c r="H40" s="24"/>
    </row>
    <row r="41" spans="1:8" x14ac:dyDescent="0.2">
      <c r="A41" s="22">
        <v>44161</v>
      </c>
      <c r="B41" s="23">
        <f>INDEX('Chart AC'!$A$3:$A$35,MATCH(C41,'Chart AC'!$B$3:$B$43,))</f>
        <v>401</v>
      </c>
      <c r="C41" s="24" t="s">
        <v>18</v>
      </c>
      <c r="D41" s="24" t="s">
        <v>44</v>
      </c>
      <c r="E41" s="25"/>
      <c r="F41" s="25">
        <v>130</v>
      </c>
      <c r="G41" s="25" t="str">
        <f>VLOOKUP(C41,'Chart AC'!$B$3:$D$51,3,0)</f>
        <v>Revenue</v>
      </c>
      <c r="H41" s="24"/>
    </row>
    <row r="42" spans="1:8" x14ac:dyDescent="0.2">
      <c r="A42" s="26">
        <v>44162</v>
      </c>
      <c r="B42" s="27">
        <f>INDEX('Chart AC'!$A$3:$A$35,MATCH(C42,'Chart AC'!$B$3:$B$43,))</f>
        <v>101</v>
      </c>
      <c r="C42" s="28" t="s">
        <v>4</v>
      </c>
      <c r="D42" s="28" t="s">
        <v>43</v>
      </c>
      <c r="E42" s="29">
        <v>104</v>
      </c>
      <c r="F42" s="29"/>
      <c r="G42" s="29">
        <f>VLOOKUP(C42,'Chart AC'!$B$3:$D$51,3,0)</f>
        <v>0</v>
      </c>
      <c r="H42" s="28"/>
    </row>
    <row r="43" spans="1:8" x14ac:dyDescent="0.2">
      <c r="A43" s="26">
        <v>44162</v>
      </c>
      <c r="B43" s="27">
        <f>INDEX('Chart AC'!$A$3:$A$35,MATCH(C43,'Chart AC'!$B$3:$B$43,))</f>
        <v>401</v>
      </c>
      <c r="C43" s="28" t="s">
        <v>18</v>
      </c>
      <c r="D43" s="28" t="s">
        <v>44</v>
      </c>
      <c r="E43" s="29"/>
      <c r="F43" s="29">
        <v>104</v>
      </c>
      <c r="G43" s="29" t="str">
        <f>VLOOKUP(C43,'Chart AC'!$B$3:$D$51,3,0)</f>
        <v>Revenue</v>
      </c>
      <c r="H43" s="28"/>
    </row>
    <row r="44" spans="1:8" x14ac:dyDescent="0.2">
      <c r="A44" s="22">
        <v>44163</v>
      </c>
      <c r="B44" s="23">
        <f>INDEX('Chart AC'!$A$3:$A$35,MATCH(C44,'Chart AC'!$B$3:$B$43,))</f>
        <v>101</v>
      </c>
      <c r="C44" s="24" t="s">
        <v>4</v>
      </c>
      <c r="D44" s="24" t="s">
        <v>43</v>
      </c>
      <c r="E44" s="25">
        <v>260</v>
      </c>
      <c r="F44" s="25"/>
      <c r="G44" s="25">
        <f>VLOOKUP(C44,'Chart AC'!$B$3:$D$51,3,0)</f>
        <v>0</v>
      </c>
      <c r="H44" s="24"/>
    </row>
    <row r="45" spans="1:8" x14ac:dyDescent="0.2">
      <c r="A45" s="22">
        <v>44163</v>
      </c>
      <c r="B45" s="23">
        <f>INDEX('Chart AC'!$A$3:$A$35,MATCH(C45,'Chart AC'!$B$3:$B$43,))</f>
        <v>401</v>
      </c>
      <c r="C45" s="24" t="s">
        <v>18</v>
      </c>
      <c r="D45" s="24" t="s">
        <v>44</v>
      </c>
      <c r="E45" s="25"/>
      <c r="F45" s="25">
        <v>260</v>
      </c>
      <c r="G45" s="25" t="str">
        <f>VLOOKUP(C45,'Chart AC'!$B$3:$D$51,3,0)</f>
        <v>Revenue</v>
      </c>
      <c r="H45" s="24"/>
    </row>
    <row r="46" spans="1:8" x14ac:dyDescent="0.2">
      <c r="A46" s="26">
        <v>44164</v>
      </c>
      <c r="B46" s="27">
        <f>INDEX('Chart AC'!$A$3:$A$35,MATCH(C46,'Chart AC'!$B$3:$B$43,))</f>
        <v>101</v>
      </c>
      <c r="C46" s="28" t="s">
        <v>4</v>
      </c>
      <c r="D46" s="28" t="s">
        <v>43</v>
      </c>
      <c r="E46" s="29">
        <v>300</v>
      </c>
      <c r="F46" s="29"/>
      <c r="G46" s="29">
        <f>VLOOKUP(C46,'Chart AC'!$B$3:$D$51,3,0)</f>
        <v>0</v>
      </c>
      <c r="H46" s="28"/>
    </row>
    <row r="47" spans="1:8" x14ac:dyDescent="0.2">
      <c r="A47" s="26">
        <v>44164</v>
      </c>
      <c r="B47" s="27">
        <f>INDEX('Chart AC'!$A$3:$A$35,MATCH(C47,'Chart AC'!$B$3:$B$43,))</f>
        <v>401</v>
      </c>
      <c r="C47" s="28" t="s">
        <v>18</v>
      </c>
      <c r="D47" s="28" t="s">
        <v>44</v>
      </c>
      <c r="E47" s="29"/>
      <c r="F47" s="29">
        <v>300</v>
      </c>
      <c r="G47" s="29" t="str">
        <f>VLOOKUP(C47,'Chart AC'!$B$3:$D$51,3,0)</f>
        <v>Revenue</v>
      </c>
      <c r="H47" s="28"/>
    </row>
    <row r="48" spans="1:8" x14ac:dyDescent="0.2">
      <c r="A48" s="22">
        <v>44165</v>
      </c>
      <c r="B48" s="23">
        <f>INDEX('Chart AC'!$A$3:$A$35,MATCH(C48,'Chart AC'!$B$3:$B$43,))</f>
        <v>101</v>
      </c>
      <c r="C48" s="24" t="s">
        <v>4</v>
      </c>
      <c r="D48" s="24" t="s">
        <v>43</v>
      </c>
      <c r="E48" s="25">
        <v>240</v>
      </c>
      <c r="F48" s="25"/>
      <c r="G48" s="25">
        <f>VLOOKUP(C48,'Chart AC'!$B$3:$D$51,3,0)</f>
        <v>0</v>
      </c>
      <c r="H48" s="24"/>
    </row>
    <row r="49" spans="1:8" x14ac:dyDescent="0.2">
      <c r="A49" s="22">
        <v>44165</v>
      </c>
      <c r="B49" s="23">
        <f>INDEX('Chart AC'!$A$3:$A$35,MATCH(C49,'Chart AC'!$B$3:$B$43,))</f>
        <v>401</v>
      </c>
      <c r="C49" s="24" t="s">
        <v>18</v>
      </c>
      <c r="D49" s="24" t="s">
        <v>44</v>
      </c>
      <c r="E49" s="25"/>
      <c r="F49" s="25">
        <v>240</v>
      </c>
      <c r="G49" s="25" t="str">
        <f>VLOOKUP(C49,'Chart AC'!$B$3:$D$51,3,0)</f>
        <v>Revenue</v>
      </c>
      <c r="H49" s="24"/>
    </row>
    <row r="50" spans="1:8" x14ac:dyDescent="0.2">
      <c r="A50" s="26">
        <v>44166</v>
      </c>
      <c r="B50" s="27">
        <f>INDEX('Chart AC'!$A$3:$A$35,MATCH(C50,'Chart AC'!$B$3:$B$43,))</f>
        <v>101</v>
      </c>
      <c r="C50" s="28" t="s">
        <v>4</v>
      </c>
      <c r="D50" s="28" t="s">
        <v>43</v>
      </c>
      <c r="E50" s="29">
        <v>420</v>
      </c>
      <c r="F50" s="29"/>
      <c r="G50" s="29">
        <f>VLOOKUP(C50,'Chart AC'!$B$3:$D$51,3,0)</f>
        <v>0</v>
      </c>
      <c r="H50" s="28"/>
    </row>
    <row r="51" spans="1:8" x14ac:dyDescent="0.2">
      <c r="A51" s="26">
        <v>44166</v>
      </c>
      <c r="B51" s="27">
        <f>INDEX('Chart AC'!$A$3:$A$35,MATCH(C51,'Chart AC'!$B$3:$B$43,))</f>
        <v>401</v>
      </c>
      <c r="C51" s="28" t="s">
        <v>18</v>
      </c>
      <c r="D51" s="28" t="s">
        <v>44</v>
      </c>
      <c r="E51" s="29"/>
      <c r="F51" s="29">
        <v>420</v>
      </c>
      <c r="G51" s="29" t="str">
        <f>VLOOKUP(C51,'Chart AC'!$B$3:$D$51,3,0)</f>
        <v>Revenue</v>
      </c>
      <c r="H51" s="28"/>
    </row>
    <row r="52" spans="1:8" x14ac:dyDescent="0.2">
      <c r="A52" s="22">
        <v>44174</v>
      </c>
      <c r="B52" s="23">
        <f>INDEX('Chart AC'!$A$3:$A$35,MATCH(C52,'Chart AC'!$B$3:$B$43,))</f>
        <v>101</v>
      </c>
      <c r="C52" s="24" t="s">
        <v>4</v>
      </c>
      <c r="D52" s="24" t="s">
        <v>43</v>
      </c>
      <c r="E52" s="25">
        <v>285</v>
      </c>
      <c r="F52" s="25"/>
      <c r="G52" s="25">
        <f>VLOOKUP(C52,'Chart AC'!$B$3:$D$51,3,0)</f>
        <v>0</v>
      </c>
      <c r="H52" s="24"/>
    </row>
    <row r="53" spans="1:8" x14ac:dyDescent="0.2">
      <c r="A53" s="22">
        <v>44174</v>
      </c>
      <c r="B53" s="23">
        <f>INDEX('Chart AC'!$A$3:$A$35,MATCH(C53,'Chart AC'!$B$3:$B$43,))</f>
        <v>401</v>
      </c>
      <c r="C53" s="24" t="s">
        <v>18</v>
      </c>
      <c r="D53" s="24" t="s">
        <v>44</v>
      </c>
      <c r="E53" s="25"/>
      <c r="F53" s="25">
        <v>285</v>
      </c>
      <c r="G53" s="25" t="str">
        <f>VLOOKUP(C53,'Chart AC'!$B$3:$D$51,3,0)</f>
        <v>Revenue</v>
      </c>
      <c r="H53" s="24"/>
    </row>
    <row r="54" spans="1:8" x14ac:dyDescent="0.2">
      <c r="A54" s="26">
        <v>44171</v>
      </c>
      <c r="B54" s="27">
        <f>INDEX('Chart AC'!$A$3:$A$35,MATCH(C54,'Chart AC'!$B$3:$B$43,))</f>
        <v>306</v>
      </c>
      <c r="C54" s="28" t="s">
        <v>47</v>
      </c>
      <c r="D54" s="28" t="s">
        <v>43</v>
      </c>
      <c r="E54" s="29">
        <v>130</v>
      </c>
      <c r="F54" s="29"/>
      <c r="G54" s="29" t="str">
        <f>VLOOKUP(C54,'Chart AC'!$B$3:$D$51,3,0)</f>
        <v>COGS</v>
      </c>
      <c r="H54" s="28"/>
    </row>
    <row r="55" spans="1:8" x14ac:dyDescent="0.2">
      <c r="A55" s="26">
        <v>44171</v>
      </c>
      <c r="B55" s="27">
        <f>INDEX('Chart AC'!$A$3:$A$35,MATCH(C55,'Chart AC'!$B$3:$B$43,))</f>
        <v>101</v>
      </c>
      <c r="C55" s="28" t="s">
        <v>4</v>
      </c>
      <c r="D55" s="28" t="s">
        <v>44</v>
      </c>
      <c r="E55" s="29"/>
      <c r="F55" s="29">
        <v>130</v>
      </c>
      <c r="G55" s="29">
        <f>VLOOKUP(C55,'Chart AC'!$B$3:$D$51,3,0)</f>
        <v>0</v>
      </c>
      <c r="H55" s="28"/>
    </row>
    <row r="56" spans="1:8" x14ac:dyDescent="0.2">
      <c r="A56" s="22">
        <v>44174</v>
      </c>
      <c r="B56" s="23">
        <f>INDEX('Chart AC'!$A$3:$A$35,MATCH(C56,'Chart AC'!$B$3:$B$43,))</f>
        <v>306</v>
      </c>
      <c r="C56" s="24" t="s">
        <v>47</v>
      </c>
      <c r="D56" s="24" t="s">
        <v>43</v>
      </c>
      <c r="E56" s="25">
        <v>1010</v>
      </c>
      <c r="F56" s="25"/>
      <c r="G56" s="25" t="str">
        <f>VLOOKUP(C56,'Chart AC'!$B$3:$D$51,3,0)</f>
        <v>COGS</v>
      </c>
      <c r="H56" s="24"/>
    </row>
    <row r="57" spans="1:8" x14ac:dyDescent="0.2">
      <c r="A57" s="22">
        <v>44174</v>
      </c>
      <c r="B57" s="23">
        <f>INDEX('Chart AC'!$A$3:$A$35,MATCH(C57,'Chart AC'!$B$3:$B$43,))</f>
        <v>101</v>
      </c>
      <c r="C57" s="24" t="s">
        <v>4</v>
      </c>
      <c r="D57" s="24" t="s">
        <v>44</v>
      </c>
      <c r="E57" s="25"/>
      <c r="F57" s="25">
        <v>1010</v>
      </c>
      <c r="G57" s="25">
        <f>VLOOKUP(C57,'Chart AC'!$B$3:$D$51,3,0)</f>
        <v>0</v>
      </c>
      <c r="H57" s="24"/>
    </row>
    <row r="58" spans="1:8" x14ac:dyDescent="0.2">
      <c r="A58" s="26">
        <v>44181</v>
      </c>
      <c r="B58" s="27">
        <f>INDEX('Chart AC'!$A$3:$A$35,MATCH(C58,'Chart AC'!$B$3:$B$43,))</f>
        <v>316</v>
      </c>
      <c r="C58" s="28" t="s">
        <v>22</v>
      </c>
      <c r="D58" s="28" t="s">
        <v>43</v>
      </c>
      <c r="E58" s="29">
        <v>80</v>
      </c>
      <c r="F58" s="29"/>
      <c r="G58" s="29" t="str">
        <f>VLOOKUP(C58,'Chart AC'!$B$3:$D$51,3,0)</f>
        <v>Expenses</v>
      </c>
      <c r="H58" s="28" t="s">
        <v>23</v>
      </c>
    </row>
    <row r="59" spans="1:8" x14ac:dyDescent="0.2">
      <c r="A59" s="26">
        <v>44181</v>
      </c>
      <c r="B59" s="27">
        <f>INDEX('Chart AC'!$A$3:$A$35,MATCH(C59,'Chart AC'!$B$3:$B$43,))</f>
        <v>101</v>
      </c>
      <c r="C59" s="28" t="s">
        <v>4</v>
      </c>
      <c r="D59" s="28" t="s">
        <v>44</v>
      </c>
      <c r="E59" s="29"/>
      <c r="F59" s="29">
        <v>80</v>
      </c>
      <c r="G59" s="29">
        <f>VLOOKUP(C59,'Chart AC'!$B$3:$D$51,3,0)</f>
        <v>0</v>
      </c>
      <c r="H59" s="28"/>
    </row>
    <row r="60" spans="1:8" x14ac:dyDescent="0.2">
      <c r="A60" s="22">
        <v>44181</v>
      </c>
      <c r="B60" s="23">
        <f>INDEX('Chart AC'!$A$3:$A$35,MATCH(C60,'Chart AC'!$B$3:$B$43,))</f>
        <v>306</v>
      </c>
      <c r="C60" s="24" t="s">
        <v>47</v>
      </c>
      <c r="D60" s="24" t="s">
        <v>43</v>
      </c>
      <c r="E60" s="25">
        <v>55</v>
      </c>
      <c r="F60" s="25"/>
      <c r="G60" s="25" t="str">
        <f>VLOOKUP(C60,'Chart AC'!$B$3:$D$51,3,0)</f>
        <v>COGS</v>
      </c>
      <c r="H60" s="24"/>
    </row>
    <row r="61" spans="1:8" x14ac:dyDescent="0.2">
      <c r="A61" s="22">
        <v>44181</v>
      </c>
      <c r="B61" s="23">
        <f>INDEX('Chart AC'!$A$3:$A$35,MATCH(C61,'Chart AC'!$B$3:$B$43,))</f>
        <v>101</v>
      </c>
      <c r="C61" s="24" t="s">
        <v>4</v>
      </c>
      <c r="D61" s="24" t="s">
        <v>44</v>
      </c>
      <c r="E61" s="25"/>
      <c r="F61" s="25">
        <v>55</v>
      </c>
      <c r="G61" s="25">
        <f>VLOOKUP(C61,'Chart AC'!$B$3:$D$51,3,0)</f>
        <v>0</v>
      </c>
      <c r="H61" s="24"/>
    </row>
    <row r="62" spans="1:8" x14ac:dyDescent="0.2">
      <c r="A62" s="26">
        <v>44177</v>
      </c>
      <c r="B62" s="27">
        <f>INDEX('Chart AC'!$A$3:$A$35,MATCH(C62,'Chart AC'!$B$3:$B$43,))</f>
        <v>101</v>
      </c>
      <c r="C62" s="28" t="s">
        <v>4</v>
      </c>
      <c r="D62" s="28" t="s">
        <v>43</v>
      </c>
      <c r="E62" s="29">
        <v>260</v>
      </c>
      <c r="F62" s="29"/>
      <c r="G62" s="29">
        <f>VLOOKUP(C62,'Chart AC'!$B$3:$D$51,3,0)</f>
        <v>0</v>
      </c>
      <c r="H62" s="28"/>
    </row>
    <row r="63" spans="1:8" x14ac:dyDescent="0.2">
      <c r="A63" s="26">
        <v>44177</v>
      </c>
      <c r="B63" s="27">
        <f>INDEX('Chart AC'!$A$3:$A$35,MATCH(C63,'Chart AC'!$B$3:$B$43,))</f>
        <v>301</v>
      </c>
      <c r="C63" s="28" t="s">
        <v>115</v>
      </c>
      <c r="D63" s="28" t="s">
        <v>43</v>
      </c>
      <c r="E63" s="29">
        <v>10</v>
      </c>
      <c r="F63" s="29"/>
      <c r="G63" s="29" t="str">
        <f>VLOOKUP(C63,'Chart AC'!$B$3:$D$51,3,0)</f>
        <v>Revenue</v>
      </c>
      <c r="H63" s="28"/>
    </row>
    <row r="64" spans="1:8" x14ac:dyDescent="0.2">
      <c r="A64" s="22">
        <v>44177</v>
      </c>
      <c r="B64" s="23">
        <f>INDEX('Chart AC'!$A$3:$A$35,MATCH(C64,'Chart AC'!$B$3:$B$43,))</f>
        <v>401</v>
      </c>
      <c r="C64" s="24" t="s">
        <v>18</v>
      </c>
      <c r="D64" s="24" t="s">
        <v>44</v>
      </c>
      <c r="E64" s="25"/>
      <c r="F64" s="25">
        <v>270</v>
      </c>
      <c r="G64" s="25" t="str">
        <f>VLOOKUP(C64,'Chart AC'!$B$3:$D$51,3,0)</f>
        <v>Revenue</v>
      </c>
      <c r="H64" s="24"/>
    </row>
    <row r="65" spans="1:8" x14ac:dyDescent="0.2">
      <c r="A65" s="22">
        <v>44181</v>
      </c>
      <c r="B65" s="23">
        <f>INDEX('Chart AC'!$A$3:$A$35,MATCH(C65,'Chart AC'!$B$3:$B$43,))</f>
        <v>101</v>
      </c>
      <c r="C65" s="24" t="s">
        <v>4</v>
      </c>
      <c r="D65" s="24" t="s">
        <v>43</v>
      </c>
      <c r="E65" s="25">
        <v>100</v>
      </c>
      <c r="F65" s="25"/>
      <c r="G65" s="25">
        <f>VLOOKUP(C65,'Chart AC'!$B$3:$D$51,3,0)</f>
        <v>0</v>
      </c>
      <c r="H65" s="24"/>
    </row>
    <row r="66" spans="1:8" x14ac:dyDescent="0.2">
      <c r="A66" s="26">
        <v>44181</v>
      </c>
      <c r="B66" s="27">
        <f>INDEX('Chart AC'!$A$3:$A$35,MATCH(C66,'Chart AC'!$B$3:$B$43,))</f>
        <v>103</v>
      </c>
      <c r="C66" s="28" t="s">
        <v>81</v>
      </c>
      <c r="D66" s="28" t="s">
        <v>43</v>
      </c>
      <c r="E66" s="29">
        <v>290</v>
      </c>
      <c r="F66" s="29"/>
      <c r="G66" s="29">
        <f>VLOOKUP(C66,'Chart AC'!$B$3:$D$51,3,0)</f>
        <v>0</v>
      </c>
      <c r="H66" s="28"/>
    </row>
    <row r="67" spans="1:8" x14ac:dyDescent="0.2">
      <c r="A67" s="26">
        <v>44181</v>
      </c>
      <c r="B67" s="27">
        <f>INDEX('Chart AC'!$A$3:$A$35,MATCH(C67,'Chart AC'!$B$3:$B$43,))</f>
        <v>401</v>
      </c>
      <c r="C67" s="28" t="s">
        <v>18</v>
      </c>
      <c r="D67" s="28" t="s">
        <v>44</v>
      </c>
      <c r="E67" s="29"/>
      <c r="F67" s="29">
        <v>390</v>
      </c>
      <c r="G67" s="29" t="str">
        <f>VLOOKUP(C67,'Chart AC'!$B$3:$D$51,3,0)</f>
        <v>Revenue</v>
      </c>
      <c r="H67" s="28"/>
    </row>
    <row r="68" spans="1:8" x14ac:dyDescent="0.2">
      <c r="A68" s="22">
        <v>44183</v>
      </c>
      <c r="B68" s="23">
        <f>INDEX('Chart AC'!$A$3:$A$35,MATCH(C68,'Chart AC'!$B$3:$B$43,))</f>
        <v>306</v>
      </c>
      <c r="C68" s="24" t="s">
        <v>47</v>
      </c>
      <c r="D68" s="24" t="s">
        <v>43</v>
      </c>
      <c r="E68" s="25">
        <v>390</v>
      </c>
      <c r="F68" s="25"/>
      <c r="G68" s="25" t="str">
        <f>VLOOKUP(C68,'Chart AC'!$B$3:$D$51,3,0)</f>
        <v>COGS</v>
      </c>
      <c r="H68" s="24"/>
    </row>
    <row r="69" spans="1:8" x14ac:dyDescent="0.2">
      <c r="A69" s="22">
        <v>44183</v>
      </c>
      <c r="B69" s="23">
        <f>INDEX('Chart AC'!$A$3:$A$35,MATCH(C69,'Chart AC'!$B$3:$B$43,))</f>
        <v>101</v>
      </c>
      <c r="C69" s="24" t="s">
        <v>4</v>
      </c>
      <c r="D69" s="24" t="s">
        <v>44</v>
      </c>
      <c r="E69" s="25"/>
      <c r="F69" s="25">
        <v>390</v>
      </c>
      <c r="G69" s="25">
        <f>VLOOKUP(C69,'Chart AC'!$B$3:$D$51,3,0)</f>
        <v>0</v>
      </c>
      <c r="H69" s="24"/>
    </row>
    <row r="70" spans="1:8" x14ac:dyDescent="0.2">
      <c r="A70" s="26">
        <v>44183</v>
      </c>
      <c r="B70" s="27">
        <f>INDEX('Chart AC'!$A$3:$A$35,MATCH(C70,'Chart AC'!$B$3:$B$43,))</f>
        <v>304</v>
      </c>
      <c r="C70" s="28" t="s">
        <v>35</v>
      </c>
      <c r="D70" s="28" t="s">
        <v>43</v>
      </c>
      <c r="E70" s="29">
        <v>940</v>
      </c>
      <c r="F70" s="29"/>
      <c r="G70" s="29" t="str">
        <f>VLOOKUP(C70,'Chart AC'!$B$3:$D$51,3,0)</f>
        <v>COGS</v>
      </c>
      <c r="H70" s="28"/>
    </row>
    <row r="71" spans="1:8" x14ac:dyDescent="0.2">
      <c r="A71" s="26">
        <v>44183</v>
      </c>
      <c r="B71" s="27">
        <f>INDEX('Chart AC'!$A$3:$A$35,MATCH(C71,'Chart AC'!$B$3:$B$43,))</f>
        <v>305</v>
      </c>
      <c r="C71" s="28" t="s">
        <v>36</v>
      </c>
      <c r="D71" s="28" t="s">
        <v>43</v>
      </c>
      <c r="E71" s="29">
        <v>560</v>
      </c>
      <c r="F71" s="29"/>
      <c r="G71" s="29" t="str">
        <f>VLOOKUP(C71,'Chart AC'!$B$3:$D$51,3,0)</f>
        <v>COGS</v>
      </c>
      <c r="H71" s="28"/>
    </row>
    <row r="72" spans="1:8" x14ac:dyDescent="0.2">
      <c r="A72" s="26">
        <v>44183</v>
      </c>
      <c r="B72" s="27">
        <f>INDEX('Chart AC'!$A$3:$A$35,MATCH(C72,'Chart AC'!$B$3:$B$43,))</f>
        <v>101</v>
      </c>
      <c r="C72" s="28" t="s">
        <v>4</v>
      </c>
      <c r="D72" s="28" t="s">
        <v>44</v>
      </c>
      <c r="E72" s="29"/>
      <c r="F72" s="29">
        <v>1500</v>
      </c>
      <c r="G72" s="29">
        <f>VLOOKUP(C72,'Chart AC'!$B$3:$D$51,3,0)</f>
        <v>0</v>
      </c>
      <c r="H72" s="28"/>
    </row>
    <row r="73" spans="1:8" x14ac:dyDescent="0.2">
      <c r="A73" s="22">
        <v>44180</v>
      </c>
      <c r="B73" s="23">
        <f>INDEX('Chart AC'!$A$3:$A$35,MATCH(C73,'Chart AC'!$B$3:$B$43,))</f>
        <v>101</v>
      </c>
      <c r="C73" s="24" t="s">
        <v>4</v>
      </c>
      <c r="D73" s="24" t="s">
        <v>43</v>
      </c>
      <c r="E73" s="25">
        <v>120</v>
      </c>
      <c r="F73" s="25"/>
      <c r="G73" s="25">
        <f>VLOOKUP(C73,'Chart AC'!$B$3:$D$51,3,0)</f>
        <v>0</v>
      </c>
      <c r="H73" s="24"/>
    </row>
    <row r="74" spans="1:8" x14ac:dyDescent="0.2">
      <c r="A74" s="22">
        <v>44180</v>
      </c>
      <c r="B74" s="23">
        <f>INDEX('Chart AC'!$A$3:$A$35,MATCH(C74,'Chart AC'!$B$3:$B$43,))</f>
        <v>401</v>
      </c>
      <c r="C74" s="24" t="s">
        <v>18</v>
      </c>
      <c r="D74" s="24" t="s">
        <v>44</v>
      </c>
      <c r="E74" s="25"/>
      <c r="F74" s="25">
        <v>120</v>
      </c>
      <c r="G74" s="25" t="str">
        <f>VLOOKUP(C74,'Chart AC'!$B$3:$D$51,3,0)</f>
        <v>Revenue</v>
      </c>
      <c r="H74" s="24"/>
    </row>
    <row r="75" spans="1:8" x14ac:dyDescent="0.2">
      <c r="A75" s="26">
        <v>44187</v>
      </c>
      <c r="B75" s="27">
        <f>INDEX('Chart AC'!$A$3:$A$35,MATCH(C75,'Chart AC'!$B$3:$B$43,))</f>
        <v>313</v>
      </c>
      <c r="C75" s="28" t="s">
        <v>91</v>
      </c>
      <c r="D75" s="28" t="s">
        <v>43</v>
      </c>
      <c r="E75" s="29">
        <v>40</v>
      </c>
      <c r="F75" s="29"/>
      <c r="G75" s="29" t="str">
        <f>VLOOKUP(C75,'Chart AC'!$B$3:$D$51,3,0)</f>
        <v>Expenses</v>
      </c>
      <c r="H75" s="28" t="s">
        <v>37</v>
      </c>
    </row>
    <row r="76" spans="1:8" x14ac:dyDescent="0.2">
      <c r="A76" s="26">
        <v>44187</v>
      </c>
      <c r="B76" s="27">
        <f>INDEX('Chart AC'!$A$3:$A$35,MATCH(C76,'Chart AC'!$B$3:$B$43,))</f>
        <v>101</v>
      </c>
      <c r="C76" s="28" t="s">
        <v>4</v>
      </c>
      <c r="D76" s="28" t="s">
        <v>44</v>
      </c>
      <c r="E76" s="29"/>
      <c r="F76" s="29">
        <v>40</v>
      </c>
      <c r="G76" s="29">
        <f>VLOOKUP(C76,'Chart AC'!$B$3:$D$51,3,0)</f>
        <v>0</v>
      </c>
      <c r="H76" s="28"/>
    </row>
    <row r="77" spans="1:8" x14ac:dyDescent="0.2">
      <c r="A77" s="22">
        <v>44192</v>
      </c>
      <c r="B77" s="23">
        <f>INDEX('Chart AC'!$A$3:$A$35,MATCH(C77,'Chart AC'!$B$3:$B$43,))</f>
        <v>319</v>
      </c>
      <c r="C77" s="24" t="s">
        <v>95</v>
      </c>
      <c r="D77" s="24" t="s">
        <v>43</v>
      </c>
      <c r="E77" s="25">
        <v>219</v>
      </c>
      <c r="F77" s="25"/>
      <c r="G77" s="25" t="str">
        <f>VLOOKUP(C77,'Chart AC'!$B$3:$D$51,3,0)</f>
        <v>Expenses</v>
      </c>
      <c r="H77" s="24" t="s">
        <v>46</v>
      </c>
    </row>
    <row r="78" spans="1:8" x14ac:dyDescent="0.2">
      <c r="A78" s="22">
        <v>44192</v>
      </c>
      <c r="B78" s="23">
        <f>INDEX('Chart AC'!$A$3:$A$35,MATCH(C78,'Chart AC'!$B$3:$B$43,))</f>
        <v>309</v>
      </c>
      <c r="C78" s="24" t="s">
        <v>88</v>
      </c>
      <c r="D78" s="24" t="s">
        <v>43</v>
      </c>
      <c r="E78" s="25">
        <v>50</v>
      </c>
      <c r="F78" s="25"/>
      <c r="G78" s="25" t="str">
        <f>VLOOKUP(C78,'Chart AC'!$B$3:$D$51,3,0)</f>
        <v>COGS</v>
      </c>
      <c r="H78" s="24"/>
    </row>
    <row r="79" spans="1:8" x14ac:dyDescent="0.2">
      <c r="A79" s="22">
        <v>44192</v>
      </c>
      <c r="B79" s="23">
        <f>INDEX('Chart AC'!$A$3:$A$35,MATCH(C79,'Chart AC'!$B$3:$B$43,))</f>
        <v>101</v>
      </c>
      <c r="C79" s="24" t="s">
        <v>4</v>
      </c>
      <c r="D79" s="24" t="s">
        <v>44</v>
      </c>
      <c r="E79" s="25"/>
      <c r="F79" s="25">
        <v>269</v>
      </c>
      <c r="G79" s="25">
        <f>VLOOKUP(C79,'Chart AC'!$B$3:$D$51,3,0)</f>
        <v>0</v>
      </c>
      <c r="H79" s="24"/>
    </row>
    <row r="80" spans="1:8" x14ac:dyDescent="0.2">
      <c r="A80" s="26">
        <v>44196</v>
      </c>
      <c r="B80" s="27">
        <f>INDEX('Chart AC'!$A$3:$A$35,MATCH(C80,'Chart AC'!$B$3:$B$43,))</f>
        <v>313</v>
      </c>
      <c r="C80" s="28" t="s">
        <v>91</v>
      </c>
      <c r="D80" s="28" t="s">
        <v>43</v>
      </c>
      <c r="E80" s="29">
        <v>13</v>
      </c>
      <c r="F80" s="29"/>
      <c r="G80" s="29" t="str">
        <f>VLOOKUP(C80,'Chart AC'!$B$3:$D$51,3,0)</f>
        <v>Expenses</v>
      </c>
      <c r="H80" s="28"/>
    </row>
    <row r="81" spans="1:8" x14ac:dyDescent="0.2">
      <c r="A81" s="26">
        <v>44196</v>
      </c>
      <c r="B81" s="27">
        <f>INDEX('Chart AC'!$A$3:$A$35,MATCH(C81,'Chart AC'!$B$3:$B$43,))</f>
        <v>101</v>
      </c>
      <c r="C81" s="28" t="s">
        <v>4</v>
      </c>
      <c r="D81" s="28" t="s">
        <v>44</v>
      </c>
      <c r="E81" s="29"/>
      <c r="F81" s="29">
        <v>13</v>
      </c>
      <c r="G81" s="29">
        <f>VLOOKUP(C81,'Chart AC'!$B$3:$D$51,3,0)</f>
        <v>0</v>
      </c>
      <c r="H81" s="28"/>
    </row>
    <row r="82" spans="1:8" x14ac:dyDescent="0.2">
      <c r="A82" s="22">
        <v>44196</v>
      </c>
      <c r="B82" s="23">
        <f>INDEX('Chart AC'!$A$3:$A$35,MATCH(C82,'Chart AC'!$B$3:$B$43,))</f>
        <v>308</v>
      </c>
      <c r="C82" s="24" t="s">
        <v>17</v>
      </c>
      <c r="D82" s="24" t="s">
        <v>43</v>
      </c>
      <c r="E82" s="25">
        <v>1027</v>
      </c>
      <c r="F82" s="25"/>
      <c r="G82" s="25" t="str">
        <f>VLOOKUP(C82,'Chart AC'!$B$3:$D$51,3,0)</f>
        <v>COGS</v>
      </c>
      <c r="H82" s="24"/>
    </row>
    <row r="83" spans="1:8" x14ac:dyDescent="0.2">
      <c r="A83" s="22">
        <v>44196</v>
      </c>
      <c r="B83" s="23">
        <f>INDEX('Chart AC'!$A$3:$A$35,MATCH(C83,'Chart AC'!$B$3:$B$43,))</f>
        <v>103</v>
      </c>
      <c r="C83" s="24" t="s">
        <v>81</v>
      </c>
      <c r="D83" s="24" t="s">
        <v>44</v>
      </c>
      <c r="E83" s="25"/>
      <c r="F83" s="25">
        <v>290</v>
      </c>
      <c r="G83" s="25">
        <f>VLOOKUP(C83,'Chart AC'!$B$3:$D$51,3,0)</f>
        <v>0</v>
      </c>
      <c r="H83" s="24"/>
    </row>
    <row r="84" spans="1:8" x14ac:dyDescent="0.2">
      <c r="A84" s="22">
        <v>44196</v>
      </c>
      <c r="B84" s="23">
        <f>INDEX('Chart AC'!$A$3:$A$35,MATCH(C84,'Chart AC'!$B$3:$B$43,))</f>
        <v>101</v>
      </c>
      <c r="C84" s="24" t="s">
        <v>4</v>
      </c>
      <c r="D84" s="24" t="s">
        <v>44</v>
      </c>
      <c r="E84" s="25"/>
      <c r="F84" s="25">
        <v>737</v>
      </c>
      <c r="G84" s="25">
        <f>VLOOKUP(C84,'Chart AC'!$B$3:$D$51,3,0)</f>
        <v>0</v>
      </c>
      <c r="H84" s="24"/>
    </row>
    <row r="85" spans="1:8" x14ac:dyDescent="0.2">
      <c r="A85" s="30"/>
      <c r="B85" s="31"/>
      <c r="C85" s="1" t="s">
        <v>106</v>
      </c>
      <c r="E85" s="32">
        <v>3857</v>
      </c>
      <c r="F85" s="32">
        <v>3857</v>
      </c>
    </row>
    <row r="86" spans="1:8" x14ac:dyDescent="0.2">
      <c r="A86" s="30"/>
      <c r="B86" s="31"/>
      <c r="C86" s="1" t="s">
        <v>105</v>
      </c>
    </row>
    <row r="87" spans="1:8" x14ac:dyDescent="0.2">
      <c r="A87" s="30"/>
      <c r="B87" s="31"/>
      <c r="C87" s="1" t="s">
        <v>105</v>
      </c>
    </row>
    <row r="88" spans="1:8" x14ac:dyDescent="0.2">
      <c r="A88" s="30"/>
      <c r="B88" s="31"/>
      <c r="C88" s="1" t="s">
        <v>108</v>
      </c>
      <c r="E88" s="32">
        <v>614</v>
      </c>
      <c r="F88" s="32">
        <v>614</v>
      </c>
      <c r="H88" s="1" t="s">
        <v>109</v>
      </c>
    </row>
    <row r="89" spans="1:8" x14ac:dyDescent="0.2">
      <c r="C89" s="1" t="s">
        <v>105</v>
      </c>
      <c r="E89" s="32">
        <v>-813</v>
      </c>
    </row>
    <row r="90" spans="1:8" x14ac:dyDescent="0.2">
      <c r="C90" s="1" t="s">
        <v>107</v>
      </c>
      <c r="F90" s="32">
        <v>-813</v>
      </c>
    </row>
  </sheetData>
  <autoFilter ref="A2:H88" xr:uid="{00000000-0009-0000-0000-000001000000}"/>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G129"/>
  <sheetViews>
    <sheetView showGridLines="0" workbookViewId="0">
      <selection activeCell="D14" sqref="D14"/>
    </sheetView>
  </sheetViews>
  <sheetFormatPr defaultRowHeight="15" x14ac:dyDescent="0.25"/>
  <cols>
    <col min="1" max="1" width="12.85546875" customWidth="1"/>
    <col min="2" max="2" width="27.28515625" customWidth="1"/>
    <col min="3" max="3" width="10.7109375" bestFit="1" customWidth="1"/>
    <col min="4" max="4" width="7.42578125" bestFit="1" customWidth="1"/>
    <col min="5" max="5" width="8.42578125" style="4" bestFit="1" customWidth="1"/>
    <col min="6" max="6" width="8.28515625" style="4" bestFit="1" customWidth="1"/>
    <col min="7" max="7" width="8.28515625" bestFit="1" customWidth="1"/>
    <col min="8" max="8" width="18.140625" bestFit="1" customWidth="1"/>
    <col min="9" max="9" width="14" bestFit="1" customWidth="1"/>
    <col min="10" max="10" width="12" bestFit="1" customWidth="1"/>
    <col min="11" max="11" width="9.7109375" bestFit="1" customWidth="1"/>
    <col min="12" max="12" width="5.5703125" bestFit="1" customWidth="1"/>
    <col min="13" max="13" width="13.85546875" bestFit="1" customWidth="1"/>
    <col min="14" max="14" width="18.7109375" bestFit="1" customWidth="1"/>
    <col min="15" max="15" width="9.7109375" bestFit="1" customWidth="1"/>
    <col min="16" max="16" width="8.28515625" bestFit="1" customWidth="1"/>
    <col min="17" max="17" width="7" bestFit="1" customWidth="1"/>
    <col min="18" max="18" width="11.28515625" bestFit="1" customWidth="1"/>
  </cols>
  <sheetData>
    <row r="6" spans="1:7" x14ac:dyDescent="0.25">
      <c r="E6" s="34" t="s">
        <v>57</v>
      </c>
      <c r="F6" s="33"/>
      <c r="G6" s="33"/>
    </row>
    <row r="7" spans="1:7" s="9" customFormat="1" x14ac:dyDescent="0.25">
      <c r="A7" s="43" t="s">
        <v>19</v>
      </c>
      <c r="B7" s="43" t="s">
        <v>1</v>
      </c>
      <c r="C7" s="43" t="s">
        <v>58</v>
      </c>
      <c r="D7" s="43" t="s">
        <v>0</v>
      </c>
      <c r="E7" s="44" t="s">
        <v>59</v>
      </c>
      <c r="F7" s="44" t="s">
        <v>60</v>
      </c>
      <c r="G7" s="45" t="s">
        <v>61</v>
      </c>
    </row>
    <row r="8" spans="1:7" x14ac:dyDescent="0.25">
      <c r="A8">
        <v>101</v>
      </c>
      <c r="B8" t="s">
        <v>4</v>
      </c>
      <c r="E8" s="33">
        <v>9554</v>
      </c>
      <c r="F8" s="33">
        <v>10981</v>
      </c>
      <c r="G8" s="33">
        <v>-1427</v>
      </c>
    </row>
    <row r="9" spans="1:7" x14ac:dyDescent="0.25">
      <c r="A9">
        <v>200</v>
      </c>
      <c r="B9" t="s">
        <v>5</v>
      </c>
      <c r="E9" s="33">
        <v>0</v>
      </c>
      <c r="F9" s="33">
        <v>6000</v>
      </c>
      <c r="G9" s="33">
        <v>-6000</v>
      </c>
    </row>
    <row r="10" spans="1:7" x14ac:dyDescent="0.25">
      <c r="A10">
        <v>301</v>
      </c>
      <c r="B10" t="s">
        <v>115</v>
      </c>
      <c r="E10" s="33">
        <v>13</v>
      </c>
      <c r="F10" s="33">
        <v>0</v>
      </c>
      <c r="G10" s="33">
        <v>13</v>
      </c>
    </row>
    <row r="11" spans="1:7" x14ac:dyDescent="0.25">
      <c r="A11">
        <v>304</v>
      </c>
      <c r="B11" t="s">
        <v>35</v>
      </c>
      <c r="E11" s="33">
        <v>940</v>
      </c>
      <c r="F11" s="33">
        <v>0</v>
      </c>
      <c r="G11" s="33">
        <v>940</v>
      </c>
    </row>
    <row r="12" spans="1:7" x14ac:dyDescent="0.25">
      <c r="A12">
        <v>305</v>
      </c>
      <c r="B12" t="s">
        <v>36</v>
      </c>
      <c r="E12" s="33">
        <v>560</v>
      </c>
      <c r="F12" s="33">
        <v>0</v>
      </c>
      <c r="G12" s="33">
        <v>560</v>
      </c>
    </row>
    <row r="13" spans="1:7" x14ac:dyDescent="0.25">
      <c r="A13">
        <v>306</v>
      </c>
      <c r="B13" t="s">
        <v>47</v>
      </c>
      <c r="E13" s="33">
        <v>6108</v>
      </c>
      <c r="F13" s="33">
        <v>0</v>
      </c>
      <c r="G13" s="33">
        <v>6108</v>
      </c>
    </row>
    <row r="14" spans="1:7" x14ac:dyDescent="0.25">
      <c r="A14">
        <v>307</v>
      </c>
      <c r="B14" t="s">
        <v>34</v>
      </c>
      <c r="E14" s="33">
        <v>975</v>
      </c>
      <c r="F14" s="33">
        <v>0</v>
      </c>
      <c r="G14" s="33">
        <v>975</v>
      </c>
    </row>
    <row r="15" spans="1:7" x14ac:dyDescent="0.25">
      <c r="A15">
        <v>308</v>
      </c>
      <c r="B15" t="s">
        <v>17</v>
      </c>
      <c r="E15" s="33">
        <v>1672</v>
      </c>
      <c r="F15" s="33">
        <v>0</v>
      </c>
      <c r="G15" s="33">
        <v>1672</v>
      </c>
    </row>
    <row r="16" spans="1:7" x14ac:dyDescent="0.25">
      <c r="A16">
        <v>309</v>
      </c>
      <c r="B16" t="s">
        <v>88</v>
      </c>
      <c r="E16" s="33">
        <v>50</v>
      </c>
      <c r="F16" s="33">
        <v>0</v>
      </c>
      <c r="G16" s="33">
        <v>50</v>
      </c>
    </row>
    <row r="17" spans="1:7" x14ac:dyDescent="0.25">
      <c r="A17">
        <v>401</v>
      </c>
      <c r="B17" t="s">
        <v>18</v>
      </c>
      <c r="E17" s="33">
        <v>0</v>
      </c>
      <c r="F17" s="33">
        <v>3857</v>
      </c>
      <c r="G17" s="33">
        <v>-3857</v>
      </c>
    </row>
    <row r="18" spans="1:7" x14ac:dyDescent="0.25">
      <c r="A18">
        <v>108</v>
      </c>
      <c r="B18" t="s">
        <v>8</v>
      </c>
      <c r="E18" s="33">
        <v>374</v>
      </c>
      <c r="F18" s="33">
        <v>0</v>
      </c>
      <c r="G18" s="33">
        <v>374</v>
      </c>
    </row>
    <row r="19" spans="1:7" x14ac:dyDescent="0.25">
      <c r="A19">
        <v>316</v>
      </c>
      <c r="B19" t="s">
        <v>22</v>
      </c>
      <c r="E19" s="33">
        <v>80</v>
      </c>
      <c r="F19" s="33">
        <v>0</v>
      </c>
      <c r="G19" s="33">
        <v>80</v>
      </c>
    </row>
    <row r="20" spans="1:7" x14ac:dyDescent="0.25">
      <c r="A20">
        <v>103</v>
      </c>
      <c r="B20" t="s">
        <v>81</v>
      </c>
      <c r="E20" s="33">
        <v>290</v>
      </c>
      <c r="F20" s="33">
        <v>290</v>
      </c>
      <c r="G20" s="33">
        <v>0</v>
      </c>
    </row>
    <row r="21" spans="1:7" x14ac:dyDescent="0.25">
      <c r="A21">
        <v>109</v>
      </c>
      <c r="B21" t="s">
        <v>84</v>
      </c>
      <c r="E21" s="33">
        <v>240</v>
      </c>
      <c r="F21" s="33">
        <v>0</v>
      </c>
      <c r="G21" s="33">
        <v>240</v>
      </c>
    </row>
    <row r="22" spans="1:7" x14ac:dyDescent="0.25">
      <c r="A22">
        <v>313</v>
      </c>
      <c r="B22" t="s">
        <v>91</v>
      </c>
      <c r="E22" s="33">
        <v>53</v>
      </c>
      <c r="F22" s="33">
        <v>0</v>
      </c>
      <c r="G22" s="33">
        <v>53</v>
      </c>
    </row>
    <row r="23" spans="1:7" x14ac:dyDescent="0.25">
      <c r="A23">
        <v>319</v>
      </c>
      <c r="B23" t="s">
        <v>95</v>
      </c>
      <c r="E23" s="33">
        <v>219</v>
      </c>
      <c r="F23" s="33">
        <v>0</v>
      </c>
      <c r="G23" s="33">
        <v>219</v>
      </c>
    </row>
    <row r="24" spans="1:7" x14ac:dyDescent="0.25">
      <c r="A24" t="s">
        <v>56</v>
      </c>
      <c r="E24" s="33">
        <v>21128</v>
      </c>
      <c r="F24" s="33">
        <v>21128</v>
      </c>
      <c r="G24" s="33">
        <v>0</v>
      </c>
    </row>
    <row r="25" spans="1:7" x14ac:dyDescent="0.25">
      <c r="E25"/>
      <c r="F25"/>
    </row>
    <row r="26" spans="1:7" x14ac:dyDescent="0.25">
      <c r="E26"/>
      <c r="F26"/>
    </row>
    <row r="27" spans="1:7" x14ac:dyDescent="0.25">
      <c r="E27"/>
      <c r="F27"/>
    </row>
    <row r="28" spans="1:7" x14ac:dyDescent="0.25">
      <c r="E28"/>
      <c r="F28"/>
    </row>
    <row r="29" spans="1:7" x14ac:dyDescent="0.25">
      <c r="E29"/>
      <c r="F29"/>
    </row>
    <row r="30" spans="1:7" x14ac:dyDescent="0.25">
      <c r="E30"/>
      <c r="F30"/>
    </row>
    <row r="31" spans="1:7" x14ac:dyDescent="0.25">
      <c r="E31"/>
      <c r="F31"/>
    </row>
    <row r="32" spans="1:7" x14ac:dyDescent="0.25">
      <c r="E32"/>
      <c r="F32"/>
    </row>
    <row r="33" spans="5:6" x14ac:dyDescent="0.25">
      <c r="E33"/>
      <c r="F33"/>
    </row>
    <row r="34" spans="5:6" x14ac:dyDescent="0.25">
      <c r="E34"/>
      <c r="F34"/>
    </row>
    <row r="35" spans="5:6" x14ac:dyDescent="0.25">
      <c r="E35"/>
      <c r="F35"/>
    </row>
    <row r="36" spans="5:6" x14ac:dyDescent="0.25">
      <c r="E36"/>
      <c r="F36"/>
    </row>
    <row r="37" spans="5:6" x14ac:dyDescent="0.25">
      <c r="E37"/>
      <c r="F37"/>
    </row>
    <row r="38" spans="5:6" x14ac:dyDescent="0.25">
      <c r="E38"/>
      <c r="F38"/>
    </row>
    <row r="39" spans="5:6" x14ac:dyDescent="0.25">
      <c r="E39"/>
      <c r="F39"/>
    </row>
    <row r="40" spans="5:6" x14ac:dyDescent="0.25">
      <c r="E40"/>
      <c r="F40"/>
    </row>
    <row r="41" spans="5:6" x14ac:dyDescent="0.25">
      <c r="E41"/>
      <c r="F41"/>
    </row>
    <row r="42" spans="5:6" x14ac:dyDescent="0.25">
      <c r="E42"/>
      <c r="F42"/>
    </row>
    <row r="43" spans="5:6" x14ac:dyDescent="0.25">
      <c r="E43"/>
      <c r="F43"/>
    </row>
    <row r="44" spans="5:6" x14ac:dyDescent="0.25">
      <c r="E44"/>
      <c r="F44"/>
    </row>
    <row r="45" spans="5:6" x14ac:dyDescent="0.25">
      <c r="E45"/>
      <c r="F45"/>
    </row>
    <row r="46" spans="5:6" x14ac:dyDescent="0.25">
      <c r="E46"/>
      <c r="F46"/>
    </row>
    <row r="47" spans="5:6" x14ac:dyDescent="0.25">
      <c r="E47"/>
      <c r="F47"/>
    </row>
    <row r="48" spans="5:6" x14ac:dyDescent="0.25">
      <c r="E48"/>
      <c r="F48"/>
    </row>
    <row r="49" spans="5:6" x14ac:dyDescent="0.25">
      <c r="E49"/>
      <c r="F49"/>
    </row>
    <row r="50" spans="5:6" x14ac:dyDescent="0.25">
      <c r="E50"/>
      <c r="F50"/>
    </row>
    <row r="51" spans="5:6" x14ac:dyDescent="0.25">
      <c r="E51"/>
      <c r="F51"/>
    </row>
    <row r="52" spans="5:6" x14ac:dyDescent="0.25">
      <c r="E52"/>
      <c r="F52"/>
    </row>
    <row r="53" spans="5:6" x14ac:dyDescent="0.25">
      <c r="E53"/>
      <c r="F53"/>
    </row>
    <row r="54" spans="5:6" x14ac:dyDescent="0.25">
      <c r="E54"/>
      <c r="F54"/>
    </row>
    <row r="55" spans="5:6" x14ac:dyDescent="0.25">
      <c r="E55"/>
      <c r="F55"/>
    </row>
    <row r="56" spans="5:6" x14ac:dyDescent="0.25">
      <c r="E56"/>
      <c r="F56"/>
    </row>
    <row r="57" spans="5:6" x14ac:dyDescent="0.25">
      <c r="E57"/>
      <c r="F57"/>
    </row>
    <row r="58" spans="5:6" x14ac:dyDescent="0.25">
      <c r="E58"/>
      <c r="F58"/>
    </row>
    <row r="59" spans="5:6" x14ac:dyDescent="0.25">
      <c r="E59"/>
      <c r="F59"/>
    </row>
    <row r="60" spans="5:6" x14ac:dyDescent="0.25">
      <c r="E60"/>
      <c r="F60"/>
    </row>
    <row r="61" spans="5:6" x14ac:dyDescent="0.25">
      <c r="E61"/>
      <c r="F61"/>
    </row>
    <row r="62" spans="5:6" x14ac:dyDescent="0.25">
      <c r="E62"/>
      <c r="F62"/>
    </row>
    <row r="63" spans="5:6" x14ac:dyDescent="0.25">
      <c r="E63"/>
      <c r="F63"/>
    </row>
    <row r="64" spans="5:6" x14ac:dyDescent="0.25">
      <c r="E64"/>
      <c r="F64"/>
    </row>
    <row r="65" spans="5:6" x14ac:dyDescent="0.25">
      <c r="E65"/>
      <c r="F65"/>
    </row>
    <row r="66" spans="5:6" x14ac:dyDescent="0.25">
      <c r="E66"/>
      <c r="F66"/>
    </row>
    <row r="67" spans="5:6" x14ac:dyDescent="0.25">
      <c r="E67"/>
      <c r="F67"/>
    </row>
    <row r="68" spans="5:6" x14ac:dyDescent="0.25">
      <c r="E68"/>
      <c r="F68"/>
    </row>
    <row r="69" spans="5:6" x14ac:dyDescent="0.25">
      <c r="E69"/>
      <c r="F69"/>
    </row>
    <row r="70" spans="5:6" x14ac:dyDescent="0.25">
      <c r="E70"/>
      <c r="F70"/>
    </row>
    <row r="71" spans="5:6" x14ac:dyDescent="0.25">
      <c r="E71"/>
      <c r="F71"/>
    </row>
    <row r="72" spans="5:6" x14ac:dyDescent="0.25">
      <c r="E72"/>
      <c r="F72"/>
    </row>
    <row r="73" spans="5:6" x14ac:dyDescent="0.25">
      <c r="E73"/>
      <c r="F73"/>
    </row>
    <row r="74" spans="5:6" x14ac:dyDescent="0.25">
      <c r="E74"/>
      <c r="F74"/>
    </row>
    <row r="75" spans="5:6" x14ac:dyDescent="0.25">
      <c r="E75"/>
      <c r="F75"/>
    </row>
    <row r="76" spans="5:6" x14ac:dyDescent="0.25">
      <c r="E76"/>
      <c r="F76"/>
    </row>
    <row r="77" spans="5:6" x14ac:dyDescent="0.25">
      <c r="E77"/>
      <c r="F77"/>
    </row>
    <row r="78" spans="5:6" x14ac:dyDescent="0.25">
      <c r="E78"/>
      <c r="F78"/>
    </row>
    <row r="79" spans="5:6" x14ac:dyDescent="0.25">
      <c r="E79"/>
      <c r="F79"/>
    </row>
    <row r="80" spans="5:6" x14ac:dyDescent="0.25">
      <c r="E80"/>
      <c r="F80"/>
    </row>
    <row r="81" spans="5:6" x14ac:dyDescent="0.25">
      <c r="E81"/>
      <c r="F81"/>
    </row>
    <row r="82" spans="5:6" x14ac:dyDescent="0.25">
      <c r="E82"/>
      <c r="F82"/>
    </row>
    <row r="83" spans="5:6" x14ac:dyDescent="0.25">
      <c r="E83"/>
      <c r="F83"/>
    </row>
    <row r="84" spans="5:6" x14ac:dyDescent="0.25">
      <c r="E84"/>
      <c r="F84"/>
    </row>
    <row r="85" spans="5:6" x14ac:dyDescent="0.25">
      <c r="E85"/>
      <c r="F85"/>
    </row>
    <row r="86" spans="5:6" x14ac:dyDescent="0.25">
      <c r="E86"/>
      <c r="F86"/>
    </row>
    <row r="87" spans="5:6" x14ac:dyDescent="0.25">
      <c r="E87"/>
      <c r="F87"/>
    </row>
    <row r="88" spans="5:6" x14ac:dyDescent="0.25">
      <c r="E88"/>
      <c r="F88"/>
    </row>
    <row r="89" spans="5:6" x14ac:dyDescent="0.25">
      <c r="E89"/>
      <c r="F89"/>
    </row>
    <row r="90" spans="5:6" x14ac:dyDescent="0.25">
      <c r="E90"/>
      <c r="F90"/>
    </row>
    <row r="91" spans="5:6" x14ac:dyDescent="0.25">
      <c r="E91"/>
      <c r="F91"/>
    </row>
    <row r="92" spans="5:6" x14ac:dyDescent="0.25">
      <c r="E92"/>
      <c r="F92"/>
    </row>
    <row r="93" spans="5:6" x14ac:dyDescent="0.25">
      <c r="E93"/>
      <c r="F93"/>
    </row>
    <row r="94" spans="5:6" x14ac:dyDescent="0.25">
      <c r="E94"/>
      <c r="F94"/>
    </row>
    <row r="95" spans="5:6" x14ac:dyDescent="0.25">
      <c r="E95"/>
      <c r="F95"/>
    </row>
    <row r="96" spans="5:6" x14ac:dyDescent="0.25">
      <c r="E96"/>
      <c r="F96"/>
    </row>
    <row r="97" spans="5:6" x14ac:dyDescent="0.25">
      <c r="E97"/>
      <c r="F97"/>
    </row>
    <row r="98" spans="5:6" x14ac:dyDescent="0.25">
      <c r="E98"/>
      <c r="F98"/>
    </row>
    <row r="99" spans="5:6" x14ac:dyDescent="0.25">
      <c r="E99"/>
      <c r="F99"/>
    </row>
    <row r="100" spans="5:6" x14ac:dyDescent="0.25">
      <c r="E100"/>
      <c r="F100"/>
    </row>
    <row r="101" spans="5:6" x14ac:dyDescent="0.25">
      <c r="E101"/>
      <c r="F101"/>
    </row>
    <row r="102" spans="5:6" x14ac:dyDescent="0.25">
      <c r="E102"/>
      <c r="F102"/>
    </row>
    <row r="103" spans="5:6" x14ac:dyDescent="0.25">
      <c r="E103"/>
      <c r="F103"/>
    </row>
    <row r="104" spans="5:6" x14ac:dyDescent="0.25">
      <c r="E104"/>
      <c r="F104"/>
    </row>
    <row r="105" spans="5:6" x14ac:dyDescent="0.25">
      <c r="E105"/>
      <c r="F105"/>
    </row>
    <row r="106" spans="5:6" x14ac:dyDescent="0.25">
      <c r="E106"/>
      <c r="F106"/>
    </row>
    <row r="107" spans="5:6" x14ac:dyDescent="0.25">
      <c r="E107"/>
      <c r="F107"/>
    </row>
    <row r="108" spans="5:6" x14ac:dyDescent="0.25">
      <c r="E108"/>
      <c r="F108"/>
    </row>
    <row r="109" spans="5:6" x14ac:dyDescent="0.25">
      <c r="E109"/>
      <c r="F109"/>
    </row>
    <row r="110" spans="5:6" x14ac:dyDescent="0.25">
      <c r="E110"/>
      <c r="F110"/>
    </row>
    <row r="111" spans="5:6" x14ac:dyDescent="0.25">
      <c r="E111"/>
      <c r="F111"/>
    </row>
    <row r="112" spans="5:6" x14ac:dyDescent="0.25">
      <c r="E112"/>
      <c r="F112"/>
    </row>
    <row r="113" spans="5:6" x14ac:dyDescent="0.25">
      <c r="E113"/>
      <c r="F113"/>
    </row>
    <row r="114" spans="5:6" x14ac:dyDescent="0.25">
      <c r="E114"/>
      <c r="F114"/>
    </row>
    <row r="115" spans="5:6" x14ac:dyDescent="0.25">
      <c r="E115"/>
      <c r="F115"/>
    </row>
    <row r="116" spans="5:6" x14ac:dyDescent="0.25">
      <c r="E116"/>
      <c r="F116"/>
    </row>
    <row r="117" spans="5:6" x14ac:dyDescent="0.25">
      <c r="E117"/>
      <c r="F117"/>
    </row>
    <row r="118" spans="5:6" x14ac:dyDescent="0.25">
      <c r="E118"/>
      <c r="F118"/>
    </row>
    <row r="119" spans="5:6" x14ac:dyDescent="0.25">
      <c r="E119"/>
      <c r="F119"/>
    </row>
    <row r="120" spans="5:6" x14ac:dyDescent="0.25">
      <c r="E120"/>
      <c r="F120"/>
    </row>
    <row r="121" spans="5:6" x14ac:dyDescent="0.25">
      <c r="E121"/>
      <c r="F121"/>
    </row>
    <row r="122" spans="5:6" x14ac:dyDescent="0.25">
      <c r="E122"/>
      <c r="F122"/>
    </row>
    <row r="123" spans="5:6" x14ac:dyDescent="0.25">
      <c r="E123"/>
      <c r="F123"/>
    </row>
    <row r="124" spans="5:6" x14ac:dyDescent="0.25">
      <c r="E124"/>
      <c r="F124"/>
    </row>
    <row r="125" spans="5:6" x14ac:dyDescent="0.25">
      <c r="E125"/>
      <c r="F125"/>
    </row>
    <row r="126" spans="5:6" x14ac:dyDescent="0.25">
      <c r="E126"/>
      <c r="F126"/>
    </row>
    <row r="127" spans="5:6" x14ac:dyDescent="0.25">
      <c r="E127"/>
      <c r="F127"/>
    </row>
    <row r="128" spans="5:6" x14ac:dyDescent="0.25">
      <c r="E128"/>
      <c r="F128"/>
    </row>
    <row r="129" spans="5:6" x14ac:dyDescent="0.25">
      <c r="E129"/>
      <c r="F129"/>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7"/>
  <sheetViews>
    <sheetView showGridLines="0" workbookViewId="0">
      <pane ySplit="3" topLeftCell="A4" activePane="bottomLeft" state="frozen"/>
      <selection pane="bottomLeft" activeCell="C34" sqref="C34"/>
    </sheetView>
  </sheetViews>
  <sheetFormatPr defaultRowHeight="15" x14ac:dyDescent="0.25"/>
  <cols>
    <col min="1" max="1" width="13.5703125" style="12" bestFit="1" customWidth="1"/>
    <col min="2" max="2" width="38.28515625" customWidth="1"/>
    <col min="3" max="3" width="13.5703125" bestFit="1" customWidth="1"/>
    <col min="4" max="4" width="11" style="4" bestFit="1" customWidth="1"/>
    <col min="5" max="5" width="14.5703125" style="4" customWidth="1"/>
    <col min="6" max="6" width="13.42578125" bestFit="1" customWidth="1"/>
    <col min="7" max="7" width="16.42578125" bestFit="1" customWidth="1"/>
  </cols>
  <sheetData>
    <row r="1" spans="1:11" ht="22.5" x14ac:dyDescent="0.3">
      <c r="B1" s="18" t="s">
        <v>71</v>
      </c>
      <c r="C1" s="2"/>
      <c r="D1" s="10" t="s">
        <v>39</v>
      </c>
      <c r="E1" s="10" t="s">
        <v>40</v>
      </c>
    </row>
    <row r="2" spans="1:11" ht="18" x14ac:dyDescent="0.25">
      <c r="B2" s="9" t="s">
        <v>104</v>
      </c>
      <c r="C2" s="2"/>
      <c r="D2" s="10"/>
      <c r="E2" s="10"/>
    </row>
    <row r="3" spans="1:11" s="5" customFormat="1" ht="30" x14ac:dyDescent="0.25">
      <c r="A3" s="52" t="s">
        <v>19</v>
      </c>
      <c r="B3" s="53" t="s">
        <v>1</v>
      </c>
      <c r="C3" s="54" t="s">
        <v>42</v>
      </c>
      <c r="D3" s="55" t="s">
        <v>2</v>
      </c>
      <c r="E3" s="55" t="s">
        <v>3</v>
      </c>
      <c r="F3" s="53" t="s">
        <v>21</v>
      </c>
      <c r="G3" s="53" t="s">
        <v>41</v>
      </c>
    </row>
    <row r="4" spans="1:11" x14ac:dyDescent="0.25">
      <c r="A4" s="56">
        <v>101</v>
      </c>
      <c r="B4" s="58" t="str">
        <f>VLOOKUP($A4,'Chart AC'!$A$3:$B$37,2,0)</f>
        <v>Cash</v>
      </c>
      <c r="C4" s="58" t="str">
        <f>VLOOKUP($A4,'Chart AC'!$A$3:$C$37,3,0)</f>
        <v>Asset</v>
      </c>
      <c r="D4" s="59">
        <f>SUMIF(Journal!$C:$C,'Trial Balance'!$B4,Journal!$E:$E)</f>
        <v>9554</v>
      </c>
      <c r="E4" s="59">
        <f>SUMIF(Journal!$C:$C,'Trial Balance'!$B4,Journal!$F:$F)</f>
        <v>10981</v>
      </c>
      <c r="F4" s="60">
        <f>IF(G4="Dr",D4-E4,E4-D4)</f>
        <v>-1427</v>
      </c>
      <c r="G4" s="61" t="str">
        <f>VLOOKUP($A4,'Chart AC'!$A$3:$F$38,6,0)</f>
        <v>Dr</v>
      </c>
    </row>
    <row r="5" spans="1:11" x14ac:dyDescent="0.25">
      <c r="A5" s="56">
        <v>102</v>
      </c>
      <c r="B5" s="58" t="str">
        <f>VLOOKUP($A5,'Chart AC'!$A$3:$B$37,2,0)</f>
        <v>Bkash-Rumana</v>
      </c>
      <c r="C5" s="58" t="str">
        <f>VLOOKUP($A5,'Chart AC'!$A$3:$C$37,3,0)</f>
        <v>Asset</v>
      </c>
      <c r="D5" s="59">
        <f>SUMIF(Journal!$C:$C,'Trial Balance'!$B5,Journal!$E:$E)</f>
        <v>0</v>
      </c>
      <c r="E5" s="59">
        <f>SUMIF(Journal!$C:$C,'Trial Balance'!$B5,Journal!$F:$F)</f>
        <v>0</v>
      </c>
      <c r="F5" s="60">
        <f t="shared" ref="F5:F21" si="0">IF(G5="Dr",D5-E5,E5-D5)</f>
        <v>0</v>
      </c>
      <c r="G5" s="61" t="str">
        <f>VLOOKUP($A5,'Chart AC'!$A$3:$F$38,6,0)</f>
        <v>Dr</v>
      </c>
    </row>
    <row r="6" spans="1:11" x14ac:dyDescent="0.25">
      <c r="A6" s="56">
        <v>103</v>
      </c>
      <c r="B6" s="58" t="str">
        <f>VLOOKUP($A6,'Chart AC'!$A$3:$B$37,2,0)</f>
        <v>Bkash-Sonia</v>
      </c>
      <c r="C6" s="58" t="str">
        <f>VLOOKUP($A6,'Chart AC'!$A$3:$C$37,3,0)</f>
        <v>Asset</v>
      </c>
      <c r="D6" s="59">
        <f>SUMIF(Journal!$C:$C,'Trial Balance'!$B6,Journal!$E:$E)</f>
        <v>290</v>
      </c>
      <c r="E6" s="59">
        <f>SUMIF(Journal!$C:$C,'Trial Balance'!$B6,Journal!$F:$F)</f>
        <v>290</v>
      </c>
      <c r="F6" s="60">
        <f t="shared" si="0"/>
        <v>0</v>
      </c>
      <c r="G6" s="61" t="str">
        <f>VLOOKUP($A6,'Chart AC'!$A$3:$F$38,6,0)</f>
        <v>Dr</v>
      </c>
      <c r="K6" s="35"/>
    </row>
    <row r="7" spans="1:11" x14ac:dyDescent="0.25">
      <c r="A7" s="56">
        <v>104</v>
      </c>
      <c r="B7" s="58" t="str">
        <f>VLOOKUP($A7,'Chart AC'!$A$3:$B$37,2,0)</f>
        <v>Nagad-Rumana</v>
      </c>
      <c r="C7" s="58" t="str">
        <f>VLOOKUP($A7,'Chart AC'!$A$3:$C$37,3,0)</f>
        <v>Asset</v>
      </c>
      <c r="D7" s="59">
        <f>SUMIF(Journal!$C:$C,'Trial Balance'!$B7,Journal!$E:$E)</f>
        <v>0</v>
      </c>
      <c r="E7" s="59">
        <f>SUMIF(Journal!$C:$C,'Trial Balance'!$B7,Journal!$F:$F)</f>
        <v>0</v>
      </c>
      <c r="F7" s="60">
        <f t="shared" si="0"/>
        <v>0</v>
      </c>
      <c r="G7" s="61" t="str">
        <f>VLOOKUP($A7,'Chart AC'!$A$3:$F$38,6,0)</f>
        <v>Dr</v>
      </c>
    </row>
    <row r="8" spans="1:11" x14ac:dyDescent="0.25">
      <c r="A8" s="56">
        <v>105</v>
      </c>
      <c r="B8" s="58" t="str">
        <f>VLOOKUP($A8,'Chart AC'!$A$3:$B$37,2,0)</f>
        <v>Bank</v>
      </c>
      <c r="C8" s="58" t="str">
        <f>VLOOKUP($A8,'Chart AC'!$A$3:$C$37,3,0)</f>
        <v>Asset</v>
      </c>
      <c r="D8" s="59">
        <f>SUMIF(Journal!$C:$C,'Trial Balance'!$B8,Journal!$E:$E)</f>
        <v>0</v>
      </c>
      <c r="E8" s="59">
        <f>SUMIF(Journal!$C:$C,'Trial Balance'!$B8,Journal!$F:$F)</f>
        <v>0</v>
      </c>
      <c r="F8" s="60">
        <f t="shared" si="0"/>
        <v>0</v>
      </c>
      <c r="G8" s="61" t="str">
        <f>VLOOKUP($A8,'Chart AC'!$A$3:$F$38,6,0)</f>
        <v>Dr</v>
      </c>
    </row>
    <row r="9" spans="1:11" x14ac:dyDescent="0.25">
      <c r="A9" s="56">
        <v>106</v>
      </c>
      <c r="B9" s="58" t="str">
        <f>VLOOKUP($A9,'Chart AC'!$A$3:$B$37,2,0)</f>
        <v>Recievable-Academia School</v>
      </c>
      <c r="C9" s="58" t="str">
        <f>VLOOKUP($A9,'Chart AC'!$A$3:$C$37,3,0)</f>
        <v>Asset</v>
      </c>
      <c r="D9" s="59">
        <f>SUMIF(Journal!$C:$C,'Trial Balance'!$B9,Journal!$E:$E)</f>
        <v>0</v>
      </c>
      <c r="E9" s="59">
        <f>SUMIF(Journal!$C:$C,'Trial Balance'!$B9,Journal!$F:$F)</f>
        <v>0</v>
      </c>
      <c r="F9" s="60">
        <f t="shared" si="0"/>
        <v>0</v>
      </c>
      <c r="G9" s="61" t="str">
        <f>VLOOKUP($A9,'Chart AC'!$A$3:$F$38,6,0)</f>
        <v>Dr</v>
      </c>
    </row>
    <row r="10" spans="1:11" x14ac:dyDescent="0.25">
      <c r="A10" s="56">
        <v>107</v>
      </c>
      <c r="B10" s="58">
        <f>VLOOKUP($A10,'Chart AC'!$A$3:$B$37,2,0)</f>
        <v>0</v>
      </c>
      <c r="C10" s="58" t="str">
        <f>VLOOKUP($A10,'Chart AC'!$A$3:$C$37,3,0)</f>
        <v>Asset</v>
      </c>
      <c r="D10" s="59">
        <f>SUMIF(Journal!$C:$C,'Trial Balance'!$B10,Journal!$E:$E)</f>
        <v>0</v>
      </c>
      <c r="E10" s="59">
        <f>SUMIF(Journal!$C:$C,'Trial Balance'!$B10,Journal!$F:$F)</f>
        <v>0</v>
      </c>
      <c r="F10" s="60">
        <f t="shared" si="0"/>
        <v>0</v>
      </c>
      <c r="G10" s="61" t="str">
        <f>VLOOKUP($A10,'Chart AC'!$A$3:$F$38,6,0)</f>
        <v>Dr</v>
      </c>
    </row>
    <row r="11" spans="1:11" x14ac:dyDescent="0.25">
      <c r="A11" s="56">
        <v>108</v>
      </c>
      <c r="B11" s="58" t="str">
        <f>VLOOKUP($A11,'Chart AC'!$A$3:$B$37,2,0)</f>
        <v>Machinery</v>
      </c>
      <c r="C11" s="58" t="str">
        <f>VLOOKUP($A11,'Chart AC'!$A$3:$C$37,3,0)</f>
        <v>Asset</v>
      </c>
      <c r="D11" s="59">
        <f>SUMIF(Journal!$C:$C,'Trial Balance'!$B11,Journal!$E:$E)</f>
        <v>374</v>
      </c>
      <c r="E11" s="59">
        <f>SUMIF(Journal!$C:$C,'Trial Balance'!$B11,Journal!$F:$F)</f>
        <v>0</v>
      </c>
      <c r="F11" s="60">
        <f t="shared" si="0"/>
        <v>374</v>
      </c>
      <c r="G11" s="61" t="str">
        <f>VLOOKUP($A11,'Chart AC'!$A$3:$F$38,6,0)</f>
        <v>Dr</v>
      </c>
    </row>
    <row r="12" spans="1:11" x14ac:dyDescent="0.25">
      <c r="A12" s="56">
        <v>109</v>
      </c>
      <c r="B12" s="58" t="str">
        <f>VLOOKUP($A12,'Chart AC'!$A$3:$B$37,2,0)</f>
        <v>Equipments</v>
      </c>
      <c r="C12" s="58" t="str">
        <f>VLOOKUP($A12,'Chart AC'!$A$3:$C$37,3,0)</f>
        <v>Asset</v>
      </c>
      <c r="D12" s="59">
        <f>SUMIF(Journal!$C:$C,'Trial Balance'!$B12,Journal!$E:$E)</f>
        <v>240</v>
      </c>
      <c r="E12" s="59">
        <f>SUMIF(Journal!$C:$C,'Trial Balance'!$B12,Journal!$F:$F)</f>
        <v>0</v>
      </c>
      <c r="F12" s="60">
        <f t="shared" si="0"/>
        <v>240</v>
      </c>
      <c r="G12" s="61" t="str">
        <f>VLOOKUP($A12,'Chart AC'!$A$3:$F$38,6,0)</f>
        <v>Dr</v>
      </c>
    </row>
    <row r="13" spans="1:11" x14ac:dyDescent="0.25">
      <c r="A13" s="56">
        <v>110</v>
      </c>
      <c r="B13" s="58" t="str">
        <f>VLOOKUP($A13,'Chart AC'!$A$3:$B$37,2,0)</f>
        <v>Accumulated Depreciation</v>
      </c>
      <c r="C13" s="58" t="str">
        <f>VLOOKUP($A13,'Chart AC'!$A$3:$C$37,3,0)</f>
        <v>Asset</v>
      </c>
      <c r="D13" s="59">
        <f>SUMIF(Journal!$C:$C,'Trial Balance'!$B13,Journal!$E:$E)</f>
        <v>0</v>
      </c>
      <c r="E13" s="59">
        <f>SUMIF(Journal!$C:$C,'Trial Balance'!$B13,Journal!$F:$F)</f>
        <v>0</v>
      </c>
      <c r="F13" s="60">
        <f t="shared" si="0"/>
        <v>0</v>
      </c>
      <c r="G13" s="61" t="str">
        <f>VLOOKUP($A13,'Chart AC'!$A$3:$F$38,6,0)</f>
        <v>Cr</v>
      </c>
    </row>
    <row r="14" spans="1:11" x14ac:dyDescent="0.25">
      <c r="A14" s="56">
        <v>200</v>
      </c>
      <c r="B14" s="58" t="str">
        <f>VLOOKUP($A14,'Chart AC'!$A$3:$B$37,2,0)</f>
        <v>Capital</v>
      </c>
      <c r="C14" s="58" t="str">
        <f>VLOOKUP($A14,'Chart AC'!$A$3:$C$37,3,0)</f>
        <v>Equity</v>
      </c>
      <c r="D14" s="59">
        <f>SUMIF(Journal!$C:$C,'Trial Balance'!$B14,Journal!$E:$E)</f>
        <v>0</v>
      </c>
      <c r="E14" s="59">
        <f>SUMIF(Journal!$C:$C,'Trial Balance'!$B14,Journal!$F:$F)</f>
        <v>6000</v>
      </c>
      <c r="F14" s="60">
        <f t="shared" si="0"/>
        <v>6000</v>
      </c>
      <c r="G14" s="61" t="str">
        <f>VLOOKUP($A14,'Chart AC'!$A$3:$F$38,6,0)</f>
        <v>Cr</v>
      </c>
    </row>
    <row r="15" spans="1:11" x14ac:dyDescent="0.25">
      <c r="A15" s="56">
        <v>201</v>
      </c>
      <c r="B15" s="58" t="str">
        <f>VLOOKUP($A15,'Chart AC'!$A$3:$B$37,2,0)</f>
        <v>Withdrawal</v>
      </c>
      <c r="C15" s="58" t="str">
        <f>VLOOKUP($A15,'Chart AC'!$A$3:$C$37,3,0)</f>
        <v>Equity</v>
      </c>
      <c r="D15" s="59">
        <f>SUMIF(Journal!$C:$C,'Trial Balance'!$B15,Journal!$E:$E)</f>
        <v>0</v>
      </c>
      <c r="E15" s="59">
        <f>SUMIF(Journal!$C:$C,'Trial Balance'!$B15,Journal!$F:$F)</f>
        <v>0</v>
      </c>
      <c r="F15" s="60">
        <f t="shared" si="0"/>
        <v>0</v>
      </c>
      <c r="G15" s="61" t="str">
        <f>VLOOKUP($A15,'Chart AC'!$A$3:$F$38,6,0)</f>
        <v>Cr</v>
      </c>
    </row>
    <row r="16" spans="1:11" x14ac:dyDescent="0.25">
      <c r="A16" s="56">
        <v>301</v>
      </c>
      <c r="B16" s="58" t="str">
        <f>VLOOKUP($A16,'Chart AC'!$A$3:$B$37,2,0)</f>
        <v>Sales Discount/Return</v>
      </c>
      <c r="C16" s="58" t="str">
        <f>VLOOKUP($A16,'Chart AC'!$A$3:$C$37,3,0)</f>
        <v>Expenditure</v>
      </c>
      <c r="D16" s="59">
        <f>SUMIF(Journal!$C:$C,'Trial Balance'!$B16,Journal!$E:$E)</f>
        <v>13</v>
      </c>
      <c r="E16" s="59">
        <f>SUMIF(Journal!$C:$C,'Trial Balance'!$B16,Journal!$F:$F)</f>
        <v>0</v>
      </c>
      <c r="F16" s="60">
        <f t="shared" si="0"/>
        <v>13</v>
      </c>
      <c r="G16" s="61" t="str">
        <f>VLOOKUP($A16,'Chart AC'!$A$3:$F$38,6,0)</f>
        <v>Dr</v>
      </c>
    </row>
    <row r="17" spans="1:7" x14ac:dyDescent="0.25">
      <c r="A17" s="57">
        <v>302</v>
      </c>
      <c r="B17" s="58" t="str">
        <f>VLOOKUP($A17,'Chart AC'!$A$3:$B$37,2,0)</f>
        <v>Beef Purchase</v>
      </c>
      <c r="C17" s="58" t="str">
        <f>VLOOKUP($A17,'Chart AC'!$A$3:$C$37,3,0)</f>
        <v>Expenditure</v>
      </c>
      <c r="D17" s="59">
        <f>SUMIF(Journal!$C:$C,'Trial Balance'!$B17,Journal!$E:$E)</f>
        <v>0</v>
      </c>
      <c r="E17" s="59">
        <f>SUMIF(Journal!$C:$C,'Trial Balance'!$B17,Journal!$F:$F)</f>
        <v>0</v>
      </c>
      <c r="F17" s="60">
        <f t="shared" si="0"/>
        <v>0</v>
      </c>
      <c r="G17" s="61" t="str">
        <f>VLOOKUP($A17,'Chart AC'!$A$3:$F$38,6,0)</f>
        <v>Dr</v>
      </c>
    </row>
    <row r="18" spans="1:7" x14ac:dyDescent="0.25">
      <c r="A18" s="57">
        <v>303</v>
      </c>
      <c r="B18" s="58" t="str">
        <f>VLOOKUP($A18,'Chart AC'!$A$3:$B$37,2,0)</f>
        <v>Chicken Purchase</v>
      </c>
      <c r="C18" s="58" t="str">
        <f>VLOOKUP($A18,'Chart AC'!$A$3:$C$37,3,0)</f>
        <v>Expenditure</v>
      </c>
      <c r="D18" s="59">
        <f>SUMIF(Journal!$C:$C,'Trial Balance'!$B18,Journal!$E:$E)</f>
        <v>0</v>
      </c>
      <c r="E18" s="59">
        <f>SUMIF(Journal!$C:$C,'Trial Balance'!$B18,Journal!$F:$F)</f>
        <v>0</v>
      </c>
      <c r="F18" s="60">
        <f t="shared" si="0"/>
        <v>0</v>
      </c>
      <c r="G18" s="61" t="str">
        <f>VLOOKUP($A18,'Chart AC'!$A$3:$F$38,6,0)</f>
        <v>Dr</v>
      </c>
    </row>
    <row r="19" spans="1:7" x14ac:dyDescent="0.25">
      <c r="A19" s="57">
        <v>304</v>
      </c>
      <c r="B19" s="58" t="str">
        <f>VLOOKUP($A19,'Chart AC'!$A$3:$B$37,2,0)</f>
        <v>Flour Purchase</v>
      </c>
      <c r="C19" s="58" t="str">
        <f>VLOOKUP($A19,'Chart AC'!$A$3:$C$37,3,0)</f>
        <v>Expenditure</v>
      </c>
      <c r="D19" s="59">
        <f>SUMIF(Journal!$C:$C,'Trial Balance'!$B19,Journal!$E:$E)</f>
        <v>940</v>
      </c>
      <c r="E19" s="59">
        <f>SUMIF(Journal!$C:$C,'Trial Balance'!$B19,Journal!$F:$F)</f>
        <v>0</v>
      </c>
      <c r="F19" s="60">
        <f t="shared" si="0"/>
        <v>940</v>
      </c>
      <c r="G19" s="61" t="str">
        <f>VLOOKUP($A19,'Chart AC'!$A$3:$F$38,6,0)</f>
        <v>Dr</v>
      </c>
    </row>
    <row r="20" spans="1:7" x14ac:dyDescent="0.25">
      <c r="A20" s="57">
        <v>305</v>
      </c>
      <c r="B20" s="58" t="str">
        <f>VLOOKUP($A20,'Chart AC'!$A$3:$B$37,2,0)</f>
        <v>Oil Purchase</v>
      </c>
      <c r="C20" s="58" t="str">
        <f>VLOOKUP($A20,'Chart AC'!$A$3:$C$37,3,0)</f>
        <v>Expenditure</v>
      </c>
      <c r="D20" s="59">
        <f>SUMIF(Journal!$C:$C,'Trial Balance'!$B20,Journal!$E:$E)</f>
        <v>560</v>
      </c>
      <c r="E20" s="59">
        <f>SUMIF(Journal!$C:$C,'Trial Balance'!$B20,Journal!$F:$F)</f>
        <v>0</v>
      </c>
      <c r="F20" s="60">
        <f t="shared" si="0"/>
        <v>560</v>
      </c>
      <c r="G20" s="61" t="str">
        <f>VLOOKUP($A20,'Chart AC'!$A$3:$F$38,6,0)</f>
        <v>Dr</v>
      </c>
    </row>
    <row r="21" spans="1:7" x14ac:dyDescent="0.25">
      <c r="A21" s="57">
        <v>306</v>
      </c>
      <c r="B21" s="58" t="str">
        <f>VLOOKUP($A21,'Chart AC'!$A$3:$B$37,2,0)</f>
        <v>KachaBazar</v>
      </c>
      <c r="C21" s="58" t="str">
        <f>VLOOKUP($A21,'Chart AC'!$A$3:$C$37,3,0)</f>
        <v>Expenditure</v>
      </c>
      <c r="D21" s="59">
        <f>SUMIF(Journal!$C:$C,'Trial Balance'!$B21,Journal!$E:$E)</f>
        <v>6108</v>
      </c>
      <c r="E21" s="59">
        <f>SUMIF(Journal!$C:$C,'Trial Balance'!$B21,Journal!$F:$F)</f>
        <v>0</v>
      </c>
      <c r="F21" s="60">
        <f t="shared" si="0"/>
        <v>6108</v>
      </c>
      <c r="G21" s="61" t="str">
        <f>VLOOKUP($A21,'Chart AC'!$A$3:$F$38,6,0)</f>
        <v>Dr</v>
      </c>
    </row>
    <row r="22" spans="1:7" x14ac:dyDescent="0.25">
      <c r="A22" s="57">
        <v>307</v>
      </c>
      <c r="B22" s="58" t="str">
        <f>VLOOKUP($A22,'Chart AC'!$A$3:$B$37,2,0)</f>
        <v>Packaging</v>
      </c>
      <c r="C22" s="58" t="str">
        <f>VLOOKUP($A22,'Chart AC'!$A$3:$C$37,3,0)</f>
        <v>Expenditure</v>
      </c>
      <c r="D22" s="59">
        <f>SUMIF(Journal!$C:$C,'Trial Balance'!$B22,Journal!$E:$E)</f>
        <v>975</v>
      </c>
      <c r="E22" s="59">
        <f>SUMIF(Journal!$C:$C,'Trial Balance'!$B22,Journal!$F:$F)</f>
        <v>0</v>
      </c>
      <c r="F22" s="60">
        <f t="shared" ref="F22" si="1">IF(G22="Dr",D22-E22,E22-D22)</f>
        <v>975</v>
      </c>
      <c r="G22" s="61" t="str">
        <f>VLOOKUP($A22,'Chart AC'!$A$3:$F$38,6,0)</f>
        <v>Dr</v>
      </c>
    </row>
    <row r="23" spans="1:7" x14ac:dyDescent="0.25">
      <c r="A23" s="57">
        <v>308</v>
      </c>
      <c r="B23" s="58" t="str">
        <f>VLOOKUP($A23,'Chart AC'!$A$3:$B$37,2,0)</f>
        <v>Wages</v>
      </c>
      <c r="C23" s="58" t="str">
        <f>VLOOKUP($A23,'Chart AC'!$A$3:$C$37,3,0)</f>
        <v>Expenditure</v>
      </c>
      <c r="D23" s="59">
        <f>SUMIF(Journal!$C:$C,'Trial Balance'!$B23,Journal!$E:$E)</f>
        <v>1672</v>
      </c>
      <c r="E23" s="59">
        <f>SUMIF(Journal!$C:$C,'Trial Balance'!$B23,Journal!$F:$F)</f>
        <v>0</v>
      </c>
      <c r="F23" s="60">
        <f t="shared" ref="F23:F36" si="2">IF(G23="Dr",D23-E23,E23-D23)</f>
        <v>1672</v>
      </c>
      <c r="G23" s="61" t="str">
        <f>VLOOKUP($A23,'Chart AC'!$A$3:$F$38,6,0)</f>
        <v>Dr</v>
      </c>
    </row>
    <row r="24" spans="1:7" x14ac:dyDescent="0.25">
      <c r="A24" s="57">
        <v>309</v>
      </c>
      <c r="B24" s="58" t="str">
        <f>VLOOKUP($A24,'Chart AC'!$A$3:$B$37,2,0)</f>
        <v>Transport</v>
      </c>
      <c r="C24" s="58" t="str">
        <f>VLOOKUP($A24,'Chart AC'!$A$3:$C$37,3,0)</f>
        <v>Expenditure</v>
      </c>
      <c r="D24" s="59">
        <f>SUMIF(Journal!$C:$C,'Trial Balance'!$B24,Journal!$E:$E)</f>
        <v>50</v>
      </c>
      <c r="E24" s="59">
        <f>SUMIF(Journal!$C:$C,'Trial Balance'!$B24,Journal!$F:$F)</f>
        <v>0</v>
      </c>
      <c r="F24" s="60">
        <f t="shared" si="2"/>
        <v>50</v>
      </c>
      <c r="G24" s="61" t="str">
        <f>VLOOKUP($A24,'Chart AC'!$A$3:$F$38,6,0)</f>
        <v>Dr</v>
      </c>
    </row>
    <row r="25" spans="1:7" x14ac:dyDescent="0.25">
      <c r="A25" s="57">
        <v>310</v>
      </c>
      <c r="B25" s="58">
        <f>VLOOKUP($A25,'Chart AC'!$A$3:$B$37,2,0)</f>
        <v>0</v>
      </c>
      <c r="C25" s="58" t="str">
        <f>VLOOKUP($A25,'Chart AC'!$A$3:$C$37,3,0)</f>
        <v>Expenditure</v>
      </c>
      <c r="D25" s="59">
        <f>SUMIF(Journal!$C:$C,'Trial Balance'!$B25,Journal!$E:$E)</f>
        <v>0</v>
      </c>
      <c r="E25" s="59">
        <f>SUMIF(Journal!$C:$C,'Trial Balance'!$B25,Journal!$F:$F)</f>
        <v>0</v>
      </c>
      <c r="F25" s="60">
        <f t="shared" si="2"/>
        <v>0</v>
      </c>
      <c r="G25" s="61" t="str">
        <f>VLOOKUP($A25,'Chart AC'!$A$3:$F$38,6,0)</f>
        <v>Dr</v>
      </c>
    </row>
    <row r="26" spans="1:7" x14ac:dyDescent="0.25">
      <c r="A26" s="57">
        <v>311</v>
      </c>
      <c r="B26" s="58" t="str">
        <f>VLOOKUP($A26,'Chart AC'!$A$3:$B$37,2,0)</f>
        <v>Salary</v>
      </c>
      <c r="C26" s="58" t="str">
        <f>VLOOKUP($A26,'Chart AC'!$A$3:$C$37,3,0)</f>
        <v>Expenditure</v>
      </c>
      <c r="D26" s="59">
        <f>SUMIF(Journal!$C:$C,'Trial Balance'!$B26,Journal!$E:$E)</f>
        <v>0</v>
      </c>
      <c r="E26" s="59">
        <f>SUMIF(Journal!$C:$C,'Trial Balance'!$B26,Journal!$F:$F)</f>
        <v>0</v>
      </c>
      <c r="F26" s="60">
        <f t="shared" si="2"/>
        <v>0</v>
      </c>
      <c r="G26" s="61" t="str">
        <f>VLOOKUP($A26,'Chart AC'!$A$3:$F$38,6,0)</f>
        <v>Dr</v>
      </c>
    </row>
    <row r="27" spans="1:7" x14ac:dyDescent="0.25">
      <c r="A27" s="57">
        <v>312</v>
      </c>
      <c r="B27" s="58" t="str">
        <f>VLOOKUP($A27,'Chart AC'!$A$3:$B$37,2,0)</f>
        <v>Rent</v>
      </c>
      <c r="C27" s="58" t="str">
        <f>VLOOKUP($A27,'Chart AC'!$A$3:$C$37,3,0)</f>
        <v>Expenditure</v>
      </c>
      <c r="D27" s="59">
        <f>SUMIF(Journal!$C:$C,'Trial Balance'!$B27,Journal!$E:$E)</f>
        <v>0</v>
      </c>
      <c r="E27" s="59">
        <f>SUMIF(Journal!$C:$C,'Trial Balance'!$B27,Journal!$F:$F)</f>
        <v>0</v>
      </c>
      <c r="F27" s="60">
        <f t="shared" si="2"/>
        <v>0</v>
      </c>
      <c r="G27" s="61" t="str">
        <f>VLOOKUP($A27,'Chart AC'!$A$3:$F$38,6,0)</f>
        <v>Dr</v>
      </c>
    </row>
    <row r="28" spans="1:7" x14ac:dyDescent="0.25">
      <c r="A28" s="57">
        <v>313</v>
      </c>
      <c r="B28" s="58" t="str">
        <f>VLOOKUP($A28,'Chart AC'!$A$3:$B$37,2,0)</f>
        <v>Marketing</v>
      </c>
      <c r="C28" s="58" t="str">
        <f>VLOOKUP($A28,'Chart AC'!$A$3:$C$37,3,0)</f>
        <v>Expenditure</v>
      </c>
      <c r="D28" s="59">
        <f>SUMIF(Journal!$C:$C,'Trial Balance'!$B28,Journal!$E:$E)</f>
        <v>53</v>
      </c>
      <c r="E28" s="59">
        <f>SUMIF(Journal!$C:$C,'Trial Balance'!$B28,Journal!$F:$F)</f>
        <v>0</v>
      </c>
      <c r="F28" s="60">
        <f t="shared" si="2"/>
        <v>53</v>
      </c>
      <c r="G28" s="61" t="str">
        <f>VLOOKUP($A28,'Chart AC'!$A$3:$F$38,6,0)</f>
        <v>Dr</v>
      </c>
    </row>
    <row r="29" spans="1:7" x14ac:dyDescent="0.25">
      <c r="A29" s="57">
        <v>314</v>
      </c>
      <c r="B29" s="58" t="str">
        <f>VLOOKUP($A29,'Chart AC'!$A$3:$B$37,2,0)</f>
        <v>Utilities</v>
      </c>
      <c r="C29" s="58" t="str">
        <f>VLOOKUP($A29,'Chart AC'!$A$3:$C$37,3,0)</f>
        <v>Expenditure</v>
      </c>
      <c r="D29" s="59">
        <f>SUMIF(Journal!$C:$C,'Trial Balance'!$B29,Journal!$E:$E)</f>
        <v>0</v>
      </c>
      <c r="E29" s="59">
        <f>SUMIF(Journal!$C:$C,'Trial Balance'!$B29,Journal!$F:$F)</f>
        <v>0</v>
      </c>
      <c r="F29" s="60">
        <f t="shared" si="2"/>
        <v>0</v>
      </c>
      <c r="G29" s="61" t="str">
        <f>VLOOKUP($A29,'Chart AC'!$A$3:$F$38,6,0)</f>
        <v>Dr</v>
      </c>
    </row>
    <row r="30" spans="1:7" x14ac:dyDescent="0.25">
      <c r="A30" s="57">
        <v>315</v>
      </c>
      <c r="B30" s="58" t="str">
        <f>VLOOKUP($A30,'Chart AC'!$A$3:$B$37,2,0)</f>
        <v>Service Charge</v>
      </c>
      <c r="C30" s="58" t="str">
        <f>VLOOKUP($A30,'Chart AC'!$A$3:$C$37,3,0)</f>
        <v>Expenditure</v>
      </c>
      <c r="D30" s="59">
        <f>SUMIF(Journal!$C:$C,'Trial Balance'!$B30,Journal!$E:$E)</f>
        <v>0</v>
      </c>
      <c r="E30" s="59">
        <f>SUMIF(Journal!$C:$C,'Trial Balance'!$B30,Journal!$F:$F)</f>
        <v>0</v>
      </c>
      <c r="F30" s="60">
        <f t="shared" si="2"/>
        <v>0</v>
      </c>
      <c r="G30" s="61" t="str">
        <f>VLOOKUP($A30,'Chart AC'!$A$3:$F$38,6,0)</f>
        <v>Dr</v>
      </c>
    </row>
    <row r="31" spans="1:7" x14ac:dyDescent="0.25">
      <c r="A31" s="57">
        <v>316</v>
      </c>
      <c r="B31" s="58" t="str">
        <f>VLOOKUP($A31,'Chart AC'!$A$3:$B$37,2,0)</f>
        <v>Stationary Purchase</v>
      </c>
      <c r="C31" s="58" t="str">
        <f>VLOOKUP($A31,'Chart AC'!$A$3:$C$37,3,0)</f>
        <v>Expenditure</v>
      </c>
      <c r="D31" s="59">
        <f>SUMIF(Journal!$C:$C,'Trial Balance'!$B31,Journal!$E:$E)</f>
        <v>80</v>
      </c>
      <c r="E31" s="59">
        <f>SUMIF(Journal!$C:$C,'Trial Balance'!$B31,Journal!$F:$F)</f>
        <v>0</v>
      </c>
      <c r="F31" s="60">
        <f t="shared" si="2"/>
        <v>80</v>
      </c>
      <c r="G31" s="61" t="str">
        <f>VLOOKUP($A31,'Chart AC'!$A$3:$F$38,6,0)</f>
        <v>Dr</v>
      </c>
    </row>
    <row r="32" spans="1:7" x14ac:dyDescent="0.25">
      <c r="A32" s="57">
        <v>317</v>
      </c>
      <c r="B32" s="58" t="str">
        <f>VLOOKUP($A32,'Chart AC'!$A$3:$B$37,2,0)</f>
        <v>Lost by theft</v>
      </c>
      <c r="C32" s="58" t="str">
        <f>VLOOKUP($A32,'Chart AC'!$A$3:$C$37,3,0)</f>
        <v>Expenditure</v>
      </c>
      <c r="D32" s="59">
        <f>SUMIF(Journal!$C:$C,'Trial Balance'!$B32,Journal!$E:$E)</f>
        <v>0</v>
      </c>
      <c r="E32" s="59">
        <f>SUMIF(Journal!$C:$C,'Trial Balance'!$B32,Journal!$F:$F)</f>
        <v>0</v>
      </c>
      <c r="F32" s="60">
        <f t="shared" si="2"/>
        <v>0</v>
      </c>
      <c r="G32" s="61" t="str">
        <f>VLOOKUP($A32,'Chart AC'!$A$3:$F$38,6,0)</f>
        <v>Dr</v>
      </c>
    </row>
    <row r="33" spans="1:7" x14ac:dyDescent="0.25">
      <c r="A33" s="57">
        <v>318</v>
      </c>
      <c r="B33" s="58">
        <f>VLOOKUP($A33,'Chart AC'!$A$3:$B$37,2,0)</f>
        <v>0</v>
      </c>
      <c r="C33" s="58" t="str">
        <f>VLOOKUP($A33,'Chart AC'!$A$3:$C$37,3,0)</f>
        <v>Expenditure</v>
      </c>
      <c r="D33" s="59">
        <f>SUMIF(Journal!$C:$C,'Trial Balance'!$B33,Journal!$E:$E)</f>
        <v>0</v>
      </c>
      <c r="E33" s="59">
        <f>SUMIF(Journal!$C:$C,'Trial Balance'!$B33,Journal!$F:$F)</f>
        <v>0</v>
      </c>
      <c r="F33" s="60">
        <f t="shared" si="2"/>
        <v>0</v>
      </c>
      <c r="G33" s="61" t="str">
        <f>VLOOKUP($A33,'Chart AC'!$A$3:$F$38,6,0)</f>
        <v>Dr</v>
      </c>
    </row>
    <row r="34" spans="1:7" x14ac:dyDescent="0.25">
      <c r="A34" s="57">
        <v>319</v>
      </c>
      <c r="B34" s="58" t="str">
        <f>VLOOKUP($A34,'Chart AC'!$A$3:$B$37,2,0)</f>
        <v>Miscellaneous Expense</v>
      </c>
      <c r="C34" s="58" t="str">
        <f>VLOOKUP($A34,'Chart AC'!$A$3:$C$37,3,0)</f>
        <v>Expenditure</v>
      </c>
      <c r="D34" s="59">
        <f>SUMIF(Journal!$C:$C,'Trial Balance'!$B34,Journal!$E:$E)</f>
        <v>219</v>
      </c>
      <c r="E34" s="59">
        <f>SUMIF(Journal!$C:$C,'Trial Balance'!$B34,Journal!$F:$F)</f>
        <v>0</v>
      </c>
      <c r="F34" s="60">
        <f t="shared" si="2"/>
        <v>219</v>
      </c>
      <c r="G34" s="61" t="str">
        <f>VLOOKUP($A34,'Chart AC'!$A$3:$F$38,6,0)</f>
        <v>Dr</v>
      </c>
    </row>
    <row r="35" spans="1:7" x14ac:dyDescent="0.25">
      <c r="A35" s="57">
        <v>320</v>
      </c>
      <c r="B35" s="58" t="str">
        <f>VLOOKUP($A35,'Chart AC'!$A$3:$B$37,2,0)</f>
        <v>Depreciation</v>
      </c>
      <c r="C35" s="58" t="str">
        <f>VLOOKUP($A35,'Chart AC'!$A$3:$C$37,3,0)</f>
        <v>Expenditure</v>
      </c>
      <c r="D35" s="59">
        <f>SUMIF(Journal!$C:$C,'Trial Balance'!$B35,Journal!$E:$E)</f>
        <v>0</v>
      </c>
      <c r="E35" s="59">
        <f>SUMIF(Journal!$C:$C,'Trial Balance'!$B35,Journal!$F:$F)</f>
        <v>0</v>
      </c>
      <c r="F35" s="60">
        <f t="shared" si="2"/>
        <v>0</v>
      </c>
      <c r="G35" s="61" t="str">
        <f>VLOOKUP($A35,'Chart AC'!$A$3:$F$38,6,0)</f>
        <v>Dr</v>
      </c>
    </row>
    <row r="36" spans="1:7" x14ac:dyDescent="0.25">
      <c r="A36" s="57">
        <v>401</v>
      </c>
      <c r="B36" s="58" t="str">
        <f>VLOOKUP($A36,'Chart AC'!$A$3:$B$37,2,0)</f>
        <v>Sales</v>
      </c>
      <c r="C36" s="58" t="str">
        <f>VLOOKUP($A36,'Chart AC'!$A$3:$C$37,3,0)</f>
        <v>Revenue</v>
      </c>
      <c r="D36" s="59">
        <f>SUMIF(Journal!$C:$C,'Trial Balance'!$B36,Journal!$E:$E)</f>
        <v>0</v>
      </c>
      <c r="E36" s="59">
        <f>SUMIF(Journal!$C:$C,'Trial Balance'!$B36,Journal!$F:$F)</f>
        <v>3857</v>
      </c>
      <c r="F36" s="60">
        <f t="shared" si="2"/>
        <v>3857</v>
      </c>
      <c r="G36" s="61" t="str">
        <f>VLOOKUP($A36,'Chart AC'!$A$3:$F$38,6,0)</f>
        <v>Cr</v>
      </c>
    </row>
    <row r="37" spans="1:7" x14ac:dyDescent="0.25">
      <c r="A37" s="57">
        <v>402</v>
      </c>
      <c r="B37" s="58" t="str">
        <f>VLOOKUP($A37,'Chart AC'!$A$3:$B$37,2,0)</f>
        <v>Other Income</v>
      </c>
      <c r="C37" s="58" t="str">
        <f>VLOOKUP($A37,'Chart AC'!$A$3:$C$37,3,0)</f>
        <v>Revenue</v>
      </c>
      <c r="D37" s="59">
        <f>SUMIF(Journal!$C:$C,'Trial Balance'!$B37,Journal!$E:$E)</f>
        <v>0</v>
      </c>
      <c r="E37" s="59">
        <f>SUMIF(Journal!$C:$C,'Trial Balance'!$B37,Journal!$F:$F)</f>
        <v>0</v>
      </c>
      <c r="F37" s="60">
        <f t="shared" ref="F37" si="3">IF(G37="Dr",D37-E37,E37-D37)</f>
        <v>0</v>
      </c>
      <c r="G37" s="61" t="str">
        <f>VLOOKUP($A37,'Chart AC'!$A$3:$F$38,6,0)</f>
        <v>Cr</v>
      </c>
    </row>
  </sheetData>
  <autoFilter ref="A3:G22" xr:uid="{00000000-0009-0000-0000-00000300000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C45"/>
  <sheetViews>
    <sheetView showGridLines="0" zoomScaleNormal="100" workbookViewId="0">
      <selection activeCell="F41" sqref="F41"/>
    </sheetView>
  </sheetViews>
  <sheetFormatPr defaultRowHeight="12.75" x14ac:dyDescent="0.2"/>
  <cols>
    <col min="1" max="1" width="6" style="31" customWidth="1"/>
    <col min="2" max="2" width="30.140625" style="1" bestFit="1" customWidth="1"/>
    <col min="3" max="3" width="17" style="3" customWidth="1"/>
    <col min="4" max="4" width="6.5703125" style="1" customWidth="1"/>
    <col min="5" max="5" width="25.7109375" style="1" customWidth="1"/>
    <col min="6" max="6" width="12.42578125" style="1" customWidth="1"/>
    <col min="7" max="16384" width="9.140625" style="1"/>
  </cols>
  <sheetData>
    <row r="3" spans="2:3" ht="15" customHeight="1" x14ac:dyDescent="0.2">
      <c r="B3" s="78" t="s">
        <v>30</v>
      </c>
      <c r="C3" s="62"/>
    </row>
    <row r="4" spans="2:3" ht="15.75" customHeight="1" x14ac:dyDescent="0.2">
      <c r="B4" s="81" t="s">
        <v>118</v>
      </c>
      <c r="C4" s="77">
        <v>2020</v>
      </c>
    </row>
    <row r="5" spans="2:3" x14ac:dyDescent="0.2">
      <c r="B5" s="82" t="s">
        <v>31</v>
      </c>
      <c r="C5" s="83"/>
    </row>
    <row r="6" spans="2:3" x14ac:dyDescent="0.2">
      <c r="B6" s="63" t="s">
        <v>32</v>
      </c>
      <c r="C6" s="32">
        <v>3857</v>
      </c>
    </row>
    <row r="7" spans="2:3" x14ac:dyDescent="0.2">
      <c r="B7" s="63" t="s">
        <v>33</v>
      </c>
      <c r="C7" s="32">
        <v>13</v>
      </c>
    </row>
    <row r="8" spans="2:3" x14ac:dyDescent="0.2">
      <c r="B8" s="63" t="s">
        <v>117</v>
      </c>
      <c r="C8" s="3">
        <v>0</v>
      </c>
    </row>
    <row r="9" spans="2:3" x14ac:dyDescent="0.2">
      <c r="B9" s="64" t="s">
        <v>119</v>
      </c>
      <c r="C9" s="65">
        <f>C6-C7+C8</f>
        <v>3844</v>
      </c>
    </row>
    <row r="10" spans="2:3" x14ac:dyDescent="0.2">
      <c r="B10" s="13" t="s">
        <v>120</v>
      </c>
      <c r="C10" s="66"/>
    </row>
    <row r="11" spans="2:3" x14ac:dyDescent="0.2">
      <c r="B11" s="63" t="s">
        <v>86</v>
      </c>
      <c r="C11" s="32">
        <v>0</v>
      </c>
    </row>
    <row r="12" spans="2:3" x14ac:dyDescent="0.2">
      <c r="B12" s="63" t="s">
        <v>87</v>
      </c>
      <c r="C12" s="32">
        <v>0</v>
      </c>
    </row>
    <row r="13" spans="2:3" x14ac:dyDescent="0.2">
      <c r="B13" s="63" t="s">
        <v>35</v>
      </c>
      <c r="C13" s="32">
        <v>940</v>
      </c>
    </row>
    <row r="14" spans="2:3" x14ac:dyDescent="0.2">
      <c r="B14" s="63" t="s">
        <v>36</v>
      </c>
      <c r="C14" s="32">
        <v>560</v>
      </c>
    </row>
    <row r="15" spans="2:3" ht="14.25" customHeight="1" x14ac:dyDescent="0.2">
      <c r="B15" s="63" t="s">
        <v>47</v>
      </c>
      <c r="C15" s="32">
        <v>6108</v>
      </c>
    </row>
    <row r="16" spans="2:3" ht="14.25" customHeight="1" x14ac:dyDescent="0.2">
      <c r="B16" s="63" t="s">
        <v>34</v>
      </c>
      <c r="C16" s="32">
        <v>975</v>
      </c>
    </row>
    <row r="17" spans="2:3" ht="14.25" customHeight="1" x14ac:dyDescent="0.2">
      <c r="B17" s="63" t="s">
        <v>17</v>
      </c>
      <c r="C17" s="32">
        <v>1672</v>
      </c>
    </row>
    <row r="18" spans="2:3" ht="14.25" customHeight="1" x14ac:dyDescent="0.2">
      <c r="B18" s="63" t="s">
        <v>88</v>
      </c>
      <c r="C18" s="32">
        <v>50</v>
      </c>
    </row>
    <row r="19" spans="2:3" ht="14.25" customHeight="1" x14ac:dyDescent="0.2">
      <c r="B19" s="73" t="s">
        <v>121</v>
      </c>
      <c r="C19" s="74">
        <f>SUM(C11:C18)</f>
        <v>10305</v>
      </c>
    </row>
    <row r="20" spans="2:3" x14ac:dyDescent="0.2">
      <c r="B20" s="68" t="s">
        <v>122</v>
      </c>
      <c r="C20" s="69">
        <f>C9-C19</f>
        <v>-6461</v>
      </c>
    </row>
    <row r="21" spans="2:3" x14ac:dyDescent="0.2">
      <c r="B21" s="79" t="s">
        <v>123</v>
      </c>
      <c r="C21" s="80">
        <f>C20/C9</f>
        <v>-1.6808012486992716</v>
      </c>
    </row>
    <row r="22" spans="2:3" x14ac:dyDescent="0.2">
      <c r="B22" s="13" t="s">
        <v>124</v>
      </c>
    </row>
    <row r="23" spans="2:3" x14ac:dyDescent="0.2">
      <c r="B23" s="63" t="s">
        <v>89</v>
      </c>
      <c r="C23" s="3">
        <v>0</v>
      </c>
    </row>
    <row r="24" spans="2:3" x14ac:dyDescent="0.2">
      <c r="B24" s="63" t="s">
        <v>90</v>
      </c>
      <c r="C24" s="3">
        <v>0</v>
      </c>
    </row>
    <row r="25" spans="2:3" x14ac:dyDescent="0.2">
      <c r="B25" s="63" t="s">
        <v>91</v>
      </c>
      <c r="C25" s="3">
        <v>53</v>
      </c>
    </row>
    <row r="26" spans="2:3" x14ac:dyDescent="0.2">
      <c r="B26" s="63" t="s">
        <v>92</v>
      </c>
      <c r="C26" s="67">
        <v>0</v>
      </c>
    </row>
    <row r="27" spans="2:3" x14ac:dyDescent="0.2">
      <c r="B27" s="63" t="s">
        <v>94</v>
      </c>
      <c r="C27" s="32">
        <v>0</v>
      </c>
    </row>
    <row r="28" spans="2:3" x14ac:dyDescent="0.2">
      <c r="B28" s="63" t="s">
        <v>22</v>
      </c>
      <c r="C28" s="32">
        <v>80</v>
      </c>
    </row>
    <row r="29" spans="2:3" x14ac:dyDescent="0.2">
      <c r="B29" s="63" t="s">
        <v>116</v>
      </c>
      <c r="C29" s="32">
        <v>0</v>
      </c>
    </row>
    <row r="30" spans="2:3" x14ac:dyDescent="0.2">
      <c r="B30" s="63" t="s">
        <v>95</v>
      </c>
      <c r="C30" s="32">
        <v>219</v>
      </c>
    </row>
    <row r="31" spans="2:3" x14ac:dyDescent="0.2">
      <c r="B31" s="71" t="s">
        <v>125</v>
      </c>
      <c r="C31" s="72">
        <f>SUM(C23:C30)</f>
        <v>352</v>
      </c>
    </row>
    <row r="32" spans="2:3" x14ac:dyDescent="0.2">
      <c r="B32" s="64" t="s">
        <v>129</v>
      </c>
      <c r="C32" s="65">
        <f>C9-C19-C31</f>
        <v>-6813</v>
      </c>
    </row>
    <row r="33" spans="2:3" x14ac:dyDescent="0.2">
      <c r="B33" s="1" t="s">
        <v>93</v>
      </c>
      <c r="C33" s="32">
        <v>0</v>
      </c>
    </row>
    <row r="34" spans="2:3" x14ac:dyDescent="0.2">
      <c r="B34" s="1" t="s">
        <v>126</v>
      </c>
      <c r="C34" s="32">
        <v>0</v>
      </c>
    </row>
    <row r="35" spans="2:3" ht="13.5" thickBot="1" x14ac:dyDescent="0.25">
      <c r="B35" s="84" t="s">
        <v>127</v>
      </c>
      <c r="C35" s="85">
        <f>C20-C31-C33-C34</f>
        <v>-6813</v>
      </c>
    </row>
    <row r="36" spans="2:3" ht="13.5" thickTop="1" x14ac:dyDescent="0.2">
      <c r="C36" s="32"/>
    </row>
    <row r="37" spans="2:3" x14ac:dyDescent="0.2">
      <c r="B37" s="79" t="s">
        <v>128</v>
      </c>
      <c r="C37" s="80">
        <f>C35/C9</f>
        <v>-1.772372528616025</v>
      </c>
    </row>
    <row r="38" spans="2:3" x14ac:dyDescent="0.2">
      <c r="B38" s="13"/>
      <c r="C38" s="70"/>
    </row>
    <row r="39" spans="2:3" x14ac:dyDescent="0.2">
      <c r="B39" s="13"/>
      <c r="C39" s="70"/>
    </row>
    <row r="40" spans="2:3" x14ac:dyDescent="0.2">
      <c r="B40" s="75"/>
      <c r="C40" s="76"/>
    </row>
    <row r="41" spans="2:3" x14ac:dyDescent="0.2">
      <c r="C41" s="66"/>
    </row>
    <row r="45" spans="2:3" x14ac:dyDescent="0.2">
      <c r="B45" s="13"/>
      <c r="C45" s="14"/>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38"/>
  <sheetViews>
    <sheetView showGridLines="0" workbookViewId="0">
      <selection activeCell="E10" sqref="E10"/>
    </sheetView>
  </sheetViews>
  <sheetFormatPr defaultRowHeight="15" x14ac:dyDescent="0.25"/>
  <cols>
    <col min="1" max="1" width="9.140625" style="95"/>
    <col min="2" max="2" width="32.28515625" customWidth="1"/>
    <col min="3" max="3" width="33.7109375" customWidth="1"/>
  </cols>
  <sheetData>
    <row r="2" spans="1:3" s="1" customFormat="1" ht="15" customHeight="1" x14ac:dyDescent="0.2">
      <c r="A2" s="94"/>
      <c r="B2" s="96" t="s">
        <v>27</v>
      </c>
      <c r="C2" s="86" t="s">
        <v>118</v>
      </c>
    </row>
    <row r="3" spans="1:3" s="1" customFormat="1" ht="12.75" x14ac:dyDescent="0.2">
      <c r="A3" s="94"/>
      <c r="B3" s="96"/>
      <c r="C3" s="78">
        <v>2020</v>
      </c>
    </row>
    <row r="4" spans="1:3" s="1" customFormat="1" ht="12.75" x14ac:dyDescent="0.2">
      <c r="A4" s="94"/>
      <c r="B4" s="1" t="s">
        <v>73</v>
      </c>
      <c r="C4" s="3"/>
    </row>
    <row r="5" spans="1:3" s="1" customFormat="1" ht="12.75" x14ac:dyDescent="0.2">
      <c r="A5" s="94">
        <v>101</v>
      </c>
      <c r="B5" s="63" t="s">
        <v>4</v>
      </c>
      <c r="C5" s="3">
        <v>-1427</v>
      </c>
    </row>
    <row r="6" spans="1:3" s="1" customFormat="1" ht="12.75" x14ac:dyDescent="0.2">
      <c r="A6" s="94">
        <v>102</v>
      </c>
      <c r="B6" s="63" t="s">
        <v>74</v>
      </c>
      <c r="C6" s="3">
        <v>0</v>
      </c>
    </row>
    <row r="7" spans="1:3" s="1" customFormat="1" ht="12.75" x14ac:dyDescent="0.2">
      <c r="A7" s="94">
        <v>103</v>
      </c>
      <c r="B7" s="63" t="s">
        <v>81</v>
      </c>
      <c r="C7" s="3">
        <v>0</v>
      </c>
    </row>
    <row r="8" spans="1:3" s="1" customFormat="1" ht="12.75" x14ac:dyDescent="0.2">
      <c r="A8" s="94">
        <v>104</v>
      </c>
      <c r="B8" s="63" t="s">
        <v>82</v>
      </c>
      <c r="C8" s="3">
        <v>0</v>
      </c>
    </row>
    <row r="9" spans="1:3" s="1" customFormat="1" ht="12.75" x14ac:dyDescent="0.2">
      <c r="A9" s="94">
        <v>105</v>
      </c>
      <c r="B9" s="63" t="s">
        <v>45</v>
      </c>
      <c r="C9" s="3">
        <v>0</v>
      </c>
    </row>
    <row r="10" spans="1:3" s="1" customFormat="1" ht="12.75" x14ac:dyDescent="0.2">
      <c r="A10" s="94">
        <v>106</v>
      </c>
      <c r="B10" s="63" t="s">
        <v>83</v>
      </c>
      <c r="C10" s="3">
        <v>0</v>
      </c>
    </row>
    <row r="11" spans="1:3" s="1" customFormat="1" ht="12.75" x14ac:dyDescent="0.2">
      <c r="A11" s="94"/>
      <c r="B11" s="87" t="s">
        <v>75</v>
      </c>
      <c r="C11" s="88">
        <f>SUM(C5:C10)</f>
        <v>-1427</v>
      </c>
    </row>
    <row r="12" spans="1:3" s="1" customFormat="1" ht="12.75" x14ac:dyDescent="0.2">
      <c r="A12" s="94"/>
      <c r="B12" s="1" t="s">
        <v>130</v>
      </c>
      <c r="C12" s="3"/>
    </row>
    <row r="13" spans="1:3" s="1" customFormat="1" ht="12.75" x14ac:dyDescent="0.2">
      <c r="A13" s="94">
        <v>107</v>
      </c>
      <c r="B13" s="63" t="s">
        <v>8</v>
      </c>
      <c r="C13" s="3">
        <v>374</v>
      </c>
    </row>
    <row r="14" spans="1:3" s="1" customFormat="1" ht="12.75" x14ac:dyDescent="0.2">
      <c r="A14" s="94">
        <v>108</v>
      </c>
      <c r="B14" s="63" t="s">
        <v>84</v>
      </c>
      <c r="C14" s="3">
        <v>240</v>
      </c>
    </row>
    <row r="15" spans="1:3" s="1" customFormat="1" ht="12.75" x14ac:dyDescent="0.2">
      <c r="A15" s="94">
        <v>109</v>
      </c>
      <c r="B15" s="63" t="s">
        <v>85</v>
      </c>
      <c r="C15" s="3">
        <v>0</v>
      </c>
    </row>
    <row r="16" spans="1:3" s="1" customFormat="1" ht="12.75" x14ac:dyDescent="0.2">
      <c r="A16" s="94"/>
      <c r="B16" s="1" t="s">
        <v>131</v>
      </c>
      <c r="C16" s="3">
        <f>C13+C14+C15</f>
        <v>614</v>
      </c>
    </row>
    <row r="17" spans="1:3" s="1" customFormat="1" ht="12.75" x14ac:dyDescent="0.2">
      <c r="A17" s="94"/>
      <c r="B17" s="89" t="s">
        <v>132</v>
      </c>
      <c r="C17" s="90">
        <f>C16</f>
        <v>614</v>
      </c>
    </row>
    <row r="18" spans="1:3" s="1" customFormat="1" ht="12.75" x14ac:dyDescent="0.2">
      <c r="A18" s="94"/>
      <c r="B18" s="91" t="s">
        <v>97</v>
      </c>
      <c r="C18" s="92">
        <f>C11+C17</f>
        <v>-813</v>
      </c>
    </row>
    <row r="19" spans="1:3" s="1" customFormat="1" ht="12.75" x14ac:dyDescent="0.2">
      <c r="A19" s="94"/>
      <c r="C19" s="3"/>
    </row>
    <row r="20" spans="1:3" s="1" customFormat="1" ht="12.75" x14ac:dyDescent="0.2">
      <c r="A20" s="94"/>
      <c r="C20" s="3"/>
    </row>
    <row r="21" spans="1:3" s="1" customFormat="1" ht="12.75" x14ac:dyDescent="0.2">
      <c r="A21" s="94"/>
      <c r="B21" s="1" t="s">
        <v>76</v>
      </c>
      <c r="C21" s="3">
        <v>0</v>
      </c>
    </row>
    <row r="22" spans="1:3" s="1" customFormat="1" ht="12.75" x14ac:dyDescent="0.2">
      <c r="A22" s="94"/>
      <c r="B22" s="1" t="s">
        <v>77</v>
      </c>
      <c r="C22" s="3">
        <v>0</v>
      </c>
    </row>
    <row r="23" spans="1:3" s="1" customFormat="1" ht="12.75" x14ac:dyDescent="0.2">
      <c r="A23" s="94"/>
      <c r="B23" s="89" t="s">
        <v>100</v>
      </c>
      <c r="C23" s="90">
        <f>SUM(C21:C22)</f>
        <v>0</v>
      </c>
    </row>
    <row r="24" spans="1:3" s="1" customFormat="1" ht="12.75" x14ac:dyDescent="0.2">
      <c r="A24" s="94"/>
      <c r="B24" s="1" t="s">
        <v>24</v>
      </c>
      <c r="C24" s="3">
        <v>6000</v>
      </c>
    </row>
    <row r="25" spans="1:3" s="1" customFormat="1" ht="12.75" x14ac:dyDescent="0.2">
      <c r="A25" s="94"/>
      <c r="B25" s="1" t="s">
        <v>78</v>
      </c>
      <c r="C25" s="3">
        <v>-6813</v>
      </c>
    </row>
    <row r="26" spans="1:3" s="1" customFormat="1" ht="12.75" x14ac:dyDescent="0.2">
      <c r="A26" s="94"/>
      <c r="B26" s="89" t="s">
        <v>79</v>
      </c>
      <c r="C26" s="90">
        <f>C24+C25</f>
        <v>-813</v>
      </c>
    </row>
    <row r="27" spans="1:3" s="1" customFormat="1" ht="12.75" x14ac:dyDescent="0.2">
      <c r="A27" s="94"/>
      <c r="B27" s="91" t="s">
        <v>80</v>
      </c>
      <c r="C27" s="92">
        <f>C23+C26</f>
        <v>-813</v>
      </c>
    </row>
    <row r="28" spans="1:3" s="1" customFormat="1" ht="12.75" x14ac:dyDescent="0.2">
      <c r="A28" s="94"/>
      <c r="C28" s="3"/>
    </row>
    <row r="29" spans="1:3" s="1" customFormat="1" ht="12.75" x14ac:dyDescent="0.2">
      <c r="A29" s="94"/>
      <c r="C29" s="3"/>
    </row>
    <row r="30" spans="1:3" s="1" customFormat="1" ht="12.75" x14ac:dyDescent="0.2">
      <c r="A30" s="94"/>
      <c r="C30" s="3"/>
    </row>
    <row r="31" spans="1:3" s="1" customFormat="1" ht="12.75" x14ac:dyDescent="0.2">
      <c r="A31" s="94"/>
      <c r="C31" s="3"/>
    </row>
    <row r="32" spans="1:3" s="1" customFormat="1" ht="12.75" x14ac:dyDescent="0.2">
      <c r="A32" s="94"/>
      <c r="C32" s="3"/>
    </row>
    <row r="33" spans="1:1" s="1" customFormat="1" ht="12.75" x14ac:dyDescent="0.2">
      <c r="A33" s="94"/>
    </row>
    <row r="34" spans="1:1" s="1" customFormat="1" ht="12.75" x14ac:dyDescent="0.2">
      <c r="A34" s="94"/>
    </row>
    <row r="35" spans="1:1" s="1" customFormat="1" ht="12.75" x14ac:dyDescent="0.2">
      <c r="A35" s="94"/>
    </row>
    <row r="36" spans="1:1" s="1" customFormat="1" ht="12.75" x14ac:dyDescent="0.2">
      <c r="A36" s="94"/>
    </row>
    <row r="37" spans="1:1" s="1" customFormat="1" ht="12.75" x14ac:dyDescent="0.2">
      <c r="A37" s="94"/>
    </row>
    <row r="38" spans="1:1" s="1" customFormat="1" ht="12.75" x14ac:dyDescent="0.2">
      <c r="A38" s="94"/>
    </row>
  </sheetData>
  <mergeCells count="1">
    <mergeCell ref="B2:B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5"/>
  <sheetViews>
    <sheetView showGridLines="0" workbookViewId="0">
      <pane ySplit="5" topLeftCell="A6" activePane="bottomLeft" state="frozen"/>
      <selection pane="bottomLeft" activeCell="E24" sqref="E24"/>
    </sheetView>
  </sheetViews>
  <sheetFormatPr defaultRowHeight="12.75" x14ac:dyDescent="0.2"/>
  <cols>
    <col min="1" max="1" width="11.42578125" style="1" customWidth="1"/>
    <col min="2" max="2" width="40.28515625" style="1" bestFit="1" customWidth="1"/>
    <col min="3" max="3" width="20.85546875" style="3" customWidth="1"/>
    <col min="4" max="4" width="9.140625" style="1"/>
    <col min="5" max="6" width="10.7109375" style="1" bestFit="1" customWidth="1"/>
    <col min="7" max="16384" width="9.140625" style="1"/>
  </cols>
  <sheetData>
    <row r="1" spans="1:3" ht="22.5" x14ac:dyDescent="0.3">
      <c r="B1" s="18" t="s">
        <v>71</v>
      </c>
    </row>
    <row r="2" spans="1:3" ht="15" x14ac:dyDescent="0.2">
      <c r="B2" s="40" t="s">
        <v>48</v>
      </c>
    </row>
    <row r="4" spans="1:3" x14ac:dyDescent="0.2">
      <c r="B4" s="1" t="s">
        <v>98</v>
      </c>
    </row>
    <row r="5" spans="1:3" ht="13.5" thickBot="1" x14ac:dyDescent="0.25">
      <c r="B5" s="36" t="s">
        <v>99</v>
      </c>
      <c r="C5" s="3">
        <v>6000</v>
      </c>
    </row>
    <row r="7" spans="1:3" ht="25.5" x14ac:dyDescent="0.2">
      <c r="A7" s="37" t="s">
        <v>19</v>
      </c>
      <c r="B7" s="37" t="s">
        <v>49</v>
      </c>
      <c r="C7" s="38"/>
    </row>
    <row r="8" spans="1:3" x14ac:dyDescent="0.2">
      <c r="A8" s="7">
        <v>401</v>
      </c>
      <c r="B8" s="7" t="s">
        <v>50</v>
      </c>
      <c r="C8" s="11">
        <v>3554</v>
      </c>
    </row>
    <row r="9" spans="1:3" x14ac:dyDescent="0.2">
      <c r="A9" s="7"/>
      <c r="B9" s="7" t="s">
        <v>54</v>
      </c>
      <c r="C9" s="11">
        <v>290</v>
      </c>
    </row>
    <row r="10" spans="1:3" x14ac:dyDescent="0.2">
      <c r="A10" s="7"/>
      <c r="B10" s="7" t="s">
        <v>55</v>
      </c>
      <c r="C10" s="11">
        <f>SUMIFS(Journal!$E$3:$E$84,Journal!$C$3:$C$84,"Cash",Journal!$B$3:$B$84,"401")</f>
        <v>0</v>
      </c>
    </row>
    <row r="11" spans="1:3" x14ac:dyDescent="0.2">
      <c r="A11" s="7"/>
      <c r="B11" s="7" t="s">
        <v>51</v>
      </c>
      <c r="C11" s="11">
        <f>SUMIFS(Journal!$E$3:$E$84,Journal!$C$3:$C$84,"Cash",Journal!$B$3:$B$84,"401")</f>
        <v>0</v>
      </c>
    </row>
    <row r="12" spans="1:3" x14ac:dyDescent="0.2">
      <c r="A12" s="7"/>
      <c r="B12" s="7" t="s">
        <v>52</v>
      </c>
      <c r="C12" s="11"/>
    </row>
    <row r="13" spans="1:3" x14ac:dyDescent="0.2">
      <c r="B13" s="13" t="s">
        <v>103</v>
      </c>
      <c r="C13" s="14">
        <f>C5+SUM(C8:C11)</f>
        <v>9844</v>
      </c>
    </row>
    <row r="14" spans="1:3" x14ac:dyDescent="0.2">
      <c r="A14" s="37"/>
      <c r="B14" s="37" t="s">
        <v>53</v>
      </c>
    </row>
    <row r="15" spans="1:3" x14ac:dyDescent="0.2">
      <c r="A15" s="7">
        <v>302</v>
      </c>
      <c r="B15" s="7" t="s">
        <v>86</v>
      </c>
      <c r="C15" s="11">
        <v>0</v>
      </c>
    </row>
    <row r="16" spans="1:3" x14ac:dyDescent="0.2">
      <c r="A16" s="7">
        <v>303</v>
      </c>
      <c r="B16" s="7" t="s">
        <v>87</v>
      </c>
      <c r="C16" s="11">
        <v>0</v>
      </c>
    </row>
    <row r="17" spans="1:3" x14ac:dyDescent="0.2">
      <c r="A17" s="7">
        <v>304</v>
      </c>
      <c r="B17" s="7" t="s">
        <v>35</v>
      </c>
      <c r="C17" s="11">
        <v>940</v>
      </c>
    </row>
    <row r="18" spans="1:3" x14ac:dyDescent="0.2">
      <c r="A18" s="7">
        <v>305</v>
      </c>
      <c r="B18" s="7" t="s">
        <v>36</v>
      </c>
      <c r="C18" s="11">
        <v>560</v>
      </c>
    </row>
    <row r="19" spans="1:3" x14ac:dyDescent="0.2">
      <c r="A19" s="7">
        <v>306</v>
      </c>
      <c r="B19" s="7" t="s">
        <v>47</v>
      </c>
      <c r="C19" s="11">
        <v>6108</v>
      </c>
    </row>
    <row r="20" spans="1:3" x14ac:dyDescent="0.2">
      <c r="A20" s="7">
        <v>307</v>
      </c>
      <c r="B20" s="7" t="s">
        <v>34</v>
      </c>
      <c r="C20" s="11">
        <v>975</v>
      </c>
    </row>
    <row r="21" spans="1:3" x14ac:dyDescent="0.2">
      <c r="A21" s="7">
        <v>308</v>
      </c>
      <c r="B21" s="7" t="s">
        <v>17</v>
      </c>
      <c r="C21" s="11">
        <v>1672</v>
      </c>
    </row>
    <row r="22" spans="1:3" x14ac:dyDescent="0.2">
      <c r="A22" s="7">
        <v>309</v>
      </c>
      <c r="B22" s="7" t="s">
        <v>88</v>
      </c>
      <c r="C22" s="11">
        <v>50</v>
      </c>
    </row>
    <row r="23" spans="1:3" x14ac:dyDescent="0.2">
      <c r="A23" s="7">
        <v>310</v>
      </c>
      <c r="B23" s="7" t="s">
        <v>89</v>
      </c>
      <c r="C23" s="11">
        <v>0</v>
      </c>
    </row>
    <row r="24" spans="1:3" x14ac:dyDescent="0.2">
      <c r="A24" s="7">
        <v>311</v>
      </c>
      <c r="B24" s="7" t="s">
        <v>90</v>
      </c>
      <c r="C24" s="11">
        <v>0</v>
      </c>
    </row>
    <row r="25" spans="1:3" x14ac:dyDescent="0.2">
      <c r="A25" s="7">
        <v>312</v>
      </c>
      <c r="B25" s="7" t="s">
        <v>91</v>
      </c>
      <c r="C25" s="11">
        <v>53</v>
      </c>
    </row>
    <row r="26" spans="1:3" x14ac:dyDescent="0.2">
      <c r="A26" s="7">
        <v>313</v>
      </c>
      <c r="B26" s="7" t="s">
        <v>92</v>
      </c>
      <c r="C26" s="11">
        <v>0</v>
      </c>
    </row>
    <row r="27" spans="1:3" x14ac:dyDescent="0.2">
      <c r="A27" s="7">
        <v>314</v>
      </c>
      <c r="B27" s="7" t="s">
        <v>93</v>
      </c>
      <c r="C27" s="11">
        <v>0</v>
      </c>
    </row>
    <row r="28" spans="1:3" x14ac:dyDescent="0.2">
      <c r="A28" s="7">
        <v>315</v>
      </c>
      <c r="B28" s="7" t="s">
        <v>94</v>
      </c>
      <c r="C28" s="11">
        <v>0</v>
      </c>
    </row>
    <row r="29" spans="1:3" x14ac:dyDescent="0.2">
      <c r="A29" s="7">
        <v>316</v>
      </c>
      <c r="B29" s="7" t="s">
        <v>22</v>
      </c>
      <c r="C29" s="11">
        <v>80</v>
      </c>
    </row>
    <row r="30" spans="1:3" x14ac:dyDescent="0.2">
      <c r="A30" s="7">
        <v>317</v>
      </c>
      <c r="B30" s="7" t="s">
        <v>95</v>
      </c>
      <c r="C30" s="11">
        <v>219</v>
      </c>
    </row>
    <row r="31" spans="1:3" x14ac:dyDescent="0.2">
      <c r="A31" s="7">
        <v>107</v>
      </c>
      <c r="B31" s="7" t="s">
        <v>8</v>
      </c>
      <c r="C31" s="11">
        <v>374</v>
      </c>
    </row>
    <row r="32" spans="1:3" x14ac:dyDescent="0.2">
      <c r="A32" s="7">
        <v>108</v>
      </c>
      <c r="B32" s="7" t="s">
        <v>84</v>
      </c>
      <c r="C32" s="11">
        <v>240</v>
      </c>
    </row>
    <row r="33" spans="2:6" x14ac:dyDescent="0.2">
      <c r="B33" s="13" t="s">
        <v>102</v>
      </c>
      <c r="C33" s="14">
        <f>SUM(C15:C32)</f>
        <v>11271</v>
      </c>
      <c r="F33" s="39"/>
    </row>
    <row r="35" spans="2:6" ht="15" x14ac:dyDescent="0.2">
      <c r="B35" s="41" t="s">
        <v>101</v>
      </c>
      <c r="C35" s="42">
        <f>C13-C33</f>
        <v>-1427</v>
      </c>
      <c r="E35" s="39"/>
    </row>
  </sheetData>
  <dataValidations count="1">
    <dataValidation allowBlank="1" showInputMessage="1" showErrorMessage="1" prompt="Enter Cash on Hand in beginning of month for Pre Startup Estimated in cell D6" sqref="B5" xr:uid="{00000000-0002-0000-0600-00000000000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17"/>
  <sheetViews>
    <sheetView showGridLines="0" tabSelected="1" workbookViewId="0">
      <selection activeCell="F6" sqref="F6"/>
    </sheetView>
  </sheetViews>
  <sheetFormatPr defaultRowHeight="12.75" x14ac:dyDescent="0.2"/>
  <cols>
    <col min="1" max="1" width="9.140625" style="1"/>
    <col min="2" max="2" width="27.28515625" style="1" customWidth="1"/>
    <col min="3" max="3" width="13.5703125" style="1" bestFit="1" customWidth="1"/>
    <col min="4" max="6" width="11.42578125" style="1" bestFit="1" customWidth="1"/>
    <col min="7" max="16384" width="9.140625" style="1"/>
  </cols>
  <sheetData>
    <row r="1" spans="2:6" x14ac:dyDescent="0.2">
      <c r="B1" s="1" t="s">
        <v>71</v>
      </c>
    </row>
    <row r="2" spans="2:6" x14ac:dyDescent="0.2">
      <c r="B2" s="13" t="s">
        <v>62</v>
      </c>
    </row>
    <row r="3" spans="2:6" x14ac:dyDescent="0.2">
      <c r="B3" s="13" t="s">
        <v>63</v>
      </c>
    </row>
    <row r="5" spans="2:6" x14ac:dyDescent="0.2">
      <c r="B5" s="78" t="s">
        <v>72</v>
      </c>
      <c r="C5" s="93" t="s">
        <v>133</v>
      </c>
      <c r="D5" s="78" t="s">
        <v>134</v>
      </c>
      <c r="E5" s="93" t="s">
        <v>135</v>
      </c>
      <c r="F5" s="78" t="s">
        <v>136</v>
      </c>
    </row>
    <row r="6" spans="2:6" x14ac:dyDescent="0.2">
      <c r="B6" s="13" t="s">
        <v>68</v>
      </c>
      <c r="C6" s="32">
        <v>1500</v>
      </c>
      <c r="D6" s="32">
        <v>1500</v>
      </c>
      <c r="E6" s="32">
        <v>1500</v>
      </c>
      <c r="F6" s="32">
        <v>1500</v>
      </c>
    </row>
    <row r="7" spans="2:6" x14ac:dyDescent="0.2">
      <c r="B7" s="1" t="s">
        <v>64</v>
      </c>
      <c r="C7" s="32">
        <v>0</v>
      </c>
      <c r="D7" s="32">
        <v>0</v>
      </c>
      <c r="E7" s="32">
        <v>0</v>
      </c>
      <c r="F7" s="32">
        <v>0</v>
      </c>
    </row>
    <row r="8" spans="2:6" x14ac:dyDescent="0.2">
      <c r="B8" s="1" t="s">
        <v>67</v>
      </c>
      <c r="C8" s="32">
        <v>-1703.25</v>
      </c>
      <c r="D8" s="32">
        <v>-1703.25</v>
      </c>
      <c r="E8" s="32">
        <v>-1703.25</v>
      </c>
      <c r="F8" s="32">
        <v>-1703.25</v>
      </c>
    </row>
    <row r="9" spans="2:6" x14ac:dyDescent="0.2">
      <c r="B9" s="91" t="s">
        <v>79</v>
      </c>
      <c r="C9" s="92">
        <f>SUM(C6:C8)</f>
        <v>-203.25</v>
      </c>
      <c r="D9" s="92">
        <f t="shared" ref="D9:F9" si="0">SUM(D6:D8)</f>
        <v>-203.25</v>
      </c>
      <c r="E9" s="92">
        <f t="shared" si="0"/>
        <v>-203.25</v>
      </c>
      <c r="F9" s="92">
        <f t="shared" si="0"/>
        <v>-203.25</v>
      </c>
    </row>
    <row r="10" spans="2:6" x14ac:dyDescent="0.2">
      <c r="B10" s="13"/>
      <c r="C10" s="32"/>
      <c r="D10" s="32"/>
      <c r="E10" s="32"/>
      <c r="F10" s="32"/>
    </row>
    <row r="11" spans="2:6" x14ac:dyDescent="0.2">
      <c r="B11" s="13" t="s">
        <v>65</v>
      </c>
      <c r="C11" s="32">
        <v>0</v>
      </c>
      <c r="D11" s="32">
        <v>0</v>
      </c>
      <c r="E11" s="32">
        <v>0</v>
      </c>
      <c r="F11" s="32">
        <v>0</v>
      </c>
    </row>
    <row r="12" spans="2:6" x14ac:dyDescent="0.2">
      <c r="B12" s="13" t="s">
        <v>66</v>
      </c>
      <c r="C12" s="32">
        <v>0</v>
      </c>
      <c r="D12" s="32">
        <v>0</v>
      </c>
      <c r="E12" s="32">
        <v>0</v>
      </c>
      <c r="F12" s="32">
        <v>0</v>
      </c>
    </row>
    <row r="13" spans="2:6" x14ac:dyDescent="0.2">
      <c r="C13" s="32">
        <f>SUM(C11:C12)</f>
        <v>0</v>
      </c>
      <c r="D13" s="32">
        <f t="shared" ref="D13:F13" si="1">SUM(D11:D12)</f>
        <v>0</v>
      </c>
      <c r="E13" s="32">
        <f t="shared" si="1"/>
        <v>0</v>
      </c>
      <c r="F13" s="32">
        <f t="shared" si="1"/>
        <v>0</v>
      </c>
    </row>
    <row r="14" spans="2:6" x14ac:dyDescent="0.2">
      <c r="C14" s="32"/>
      <c r="D14" s="32"/>
      <c r="E14" s="32"/>
      <c r="F14" s="32"/>
    </row>
    <row r="15" spans="2:6" x14ac:dyDescent="0.2">
      <c r="B15" s="13" t="s">
        <v>70</v>
      </c>
      <c r="C15" s="32">
        <v>0</v>
      </c>
      <c r="D15" s="32">
        <v>0</v>
      </c>
      <c r="E15" s="32">
        <v>0</v>
      </c>
      <c r="F15" s="32">
        <v>0</v>
      </c>
    </row>
    <row r="17" spans="2:6" x14ac:dyDescent="0.2">
      <c r="B17" s="91" t="s">
        <v>69</v>
      </c>
      <c r="C17" s="92">
        <f>C9-C13+C15</f>
        <v>-203.25</v>
      </c>
      <c r="D17" s="92">
        <f t="shared" ref="D17:F17" si="2">D9-D13+D15</f>
        <v>-203.25</v>
      </c>
      <c r="E17" s="92">
        <f t="shared" si="2"/>
        <v>-203.25</v>
      </c>
      <c r="F17" s="92">
        <f t="shared" si="2"/>
        <v>-203.25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Chart AC</vt:lpstr>
      <vt:lpstr>Journal</vt:lpstr>
      <vt:lpstr>GLedger</vt:lpstr>
      <vt:lpstr>Trial Balance</vt:lpstr>
      <vt:lpstr>PL</vt:lpstr>
      <vt:lpstr>BS</vt:lpstr>
      <vt:lpstr>Cash Flow</vt:lpstr>
      <vt:lpstr>Capital</vt:lpstr>
      <vt:lpstr>PL!Print_Area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DragonHunter101</dc:creator>
  <cp:lastModifiedBy>Rumana Amin</cp:lastModifiedBy>
  <dcterms:created xsi:type="dcterms:W3CDTF">2020-11-19T03:46:55Z</dcterms:created>
  <dcterms:modified xsi:type="dcterms:W3CDTF">2023-10-19T02:37:36Z</dcterms:modified>
</cp:coreProperties>
</file>