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文件\機電系統實驗\Electromechanical-System-Principles\"/>
    </mc:Choice>
  </mc:AlternateContent>
  <xr:revisionPtr revIDLastSave="0" documentId="13_ncr:1_{1B31906F-569C-4126-BB56-28C44B4F9F86}" xr6:coauthVersionLast="47" xr6:coauthVersionMax="47" xr10:uidLastSave="{00000000-0000-0000-0000-000000000000}"/>
  <bookViews>
    <workbookView xWindow="-110" yWindow="-110" windowWidth="25820" windowHeight="13900" xr2:uid="{4217D50B-7BBF-4F44-996E-70DB5E2079C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21" i="1" s="1"/>
  <c r="C8" i="1"/>
  <c r="C18" i="1" s="1"/>
  <c r="C16" i="1"/>
  <c r="C14" i="1"/>
  <c r="C11" i="1"/>
  <c r="C10" i="1"/>
  <c r="C7" i="1"/>
  <c r="C4" i="1"/>
  <c r="C13" i="1" l="1"/>
  <c r="B35" i="1"/>
  <c r="B25" i="1"/>
  <c r="C25" i="1"/>
  <c r="C26" i="1"/>
  <c r="C36" i="1"/>
  <c r="B27" i="1"/>
  <c r="B37" i="1"/>
  <c r="B28" i="1"/>
  <c r="B38" i="1"/>
  <c r="C28" i="1"/>
  <c r="C38" i="1"/>
  <c r="B29" i="1"/>
  <c r="B39" i="1"/>
  <c r="C12" i="1"/>
  <c r="C29" i="1"/>
  <c r="C39" i="1"/>
  <c r="B30" i="1"/>
  <c r="C30" i="1"/>
  <c r="B21" i="1"/>
  <c r="B31" i="1"/>
  <c r="C31" i="1"/>
  <c r="B22" i="1"/>
  <c r="B32" i="1"/>
  <c r="C22" i="1"/>
  <c r="C32" i="1"/>
  <c r="B23" i="1"/>
  <c r="B33" i="1"/>
  <c r="C23" i="1"/>
  <c r="C33" i="1"/>
  <c r="B24" i="1"/>
  <c r="B34" i="1"/>
  <c r="C27" i="1"/>
  <c r="C37" i="1"/>
  <c r="C24" i="1"/>
  <c r="C34" i="1"/>
  <c r="C35" i="1"/>
  <c r="B26" i="1"/>
  <c r="B36" i="1"/>
</calcChain>
</file>

<file path=xl/sharedStrings.xml><?xml version="1.0" encoding="utf-8"?>
<sst xmlns="http://schemas.openxmlformats.org/spreadsheetml/2006/main" count="37" uniqueCount="37">
  <si>
    <t>模數</t>
    <phoneticPr fontId="1" type="noConversion"/>
  </si>
  <si>
    <t>齒數</t>
    <phoneticPr fontId="1" type="noConversion"/>
  </si>
  <si>
    <t>節圓直徑</t>
    <phoneticPr fontId="1" type="noConversion"/>
  </si>
  <si>
    <t>壓力角</t>
    <phoneticPr fontId="1" type="noConversion"/>
  </si>
  <si>
    <t>基圓直徑</t>
    <phoneticPr fontId="1" type="noConversion"/>
  </si>
  <si>
    <t>齒厚</t>
    <phoneticPr fontId="1" type="noConversion"/>
  </si>
  <si>
    <t>齒頂高</t>
    <phoneticPr fontId="1" type="noConversion"/>
  </si>
  <si>
    <t>齒根高</t>
    <phoneticPr fontId="1" type="noConversion"/>
  </si>
  <si>
    <t>齒頂圓直徑</t>
    <phoneticPr fontId="1" type="noConversion"/>
  </si>
  <si>
    <t xml:space="preserve">齒根圓直徑 </t>
    <phoneticPr fontId="1" type="noConversion"/>
  </si>
  <si>
    <t>齒根圓角半徑</t>
    <phoneticPr fontId="1" type="noConversion"/>
  </si>
  <si>
    <t>齒輪漸開線軌跡</t>
    <phoneticPr fontId="1" type="noConversion"/>
  </si>
  <si>
    <t>theta</t>
    <phoneticPr fontId="1" type="noConversion"/>
  </si>
  <si>
    <t>X</t>
    <phoneticPr fontId="1" type="noConversion"/>
  </si>
  <si>
    <t>Y</t>
    <phoneticPr fontId="1" type="noConversion"/>
  </si>
  <si>
    <t>漸開線齒條規格</t>
    <phoneticPr fontId="1" type="noConversion"/>
  </si>
  <si>
    <t>齒高</t>
    <phoneticPr fontId="1" type="noConversion"/>
  </si>
  <si>
    <t>齒條齒數</t>
    <phoneticPr fontId="1" type="noConversion"/>
  </si>
  <si>
    <t>齒條長度</t>
    <phoneticPr fontId="1" type="noConversion"/>
  </si>
  <si>
    <t>module</t>
  </si>
  <si>
    <t>teeth_number</t>
  </si>
  <si>
    <t>pitch_diameter</t>
  </si>
  <si>
    <t>whole_depth</t>
  </si>
  <si>
    <t>tooth_thickness</t>
  </si>
  <si>
    <t>base_diameter</t>
  </si>
  <si>
    <t>pressure_angle</t>
  </si>
  <si>
    <t>addendum_diameter</t>
  </si>
  <si>
    <t>dedendum_diameter</t>
  </si>
  <si>
    <t>addendum</t>
  </si>
  <si>
    <t>dedendum</t>
  </si>
  <si>
    <t>fillet_radius</t>
  </si>
  <si>
    <t>rack_tooth_number</t>
  </si>
  <si>
    <t>rack_length</t>
  </si>
  <si>
    <t>rack_dedendum</t>
  </si>
  <si>
    <t>circular_pitch</t>
  </si>
  <si>
    <t>節距</t>
    <phoneticPr fontId="1" type="noConversion"/>
  </si>
  <si>
    <t>齒條齒冠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</si>
</sst>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8B7-7132-45E5-8955-ABBDA6D71195}">
  <dimension ref="A1:C39"/>
  <sheetViews>
    <sheetView tabSelected="1" workbookViewId="0">
      <selection activeCell="F43" sqref="F43"/>
    </sheetView>
  </sheetViews>
  <sheetFormatPr defaultRowHeight="17" x14ac:dyDescent="0.4"/>
  <cols>
    <col min="1" max="1" width="14.08984375" customWidth="1"/>
    <col min="2" max="2" width="18.36328125" customWidth="1"/>
  </cols>
  <sheetData>
    <row r="1" spans="1:3" x14ac:dyDescent="0.4">
      <c r="A1" s="1" t="s">
        <v>15</v>
      </c>
      <c r="B1" s="1"/>
      <c r="C1" s="1"/>
    </row>
    <row r="2" spans="1:3" x14ac:dyDescent="0.4">
      <c r="A2" t="s">
        <v>0</v>
      </c>
      <c r="B2" t="s">
        <v>19</v>
      </c>
      <c r="C2">
        <v>0.5</v>
      </c>
    </row>
    <row r="3" spans="1:3" x14ac:dyDescent="0.4">
      <c r="A3" t="s">
        <v>1</v>
      </c>
      <c r="B3" t="s">
        <v>20</v>
      </c>
      <c r="C3">
        <v>20</v>
      </c>
    </row>
    <row r="4" spans="1:3" x14ac:dyDescent="0.4">
      <c r="A4" t="s">
        <v>2</v>
      </c>
      <c r="B4" t="s">
        <v>21</v>
      </c>
      <c r="C4">
        <f>C2*C3</f>
        <v>10</v>
      </c>
    </row>
    <row r="5" spans="1:3" x14ac:dyDescent="0.4">
      <c r="A5" t="s">
        <v>3</v>
      </c>
      <c r="B5" t="s">
        <v>25</v>
      </c>
      <c r="C5">
        <v>20</v>
      </c>
    </row>
    <row r="6" spans="1:3" x14ac:dyDescent="0.4">
      <c r="A6" t="s">
        <v>4</v>
      </c>
      <c r="B6" t="s">
        <v>24</v>
      </c>
      <c r="C6">
        <f xml:space="preserve"> C2 *C3 * COS(RADIANS(C5))</f>
        <v>9.3969262078590852</v>
      </c>
    </row>
    <row r="7" spans="1:3" x14ac:dyDescent="0.4">
      <c r="A7" t="s">
        <v>5</v>
      </c>
      <c r="B7" t="s">
        <v>23</v>
      </c>
      <c r="C7">
        <f>PI()/2*C2</f>
        <v>0.78539816339744828</v>
      </c>
    </row>
    <row r="8" spans="1:3" x14ac:dyDescent="0.4">
      <c r="A8" t="s">
        <v>35</v>
      </c>
      <c r="B8" t="s">
        <v>34</v>
      </c>
      <c r="C8">
        <f>PI()*C2</f>
        <v>1.5707963267948966</v>
      </c>
    </row>
    <row r="9" spans="1:3" x14ac:dyDescent="0.4">
      <c r="A9" t="s">
        <v>16</v>
      </c>
      <c r="B9" t="s">
        <v>22</v>
      </c>
      <c r="C9">
        <f>2.25*C2</f>
        <v>1.125</v>
      </c>
    </row>
    <row r="10" spans="1:3" x14ac:dyDescent="0.4">
      <c r="A10" t="s">
        <v>6</v>
      </c>
      <c r="B10" t="s">
        <v>28</v>
      </c>
      <c r="C10">
        <f xml:space="preserve"> 1 * C2</f>
        <v>0.5</v>
      </c>
    </row>
    <row r="11" spans="1:3" x14ac:dyDescent="0.4">
      <c r="A11" t="s">
        <v>7</v>
      </c>
      <c r="B11" t="s">
        <v>29</v>
      </c>
      <c r="C11">
        <f xml:space="preserve"> 1.25 * C2</f>
        <v>0.625</v>
      </c>
    </row>
    <row r="12" spans="1:3" x14ac:dyDescent="0.4">
      <c r="A12" t="s">
        <v>8</v>
      </c>
      <c r="B12" t="s">
        <v>26</v>
      </c>
      <c r="C12">
        <f xml:space="preserve"> C4 + 2 * C10</f>
        <v>11</v>
      </c>
    </row>
    <row r="13" spans="1:3" x14ac:dyDescent="0.4">
      <c r="A13" t="s">
        <v>9</v>
      </c>
      <c r="B13" t="s">
        <v>27</v>
      </c>
      <c r="C13">
        <f>C4 - 2 * C11</f>
        <v>8.75</v>
      </c>
    </row>
    <row r="14" spans="1:3" x14ac:dyDescent="0.4">
      <c r="A14" t="s">
        <v>10</v>
      </c>
      <c r="B14" t="s">
        <v>30</v>
      </c>
      <c r="C14">
        <f xml:space="preserve"> 0.38 * C2</f>
        <v>0.19</v>
      </c>
    </row>
    <row r="16" spans="1:3" x14ac:dyDescent="0.4">
      <c r="A16" t="s">
        <v>36</v>
      </c>
      <c r="B16" t="s">
        <v>33</v>
      </c>
      <c r="C16">
        <f>0.25*C2</f>
        <v>0.125</v>
      </c>
    </row>
    <row r="17" spans="1:3" x14ac:dyDescent="0.4">
      <c r="A17" t="s">
        <v>17</v>
      </c>
      <c r="B17" t="s">
        <v>31</v>
      </c>
      <c r="C17">
        <v>20</v>
      </c>
    </row>
    <row r="18" spans="1:3" x14ac:dyDescent="0.4">
      <c r="A18" t="s">
        <v>18</v>
      </c>
      <c r="B18" t="s">
        <v>32</v>
      </c>
      <c r="C18">
        <f>C8+C17*C8</f>
        <v>32.986722862692829</v>
      </c>
    </row>
    <row r="19" spans="1:3" x14ac:dyDescent="0.4">
      <c r="A19" s="1" t="s">
        <v>11</v>
      </c>
      <c r="B19" s="1"/>
      <c r="C19" s="1"/>
    </row>
    <row r="20" spans="1:3" x14ac:dyDescent="0.4">
      <c r="A20" s="2" t="s">
        <v>12</v>
      </c>
      <c r="B20" s="2" t="s">
        <v>13</v>
      </c>
      <c r="C20" s="2" t="s">
        <v>14</v>
      </c>
    </row>
    <row r="21" spans="1:3" x14ac:dyDescent="0.4">
      <c r="A21">
        <v>0</v>
      </c>
      <c r="B21">
        <f>$C$6/2 * (COS(RADIANS(A21))+(RADIANS(A21))*SIN((RADIANS(A21))))</f>
        <v>4.6984631039295426</v>
      </c>
      <c r="C21">
        <f>$C$6/2*(SIN(RADIANS(A21))-(RADIANS(A21))*COS((RADIANS(A21))))</f>
        <v>0</v>
      </c>
    </row>
    <row r="22" spans="1:3" x14ac:dyDescent="0.4">
      <c r="A22">
        <v>2</v>
      </c>
      <c r="B22">
        <f t="shared" ref="B22:B66" si="0">C$6/2 * (COS(RADIANS(A22))+(RADIANS(A22))*SIN((RADIANS(A22))))</f>
        <v>4.7013246994464923</v>
      </c>
      <c r="C22">
        <f t="shared" ref="C22:C66" si="1">$C$6/2*(SIN(RADIANS(A22))-(RADIANS(A22))*COS((RADIANS(A22))))</f>
        <v>6.6604525310343809E-5</v>
      </c>
    </row>
    <row r="23" spans="1:3" x14ac:dyDescent="0.4">
      <c r="A23">
        <v>4</v>
      </c>
      <c r="B23">
        <f t="shared" si="0"/>
        <v>4.7098990260491398</v>
      </c>
      <c r="C23">
        <f t="shared" si="1"/>
        <v>5.3264144770211143E-4</v>
      </c>
    </row>
    <row r="24" spans="1:3" x14ac:dyDescent="0.4">
      <c r="A24">
        <v>6</v>
      </c>
      <c r="B24">
        <f t="shared" si="0"/>
        <v>4.7241547251328972</v>
      </c>
      <c r="C24">
        <f t="shared" si="1"/>
        <v>1.7965697716949573E-3</v>
      </c>
    </row>
    <row r="25" spans="1:3" x14ac:dyDescent="0.4">
      <c r="A25">
        <v>8</v>
      </c>
      <c r="B25">
        <f t="shared" si="0"/>
        <v>4.7440396031206058</v>
      </c>
      <c r="C25">
        <f t="shared" si="1"/>
        <v>4.2549034956393152E-3</v>
      </c>
    </row>
    <row r="26" spans="1:3" x14ac:dyDescent="0.4">
      <c r="A26">
        <v>10</v>
      </c>
      <c r="B26">
        <f t="shared" si="0"/>
        <v>4.7694807374815085</v>
      </c>
      <c r="C26">
        <f t="shared" si="1"/>
        <v>8.3012435531253197E-3</v>
      </c>
    </row>
    <row r="27" spans="1:3" x14ac:dyDescent="0.4">
      <c r="A27">
        <v>12</v>
      </c>
      <c r="B27">
        <f t="shared" si="0"/>
        <v>4.8003846249045408</v>
      </c>
      <c r="C27">
        <f t="shared" si="1"/>
        <v>1.4325315079697349E-2</v>
      </c>
    </row>
    <row r="28" spans="1:3" x14ac:dyDescent="0.4">
      <c r="A28">
        <v>14</v>
      </c>
      <c r="B28">
        <f t="shared" si="0"/>
        <v>4.8366373713731177</v>
      </c>
      <c r="C28">
        <f t="shared" si="1"/>
        <v>2.2712011766511418E-2</v>
      </c>
    </row>
    <row r="29" spans="1:3" x14ac:dyDescent="0.4">
      <c r="A29">
        <v>16</v>
      </c>
      <c r="B29">
        <f t="shared" si="0"/>
        <v>4.8781049238170588</v>
      </c>
      <c r="C29">
        <f t="shared" si="1"/>
        <v>3.384044905105333E-2</v>
      </c>
    </row>
    <row r="30" spans="1:3" x14ac:dyDescent="0.4">
      <c r="A30">
        <v>18</v>
      </c>
      <c r="B30">
        <f t="shared" si="0"/>
        <v>4.9246333429462403</v>
      </c>
      <c r="C30">
        <f t="shared" si="1"/>
        <v>4.8083027880679939E-2</v>
      </c>
    </row>
    <row r="31" spans="1:3" x14ac:dyDescent="0.4">
      <c r="A31">
        <v>20</v>
      </c>
      <c r="B31">
        <f t="shared" si="0"/>
        <v>4.9760491168001613</v>
      </c>
      <c r="C31">
        <f t="shared" si="1"/>
        <v>6.5804510767554017E-2</v>
      </c>
    </row>
    <row r="32" spans="1:3" x14ac:dyDescent="0.4">
      <c r="A32">
        <v>22</v>
      </c>
      <c r="B32">
        <f t="shared" si="0"/>
        <v>5.0321595144778906</v>
      </c>
      <c r="C32">
        <f t="shared" si="1"/>
        <v>8.7361111833565541E-2</v>
      </c>
    </row>
    <row r="33" spans="1:3" x14ac:dyDescent="0.4">
      <c r="A33">
        <v>24</v>
      </c>
      <c r="B33">
        <f t="shared" si="0"/>
        <v>5.092752979444028</v>
      </c>
      <c r="C33">
        <f t="shared" si="1"/>
        <v>0.11309960252107376</v>
      </c>
    </row>
    <row r="34" spans="1:3" x14ac:dyDescent="0.4">
      <c r="A34">
        <v>26</v>
      </c>
      <c r="B34">
        <f t="shared" si="0"/>
        <v>5.1575995617383859</v>
      </c>
      <c r="C34">
        <f t="shared" si="1"/>
        <v>0.14335643461983094</v>
      </c>
    </row>
    <row r="35" spans="1:3" x14ac:dyDescent="0.4">
      <c r="A35">
        <v>28</v>
      </c>
      <c r="B35">
        <f t="shared" si="0"/>
        <v>5.2264513883502675</v>
      </c>
      <c r="C35">
        <f t="shared" si="1"/>
        <v>0.17845688223226044</v>
      </c>
    </row>
    <row r="36" spans="1:3" x14ac:dyDescent="0.4">
      <c r="A36">
        <v>30</v>
      </c>
      <c r="B36">
        <f t="shared" si="0"/>
        <v>5.2990431709525136</v>
      </c>
      <c r="C36">
        <f t="shared" si="1"/>
        <v>0.21871420426843752</v>
      </c>
    </row>
    <row r="37" spans="1:3" x14ac:dyDescent="0.4">
      <c r="A37">
        <v>32</v>
      </c>
      <c r="B37">
        <f t="shared" si="0"/>
        <v>5.3750927501260559</v>
      </c>
      <c r="C37">
        <f t="shared" si="1"/>
        <v>0.26442882902869302</v>
      </c>
    </row>
    <row r="38" spans="1:3" x14ac:dyDescent="0.4">
      <c r="A38">
        <v>34</v>
      </c>
      <c r="B38">
        <f t="shared" si="0"/>
        <v>5.4543016751426494</v>
      </c>
      <c r="C38">
        <f t="shared" si="1"/>
        <v>0.3158875623957631</v>
      </c>
    </row>
    <row r="39" spans="1:3" x14ac:dyDescent="0.4">
      <c r="A39">
        <v>36</v>
      </c>
      <c r="B39">
        <f t="shared" si="0"/>
        <v>5.5363558183118826</v>
      </c>
      <c r="C39">
        <f t="shared" si="1"/>
        <v>0.37336282111993574</v>
      </c>
    </row>
  </sheetData>
  <mergeCells count="2">
    <mergeCell ref="A1:C1"/>
    <mergeCell ref="A19:C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士程 林</dc:creator>
  <cp:lastModifiedBy>士程 林</cp:lastModifiedBy>
  <dcterms:created xsi:type="dcterms:W3CDTF">2024-04-20T14:13:03Z</dcterms:created>
  <dcterms:modified xsi:type="dcterms:W3CDTF">2024-04-20T20:25:44Z</dcterms:modified>
</cp:coreProperties>
</file>