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unan\Documents\Masterproef\2024 April-mei\"/>
    </mc:Choice>
  </mc:AlternateContent>
  <xr:revisionPtr revIDLastSave="0" documentId="13_ncr:1_{C011B756-D01A-4BF1-9EEF-D2C1EEEF1878}" xr6:coauthVersionLast="47" xr6:coauthVersionMax="47" xr10:uidLastSave="{00000000-0000-0000-0000-000000000000}"/>
  <bookViews>
    <workbookView xWindow="-28920" yWindow="-120" windowWidth="29040" windowHeight="15720" activeTab="6" xr2:uid="{9927AAAA-E6F2-4859-A244-07771D66A9EC}"/>
  </bookViews>
  <sheets>
    <sheet name="HCS - Floor" sheetId="9" r:id="rId1"/>
    <sheet name="CLT - Floor" sheetId="7" r:id="rId2"/>
    <sheet name="Steel - Beam" sheetId="11" r:id="rId3"/>
    <sheet name="GLT - Beam" sheetId="5" r:id="rId4"/>
    <sheet name="Concrete - Beam" sheetId="10" r:id="rId5"/>
    <sheet name="Steel - Column" sheetId="1" r:id="rId6"/>
    <sheet name="GLT - Column" sheetId="8" r:id="rId7"/>
    <sheet name="Concrete - Column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3" i="5" l="1"/>
  <c r="J144" i="5"/>
  <c r="J145" i="5"/>
  <c r="J146" i="5"/>
  <c r="J147" i="5"/>
  <c r="J142" i="5"/>
  <c r="J118" i="5"/>
  <c r="J119" i="5"/>
  <c r="J120" i="5"/>
  <c r="J117" i="5"/>
  <c r="J96" i="5"/>
  <c r="J97" i="5"/>
  <c r="J98" i="5"/>
  <c r="J95" i="5"/>
  <c r="J75" i="5"/>
  <c r="J76" i="5"/>
  <c r="J77" i="5"/>
  <c r="J78" i="5"/>
  <c r="J74" i="5"/>
  <c r="J57" i="5"/>
  <c r="J58" i="5"/>
  <c r="J59" i="5"/>
  <c r="J60" i="5"/>
  <c r="J56" i="5"/>
  <c r="J40" i="5"/>
  <c r="J41" i="5"/>
  <c r="J42" i="5"/>
  <c r="J43" i="5"/>
  <c r="J44" i="5"/>
  <c r="J39" i="5"/>
  <c r="J26" i="5"/>
  <c r="J27" i="5"/>
  <c r="J28" i="5"/>
  <c r="J29" i="5"/>
  <c r="J30" i="5"/>
  <c r="J31" i="5"/>
  <c r="J25" i="5"/>
  <c r="J13" i="5"/>
  <c r="J14" i="5"/>
  <c r="J15" i="5"/>
  <c r="J16" i="5"/>
  <c r="J17" i="5"/>
  <c r="J18" i="5"/>
  <c r="J12" i="5"/>
  <c r="J3" i="5"/>
  <c r="J4" i="5"/>
  <c r="J5" i="5"/>
  <c r="J6" i="5"/>
  <c r="J7" i="5"/>
  <c r="J8" i="5"/>
  <c r="J9" i="5"/>
  <c r="J2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3" i="5"/>
  <c r="H4" i="5"/>
  <c r="H12" i="5"/>
  <c r="H13" i="5"/>
  <c r="H14" i="5"/>
  <c r="H2" i="5"/>
  <c r="G142" i="5"/>
  <c r="G143" i="5"/>
  <c r="G144" i="5"/>
  <c r="G145" i="5"/>
  <c r="G146" i="5"/>
  <c r="G147" i="5"/>
  <c r="G148" i="5"/>
  <c r="G149" i="5"/>
  <c r="G150" i="5"/>
  <c r="G117" i="5"/>
  <c r="G118" i="5"/>
  <c r="G119" i="5"/>
  <c r="G120" i="5"/>
  <c r="G121" i="5"/>
  <c r="G122" i="5"/>
  <c r="G123" i="5"/>
  <c r="G124" i="5"/>
  <c r="G125" i="5"/>
  <c r="G126" i="5"/>
  <c r="G94" i="5"/>
  <c r="G95" i="5"/>
  <c r="G96" i="5"/>
  <c r="G97" i="5"/>
  <c r="G98" i="5"/>
  <c r="G99" i="5"/>
  <c r="G100" i="5"/>
  <c r="G101" i="5"/>
  <c r="G102" i="5"/>
  <c r="G103" i="5"/>
  <c r="G104" i="5"/>
  <c r="G75" i="5"/>
  <c r="G76" i="5"/>
  <c r="G77" i="5"/>
  <c r="G78" i="5"/>
  <c r="G79" i="5"/>
  <c r="G80" i="5"/>
  <c r="G81" i="5"/>
  <c r="G82" i="5"/>
  <c r="G83" i="5"/>
  <c r="G84" i="5"/>
  <c r="G41" i="5"/>
  <c r="G42" i="5"/>
  <c r="G43" i="5"/>
  <c r="G44" i="5"/>
  <c r="G45" i="5"/>
  <c r="G46" i="5"/>
  <c r="G47" i="5"/>
  <c r="G48" i="5"/>
  <c r="G49" i="5"/>
  <c r="G50" i="5"/>
  <c r="G57" i="5"/>
  <c r="G58" i="5"/>
  <c r="G59" i="5"/>
  <c r="G60" i="5"/>
  <c r="G61" i="5"/>
  <c r="G62" i="5"/>
  <c r="G63" i="5"/>
  <c r="G64" i="5"/>
  <c r="G65" i="5"/>
  <c r="G66" i="5"/>
  <c r="G22" i="5"/>
  <c r="G23" i="5"/>
  <c r="G24" i="5"/>
  <c r="G27" i="5"/>
  <c r="G28" i="5"/>
  <c r="G29" i="5"/>
  <c r="G30" i="5"/>
  <c r="G31" i="5"/>
  <c r="G32" i="5"/>
  <c r="G33" i="5"/>
  <c r="G34" i="5"/>
  <c r="G35" i="5"/>
  <c r="G36" i="5"/>
  <c r="G5" i="5"/>
  <c r="H5" i="5" s="1"/>
  <c r="G6" i="5"/>
  <c r="H6" i="5" s="1"/>
  <c r="G7" i="5"/>
  <c r="H7" i="5" s="1"/>
  <c r="G8" i="5"/>
  <c r="H8" i="5" s="1"/>
  <c r="G9" i="5"/>
  <c r="H9" i="5" s="1"/>
  <c r="G10" i="5"/>
  <c r="H10" i="5" s="1"/>
  <c r="G11" i="5"/>
  <c r="H11" i="5" s="1"/>
  <c r="G15" i="5"/>
  <c r="H15" i="5" s="1"/>
  <c r="G16" i="5"/>
  <c r="G17" i="5"/>
  <c r="G18" i="5"/>
  <c r="G19" i="5"/>
  <c r="G20" i="5"/>
  <c r="G21" i="5"/>
  <c r="H4" i="10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2" i="8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" i="2"/>
  <c r="I2" i="8"/>
  <c r="K16" i="7"/>
  <c r="J3" i="7"/>
  <c r="J4" i="7"/>
  <c r="J5" i="7"/>
  <c r="J6" i="7"/>
  <c r="J7" i="7"/>
  <c r="J8" i="7"/>
  <c r="J9" i="7"/>
  <c r="J10" i="7"/>
  <c r="J11" i="7"/>
  <c r="J12" i="7"/>
  <c r="J13" i="7"/>
  <c r="J14" i="7"/>
  <c r="K14" i="7" s="1"/>
  <c r="J15" i="7"/>
  <c r="J16" i="7"/>
  <c r="J17" i="7"/>
  <c r="J18" i="7"/>
  <c r="J19" i="7"/>
  <c r="J20" i="7"/>
  <c r="J21" i="7"/>
  <c r="J22" i="7"/>
  <c r="J23" i="7"/>
  <c r="J2" i="7"/>
  <c r="H23" i="10"/>
  <c r="H26" i="10"/>
  <c r="H27" i="10"/>
  <c r="H28" i="10"/>
  <c r="H35" i="10"/>
  <c r="H38" i="10"/>
  <c r="H39" i="10"/>
  <c r="H40" i="10"/>
  <c r="H47" i="10"/>
  <c r="H50" i="10"/>
  <c r="H51" i="10"/>
  <c r="H52" i="10"/>
  <c r="H59" i="10"/>
  <c r="H62" i="10"/>
  <c r="H63" i="10"/>
  <c r="H64" i="10"/>
  <c r="H71" i="10"/>
  <c r="H74" i="10"/>
  <c r="H75" i="10"/>
  <c r="H76" i="10"/>
  <c r="H6" i="10"/>
  <c r="H7" i="10"/>
  <c r="H10" i="10"/>
  <c r="H16" i="10"/>
  <c r="H18" i="10"/>
  <c r="H19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2" i="10"/>
  <c r="D3" i="10"/>
  <c r="H3" i="10" s="1"/>
  <c r="D4" i="10"/>
  <c r="D5" i="10"/>
  <c r="H5" i="10" s="1"/>
  <c r="D6" i="10"/>
  <c r="D7" i="10"/>
  <c r="D8" i="10"/>
  <c r="H8" i="10" s="1"/>
  <c r="D9" i="10"/>
  <c r="H9" i="10" s="1"/>
  <c r="D10" i="10"/>
  <c r="D11" i="10"/>
  <c r="H11" i="10" s="1"/>
  <c r="D12" i="10"/>
  <c r="H12" i="10" s="1"/>
  <c r="D13" i="10"/>
  <c r="H13" i="10" s="1"/>
  <c r="D14" i="10"/>
  <c r="H14" i="10" s="1"/>
  <c r="D15" i="10"/>
  <c r="H15" i="10" s="1"/>
  <c r="D16" i="10"/>
  <c r="D17" i="10"/>
  <c r="H17" i="10" s="1"/>
  <c r="D18" i="10"/>
  <c r="D19" i="10"/>
  <c r="D20" i="10"/>
  <c r="H20" i="10" s="1"/>
  <c r="D21" i="10"/>
  <c r="H21" i="10" s="1"/>
  <c r="D22" i="10"/>
  <c r="H22" i="10" s="1"/>
  <c r="D23" i="10"/>
  <c r="D24" i="10"/>
  <c r="H24" i="10" s="1"/>
  <c r="D25" i="10"/>
  <c r="H25" i="10" s="1"/>
  <c r="D26" i="10"/>
  <c r="D27" i="10"/>
  <c r="D28" i="10"/>
  <c r="D29" i="10"/>
  <c r="H29" i="10" s="1"/>
  <c r="D30" i="10"/>
  <c r="H30" i="10" s="1"/>
  <c r="D31" i="10"/>
  <c r="H31" i="10" s="1"/>
  <c r="D32" i="10"/>
  <c r="H32" i="10" s="1"/>
  <c r="D33" i="10"/>
  <c r="H33" i="10" s="1"/>
  <c r="D34" i="10"/>
  <c r="H34" i="10" s="1"/>
  <c r="D35" i="10"/>
  <c r="D36" i="10"/>
  <c r="H36" i="10" s="1"/>
  <c r="D37" i="10"/>
  <c r="H37" i="10" s="1"/>
  <c r="D38" i="10"/>
  <c r="D39" i="10"/>
  <c r="D40" i="10"/>
  <c r="D41" i="10"/>
  <c r="H41" i="10" s="1"/>
  <c r="D42" i="10"/>
  <c r="H42" i="10" s="1"/>
  <c r="D43" i="10"/>
  <c r="H43" i="10" s="1"/>
  <c r="D44" i="10"/>
  <c r="H44" i="10" s="1"/>
  <c r="D45" i="10"/>
  <c r="H45" i="10" s="1"/>
  <c r="D46" i="10"/>
  <c r="H46" i="10" s="1"/>
  <c r="D47" i="10"/>
  <c r="D48" i="10"/>
  <c r="H48" i="10" s="1"/>
  <c r="D49" i="10"/>
  <c r="H49" i="10" s="1"/>
  <c r="D50" i="10"/>
  <c r="D51" i="10"/>
  <c r="D52" i="10"/>
  <c r="D53" i="10"/>
  <c r="H53" i="10" s="1"/>
  <c r="D54" i="10"/>
  <c r="H54" i="10" s="1"/>
  <c r="D55" i="10"/>
  <c r="H55" i="10" s="1"/>
  <c r="D56" i="10"/>
  <c r="H56" i="10" s="1"/>
  <c r="D57" i="10"/>
  <c r="H57" i="10" s="1"/>
  <c r="D58" i="10"/>
  <c r="H58" i="10" s="1"/>
  <c r="D59" i="10"/>
  <c r="D60" i="10"/>
  <c r="H60" i="10" s="1"/>
  <c r="D61" i="10"/>
  <c r="H61" i="10" s="1"/>
  <c r="D62" i="10"/>
  <c r="D63" i="10"/>
  <c r="D64" i="10"/>
  <c r="D65" i="10"/>
  <c r="H65" i="10" s="1"/>
  <c r="D66" i="10"/>
  <c r="H66" i="10" s="1"/>
  <c r="D67" i="10"/>
  <c r="H67" i="10" s="1"/>
  <c r="D68" i="10"/>
  <c r="H68" i="10" s="1"/>
  <c r="D69" i="10"/>
  <c r="H69" i="10" s="1"/>
  <c r="D70" i="10"/>
  <c r="H70" i="10" s="1"/>
  <c r="D71" i="10"/>
  <c r="D72" i="10"/>
  <c r="H72" i="10" s="1"/>
  <c r="D73" i="10"/>
  <c r="H73" i="10" s="1"/>
  <c r="D74" i="10"/>
  <c r="D75" i="10"/>
  <c r="D76" i="10"/>
  <c r="D77" i="10"/>
  <c r="H77" i="10" s="1"/>
  <c r="D78" i="10"/>
  <c r="H78" i="10" s="1"/>
  <c r="D2" i="10"/>
  <c r="H2" i="10" s="1"/>
  <c r="H2" i="11"/>
  <c r="K2" i="7"/>
  <c r="L8" i="2"/>
  <c r="L9" i="2"/>
  <c r="L16" i="2"/>
  <c r="L20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D4" i="2"/>
  <c r="F4" i="2" s="1"/>
  <c r="G4" i="2" s="1"/>
  <c r="D8" i="2"/>
  <c r="F8" i="2" s="1"/>
  <c r="G8" i="2" s="1"/>
  <c r="K8" i="2" s="1"/>
  <c r="D9" i="2"/>
  <c r="F9" i="2" s="1"/>
  <c r="G9" i="2" s="1"/>
  <c r="D20" i="2"/>
  <c r="F20" i="2" s="1"/>
  <c r="G20" i="2" s="1"/>
  <c r="D21" i="2"/>
  <c r="F21" i="2" s="1"/>
  <c r="G21" i="2" s="1"/>
  <c r="D2" i="2"/>
  <c r="C3" i="2"/>
  <c r="L3" i="2" s="1"/>
  <c r="C4" i="2"/>
  <c r="L4" i="2" s="1"/>
  <c r="C5" i="2"/>
  <c r="L5" i="2" s="1"/>
  <c r="C6" i="2"/>
  <c r="L6" i="2" s="1"/>
  <c r="C7" i="2"/>
  <c r="L7" i="2" s="1"/>
  <c r="C8" i="2"/>
  <c r="C9" i="2"/>
  <c r="C10" i="2"/>
  <c r="L10" i="2" s="1"/>
  <c r="C11" i="2"/>
  <c r="L11" i="2" s="1"/>
  <c r="C12" i="2"/>
  <c r="D12" i="2" s="1"/>
  <c r="F12" i="2" s="1"/>
  <c r="G12" i="2" s="1"/>
  <c r="C13" i="2"/>
  <c r="D13" i="2" s="1"/>
  <c r="F13" i="2" s="1"/>
  <c r="G13" i="2" s="1"/>
  <c r="K13" i="2" s="1"/>
  <c r="C14" i="2"/>
  <c r="L14" i="2" s="1"/>
  <c r="C15" i="2"/>
  <c r="L15" i="2" s="1"/>
  <c r="C16" i="2"/>
  <c r="D16" i="2" s="1"/>
  <c r="F16" i="2" s="1"/>
  <c r="G16" i="2" s="1"/>
  <c r="C17" i="2"/>
  <c r="L17" i="2" s="1"/>
  <c r="C18" i="2"/>
  <c r="L18" i="2" s="1"/>
  <c r="C19" i="2"/>
  <c r="L19" i="2" s="1"/>
  <c r="C20" i="2"/>
  <c r="C21" i="2"/>
  <c r="L21" i="2" s="1"/>
  <c r="C22" i="2"/>
  <c r="L22" i="2" s="1"/>
  <c r="C23" i="2"/>
  <c r="L23" i="2" s="1"/>
  <c r="C2" i="2"/>
  <c r="L2" i="2" s="1"/>
  <c r="I2" i="2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" i="8"/>
  <c r="G2" i="8"/>
  <c r="H11" i="1"/>
  <c r="J45" i="11"/>
  <c r="G45" i="11"/>
  <c r="H45" i="11" s="1"/>
  <c r="B45" i="11"/>
  <c r="I45" i="11" s="1"/>
  <c r="J44" i="11"/>
  <c r="G44" i="11"/>
  <c r="H44" i="11" s="1"/>
  <c r="B44" i="11"/>
  <c r="E44" i="11" s="1"/>
  <c r="J43" i="11"/>
  <c r="G43" i="11"/>
  <c r="H43" i="11" s="1"/>
  <c r="B43" i="11"/>
  <c r="E43" i="11" s="1"/>
  <c r="J42" i="11"/>
  <c r="G42" i="11"/>
  <c r="H42" i="11" s="1"/>
  <c r="B42" i="11"/>
  <c r="I42" i="11" s="1"/>
  <c r="J41" i="11"/>
  <c r="G41" i="11"/>
  <c r="H41" i="11" s="1"/>
  <c r="B41" i="11"/>
  <c r="I41" i="11" s="1"/>
  <c r="J40" i="11"/>
  <c r="G40" i="11"/>
  <c r="H40" i="11" s="1"/>
  <c r="B40" i="11"/>
  <c r="I40" i="11" s="1"/>
  <c r="J39" i="11"/>
  <c r="G39" i="11"/>
  <c r="H39" i="11" s="1"/>
  <c r="B39" i="11"/>
  <c r="I39" i="11" s="1"/>
  <c r="J38" i="11"/>
  <c r="G38" i="11"/>
  <c r="H38" i="11" s="1"/>
  <c r="B38" i="11"/>
  <c r="I38" i="11" s="1"/>
  <c r="J37" i="11"/>
  <c r="G37" i="11"/>
  <c r="H37" i="11" s="1"/>
  <c r="B37" i="11"/>
  <c r="I37" i="11" s="1"/>
  <c r="J36" i="11"/>
  <c r="G36" i="11"/>
  <c r="H36" i="11" s="1"/>
  <c r="B36" i="11"/>
  <c r="E36" i="11" s="1"/>
  <c r="J35" i="11"/>
  <c r="G35" i="11"/>
  <c r="H35" i="11" s="1"/>
  <c r="B35" i="11"/>
  <c r="I35" i="11" s="1"/>
  <c r="J34" i="11"/>
  <c r="G34" i="11"/>
  <c r="H34" i="11" s="1"/>
  <c r="B34" i="11"/>
  <c r="E34" i="11" s="1"/>
  <c r="J33" i="11"/>
  <c r="G33" i="11"/>
  <c r="H33" i="11" s="1"/>
  <c r="B33" i="11"/>
  <c r="I33" i="11" s="1"/>
  <c r="J32" i="11"/>
  <c r="G32" i="11"/>
  <c r="H32" i="11" s="1"/>
  <c r="B32" i="11"/>
  <c r="I32" i="11" s="1"/>
  <c r="J31" i="11"/>
  <c r="G31" i="11"/>
  <c r="H31" i="11" s="1"/>
  <c r="B31" i="11"/>
  <c r="I31" i="11" s="1"/>
  <c r="J30" i="11"/>
  <c r="G30" i="11"/>
  <c r="H30" i="11" s="1"/>
  <c r="B30" i="11"/>
  <c r="E30" i="11" s="1"/>
  <c r="J29" i="11"/>
  <c r="G29" i="11"/>
  <c r="H29" i="11" s="1"/>
  <c r="B29" i="11"/>
  <c r="I29" i="11" s="1"/>
  <c r="J28" i="11"/>
  <c r="G28" i="11"/>
  <c r="H28" i="11" s="1"/>
  <c r="B28" i="11"/>
  <c r="E28" i="11" s="1"/>
  <c r="J27" i="11"/>
  <c r="G27" i="11"/>
  <c r="H27" i="11" s="1"/>
  <c r="B27" i="11"/>
  <c r="I27" i="11" s="1"/>
  <c r="J26" i="11"/>
  <c r="G26" i="11"/>
  <c r="H26" i="11" s="1"/>
  <c r="B26" i="11"/>
  <c r="I26" i="11" s="1"/>
  <c r="J25" i="11"/>
  <c r="G25" i="11"/>
  <c r="H25" i="11" s="1"/>
  <c r="B25" i="11"/>
  <c r="I25" i="11" s="1"/>
  <c r="J24" i="11"/>
  <c r="G24" i="11"/>
  <c r="H24" i="11" s="1"/>
  <c r="B24" i="11"/>
  <c r="I24" i="11" s="1"/>
  <c r="J23" i="11"/>
  <c r="G23" i="11"/>
  <c r="H23" i="11" s="1"/>
  <c r="B23" i="11"/>
  <c r="I23" i="11" s="1"/>
  <c r="J22" i="11"/>
  <c r="G22" i="11"/>
  <c r="H22" i="11" s="1"/>
  <c r="B22" i="11"/>
  <c r="E22" i="11" s="1"/>
  <c r="J21" i="11"/>
  <c r="G21" i="11"/>
  <c r="H21" i="11" s="1"/>
  <c r="B21" i="11"/>
  <c r="I21" i="11" s="1"/>
  <c r="J20" i="11"/>
  <c r="G20" i="11"/>
  <c r="H20" i="11" s="1"/>
  <c r="B20" i="11"/>
  <c r="I20" i="11" s="1"/>
  <c r="J19" i="11"/>
  <c r="G19" i="11"/>
  <c r="H19" i="11" s="1"/>
  <c r="B19" i="11"/>
  <c r="I19" i="11" s="1"/>
  <c r="J18" i="11"/>
  <c r="G18" i="11"/>
  <c r="H18" i="11" s="1"/>
  <c r="B18" i="11"/>
  <c r="E18" i="11" s="1"/>
  <c r="J17" i="11"/>
  <c r="G17" i="11"/>
  <c r="H17" i="11" s="1"/>
  <c r="B17" i="11"/>
  <c r="I17" i="11" s="1"/>
  <c r="J16" i="11"/>
  <c r="G16" i="11"/>
  <c r="H16" i="11" s="1"/>
  <c r="B16" i="11"/>
  <c r="E16" i="11" s="1"/>
  <c r="J15" i="11"/>
  <c r="G15" i="11"/>
  <c r="H15" i="11" s="1"/>
  <c r="B15" i="11"/>
  <c r="I15" i="11" s="1"/>
  <c r="J14" i="11"/>
  <c r="G14" i="11"/>
  <c r="H14" i="11" s="1"/>
  <c r="B14" i="11"/>
  <c r="E14" i="11" s="1"/>
  <c r="J13" i="11"/>
  <c r="G13" i="11"/>
  <c r="H13" i="11" s="1"/>
  <c r="B13" i="11"/>
  <c r="I13" i="11" s="1"/>
  <c r="J12" i="11"/>
  <c r="G12" i="11"/>
  <c r="H12" i="11" s="1"/>
  <c r="B12" i="11"/>
  <c r="I12" i="11" s="1"/>
  <c r="J11" i="11"/>
  <c r="G11" i="11"/>
  <c r="H11" i="11" s="1"/>
  <c r="B11" i="11"/>
  <c r="I11" i="11" s="1"/>
  <c r="J10" i="11"/>
  <c r="G10" i="11"/>
  <c r="H10" i="11" s="1"/>
  <c r="B10" i="11"/>
  <c r="I10" i="11" s="1"/>
  <c r="J9" i="11"/>
  <c r="G9" i="11"/>
  <c r="H9" i="11" s="1"/>
  <c r="B9" i="11"/>
  <c r="I9" i="11" s="1"/>
  <c r="J8" i="11"/>
  <c r="G8" i="11"/>
  <c r="H8" i="11" s="1"/>
  <c r="B8" i="11"/>
  <c r="E8" i="11" s="1"/>
  <c r="J7" i="11"/>
  <c r="G7" i="11"/>
  <c r="H7" i="11" s="1"/>
  <c r="B7" i="11"/>
  <c r="I7" i="11" s="1"/>
  <c r="J6" i="11"/>
  <c r="G6" i="11"/>
  <c r="H6" i="11" s="1"/>
  <c r="B6" i="11"/>
  <c r="I6" i="11" s="1"/>
  <c r="J5" i="11"/>
  <c r="G5" i="11"/>
  <c r="H5" i="11" s="1"/>
  <c r="B5" i="11"/>
  <c r="I5" i="11" s="1"/>
  <c r="J4" i="11"/>
  <c r="G4" i="11"/>
  <c r="H4" i="11" s="1"/>
  <c r="B4" i="11"/>
  <c r="I4" i="11" s="1"/>
  <c r="J3" i="11"/>
  <c r="G3" i="11"/>
  <c r="H3" i="11" s="1"/>
  <c r="B3" i="11"/>
  <c r="I3" i="11" s="1"/>
  <c r="J2" i="11"/>
  <c r="G2" i="11"/>
  <c r="B2" i="11"/>
  <c r="E2" i="11" s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B45" i="1"/>
  <c r="F45" i="1" s="1"/>
  <c r="B44" i="1"/>
  <c r="F44" i="1" s="1"/>
  <c r="B43" i="1"/>
  <c r="D43" i="1" s="1"/>
  <c r="B42" i="1"/>
  <c r="D42" i="1" s="1"/>
  <c r="B41" i="1"/>
  <c r="B40" i="1"/>
  <c r="F40" i="1" s="1"/>
  <c r="B39" i="1"/>
  <c r="F39" i="1" s="1"/>
  <c r="B38" i="1"/>
  <c r="F38" i="1" s="1"/>
  <c r="B37" i="1"/>
  <c r="D37" i="1" s="1"/>
  <c r="B36" i="1"/>
  <c r="F36" i="1" s="1"/>
  <c r="B35" i="1"/>
  <c r="D35" i="1" s="1"/>
  <c r="B34" i="1"/>
  <c r="F34" i="1" s="1"/>
  <c r="B33" i="1"/>
  <c r="F33" i="1" s="1"/>
  <c r="B32" i="1"/>
  <c r="F32" i="1" s="1"/>
  <c r="B31" i="1"/>
  <c r="D31" i="1" s="1"/>
  <c r="B30" i="1"/>
  <c r="F30" i="1" s="1"/>
  <c r="B29" i="1"/>
  <c r="F29" i="1" s="1"/>
  <c r="B28" i="1"/>
  <c r="F28" i="1" s="1"/>
  <c r="B27" i="1"/>
  <c r="D27" i="1" s="1"/>
  <c r="B26" i="1"/>
  <c r="D26" i="1" s="1"/>
  <c r="B25" i="1"/>
  <c r="F25" i="1" s="1"/>
  <c r="B24" i="1"/>
  <c r="F24" i="1" s="1"/>
  <c r="F41" i="1"/>
  <c r="F42" i="1"/>
  <c r="D36" i="1"/>
  <c r="D40" i="1"/>
  <c r="D41" i="1"/>
  <c r="D45" i="1"/>
  <c r="H23" i="1"/>
  <c r="H22" i="1"/>
  <c r="H21" i="1"/>
  <c r="H20" i="1"/>
  <c r="H19" i="1"/>
  <c r="H18" i="1"/>
  <c r="H17" i="1"/>
  <c r="H16" i="1"/>
  <c r="H15" i="1"/>
  <c r="H14" i="1"/>
  <c r="H13" i="1"/>
  <c r="H12" i="1"/>
  <c r="H10" i="1"/>
  <c r="H9" i="1"/>
  <c r="H8" i="1"/>
  <c r="H7" i="1"/>
  <c r="H6" i="1"/>
  <c r="H5" i="1"/>
  <c r="H4" i="1"/>
  <c r="H3" i="1"/>
  <c r="H2" i="1"/>
  <c r="B23" i="1"/>
  <c r="D23" i="1" s="1"/>
  <c r="B22" i="1"/>
  <c r="D22" i="1" s="1"/>
  <c r="B21" i="1"/>
  <c r="D21" i="1" s="1"/>
  <c r="B20" i="1"/>
  <c r="D20" i="1" s="1"/>
  <c r="B19" i="1"/>
  <c r="D19" i="1" s="1"/>
  <c r="B18" i="1"/>
  <c r="D18" i="1" s="1"/>
  <c r="B17" i="1"/>
  <c r="D17" i="1" s="1"/>
  <c r="B16" i="1"/>
  <c r="D16" i="1" s="1"/>
  <c r="B15" i="1"/>
  <c r="D15" i="1" s="1"/>
  <c r="B14" i="1"/>
  <c r="D14" i="1" s="1"/>
  <c r="B13" i="1"/>
  <c r="F13" i="1" s="1"/>
  <c r="B12" i="1"/>
  <c r="D12" i="1" s="1"/>
  <c r="B11" i="1"/>
  <c r="D11" i="1" s="1"/>
  <c r="B10" i="1"/>
  <c r="D10" i="1" s="1"/>
  <c r="B9" i="1"/>
  <c r="D9" i="1" s="1"/>
  <c r="B8" i="1"/>
  <c r="D8" i="1" s="1"/>
  <c r="B7" i="1"/>
  <c r="D7" i="1" s="1"/>
  <c r="B6" i="1"/>
  <c r="D6" i="1" s="1"/>
  <c r="B5" i="1"/>
  <c r="D5" i="1" s="1"/>
  <c r="B4" i="1"/>
  <c r="D4" i="1" s="1"/>
  <c r="B3" i="1"/>
  <c r="D3" i="1" s="1"/>
  <c r="B2" i="1"/>
  <c r="F2" i="1" s="1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" i="5"/>
  <c r="E3" i="5"/>
  <c r="E4" i="5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G10" i="9"/>
  <c r="I10" i="9" s="1"/>
  <c r="D10" i="9" s="1"/>
  <c r="G11" i="9"/>
  <c r="I11" i="9" s="1"/>
  <c r="D11" i="9" s="1"/>
  <c r="G12" i="9"/>
  <c r="I12" i="9" s="1"/>
  <c r="D12" i="9" s="1"/>
  <c r="G13" i="9"/>
  <c r="I13" i="9" s="1"/>
  <c r="D13" i="9" s="1"/>
  <c r="G14" i="9"/>
  <c r="I14" i="9" s="1"/>
  <c r="D14" i="9" s="1"/>
  <c r="G15" i="9"/>
  <c r="I15" i="9" s="1"/>
  <c r="D15" i="9" s="1"/>
  <c r="G16" i="9"/>
  <c r="I16" i="9" s="1"/>
  <c r="D16" i="9" s="1"/>
  <c r="G17" i="9"/>
  <c r="I17" i="9" s="1"/>
  <c r="D17" i="9" s="1"/>
  <c r="G18" i="9"/>
  <c r="I18" i="9" s="1"/>
  <c r="D18" i="9" s="1"/>
  <c r="G19" i="9"/>
  <c r="I19" i="9" s="1"/>
  <c r="D19" i="9" s="1"/>
  <c r="G20" i="9"/>
  <c r="I20" i="9" s="1"/>
  <c r="D20" i="9" s="1"/>
  <c r="G21" i="9"/>
  <c r="I21" i="9" s="1"/>
  <c r="D21" i="9" s="1"/>
  <c r="G22" i="9"/>
  <c r="I22" i="9" s="1"/>
  <c r="D22" i="9" s="1"/>
  <c r="G23" i="9"/>
  <c r="I23" i="9" s="1"/>
  <c r="D23" i="9" s="1"/>
  <c r="G24" i="9"/>
  <c r="I24" i="9" s="1"/>
  <c r="D24" i="9" s="1"/>
  <c r="G25" i="9"/>
  <c r="I25" i="9" s="1"/>
  <c r="D25" i="9" s="1"/>
  <c r="G26" i="9"/>
  <c r="I26" i="9" s="1"/>
  <c r="D26" i="9" s="1"/>
  <c r="G27" i="9"/>
  <c r="I27" i="9" s="1"/>
  <c r="D27" i="9" s="1"/>
  <c r="G28" i="9"/>
  <c r="I28" i="9" s="1"/>
  <c r="D28" i="9" s="1"/>
  <c r="G29" i="9"/>
  <c r="I29" i="9" s="1"/>
  <c r="D29" i="9" s="1"/>
  <c r="G30" i="9"/>
  <c r="I30" i="9" s="1"/>
  <c r="D30" i="9" s="1"/>
  <c r="G31" i="9"/>
  <c r="I31" i="9" s="1"/>
  <c r="D31" i="9" s="1"/>
  <c r="G32" i="9"/>
  <c r="I32" i="9" s="1"/>
  <c r="D32" i="9" s="1"/>
  <c r="G33" i="9"/>
  <c r="I33" i="9" s="1"/>
  <c r="D33" i="9" s="1"/>
  <c r="G34" i="9"/>
  <c r="I34" i="9" s="1"/>
  <c r="D34" i="9" s="1"/>
  <c r="G35" i="9"/>
  <c r="I35" i="9" s="1"/>
  <c r="D35" i="9" s="1"/>
  <c r="G36" i="9"/>
  <c r="I36" i="9" s="1"/>
  <c r="D36" i="9" s="1"/>
  <c r="G37" i="9"/>
  <c r="I37" i="9" s="1"/>
  <c r="D37" i="9" s="1"/>
  <c r="G38" i="9"/>
  <c r="I38" i="9" s="1"/>
  <c r="D38" i="9" s="1"/>
  <c r="G39" i="9"/>
  <c r="I39" i="9" s="1"/>
  <c r="D39" i="9" s="1"/>
  <c r="G40" i="9"/>
  <c r="I40" i="9" s="1"/>
  <c r="D40" i="9" s="1"/>
  <c r="G41" i="9"/>
  <c r="I41" i="9" s="1"/>
  <c r="D41" i="9" s="1"/>
  <c r="G42" i="9"/>
  <c r="I42" i="9" s="1"/>
  <c r="D42" i="9" s="1"/>
  <c r="G43" i="9"/>
  <c r="I43" i="9" s="1"/>
  <c r="D43" i="9" s="1"/>
  <c r="G44" i="9"/>
  <c r="I44" i="9" s="1"/>
  <c r="D44" i="9" s="1"/>
  <c r="G45" i="9"/>
  <c r="I45" i="9" s="1"/>
  <c r="D45" i="9" s="1"/>
  <c r="G46" i="9"/>
  <c r="I46" i="9" s="1"/>
  <c r="D46" i="9" s="1"/>
  <c r="G47" i="9"/>
  <c r="I47" i="9" s="1"/>
  <c r="D47" i="9" s="1"/>
  <c r="G48" i="9"/>
  <c r="I48" i="9" s="1"/>
  <c r="D48" i="9" s="1"/>
  <c r="G49" i="9"/>
  <c r="I49" i="9" s="1"/>
  <c r="D49" i="9" s="1"/>
  <c r="G50" i="9"/>
  <c r="I50" i="9" s="1"/>
  <c r="D50" i="9" s="1"/>
  <c r="G51" i="9"/>
  <c r="I51" i="9" s="1"/>
  <c r="D51" i="9" s="1"/>
  <c r="G52" i="9"/>
  <c r="I52" i="9" s="1"/>
  <c r="D52" i="9" s="1"/>
  <c r="G53" i="9"/>
  <c r="I53" i="9" s="1"/>
  <c r="D53" i="9" s="1"/>
  <c r="G54" i="9"/>
  <c r="I54" i="9" s="1"/>
  <c r="D54" i="9" s="1"/>
  <c r="I3" i="9"/>
  <c r="D3" i="9" s="1"/>
  <c r="I5" i="9"/>
  <c r="D5" i="9" s="1"/>
  <c r="H3" i="9"/>
  <c r="H4" i="9"/>
  <c r="H5" i="9"/>
  <c r="H6" i="9"/>
  <c r="I6" i="9" s="1"/>
  <c r="D6" i="9" s="1"/>
  <c r="H7" i="9"/>
  <c r="H8" i="9"/>
  <c r="I8" i="9" s="1"/>
  <c r="D8" i="9" s="1"/>
  <c r="H9" i="9"/>
  <c r="H2" i="9"/>
  <c r="G7" i="9"/>
  <c r="I7" i="9" s="1"/>
  <c r="D7" i="9" s="1"/>
  <c r="G8" i="9"/>
  <c r="G9" i="9"/>
  <c r="I9" i="9" s="1"/>
  <c r="D9" i="9" s="1"/>
  <c r="G3" i="9"/>
  <c r="G4" i="9"/>
  <c r="I4" i="9" s="1"/>
  <c r="D4" i="9" s="1"/>
  <c r="G5" i="9"/>
  <c r="G6" i="9"/>
  <c r="G2" i="9"/>
  <c r="I2" i="9" s="1"/>
  <c r="D2" i="9" s="1"/>
  <c r="K11" i="7"/>
  <c r="K12" i="7"/>
  <c r="K13" i="7"/>
  <c r="K15" i="7"/>
  <c r="K17" i="7"/>
  <c r="K18" i="7"/>
  <c r="K19" i="7"/>
  <c r="K20" i="7"/>
  <c r="K21" i="7"/>
  <c r="K22" i="7"/>
  <c r="K23" i="7"/>
  <c r="K3" i="7"/>
  <c r="K4" i="7"/>
  <c r="K5" i="7"/>
  <c r="K6" i="7"/>
  <c r="K7" i="7"/>
  <c r="K8" i="7"/>
  <c r="K9" i="7"/>
  <c r="K10" i="7"/>
  <c r="G165" i="8"/>
  <c r="D165" i="8"/>
  <c r="G164" i="8"/>
  <c r="D164" i="8"/>
  <c r="I164" i="8" s="1"/>
  <c r="G163" i="8"/>
  <c r="D163" i="8"/>
  <c r="G162" i="8"/>
  <c r="D162" i="8"/>
  <c r="G161" i="8"/>
  <c r="D161" i="8"/>
  <c r="G160" i="8"/>
  <c r="D160" i="8"/>
  <c r="I160" i="8" s="1"/>
  <c r="G159" i="8"/>
  <c r="D159" i="8"/>
  <c r="G158" i="8"/>
  <c r="D158" i="8"/>
  <c r="G157" i="8"/>
  <c r="D157" i="8"/>
  <c r="G156" i="8"/>
  <c r="D156" i="8"/>
  <c r="G155" i="8"/>
  <c r="D155" i="8"/>
  <c r="G154" i="8"/>
  <c r="D154" i="8"/>
  <c r="G153" i="8"/>
  <c r="D153" i="8"/>
  <c r="G152" i="8"/>
  <c r="D152" i="8"/>
  <c r="G151" i="8"/>
  <c r="D151" i="8"/>
  <c r="G150" i="8"/>
  <c r="D150" i="8"/>
  <c r="G149" i="8"/>
  <c r="D149" i="8"/>
  <c r="G148" i="8"/>
  <c r="D148" i="8"/>
  <c r="G147" i="8"/>
  <c r="D147" i="8"/>
  <c r="I147" i="8" s="1"/>
  <c r="G146" i="8"/>
  <c r="D146" i="8"/>
  <c r="G145" i="8"/>
  <c r="D145" i="8"/>
  <c r="G144" i="8"/>
  <c r="D144" i="8"/>
  <c r="G143" i="8"/>
  <c r="D143" i="8"/>
  <c r="G142" i="8"/>
  <c r="D142" i="8"/>
  <c r="G141" i="8"/>
  <c r="D141" i="8"/>
  <c r="G140" i="8"/>
  <c r="D140" i="8"/>
  <c r="G139" i="8"/>
  <c r="D139" i="8"/>
  <c r="G138" i="8"/>
  <c r="D138" i="8"/>
  <c r="G137" i="8"/>
  <c r="D137" i="8"/>
  <c r="G136" i="8"/>
  <c r="D136" i="8"/>
  <c r="G135" i="8"/>
  <c r="D135" i="8"/>
  <c r="G134" i="8"/>
  <c r="D134" i="8"/>
  <c r="G133" i="8"/>
  <c r="D133" i="8"/>
  <c r="G132" i="8"/>
  <c r="D132" i="8"/>
  <c r="G131" i="8"/>
  <c r="D131" i="8"/>
  <c r="G130" i="8"/>
  <c r="D130" i="8"/>
  <c r="G129" i="8"/>
  <c r="D129" i="8"/>
  <c r="G128" i="8"/>
  <c r="D128" i="8"/>
  <c r="G127" i="8"/>
  <c r="D127" i="8"/>
  <c r="G126" i="8"/>
  <c r="D126" i="8"/>
  <c r="G125" i="8"/>
  <c r="D125" i="8"/>
  <c r="I125" i="8" s="1"/>
  <c r="G124" i="8"/>
  <c r="D124" i="8"/>
  <c r="G123" i="8"/>
  <c r="D123" i="8"/>
  <c r="G122" i="8"/>
  <c r="D122" i="8"/>
  <c r="G121" i="8"/>
  <c r="D121" i="8"/>
  <c r="G120" i="8"/>
  <c r="D120" i="8"/>
  <c r="G119" i="8"/>
  <c r="D119" i="8"/>
  <c r="G118" i="8"/>
  <c r="D118" i="8"/>
  <c r="G117" i="8"/>
  <c r="D117" i="8"/>
  <c r="G116" i="8"/>
  <c r="D116" i="8"/>
  <c r="G115" i="8"/>
  <c r="D115" i="8"/>
  <c r="G114" i="8"/>
  <c r="D114" i="8"/>
  <c r="G113" i="8"/>
  <c r="D113" i="8"/>
  <c r="G112" i="8"/>
  <c r="D112" i="8"/>
  <c r="G111" i="8"/>
  <c r="D111" i="8"/>
  <c r="G110" i="8"/>
  <c r="D110" i="8"/>
  <c r="G109" i="8"/>
  <c r="D109" i="8"/>
  <c r="G108" i="8"/>
  <c r="D108" i="8"/>
  <c r="G107" i="8"/>
  <c r="D107" i="8"/>
  <c r="G106" i="8"/>
  <c r="D106" i="8"/>
  <c r="G105" i="8"/>
  <c r="D105" i="8"/>
  <c r="G104" i="8"/>
  <c r="D104" i="8"/>
  <c r="G103" i="8"/>
  <c r="D103" i="8"/>
  <c r="G102" i="8"/>
  <c r="D102" i="8"/>
  <c r="G101" i="8"/>
  <c r="D101" i="8"/>
  <c r="G100" i="8"/>
  <c r="D100" i="8"/>
  <c r="I100" i="8" s="1"/>
  <c r="G99" i="8"/>
  <c r="D99" i="8"/>
  <c r="G98" i="8"/>
  <c r="D98" i="8"/>
  <c r="G97" i="8"/>
  <c r="D97" i="8"/>
  <c r="G96" i="8"/>
  <c r="D96" i="8"/>
  <c r="G95" i="8"/>
  <c r="D95" i="8"/>
  <c r="G94" i="8"/>
  <c r="D94" i="8"/>
  <c r="G93" i="8"/>
  <c r="D93" i="8"/>
  <c r="G92" i="8"/>
  <c r="D92" i="8"/>
  <c r="G91" i="8"/>
  <c r="D91" i="8"/>
  <c r="G90" i="8"/>
  <c r="D90" i="8"/>
  <c r="G89" i="8"/>
  <c r="D89" i="8"/>
  <c r="G88" i="8"/>
  <c r="D88" i="8"/>
  <c r="I88" i="8" s="1"/>
  <c r="G87" i="8"/>
  <c r="D87" i="8"/>
  <c r="G86" i="8"/>
  <c r="D86" i="8"/>
  <c r="G85" i="8"/>
  <c r="D85" i="8"/>
  <c r="G84" i="8"/>
  <c r="D84" i="8"/>
  <c r="G83" i="8"/>
  <c r="D83" i="8"/>
  <c r="G82" i="8"/>
  <c r="D82" i="8"/>
  <c r="I82" i="8" s="1"/>
  <c r="G81" i="8"/>
  <c r="D81" i="8"/>
  <c r="G80" i="8"/>
  <c r="D80" i="8"/>
  <c r="G79" i="8"/>
  <c r="D79" i="8"/>
  <c r="G78" i="8"/>
  <c r="D78" i="8"/>
  <c r="I78" i="8" s="1"/>
  <c r="G77" i="8"/>
  <c r="D77" i="8"/>
  <c r="G76" i="8"/>
  <c r="D76" i="8"/>
  <c r="G75" i="8"/>
  <c r="D75" i="8"/>
  <c r="G74" i="8"/>
  <c r="D74" i="8"/>
  <c r="G73" i="8"/>
  <c r="D73" i="8"/>
  <c r="G72" i="8"/>
  <c r="D72" i="8"/>
  <c r="G71" i="8"/>
  <c r="D71" i="8"/>
  <c r="G70" i="8"/>
  <c r="D70" i="8"/>
  <c r="G69" i="8"/>
  <c r="D69" i="8"/>
  <c r="G68" i="8"/>
  <c r="D68" i="8"/>
  <c r="G67" i="8"/>
  <c r="D67" i="8"/>
  <c r="G66" i="8"/>
  <c r="D66" i="8"/>
  <c r="G65" i="8"/>
  <c r="D65" i="8"/>
  <c r="G64" i="8"/>
  <c r="D64" i="8"/>
  <c r="G63" i="8"/>
  <c r="D63" i="8"/>
  <c r="G62" i="8"/>
  <c r="D62" i="8"/>
  <c r="G61" i="8"/>
  <c r="D61" i="8"/>
  <c r="G60" i="8"/>
  <c r="D60" i="8"/>
  <c r="G59" i="8"/>
  <c r="D59" i="8"/>
  <c r="I59" i="8" s="1"/>
  <c r="G58" i="8"/>
  <c r="D58" i="8"/>
  <c r="G57" i="8"/>
  <c r="D57" i="8"/>
  <c r="G56" i="8"/>
  <c r="D56" i="8"/>
  <c r="G55" i="8"/>
  <c r="D55" i="8"/>
  <c r="I55" i="8" s="1"/>
  <c r="G54" i="8"/>
  <c r="D54" i="8"/>
  <c r="G53" i="8"/>
  <c r="D53" i="8"/>
  <c r="G52" i="8"/>
  <c r="D52" i="8"/>
  <c r="G51" i="8"/>
  <c r="D51" i="8"/>
  <c r="G50" i="8"/>
  <c r="D50" i="8"/>
  <c r="G49" i="8"/>
  <c r="D49" i="8"/>
  <c r="G48" i="8"/>
  <c r="D48" i="8"/>
  <c r="G47" i="8"/>
  <c r="D47" i="8"/>
  <c r="G46" i="8"/>
  <c r="D46" i="8"/>
  <c r="G45" i="8"/>
  <c r="D45" i="8"/>
  <c r="G44" i="8"/>
  <c r="D44" i="8"/>
  <c r="G43" i="8"/>
  <c r="D43" i="8"/>
  <c r="G42" i="8"/>
  <c r="D42" i="8"/>
  <c r="G41" i="8"/>
  <c r="D41" i="8"/>
  <c r="G40" i="8"/>
  <c r="D40" i="8"/>
  <c r="G39" i="8"/>
  <c r="D39" i="8"/>
  <c r="G38" i="8"/>
  <c r="D38" i="8"/>
  <c r="G37" i="8"/>
  <c r="D37" i="8"/>
  <c r="G36" i="8"/>
  <c r="D36" i="8"/>
  <c r="G35" i="8"/>
  <c r="D35" i="8"/>
  <c r="G34" i="8"/>
  <c r="D34" i="8"/>
  <c r="G33" i="8"/>
  <c r="D33" i="8"/>
  <c r="G32" i="8"/>
  <c r="D32" i="8"/>
  <c r="G31" i="8"/>
  <c r="D31" i="8"/>
  <c r="G30" i="8"/>
  <c r="D30" i="8"/>
  <c r="G29" i="8"/>
  <c r="D29" i="8"/>
  <c r="G28" i="8"/>
  <c r="D28" i="8"/>
  <c r="G27" i="8"/>
  <c r="D27" i="8"/>
  <c r="G26" i="8"/>
  <c r="D26" i="8"/>
  <c r="G25" i="8"/>
  <c r="D25" i="8"/>
  <c r="G24" i="8"/>
  <c r="D24" i="8"/>
  <c r="G23" i="8"/>
  <c r="D23" i="8"/>
  <c r="I23" i="8" s="1"/>
  <c r="G22" i="8"/>
  <c r="D22" i="8"/>
  <c r="G21" i="8"/>
  <c r="D21" i="8"/>
  <c r="I21" i="8" s="1"/>
  <c r="G20" i="8"/>
  <c r="D20" i="8"/>
  <c r="G19" i="8"/>
  <c r="D19" i="8"/>
  <c r="G18" i="8"/>
  <c r="D18" i="8"/>
  <c r="G17" i="8"/>
  <c r="D17" i="8"/>
  <c r="G16" i="8"/>
  <c r="D16" i="8"/>
  <c r="G15" i="8"/>
  <c r="D15" i="8"/>
  <c r="G14" i="8"/>
  <c r="D14" i="8"/>
  <c r="G13" i="8"/>
  <c r="D13" i="8"/>
  <c r="G12" i="8"/>
  <c r="D12" i="8"/>
  <c r="G11" i="8"/>
  <c r="D11" i="8"/>
  <c r="G10" i="8"/>
  <c r="D10" i="8"/>
  <c r="G9" i="8"/>
  <c r="D9" i="8"/>
  <c r="G8" i="8"/>
  <c r="D8" i="8"/>
  <c r="G7" i="8"/>
  <c r="D7" i="8"/>
  <c r="G6" i="8"/>
  <c r="D6" i="8"/>
  <c r="G5" i="8"/>
  <c r="D5" i="8"/>
  <c r="G4" i="8"/>
  <c r="D4" i="8"/>
  <c r="I4" i="8" s="1"/>
  <c r="G3" i="8"/>
  <c r="D3" i="8"/>
  <c r="D2" i="8"/>
  <c r="L165" i="5"/>
  <c r="J165" i="5" s="1"/>
  <c r="D165" i="5"/>
  <c r="I165" i="5" s="1"/>
  <c r="L164" i="5"/>
  <c r="J164" i="5" s="1"/>
  <c r="D164" i="5"/>
  <c r="I164" i="5" s="1"/>
  <c r="L163" i="5"/>
  <c r="J163" i="5" s="1"/>
  <c r="D163" i="5"/>
  <c r="I163" i="5" s="1"/>
  <c r="L162" i="5"/>
  <c r="J162" i="5" s="1"/>
  <c r="D162" i="5"/>
  <c r="I162" i="5" s="1"/>
  <c r="L161" i="5"/>
  <c r="J161" i="5" s="1"/>
  <c r="D161" i="5"/>
  <c r="I161" i="5" s="1"/>
  <c r="L160" i="5"/>
  <c r="J160" i="5" s="1"/>
  <c r="D160" i="5"/>
  <c r="I160" i="5" s="1"/>
  <c r="L159" i="5"/>
  <c r="D159" i="5"/>
  <c r="I159" i="5" s="1"/>
  <c r="L158" i="5"/>
  <c r="J158" i="5" s="1"/>
  <c r="D158" i="5"/>
  <c r="I158" i="5" s="1"/>
  <c r="L157" i="5"/>
  <c r="J157" i="5" s="1"/>
  <c r="D157" i="5"/>
  <c r="I157" i="5" s="1"/>
  <c r="L156" i="5"/>
  <c r="J156" i="5" s="1"/>
  <c r="D156" i="5"/>
  <c r="I156" i="5" s="1"/>
  <c r="L155" i="5"/>
  <c r="J155" i="5" s="1"/>
  <c r="D155" i="5"/>
  <c r="I155" i="5" s="1"/>
  <c r="L154" i="5"/>
  <c r="J154" i="5" s="1"/>
  <c r="D154" i="5"/>
  <c r="I154" i="5" s="1"/>
  <c r="L153" i="5"/>
  <c r="J153" i="5" s="1"/>
  <c r="D153" i="5"/>
  <c r="I153" i="5" s="1"/>
  <c r="L152" i="5"/>
  <c r="J152" i="5" s="1"/>
  <c r="D152" i="5"/>
  <c r="I152" i="5" s="1"/>
  <c r="L151" i="5"/>
  <c r="J151" i="5" s="1"/>
  <c r="D151" i="5"/>
  <c r="I151" i="5" s="1"/>
  <c r="L150" i="5"/>
  <c r="J150" i="5" s="1"/>
  <c r="D150" i="5"/>
  <c r="I150" i="5" s="1"/>
  <c r="L149" i="5"/>
  <c r="J149" i="5" s="1"/>
  <c r="D149" i="5"/>
  <c r="I149" i="5" s="1"/>
  <c r="L148" i="5"/>
  <c r="J148" i="5" s="1"/>
  <c r="D148" i="5"/>
  <c r="I148" i="5" s="1"/>
  <c r="L147" i="5"/>
  <c r="D147" i="5"/>
  <c r="I147" i="5" s="1"/>
  <c r="L146" i="5"/>
  <c r="D146" i="5"/>
  <c r="I146" i="5" s="1"/>
  <c r="L145" i="5"/>
  <c r="D145" i="5"/>
  <c r="I145" i="5" s="1"/>
  <c r="L144" i="5"/>
  <c r="D144" i="5"/>
  <c r="I144" i="5" s="1"/>
  <c r="L143" i="5"/>
  <c r="D143" i="5"/>
  <c r="I143" i="5" s="1"/>
  <c r="L142" i="5"/>
  <c r="D142" i="5"/>
  <c r="I142" i="5" s="1"/>
  <c r="L141" i="5"/>
  <c r="J141" i="5" s="1"/>
  <c r="D141" i="5"/>
  <c r="I141" i="5" s="1"/>
  <c r="L140" i="5"/>
  <c r="J140" i="5" s="1"/>
  <c r="D140" i="5"/>
  <c r="I140" i="5" s="1"/>
  <c r="L139" i="5"/>
  <c r="J139" i="5" s="1"/>
  <c r="D139" i="5"/>
  <c r="I139" i="5" s="1"/>
  <c r="L138" i="5"/>
  <c r="J138" i="5" s="1"/>
  <c r="D138" i="5"/>
  <c r="I138" i="5" s="1"/>
  <c r="L137" i="5"/>
  <c r="J137" i="5" s="1"/>
  <c r="D137" i="5"/>
  <c r="I137" i="5" s="1"/>
  <c r="L136" i="5"/>
  <c r="J136" i="5" s="1"/>
  <c r="D136" i="5"/>
  <c r="I136" i="5" s="1"/>
  <c r="L135" i="5"/>
  <c r="D135" i="5"/>
  <c r="I135" i="5" s="1"/>
  <c r="L134" i="5"/>
  <c r="J134" i="5" s="1"/>
  <c r="D134" i="5"/>
  <c r="I134" i="5" s="1"/>
  <c r="L133" i="5"/>
  <c r="J133" i="5" s="1"/>
  <c r="D133" i="5"/>
  <c r="I133" i="5" s="1"/>
  <c r="L132" i="5"/>
  <c r="J132" i="5" s="1"/>
  <c r="D132" i="5"/>
  <c r="I132" i="5" s="1"/>
  <c r="L131" i="5"/>
  <c r="J131" i="5" s="1"/>
  <c r="D131" i="5"/>
  <c r="I131" i="5" s="1"/>
  <c r="L130" i="5"/>
  <c r="J130" i="5" s="1"/>
  <c r="D130" i="5"/>
  <c r="I130" i="5" s="1"/>
  <c r="L129" i="5"/>
  <c r="J129" i="5" s="1"/>
  <c r="D129" i="5"/>
  <c r="I129" i="5" s="1"/>
  <c r="L128" i="5"/>
  <c r="J128" i="5" s="1"/>
  <c r="D128" i="5"/>
  <c r="I128" i="5" s="1"/>
  <c r="L127" i="5"/>
  <c r="J127" i="5" s="1"/>
  <c r="D127" i="5"/>
  <c r="I127" i="5" s="1"/>
  <c r="L126" i="5"/>
  <c r="J126" i="5" s="1"/>
  <c r="D126" i="5"/>
  <c r="I126" i="5" s="1"/>
  <c r="L125" i="5"/>
  <c r="J125" i="5" s="1"/>
  <c r="D125" i="5"/>
  <c r="I125" i="5" s="1"/>
  <c r="L124" i="5"/>
  <c r="J124" i="5" s="1"/>
  <c r="D124" i="5"/>
  <c r="I124" i="5" s="1"/>
  <c r="L123" i="5"/>
  <c r="D123" i="5"/>
  <c r="I123" i="5" s="1"/>
  <c r="L122" i="5"/>
  <c r="J122" i="5" s="1"/>
  <c r="D122" i="5"/>
  <c r="I122" i="5" s="1"/>
  <c r="L121" i="5"/>
  <c r="J121" i="5" s="1"/>
  <c r="D121" i="5"/>
  <c r="I121" i="5" s="1"/>
  <c r="L120" i="5"/>
  <c r="D120" i="5"/>
  <c r="I120" i="5" s="1"/>
  <c r="L119" i="5"/>
  <c r="D119" i="5"/>
  <c r="I119" i="5" s="1"/>
  <c r="L118" i="5"/>
  <c r="D118" i="5"/>
  <c r="I118" i="5" s="1"/>
  <c r="L117" i="5"/>
  <c r="D117" i="5"/>
  <c r="I117" i="5" s="1"/>
  <c r="L116" i="5"/>
  <c r="J116" i="5" s="1"/>
  <c r="D116" i="5"/>
  <c r="I116" i="5" s="1"/>
  <c r="L115" i="5"/>
  <c r="J115" i="5" s="1"/>
  <c r="D115" i="5"/>
  <c r="I115" i="5" s="1"/>
  <c r="L114" i="5"/>
  <c r="J114" i="5" s="1"/>
  <c r="D114" i="5"/>
  <c r="I114" i="5" s="1"/>
  <c r="L113" i="5"/>
  <c r="J113" i="5" s="1"/>
  <c r="D113" i="5"/>
  <c r="I113" i="5" s="1"/>
  <c r="L112" i="5"/>
  <c r="J112" i="5" s="1"/>
  <c r="D112" i="5"/>
  <c r="I112" i="5" s="1"/>
  <c r="L111" i="5"/>
  <c r="D111" i="5"/>
  <c r="I111" i="5" s="1"/>
  <c r="L110" i="5"/>
  <c r="J110" i="5" s="1"/>
  <c r="D110" i="5"/>
  <c r="I110" i="5" s="1"/>
  <c r="L109" i="5"/>
  <c r="J109" i="5" s="1"/>
  <c r="D109" i="5"/>
  <c r="I109" i="5" s="1"/>
  <c r="L108" i="5"/>
  <c r="J108" i="5" s="1"/>
  <c r="D108" i="5"/>
  <c r="I108" i="5" s="1"/>
  <c r="L107" i="5"/>
  <c r="J107" i="5" s="1"/>
  <c r="D107" i="5"/>
  <c r="I107" i="5" s="1"/>
  <c r="L106" i="5"/>
  <c r="J106" i="5" s="1"/>
  <c r="D106" i="5"/>
  <c r="I106" i="5" s="1"/>
  <c r="L105" i="5"/>
  <c r="J105" i="5" s="1"/>
  <c r="D105" i="5"/>
  <c r="I105" i="5" s="1"/>
  <c r="L104" i="5"/>
  <c r="J104" i="5" s="1"/>
  <c r="D104" i="5"/>
  <c r="I104" i="5" s="1"/>
  <c r="L103" i="5"/>
  <c r="J103" i="5" s="1"/>
  <c r="D103" i="5"/>
  <c r="I103" i="5" s="1"/>
  <c r="L102" i="5"/>
  <c r="J102" i="5" s="1"/>
  <c r="D102" i="5"/>
  <c r="I102" i="5" s="1"/>
  <c r="L101" i="5"/>
  <c r="J101" i="5" s="1"/>
  <c r="D101" i="5"/>
  <c r="I101" i="5" s="1"/>
  <c r="L100" i="5"/>
  <c r="J100" i="5" s="1"/>
  <c r="D100" i="5"/>
  <c r="I100" i="5" s="1"/>
  <c r="L99" i="5"/>
  <c r="D99" i="5"/>
  <c r="I99" i="5" s="1"/>
  <c r="L98" i="5"/>
  <c r="D98" i="5"/>
  <c r="I98" i="5" s="1"/>
  <c r="L97" i="5"/>
  <c r="D97" i="5"/>
  <c r="I97" i="5" s="1"/>
  <c r="L96" i="5"/>
  <c r="D96" i="5"/>
  <c r="I96" i="5" s="1"/>
  <c r="L95" i="5"/>
  <c r="D95" i="5"/>
  <c r="I95" i="5" s="1"/>
  <c r="L94" i="5"/>
  <c r="J94" i="5" s="1"/>
  <c r="D94" i="5"/>
  <c r="I94" i="5" s="1"/>
  <c r="L93" i="5"/>
  <c r="J93" i="5" s="1"/>
  <c r="D93" i="5"/>
  <c r="I93" i="5" s="1"/>
  <c r="L92" i="5"/>
  <c r="J92" i="5" s="1"/>
  <c r="D92" i="5"/>
  <c r="I92" i="5" s="1"/>
  <c r="L91" i="5"/>
  <c r="J91" i="5" s="1"/>
  <c r="D91" i="5"/>
  <c r="I91" i="5" s="1"/>
  <c r="L90" i="5"/>
  <c r="J90" i="5" s="1"/>
  <c r="D90" i="5"/>
  <c r="I90" i="5" s="1"/>
  <c r="L89" i="5"/>
  <c r="J89" i="5" s="1"/>
  <c r="D89" i="5"/>
  <c r="I89" i="5" s="1"/>
  <c r="L88" i="5"/>
  <c r="J88" i="5" s="1"/>
  <c r="D88" i="5"/>
  <c r="I88" i="5" s="1"/>
  <c r="L87" i="5"/>
  <c r="D87" i="5"/>
  <c r="I87" i="5" s="1"/>
  <c r="L86" i="5"/>
  <c r="J86" i="5" s="1"/>
  <c r="D86" i="5"/>
  <c r="I86" i="5" s="1"/>
  <c r="L85" i="5"/>
  <c r="J85" i="5" s="1"/>
  <c r="D85" i="5"/>
  <c r="I85" i="5" s="1"/>
  <c r="L84" i="5"/>
  <c r="J84" i="5" s="1"/>
  <c r="D84" i="5"/>
  <c r="I84" i="5" s="1"/>
  <c r="L83" i="5"/>
  <c r="J83" i="5" s="1"/>
  <c r="D83" i="5"/>
  <c r="I83" i="5" s="1"/>
  <c r="L82" i="5"/>
  <c r="J82" i="5" s="1"/>
  <c r="D82" i="5"/>
  <c r="I82" i="5" s="1"/>
  <c r="L81" i="5"/>
  <c r="J81" i="5" s="1"/>
  <c r="D81" i="5"/>
  <c r="I81" i="5" s="1"/>
  <c r="L80" i="5"/>
  <c r="J80" i="5" s="1"/>
  <c r="D80" i="5"/>
  <c r="I80" i="5" s="1"/>
  <c r="L79" i="5"/>
  <c r="J79" i="5" s="1"/>
  <c r="D79" i="5"/>
  <c r="I79" i="5" s="1"/>
  <c r="L78" i="5"/>
  <c r="D78" i="5"/>
  <c r="I78" i="5" s="1"/>
  <c r="L77" i="5"/>
  <c r="D77" i="5"/>
  <c r="I77" i="5" s="1"/>
  <c r="L76" i="5"/>
  <c r="D76" i="5"/>
  <c r="I76" i="5" s="1"/>
  <c r="L75" i="5"/>
  <c r="D75" i="5"/>
  <c r="I75" i="5" s="1"/>
  <c r="L74" i="5"/>
  <c r="D74" i="5"/>
  <c r="I74" i="5" s="1"/>
  <c r="L73" i="5"/>
  <c r="J73" i="5" s="1"/>
  <c r="D73" i="5"/>
  <c r="I73" i="5" s="1"/>
  <c r="L72" i="5"/>
  <c r="J72" i="5" s="1"/>
  <c r="D72" i="5"/>
  <c r="I72" i="5" s="1"/>
  <c r="L71" i="5"/>
  <c r="J71" i="5" s="1"/>
  <c r="D71" i="5"/>
  <c r="I71" i="5" s="1"/>
  <c r="L70" i="5"/>
  <c r="J70" i="5" s="1"/>
  <c r="D70" i="5"/>
  <c r="I70" i="5" s="1"/>
  <c r="L69" i="5"/>
  <c r="J69" i="5" s="1"/>
  <c r="D69" i="5"/>
  <c r="I69" i="5" s="1"/>
  <c r="L68" i="5"/>
  <c r="J68" i="5" s="1"/>
  <c r="D68" i="5"/>
  <c r="I68" i="5" s="1"/>
  <c r="L67" i="5"/>
  <c r="J67" i="5" s="1"/>
  <c r="D67" i="5"/>
  <c r="I67" i="5" s="1"/>
  <c r="L66" i="5"/>
  <c r="J66" i="5" s="1"/>
  <c r="D66" i="5"/>
  <c r="I66" i="5" s="1"/>
  <c r="L65" i="5"/>
  <c r="J65" i="5" s="1"/>
  <c r="D65" i="5"/>
  <c r="I65" i="5" s="1"/>
  <c r="L64" i="5"/>
  <c r="J64" i="5" s="1"/>
  <c r="D64" i="5"/>
  <c r="I64" i="5" s="1"/>
  <c r="L63" i="5"/>
  <c r="D63" i="5"/>
  <c r="I63" i="5" s="1"/>
  <c r="L62" i="5"/>
  <c r="J62" i="5" s="1"/>
  <c r="D62" i="5"/>
  <c r="I62" i="5" s="1"/>
  <c r="L61" i="5"/>
  <c r="J61" i="5" s="1"/>
  <c r="D61" i="5"/>
  <c r="I61" i="5" s="1"/>
  <c r="L60" i="5"/>
  <c r="D60" i="5"/>
  <c r="I60" i="5" s="1"/>
  <c r="L59" i="5"/>
  <c r="D59" i="5"/>
  <c r="I59" i="5" s="1"/>
  <c r="L58" i="5"/>
  <c r="D58" i="5"/>
  <c r="I58" i="5" s="1"/>
  <c r="L57" i="5"/>
  <c r="D57" i="5"/>
  <c r="I57" i="5" s="1"/>
  <c r="L56" i="5"/>
  <c r="D56" i="5"/>
  <c r="I56" i="5" s="1"/>
  <c r="L55" i="5"/>
  <c r="J55" i="5" s="1"/>
  <c r="D55" i="5"/>
  <c r="I55" i="5" s="1"/>
  <c r="L54" i="5"/>
  <c r="J54" i="5" s="1"/>
  <c r="D54" i="5"/>
  <c r="I54" i="5" s="1"/>
  <c r="L53" i="5"/>
  <c r="J53" i="5" s="1"/>
  <c r="D53" i="5"/>
  <c r="I53" i="5" s="1"/>
  <c r="L52" i="5"/>
  <c r="J52" i="5" s="1"/>
  <c r="D52" i="5"/>
  <c r="I52" i="5" s="1"/>
  <c r="L51" i="5"/>
  <c r="D51" i="5"/>
  <c r="I51" i="5" s="1"/>
  <c r="L50" i="5"/>
  <c r="J50" i="5" s="1"/>
  <c r="D50" i="5"/>
  <c r="I50" i="5" s="1"/>
  <c r="L49" i="5"/>
  <c r="J49" i="5" s="1"/>
  <c r="D49" i="5"/>
  <c r="I49" i="5" s="1"/>
  <c r="L48" i="5"/>
  <c r="J48" i="5" s="1"/>
  <c r="D48" i="5"/>
  <c r="I48" i="5" s="1"/>
  <c r="L47" i="5"/>
  <c r="J47" i="5" s="1"/>
  <c r="D47" i="5"/>
  <c r="I47" i="5" s="1"/>
  <c r="L46" i="5"/>
  <c r="J46" i="5" s="1"/>
  <c r="D46" i="5"/>
  <c r="I46" i="5" s="1"/>
  <c r="L45" i="5"/>
  <c r="J45" i="5" s="1"/>
  <c r="D45" i="5"/>
  <c r="I45" i="5" s="1"/>
  <c r="L44" i="5"/>
  <c r="D44" i="5"/>
  <c r="I44" i="5" s="1"/>
  <c r="L43" i="5"/>
  <c r="D43" i="5"/>
  <c r="I43" i="5" s="1"/>
  <c r="L42" i="5"/>
  <c r="D42" i="5"/>
  <c r="I42" i="5" s="1"/>
  <c r="L41" i="5"/>
  <c r="D41" i="5"/>
  <c r="I41" i="5" s="1"/>
  <c r="L40" i="5"/>
  <c r="D40" i="5"/>
  <c r="I40" i="5" s="1"/>
  <c r="L39" i="5"/>
  <c r="D39" i="5"/>
  <c r="I39" i="5" s="1"/>
  <c r="L38" i="5"/>
  <c r="J38" i="5" s="1"/>
  <c r="D38" i="5"/>
  <c r="I38" i="5" s="1"/>
  <c r="L37" i="5"/>
  <c r="J37" i="5" s="1"/>
  <c r="D37" i="5"/>
  <c r="I37" i="5" s="1"/>
  <c r="L36" i="5"/>
  <c r="J36" i="5" s="1"/>
  <c r="D36" i="5"/>
  <c r="I36" i="5" s="1"/>
  <c r="L35" i="5"/>
  <c r="J35" i="5" s="1"/>
  <c r="D35" i="5"/>
  <c r="I35" i="5" s="1"/>
  <c r="L34" i="5"/>
  <c r="J34" i="5" s="1"/>
  <c r="D34" i="5"/>
  <c r="I34" i="5" s="1"/>
  <c r="L33" i="5"/>
  <c r="J33" i="5" s="1"/>
  <c r="D33" i="5"/>
  <c r="I33" i="5" s="1"/>
  <c r="L32" i="5"/>
  <c r="J32" i="5" s="1"/>
  <c r="D32" i="5"/>
  <c r="I32" i="5" s="1"/>
  <c r="L31" i="5"/>
  <c r="D31" i="5"/>
  <c r="I31" i="5" s="1"/>
  <c r="L30" i="5"/>
  <c r="D30" i="5"/>
  <c r="I30" i="5" s="1"/>
  <c r="L29" i="5"/>
  <c r="D29" i="5"/>
  <c r="I29" i="5" s="1"/>
  <c r="L28" i="5"/>
  <c r="D28" i="5"/>
  <c r="I28" i="5" s="1"/>
  <c r="L27" i="5"/>
  <c r="D27" i="5"/>
  <c r="I27" i="5" s="1"/>
  <c r="L26" i="5"/>
  <c r="D26" i="5"/>
  <c r="I26" i="5" s="1"/>
  <c r="L25" i="5"/>
  <c r="D25" i="5"/>
  <c r="I25" i="5" s="1"/>
  <c r="L24" i="5"/>
  <c r="J24" i="5" s="1"/>
  <c r="D24" i="5"/>
  <c r="I24" i="5" s="1"/>
  <c r="L23" i="5"/>
  <c r="J23" i="5" s="1"/>
  <c r="D23" i="5"/>
  <c r="I23" i="5" s="1"/>
  <c r="L22" i="5"/>
  <c r="J22" i="5" s="1"/>
  <c r="D22" i="5"/>
  <c r="I22" i="5" s="1"/>
  <c r="L21" i="5"/>
  <c r="J21" i="5" s="1"/>
  <c r="D21" i="5"/>
  <c r="I21" i="5" s="1"/>
  <c r="L20" i="5"/>
  <c r="J20" i="5" s="1"/>
  <c r="D20" i="5"/>
  <c r="I20" i="5" s="1"/>
  <c r="L19" i="5"/>
  <c r="J19" i="5" s="1"/>
  <c r="D19" i="5"/>
  <c r="I19" i="5" s="1"/>
  <c r="L18" i="5"/>
  <c r="D18" i="5"/>
  <c r="I18" i="5" s="1"/>
  <c r="L17" i="5"/>
  <c r="D17" i="5"/>
  <c r="I17" i="5" s="1"/>
  <c r="L16" i="5"/>
  <c r="D16" i="5"/>
  <c r="I16" i="5" s="1"/>
  <c r="L15" i="5"/>
  <c r="D15" i="5"/>
  <c r="I15" i="5" s="1"/>
  <c r="L14" i="5"/>
  <c r="D14" i="5"/>
  <c r="I14" i="5" s="1"/>
  <c r="L13" i="5"/>
  <c r="D13" i="5"/>
  <c r="I13" i="5" s="1"/>
  <c r="L12" i="5"/>
  <c r="D12" i="5"/>
  <c r="I12" i="5" s="1"/>
  <c r="L11" i="5"/>
  <c r="D11" i="5"/>
  <c r="I11" i="5" s="1"/>
  <c r="L10" i="5"/>
  <c r="D10" i="5"/>
  <c r="I10" i="5" s="1"/>
  <c r="L9" i="5"/>
  <c r="D9" i="5"/>
  <c r="I9" i="5" s="1"/>
  <c r="L8" i="5"/>
  <c r="D8" i="5"/>
  <c r="I8" i="5" s="1"/>
  <c r="L7" i="5"/>
  <c r="D7" i="5"/>
  <c r="I7" i="5" s="1"/>
  <c r="L6" i="5"/>
  <c r="D6" i="5"/>
  <c r="I6" i="5" s="1"/>
  <c r="L5" i="5"/>
  <c r="D5" i="5"/>
  <c r="I5" i="5" s="1"/>
  <c r="L4" i="5"/>
  <c r="D4" i="5"/>
  <c r="I4" i="5" s="1"/>
  <c r="L3" i="5"/>
  <c r="D3" i="5"/>
  <c r="I3" i="5" s="1"/>
  <c r="L2" i="5"/>
  <c r="D2" i="5"/>
  <c r="I2" i="5" s="1"/>
  <c r="J51" i="5" l="1"/>
  <c r="J63" i="5"/>
  <c r="J87" i="5"/>
  <c r="J99" i="5"/>
  <c r="J111" i="5"/>
  <c r="J123" i="5"/>
  <c r="J135" i="5"/>
  <c r="J159" i="5"/>
  <c r="J10" i="5"/>
  <c r="J11" i="5"/>
  <c r="L13" i="2"/>
  <c r="L12" i="2"/>
  <c r="K16" i="2"/>
  <c r="K4" i="2"/>
  <c r="K21" i="2"/>
  <c r="D17" i="2"/>
  <c r="F17" i="2" s="1"/>
  <c r="G17" i="2" s="1"/>
  <c r="K17" i="2" s="1"/>
  <c r="D5" i="2"/>
  <c r="F5" i="2" s="1"/>
  <c r="G5" i="2" s="1"/>
  <c r="K5" i="2" s="1"/>
  <c r="K20" i="2"/>
  <c r="K9" i="2"/>
  <c r="D19" i="2"/>
  <c r="F19" i="2" s="1"/>
  <c r="G19" i="2" s="1"/>
  <c r="K19" i="2" s="1"/>
  <c r="D7" i="2"/>
  <c r="F7" i="2" s="1"/>
  <c r="G7" i="2" s="1"/>
  <c r="K7" i="2" s="1"/>
  <c r="D18" i="2"/>
  <c r="F18" i="2" s="1"/>
  <c r="G18" i="2" s="1"/>
  <c r="K18" i="2" s="1"/>
  <c r="D6" i="2"/>
  <c r="F6" i="2" s="1"/>
  <c r="G6" i="2" s="1"/>
  <c r="K6" i="2" s="1"/>
  <c r="D15" i="2"/>
  <c r="F15" i="2" s="1"/>
  <c r="G15" i="2" s="1"/>
  <c r="K15" i="2" s="1"/>
  <c r="D3" i="2"/>
  <c r="F3" i="2" s="1"/>
  <c r="G3" i="2" s="1"/>
  <c r="K3" i="2" s="1"/>
  <c r="K12" i="2"/>
  <c r="D14" i="2"/>
  <c r="F14" i="2" s="1"/>
  <c r="G14" i="2" s="1"/>
  <c r="K14" i="2" s="1"/>
  <c r="D23" i="2"/>
  <c r="F23" i="2" s="1"/>
  <c r="G23" i="2" s="1"/>
  <c r="K23" i="2" s="1"/>
  <c r="D11" i="2"/>
  <c r="F11" i="2" s="1"/>
  <c r="G11" i="2" s="1"/>
  <c r="K11" i="2" s="1"/>
  <c r="D22" i="2"/>
  <c r="F22" i="2" s="1"/>
  <c r="G22" i="2" s="1"/>
  <c r="K22" i="2" s="1"/>
  <c r="D10" i="2"/>
  <c r="F10" i="2" s="1"/>
  <c r="G10" i="2" s="1"/>
  <c r="K10" i="2" s="1"/>
  <c r="F8" i="1"/>
  <c r="D39" i="1"/>
  <c r="D2" i="1"/>
  <c r="D33" i="1"/>
  <c r="F31" i="1"/>
  <c r="F23" i="1"/>
  <c r="F26" i="1"/>
  <c r="F11" i="1"/>
  <c r="F12" i="1"/>
  <c r="D29" i="1"/>
  <c r="D28" i="1"/>
  <c r="F10" i="1"/>
  <c r="F43" i="1"/>
  <c r="F9" i="1"/>
  <c r="D38" i="1"/>
  <c r="F27" i="1"/>
  <c r="D34" i="1"/>
  <c r="F22" i="1"/>
  <c r="F7" i="1"/>
  <c r="D32" i="1"/>
  <c r="F18" i="1"/>
  <c r="F6" i="1"/>
  <c r="D44" i="1"/>
  <c r="D13" i="1"/>
  <c r="F17" i="1"/>
  <c r="F5" i="1"/>
  <c r="D30" i="1"/>
  <c r="F35" i="1"/>
  <c r="F20" i="1"/>
  <c r="F19" i="1"/>
  <c r="F37" i="1"/>
  <c r="F16" i="1"/>
  <c r="F4" i="1"/>
  <c r="F21" i="1"/>
  <c r="F15" i="1"/>
  <c r="F3" i="1"/>
  <c r="F14" i="1"/>
  <c r="D25" i="1"/>
  <c r="D24" i="1"/>
  <c r="I28" i="8"/>
  <c r="I148" i="8"/>
  <c r="I135" i="8"/>
  <c r="I123" i="8"/>
  <c r="I52" i="8"/>
  <c r="I32" i="8"/>
  <c r="I146" i="8"/>
  <c r="I76" i="8"/>
  <c r="I17" i="8"/>
  <c r="I111" i="8"/>
  <c r="I145" i="8"/>
  <c r="I99" i="8"/>
  <c r="I75" i="8"/>
  <c r="I142" i="8"/>
  <c r="I98" i="8"/>
  <c r="I74" i="8"/>
  <c r="I141" i="8"/>
  <c r="I94" i="8"/>
  <c r="I70" i="8"/>
  <c r="I137" i="8"/>
  <c r="I91" i="8"/>
  <c r="I64" i="8"/>
  <c r="I165" i="8"/>
  <c r="I90" i="8"/>
  <c r="I63" i="8"/>
  <c r="I134" i="8"/>
  <c r="I162" i="8"/>
  <c r="I133" i="8"/>
  <c r="I87" i="8"/>
  <c r="I44" i="8"/>
  <c r="I79" i="8"/>
  <c r="I161" i="8"/>
  <c r="I129" i="8"/>
  <c r="I86" i="8"/>
  <c r="I40" i="8"/>
  <c r="I158" i="8"/>
  <c r="I122" i="8"/>
  <c r="I110" i="8"/>
  <c r="I62" i="8"/>
  <c r="I50" i="8"/>
  <c r="I38" i="8"/>
  <c r="I26" i="8"/>
  <c r="I14" i="8"/>
  <c r="I157" i="8"/>
  <c r="I121" i="8"/>
  <c r="I109" i="8"/>
  <c r="I97" i="8"/>
  <c r="I85" i="8"/>
  <c r="I73" i="8"/>
  <c r="I61" i="8"/>
  <c r="I49" i="8"/>
  <c r="I37" i="8"/>
  <c r="I25" i="8"/>
  <c r="I156" i="8"/>
  <c r="I144" i="8"/>
  <c r="I132" i="8"/>
  <c r="I120" i="8"/>
  <c r="I108" i="8"/>
  <c r="I96" i="8"/>
  <c r="I84" i="8"/>
  <c r="I72" i="8"/>
  <c r="I60" i="8"/>
  <c r="I48" i="8"/>
  <c r="I36" i="8"/>
  <c r="I24" i="8"/>
  <c r="I12" i="8"/>
  <c r="I155" i="8"/>
  <c r="I143" i="8"/>
  <c r="I131" i="8"/>
  <c r="I119" i="8"/>
  <c r="I107" i="8"/>
  <c r="I95" i="8"/>
  <c r="I83" i="8"/>
  <c r="I71" i="8"/>
  <c r="I47" i="8"/>
  <c r="I35" i="8"/>
  <c r="I11" i="8"/>
  <c r="I154" i="8"/>
  <c r="I130" i="8"/>
  <c r="I118" i="8"/>
  <c r="I106" i="8"/>
  <c r="I58" i="8"/>
  <c r="I46" i="8"/>
  <c r="I34" i="8"/>
  <c r="I22" i="8"/>
  <c r="I10" i="8"/>
  <c r="I153" i="8"/>
  <c r="I117" i="8"/>
  <c r="I105" i="8"/>
  <c r="I93" i="8"/>
  <c r="I81" i="8"/>
  <c r="I69" i="8"/>
  <c r="I57" i="8"/>
  <c r="I45" i="8"/>
  <c r="I33" i="8"/>
  <c r="I9" i="8"/>
  <c r="I152" i="8"/>
  <c r="I140" i="8"/>
  <c r="I128" i="8"/>
  <c r="I116" i="8"/>
  <c r="I104" i="8"/>
  <c r="I92" i="8"/>
  <c r="I80" i="8"/>
  <c r="I68" i="8"/>
  <c r="I56" i="8"/>
  <c r="I20" i="8"/>
  <c r="I8" i="8"/>
  <c r="I163" i="8"/>
  <c r="I151" i="8"/>
  <c r="I139" i="8"/>
  <c r="I127" i="8"/>
  <c r="I115" i="8"/>
  <c r="I103" i="8"/>
  <c r="I67" i="8"/>
  <c r="I43" i="8"/>
  <c r="I31" i="8"/>
  <c r="I19" i="8"/>
  <c r="I7" i="8"/>
  <c r="I150" i="8"/>
  <c r="I138" i="8"/>
  <c r="I126" i="8"/>
  <c r="I114" i="8"/>
  <c r="I102" i="8"/>
  <c r="I66" i="8"/>
  <c r="I54" i="8"/>
  <c r="I42" i="8"/>
  <c r="I30" i="8"/>
  <c r="I18" i="8"/>
  <c r="I6" i="8"/>
  <c r="I149" i="8"/>
  <c r="I113" i="8"/>
  <c r="I101" i="8"/>
  <c r="I89" i="8"/>
  <c r="I77" i="8"/>
  <c r="I65" i="8"/>
  <c r="I53" i="8"/>
  <c r="I41" i="8"/>
  <c r="I29" i="8"/>
  <c r="I5" i="8"/>
  <c r="I136" i="8"/>
  <c r="I124" i="8"/>
  <c r="I112" i="8"/>
  <c r="I16" i="8"/>
  <c r="I3" i="8"/>
  <c r="I159" i="8"/>
  <c r="I51" i="8"/>
  <c r="I39" i="8"/>
  <c r="I27" i="8"/>
  <c r="I15" i="8"/>
  <c r="I13" i="8"/>
  <c r="I2" i="11"/>
  <c r="I8" i="11"/>
  <c r="I14" i="11"/>
  <c r="I18" i="11"/>
  <c r="I22" i="11"/>
  <c r="I28" i="11"/>
  <c r="I34" i="11"/>
  <c r="I44" i="11"/>
  <c r="E3" i="11"/>
  <c r="E7" i="11"/>
  <c r="E11" i="11"/>
  <c r="E15" i="11"/>
  <c r="E19" i="11"/>
  <c r="E23" i="11"/>
  <c r="E27" i="11"/>
  <c r="E31" i="11"/>
  <c r="E35" i="11"/>
  <c r="E39" i="11"/>
  <c r="E45" i="11"/>
  <c r="E6" i="11"/>
  <c r="E10" i="11"/>
  <c r="E24" i="11"/>
  <c r="E32" i="11"/>
  <c r="E38" i="11"/>
  <c r="E40" i="11"/>
  <c r="E42" i="11"/>
  <c r="I16" i="11"/>
  <c r="I30" i="11"/>
  <c r="I36" i="11"/>
  <c r="E5" i="11"/>
  <c r="E9" i="11"/>
  <c r="E13" i="11"/>
  <c r="E17" i="11"/>
  <c r="E21" i="11"/>
  <c r="E25" i="11"/>
  <c r="E29" i="11"/>
  <c r="E33" i="11"/>
  <c r="E37" i="11"/>
  <c r="E41" i="11"/>
  <c r="I43" i="11"/>
  <c r="E4" i="11"/>
  <c r="E12" i="11"/>
  <c r="E20" i="11"/>
  <c r="E26" i="11"/>
  <c r="H2" i="2"/>
  <c r="F2" i="2" l="1"/>
  <c r="G2" i="2" s="1"/>
  <c r="K2" i="2" s="1"/>
</calcChain>
</file>

<file path=xl/sharedStrings.xml><?xml version="1.0" encoding="utf-8"?>
<sst xmlns="http://schemas.openxmlformats.org/spreadsheetml/2006/main" count="1030" uniqueCount="428">
  <si>
    <t>Profile</t>
  </si>
  <si>
    <t>Steel grade</t>
  </si>
  <si>
    <t>Area [mm²]</t>
  </si>
  <si>
    <t>Dimensions</t>
  </si>
  <si>
    <t>Concrete strength</t>
  </si>
  <si>
    <t>100x100</t>
  </si>
  <si>
    <t>C30/37</t>
  </si>
  <si>
    <t>f_cd [N/mm²]</t>
  </si>
  <si>
    <t>200x200</t>
  </si>
  <si>
    <t>300x300</t>
  </si>
  <si>
    <t>400x400</t>
  </si>
  <si>
    <t>450x450</t>
  </si>
  <si>
    <t>500x500</t>
  </si>
  <si>
    <t>550x550</t>
  </si>
  <si>
    <t>600x600</t>
  </si>
  <si>
    <t>Sterkte klasse</t>
  </si>
  <si>
    <t>I [mm^4]</t>
  </si>
  <si>
    <t>E [N/mm²]</t>
  </si>
  <si>
    <t>100x120</t>
  </si>
  <si>
    <t>100x160</t>
  </si>
  <si>
    <t>120x120</t>
  </si>
  <si>
    <t>120x160</t>
  </si>
  <si>
    <t>100x200</t>
  </si>
  <si>
    <t>100x240</t>
  </si>
  <si>
    <t>120x200</t>
  </si>
  <si>
    <t>120x240</t>
  </si>
  <si>
    <t>120x280</t>
  </si>
  <si>
    <t>120x320</t>
  </si>
  <si>
    <t>140x200</t>
  </si>
  <si>
    <t>140x240</t>
  </si>
  <si>
    <t>140x280</t>
  </si>
  <si>
    <t>140x320</t>
  </si>
  <si>
    <t>160x160</t>
  </si>
  <si>
    <t>160x200</t>
  </si>
  <si>
    <t>160x240</t>
  </si>
  <si>
    <t>160x280</t>
  </si>
  <si>
    <t>160x320</t>
  </si>
  <si>
    <t>160x360</t>
  </si>
  <si>
    <t>160x400</t>
  </si>
  <si>
    <t>180x240</t>
  </si>
  <si>
    <t>180x280</t>
  </si>
  <si>
    <t>180x320</t>
  </si>
  <si>
    <t>180x360</t>
  </si>
  <si>
    <t>180x400</t>
  </si>
  <si>
    <t>200x280</t>
  </si>
  <si>
    <t>200x320</t>
  </si>
  <si>
    <t>200x360</t>
  </si>
  <si>
    <t>200x400</t>
  </si>
  <si>
    <t>height [mm]</t>
  </si>
  <si>
    <t>M_Rd [kNm]</t>
  </si>
  <si>
    <t>A_w [mm²]</t>
  </si>
  <si>
    <t>W_pl [mm³]</t>
  </si>
  <si>
    <t>100x280</t>
  </si>
  <si>
    <t>120x360</t>
  </si>
  <si>
    <t>140x160</t>
  </si>
  <si>
    <t>140x360</t>
  </si>
  <si>
    <t>140x400</t>
  </si>
  <si>
    <t>160x440</t>
  </si>
  <si>
    <t>GL24h</t>
  </si>
  <si>
    <t>100x320</t>
  </si>
  <si>
    <t>100x360</t>
  </si>
  <si>
    <t>100x400</t>
  </si>
  <si>
    <t>100x440</t>
  </si>
  <si>
    <t>100x480</t>
  </si>
  <si>
    <t>120x400</t>
  </si>
  <si>
    <t>120x440</t>
  </si>
  <si>
    <t>120x480</t>
  </si>
  <si>
    <t>120x520</t>
  </si>
  <si>
    <t>120x560</t>
  </si>
  <si>
    <t>120x600</t>
  </si>
  <si>
    <t>140x440</t>
  </si>
  <si>
    <t>140x480</t>
  </si>
  <si>
    <t>140x520</t>
  </si>
  <si>
    <t>140x560</t>
  </si>
  <si>
    <t>140x600</t>
  </si>
  <si>
    <t>140x640</t>
  </si>
  <si>
    <t>140x680</t>
  </si>
  <si>
    <t>160x480</t>
  </si>
  <si>
    <t>160x520</t>
  </si>
  <si>
    <t>160x560</t>
  </si>
  <si>
    <t>160x600</t>
  </si>
  <si>
    <t>160x640</t>
  </si>
  <si>
    <t>160x680</t>
  </si>
  <si>
    <t>160x720</t>
  </si>
  <si>
    <t>160x760</t>
  </si>
  <si>
    <t>160x800</t>
  </si>
  <si>
    <t>180x200</t>
  </si>
  <si>
    <t>180x440</t>
  </si>
  <si>
    <t>180x480</t>
  </si>
  <si>
    <t>180x520</t>
  </si>
  <si>
    <t>180x560</t>
  </si>
  <si>
    <t>180x600</t>
  </si>
  <si>
    <t>180x640</t>
  </si>
  <si>
    <t>180x680</t>
  </si>
  <si>
    <t>180x720</t>
  </si>
  <si>
    <t>180x760</t>
  </si>
  <si>
    <t>180x800</t>
  </si>
  <si>
    <t>180x840</t>
  </si>
  <si>
    <t>180x880</t>
  </si>
  <si>
    <t>200x240</t>
  </si>
  <si>
    <t>200x440</t>
  </si>
  <si>
    <t>200x480</t>
  </si>
  <si>
    <t>200x520</t>
  </si>
  <si>
    <t>200x560</t>
  </si>
  <si>
    <t>200x600</t>
  </si>
  <si>
    <t>200x640</t>
  </si>
  <si>
    <t>200x680</t>
  </si>
  <si>
    <t>200x720</t>
  </si>
  <si>
    <t>200x760</t>
  </si>
  <si>
    <t>200x800</t>
  </si>
  <si>
    <t>200x840</t>
  </si>
  <si>
    <t>200x880</t>
  </si>
  <si>
    <t>200x920</t>
  </si>
  <si>
    <t>200x960</t>
  </si>
  <si>
    <t>200x1000</t>
  </si>
  <si>
    <t>220x240</t>
  </si>
  <si>
    <t>220x280</t>
  </si>
  <si>
    <t>220x320</t>
  </si>
  <si>
    <t>220x360</t>
  </si>
  <si>
    <t>220x400</t>
  </si>
  <si>
    <t>220x440</t>
  </si>
  <si>
    <t>220x480</t>
  </si>
  <si>
    <t>220x520</t>
  </si>
  <si>
    <t>220x560</t>
  </si>
  <si>
    <t>220x600</t>
  </si>
  <si>
    <t>220x640</t>
  </si>
  <si>
    <t>220x680</t>
  </si>
  <si>
    <t>220x720</t>
  </si>
  <si>
    <t>220x760</t>
  </si>
  <si>
    <t>220x800</t>
  </si>
  <si>
    <t>220x840</t>
  </si>
  <si>
    <t>220x880</t>
  </si>
  <si>
    <t>220x920</t>
  </si>
  <si>
    <t>220x960</t>
  </si>
  <si>
    <t>220x1000</t>
  </si>
  <si>
    <t>220x1040</t>
  </si>
  <si>
    <t>220x1080</t>
  </si>
  <si>
    <t>240x240</t>
  </si>
  <si>
    <t>240x280</t>
  </si>
  <si>
    <t>240x320</t>
  </si>
  <si>
    <t>240x360</t>
  </si>
  <si>
    <t>240x400</t>
  </si>
  <si>
    <t>240x440</t>
  </si>
  <si>
    <t>240x480</t>
  </si>
  <si>
    <t>240x520</t>
  </si>
  <si>
    <t>240x560</t>
  </si>
  <si>
    <t>240x600</t>
  </si>
  <si>
    <t>240x640</t>
  </si>
  <si>
    <t>240x680</t>
  </si>
  <si>
    <t>240x720</t>
  </si>
  <si>
    <t>240x760</t>
  </si>
  <si>
    <t>240x800</t>
  </si>
  <si>
    <t>240x840</t>
  </si>
  <si>
    <t>240x880</t>
  </si>
  <si>
    <t>240x920</t>
  </si>
  <si>
    <t>240x960</t>
  </si>
  <si>
    <t>240x1000</t>
  </si>
  <si>
    <t>240x1040</t>
  </si>
  <si>
    <t>240x1080</t>
  </si>
  <si>
    <t>240x1120</t>
  </si>
  <si>
    <t>240x1160</t>
  </si>
  <si>
    <t>240x1200</t>
  </si>
  <si>
    <t>260x280</t>
  </si>
  <si>
    <t>260x320</t>
  </si>
  <si>
    <t>260x360</t>
  </si>
  <si>
    <t>260x400</t>
  </si>
  <si>
    <t>260x440</t>
  </si>
  <si>
    <t>260x480</t>
  </si>
  <si>
    <t>260x520</t>
  </si>
  <si>
    <t>260x560</t>
  </si>
  <si>
    <t>260x600</t>
  </si>
  <si>
    <t>260x640</t>
  </si>
  <si>
    <t>260x680</t>
  </si>
  <si>
    <t>260x720</t>
  </si>
  <si>
    <t>260x760</t>
  </si>
  <si>
    <t>260x800</t>
  </si>
  <si>
    <t>260x840</t>
  </si>
  <si>
    <t>260x880</t>
  </si>
  <si>
    <t>260x920</t>
  </si>
  <si>
    <t>260x960</t>
  </si>
  <si>
    <t>260x1000</t>
  </si>
  <si>
    <t>260x1040</t>
  </si>
  <si>
    <t>260x1080</t>
  </si>
  <si>
    <t>260x1120</t>
  </si>
  <si>
    <t>260x1160</t>
  </si>
  <si>
    <t>260x1200</t>
  </si>
  <si>
    <t>width [mm]</t>
  </si>
  <si>
    <t>M_Rd [kNm] ULS flexural</t>
  </si>
  <si>
    <t>M_Rd [kNm] Stora Enso overall</t>
  </si>
  <si>
    <t>f_m,y,d [N/mm²]</t>
  </si>
  <si>
    <t>Thickness [mm]</t>
  </si>
  <si>
    <t>CLT 60 L3s</t>
  </si>
  <si>
    <t>CLT 80 L3s</t>
  </si>
  <si>
    <t>CLT 90 L3s</t>
  </si>
  <si>
    <t>CLT 100 L3s</t>
  </si>
  <si>
    <t>CLT 110 L3s</t>
  </si>
  <si>
    <t>CLT 120 L3s</t>
  </si>
  <si>
    <t>CLT 100 L5s</t>
  </si>
  <si>
    <t>CLT 120 L5s</t>
  </si>
  <si>
    <t>CLT 140 L5s</t>
  </si>
  <si>
    <t>CLT 160 L5s</t>
  </si>
  <si>
    <t>CLT 180 L5s</t>
  </si>
  <si>
    <t>CLT 200 L5s</t>
  </si>
  <si>
    <t>CLT 160 L5s-2*</t>
  </si>
  <si>
    <t>CLT 180 L7s</t>
  </si>
  <si>
    <t>CLT 200 L7s</t>
  </si>
  <si>
    <t>CLT 240 L7s</t>
  </si>
  <si>
    <t>CLT 220 L7s-2*</t>
  </si>
  <si>
    <t>CLT 240 L7s-2*</t>
  </si>
  <si>
    <t>CLT 260 L7s-2*</t>
  </si>
  <si>
    <t>CLT 280 L7s-2*</t>
  </si>
  <si>
    <t>CLT 300 L8s-2**</t>
  </si>
  <si>
    <t>CLT 320 L8s-2**</t>
  </si>
  <si>
    <t>f_c,0,d [N/mm²]</t>
  </si>
  <si>
    <t>Type</t>
  </si>
  <si>
    <t>A [mm²]</t>
  </si>
  <si>
    <t>M_Rd (with 50mm compression layer) [kNm]</t>
  </si>
  <si>
    <t xml:space="preserve">SP 265-6X </t>
  </si>
  <si>
    <t>SP 150-5X</t>
  </si>
  <si>
    <t>SP 150-6X</t>
  </si>
  <si>
    <t>SP 150-7X</t>
  </si>
  <si>
    <t>SP 150-8X</t>
  </si>
  <si>
    <t>SP 150-9X</t>
  </si>
  <si>
    <t>SP 200-4X</t>
  </si>
  <si>
    <t>SP 200-5X</t>
  </si>
  <si>
    <t>SP 200-6X</t>
  </si>
  <si>
    <t>SP 200-3-2X</t>
  </si>
  <si>
    <t>SP 200-4-2X</t>
  </si>
  <si>
    <t>SP 200-5-2X</t>
  </si>
  <si>
    <t>SPN 200-6X</t>
  </si>
  <si>
    <t>SPN 200-8X</t>
  </si>
  <si>
    <t>SPN 200-10X</t>
  </si>
  <si>
    <t>SPN 200-2-8X</t>
  </si>
  <si>
    <t>SPN 200-4-6X</t>
  </si>
  <si>
    <t>SPN 200-6-4X</t>
  </si>
  <si>
    <t>SPN 200-8-2X</t>
  </si>
  <si>
    <t xml:space="preserve">SP 265-2-4X </t>
  </si>
  <si>
    <t xml:space="preserve">SP 265-8X </t>
  </si>
  <si>
    <t xml:space="preserve">SP 265-4-2X </t>
  </si>
  <si>
    <t>SP 265-10X</t>
  </si>
  <si>
    <t>SP 265-5-2X</t>
  </si>
  <si>
    <t>SP 265-6-2X</t>
  </si>
  <si>
    <t>SP 265-7-2X</t>
  </si>
  <si>
    <t>SP 265-8-2X</t>
  </si>
  <si>
    <t>SP 320-6X</t>
  </si>
  <si>
    <t>SP 320-7X</t>
  </si>
  <si>
    <t>SP 320-8X</t>
  </si>
  <si>
    <t xml:space="preserve">SP 320-5 </t>
  </si>
  <si>
    <t>SP 320-6</t>
  </si>
  <si>
    <t>SP 320-7</t>
  </si>
  <si>
    <t>SP 320-8</t>
  </si>
  <si>
    <t>SP 320-9</t>
  </si>
  <si>
    <t>SP 320-10</t>
  </si>
  <si>
    <t>SP 320-11</t>
  </si>
  <si>
    <t>SP 400-5</t>
  </si>
  <si>
    <t>SP 400-6</t>
  </si>
  <si>
    <t>SP 400-7</t>
  </si>
  <si>
    <t>SP 400-8</t>
  </si>
  <si>
    <t>SP 400-9</t>
  </si>
  <si>
    <t>SP 400-10</t>
  </si>
  <si>
    <t>SP 400-11</t>
  </si>
  <si>
    <t>SP 400-12</t>
  </si>
  <si>
    <t>SP 400-13</t>
  </si>
  <si>
    <t>SPZ 500-8</t>
  </si>
  <si>
    <t>SPZ 500-10</t>
  </si>
  <si>
    <t>SPZ 500-11</t>
  </si>
  <si>
    <t>SPZ 500-13</t>
  </si>
  <si>
    <t>SPZ 500-14</t>
  </si>
  <si>
    <t>SPZ 500-16</t>
  </si>
  <si>
    <t>SPZ 500-14-2Y</t>
  </si>
  <si>
    <t>M_Rd ULS flexural [kNm]</t>
  </si>
  <si>
    <t>f_m,y,d</t>
  </si>
  <si>
    <t>Self weight [kN/m]</t>
  </si>
  <si>
    <t>A_concrete [mm²]</t>
  </si>
  <si>
    <t>A_steel [mm²]</t>
  </si>
  <si>
    <t>A_strand 9,3 mm [mm²]</t>
  </si>
  <si>
    <t>A_strand 12,5 mm [mm²]</t>
  </si>
  <si>
    <t>I_y [mm^4]</t>
  </si>
  <si>
    <t>Mass density steel [kg/m³]</t>
  </si>
  <si>
    <t>HEA 100</t>
  </si>
  <si>
    <t>HEA 120</t>
  </si>
  <si>
    <t>HEA 140</t>
  </si>
  <si>
    <t>HEA 160</t>
  </si>
  <si>
    <t>HEA 180</t>
  </si>
  <si>
    <t>HEA 200</t>
  </si>
  <si>
    <t>HEA 220</t>
  </si>
  <si>
    <t>HEA 240</t>
  </si>
  <si>
    <t>HEA 260</t>
  </si>
  <si>
    <t>HEA 280</t>
  </si>
  <si>
    <t>HEA 300</t>
  </si>
  <si>
    <t>HEA 320</t>
  </si>
  <si>
    <t>HEA 340</t>
  </si>
  <si>
    <t>HEA 360</t>
  </si>
  <si>
    <t>HEA 400</t>
  </si>
  <si>
    <t>HEA 450</t>
  </si>
  <si>
    <t>HEA 500</t>
  </si>
  <si>
    <t>HEA 550</t>
  </si>
  <si>
    <t>HEA 600</t>
  </si>
  <si>
    <t>HEA 650</t>
  </si>
  <si>
    <t>HEA 700</t>
  </si>
  <si>
    <t>HEA 800</t>
  </si>
  <si>
    <t>Resistance Compression [kN]</t>
  </si>
  <si>
    <t>HEB 100</t>
  </si>
  <si>
    <t>HEB 120</t>
  </si>
  <si>
    <t>HEB 140</t>
  </si>
  <si>
    <t>HEB 160</t>
  </si>
  <si>
    <t>HEB 180</t>
  </si>
  <si>
    <t>HEB 200</t>
  </si>
  <si>
    <t>HEB 220</t>
  </si>
  <si>
    <t>HEB 240</t>
  </si>
  <si>
    <t>HEB 260</t>
  </si>
  <si>
    <t>HEB 280</t>
  </si>
  <si>
    <t>HEB 300</t>
  </si>
  <si>
    <t>HEB 320</t>
  </si>
  <si>
    <t>HEB 340</t>
  </si>
  <si>
    <t>HEB 360</t>
  </si>
  <si>
    <t>HEB 400</t>
  </si>
  <si>
    <t>HEB 450</t>
  </si>
  <si>
    <t>HEB 500</t>
  </si>
  <si>
    <t>HEB 550</t>
  </si>
  <si>
    <t>HEB 600</t>
  </si>
  <si>
    <t>HEB 650</t>
  </si>
  <si>
    <t>HEB 700</t>
  </si>
  <si>
    <t>HEB 800</t>
  </si>
  <si>
    <t>N_Rd [kN]</t>
  </si>
  <si>
    <t>alpha_buckling</t>
  </si>
  <si>
    <t>I_z [mm^4]</t>
  </si>
  <si>
    <t>alpha</t>
  </si>
  <si>
    <t>Height [mm]</t>
  </si>
  <si>
    <t># strands 9,3 mm</t>
  </si>
  <si>
    <t># strands 12,5 mm</t>
  </si>
  <si>
    <t>reinforcement ratio</t>
  </si>
  <si>
    <t>steel area [mm²]</t>
  </si>
  <si>
    <t>concrete area [mm²]</t>
  </si>
  <si>
    <t>f_cd steel [N/mm²]</t>
  </si>
  <si>
    <t>140x140</t>
  </si>
  <si>
    <t>180x180</t>
  </si>
  <si>
    <t>220x220</t>
  </si>
  <si>
    <t>260x260</t>
  </si>
  <si>
    <t>280x280</t>
  </si>
  <si>
    <t>320x320</t>
  </si>
  <si>
    <t>340x340</t>
  </si>
  <si>
    <t>360x360</t>
  </si>
  <si>
    <t>650x650</t>
  </si>
  <si>
    <t>700x700</t>
  </si>
  <si>
    <t>800x800</t>
  </si>
  <si>
    <t>100x250</t>
  </si>
  <si>
    <t>100x300</t>
  </si>
  <si>
    <t>100x350</t>
  </si>
  <si>
    <t>150x300</t>
  </si>
  <si>
    <t>150x350</t>
  </si>
  <si>
    <t>150x400</t>
  </si>
  <si>
    <t>150x450</t>
  </si>
  <si>
    <t>150x500</t>
  </si>
  <si>
    <t>150x550</t>
  </si>
  <si>
    <t>150x600</t>
  </si>
  <si>
    <t>200x450</t>
  </si>
  <si>
    <t>200x500</t>
  </si>
  <si>
    <t>200x550</t>
  </si>
  <si>
    <t>200x650</t>
  </si>
  <si>
    <t>200x700</t>
  </si>
  <si>
    <t>200x750</t>
  </si>
  <si>
    <t>250x500</t>
  </si>
  <si>
    <t>250x550</t>
  </si>
  <si>
    <t>250x600</t>
  </si>
  <si>
    <t>250x650</t>
  </si>
  <si>
    <t>250x700</t>
  </si>
  <si>
    <t>250x750</t>
  </si>
  <si>
    <t>250x800</t>
  </si>
  <si>
    <t>250x850</t>
  </si>
  <si>
    <t>250x900</t>
  </si>
  <si>
    <t>250x950</t>
  </si>
  <si>
    <t>250x1000</t>
  </si>
  <si>
    <t>300x600</t>
  </si>
  <si>
    <t>300x650</t>
  </si>
  <si>
    <t>300x700</t>
  </si>
  <si>
    <t>300x750</t>
  </si>
  <si>
    <t>300x800</t>
  </si>
  <si>
    <t>300x850</t>
  </si>
  <si>
    <t>300x900</t>
  </si>
  <si>
    <t>300x950</t>
  </si>
  <si>
    <t>300x1000</t>
  </si>
  <si>
    <t>300x1050</t>
  </si>
  <si>
    <t>300x1100</t>
  </si>
  <si>
    <t>300x1150</t>
  </si>
  <si>
    <t>300x1200</t>
  </si>
  <si>
    <t>350x700</t>
  </si>
  <si>
    <t>350x750</t>
  </si>
  <si>
    <t>350x800</t>
  </si>
  <si>
    <t>350x850</t>
  </si>
  <si>
    <t>350x900</t>
  </si>
  <si>
    <t>350x950</t>
  </si>
  <si>
    <t>350x1000</t>
  </si>
  <si>
    <t>350x1050</t>
  </si>
  <si>
    <t>350x1100</t>
  </si>
  <si>
    <t>350x1150</t>
  </si>
  <si>
    <t>350x1200</t>
  </si>
  <si>
    <t>350x1250</t>
  </si>
  <si>
    <t>350x1300</t>
  </si>
  <si>
    <t>350x1350</t>
  </si>
  <si>
    <t>350x1400</t>
  </si>
  <si>
    <t>400x800</t>
  </si>
  <si>
    <t>400x850</t>
  </si>
  <si>
    <t>400x900</t>
  </si>
  <si>
    <t>400x950</t>
  </si>
  <si>
    <t>400x1000</t>
  </si>
  <si>
    <t>400x1050</t>
  </si>
  <si>
    <t>400x1100</t>
  </si>
  <si>
    <t>400x1150</t>
  </si>
  <si>
    <t>400x1200</t>
  </si>
  <si>
    <t>400x1250</t>
  </si>
  <si>
    <t>400x1300</t>
  </si>
  <si>
    <t>400x1350</t>
  </si>
  <si>
    <t>400x1400</t>
  </si>
  <si>
    <t>400x1450</t>
  </si>
  <si>
    <t>400x1500</t>
  </si>
  <si>
    <t>400x1550</t>
  </si>
  <si>
    <t>400x1600</t>
  </si>
  <si>
    <t>self_weight [kN/m]</t>
  </si>
  <si>
    <t>Mass density [kN/m³]</t>
  </si>
  <si>
    <t>f_m,k [N/mm²]</t>
  </si>
  <si>
    <t>gamma_m</t>
  </si>
  <si>
    <t>k_mod</t>
  </si>
  <si>
    <t>k_sys,s</t>
  </si>
  <si>
    <t>CLT type</t>
  </si>
  <si>
    <t>f_combined [N/mm²]</t>
  </si>
  <si>
    <t>k_h,y</t>
  </si>
  <si>
    <t>ULS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</si>
</sst>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2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left" vertical="center"/>
    </xf>
    <xf numFmtId="2" fontId="0" fillId="0" borderId="0" xfId="0" applyNumberFormat="1" applyAlignment="1">
      <alignment horizontal="right"/>
    </xf>
    <xf numFmtId="0" fontId="1" fillId="2" borderId="1" xfId="0" applyFont="1" applyFill="1" applyBorder="1"/>
    <xf numFmtId="0" fontId="0" fillId="3" borderId="2" xfId="0" applyFill="1" applyBorder="1"/>
    <xf numFmtId="0" fontId="0" fillId="3" borderId="3" xfId="0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AC3D7-6623-4EE9-88D9-5EE3039275A1}">
  <sheetPr>
    <pageSetUpPr fitToPage="1"/>
  </sheetPr>
  <dimension ref="A1:K54"/>
  <sheetViews>
    <sheetView zoomScale="110" zoomScaleNormal="110" workbookViewId="0">
      <selection activeCell="A49" sqref="A49"/>
    </sheetView>
  </sheetViews>
  <sheetFormatPr defaultRowHeight="14.4" x14ac:dyDescent="0.3"/>
  <cols>
    <col min="1" max="1" width="12.6640625" bestFit="1" customWidth="1"/>
    <col min="2" max="2" width="14.109375" customWidth="1"/>
    <col min="3" max="3" width="9.5546875" bestFit="1" customWidth="1"/>
    <col min="4" max="4" width="15.77734375" bestFit="1" customWidth="1"/>
    <col min="5" max="5" width="15.21875" bestFit="1" customWidth="1"/>
    <col min="6" max="6" width="16.21875" bestFit="1" customWidth="1"/>
    <col min="7" max="7" width="20.44140625" customWidth="1"/>
    <col min="8" max="8" width="21.5546875" bestFit="1" customWidth="1"/>
    <col min="9" max="9" width="12.44140625" bestFit="1" customWidth="1"/>
    <col min="10" max="10" width="16.33203125" bestFit="1" customWidth="1"/>
    <col min="11" max="11" width="38.109375" bestFit="1" customWidth="1"/>
  </cols>
  <sheetData>
    <row r="1" spans="1:11" x14ac:dyDescent="0.3">
      <c r="A1" s="6" t="s">
        <v>214</v>
      </c>
      <c r="B1" s="6" t="s">
        <v>190</v>
      </c>
      <c r="C1" s="6" t="s">
        <v>215</v>
      </c>
      <c r="D1" s="6" t="s">
        <v>273</v>
      </c>
      <c r="E1" s="6" t="s">
        <v>329</v>
      </c>
      <c r="F1" s="6" t="s">
        <v>330</v>
      </c>
      <c r="G1" s="6" t="s">
        <v>275</v>
      </c>
      <c r="H1" s="6" t="s">
        <v>276</v>
      </c>
      <c r="I1" s="6" t="s">
        <v>274</v>
      </c>
      <c r="J1" s="6" t="s">
        <v>272</v>
      </c>
      <c r="K1" s="6" t="s">
        <v>216</v>
      </c>
    </row>
    <row r="2" spans="1:11" x14ac:dyDescent="0.3">
      <c r="A2" s="7" t="s">
        <v>218</v>
      </c>
      <c r="B2">
        <v>150</v>
      </c>
      <c r="C2" s="2">
        <v>114000</v>
      </c>
      <c r="D2" s="2">
        <f>C2-I2</f>
        <v>113660.35456423878</v>
      </c>
      <c r="E2" s="3">
        <v>5</v>
      </c>
      <c r="F2" s="3">
        <v>0</v>
      </c>
      <c r="G2" s="2">
        <f>(9.3/2)^2*PI()</f>
        <v>67.929087152245302</v>
      </c>
      <c r="H2" s="2">
        <f>(12.5/2)^2*PI()</f>
        <v>122.7184630308513</v>
      </c>
      <c r="I2" s="2">
        <f>E2*G2+F2*H2</f>
        <v>339.64543576122651</v>
      </c>
      <c r="J2" s="2">
        <v>2.94</v>
      </c>
      <c r="K2" s="2">
        <v>61</v>
      </c>
    </row>
    <row r="3" spans="1:11" x14ac:dyDescent="0.3">
      <c r="A3" s="7" t="s">
        <v>219</v>
      </c>
      <c r="B3">
        <v>150</v>
      </c>
      <c r="C3" s="2">
        <v>114000</v>
      </c>
      <c r="D3" s="2">
        <f t="shared" ref="D3:D54" si="0">C3-I3</f>
        <v>113592.42547708652</v>
      </c>
      <c r="E3" s="3">
        <v>6</v>
      </c>
      <c r="F3" s="3">
        <v>0</v>
      </c>
      <c r="G3" s="2">
        <f t="shared" ref="G3:G54" si="1">(9.3/2)^2*PI()</f>
        <v>67.929087152245302</v>
      </c>
      <c r="H3" s="2">
        <f t="shared" ref="H3:H54" si="2">(12.5/2)^2*PI()</f>
        <v>122.7184630308513</v>
      </c>
      <c r="I3" s="2">
        <f t="shared" ref="I3:I8" si="3">E3*G3+F3*H3</f>
        <v>407.57452291347181</v>
      </c>
      <c r="J3" s="2">
        <v>2.94</v>
      </c>
      <c r="K3" s="2">
        <v>73</v>
      </c>
    </row>
    <row r="4" spans="1:11" x14ac:dyDescent="0.3">
      <c r="A4" s="7" t="s">
        <v>220</v>
      </c>
      <c r="B4">
        <v>150</v>
      </c>
      <c r="C4" s="2">
        <v>114000</v>
      </c>
      <c r="D4" s="2">
        <f t="shared" si="0"/>
        <v>113524.49638993428</v>
      </c>
      <c r="E4" s="3">
        <v>7</v>
      </c>
      <c r="F4" s="3">
        <v>0</v>
      </c>
      <c r="G4" s="2">
        <f t="shared" si="1"/>
        <v>67.929087152245302</v>
      </c>
      <c r="H4" s="2">
        <f t="shared" si="2"/>
        <v>122.7184630308513</v>
      </c>
      <c r="I4" s="2">
        <f t="shared" si="3"/>
        <v>475.50361006571711</v>
      </c>
      <c r="J4" s="2">
        <v>2.94</v>
      </c>
      <c r="K4" s="2">
        <v>83</v>
      </c>
    </row>
    <row r="5" spans="1:11" x14ac:dyDescent="0.3">
      <c r="A5" s="7" t="s">
        <v>221</v>
      </c>
      <c r="B5">
        <v>150</v>
      </c>
      <c r="C5" s="2">
        <v>114000</v>
      </c>
      <c r="D5" s="2">
        <f t="shared" si="0"/>
        <v>113456.56730278203</v>
      </c>
      <c r="E5" s="3">
        <v>8</v>
      </c>
      <c r="F5" s="3">
        <v>0</v>
      </c>
      <c r="G5" s="2">
        <f t="shared" si="1"/>
        <v>67.929087152245302</v>
      </c>
      <c r="H5" s="2">
        <f t="shared" si="2"/>
        <v>122.7184630308513</v>
      </c>
      <c r="I5" s="2">
        <f t="shared" si="3"/>
        <v>543.43269721796241</v>
      </c>
      <c r="J5" s="2">
        <v>2.94</v>
      </c>
      <c r="K5" s="2">
        <v>93</v>
      </c>
    </row>
    <row r="6" spans="1:11" x14ac:dyDescent="0.3">
      <c r="A6" s="7" t="s">
        <v>222</v>
      </c>
      <c r="B6">
        <v>150</v>
      </c>
      <c r="C6" s="2">
        <v>114000</v>
      </c>
      <c r="D6" s="2">
        <f t="shared" si="0"/>
        <v>113388.63821562979</v>
      </c>
      <c r="E6" s="3">
        <v>9</v>
      </c>
      <c r="F6" s="3">
        <v>0</v>
      </c>
      <c r="G6" s="2">
        <f t="shared" si="1"/>
        <v>67.929087152245302</v>
      </c>
      <c r="H6" s="2">
        <f t="shared" si="2"/>
        <v>122.7184630308513</v>
      </c>
      <c r="I6" s="2">
        <f t="shared" si="3"/>
        <v>611.36178437020772</v>
      </c>
      <c r="J6" s="2">
        <v>2.94</v>
      </c>
      <c r="K6" s="2">
        <v>103</v>
      </c>
    </row>
    <row r="7" spans="1:11" x14ac:dyDescent="0.3">
      <c r="A7" s="7" t="s">
        <v>223</v>
      </c>
      <c r="B7">
        <v>200</v>
      </c>
      <c r="C7" s="2">
        <v>127000</v>
      </c>
      <c r="D7" s="2">
        <f t="shared" si="0"/>
        <v>126728.28365139102</v>
      </c>
      <c r="E7" s="3">
        <v>4</v>
      </c>
      <c r="F7" s="3">
        <v>0</v>
      </c>
      <c r="G7" s="2">
        <f t="shared" si="1"/>
        <v>67.929087152245302</v>
      </c>
      <c r="H7" s="2">
        <f t="shared" si="2"/>
        <v>122.7184630308513</v>
      </c>
      <c r="I7" s="2">
        <f t="shared" si="3"/>
        <v>271.71634860898121</v>
      </c>
      <c r="J7" s="2">
        <v>3.33</v>
      </c>
      <c r="K7" s="2">
        <v>66</v>
      </c>
    </row>
    <row r="8" spans="1:11" x14ac:dyDescent="0.3">
      <c r="A8" s="7" t="s">
        <v>224</v>
      </c>
      <c r="B8">
        <v>200</v>
      </c>
      <c r="C8" s="2">
        <v>127000</v>
      </c>
      <c r="D8" s="2">
        <f t="shared" si="0"/>
        <v>126660.35456423878</v>
      </c>
      <c r="E8" s="3">
        <v>5</v>
      </c>
      <c r="F8" s="3">
        <v>0</v>
      </c>
      <c r="G8" s="2">
        <f t="shared" si="1"/>
        <v>67.929087152245302</v>
      </c>
      <c r="H8" s="2">
        <f t="shared" si="2"/>
        <v>122.7184630308513</v>
      </c>
      <c r="I8" s="2">
        <f t="shared" si="3"/>
        <v>339.64543576122651</v>
      </c>
      <c r="J8" s="2">
        <v>3.33</v>
      </c>
      <c r="K8" s="2">
        <v>81</v>
      </c>
    </row>
    <row r="9" spans="1:11" x14ac:dyDescent="0.3">
      <c r="A9" s="7" t="s">
        <v>225</v>
      </c>
      <c r="B9">
        <v>200</v>
      </c>
      <c r="C9" s="2">
        <v>127000</v>
      </c>
      <c r="D9" s="2">
        <f t="shared" si="0"/>
        <v>126592.42547708652</v>
      </c>
      <c r="E9" s="3">
        <v>6</v>
      </c>
      <c r="F9" s="3">
        <v>0</v>
      </c>
      <c r="G9" s="2">
        <f t="shared" si="1"/>
        <v>67.929087152245302</v>
      </c>
      <c r="H9" s="2">
        <f t="shared" si="2"/>
        <v>122.7184630308513</v>
      </c>
      <c r="I9" s="2">
        <f>E9*G9+F9*H9</f>
        <v>407.57452291347181</v>
      </c>
      <c r="J9" s="2">
        <v>3.33</v>
      </c>
      <c r="K9" s="2">
        <v>96</v>
      </c>
    </row>
    <row r="10" spans="1:11" x14ac:dyDescent="0.3">
      <c r="A10" s="7" t="s">
        <v>226</v>
      </c>
      <c r="B10">
        <v>200</v>
      </c>
      <c r="C10" s="2">
        <v>127000</v>
      </c>
      <c r="D10" s="2">
        <f t="shared" si="0"/>
        <v>126495.98643660295</v>
      </c>
      <c r="E10" s="3">
        <v>2</v>
      </c>
      <c r="F10" s="3">
        <v>3</v>
      </c>
      <c r="G10" s="2">
        <f t="shared" si="1"/>
        <v>67.929087152245302</v>
      </c>
      <c r="H10" s="2">
        <f t="shared" si="2"/>
        <v>122.7184630308513</v>
      </c>
      <c r="I10" s="2">
        <f t="shared" ref="I10:I52" si="4">E10*G10+F10*H10</f>
        <v>504.01356339704449</v>
      </c>
      <c r="J10" s="2">
        <v>3.33</v>
      </c>
      <c r="K10" s="2">
        <v>116</v>
      </c>
    </row>
    <row r="11" spans="1:11" x14ac:dyDescent="0.3">
      <c r="A11" s="7" t="s">
        <v>227</v>
      </c>
      <c r="B11">
        <v>200</v>
      </c>
      <c r="C11" s="2">
        <v>127000</v>
      </c>
      <c r="D11" s="2">
        <f t="shared" si="0"/>
        <v>126373.2679735721</v>
      </c>
      <c r="E11" s="3">
        <v>2</v>
      </c>
      <c r="F11" s="3">
        <v>4</v>
      </c>
      <c r="G11" s="2">
        <f t="shared" si="1"/>
        <v>67.929087152245302</v>
      </c>
      <c r="H11" s="2">
        <f t="shared" si="2"/>
        <v>122.7184630308513</v>
      </c>
      <c r="I11" s="2">
        <f t="shared" si="4"/>
        <v>626.73202642789579</v>
      </c>
      <c r="J11" s="2">
        <v>3.33</v>
      </c>
      <c r="K11" s="2">
        <v>141</v>
      </c>
    </row>
    <row r="12" spans="1:11" x14ac:dyDescent="0.3">
      <c r="A12" s="7" t="s">
        <v>228</v>
      </c>
      <c r="B12">
        <v>200</v>
      </c>
      <c r="C12" s="2">
        <v>127000</v>
      </c>
      <c r="D12" s="2">
        <f t="shared" si="0"/>
        <v>126250.54951054126</v>
      </c>
      <c r="E12" s="3">
        <v>2</v>
      </c>
      <c r="F12" s="3">
        <v>5</v>
      </c>
      <c r="G12" s="2">
        <f t="shared" si="1"/>
        <v>67.929087152245302</v>
      </c>
      <c r="H12" s="2">
        <f t="shared" si="2"/>
        <v>122.7184630308513</v>
      </c>
      <c r="I12" s="2">
        <f t="shared" si="4"/>
        <v>749.45048945874714</v>
      </c>
      <c r="J12" s="2">
        <v>3.33</v>
      </c>
      <c r="K12" s="2">
        <v>164</v>
      </c>
    </row>
    <row r="13" spans="1:11" x14ac:dyDescent="0.3">
      <c r="A13" s="7" t="s">
        <v>229</v>
      </c>
      <c r="B13">
        <v>200</v>
      </c>
      <c r="C13" s="2">
        <v>134000</v>
      </c>
      <c r="D13" s="2">
        <f t="shared" si="0"/>
        <v>133592.42547708654</v>
      </c>
      <c r="E13" s="3">
        <v>6</v>
      </c>
      <c r="F13" s="3">
        <v>0</v>
      </c>
      <c r="G13" s="2">
        <f t="shared" si="1"/>
        <v>67.929087152245302</v>
      </c>
      <c r="H13" s="2">
        <f t="shared" si="2"/>
        <v>122.7184630308513</v>
      </c>
      <c r="I13" s="2">
        <f t="shared" si="4"/>
        <v>407.57452291347181</v>
      </c>
      <c r="J13" s="2">
        <v>3.51</v>
      </c>
      <c r="K13" s="2">
        <v>97</v>
      </c>
    </row>
    <row r="14" spans="1:11" x14ac:dyDescent="0.3">
      <c r="A14" s="7" t="s">
        <v>230</v>
      </c>
      <c r="B14">
        <v>200</v>
      </c>
      <c r="C14" s="2">
        <v>134000</v>
      </c>
      <c r="D14" s="2">
        <f t="shared" si="0"/>
        <v>133456.56730278203</v>
      </c>
      <c r="E14" s="3">
        <v>8</v>
      </c>
      <c r="F14" s="3">
        <v>0</v>
      </c>
      <c r="G14" s="2">
        <f t="shared" si="1"/>
        <v>67.929087152245302</v>
      </c>
      <c r="H14" s="2">
        <f t="shared" si="2"/>
        <v>122.7184630308513</v>
      </c>
      <c r="I14" s="2">
        <f t="shared" si="4"/>
        <v>543.43269721796241</v>
      </c>
      <c r="J14" s="2">
        <v>3.51</v>
      </c>
      <c r="K14" s="2">
        <v>127</v>
      </c>
    </row>
    <row r="15" spans="1:11" x14ac:dyDescent="0.3">
      <c r="A15" s="7" t="s">
        <v>231</v>
      </c>
      <c r="B15">
        <v>200</v>
      </c>
      <c r="C15" s="2">
        <v>134000</v>
      </c>
      <c r="D15" s="2">
        <f t="shared" si="0"/>
        <v>133320.70912847755</v>
      </c>
      <c r="E15" s="3">
        <v>10</v>
      </c>
      <c r="F15" s="3">
        <v>0</v>
      </c>
      <c r="G15" s="2">
        <f t="shared" si="1"/>
        <v>67.929087152245302</v>
      </c>
      <c r="H15" s="2">
        <f t="shared" si="2"/>
        <v>122.7184630308513</v>
      </c>
      <c r="I15" s="2">
        <f t="shared" si="4"/>
        <v>679.29087152245302</v>
      </c>
      <c r="J15" s="2">
        <v>3.51</v>
      </c>
      <c r="K15" s="2">
        <v>156</v>
      </c>
    </row>
    <row r="16" spans="1:11" x14ac:dyDescent="0.3">
      <c r="A16" s="7" t="s">
        <v>232</v>
      </c>
      <c r="B16">
        <v>200</v>
      </c>
      <c r="C16" s="2">
        <v>134000</v>
      </c>
      <c r="D16" s="2">
        <f t="shared" si="0"/>
        <v>133211.13037672034</v>
      </c>
      <c r="E16" s="3">
        <v>8</v>
      </c>
      <c r="F16" s="3">
        <v>2</v>
      </c>
      <c r="G16" s="2">
        <f t="shared" si="1"/>
        <v>67.929087152245302</v>
      </c>
      <c r="H16" s="2">
        <f t="shared" si="2"/>
        <v>122.7184630308513</v>
      </c>
      <c r="I16" s="2">
        <f t="shared" si="4"/>
        <v>788.86962327966501</v>
      </c>
      <c r="J16" s="2">
        <v>3.51</v>
      </c>
      <c r="K16" s="2">
        <v>176</v>
      </c>
    </row>
    <row r="17" spans="1:11" x14ac:dyDescent="0.3">
      <c r="A17" s="7" t="s">
        <v>233</v>
      </c>
      <c r="B17">
        <v>200</v>
      </c>
      <c r="C17" s="2">
        <v>134000</v>
      </c>
      <c r="D17" s="2">
        <f t="shared" si="0"/>
        <v>133101.55162496312</v>
      </c>
      <c r="E17" s="3">
        <v>6</v>
      </c>
      <c r="F17" s="3">
        <v>4</v>
      </c>
      <c r="G17" s="2">
        <f t="shared" si="1"/>
        <v>67.929087152245302</v>
      </c>
      <c r="H17" s="2">
        <f t="shared" si="2"/>
        <v>122.7184630308513</v>
      </c>
      <c r="I17" s="2">
        <f t="shared" si="4"/>
        <v>898.448375036877</v>
      </c>
      <c r="J17" s="2">
        <v>3.51</v>
      </c>
      <c r="K17" s="2">
        <v>196</v>
      </c>
    </row>
    <row r="18" spans="1:11" x14ac:dyDescent="0.3">
      <c r="A18" s="7" t="s">
        <v>234</v>
      </c>
      <c r="B18">
        <v>200</v>
      </c>
      <c r="C18" s="2">
        <v>134000</v>
      </c>
      <c r="D18" s="2">
        <f t="shared" si="0"/>
        <v>132991.9728732059</v>
      </c>
      <c r="E18" s="3">
        <v>4</v>
      </c>
      <c r="F18" s="3">
        <v>6</v>
      </c>
      <c r="G18" s="2">
        <f t="shared" si="1"/>
        <v>67.929087152245302</v>
      </c>
      <c r="H18" s="2">
        <f t="shared" si="2"/>
        <v>122.7184630308513</v>
      </c>
      <c r="I18" s="2">
        <f t="shared" si="4"/>
        <v>1008.027126794089</v>
      </c>
      <c r="J18" s="2">
        <v>3.51</v>
      </c>
      <c r="K18" s="2">
        <v>215</v>
      </c>
    </row>
    <row r="19" spans="1:11" x14ac:dyDescent="0.3">
      <c r="A19" s="7" t="s">
        <v>235</v>
      </c>
      <c r="B19">
        <v>200</v>
      </c>
      <c r="C19" s="2">
        <v>134000</v>
      </c>
      <c r="D19" s="2">
        <f t="shared" si="0"/>
        <v>132882.39412144871</v>
      </c>
      <c r="E19" s="3">
        <v>2</v>
      </c>
      <c r="F19" s="3">
        <v>8</v>
      </c>
      <c r="G19" s="2">
        <f t="shared" si="1"/>
        <v>67.929087152245302</v>
      </c>
      <c r="H19" s="2">
        <f t="shared" si="2"/>
        <v>122.7184630308513</v>
      </c>
      <c r="I19" s="2">
        <f t="shared" si="4"/>
        <v>1117.605878551301</v>
      </c>
      <c r="J19" s="2">
        <v>3.51</v>
      </c>
      <c r="K19" s="2">
        <v>233</v>
      </c>
    </row>
    <row r="20" spans="1:11" x14ac:dyDescent="0.3">
      <c r="A20" s="7" t="s">
        <v>217</v>
      </c>
      <c r="B20">
        <v>265</v>
      </c>
      <c r="C20" s="2">
        <v>174000</v>
      </c>
      <c r="D20" s="2">
        <f t="shared" si="0"/>
        <v>173592.42547708654</v>
      </c>
      <c r="E20" s="3">
        <v>6</v>
      </c>
      <c r="F20" s="3">
        <v>0</v>
      </c>
      <c r="G20" s="2">
        <f t="shared" si="1"/>
        <v>67.929087152245302</v>
      </c>
      <c r="H20" s="2">
        <f t="shared" si="2"/>
        <v>122.7184630308513</v>
      </c>
      <c r="I20" s="2">
        <f t="shared" si="4"/>
        <v>407.57452291347181</v>
      </c>
      <c r="J20" s="2">
        <v>4.59</v>
      </c>
      <c r="K20" s="2">
        <v>127</v>
      </c>
    </row>
    <row r="21" spans="1:11" x14ac:dyDescent="0.3">
      <c r="A21" s="7" t="s">
        <v>236</v>
      </c>
      <c r="B21">
        <v>265</v>
      </c>
      <c r="C21" s="2">
        <v>174000</v>
      </c>
      <c r="D21" s="2">
        <f t="shared" si="0"/>
        <v>173482.84672532932</v>
      </c>
      <c r="E21" s="3">
        <v>4</v>
      </c>
      <c r="F21" s="3">
        <v>2</v>
      </c>
      <c r="G21" s="2">
        <f t="shared" si="1"/>
        <v>67.929087152245302</v>
      </c>
      <c r="H21" s="2">
        <f t="shared" si="2"/>
        <v>122.7184630308513</v>
      </c>
      <c r="I21" s="2">
        <f t="shared" si="4"/>
        <v>517.1532746706838</v>
      </c>
      <c r="J21" s="2">
        <v>4.59</v>
      </c>
      <c r="K21" s="2">
        <v>159</v>
      </c>
    </row>
    <row r="22" spans="1:11" x14ac:dyDescent="0.3">
      <c r="A22" s="7" t="s">
        <v>237</v>
      </c>
      <c r="B22">
        <v>265</v>
      </c>
      <c r="C22" s="2">
        <v>174000</v>
      </c>
      <c r="D22" s="2">
        <f t="shared" si="0"/>
        <v>173456.56730278203</v>
      </c>
      <c r="E22" s="3">
        <v>8</v>
      </c>
      <c r="F22" s="3">
        <v>0</v>
      </c>
      <c r="G22" s="2">
        <f t="shared" si="1"/>
        <v>67.929087152245302</v>
      </c>
      <c r="H22" s="2">
        <f t="shared" si="2"/>
        <v>122.7184630308513</v>
      </c>
      <c r="I22" s="2">
        <f t="shared" si="4"/>
        <v>543.43269721796241</v>
      </c>
      <c r="J22" s="2">
        <v>4.59</v>
      </c>
      <c r="K22" s="2">
        <v>167</v>
      </c>
    </row>
    <row r="23" spans="1:11" x14ac:dyDescent="0.3">
      <c r="A23" s="7" t="s">
        <v>238</v>
      </c>
      <c r="B23">
        <v>265</v>
      </c>
      <c r="C23" s="2">
        <v>174000</v>
      </c>
      <c r="D23" s="2">
        <f t="shared" si="0"/>
        <v>173373.2679735721</v>
      </c>
      <c r="E23" s="3">
        <v>2</v>
      </c>
      <c r="F23" s="3">
        <v>4</v>
      </c>
      <c r="G23" s="2">
        <f t="shared" si="1"/>
        <v>67.929087152245302</v>
      </c>
      <c r="H23" s="2">
        <f t="shared" si="2"/>
        <v>122.7184630308513</v>
      </c>
      <c r="I23" s="2">
        <f t="shared" si="4"/>
        <v>626.73202642789579</v>
      </c>
      <c r="J23" s="2">
        <v>4.59</v>
      </c>
      <c r="K23" s="2">
        <v>189</v>
      </c>
    </row>
    <row r="24" spans="1:11" x14ac:dyDescent="0.3">
      <c r="A24" s="7" t="s">
        <v>239</v>
      </c>
      <c r="B24">
        <v>265</v>
      </c>
      <c r="C24" s="2">
        <v>174000</v>
      </c>
      <c r="D24" s="2">
        <f t="shared" si="0"/>
        <v>173320.70912847755</v>
      </c>
      <c r="E24" s="3">
        <v>10</v>
      </c>
      <c r="F24" s="3">
        <v>0</v>
      </c>
      <c r="G24" s="2">
        <f t="shared" si="1"/>
        <v>67.929087152245302</v>
      </c>
      <c r="H24" s="2">
        <f t="shared" si="2"/>
        <v>122.7184630308513</v>
      </c>
      <c r="I24" s="2">
        <f t="shared" si="4"/>
        <v>679.29087152245302</v>
      </c>
      <c r="J24" s="2">
        <v>4.59</v>
      </c>
      <c r="K24" s="2">
        <v>205</v>
      </c>
    </row>
    <row r="25" spans="1:11" x14ac:dyDescent="0.3">
      <c r="A25" s="7" t="s">
        <v>240</v>
      </c>
      <c r="B25">
        <v>265</v>
      </c>
      <c r="C25" s="2">
        <v>174000</v>
      </c>
      <c r="D25" s="2">
        <f t="shared" si="0"/>
        <v>173250.54951054126</v>
      </c>
      <c r="E25" s="3">
        <v>2</v>
      </c>
      <c r="F25" s="3">
        <v>5</v>
      </c>
      <c r="G25" s="2">
        <f t="shared" si="1"/>
        <v>67.929087152245302</v>
      </c>
      <c r="H25" s="2">
        <f t="shared" si="2"/>
        <v>122.7184630308513</v>
      </c>
      <c r="I25" s="2">
        <f t="shared" si="4"/>
        <v>749.45048945874714</v>
      </c>
      <c r="J25" s="2">
        <v>4.59</v>
      </c>
      <c r="K25" s="2">
        <v>222</v>
      </c>
    </row>
    <row r="26" spans="1:11" x14ac:dyDescent="0.3">
      <c r="A26" s="7" t="s">
        <v>241</v>
      </c>
      <c r="B26">
        <v>265</v>
      </c>
      <c r="C26" s="2">
        <v>174000</v>
      </c>
      <c r="D26" s="2">
        <f t="shared" si="0"/>
        <v>173127.83104751041</v>
      </c>
      <c r="E26" s="3">
        <v>2</v>
      </c>
      <c r="F26" s="3">
        <v>6</v>
      </c>
      <c r="G26" s="2">
        <f t="shared" si="1"/>
        <v>67.929087152245302</v>
      </c>
      <c r="H26" s="2">
        <f t="shared" si="2"/>
        <v>122.7184630308513</v>
      </c>
      <c r="I26" s="2">
        <f t="shared" si="4"/>
        <v>872.16895248959838</v>
      </c>
      <c r="J26" s="2">
        <v>4.59</v>
      </c>
      <c r="K26" s="2">
        <v>254</v>
      </c>
    </row>
    <row r="27" spans="1:11" x14ac:dyDescent="0.3">
      <c r="A27" s="7" t="s">
        <v>242</v>
      </c>
      <c r="B27">
        <v>265</v>
      </c>
      <c r="C27" s="2">
        <v>174000</v>
      </c>
      <c r="D27" s="2">
        <f t="shared" si="0"/>
        <v>173005.11258447956</v>
      </c>
      <c r="E27" s="3">
        <v>2</v>
      </c>
      <c r="F27" s="3">
        <v>7</v>
      </c>
      <c r="G27" s="2">
        <f t="shared" si="1"/>
        <v>67.929087152245302</v>
      </c>
      <c r="H27" s="2">
        <f t="shared" si="2"/>
        <v>122.7184630308513</v>
      </c>
      <c r="I27" s="2">
        <f t="shared" si="4"/>
        <v>994.88741552044962</v>
      </c>
      <c r="J27" s="2">
        <v>4.59</v>
      </c>
      <c r="K27" s="2">
        <v>289</v>
      </c>
    </row>
    <row r="28" spans="1:11" x14ac:dyDescent="0.3">
      <c r="A28" s="7" t="s">
        <v>243</v>
      </c>
      <c r="B28">
        <v>265</v>
      </c>
      <c r="C28" s="2">
        <v>174000</v>
      </c>
      <c r="D28" s="2">
        <f t="shared" si="0"/>
        <v>172882.39412144871</v>
      </c>
      <c r="E28" s="3">
        <v>2</v>
      </c>
      <c r="F28" s="3">
        <v>8</v>
      </c>
      <c r="G28" s="2">
        <f t="shared" si="1"/>
        <v>67.929087152245302</v>
      </c>
      <c r="H28" s="2">
        <f t="shared" si="2"/>
        <v>122.7184630308513</v>
      </c>
      <c r="I28" s="2">
        <f t="shared" si="4"/>
        <v>1117.605878551301</v>
      </c>
      <c r="J28" s="2">
        <v>4.59</v>
      </c>
      <c r="K28" s="2">
        <v>319</v>
      </c>
    </row>
    <row r="29" spans="1:11" x14ac:dyDescent="0.3">
      <c r="A29" s="7" t="s">
        <v>244</v>
      </c>
      <c r="B29">
        <v>320</v>
      </c>
      <c r="C29" s="2">
        <v>187000</v>
      </c>
      <c r="D29" s="2">
        <f t="shared" si="0"/>
        <v>186592.42547708654</v>
      </c>
      <c r="E29" s="3">
        <v>6</v>
      </c>
      <c r="F29" s="3">
        <v>0</v>
      </c>
      <c r="G29" s="2">
        <f t="shared" si="1"/>
        <v>67.929087152245302</v>
      </c>
      <c r="H29" s="2">
        <f t="shared" si="2"/>
        <v>122.7184630308513</v>
      </c>
      <c r="I29" s="2">
        <f t="shared" si="4"/>
        <v>407.57452291347181</v>
      </c>
      <c r="J29" s="2">
        <v>4.9400000000000004</v>
      </c>
      <c r="K29" s="2">
        <v>153</v>
      </c>
    </row>
    <row r="30" spans="1:11" x14ac:dyDescent="0.3">
      <c r="A30" s="7" t="s">
        <v>245</v>
      </c>
      <c r="B30">
        <v>320</v>
      </c>
      <c r="C30" s="2">
        <v>187000</v>
      </c>
      <c r="D30" s="2">
        <f t="shared" si="0"/>
        <v>186524.49638993427</v>
      </c>
      <c r="E30" s="3">
        <v>7</v>
      </c>
      <c r="F30" s="3">
        <v>0</v>
      </c>
      <c r="G30" s="2">
        <f t="shared" si="1"/>
        <v>67.929087152245302</v>
      </c>
      <c r="H30" s="2">
        <f t="shared" si="2"/>
        <v>122.7184630308513</v>
      </c>
      <c r="I30" s="2">
        <f t="shared" si="4"/>
        <v>475.50361006571711</v>
      </c>
      <c r="J30" s="2">
        <v>4.9400000000000004</v>
      </c>
      <c r="K30" s="2">
        <v>178</v>
      </c>
    </row>
    <row r="31" spans="1:11" x14ac:dyDescent="0.3">
      <c r="A31" s="7" t="s">
        <v>246</v>
      </c>
      <c r="B31">
        <v>320</v>
      </c>
      <c r="C31" s="2">
        <v>187000</v>
      </c>
      <c r="D31" s="2">
        <f t="shared" si="0"/>
        <v>186456.56730278203</v>
      </c>
      <c r="E31" s="3">
        <v>8</v>
      </c>
      <c r="F31" s="3">
        <v>0</v>
      </c>
      <c r="G31" s="2">
        <f t="shared" si="1"/>
        <v>67.929087152245302</v>
      </c>
      <c r="H31" s="2">
        <f t="shared" si="2"/>
        <v>122.7184630308513</v>
      </c>
      <c r="I31" s="2">
        <f t="shared" si="4"/>
        <v>543.43269721796241</v>
      </c>
      <c r="J31" s="2">
        <v>4.9400000000000004</v>
      </c>
      <c r="K31" s="2">
        <v>202</v>
      </c>
    </row>
    <row r="32" spans="1:11" x14ac:dyDescent="0.3">
      <c r="A32" s="7" t="s">
        <v>247</v>
      </c>
      <c r="B32">
        <v>320</v>
      </c>
      <c r="C32" s="2">
        <v>187000</v>
      </c>
      <c r="D32" s="2">
        <f t="shared" si="0"/>
        <v>186386.40768484573</v>
      </c>
      <c r="E32" s="3">
        <v>0</v>
      </c>
      <c r="F32" s="3">
        <v>5</v>
      </c>
      <c r="G32" s="2">
        <f t="shared" si="1"/>
        <v>67.929087152245302</v>
      </c>
      <c r="H32" s="2">
        <f t="shared" si="2"/>
        <v>122.7184630308513</v>
      </c>
      <c r="I32" s="2">
        <f>E32*G32+F32*H32</f>
        <v>613.59231515425654</v>
      </c>
      <c r="J32" s="2">
        <v>4.9400000000000004</v>
      </c>
      <c r="K32" s="2">
        <v>223</v>
      </c>
    </row>
    <row r="33" spans="1:11" x14ac:dyDescent="0.3">
      <c r="A33" s="7" t="s">
        <v>248</v>
      </c>
      <c r="B33">
        <v>320</v>
      </c>
      <c r="C33" s="2">
        <v>187000</v>
      </c>
      <c r="D33" s="2">
        <f t="shared" si="0"/>
        <v>186263.68922181489</v>
      </c>
      <c r="E33" s="3">
        <v>0</v>
      </c>
      <c r="F33" s="3">
        <v>6</v>
      </c>
      <c r="G33" s="2">
        <f t="shared" si="1"/>
        <v>67.929087152245302</v>
      </c>
      <c r="H33" s="2">
        <f t="shared" si="2"/>
        <v>122.7184630308513</v>
      </c>
      <c r="I33" s="2">
        <f t="shared" si="4"/>
        <v>736.31077818510778</v>
      </c>
      <c r="J33" s="2">
        <v>4.9400000000000004</v>
      </c>
      <c r="K33" s="2">
        <v>265</v>
      </c>
    </row>
    <row r="34" spans="1:11" x14ac:dyDescent="0.3">
      <c r="A34" s="7" t="s">
        <v>249</v>
      </c>
      <c r="B34">
        <v>320</v>
      </c>
      <c r="C34" s="2">
        <v>187000</v>
      </c>
      <c r="D34" s="2">
        <f t="shared" si="0"/>
        <v>186140.97075878404</v>
      </c>
      <c r="E34" s="3">
        <v>0</v>
      </c>
      <c r="F34" s="3">
        <v>7</v>
      </c>
      <c r="G34" s="2">
        <f t="shared" si="1"/>
        <v>67.929087152245302</v>
      </c>
      <c r="H34" s="2">
        <f t="shared" si="2"/>
        <v>122.7184630308513</v>
      </c>
      <c r="I34" s="2">
        <f t="shared" si="4"/>
        <v>859.02924121595902</v>
      </c>
      <c r="J34" s="2">
        <v>4.9400000000000004</v>
      </c>
      <c r="K34" s="2">
        <v>305</v>
      </c>
    </row>
    <row r="35" spans="1:11" x14ac:dyDescent="0.3">
      <c r="A35" s="7" t="s">
        <v>250</v>
      </c>
      <c r="B35">
        <v>320</v>
      </c>
      <c r="C35" s="2">
        <v>187000</v>
      </c>
      <c r="D35" s="2">
        <f t="shared" si="0"/>
        <v>186018.25229575319</v>
      </c>
      <c r="E35" s="3">
        <v>0</v>
      </c>
      <c r="F35" s="3">
        <v>8</v>
      </c>
      <c r="G35" s="2">
        <f t="shared" si="1"/>
        <v>67.929087152245302</v>
      </c>
      <c r="H35" s="2">
        <f t="shared" si="2"/>
        <v>122.7184630308513</v>
      </c>
      <c r="I35" s="2">
        <f t="shared" si="4"/>
        <v>981.74770424681037</v>
      </c>
      <c r="J35" s="2">
        <v>4.9400000000000004</v>
      </c>
      <c r="K35" s="2">
        <v>345</v>
      </c>
    </row>
    <row r="36" spans="1:11" x14ac:dyDescent="0.3">
      <c r="A36" s="7" t="s">
        <v>251</v>
      </c>
      <c r="B36">
        <v>320</v>
      </c>
      <c r="C36" s="2">
        <v>187000</v>
      </c>
      <c r="D36" s="2">
        <f t="shared" si="0"/>
        <v>185895.53383272234</v>
      </c>
      <c r="E36" s="3">
        <v>0</v>
      </c>
      <c r="F36" s="3">
        <v>9</v>
      </c>
      <c r="G36" s="2">
        <f t="shared" si="1"/>
        <v>67.929087152245302</v>
      </c>
      <c r="H36" s="2">
        <f t="shared" si="2"/>
        <v>122.7184630308513</v>
      </c>
      <c r="I36" s="2">
        <f t="shared" si="4"/>
        <v>1104.4661672776617</v>
      </c>
      <c r="J36" s="2">
        <v>4.9400000000000004</v>
      </c>
      <c r="K36" s="2">
        <v>387</v>
      </c>
    </row>
    <row r="37" spans="1:11" x14ac:dyDescent="0.3">
      <c r="A37" s="7" t="s">
        <v>252</v>
      </c>
      <c r="B37">
        <v>320</v>
      </c>
      <c r="C37" s="2">
        <v>187000</v>
      </c>
      <c r="D37" s="2">
        <f t="shared" si="0"/>
        <v>185772.8153696915</v>
      </c>
      <c r="E37" s="3">
        <v>0</v>
      </c>
      <c r="F37" s="3">
        <v>10</v>
      </c>
      <c r="G37" s="2">
        <f t="shared" si="1"/>
        <v>67.929087152245302</v>
      </c>
      <c r="H37" s="2">
        <f t="shared" si="2"/>
        <v>122.7184630308513</v>
      </c>
      <c r="I37" s="2">
        <f t="shared" si="4"/>
        <v>1227.1846303085131</v>
      </c>
      <c r="J37" s="2">
        <v>4.9400000000000004</v>
      </c>
      <c r="K37" s="2">
        <v>425</v>
      </c>
    </row>
    <row r="38" spans="1:11" x14ac:dyDescent="0.3">
      <c r="A38" s="7" t="s">
        <v>253</v>
      </c>
      <c r="B38">
        <v>320</v>
      </c>
      <c r="C38" s="2">
        <v>187000</v>
      </c>
      <c r="D38" s="2">
        <f t="shared" si="0"/>
        <v>185650.09690666065</v>
      </c>
      <c r="E38" s="3">
        <v>0</v>
      </c>
      <c r="F38" s="3">
        <v>11</v>
      </c>
      <c r="G38" s="2">
        <f t="shared" si="1"/>
        <v>67.929087152245302</v>
      </c>
      <c r="H38" s="2">
        <f t="shared" si="2"/>
        <v>122.7184630308513</v>
      </c>
      <c r="I38" s="2">
        <f t="shared" si="4"/>
        <v>1349.9030933393642</v>
      </c>
      <c r="J38" s="2">
        <v>4.9400000000000004</v>
      </c>
      <c r="K38" s="2">
        <v>464</v>
      </c>
    </row>
    <row r="39" spans="1:11" x14ac:dyDescent="0.3">
      <c r="A39" s="7" t="s">
        <v>254</v>
      </c>
      <c r="B39">
        <v>400</v>
      </c>
      <c r="C39" s="2">
        <v>222000</v>
      </c>
      <c r="D39" s="2">
        <f t="shared" si="0"/>
        <v>221386.40768484573</v>
      </c>
      <c r="E39" s="3">
        <v>0</v>
      </c>
      <c r="F39" s="3">
        <v>5</v>
      </c>
      <c r="G39" s="2">
        <f t="shared" si="1"/>
        <v>67.929087152245302</v>
      </c>
      <c r="H39" s="2">
        <f t="shared" si="2"/>
        <v>122.7184630308513</v>
      </c>
      <c r="I39" s="2">
        <f t="shared" si="4"/>
        <v>613.59231515425654</v>
      </c>
      <c r="J39" s="2">
        <v>5.93</v>
      </c>
      <c r="K39" s="2">
        <v>280</v>
      </c>
    </row>
    <row r="40" spans="1:11" x14ac:dyDescent="0.3">
      <c r="A40" s="7" t="s">
        <v>255</v>
      </c>
      <c r="B40">
        <v>400</v>
      </c>
      <c r="C40" s="2">
        <v>222000</v>
      </c>
      <c r="D40" s="2">
        <f t="shared" si="0"/>
        <v>221263.68922181489</v>
      </c>
      <c r="E40" s="3">
        <v>0</v>
      </c>
      <c r="F40" s="3">
        <v>6</v>
      </c>
      <c r="G40" s="2">
        <f t="shared" si="1"/>
        <v>67.929087152245302</v>
      </c>
      <c r="H40" s="2">
        <f t="shared" si="2"/>
        <v>122.7184630308513</v>
      </c>
      <c r="I40" s="2">
        <f t="shared" si="4"/>
        <v>736.31077818510778</v>
      </c>
      <c r="J40" s="2">
        <v>5.93</v>
      </c>
      <c r="K40" s="2">
        <v>332</v>
      </c>
    </row>
    <row r="41" spans="1:11" x14ac:dyDescent="0.3">
      <c r="A41" s="7" t="s">
        <v>256</v>
      </c>
      <c r="B41">
        <v>400</v>
      </c>
      <c r="C41" s="2">
        <v>222000</v>
      </c>
      <c r="D41" s="2">
        <f t="shared" si="0"/>
        <v>221140.97075878404</v>
      </c>
      <c r="E41" s="3">
        <v>0</v>
      </c>
      <c r="F41" s="3">
        <v>7</v>
      </c>
      <c r="G41" s="2">
        <f t="shared" si="1"/>
        <v>67.929087152245302</v>
      </c>
      <c r="H41" s="2">
        <f t="shared" si="2"/>
        <v>122.7184630308513</v>
      </c>
      <c r="I41" s="2">
        <f t="shared" si="4"/>
        <v>859.02924121595902</v>
      </c>
      <c r="J41" s="2">
        <v>5.93</v>
      </c>
      <c r="K41" s="2">
        <v>384</v>
      </c>
    </row>
    <row r="42" spans="1:11" x14ac:dyDescent="0.3">
      <c r="A42" s="7" t="s">
        <v>257</v>
      </c>
      <c r="B42">
        <v>400</v>
      </c>
      <c r="C42" s="2">
        <v>222000</v>
      </c>
      <c r="D42" s="2">
        <f t="shared" si="0"/>
        <v>221018.25229575319</v>
      </c>
      <c r="E42" s="3">
        <v>0</v>
      </c>
      <c r="F42" s="3">
        <v>8</v>
      </c>
      <c r="G42" s="2">
        <f t="shared" si="1"/>
        <v>67.929087152245302</v>
      </c>
      <c r="H42" s="2">
        <f t="shared" si="2"/>
        <v>122.7184630308513</v>
      </c>
      <c r="I42" s="2">
        <f t="shared" si="4"/>
        <v>981.74770424681037</v>
      </c>
      <c r="J42" s="2">
        <v>5.93</v>
      </c>
      <c r="K42" s="2">
        <v>436</v>
      </c>
    </row>
    <row r="43" spans="1:11" x14ac:dyDescent="0.3">
      <c r="A43" s="7" t="s">
        <v>258</v>
      </c>
      <c r="B43">
        <v>400</v>
      </c>
      <c r="C43" s="2">
        <v>222000</v>
      </c>
      <c r="D43" s="2">
        <f t="shared" si="0"/>
        <v>220895.53383272234</v>
      </c>
      <c r="E43" s="3">
        <v>0</v>
      </c>
      <c r="F43" s="3">
        <v>9</v>
      </c>
      <c r="G43" s="2">
        <f t="shared" si="1"/>
        <v>67.929087152245302</v>
      </c>
      <c r="H43" s="2">
        <f t="shared" si="2"/>
        <v>122.7184630308513</v>
      </c>
      <c r="I43" s="2">
        <f t="shared" si="4"/>
        <v>1104.4661672776617</v>
      </c>
      <c r="J43" s="2">
        <v>5.93</v>
      </c>
      <c r="K43" s="2">
        <v>487</v>
      </c>
    </row>
    <row r="44" spans="1:11" x14ac:dyDescent="0.3">
      <c r="A44" s="7" t="s">
        <v>259</v>
      </c>
      <c r="B44">
        <v>400</v>
      </c>
      <c r="C44" s="2">
        <v>222000</v>
      </c>
      <c r="D44" s="2">
        <f t="shared" si="0"/>
        <v>220772.8153696915</v>
      </c>
      <c r="E44" s="3">
        <v>0</v>
      </c>
      <c r="F44" s="3">
        <v>10</v>
      </c>
      <c r="G44" s="2">
        <f t="shared" si="1"/>
        <v>67.929087152245302</v>
      </c>
      <c r="H44" s="2">
        <f t="shared" si="2"/>
        <v>122.7184630308513</v>
      </c>
      <c r="I44" s="2">
        <f t="shared" si="4"/>
        <v>1227.1846303085131</v>
      </c>
      <c r="J44" s="2">
        <v>5.93</v>
      </c>
      <c r="K44" s="2">
        <v>539</v>
      </c>
    </row>
    <row r="45" spans="1:11" x14ac:dyDescent="0.3">
      <c r="A45" s="7" t="s">
        <v>260</v>
      </c>
      <c r="B45">
        <v>400</v>
      </c>
      <c r="C45" s="2">
        <v>222000</v>
      </c>
      <c r="D45" s="2">
        <f t="shared" si="0"/>
        <v>220650.09690666065</v>
      </c>
      <c r="E45" s="3">
        <v>0</v>
      </c>
      <c r="F45" s="3">
        <v>11</v>
      </c>
      <c r="G45" s="2">
        <f t="shared" si="1"/>
        <v>67.929087152245302</v>
      </c>
      <c r="H45" s="2">
        <f t="shared" si="2"/>
        <v>122.7184630308513</v>
      </c>
      <c r="I45" s="2">
        <f t="shared" si="4"/>
        <v>1349.9030933393642</v>
      </c>
      <c r="J45" s="2">
        <v>5.93</v>
      </c>
      <c r="K45" s="2">
        <v>589</v>
      </c>
    </row>
    <row r="46" spans="1:11" x14ac:dyDescent="0.3">
      <c r="A46" s="7" t="s">
        <v>261</v>
      </c>
      <c r="B46">
        <v>400</v>
      </c>
      <c r="C46" s="2">
        <v>222000</v>
      </c>
      <c r="D46" s="2">
        <f t="shared" si="0"/>
        <v>220527.37844362977</v>
      </c>
      <c r="E46" s="3">
        <v>0</v>
      </c>
      <c r="F46" s="3">
        <v>12</v>
      </c>
      <c r="G46" s="2">
        <f t="shared" si="1"/>
        <v>67.929087152245302</v>
      </c>
      <c r="H46" s="2">
        <f t="shared" si="2"/>
        <v>122.7184630308513</v>
      </c>
      <c r="I46" s="2">
        <f t="shared" si="4"/>
        <v>1472.6215563702156</v>
      </c>
      <c r="J46" s="2">
        <v>5.93</v>
      </c>
      <c r="K46" s="2">
        <v>639</v>
      </c>
    </row>
    <row r="47" spans="1:11" x14ac:dyDescent="0.3">
      <c r="A47" s="7" t="s">
        <v>262</v>
      </c>
      <c r="B47">
        <v>400</v>
      </c>
      <c r="C47" s="2">
        <v>222000</v>
      </c>
      <c r="D47" s="2">
        <f t="shared" si="0"/>
        <v>220404.65998059892</v>
      </c>
      <c r="E47" s="3">
        <v>0</v>
      </c>
      <c r="F47" s="3">
        <v>13</v>
      </c>
      <c r="G47" s="2">
        <f t="shared" si="1"/>
        <v>67.929087152245302</v>
      </c>
      <c r="H47" s="2">
        <f t="shared" si="2"/>
        <v>122.7184630308513</v>
      </c>
      <c r="I47" s="2">
        <f t="shared" si="4"/>
        <v>1595.3400194010669</v>
      </c>
      <c r="J47" s="2">
        <v>5.93</v>
      </c>
      <c r="K47" s="2">
        <v>687</v>
      </c>
    </row>
    <row r="48" spans="1:11" x14ac:dyDescent="0.3">
      <c r="A48" s="7" t="s">
        <v>263</v>
      </c>
      <c r="B48">
        <v>500</v>
      </c>
      <c r="C48" s="2">
        <v>276000</v>
      </c>
      <c r="D48" s="2">
        <f t="shared" si="0"/>
        <v>275018.25229575316</v>
      </c>
      <c r="E48" s="3">
        <v>0</v>
      </c>
      <c r="F48" s="3">
        <v>8</v>
      </c>
      <c r="G48" s="2">
        <f t="shared" si="1"/>
        <v>67.929087152245302</v>
      </c>
      <c r="H48" s="2">
        <f t="shared" si="2"/>
        <v>122.7184630308513</v>
      </c>
      <c r="I48" s="2">
        <f t="shared" si="4"/>
        <v>981.74770424681037</v>
      </c>
      <c r="J48" s="2">
        <v>7.56</v>
      </c>
      <c r="K48" s="2">
        <v>544</v>
      </c>
    </row>
    <row r="49" spans="1:11" x14ac:dyDescent="0.3">
      <c r="A49" s="7" t="s">
        <v>264</v>
      </c>
      <c r="B49">
        <v>500</v>
      </c>
      <c r="C49" s="2">
        <v>276000</v>
      </c>
      <c r="D49" s="2">
        <f t="shared" si="0"/>
        <v>274772.81536969147</v>
      </c>
      <c r="E49" s="3">
        <v>0</v>
      </c>
      <c r="F49" s="3">
        <v>10</v>
      </c>
      <c r="G49" s="2">
        <f t="shared" si="1"/>
        <v>67.929087152245302</v>
      </c>
      <c r="H49" s="2">
        <f t="shared" si="2"/>
        <v>122.7184630308513</v>
      </c>
      <c r="I49" s="2">
        <f t="shared" si="4"/>
        <v>1227.1846303085131</v>
      </c>
      <c r="J49" s="2">
        <v>7.56</v>
      </c>
      <c r="K49" s="2">
        <v>669</v>
      </c>
    </row>
    <row r="50" spans="1:11" x14ac:dyDescent="0.3">
      <c r="A50" s="7" t="s">
        <v>265</v>
      </c>
      <c r="B50">
        <v>500</v>
      </c>
      <c r="C50" s="2">
        <v>276000</v>
      </c>
      <c r="D50" s="2">
        <f t="shared" si="0"/>
        <v>274650.09690666065</v>
      </c>
      <c r="E50" s="3">
        <v>0</v>
      </c>
      <c r="F50" s="3">
        <v>11</v>
      </c>
      <c r="G50" s="2">
        <f t="shared" si="1"/>
        <v>67.929087152245302</v>
      </c>
      <c r="H50" s="2">
        <f t="shared" si="2"/>
        <v>122.7184630308513</v>
      </c>
      <c r="I50" s="2">
        <f t="shared" si="4"/>
        <v>1349.9030933393642</v>
      </c>
      <c r="J50" s="2">
        <v>7.56</v>
      </c>
      <c r="K50" s="2">
        <v>731</v>
      </c>
    </row>
    <row r="51" spans="1:11" x14ac:dyDescent="0.3">
      <c r="A51" s="7" t="s">
        <v>266</v>
      </c>
      <c r="B51">
        <v>500</v>
      </c>
      <c r="C51" s="2">
        <v>276000</v>
      </c>
      <c r="D51" s="2">
        <f t="shared" si="0"/>
        <v>274404.65998059895</v>
      </c>
      <c r="E51" s="3">
        <v>0</v>
      </c>
      <c r="F51" s="3">
        <v>13</v>
      </c>
      <c r="G51" s="2">
        <f t="shared" si="1"/>
        <v>67.929087152245302</v>
      </c>
      <c r="H51" s="2">
        <f t="shared" si="2"/>
        <v>122.7184630308513</v>
      </c>
      <c r="I51" s="2">
        <f t="shared" si="4"/>
        <v>1595.3400194010669</v>
      </c>
      <c r="J51" s="2">
        <v>7.56</v>
      </c>
      <c r="K51" s="2">
        <v>845</v>
      </c>
    </row>
    <row r="52" spans="1:11" x14ac:dyDescent="0.3">
      <c r="A52" s="7" t="s">
        <v>267</v>
      </c>
      <c r="B52">
        <v>500</v>
      </c>
      <c r="C52" s="2">
        <v>276000</v>
      </c>
      <c r="D52" s="2">
        <f t="shared" si="0"/>
        <v>274281.94151756808</v>
      </c>
      <c r="E52" s="3">
        <v>0</v>
      </c>
      <c r="F52" s="3">
        <v>14</v>
      </c>
      <c r="G52" s="2">
        <f t="shared" si="1"/>
        <v>67.929087152245302</v>
      </c>
      <c r="H52" s="2">
        <f t="shared" si="2"/>
        <v>122.7184630308513</v>
      </c>
      <c r="I52" s="2">
        <f t="shared" si="4"/>
        <v>1718.058482431918</v>
      </c>
      <c r="J52" s="2">
        <v>7.56</v>
      </c>
      <c r="K52" s="2">
        <v>896</v>
      </c>
    </row>
    <row r="53" spans="1:11" x14ac:dyDescent="0.3">
      <c r="A53" s="7" t="s">
        <v>268</v>
      </c>
      <c r="B53">
        <v>500</v>
      </c>
      <c r="C53" s="2">
        <v>276000</v>
      </c>
      <c r="D53" s="2">
        <f t="shared" si="0"/>
        <v>274036.50459150638</v>
      </c>
      <c r="E53" s="3">
        <v>0</v>
      </c>
      <c r="F53" s="3">
        <v>16</v>
      </c>
      <c r="G53" s="2">
        <f t="shared" si="1"/>
        <v>67.929087152245302</v>
      </c>
      <c r="H53" s="2">
        <f t="shared" si="2"/>
        <v>122.7184630308513</v>
      </c>
      <c r="I53" s="2">
        <f>E53*G53+F53*H53</f>
        <v>1963.4954084936207</v>
      </c>
      <c r="J53" s="2">
        <v>7.56</v>
      </c>
      <c r="K53" s="2">
        <v>1011</v>
      </c>
    </row>
    <row r="54" spans="1:11" x14ac:dyDescent="0.3">
      <c r="A54" s="8" t="s">
        <v>269</v>
      </c>
      <c r="B54">
        <v>500</v>
      </c>
      <c r="C54" s="2">
        <v>276000</v>
      </c>
      <c r="D54" s="2">
        <f t="shared" si="0"/>
        <v>273111.93708694214</v>
      </c>
      <c r="E54" s="3">
        <v>0</v>
      </c>
      <c r="F54" s="3">
        <v>14</v>
      </c>
      <c r="G54" s="2">
        <f t="shared" si="1"/>
        <v>67.929087152245302</v>
      </c>
      <c r="H54" s="2">
        <f t="shared" si="2"/>
        <v>122.7184630308513</v>
      </c>
      <c r="I54" s="2">
        <f>E54*G54+F54*H54+2*((15.2/2)^PI())</f>
        <v>2888.0629130578509</v>
      </c>
      <c r="J54" s="2">
        <v>7.56</v>
      </c>
      <c r="K54" s="2">
        <v>1069</v>
      </c>
    </row>
  </sheetData>
  <phoneticPr fontId="2" type="noConversion"/>
  <pageMargins left="0.7" right="0.7" top="0.75" bottom="0.75" header="0.3" footer="0.3"/>
  <pageSetup paperSize="9" scale="68" fitToHeight="0"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B6AF2-50F6-4639-82C1-AB0C93B94B8E}">
  <sheetPr>
    <pageSetUpPr fitToPage="1"/>
  </sheetPr>
  <dimension ref="A1:K23"/>
  <sheetViews>
    <sheetView workbookViewId="0">
      <selection activeCell="O30" sqref="O30"/>
    </sheetView>
  </sheetViews>
  <sheetFormatPr defaultRowHeight="14.4" x14ac:dyDescent="0.3"/>
  <cols>
    <col min="1" max="1" width="14.21875" bestFit="1" customWidth="1"/>
    <col min="2" max="2" width="15" bestFit="1" customWidth="1"/>
    <col min="3" max="3" width="10" bestFit="1" customWidth="1"/>
    <col min="4" max="4" width="11" bestFit="1" customWidth="1"/>
    <col min="5" max="5" width="17.44140625" bestFit="1" customWidth="1"/>
    <col min="6" max="6" width="13.77734375" bestFit="1" customWidth="1"/>
    <col min="7" max="7" width="9.6640625" bestFit="1" customWidth="1"/>
    <col min="8" max="8" width="6.6640625" bestFit="1" customWidth="1"/>
    <col min="9" max="9" width="7.21875" bestFit="1" customWidth="1"/>
    <col min="10" max="10" width="7.33203125" bestFit="1" customWidth="1"/>
    <col min="11" max="11" width="22.77734375" bestFit="1" customWidth="1"/>
  </cols>
  <sheetData>
    <row r="1" spans="1:11" x14ac:dyDescent="0.3">
      <c r="A1" s="6" t="s">
        <v>424</v>
      </c>
      <c r="B1" s="6" t="s">
        <v>190</v>
      </c>
      <c r="C1" s="6" t="s">
        <v>17</v>
      </c>
      <c r="D1" s="6" t="s">
        <v>16</v>
      </c>
      <c r="E1" s="6" t="s">
        <v>272</v>
      </c>
      <c r="F1" s="6" t="s">
        <v>420</v>
      </c>
      <c r="G1" s="6" t="s">
        <v>421</v>
      </c>
      <c r="H1" s="6" t="s">
        <v>422</v>
      </c>
      <c r="I1" s="6" t="s">
        <v>423</v>
      </c>
      <c r="J1" s="6" t="s">
        <v>271</v>
      </c>
      <c r="K1" s="6" t="s">
        <v>270</v>
      </c>
    </row>
    <row r="2" spans="1:11" x14ac:dyDescent="0.3">
      <c r="A2" s="7" t="s">
        <v>191</v>
      </c>
      <c r="B2" s="2">
        <v>60</v>
      </c>
      <c r="C2" s="2">
        <v>11000</v>
      </c>
      <c r="D2" s="3">
        <v>17333330</v>
      </c>
      <c r="E2" s="2">
        <v>0.3</v>
      </c>
      <c r="F2" s="2">
        <v>24</v>
      </c>
      <c r="G2" s="2">
        <v>1.25</v>
      </c>
      <c r="H2" s="2">
        <v>0.8</v>
      </c>
      <c r="I2" s="2">
        <v>1.1000000000000001</v>
      </c>
      <c r="J2" s="2">
        <f>F2*H2*I2/G2</f>
        <v>16.896000000000004</v>
      </c>
      <c r="K2" s="2">
        <f>(D2*J2)/(B2*1000*1000/2)</f>
        <v>9.7621314560000023</v>
      </c>
    </row>
    <row r="3" spans="1:11" x14ac:dyDescent="0.3">
      <c r="A3" s="7" t="s">
        <v>192</v>
      </c>
      <c r="B3" s="2">
        <v>80</v>
      </c>
      <c r="C3" s="2">
        <v>11000</v>
      </c>
      <c r="D3" s="3">
        <v>37333330</v>
      </c>
      <c r="E3" s="2">
        <v>0.4</v>
      </c>
      <c r="F3" s="2">
        <v>24</v>
      </c>
      <c r="G3" s="2">
        <v>1.25</v>
      </c>
      <c r="H3" s="2">
        <v>0.8</v>
      </c>
      <c r="I3" s="2">
        <v>1.1000000000000001</v>
      </c>
      <c r="J3" s="2">
        <f t="shared" ref="J3:J23" si="0">F3*H3*I3/G3</f>
        <v>16.896000000000004</v>
      </c>
      <c r="K3" s="2">
        <f t="shared" ref="K3:K23" si="1">(D3*J3)/(B3*1000*1000/2)</f>
        <v>15.769598592000005</v>
      </c>
    </row>
    <row r="4" spans="1:11" x14ac:dyDescent="0.3">
      <c r="A4" s="7" t="s">
        <v>193</v>
      </c>
      <c r="B4" s="2">
        <v>90</v>
      </c>
      <c r="C4" s="2">
        <v>11000</v>
      </c>
      <c r="D4" s="3">
        <v>58500000</v>
      </c>
      <c r="E4" s="2">
        <v>0.45</v>
      </c>
      <c r="F4" s="2">
        <v>24</v>
      </c>
      <c r="G4" s="2">
        <v>1.25</v>
      </c>
      <c r="H4" s="2">
        <v>0.8</v>
      </c>
      <c r="I4" s="2">
        <v>1.1000000000000001</v>
      </c>
      <c r="J4" s="2">
        <f t="shared" si="0"/>
        <v>16.896000000000004</v>
      </c>
      <c r="K4" s="2">
        <f t="shared" si="1"/>
        <v>21.964800000000004</v>
      </c>
    </row>
    <row r="5" spans="1:11" x14ac:dyDescent="0.3">
      <c r="A5" s="7" t="s">
        <v>194</v>
      </c>
      <c r="B5" s="2">
        <v>100</v>
      </c>
      <c r="C5" s="2">
        <v>11000</v>
      </c>
      <c r="D5" s="3">
        <v>78000010</v>
      </c>
      <c r="E5" s="2">
        <v>0.5</v>
      </c>
      <c r="F5" s="2">
        <v>24</v>
      </c>
      <c r="G5" s="2">
        <v>1.25</v>
      </c>
      <c r="H5" s="2">
        <v>0.8</v>
      </c>
      <c r="I5" s="2">
        <v>1.1000000000000001</v>
      </c>
      <c r="J5" s="2">
        <f t="shared" si="0"/>
        <v>16.896000000000004</v>
      </c>
      <c r="K5" s="2">
        <f t="shared" si="1"/>
        <v>26.357763379200005</v>
      </c>
    </row>
    <row r="6" spans="1:11" x14ac:dyDescent="0.3">
      <c r="A6" s="7" t="s">
        <v>195</v>
      </c>
      <c r="B6" s="2">
        <v>110</v>
      </c>
      <c r="C6" s="2">
        <v>11000</v>
      </c>
      <c r="D6" s="3">
        <v>108666700</v>
      </c>
      <c r="E6" s="2">
        <v>0.55000000000000004</v>
      </c>
      <c r="F6" s="2">
        <v>24</v>
      </c>
      <c r="G6" s="2">
        <v>1.25</v>
      </c>
      <c r="H6" s="2">
        <v>0.8</v>
      </c>
      <c r="I6" s="2">
        <v>1.1000000000000001</v>
      </c>
      <c r="J6" s="2">
        <f t="shared" si="0"/>
        <v>16.896000000000004</v>
      </c>
      <c r="K6" s="2">
        <f t="shared" si="1"/>
        <v>33.382410240000013</v>
      </c>
    </row>
    <row r="7" spans="1:11" x14ac:dyDescent="0.3">
      <c r="A7" s="7" t="s">
        <v>196</v>
      </c>
      <c r="B7" s="2">
        <v>120</v>
      </c>
      <c r="C7" s="2">
        <v>11000</v>
      </c>
      <c r="D7" s="3">
        <v>138666700</v>
      </c>
      <c r="E7" s="2">
        <v>0.6</v>
      </c>
      <c r="F7" s="2">
        <v>24</v>
      </c>
      <c r="G7" s="2">
        <v>1.25</v>
      </c>
      <c r="H7" s="2">
        <v>0.8</v>
      </c>
      <c r="I7" s="2">
        <v>1.1000000000000001</v>
      </c>
      <c r="J7" s="2">
        <f t="shared" si="0"/>
        <v>16.896000000000004</v>
      </c>
      <c r="K7" s="2">
        <f t="shared" si="1"/>
        <v>39.048542720000015</v>
      </c>
    </row>
    <row r="8" spans="1:11" x14ac:dyDescent="0.3">
      <c r="A8" s="7" t="s">
        <v>197</v>
      </c>
      <c r="B8" s="2">
        <v>100</v>
      </c>
      <c r="C8" s="2">
        <v>11000</v>
      </c>
      <c r="D8" s="3">
        <v>65999980</v>
      </c>
      <c r="E8" s="2">
        <v>0.5</v>
      </c>
      <c r="F8" s="2">
        <v>24</v>
      </c>
      <c r="G8" s="2">
        <v>1.25</v>
      </c>
      <c r="H8" s="2">
        <v>0.8</v>
      </c>
      <c r="I8" s="2">
        <v>1.1000000000000001</v>
      </c>
      <c r="J8" s="2">
        <f t="shared" si="0"/>
        <v>16.896000000000004</v>
      </c>
      <c r="K8" s="2">
        <f t="shared" si="1"/>
        <v>22.302713241600006</v>
      </c>
    </row>
    <row r="9" spans="1:11" x14ac:dyDescent="0.3">
      <c r="A9" s="7" t="s">
        <v>198</v>
      </c>
      <c r="B9" s="2">
        <v>120</v>
      </c>
      <c r="C9" s="2">
        <v>11000</v>
      </c>
      <c r="D9" s="3">
        <v>126666600</v>
      </c>
      <c r="E9" s="2">
        <v>0.6</v>
      </c>
      <c r="F9" s="2">
        <v>24</v>
      </c>
      <c r="G9" s="2">
        <v>1.25</v>
      </c>
      <c r="H9" s="2">
        <v>0.8</v>
      </c>
      <c r="I9" s="2">
        <v>1.1000000000000001</v>
      </c>
      <c r="J9" s="2">
        <f t="shared" si="0"/>
        <v>16.896000000000004</v>
      </c>
      <c r="K9" s="2">
        <f t="shared" si="1"/>
        <v>35.669314560000011</v>
      </c>
    </row>
    <row r="10" spans="1:11" x14ac:dyDescent="0.3">
      <c r="A10" s="7" t="s">
        <v>199</v>
      </c>
      <c r="B10" s="2">
        <v>140</v>
      </c>
      <c r="C10" s="2">
        <v>11000</v>
      </c>
      <c r="D10" s="3">
        <v>211333333</v>
      </c>
      <c r="E10" s="2">
        <v>0.7</v>
      </c>
      <c r="F10" s="2">
        <v>24</v>
      </c>
      <c r="G10" s="2">
        <v>1.25</v>
      </c>
      <c r="H10" s="2">
        <v>0.8</v>
      </c>
      <c r="I10" s="2">
        <v>1.1000000000000001</v>
      </c>
      <c r="J10" s="2">
        <f t="shared" si="0"/>
        <v>16.896000000000004</v>
      </c>
      <c r="K10" s="2">
        <f t="shared" si="1"/>
        <v>51.009828490971444</v>
      </c>
    </row>
    <row r="11" spans="1:11" x14ac:dyDescent="0.3">
      <c r="A11" s="7" t="s">
        <v>200</v>
      </c>
      <c r="B11" s="2">
        <v>160</v>
      </c>
      <c r="C11" s="2">
        <v>11000</v>
      </c>
      <c r="D11" s="3">
        <v>304000000</v>
      </c>
      <c r="E11" s="2">
        <v>0.8</v>
      </c>
      <c r="F11" s="2">
        <v>24</v>
      </c>
      <c r="G11" s="2">
        <v>1.25</v>
      </c>
      <c r="H11" s="2">
        <v>0.8</v>
      </c>
      <c r="I11" s="2">
        <v>1.1000000000000001</v>
      </c>
      <c r="J11" s="2">
        <f t="shared" si="0"/>
        <v>16.896000000000004</v>
      </c>
      <c r="K11" s="2">
        <f t="shared" si="1"/>
        <v>64.204800000000006</v>
      </c>
    </row>
    <row r="12" spans="1:11" x14ac:dyDescent="0.3">
      <c r="A12" s="7" t="s">
        <v>201</v>
      </c>
      <c r="B12" s="2">
        <v>180</v>
      </c>
      <c r="C12" s="2">
        <v>11000</v>
      </c>
      <c r="D12" s="3">
        <v>408000000</v>
      </c>
      <c r="E12" s="2">
        <v>0.9</v>
      </c>
      <c r="F12" s="2">
        <v>24</v>
      </c>
      <c r="G12" s="2">
        <v>1.25</v>
      </c>
      <c r="H12" s="2">
        <v>0.8</v>
      </c>
      <c r="I12" s="2">
        <v>1.1000000000000001</v>
      </c>
      <c r="J12" s="2">
        <f t="shared" si="0"/>
        <v>16.896000000000004</v>
      </c>
      <c r="K12" s="2">
        <f t="shared" si="1"/>
        <v>76.59520000000002</v>
      </c>
    </row>
    <row r="13" spans="1:11" x14ac:dyDescent="0.3">
      <c r="A13" s="7" t="s">
        <v>202</v>
      </c>
      <c r="B13" s="2">
        <v>200</v>
      </c>
      <c r="C13" s="2">
        <v>11000</v>
      </c>
      <c r="D13" s="3">
        <v>527999900</v>
      </c>
      <c r="E13" s="2">
        <v>1</v>
      </c>
      <c r="F13" s="2">
        <v>24</v>
      </c>
      <c r="G13" s="2">
        <v>1.25</v>
      </c>
      <c r="H13" s="2">
        <v>0.8</v>
      </c>
      <c r="I13" s="2">
        <v>1.1000000000000001</v>
      </c>
      <c r="J13" s="2">
        <f t="shared" si="0"/>
        <v>16.896000000000004</v>
      </c>
      <c r="K13" s="2">
        <f t="shared" si="1"/>
        <v>89.210863104000012</v>
      </c>
    </row>
    <row r="14" spans="1:11" x14ac:dyDescent="0.3">
      <c r="A14" s="7" t="s">
        <v>203</v>
      </c>
      <c r="B14" s="2">
        <v>160</v>
      </c>
      <c r="C14" s="2">
        <v>11000</v>
      </c>
      <c r="D14" s="3">
        <v>336000000</v>
      </c>
      <c r="E14" s="2">
        <v>0.8</v>
      </c>
      <c r="F14" s="2">
        <v>24</v>
      </c>
      <c r="G14" s="2">
        <v>1.25</v>
      </c>
      <c r="H14" s="2">
        <v>0.8</v>
      </c>
      <c r="I14" s="2">
        <v>1.1000000000000001</v>
      </c>
      <c r="J14" s="2">
        <f t="shared" si="0"/>
        <v>16.896000000000004</v>
      </c>
      <c r="K14" s="2">
        <f t="shared" si="1"/>
        <v>70.963200000000029</v>
      </c>
    </row>
    <row r="15" spans="1:11" x14ac:dyDescent="0.3">
      <c r="A15" s="7" t="s">
        <v>204</v>
      </c>
      <c r="B15" s="2">
        <v>180</v>
      </c>
      <c r="C15" s="2">
        <v>11000</v>
      </c>
      <c r="D15" s="3">
        <v>384000000</v>
      </c>
      <c r="E15" s="2">
        <v>0.9</v>
      </c>
      <c r="F15" s="2">
        <v>24</v>
      </c>
      <c r="G15" s="2">
        <v>1.25</v>
      </c>
      <c r="H15" s="2">
        <v>0.8</v>
      </c>
      <c r="I15" s="2">
        <v>1.1000000000000001</v>
      </c>
      <c r="J15" s="2">
        <f t="shared" si="0"/>
        <v>16.896000000000004</v>
      </c>
      <c r="K15" s="2">
        <f t="shared" si="1"/>
        <v>72.089600000000019</v>
      </c>
    </row>
    <row r="16" spans="1:11" x14ac:dyDescent="0.3">
      <c r="A16" s="7" t="s">
        <v>205</v>
      </c>
      <c r="B16" s="2">
        <v>200</v>
      </c>
      <c r="C16" s="2">
        <v>11000</v>
      </c>
      <c r="D16" s="3">
        <v>362666600</v>
      </c>
      <c r="E16" s="2">
        <v>1</v>
      </c>
      <c r="F16" s="2">
        <v>24</v>
      </c>
      <c r="G16" s="2">
        <v>1.25</v>
      </c>
      <c r="H16" s="2">
        <v>0.8</v>
      </c>
      <c r="I16" s="2">
        <v>1.1000000000000001</v>
      </c>
      <c r="J16" s="2">
        <f t="shared" si="0"/>
        <v>16.896000000000004</v>
      </c>
      <c r="K16" s="2">
        <f>(D16*J16)/(B16*1000*1000/2)</f>
        <v>61.27614873600001</v>
      </c>
    </row>
    <row r="17" spans="1:11" x14ac:dyDescent="0.3">
      <c r="A17" s="7" t="s">
        <v>206</v>
      </c>
      <c r="B17" s="2">
        <v>240</v>
      </c>
      <c r="C17" s="2">
        <v>11000</v>
      </c>
      <c r="D17" s="3">
        <v>744000100</v>
      </c>
      <c r="E17" s="2">
        <v>1.2</v>
      </c>
      <c r="F17" s="2">
        <v>24</v>
      </c>
      <c r="G17" s="2">
        <v>1.25</v>
      </c>
      <c r="H17" s="2">
        <v>0.8</v>
      </c>
      <c r="I17" s="2">
        <v>1.1000000000000001</v>
      </c>
      <c r="J17" s="2">
        <f t="shared" si="0"/>
        <v>16.896000000000004</v>
      </c>
      <c r="K17" s="2">
        <f t="shared" si="1"/>
        <v>104.75521408000002</v>
      </c>
    </row>
    <row r="18" spans="1:11" x14ac:dyDescent="0.3">
      <c r="A18" s="7" t="s">
        <v>207</v>
      </c>
      <c r="B18" s="2">
        <v>220</v>
      </c>
      <c r="C18" s="2">
        <v>11000</v>
      </c>
      <c r="D18" s="3">
        <v>809333300</v>
      </c>
      <c r="E18" s="2">
        <v>1.1000000000000001</v>
      </c>
      <c r="F18" s="2">
        <v>24</v>
      </c>
      <c r="G18" s="2">
        <v>1.25</v>
      </c>
      <c r="H18" s="2">
        <v>0.8</v>
      </c>
      <c r="I18" s="2">
        <v>1.1000000000000001</v>
      </c>
      <c r="J18" s="2">
        <f t="shared" si="0"/>
        <v>16.896000000000004</v>
      </c>
      <c r="K18" s="2">
        <f t="shared" si="1"/>
        <v>124.31359488000003</v>
      </c>
    </row>
    <row r="19" spans="1:11" x14ac:dyDescent="0.3">
      <c r="A19" s="7" t="s">
        <v>208</v>
      </c>
      <c r="B19" s="2">
        <v>240</v>
      </c>
      <c r="C19" s="2">
        <v>11000</v>
      </c>
      <c r="D19" s="3">
        <v>1114666000</v>
      </c>
      <c r="E19" s="2">
        <v>1.2</v>
      </c>
      <c r="F19" s="2">
        <v>24</v>
      </c>
      <c r="G19" s="2">
        <v>1.25</v>
      </c>
      <c r="H19" s="2">
        <v>0.8</v>
      </c>
      <c r="I19" s="2">
        <v>1.1000000000000001</v>
      </c>
      <c r="J19" s="2">
        <f t="shared" si="0"/>
        <v>16.896000000000004</v>
      </c>
      <c r="K19" s="2">
        <f t="shared" si="1"/>
        <v>156.94497280000004</v>
      </c>
    </row>
    <row r="20" spans="1:11" x14ac:dyDescent="0.3">
      <c r="A20" s="7" t="s">
        <v>209</v>
      </c>
      <c r="B20" s="2">
        <v>260</v>
      </c>
      <c r="C20" s="2">
        <v>11000</v>
      </c>
      <c r="D20" s="3">
        <v>1386666000</v>
      </c>
      <c r="E20" s="2">
        <v>1.3</v>
      </c>
      <c r="F20" s="2">
        <v>24</v>
      </c>
      <c r="G20" s="2">
        <v>1.25</v>
      </c>
      <c r="H20" s="2">
        <v>0.8</v>
      </c>
      <c r="I20" s="2">
        <v>1.1000000000000001</v>
      </c>
      <c r="J20" s="2">
        <f t="shared" si="0"/>
        <v>16.896000000000004</v>
      </c>
      <c r="K20" s="2">
        <f t="shared" si="1"/>
        <v>180.2239133538462</v>
      </c>
    </row>
    <row r="21" spans="1:11" x14ac:dyDescent="0.3">
      <c r="A21" s="7" t="s">
        <v>210</v>
      </c>
      <c r="B21" s="2">
        <v>280</v>
      </c>
      <c r="C21" s="2">
        <v>11000</v>
      </c>
      <c r="D21" s="3">
        <v>1690666000</v>
      </c>
      <c r="E21" s="2">
        <v>1.4</v>
      </c>
      <c r="F21" s="2">
        <v>24</v>
      </c>
      <c r="G21" s="2">
        <v>1.25</v>
      </c>
      <c r="H21" s="2">
        <v>0.8</v>
      </c>
      <c r="I21" s="2">
        <v>1.1000000000000001</v>
      </c>
      <c r="J21" s="2">
        <f t="shared" si="0"/>
        <v>16.896000000000004</v>
      </c>
      <c r="K21" s="2">
        <f t="shared" si="1"/>
        <v>204.0392338285715</v>
      </c>
    </row>
    <row r="22" spans="1:11" x14ac:dyDescent="0.3">
      <c r="A22" s="7" t="s">
        <v>211</v>
      </c>
      <c r="B22" s="2">
        <v>300</v>
      </c>
      <c r="C22" s="2">
        <v>11000</v>
      </c>
      <c r="D22" s="3">
        <v>2063999000</v>
      </c>
      <c r="E22" s="2">
        <v>1.5</v>
      </c>
      <c r="F22" s="2">
        <v>24</v>
      </c>
      <c r="G22" s="2">
        <v>1.25</v>
      </c>
      <c r="H22" s="2">
        <v>0.8</v>
      </c>
      <c r="I22" s="2">
        <v>1.1000000000000001</v>
      </c>
      <c r="J22" s="2">
        <f t="shared" si="0"/>
        <v>16.896000000000004</v>
      </c>
      <c r="K22" s="2">
        <f t="shared" si="1"/>
        <v>232.48884736000005</v>
      </c>
    </row>
    <row r="23" spans="1:11" x14ac:dyDescent="0.3">
      <c r="A23" s="8" t="s">
        <v>212</v>
      </c>
      <c r="B23" s="2">
        <v>320</v>
      </c>
      <c r="C23" s="2">
        <v>11000</v>
      </c>
      <c r="D23" s="3">
        <v>2431999000</v>
      </c>
      <c r="E23" s="2">
        <v>1.6</v>
      </c>
      <c r="F23" s="2">
        <v>24</v>
      </c>
      <c r="G23" s="2">
        <v>1.25</v>
      </c>
      <c r="H23" s="2">
        <v>0.8</v>
      </c>
      <c r="I23" s="2">
        <v>1.1000000000000001</v>
      </c>
      <c r="J23" s="2">
        <f t="shared" si="0"/>
        <v>16.896000000000004</v>
      </c>
      <c r="K23" s="2">
        <f t="shared" si="1"/>
        <v>256.81909440000004</v>
      </c>
    </row>
  </sheetData>
  <phoneticPr fontId="2" type="noConversion"/>
  <pageMargins left="0.7" right="0.7" top="0.75" bottom="0.75" header="0.3" footer="0.3"/>
  <pageSetup paperSize="9" scale="97" fitToHeight="0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8F355-3F5E-4EF7-8D62-81F9F130A13E}">
  <sheetPr>
    <pageSetUpPr fitToPage="1"/>
  </sheetPr>
  <dimension ref="A1:N60"/>
  <sheetViews>
    <sheetView workbookViewId="0">
      <selection activeCell="A40" sqref="A40"/>
    </sheetView>
  </sheetViews>
  <sheetFormatPr defaultRowHeight="14.4" x14ac:dyDescent="0.3"/>
  <cols>
    <col min="1" max="1" width="7.77734375" bestFit="1" customWidth="1"/>
    <col min="2" max="2" width="10.6640625" bestFit="1" customWidth="1"/>
    <col min="3" max="3" width="11.88671875" bestFit="1" customWidth="1"/>
    <col min="4" max="4" width="24.44140625" bestFit="1" customWidth="1"/>
    <col min="5" max="5" width="17.44140625" bestFit="1" customWidth="1"/>
    <col min="6" max="6" width="10.77734375" bestFit="1" customWidth="1"/>
    <col min="7" max="7" width="11.109375" bestFit="1" customWidth="1"/>
    <col min="8" max="8" width="11.5546875" bestFit="1" customWidth="1"/>
    <col min="9" max="9" width="27.6640625" bestFit="1" customWidth="1"/>
    <col min="10" max="10" width="11" bestFit="1" customWidth="1"/>
    <col min="11" max="11" width="12.21875" customWidth="1"/>
  </cols>
  <sheetData>
    <row r="1" spans="1:14" x14ac:dyDescent="0.3">
      <c r="A1" s="6" t="s">
        <v>0</v>
      </c>
      <c r="B1" s="6" t="s">
        <v>2</v>
      </c>
      <c r="C1" s="6" t="s">
        <v>328</v>
      </c>
      <c r="D1" s="6" t="s">
        <v>278</v>
      </c>
      <c r="E1" s="6" t="s">
        <v>272</v>
      </c>
      <c r="F1" s="6" t="s">
        <v>1</v>
      </c>
      <c r="G1" s="6" t="s">
        <v>51</v>
      </c>
      <c r="H1" s="6" t="s">
        <v>49</v>
      </c>
      <c r="I1" s="6" t="s">
        <v>301</v>
      </c>
      <c r="J1" s="6" t="s">
        <v>277</v>
      </c>
      <c r="K1" s="1"/>
      <c r="L1" s="1"/>
      <c r="M1" s="1"/>
      <c r="N1" s="4"/>
    </row>
    <row r="2" spans="1:14" x14ac:dyDescent="0.3">
      <c r="A2" s="7" t="s">
        <v>279</v>
      </c>
      <c r="B2">
        <f>21.2*100</f>
        <v>2120</v>
      </c>
      <c r="C2">
        <v>96</v>
      </c>
      <c r="D2">
        <v>7850</v>
      </c>
      <c r="E2">
        <f>B2/(1000*1000*100)*D2</f>
        <v>0.16642000000000001</v>
      </c>
      <c r="F2">
        <v>235</v>
      </c>
      <c r="G2">
        <f>83.01*1000</f>
        <v>83010</v>
      </c>
      <c r="H2">
        <f>F2*G2/(1000*1000)</f>
        <v>19.507349999999999</v>
      </c>
      <c r="I2" s="3">
        <f>B2*F2/1000</f>
        <v>498.2</v>
      </c>
      <c r="J2">
        <f>349.2*10000</f>
        <v>3492000</v>
      </c>
    </row>
    <row r="3" spans="1:14" x14ac:dyDescent="0.3">
      <c r="A3" s="7" t="s">
        <v>280</v>
      </c>
      <c r="B3">
        <f>25.3*100</f>
        <v>2530</v>
      </c>
      <c r="C3">
        <v>114</v>
      </c>
      <c r="D3">
        <v>7850</v>
      </c>
      <c r="E3">
        <f t="shared" ref="E3:E45" si="0">B3/(1000*1000*100)*D3</f>
        <v>0.19860499999999998</v>
      </c>
      <c r="F3">
        <v>235</v>
      </c>
      <c r="G3">
        <f>119.5*1000</f>
        <v>119500</v>
      </c>
      <c r="H3">
        <f t="shared" ref="H3:H45" si="1">F3*G3/(1000*1000)</f>
        <v>28.0825</v>
      </c>
      <c r="I3" s="3">
        <f t="shared" ref="I3:I45" si="2">B3*F3/1000</f>
        <v>594.54999999999995</v>
      </c>
      <c r="J3">
        <f>606.2*10000</f>
        <v>6062000</v>
      </c>
    </row>
    <row r="4" spans="1:14" x14ac:dyDescent="0.3">
      <c r="A4" s="7" t="s">
        <v>281</v>
      </c>
      <c r="B4">
        <f>31.4*100</f>
        <v>3140</v>
      </c>
      <c r="C4">
        <v>133</v>
      </c>
      <c r="D4">
        <v>7850</v>
      </c>
      <c r="E4">
        <f t="shared" si="0"/>
        <v>0.24648999999999999</v>
      </c>
      <c r="F4">
        <v>235</v>
      </c>
      <c r="G4">
        <f>173.5*1000</f>
        <v>173500</v>
      </c>
      <c r="H4">
        <f t="shared" si="1"/>
        <v>40.772500000000001</v>
      </c>
      <c r="I4" s="3">
        <f t="shared" si="2"/>
        <v>737.9</v>
      </c>
      <c r="J4">
        <f>1033*10000</f>
        <v>10330000</v>
      </c>
    </row>
    <row r="5" spans="1:14" x14ac:dyDescent="0.3">
      <c r="A5" s="7" t="s">
        <v>282</v>
      </c>
      <c r="B5">
        <f>38.8*100</f>
        <v>3879.9999999999995</v>
      </c>
      <c r="C5">
        <v>152</v>
      </c>
      <c r="D5">
        <v>7850</v>
      </c>
      <c r="E5">
        <f t="shared" si="0"/>
        <v>0.30457999999999996</v>
      </c>
      <c r="F5">
        <v>235</v>
      </c>
      <c r="G5">
        <f>245.1*1000</f>
        <v>245100</v>
      </c>
      <c r="H5">
        <f t="shared" si="1"/>
        <v>57.598500000000001</v>
      </c>
      <c r="I5" s="3">
        <f t="shared" si="2"/>
        <v>911.79999999999984</v>
      </c>
      <c r="J5">
        <f>1673*10000</f>
        <v>16730000</v>
      </c>
    </row>
    <row r="6" spans="1:14" x14ac:dyDescent="0.3">
      <c r="A6" s="7" t="s">
        <v>283</v>
      </c>
      <c r="B6">
        <f>45.3*100</f>
        <v>4530</v>
      </c>
      <c r="C6">
        <v>171</v>
      </c>
      <c r="D6">
        <v>7850</v>
      </c>
      <c r="E6">
        <f t="shared" si="0"/>
        <v>0.355605</v>
      </c>
      <c r="F6">
        <v>235</v>
      </c>
      <c r="G6">
        <f>324.9*1000</f>
        <v>324900</v>
      </c>
      <c r="H6">
        <f t="shared" si="1"/>
        <v>76.351500000000001</v>
      </c>
      <c r="I6" s="3">
        <f t="shared" si="2"/>
        <v>1064.55</v>
      </c>
      <c r="J6">
        <f>2510*10000</f>
        <v>25100000</v>
      </c>
    </row>
    <row r="7" spans="1:14" x14ac:dyDescent="0.3">
      <c r="A7" s="7" t="s">
        <v>284</v>
      </c>
      <c r="B7">
        <f>53.8*100</f>
        <v>5380</v>
      </c>
      <c r="C7">
        <v>190</v>
      </c>
      <c r="D7">
        <v>7850</v>
      </c>
      <c r="E7">
        <f t="shared" si="0"/>
        <v>0.42232999999999998</v>
      </c>
      <c r="F7">
        <v>235</v>
      </c>
      <c r="G7">
        <f>429.5*1000</f>
        <v>429500</v>
      </c>
      <c r="H7">
        <f t="shared" si="1"/>
        <v>100.9325</v>
      </c>
      <c r="I7" s="3">
        <f t="shared" si="2"/>
        <v>1264.3</v>
      </c>
      <c r="J7">
        <f>3692*10000</f>
        <v>36920000</v>
      </c>
    </row>
    <row r="8" spans="1:14" x14ac:dyDescent="0.3">
      <c r="A8" s="7" t="s">
        <v>285</v>
      </c>
      <c r="B8">
        <f>64.3*100</f>
        <v>6430</v>
      </c>
      <c r="C8">
        <v>210</v>
      </c>
      <c r="D8">
        <v>7850</v>
      </c>
      <c r="E8">
        <f t="shared" si="0"/>
        <v>0.50475500000000006</v>
      </c>
      <c r="F8">
        <v>235</v>
      </c>
      <c r="G8">
        <f>568.5*1000</f>
        <v>568500</v>
      </c>
      <c r="H8">
        <f t="shared" si="1"/>
        <v>133.5975</v>
      </c>
      <c r="I8" s="3">
        <f t="shared" si="2"/>
        <v>1511.05</v>
      </c>
      <c r="J8">
        <f>5410*10000</f>
        <v>54100000</v>
      </c>
    </row>
    <row r="9" spans="1:14" x14ac:dyDescent="0.3">
      <c r="A9" s="7" t="s">
        <v>286</v>
      </c>
      <c r="B9">
        <f>76.8*100</f>
        <v>7680</v>
      </c>
      <c r="C9">
        <v>230</v>
      </c>
      <c r="D9">
        <v>7850</v>
      </c>
      <c r="E9">
        <f t="shared" si="0"/>
        <v>0.60287999999999997</v>
      </c>
      <c r="F9">
        <v>235</v>
      </c>
      <c r="G9">
        <f>744.6*1000</f>
        <v>744600</v>
      </c>
      <c r="H9">
        <f t="shared" si="1"/>
        <v>174.98099999999999</v>
      </c>
      <c r="I9" s="3">
        <f t="shared" si="2"/>
        <v>1804.8</v>
      </c>
      <c r="J9">
        <f>7763*10000</f>
        <v>77630000</v>
      </c>
    </row>
    <row r="10" spans="1:14" x14ac:dyDescent="0.3">
      <c r="A10" s="7" t="s">
        <v>287</v>
      </c>
      <c r="B10">
        <f>86.8*100</f>
        <v>8680</v>
      </c>
      <c r="C10">
        <v>250</v>
      </c>
      <c r="D10">
        <v>7850</v>
      </c>
      <c r="E10">
        <f t="shared" si="0"/>
        <v>0.68137999999999999</v>
      </c>
      <c r="F10">
        <v>235</v>
      </c>
      <c r="G10">
        <f>919.8*1000</f>
        <v>919800</v>
      </c>
      <c r="H10">
        <f t="shared" si="1"/>
        <v>216.15299999999999</v>
      </c>
      <c r="I10" s="3">
        <f t="shared" si="2"/>
        <v>2039.8</v>
      </c>
      <c r="J10">
        <f>10450*10000</f>
        <v>104500000</v>
      </c>
    </row>
    <row r="11" spans="1:14" x14ac:dyDescent="0.3">
      <c r="A11" s="7" t="s">
        <v>288</v>
      </c>
      <c r="B11">
        <f>97.3*100</f>
        <v>9730</v>
      </c>
      <c r="C11">
        <v>270</v>
      </c>
      <c r="D11">
        <v>7850</v>
      </c>
      <c r="E11">
        <f t="shared" si="0"/>
        <v>0.76380499999999996</v>
      </c>
      <c r="F11">
        <v>235</v>
      </c>
      <c r="G11">
        <f>1112*1000</f>
        <v>1112000</v>
      </c>
      <c r="H11">
        <f t="shared" si="1"/>
        <v>261.32</v>
      </c>
      <c r="I11" s="3">
        <f t="shared" si="2"/>
        <v>2286.5500000000002</v>
      </c>
      <c r="J11">
        <f>13670*10000</f>
        <v>136700000</v>
      </c>
    </row>
    <row r="12" spans="1:14" x14ac:dyDescent="0.3">
      <c r="A12" s="7" t="s">
        <v>289</v>
      </c>
      <c r="B12">
        <f>112.5*100</f>
        <v>11250</v>
      </c>
      <c r="C12">
        <v>290</v>
      </c>
      <c r="D12">
        <v>7850</v>
      </c>
      <c r="E12">
        <f t="shared" si="0"/>
        <v>0.88312499999999994</v>
      </c>
      <c r="F12">
        <v>235</v>
      </c>
      <c r="G12">
        <f>1383*1000</f>
        <v>1383000</v>
      </c>
      <c r="H12">
        <f t="shared" si="1"/>
        <v>325.005</v>
      </c>
      <c r="I12" s="3">
        <f t="shared" si="2"/>
        <v>2643.75</v>
      </c>
      <c r="J12">
        <f>18260*10000</f>
        <v>182600000</v>
      </c>
    </row>
    <row r="13" spans="1:14" x14ac:dyDescent="0.3">
      <c r="A13" s="7" t="s">
        <v>290</v>
      </c>
      <c r="B13">
        <f>124.4*100</f>
        <v>12440</v>
      </c>
      <c r="C13">
        <v>310</v>
      </c>
      <c r="D13">
        <v>7850</v>
      </c>
      <c r="E13">
        <f t="shared" si="0"/>
        <v>0.97653999999999985</v>
      </c>
      <c r="F13">
        <v>235</v>
      </c>
      <c r="G13">
        <f>1628*1000</f>
        <v>1628000</v>
      </c>
      <c r="H13">
        <f t="shared" si="1"/>
        <v>382.58</v>
      </c>
      <c r="I13" s="3">
        <f t="shared" si="2"/>
        <v>2923.4</v>
      </c>
      <c r="J13">
        <f>22930*10000</f>
        <v>229300000</v>
      </c>
    </row>
    <row r="14" spans="1:14" x14ac:dyDescent="0.3">
      <c r="A14" s="7" t="s">
        <v>291</v>
      </c>
      <c r="B14">
        <f>133.5*100</f>
        <v>13350</v>
      </c>
      <c r="C14">
        <v>330</v>
      </c>
      <c r="D14">
        <v>7850</v>
      </c>
      <c r="E14">
        <f t="shared" si="0"/>
        <v>1.0479749999999999</v>
      </c>
      <c r="F14">
        <v>235</v>
      </c>
      <c r="G14">
        <f>1850*1000</f>
        <v>1850000</v>
      </c>
      <c r="H14">
        <f t="shared" si="1"/>
        <v>434.75</v>
      </c>
      <c r="I14" s="3">
        <f t="shared" si="2"/>
        <v>3137.25</v>
      </c>
      <c r="J14">
        <f>27690*10000</f>
        <v>276900000</v>
      </c>
    </row>
    <row r="15" spans="1:14" x14ac:dyDescent="0.3">
      <c r="A15" s="7" t="s">
        <v>292</v>
      </c>
      <c r="B15">
        <f>142.8*100</f>
        <v>14280.000000000002</v>
      </c>
      <c r="C15">
        <v>350</v>
      </c>
      <c r="D15">
        <v>7850</v>
      </c>
      <c r="E15">
        <f t="shared" si="0"/>
        <v>1.1209800000000003</v>
      </c>
      <c r="F15">
        <v>235</v>
      </c>
      <c r="G15">
        <f>2088*1000</f>
        <v>2088000</v>
      </c>
      <c r="H15">
        <f t="shared" si="1"/>
        <v>490.68</v>
      </c>
      <c r="I15" s="3">
        <f t="shared" si="2"/>
        <v>3355.8000000000006</v>
      </c>
      <c r="J15">
        <f>33090*10000</f>
        <v>330900000</v>
      </c>
    </row>
    <row r="16" spans="1:14" x14ac:dyDescent="0.3">
      <c r="A16" s="7" t="s">
        <v>293</v>
      </c>
      <c r="B16">
        <f>159*100</f>
        <v>15900</v>
      </c>
      <c r="C16">
        <v>390</v>
      </c>
      <c r="D16">
        <v>7850</v>
      </c>
      <c r="E16">
        <f t="shared" si="0"/>
        <v>1.2481499999999999</v>
      </c>
      <c r="F16">
        <v>235</v>
      </c>
      <c r="G16">
        <f>2562*1000</f>
        <v>2562000</v>
      </c>
      <c r="H16">
        <f t="shared" si="1"/>
        <v>602.07000000000005</v>
      </c>
      <c r="I16" s="3">
        <f t="shared" si="2"/>
        <v>3736.5</v>
      </c>
      <c r="J16">
        <f>45070*10000</f>
        <v>450700000</v>
      </c>
    </row>
    <row r="17" spans="1:10" x14ac:dyDescent="0.3">
      <c r="A17" s="7" t="s">
        <v>294</v>
      </c>
      <c r="B17">
        <f>178*100</f>
        <v>17800</v>
      </c>
      <c r="C17">
        <v>440</v>
      </c>
      <c r="D17">
        <v>7850</v>
      </c>
      <c r="E17">
        <f t="shared" si="0"/>
        <v>1.3973</v>
      </c>
      <c r="F17">
        <v>235</v>
      </c>
      <c r="G17">
        <f>3216*1000</f>
        <v>3216000</v>
      </c>
      <c r="H17">
        <f t="shared" si="1"/>
        <v>755.76</v>
      </c>
      <c r="I17" s="3">
        <f t="shared" si="2"/>
        <v>4183</v>
      </c>
      <c r="J17">
        <f>63720*10000</f>
        <v>637200000</v>
      </c>
    </row>
    <row r="18" spans="1:10" x14ac:dyDescent="0.3">
      <c r="A18" s="7" t="s">
        <v>295</v>
      </c>
      <c r="B18">
        <f>197.5*100</f>
        <v>19750</v>
      </c>
      <c r="C18">
        <v>490</v>
      </c>
      <c r="D18">
        <v>7850</v>
      </c>
      <c r="E18">
        <f t="shared" si="0"/>
        <v>1.5503750000000001</v>
      </c>
      <c r="F18">
        <v>235</v>
      </c>
      <c r="G18">
        <f>3949*1000</f>
        <v>3949000</v>
      </c>
      <c r="H18">
        <f t="shared" si="1"/>
        <v>928.01499999999999</v>
      </c>
      <c r="I18" s="3">
        <f t="shared" si="2"/>
        <v>4641.25</v>
      </c>
      <c r="J18">
        <f>86970*10000</f>
        <v>869700000</v>
      </c>
    </row>
    <row r="19" spans="1:10" x14ac:dyDescent="0.3">
      <c r="A19" s="7" t="s">
        <v>296</v>
      </c>
      <c r="B19">
        <f>211.8*100</f>
        <v>21180</v>
      </c>
      <c r="C19">
        <v>540</v>
      </c>
      <c r="D19">
        <v>7850</v>
      </c>
      <c r="E19">
        <f t="shared" si="0"/>
        <v>1.6626300000000001</v>
      </c>
      <c r="F19">
        <v>235</v>
      </c>
      <c r="G19">
        <f>4622*1000</f>
        <v>4622000</v>
      </c>
      <c r="H19">
        <f t="shared" si="1"/>
        <v>1086.17</v>
      </c>
      <c r="I19" s="3">
        <f t="shared" si="2"/>
        <v>4977.3</v>
      </c>
      <c r="J19">
        <f>111900*10000</f>
        <v>1119000000</v>
      </c>
    </row>
    <row r="20" spans="1:10" x14ac:dyDescent="0.3">
      <c r="A20" s="7" t="s">
        <v>297</v>
      </c>
      <c r="B20">
        <f>226.5*100</f>
        <v>22650</v>
      </c>
      <c r="C20">
        <v>590</v>
      </c>
      <c r="D20">
        <v>7850</v>
      </c>
      <c r="E20">
        <f t="shared" si="0"/>
        <v>1.778025</v>
      </c>
      <c r="F20">
        <v>235</v>
      </c>
      <c r="G20">
        <f>5350*1000</f>
        <v>5350000</v>
      </c>
      <c r="H20">
        <f t="shared" si="1"/>
        <v>1257.25</v>
      </c>
      <c r="I20" s="3">
        <f t="shared" si="2"/>
        <v>5322.75</v>
      </c>
      <c r="J20">
        <f>141200*10000</f>
        <v>1412000000</v>
      </c>
    </row>
    <row r="21" spans="1:10" x14ac:dyDescent="0.3">
      <c r="A21" s="7" t="s">
        <v>298</v>
      </c>
      <c r="B21">
        <f>241.6*100</f>
        <v>24160</v>
      </c>
      <c r="C21">
        <v>640</v>
      </c>
      <c r="D21">
        <v>7850</v>
      </c>
      <c r="E21">
        <f t="shared" si="0"/>
        <v>1.89656</v>
      </c>
      <c r="F21">
        <v>235</v>
      </c>
      <c r="G21">
        <f>6136*1000</f>
        <v>6136000</v>
      </c>
      <c r="H21">
        <f t="shared" si="1"/>
        <v>1441.96</v>
      </c>
      <c r="I21" s="3">
        <f t="shared" si="2"/>
        <v>5677.6</v>
      </c>
      <c r="J21">
        <f>175200*10000</f>
        <v>1752000000</v>
      </c>
    </row>
    <row r="22" spans="1:10" x14ac:dyDescent="0.3">
      <c r="A22" s="7" t="s">
        <v>299</v>
      </c>
      <c r="B22">
        <f>260.5*100</f>
        <v>26050</v>
      </c>
      <c r="C22">
        <v>690</v>
      </c>
      <c r="D22">
        <v>7850</v>
      </c>
      <c r="E22">
        <f t="shared" si="0"/>
        <v>2.0449250000000001</v>
      </c>
      <c r="F22">
        <v>235</v>
      </c>
      <c r="G22">
        <f>7032*1000</f>
        <v>7032000</v>
      </c>
      <c r="H22">
        <f t="shared" si="1"/>
        <v>1652.52</v>
      </c>
      <c r="I22" s="3">
        <f t="shared" si="2"/>
        <v>6121.75</v>
      </c>
      <c r="J22">
        <f>215300*10000</f>
        <v>2153000000</v>
      </c>
    </row>
    <row r="23" spans="1:10" x14ac:dyDescent="0.3">
      <c r="A23" s="7" t="s">
        <v>300</v>
      </c>
      <c r="B23">
        <f>285.8*100</f>
        <v>28580</v>
      </c>
      <c r="C23">
        <v>790</v>
      </c>
      <c r="D23">
        <v>7850</v>
      </c>
      <c r="E23">
        <f t="shared" si="0"/>
        <v>2.2435300000000002</v>
      </c>
      <c r="F23">
        <v>235</v>
      </c>
      <c r="G23">
        <f>8699*1000</f>
        <v>8699000</v>
      </c>
      <c r="H23">
        <f t="shared" si="1"/>
        <v>2044.2650000000001</v>
      </c>
      <c r="I23" s="3">
        <f t="shared" si="2"/>
        <v>6716.3</v>
      </c>
      <c r="J23">
        <f>303400*10000</f>
        <v>3034000000</v>
      </c>
    </row>
    <row r="24" spans="1:10" x14ac:dyDescent="0.3">
      <c r="A24" s="7" t="s">
        <v>302</v>
      </c>
      <c r="B24">
        <f>26*100</f>
        <v>2600</v>
      </c>
      <c r="C24">
        <v>100</v>
      </c>
      <c r="D24">
        <v>7850</v>
      </c>
      <c r="E24">
        <f t="shared" si="0"/>
        <v>0.20409999999999998</v>
      </c>
      <c r="F24">
        <v>235</v>
      </c>
      <c r="G24">
        <f>104.2*1000</f>
        <v>104200</v>
      </c>
      <c r="H24">
        <f t="shared" si="1"/>
        <v>24.486999999999998</v>
      </c>
      <c r="I24" s="3">
        <f t="shared" si="2"/>
        <v>611</v>
      </c>
      <c r="J24">
        <f>449.5*10000</f>
        <v>4495000</v>
      </c>
    </row>
    <row r="25" spans="1:10" x14ac:dyDescent="0.3">
      <c r="A25" s="7" t="s">
        <v>303</v>
      </c>
      <c r="B25">
        <f>34*100</f>
        <v>3400</v>
      </c>
      <c r="C25">
        <v>120</v>
      </c>
      <c r="D25">
        <v>7850</v>
      </c>
      <c r="E25">
        <f t="shared" si="0"/>
        <v>0.26689999999999997</v>
      </c>
      <c r="F25">
        <v>235</v>
      </c>
      <c r="G25">
        <f>165.2*1000</f>
        <v>165200</v>
      </c>
      <c r="H25">
        <f t="shared" si="1"/>
        <v>38.822000000000003</v>
      </c>
      <c r="I25" s="3">
        <f t="shared" si="2"/>
        <v>799</v>
      </c>
      <c r="J25">
        <f>894.4*10000</f>
        <v>8944000</v>
      </c>
    </row>
    <row r="26" spans="1:10" x14ac:dyDescent="0.3">
      <c r="A26" s="7" t="s">
        <v>304</v>
      </c>
      <c r="B26">
        <f>43*100</f>
        <v>4300</v>
      </c>
      <c r="C26">
        <v>140</v>
      </c>
      <c r="D26">
        <v>7850</v>
      </c>
      <c r="E26">
        <f t="shared" si="0"/>
        <v>0.33755000000000002</v>
      </c>
      <c r="F26">
        <v>235</v>
      </c>
      <c r="G26">
        <f>245.4*1000</f>
        <v>245400</v>
      </c>
      <c r="H26">
        <f t="shared" si="1"/>
        <v>57.668999999999997</v>
      </c>
      <c r="I26" s="3">
        <f t="shared" si="2"/>
        <v>1010.5</v>
      </c>
      <c r="J26">
        <f>1509*10000</f>
        <v>15090000</v>
      </c>
    </row>
    <row r="27" spans="1:10" x14ac:dyDescent="0.3">
      <c r="A27" s="7" t="s">
        <v>305</v>
      </c>
      <c r="B27">
        <f>54.3*100</f>
        <v>5430</v>
      </c>
      <c r="C27">
        <v>160</v>
      </c>
      <c r="D27">
        <v>7850</v>
      </c>
      <c r="E27">
        <f t="shared" si="0"/>
        <v>0.426255</v>
      </c>
      <c r="F27">
        <v>235</v>
      </c>
      <c r="G27">
        <f>354*1000</f>
        <v>354000</v>
      </c>
      <c r="H27">
        <f t="shared" si="1"/>
        <v>83.19</v>
      </c>
      <c r="I27" s="3">
        <f t="shared" si="2"/>
        <v>1276.05</v>
      </c>
      <c r="J27">
        <f>2492*10000</f>
        <v>24920000</v>
      </c>
    </row>
    <row r="28" spans="1:10" x14ac:dyDescent="0.3">
      <c r="A28" s="7" t="s">
        <v>306</v>
      </c>
      <c r="B28">
        <f>65.3*100</f>
        <v>6530</v>
      </c>
      <c r="C28">
        <v>180</v>
      </c>
      <c r="D28">
        <v>7850</v>
      </c>
      <c r="E28">
        <f t="shared" si="0"/>
        <v>0.51260499999999998</v>
      </c>
      <c r="F28">
        <v>235</v>
      </c>
      <c r="G28">
        <f>481.4*1000</f>
        <v>481400</v>
      </c>
      <c r="H28">
        <f t="shared" si="1"/>
        <v>113.129</v>
      </c>
      <c r="I28" s="3">
        <f t="shared" si="2"/>
        <v>1534.55</v>
      </c>
      <c r="J28">
        <f>3831*10000</f>
        <v>38310000</v>
      </c>
    </row>
    <row r="29" spans="1:10" x14ac:dyDescent="0.3">
      <c r="A29" s="7" t="s">
        <v>307</v>
      </c>
      <c r="B29">
        <f>78.1*100</f>
        <v>7809.9999999999991</v>
      </c>
      <c r="C29">
        <v>200</v>
      </c>
      <c r="D29">
        <v>7850</v>
      </c>
      <c r="E29">
        <f t="shared" si="0"/>
        <v>0.61308499999999988</v>
      </c>
      <c r="F29">
        <v>235</v>
      </c>
      <c r="G29">
        <f>642.5*1000</f>
        <v>642500</v>
      </c>
      <c r="H29">
        <f t="shared" si="1"/>
        <v>150.98750000000001</v>
      </c>
      <c r="I29" s="3">
        <f t="shared" si="2"/>
        <v>1835.3499999999997</v>
      </c>
      <c r="J29">
        <f>5696*10000</f>
        <v>56960000</v>
      </c>
    </row>
    <row r="30" spans="1:10" x14ac:dyDescent="0.3">
      <c r="A30" s="7" t="s">
        <v>308</v>
      </c>
      <c r="B30">
        <f>91*100</f>
        <v>9100</v>
      </c>
      <c r="C30">
        <v>220</v>
      </c>
      <c r="D30">
        <v>7850</v>
      </c>
      <c r="E30">
        <f t="shared" si="0"/>
        <v>0.71435000000000004</v>
      </c>
      <c r="F30">
        <v>235</v>
      </c>
      <c r="G30">
        <f>827*1000</f>
        <v>827000</v>
      </c>
      <c r="H30">
        <f t="shared" si="1"/>
        <v>194.345</v>
      </c>
      <c r="I30" s="3">
        <f t="shared" si="2"/>
        <v>2138.5</v>
      </c>
      <c r="J30">
        <f>8091*10000</f>
        <v>80910000</v>
      </c>
    </row>
    <row r="31" spans="1:10" x14ac:dyDescent="0.3">
      <c r="A31" s="7" t="s">
        <v>309</v>
      </c>
      <c r="B31">
        <f>106*100</f>
        <v>10600</v>
      </c>
      <c r="C31">
        <v>240</v>
      </c>
      <c r="D31">
        <v>7850</v>
      </c>
      <c r="E31">
        <f t="shared" si="0"/>
        <v>0.83210000000000006</v>
      </c>
      <c r="F31">
        <v>235</v>
      </c>
      <c r="G31">
        <f>1053*1000</f>
        <v>1053000</v>
      </c>
      <c r="H31">
        <f t="shared" si="1"/>
        <v>247.45500000000001</v>
      </c>
      <c r="I31" s="3">
        <f t="shared" si="2"/>
        <v>2491</v>
      </c>
      <c r="J31">
        <f>11260*10000</f>
        <v>112600000</v>
      </c>
    </row>
    <row r="32" spans="1:10" x14ac:dyDescent="0.3">
      <c r="A32" s="7" t="s">
        <v>310</v>
      </c>
      <c r="B32">
        <f>118.4*100</f>
        <v>11840</v>
      </c>
      <c r="C32">
        <v>260</v>
      </c>
      <c r="D32">
        <v>7850</v>
      </c>
      <c r="E32">
        <f t="shared" si="0"/>
        <v>0.92944000000000004</v>
      </c>
      <c r="F32">
        <v>235</v>
      </c>
      <c r="G32">
        <f>1283*1000</f>
        <v>1283000</v>
      </c>
      <c r="H32">
        <f t="shared" si="1"/>
        <v>301.505</v>
      </c>
      <c r="I32" s="3">
        <f t="shared" si="2"/>
        <v>2782.4</v>
      </c>
      <c r="J32">
        <f>14920*10000</f>
        <v>149200000</v>
      </c>
    </row>
    <row r="33" spans="1:10" x14ac:dyDescent="0.3">
      <c r="A33" s="7" t="s">
        <v>311</v>
      </c>
      <c r="B33">
        <f>131.4*100</f>
        <v>13140</v>
      </c>
      <c r="C33">
        <v>280</v>
      </c>
      <c r="D33">
        <v>7850</v>
      </c>
      <c r="E33">
        <f t="shared" si="0"/>
        <v>1.03149</v>
      </c>
      <c r="F33">
        <v>235</v>
      </c>
      <c r="G33">
        <f>1534*1000</f>
        <v>1534000</v>
      </c>
      <c r="H33">
        <f t="shared" si="1"/>
        <v>360.49</v>
      </c>
      <c r="I33" s="3">
        <f t="shared" si="2"/>
        <v>3087.9</v>
      </c>
      <c r="J33">
        <f>19270*10000</f>
        <v>192700000</v>
      </c>
    </row>
    <row r="34" spans="1:10" x14ac:dyDescent="0.3">
      <c r="A34" s="7" t="s">
        <v>312</v>
      </c>
      <c r="B34">
        <f>149.1*100</f>
        <v>14910</v>
      </c>
      <c r="C34">
        <v>300</v>
      </c>
      <c r="D34">
        <v>7850</v>
      </c>
      <c r="E34">
        <f t="shared" si="0"/>
        <v>1.1704349999999999</v>
      </c>
      <c r="F34">
        <v>235</v>
      </c>
      <c r="G34">
        <f>1869*1000</f>
        <v>1869000</v>
      </c>
      <c r="H34">
        <f t="shared" si="1"/>
        <v>439.21499999999997</v>
      </c>
      <c r="I34" s="3">
        <f t="shared" si="2"/>
        <v>3503.85</v>
      </c>
      <c r="J34">
        <f>25170*10000</f>
        <v>251700000</v>
      </c>
    </row>
    <row r="35" spans="1:10" x14ac:dyDescent="0.3">
      <c r="A35" s="7" t="s">
        <v>313</v>
      </c>
      <c r="B35">
        <f>161.3*100</f>
        <v>16130.000000000002</v>
      </c>
      <c r="C35">
        <v>320</v>
      </c>
      <c r="D35">
        <v>7850</v>
      </c>
      <c r="E35">
        <f t="shared" si="0"/>
        <v>1.2662050000000002</v>
      </c>
      <c r="F35">
        <v>235</v>
      </c>
      <c r="G35">
        <f>2149*1000</f>
        <v>2149000</v>
      </c>
      <c r="H35">
        <f t="shared" si="1"/>
        <v>505.01499999999999</v>
      </c>
      <c r="I35" s="3">
        <f t="shared" si="2"/>
        <v>3790.5500000000006</v>
      </c>
      <c r="J35">
        <f>30820*10000</f>
        <v>308200000</v>
      </c>
    </row>
    <row r="36" spans="1:10" x14ac:dyDescent="0.3">
      <c r="A36" s="7" t="s">
        <v>314</v>
      </c>
      <c r="B36">
        <f>170.9*100</f>
        <v>17090</v>
      </c>
      <c r="C36">
        <v>340</v>
      </c>
      <c r="D36">
        <v>7850</v>
      </c>
      <c r="E36">
        <f t="shared" si="0"/>
        <v>1.3415650000000001</v>
      </c>
      <c r="F36">
        <v>235</v>
      </c>
      <c r="G36">
        <f>2408*1000</f>
        <v>2408000</v>
      </c>
      <c r="H36">
        <f t="shared" si="1"/>
        <v>565.88</v>
      </c>
      <c r="I36" s="3">
        <f t="shared" si="2"/>
        <v>4016.15</v>
      </c>
      <c r="J36">
        <f>36660*10000</f>
        <v>366600000</v>
      </c>
    </row>
    <row r="37" spans="1:10" x14ac:dyDescent="0.3">
      <c r="A37" s="7" t="s">
        <v>315</v>
      </c>
      <c r="B37">
        <f>180.6*100</f>
        <v>18060</v>
      </c>
      <c r="C37">
        <v>360</v>
      </c>
      <c r="D37">
        <v>7850</v>
      </c>
      <c r="E37">
        <f t="shared" si="0"/>
        <v>1.41771</v>
      </c>
      <c r="F37">
        <v>235</v>
      </c>
      <c r="G37">
        <f>2683*1000</f>
        <v>2683000</v>
      </c>
      <c r="H37">
        <f t="shared" si="1"/>
        <v>630.505</v>
      </c>
      <c r="I37" s="3">
        <f t="shared" si="2"/>
        <v>4244.1000000000004</v>
      </c>
      <c r="J37">
        <f>43190*10000</f>
        <v>431900000</v>
      </c>
    </row>
    <row r="38" spans="1:10" x14ac:dyDescent="0.3">
      <c r="A38" s="7" t="s">
        <v>316</v>
      </c>
      <c r="B38">
        <f>197.8*100</f>
        <v>19780</v>
      </c>
      <c r="C38">
        <v>400</v>
      </c>
      <c r="D38">
        <v>7850</v>
      </c>
      <c r="E38">
        <f t="shared" si="0"/>
        <v>1.5527300000000002</v>
      </c>
      <c r="F38">
        <v>235</v>
      </c>
      <c r="G38">
        <f>3232*1000</f>
        <v>3232000</v>
      </c>
      <c r="H38">
        <f t="shared" si="1"/>
        <v>759.52</v>
      </c>
      <c r="I38" s="3">
        <f t="shared" si="2"/>
        <v>4648.3</v>
      </c>
      <c r="J38">
        <f>57680*10000</f>
        <v>576800000</v>
      </c>
    </row>
    <row r="39" spans="1:10" x14ac:dyDescent="0.3">
      <c r="A39" s="7" t="s">
        <v>317</v>
      </c>
      <c r="B39">
        <f>218*100</f>
        <v>21800</v>
      </c>
      <c r="C39">
        <v>450</v>
      </c>
      <c r="D39">
        <v>7850</v>
      </c>
      <c r="E39">
        <f t="shared" si="0"/>
        <v>1.7113</v>
      </c>
      <c r="F39">
        <v>235</v>
      </c>
      <c r="G39">
        <f>3982*1000</f>
        <v>3982000</v>
      </c>
      <c r="H39">
        <f t="shared" si="1"/>
        <v>935.77</v>
      </c>
      <c r="I39" s="3">
        <f t="shared" si="2"/>
        <v>5123</v>
      </c>
      <c r="J39">
        <f>79890*10000</f>
        <v>798900000</v>
      </c>
    </row>
    <row r="40" spans="1:10" x14ac:dyDescent="0.3">
      <c r="A40" s="7" t="s">
        <v>318</v>
      </c>
      <c r="B40">
        <f>238.6*100</f>
        <v>23860</v>
      </c>
      <c r="C40">
        <v>500</v>
      </c>
      <c r="D40">
        <v>7850</v>
      </c>
      <c r="E40">
        <f t="shared" si="0"/>
        <v>1.8730100000000001</v>
      </c>
      <c r="F40">
        <v>235</v>
      </c>
      <c r="G40">
        <f>4815*1000</f>
        <v>4815000</v>
      </c>
      <c r="H40">
        <f t="shared" si="1"/>
        <v>1131.5250000000001</v>
      </c>
      <c r="I40" s="3">
        <f t="shared" si="2"/>
        <v>5607.1</v>
      </c>
      <c r="J40">
        <f>107200*10000</f>
        <v>1072000000</v>
      </c>
    </row>
    <row r="41" spans="1:10" x14ac:dyDescent="0.3">
      <c r="A41" s="7" t="s">
        <v>319</v>
      </c>
      <c r="B41">
        <f>254.1*100</f>
        <v>25410</v>
      </c>
      <c r="C41">
        <v>550</v>
      </c>
      <c r="D41">
        <v>7850</v>
      </c>
      <c r="E41">
        <f t="shared" si="0"/>
        <v>1.994685</v>
      </c>
      <c r="F41">
        <v>235</v>
      </c>
      <c r="G41">
        <f>5591*1000</f>
        <v>5591000</v>
      </c>
      <c r="H41">
        <f t="shared" si="1"/>
        <v>1313.885</v>
      </c>
      <c r="I41" s="3">
        <f t="shared" si="2"/>
        <v>5971.35</v>
      </c>
      <c r="J41">
        <f>136700*10000</f>
        <v>1367000000</v>
      </c>
    </row>
    <row r="42" spans="1:10" x14ac:dyDescent="0.3">
      <c r="A42" s="7" t="s">
        <v>320</v>
      </c>
      <c r="B42">
        <f>270*100</f>
        <v>27000</v>
      </c>
      <c r="C42">
        <v>600</v>
      </c>
      <c r="D42">
        <v>7850</v>
      </c>
      <c r="E42">
        <f t="shared" si="0"/>
        <v>2.1194999999999999</v>
      </c>
      <c r="F42">
        <v>235</v>
      </c>
      <c r="G42">
        <f>6425*1000</f>
        <v>6425000</v>
      </c>
      <c r="H42">
        <f t="shared" si="1"/>
        <v>1509.875</v>
      </c>
      <c r="I42" s="3">
        <f t="shared" si="2"/>
        <v>6345</v>
      </c>
      <c r="J42">
        <f>171000*10000</f>
        <v>1710000000</v>
      </c>
    </row>
    <row r="43" spans="1:10" x14ac:dyDescent="0.3">
      <c r="A43" s="7" t="s">
        <v>321</v>
      </c>
      <c r="B43">
        <f>286.3*100</f>
        <v>28630</v>
      </c>
      <c r="C43">
        <v>650</v>
      </c>
      <c r="D43">
        <v>7850</v>
      </c>
      <c r="E43">
        <f t="shared" si="0"/>
        <v>2.247455</v>
      </c>
      <c r="F43">
        <v>235</v>
      </c>
      <c r="G43">
        <f>7320*1000</f>
        <v>7320000</v>
      </c>
      <c r="H43">
        <f t="shared" si="1"/>
        <v>1720.2</v>
      </c>
      <c r="I43" s="3">
        <f t="shared" si="2"/>
        <v>6728.05</v>
      </c>
      <c r="J43">
        <f>210600*10000</f>
        <v>2106000000</v>
      </c>
    </row>
    <row r="44" spans="1:10" x14ac:dyDescent="0.3">
      <c r="A44" s="7" t="s">
        <v>322</v>
      </c>
      <c r="B44">
        <f>306.4*100</f>
        <v>30639.999999999996</v>
      </c>
      <c r="C44">
        <v>700</v>
      </c>
      <c r="D44">
        <v>7850</v>
      </c>
      <c r="E44">
        <f t="shared" si="0"/>
        <v>2.4052399999999996</v>
      </c>
      <c r="F44">
        <v>235</v>
      </c>
      <c r="G44">
        <f>8327*1000</f>
        <v>8327000</v>
      </c>
      <c r="H44">
        <f t="shared" si="1"/>
        <v>1956.845</v>
      </c>
      <c r="I44" s="3">
        <f t="shared" si="2"/>
        <v>7200.3999999999987</v>
      </c>
      <c r="J44">
        <f>256900*10000</f>
        <v>2569000000</v>
      </c>
    </row>
    <row r="45" spans="1:10" x14ac:dyDescent="0.3">
      <c r="A45" s="8" t="s">
        <v>323</v>
      </c>
      <c r="B45">
        <f>334.2*100</f>
        <v>33420</v>
      </c>
      <c r="C45">
        <v>800</v>
      </c>
      <c r="D45">
        <v>7850</v>
      </c>
      <c r="E45">
        <f t="shared" si="0"/>
        <v>2.6234699999999997</v>
      </c>
      <c r="F45">
        <v>235</v>
      </c>
      <c r="G45">
        <f>10230*1000</f>
        <v>10230000</v>
      </c>
      <c r="H45">
        <f t="shared" si="1"/>
        <v>2404.0500000000002</v>
      </c>
      <c r="I45" s="3">
        <f t="shared" si="2"/>
        <v>7853.7</v>
      </c>
      <c r="J45">
        <f>359100*10000</f>
        <v>3591000000</v>
      </c>
    </row>
    <row r="46" spans="1:10" x14ac:dyDescent="0.3">
      <c r="I46" s="2"/>
    </row>
    <row r="47" spans="1:10" x14ac:dyDescent="0.3">
      <c r="I47" s="2"/>
    </row>
    <row r="48" spans="1:10" x14ac:dyDescent="0.3">
      <c r="I48" s="2"/>
    </row>
    <row r="49" spans="9:9" x14ac:dyDescent="0.3">
      <c r="I49" s="2"/>
    </row>
    <row r="50" spans="9:9" x14ac:dyDescent="0.3">
      <c r="I50" s="2"/>
    </row>
    <row r="51" spans="9:9" x14ac:dyDescent="0.3">
      <c r="I51" s="2"/>
    </row>
    <row r="52" spans="9:9" x14ac:dyDescent="0.3">
      <c r="I52" s="2"/>
    </row>
    <row r="53" spans="9:9" x14ac:dyDescent="0.3">
      <c r="I53" s="2"/>
    </row>
    <row r="54" spans="9:9" x14ac:dyDescent="0.3">
      <c r="I54" s="2"/>
    </row>
    <row r="55" spans="9:9" x14ac:dyDescent="0.3">
      <c r="I55" s="2"/>
    </row>
    <row r="56" spans="9:9" x14ac:dyDescent="0.3">
      <c r="I56" s="2"/>
    </row>
    <row r="57" spans="9:9" x14ac:dyDescent="0.3">
      <c r="I57" s="2"/>
    </row>
    <row r="58" spans="9:9" x14ac:dyDescent="0.3">
      <c r="I58" s="2"/>
    </row>
    <row r="59" spans="9:9" x14ac:dyDescent="0.3">
      <c r="I59" s="2"/>
    </row>
    <row r="60" spans="9:9" x14ac:dyDescent="0.3">
      <c r="I60" s="2"/>
    </row>
  </sheetData>
  <pageMargins left="0.25" right="0.25" top="0.75" bottom="0.75" header="0.3" footer="0.3"/>
  <pageSetup paperSize="9" scale="68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B201C-A290-4D02-A9D6-FBD18FBCE787}">
  <sheetPr>
    <pageSetUpPr fitToPage="1"/>
  </sheetPr>
  <dimension ref="A1:N165"/>
  <sheetViews>
    <sheetView zoomScale="90" zoomScaleNormal="90" workbookViewId="0">
      <pane ySplit="1" topLeftCell="A134" activePane="bottomLeft" state="frozen"/>
      <selection pane="bottomLeft" activeCell="O162" sqref="O162"/>
    </sheetView>
  </sheetViews>
  <sheetFormatPr defaultRowHeight="14.4" x14ac:dyDescent="0.3"/>
  <cols>
    <col min="1" max="3" width="11.33203125" customWidth="1"/>
    <col min="4" max="4" width="12.109375" customWidth="1"/>
    <col min="5" max="5" width="16.33203125" customWidth="1"/>
    <col min="6" max="6" width="13.5546875" customWidth="1"/>
    <col min="7" max="7" width="9.33203125" customWidth="1"/>
    <col min="8" max="8" width="13.88671875" customWidth="1"/>
    <col min="9" max="9" width="11.44140625" customWidth="1"/>
    <col min="10" max="10" width="23.44140625" customWidth="1"/>
    <col min="11" max="11" width="26.5546875" customWidth="1"/>
    <col min="12" max="12" width="17.5546875" customWidth="1"/>
    <col min="14" max="14" width="13.44140625" customWidth="1"/>
  </cols>
  <sheetData>
    <row r="1" spans="1:14" x14ac:dyDescent="0.3">
      <c r="A1" s="6" t="s">
        <v>3</v>
      </c>
      <c r="B1" s="6" t="s">
        <v>48</v>
      </c>
      <c r="C1" s="6" t="s">
        <v>186</v>
      </c>
      <c r="D1" s="6" t="s">
        <v>2</v>
      </c>
      <c r="E1" s="6" t="s">
        <v>272</v>
      </c>
      <c r="F1" s="6" t="s">
        <v>15</v>
      </c>
      <c r="G1" s="6" t="s">
        <v>426</v>
      </c>
      <c r="H1" s="6" t="s">
        <v>189</v>
      </c>
      <c r="I1" s="6" t="s">
        <v>50</v>
      </c>
      <c r="J1" s="6" t="s">
        <v>187</v>
      </c>
      <c r="K1" s="6" t="s">
        <v>188</v>
      </c>
      <c r="L1" s="6" t="s">
        <v>16</v>
      </c>
      <c r="N1" s="1"/>
    </row>
    <row r="2" spans="1:14" x14ac:dyDescent="0.3">
      <c r="A2" s="7" t="s">
        <v>18</v>
      </c>
      <c r="B2">
        <v>120</v>
      </c>
      <c r="C2">
        <v>100</v>
      </c>
      <c r="D2">
        <f>B2*C2</f>
        <v>12000</v>
      </c>
      <c r="E2">
        <f>B2*C2/(1000*1000)*5</f>
        <v>0.06</v>
      </c>
      <c r="F2">
        <v>24</v>
      </c>
      <c r="G2" s="2">
        <v>1.1000000000000001</v>
      </c>
      <c r="H2" s="2">
        <f>(F2/1.25)*0.8*1*G2</f>
        <v>16.896000000000001</v>
      </c>
      <c r="I2">
        <f t="shared" ref="I2:I33" si="0">D2/2</f>
        <v>6000</v>
      </c>
      <c r="J2" s="2">
        <f>K2</f>
        <v>1.5</v>
      </c>
      <c r="K2" s="2">
        <v>1.5</v>
      </c>
      <c r="L2">
        <f t="shared" ref="L2:L33" si="1">C2*B2^3/12</f>
        <v>14400000</v>
      </c>
    </row>
    <row r="3" spans="1:14" x14ac:dyDescent="0.3">
      <c r="A3" s="7" t="s">
        <v>19</v>
      </c>
      <c r="B3">
        <v>160</v>
      </c>
      <c r="C3">
        <v>100</v>
      </c>
      <c r="D3">
        <f t="shared" ref="D3:D66" si="2">B3*C3</f>
        <v>16000</v>
      </c>
      <c r="E3">
        <f>B3*C3/(1000*1000)*5</f>
        <v>0.08</v>
      </c>
      <c r="F3">
        <v>24</v>
      </c>
      <c r="G3" s="2">
        <v>1.1000000000000001</v>
      </c>
      <c r="H3" s="2">
        <f t="shared" ref="H3:H66" si="3">(F3/1.25)*0.8*1*G3</f>
        <v>16.896000000000001</v>
      </c>
      <c r="I3">
        <f t="shared" si="0"/>
        <v>8000</v>
      </c>
      <c r="J3" s="2">
        <f t="shared" ref="J3:J9" si="4">K3</f>
        <v>3</v>
      </c>
      <c r="K3" s="2">
        <v>3</v>
      </c>
      <c r="L3">
        <f t="shared" si="1"/>
        <v>34133333.333333336</v>
      </c>
    </row>
    <row r="4" spans="1:14" x14ac:dyDescent="0.3">
      <c r="A4" s="7" t="s">
        <v>22</v>
      </c>
      <c r="B4">
        <v>200</v>
      </c>
      <c r="C4">
        <v>100</v>
      </c>
      <c r="D4">
        <f t="shared" si="2"/>
        <v>20000</v>
      </c>
      <c r="E4">
        <f>B4*C4/(1000*1000)*5</f>
        <v>0.1</v>
      </c>
      <c r="F4">
        <v>24</v>
      </c>
      <c r="G4" s="2">
        <v>1.1000000000000001</v>
      </c>
      <c r="H4" s="2">
        <f t="shared" si="3"/>
        <v>16.896000000000001</v>
      </c>
      <c r="I4">
        <f t="shared" si="0"/>
        <v>10000</v>
      </c>
      <c r="J4" s="2">
        <f t="shared" si="4"/>
        <v>6</v>
      </c>
      <c r="K4" s="2">
        <v>6</v>
      </c>
      <c r="L4">
        <f t="shared" si="1"/>
        <v>66666666.666666664</v>
      </c>
    </row>
    <row r="5" spans="1:14" x14ac:dyDescent="0.3">
      <c r="A5" s="7" t="s">
        <v>23</v>
      </c>
      <c r="B5">
        <v>240</v>
      </c>
      <c r="C5">
        <v>100</v>
      </c>
      <c r="D5">
        <f t="shared" si="2"/>
        <v>24000</v>
      </c>
      <c r="E5">
        <f t="shared" ref="E5:E68" si="5">B5*C5/(1000*1000)*5</f>
        <v>0.12</v>
      </c>
      <c r="F5">
        <v>24</v>
      </c>
      <c r="G5" s="2">
        <f t="shared" ref="G5:G66" si="6">(600/B5)^0.1</f>
        <v>1.0959582263852172</v>
      </c>
      <c r="H5" s="2">
        <f t="shared" si="3"/>
        <v>16.833918357276936</v>
      </c>
      <c r="I5">
        <f t="shared" si="0"/>
        <v>12000</v>
      </c>
      <c r="J5" s="2">
        <f t="shared" si="4"/>
        <v>10</v>
      </c>
      <c r="K5" s="2">
        <v>10</v>
      </c>
      <c r="L5">
        <f t="shared" si="1"/>
        <v>115200000</v>
      </c>
    </row>
    <row r="6" spans="1:14" x14ac:dyDescent="0.3">
      <c r="A6" s="7" t="s">
        <v>52</v>
      </c>
      <c r="B6">
        <v>280</v>
      </c>
      <c r="C6">
        <v>100</v>
      </c>
      <c r="D6">
        <f t="shared" si="2"/>
        <v>28000</v>
      </c>
      <c r="E6">
        <f t="shared" si="5"/>
        <v>0.14000000000000001</v>
      </c>
      <c r="F6">
        <v>24</v>
      </c>
      <c r="G6" s="2">
        <f t="shared" si="6"/>
        <v>1.0791935024728683</v>
      </c>
      <c r="H6" s="2">
        <f t="shared" si="3"/>
        <v>16.576412197983256</v>
      </c>
      <c r="I6">
        <f t="shared" si="0"/>
        <v>14000</v>
      </c>
      <c r="J6" s="2">
        <f t="shared" si="4"/>
        <v>15</v>
      </c>
      <c r="K6" s="2">
        <v>15</v>
      </c>
      <c r="L6">
        <f t="shared" si="1"/>
        <v>182933333.33333334</v>
      </c>
    </row>
    <row r="7" spans="1:14" x14ac:dyDescent="0.3">
      <c r="A7" s="7" t="s">
        <v>59</v>
      </c>
      <c r="B7">
        <v>320</v>
      </c>
      <c r="C7">
        <v>100</v>
      </c>
      <c r="D7">
        <f t="shared" si="2"/>
        <v>32000</v>
      </c>
      <c r="E7">
        <f t="shared" si="5"/>
        <v>0.16</v>
      </c>
      <c r="F7">
        <v>24</v>
      </c>
      <c r="G7" s="2">
        <f t="shared" si="6"/>
        <v>1.0648786680336062</v>
      </c>
      <c r="H7" s="2">
        <f t="shared" si="3"/>
        <v>16.35653634099619</v>
      </c>
      <c r="I7">
        <f t="shared" si="0"/>
        <v>16000</v>
      </c>
      <c r="J7" s="2">
        <f t="shared" si="4"/>
        <v>24</v>
      </c>
      <c r="K7" s="2">
        <v>24</v>
      </c>
      <c r="L7">
        <f t="shared" si="1"/>
        <v>273066666.66666669</v>
      </c>
    </row>
    <row r="8" spans="1:14" x14ac:dyDescent="0.3">
      <c r="A8" s="7" t="s">
        <v>60</v>
      </c>
      <c r="B8">
        <v>360</v>
      </c>
      <c r="C8">
        <v>100</v>
      </c>
      <c r="D8">
        <f t="shared" si="2"/>
        <v>36000</v>
      </c>
      <c r="E8">
        <f t="shared" si="5"/>
        <v>0.18</v>
      </c>
      <c r="F8">
        <v>24</v>
      </c>
      <c r="G8" s="2">
        <f t="shared" si="6"/>
        <v>1.0524097791489255</v>
      </c>
      <c r="H8" s="2">
        <f t="shared" si="3"/>
        <v>16.165014207727495</v>
      </c>
      <c r="I8">
        <f t="shared" si="0"/>
        <v>18000</v>
      </c>
      <c r="J8" s="2">
        <f t="shared" si="4"/>
        <v>31</v>
      </c>
      <c r="K8" s="2">
        <v>31</v>
      </c>
      <c r="L8">
        <f t="shared" si="1"/>
        <v>388800000</v>
      </c>
    </row>
    <row r="9" spans="1:14" x14ac:dyDescent="0.3">
      <c r="A9" s="7" t="s">
        <v>61</v>
      </c>
      <c r="B9">
        <v>400</v>
      </c>
      <c r="C9">
        <v>100</v>
      </c>
      <c r="D9">
        <f t="shared" si="2"/>
        <v>40000</v>
      </c>
      <c r="E9">
        <f t="shared" si="5"/>
        <v>0.2</v>
      </c>
      <c r="F9">
        <v>24</v>
      </c>
      <c r="G9" s="2">
        <f t="shared" si="6"/>
        <v>1.0413797439924106</v>
      </c>
      <c r="H9" s="2">
        <f t="shared" si="3"/>
        <v>15.995592867723426</v>
      </c>
      <c r="I9">
        <f t="shared" si="0"/>
        <v>20000</v>
      </c>
      <c r="J9" s="2">
        <f t="shared" si="4"/>
        <v>41</v>
      </c>
      <c r="K9" s="2">
        <v>41</v>
      </c>
      <c r="L9">
        <f t="shared" si="1"/>
        <v>533333333.33333331</v>
      </c>
    </row>
    <row r="10" spans="1:14" x14ac:dyDescent="0.3">
      <c r="A10" s="7" t="s">
        <v>62</v>
      </c>
      <c r="B10">
        <v>440</v>
      </c>
      <c r="C10">
        <v>100</v>
      </c>
      <c r="D10">
        <f t="shared" si="2"/>
        <v>44000</v>
      </c>
      <c r="E10">
        <f t="shared" si="5"/>
        <v>0.21999999999999997</v>
      </c>
      <c r="F10">
        <v>24</v>
      </c>
      <c r="G10" s="2">
        <f t="shared" si="6"/>
        <v>1.0315014846402712</v>
      </c>
      <c r="H10" s="2">
        <f t="shared" si="3"/>
        <v>15.843862804074567</v>
      </c>
      <c r="I10">
        <f t="shared" si="0"/>
        <v>22000</v>
      </c>
      <c r="J10" s="2">
        <f>L10*H10/(B10*1000*1000/2)</f>
        <v>51.122863981147262</v>
      </c>
      <c r="K10" s="5" t="s">
        <v>427</v>
      </c>
      <c r="L10">
        <f t="shared" si="1"/>
        <v>709866666.66666663</v>
      </c>
    </row>
    <row r="11" spans="1:14" x14ac:dyDescent="0.3">
      <c r="A11" s="7" t="s">
        <v>63</v>
      </c>
      <c r="B11">
        <v>480</v>
      </c>
      <c r="C11">
        <v>100</v>
      </c>
      <c r="D11">
        <f t="shared" si="2"/>
        <v>48000</v>
      </c>
      <c r="E11">
        <f t="shared" si="5"/>
        <v>0.24</v>
      </c>
      <c r="F11">
        <v>24</v>
      </c>
      <c r="G11" s="2">
        <f t="shared" si="6"/>
        <v>1.0225651825635729</v>
      </c>
      <c r="H11" s="2">
        <f t="shared" si="3"/>
        <v>15.706601204176479</v>
      </c>
      <c r="I11">
        <f t="shared" si="0"/>
        <v>24000</v>
      </c>
      <c r="J11" s="2">
        <f>L11*H11/(B11*1000*1000/2)</f>
        <v>60.31334862403768</v>
      </c>
      <c r="K11" s="5" t="s">
        <v>427</v>
      </c>
      <c r="L11">
        <f t="shared" si="1"/>
        <v>921600000</v>
      </c>
    </row>
    <row r="12" spans="1:14" x14ac:dyDescent="0.3">
      <c r="A12" s="7" t="s">
        <v>20</v>
      </c>
      <c r="B12">
        <v>120</v>
      </c>
      <c r="C12">
        <v>120</v>
      </c>
      <c r="D12">
        <f t="shared" si="2"/>
        <v>14400</v>
      </c>
      <c r="E12">
        <f t="shared" si="5"/>
        <v>7.1999999999999995E-2</v>
      </c>
      <c r="F12">
        <v>24</v>
      </c>
      <c r="G12" s="2">
        <v>1.1000000000000001</v>
      </c>
      <c r="H12" s="2">
        <f t="shared" si="3"/>
        <v>16.896000000000001</v>
      </c>
      <c r="I12">
        <f t="shared" si="0"/>
        <v>7200</v>
      </c>
      <c r="J12" s="2">
        <f>K12</f>
        <v>1.5</v>
      </c>
      <c r="K12" s="2">
        <v>1.5</v>
      </c>
      <c r="L12">
        <f t="shared" si="1"/>
        <v>17280000</v>
      </c>
    </row>
    <row r="13" spans="1:14" x14ac:dyDescent="0.3">
      <c r="A13" s="7" t="s">
        <v>21</v>
      </c>
      <c r="B13">
        <v>160</v>
      </c>
      <c r="C13">
        <v>120</v>
      </c>
      <c r="D13">
        <f t="shared" si="2"/>
        <v>19200</v>
      </c>
      <c r="E13">
        <f t="shared" si="5"/>
        <v>9.5999999999999988E-2</v>
      </c>
      <c r="F13">
        <v>24</v>
      </c>
      <c r="G13" s="2">
        <v>1.1000000000000001</v>
      </c>
      <c r="H13" s="2">
        <f t="shared" si="3"/>
        <v>16.896000000000001</v>
      </c>
      <c r="I13">
        <f t="shared" si="0"/>
        <v>9600</v>
      </c>
      <c r="J13" s="2">
        <f t="shared" ref="J13:J18" si="7">K13</f>
        <v>2.5</v>
      </c>
      <c r="K13" s="2">
        <v>2.5</v>
      </c>
      <c r="L13">
        <f t="shared" si="1"/>
        <v>40960000</v>
      </c>
    </row>
    <row r="14" spans="1:14" x14ac:dyDescent="0.3">
      <c r="A14" s="7" t="s">
        <v>24</v>
      </c>
      <c r="B14">
        <v>200</v>
      </c>
      <c r="C14">
        <v>120</v>
      </c>
      <c r="D14">
        <f t="shared" si="2"/>
        <v>24000</v>
      </c>
      <c r="E14">
        <f t="shared" si="5"/>
        <v>0.12</v>
      </c>
      <c r="F14">
        <v>24</v>
      </c>
      <c r="G14" s="2">
        <v>1.1000000000000001</v>
      </c>
      <c r="H14" s="2">
        <f t="shared" si="3"/>
        <v>16.896000000000001</v>
      </c>
      <c r="I14">
        <f t="shared" si="0"/>
        <v>12000</v>
      </c>
      <c r="J14" s="2">
        <f t="shared" si="7"/>
        <v>6</v>
      </c>
      <c r="K14" s="2">
        <v>6</v>
      </c>
      <c r="L14">
        <f t="shared" si="1"/>
        <v>80000000</v>
      </c>
    </row>
    <row r="15" spans="1:14" x14ac:dyDescent="0.3">
      <c r="A15" s="7" t="s">
        <v>25</v>
      </c>
      <c r="B15">
        <v>240</v>
      </c>
      <c r="C15">
        <v>120</v>
      </c>
      <c r="D15">
        <f t="shared" si="2"/>
        <v>28800</v>
      </c>
      <c r="E15">
        <f t="shared" si="5"/>
        <v>0.14399999999999999</v>
      </c>
      <c r="F15">
        <v>24</v>
      </c>
      <c r="G15" s="2">
        <f t="shared" si="6"/>
        <v>1.0959582263852172</v>
      </c>
      <c r="H15" s="2">
        <f t="shared" si="3"/>
        <v>16.833918357276936</v>
      </c>
      <c r="I15">
        <f t="shared" si="0"/>
        <v>14400</v>
      </c>
      <c r="J15" s="2">
        <f t="shared" si="7"/>
        <v>11</v>
      </c>
      <c r="K15" s="2">
        <v>11</v>
      </c>
      <c r="L15">
        <f t="shared" si="1"/>
        <v>138240000</v>
      </c>
    </row>
    <row r="16" spans="1:14" x14ac:dyDescent="0.3">
      <c r="A16" s="7" t="s">
        <v>26</v>
      </c>
      <c r="B16">
        <v>280</v>
      </c>
      <c r="C16">
        <v>120</v>
      </c>
      <c r="D16">
        <f t="shared" si="2"/>
        <v>33600</v>
      </c>
      <c r="E16">
        <f t="shared" si="5"/>
        <v>0.16799999999999998</v>
      </c>
      <c r="F16">
        <v>24</v>
      </c>
      <c r="G16" s="2">
        <f t="shared" si="6"/>
        <v>1.0791935024728683</v>
      </c>
      <c r="H16" s="2">
        <f t="shared" si="3"/>
        <v>16.576412197983256</v>
      </c>
      <c r="I16">
        <f t="shared" si="0"/>
        <v>16800</v>
      </c>
      <c r="J16" s="2">
        <f t="shared" si="7"/>
        <v>19</v>
      </c>
      <c r="K16" s="2">
        <v>19</v>
      </c>
      <c r="L16">
        <f t="shared" si="1"/>
        <v>219520000</v>
      </c>
    </row>
    <row r="17" spans="1:12" x14ac:dyDescent="0.3">
      <c r="A17" s="7" t="s">
        <v>27</v>
      </c>
      <c r="B17">
        <v>320</v>
      </c>
      <c r="C17">
        <v>120</v>
      </c>
      <c r="D17">
        <f t="shared" si="2"/>
        <v>38400</v>
      </c>
      <c r="E17">
        <f t="shared" si="5"/>
        <v>0.19199999999999998</v>
      </c>
      <c r="F17">
        <v>24</v>
      </c>
      <c r="G17" s="2">
        <f t="shared" si="6"/>
        <v>1.0648786680336062</v>
      </c>
      <c r="H17" s="2">
        <f t="shared" si="3"/>
        <v>16.35653634099619</v>
      </c>
      <c r="I17">
        <f t="shared" si="0"/>
        <v>19200</v>
      </c>
      <c r="J17" s="2">
        <f t="shared" si="7"/>
        <v>27</v>
      </c>
      <c r="K17" s="2">
        <v>27</v>
      </c>
      <c r="L17">
        <f t="shared" si="1"/>
        <v>327680000</v>
      </c>
    </row>
    <row r="18" spans="1:12" x14ac:dyDescent="0.3">
      <c r="A18" s="7" t="s">
        <v>53</v>
      </c>
      <c r="B18">
        <v>360</v>
      </c>
      <c r="C18">
        <v>120</v>
      </c>
      <c r="D18">
        <f t="shared" si="2"/>
        <v>43200</v>
      </c>
      <c r="E18">
        <f t="shared" si="5"/>
        <v>0.21600000000000003</v>
      </c>
      <c r="F18">
        <v>24</v>
      </c>
      <c r="G18" s="2">
        <f t="shared" si="6"/>
        <v>1.0524097791489255</v>
      </c>
      <c r="H18" s="2">
        <f t="shared" si="3"/>
        <v>16.165014207727495</v>
      </c>
      <c r="I18">
        <f t="shared" si="0"/>
        <v>21600</v>
      </c>
      <c r="J18" s="2">
        <f t="shared" si="7"/>
        <v>39</v>
      </c>
      <c r="K18" s="2">
        <v>39</v>
      </c>
      <c r="L18">
        <f t="shared" si="1"/>
        <v>466560000</v>
      </c>
    </row>
    <row r="19" spans="1:12" x14ac:dyDescent="0.3">
      <c r="A19" s="7" t="s">
        <v>64</v>
      </c>
      <c r="B19">
        <v>400</v>
      </c>
      <c r="C19">
        <v>120</v>
      </c>
      <c r="D19">
        <f t="shared" si="2"/>
        <v>48000</v>
      </c>
      <c r="E19">
        <f t="shared" si="5"/>
        <v>0.24</v>
      </c>
      <c r="F19">
        <v>24</v>
      </c>
      <c r="G19" s="2">
        <f t="shared" si="6"/>
        <v>1.0413797439924106</v>
      </c>
      <c r="H19" s="2">
        <f t="shared" si="3"/>
        <v>15.995592867723426</v>
      </c>
      <c r="I19">
        <f t="shared" si="0"/>
        <v>24000</v>
      </c>
      <c r="J19" s="2">
        <f t="shared" ref="J19:J24" si="8">L19*H19/(B19*1000*1000/2)</f>
        <v>51.185897176714967</v>
      </c>
      <c r="K19" s="5" t="s">
        <v>427</v>
      </c>
      <c r="L19">
        <f t="shared" si="1"/>
        <v>640000000</v>
      </c>
    </row>
    <row r="20" spans="1:12" x14ac:dyDescent="0.3">
      <c r="A20" s="7" t="s">
        <v>65</v>
      </c>
      <c r="B20">
        <v>440</v>
      </c>
      <c r="C20">
        <v>120</v>
      </c>
      <c r="D20">
        <f t="shared" si="2"/>
        <v>52800</v>
      </c>
      <c r="E20">
        <f t="shared" si="5"/>
        <v>0.26400000000000001</v>
      </c>
      <c r="F20">
        <v>24</v>
      </c>
      <c r="G20" s="2">
        <f t="shared" si="6"/>
        <v>1.0315014846402712</v>
      </c>
      <c r="H20" s="2">
        <f t="shared" si="3"/>
        <v>15.843862804074567</v>
      </c>
      <c r="I20">
        <f t="shared" si="0"/>
        <v>26400</v>
      </c>
      <c r="J20" s="2">
        <f t="shared" si="8"/>
        <v>61.347436777376721</v>
      </c>
      <c r="K20" s="5" t="s">
        <v>427</v>
      </c>
      <c r="L20">
        <f t="shared" si="1"/>
        <v>851840000</v>
      </c>
    </row>
    <row r="21" spans="1:12" x14ac:dyDescent="0.3">
      <c r="A21" s="7" t="s">
        <v>66</v>
      </c>
      <c r="B21">
        <v>480</v>
      </c>
      <c r="C21">
        <v>120</v>
      </c>
      <c r="D21">
        <f t="shared" si="2"/>
        <v>57600</v>
      </c>
      <c r="E21">
        <f t="shared" si="5"/>
        <v>0.28799999999999998</v>
      </c>
      <c r="F21">
        <v>24</v>
      </c>
      <c r="G21" s="2">
        <f t="shared" si="6"/>
        <v>1.0225651825635729</v>
      </c>
      <c r="H21" s="2">
        <f t="shared" si="3"/>
        <v>15.706601204176479</v>
      </c>
      <c r="I21">
        <f t="shared" si="0"/>
        <v>28800</v>
      </c>
      <c r="J21" s="2">
        <f t="shared" si="8"/>
        <v>72.376018348845207</v>
      </c>
      <c r="K21" s="5" t="s">
        <v>427</v>
      </c>
      <c r="L21">
        <f t="shared" si="1"/>
        <v>1105920000</v>
      </c>
    </row>
    <row r="22" spans="1:12" x14ac:dyDescent="0.3">
      <c r="A22" s="7" t="s">
        <v>67</v>
      </c>
      <c r="B22">
        <v>520</v>
      </c>
      <c r="C22">
        <v>120</v>
      </c>
      <c r="D22">
        <f t="shared" si="2"/>
        <v>62400</v>
      </c>
      <c r="E22">
        <f t="shared" si="5"/>
        <v>0.312</v>
      </c>
      <c r="F22">
        <v>24</v>
      </c>
      <c r="G22" s="2">
        <f>(600/B22)^0.1</f>
        <v>1.0144129637732298</v>
      </c>
      <c r="H22" s="2">
        <f t="shared" si="3"/>
        <v>15.581383123556808</v>
      </c>
      <c r="I22">
        <f t="shared" si="0"/>
        <v>31200</v>
      </c>
      <c r="J22" s="2">
        <f t="shared" si="8"/>
        <v>84.264119932195229</v>
      </c>
      <c r="K22" s="5" t="s">
        <v>427</v>
      </c>
      <c r="L22">
        <f t="shared" si="1"/>
        <v>1406080000</v>
      </c>
    </row>
    <row r="23" spans="1:12" x14ac:dyDescent="0.3">
      <c r="A23" s="7" t="s">
        <v>68</v>
      </c>
      <c r="B23">
        <v>560</v>
      </c>
      <c r="C23">
        <v>120</v>
      </c>
      <c r="D23">
        <f t="shared" si="2"/>
        <v>67200</v>
      </c>
      <c r="E23">
        <f t="shared" si="5"/>
        <v>0.33599999999999997</v>
      </c>
      <c r="F23">
        <v>24</v>
      </c>
      <c r="G23" s="2">
        <f t="shared" si="6"/>
        <v>1.0069231420593452</v>
      </c>
      <c r="H23" s="2">
        <f t="shared" si="3"/>
        <v>15.466339462031542</v>
      </c>
      <c r="I23">
        <f t="shared" si="0"/>
        <v>33600</v>
      </c>
      <c r="J23" s="2">
        <f t="shared" si="8"/>
        <v>97.004881105861827</v>
      </c>
      <c r="K23" s="5" t="s">
        <v>427</v>
      </c>
      <c r="L23">
        <f t="shared" si="1"/>
        <v>1756160000</v>
      </c>
    </row>
    <row r="24" spans="1:12" x14ac:dyDescent="0.3">
      <c r="A24" s="7" t="s">
        <v>69</v>
      </c>
      <c r="B24">
        <v>600</v>
      </c>
      <c r="C24">
        <v>120</v>
      </c>
      <c r="D24">
        <f t="shared" si="2"/>
        <v>72000</v>
      </c>
      <c r="E24">
        <f t="shared" si="5"/>
        <v>0.36</v>
      </c>
      <c r="F24">
        <v>24</v>
      </c>
      <c r="G24" s="2">
        <f t="shared" si="6"/>
        <v>1</v>
      </c>
      <c r="H24" s="2">
        <f t="shared" si="3"/>
        <v>15.36</v>
      </c>
      <c r="I24">
        <f t="shared" si="0"/>
        <v>36000</v>
      </c>
      <c r="J24" s="2">
        <f t="shared" si="8"/>
        <v>110.592</v>
      </c>
      <c r="K24" s="5" t="s">
        <v>427</v>
      </c>
      <c r="L24">
        <f t="shared" si="1"/>
        <v>2160000000</v>
      </c>
    </row>
    <row r="25" spans="1:12" x14ac:dyDescent="0.3">
      <c r="A25" s="7" t="s">
        <v>54</v>
      </c>
      <c r="B25">
        <v>160</v>
      </c>
      <c r="C25">
        <v>140</v>
      </c>
      <c r="D25">
        <f t="shared" si="2"/>
        <v>22400</v>
      </c>
      <c r="E25">
        <f t="shared" si="5"/>
        <v>0.112</v>
      </c>
      <c r="F25">
        <v>24</v>
      </c>
      <c r="G25" s="2">
        <v>1.1000000000000001</v>
      </c>
      <c r="H25" s="2">
        <f t="shared" si="3"/>
        <v>16.896000000000001</v>
      </c>
      <c r="I25">
        <f t="shared" si="0"/>
        <v>11200</v>
      </c>
      <c r="J25" s="2">
        <f>K25</f>
        <v>5</v>
      </c>
      <c r="K25" s="2">
        <v>5</v>
      </c>
      <c r="L25">
        <f t="shared" si="1"/>
        <v>47786666.666666664</v>
      </c>
    </row>
    <row r="26" spans="1:12" x14ac:dyDescent="0.3">
      <c r="A26" s="7" t="s">
        <v>28</v>
      </c>
      <c r="B26">
        <v>200</v>
      </c>
      <c r="C26">
        <v>140</v>
      </c>
      <c r="D26">
        <f t="shared" si="2"/>
        <v>28000</v>
      </c>
      <c r="E26">
        <f t="shared" si="5"/>
        <v>0.14000000000000001</v>
      </c>
      <c r="F26">
        <v>24</v>
      </c>
      <c r="G26" s="2">
        <v>1.1000000000000001</v>
      </c>
      <c r="H26" s="2">
        <f t="shared" si="3"/>
        <v>16.896000000000001</v>
      </c>
      <c r="I26">
        <f t="shared" si="0"/>
        <v>14000</v>
      </c>
      <c r="J26" s="2">
        <f t="shared" ref="J26:J31" si="9">K26</f>
        <v>8</v>
      </c>
      <c r="K26" s="2">
        <v>8</v>
      </c>
      <c r="L26">
        <f t="shared" si="1"/>
        <v>93333333.333333328</v>
      </c>
    </row>
    <row r="27" spans="1:12" x14ac:dyDescent="0.3">
      <c r="A27" s="7" t="s">
        <v>29</v>
      </c>
      <c r="B27">
        <v>240</v>
      </c>
      <c r="C27">
        <v>140</v>
      </c>
      <c r="D27">
        <f t="shared" si="2"/>
        <v>33600</v>
      </c>
      <c r="E27">
        <f t="shared" si="5"/>
        <v>0.16799999999999998</v>
      </c>
      <c r="F27">
        <v>24</v>
      </c>
      <c r="G27" s="2">
        <f t="shared" si="6"/>
        <v>1.0959582263852172</v>
      </c>
      <c r="H27" s="2">
        <f t="shared" si="3"/>
        <v>16.833918357276936</v>
      </c>
      <c r="I27">
        <f t="shared" si="0"/>
        <v>16800</v>
      </c>
      <c r="J27" s="2">
        <f t="shared" si="9"/>
        <v>14</v>
      </c>
      <c r="K27" s="2">
        <v>14</v>
      </c>
      <c r="L27">
        <f t="shared" si="1"/>
        <v>161280000</v>
      </c>
    </row>
    <row r="28" spans="1:12" x14ac:dyDescent="0.3">
      <c r="A28" s="7" t="s">
        <v>30</v>
      </c>
      <c r="B28">
        <v>280</v>
      </c>
      <c r="C28">
        <v>140</v>
      </c>
      <c r="D28">
        <f t="shared" si="2"/>
        <v>39200</v>
      </c>
      <c r="E28">
        <f t="shared" si="5"/>
        <v>0.19600000000000001</v>
      </c>
      <c r="F28">
        <v>24</v>
      </c>
      <c r="G28" s="2">
        <f t="shared" si="6"/>
        <v>1.0791935024728683</v>
      </c>
      <c r="H28" s="2">
        <f t="shared" si="3"/>
        <v>16.576412197983256</v>
      </c>
      <c r="I28">
        <f t="shared" si="0"/>
        <v>19600</v>
      </c>
      <c r="J28" s="2">
        <f t="shared" si="9"/>
        <v>22</v>
      </c>
      <c r="K28" s="2">
        <v>22</v>
      </c>
      <c r="L28">
        <f t="shared" si="1"/>
        <v>256106666.66666666</v>
      </c>
    </row>
    <row r="29" spans="1:12" x14ac:dyDescent="0.3">
      <c r="A29" s="7" t="s">
        <v>31</v>
      </c>
      <c r="B29">
        <v>320</v>
      </c>
      <c r="C29">
        <v>140</v>
      </c>
      <c r="D29">
        <f t="shared" si="2"/>
        <v>44800</v>
      </c>
      <c r="E29">
        <f t="shared" si="5"/>
        <v>0.224</v>
      </c>
      <c r="F29">
        <v>24</v>
      </c>
      <c r="G29" s="2">
        <f t="shared" si="6"/>
        <v>1.0648786680336062</v>
      </c>
      <c r="H29" s="2">
        <f t="shared" si="3"/>
        <v>16.35653634099619</v>
      </c>
      <c r="I29">
        <f t="shared" si="0"/>
        <v>22400</v>
      </c>
      <c r="J29" s="2">
        <f t="shared" si="9"/>
        <v>24</v>
      </c>
      <c r="K29" s="2">
        <v>24</v>
      </c>
      <c r="L29">
        <f t="shared" si="1"/>
        <v>382293333.33333331</v>
      </c>
    </row>
    <row r="30" spans="1:12" x14ac:dyDescent="0.3">
      <c r="A30" s="7" t="s">
        <v>55</v>
      </c>
      <c r="B30">
        <v>360</v>
      </c>
      <c r="C30">
        <v>140</v>
      </c>
      <c r="D30">
        <f t="shared" si="2"/>
        <v>50400</v>
      </c>
      <c r="E30">
        <f t="shared" si="5"/>
        <v>0.252</v>
      </c>
      <c r="F30">
        <v>24</v>
      </c>
      <c r="G30" s="2">
        <f t="shared" si="6"/>
        <v>1.0524097791489255</v>
      </c>
      <c r="H30" s="2">
        <f t="shared" si="3"/>
        <v>16.165014207727495</v>
      </c>
      <c r="I30">
        <f t="shared" si="0"/>
        <v>25200</v>
      </c>
      <c r="J30" s="2">
        <f t="shared" si="9"/>
        <v>31</v>
      </c>
      <c r="K30" s="2">
        <v>31</v>
      </c>
      <c r="L30">
        <f t="shared" si="1"/>
        <v>544320000</v>
      </c>
    </row>
    <row r="31" spans="1:12" x14ac:dyDescent="0.3">
      <c r="A31" s="7" t="s">
        <v>56</v>
      </c>
      <c r="B31">
        <v>400</v>
      </c>
      <c r="C31">
        <v>140</v>
      </c>
      <c r="D31">
        <f t="shared" si="2"/>
        <v>56000</v>
      </c>
      <c r="E31">
        <f t="shared" si="5"/>
        <v>0.28000000000000003</v>
      </c>
      <c r="F31">
        <v>24</v>
      </c>
      <c r="G31" s="2">
        <f t="shared" si="6"/>
        <v>1.0413797439924106</v>
      </c>
      <c r="H31" s="2">
        <f t="shared" si="3"/>
        <v>15.995592867723426</v>
      </c>
      <c r="I31">
        <f t="shared" si="0"/>
        <v>28000</v>
      </c>
      <c r="J31" s="2">
        <f t="shared" si="9"/>
        <v>41</v>
      </c>
      <c r="K31" s="2">
        <v>41</v>
      </c>
      <c r="L31">
        <f t="shared" si="1"/>
        <v>746666666.66666663</v>
      </c>
    </row>
    <row r="32" spans="1:12" x14ac:dyDescent="0.3">
      <c r="A32" s="7" t="s">
        <v>70</v>
      </c>
      <c r="B32">
        <v>440</v>
      </c>
      <c r="C32">
        <v>140</v>
      </c>
      <c r="D32">
        <f t="shared" si="2"/>
        <v>61600</v>
      </c>
      <c r="E32">
        <f t="shared" si="5"/>
        <v>0.308</v>
      </c>
      <c r="F32">
        <v>24</v>
      </c>
      <c r="G32" s="2">
        <f t="shared" si="6"/>
        <v>1.0315014846402712</v>
      </c>
      <c r="H32" s="2">
        <f t="shared" si="3"/>
        <v>15.843862804074567</v>
      </c>
      <c r="I32">
        <f t="shared" si="0"/>
        <v>30800</v>
      </c>
      <c r="J32" s="2">
        <f t="shared" ref="J32:J38" si="10">L32*H32/(B32*1000*1000/2)</f>
        <v>71.572009573606181</v>
      </c>
      <c r="K32" s="5" t="s">
        <v>427</v>
      </c>
      <c r="L32">
        <f t="shared" si="1"/>
        <v>993813333.33333337</v>
      </c>
    </row>
    <row r="33" spans="1:12" x14ac:dyDescent="0.3">
      <c r="A33" s="7" t="s">
        <v>71</v>
      </c>
      <c r="B33">
        <v>480</v>
      </c>
      <c r="C33">
        <v>140</v>
      </c>
      <c r="D33">
        <f t="shared" si="2"/>
        <v>67200</v>
      </c>
      <c r="E33">
        <f t="shared" si="5"/>
        <v>0.33599999999999997</v>
      </c>
      <c r="F33">
        <v>24</v>
      </c>
      <c r="G33" s="2">
        <f t="shared" si="6"/>
        <v>1.0225651825635729</v>
      </c>
      <c r="H33" s="2">
        <f t="shared" si="3"/>
        <v>15.706601204176479</v>
      </c>
      <c r="I33">
        <f t="shared" si="0"/>
        <v>33600</v>
      </c>
      <c r="J33" s="2">
        <f t="shared" si="10"/>
        <v>84.438688073652756</v>
      </c>
      <c r="K33" s="5" t="s">
        <v>427</v>
      </c>
      <c r="L33">
        <f t="shared" si="1"/>
        <v>1290240000</v>
      </c>
    </row>
    <row r="34" spans="1:12" x14ac:dyDescent="0.3">
      <c r="A34" s="7" t="s">
        <v>72</v>
      </c>
      <c r="B34">
        <v>520</v>
      </c>
      <c r="C34">
        <v>140</v>
      </c>
      <c r="D34">
        <f t="shared" si="2"/>
        <v>72800</v>
      </c>
      <c r="E34">
        <f t="shared" si="5"/>
        <v>0.36399999999999999</v>
      </c>
      <c r="F34">
        <v>24</v>
      </c>
      <c r="G34" s="2">
        <f t="shared" si="6"/>
        <v>1.0144129637732298</v>
      </c>
      <c r="H34" s="2">
        <f t="shared" si="3"/>
        <v>15.581383123556808</v>
      </c>
      <c r="I34">
        <f t="shared" ref="I34:I65" si="11">D34/2</f>
        <v>36400</v>
      </c>
      <c r="J34" s="2">
        <f t="shared" si="10"/>
        <v>98.308139920894433</v>
      </c>
      <c r="K34" s="5" t="s">
        <v>427</v>
      </c>
      <c r="L34">
        <f t="shared" ref="L34:L65" si="12">C34*B34^3/12</f>
        <v>1640426666.6666667</v>
      </c>
    </row>
    <row r="35" spans="1:12" x14ac:dyDescent="0.3">
      <c r="A35" s="7" t="s">
        <v>73</v>
      </c>
      <c r="B35">
        <v>560</v>
      </c>
      <c r="C35">
        <v>140</v>
      </c>
      <c r="D35">
        <f t="shared" si="2"/>
        <v>78400</v>
      </c>
      <c r="E35">
        <f t="shared" si="5"/>
        <v>0.39200000000000002</v>
      </c>
      <c r="F35">
        <v>24</v>
      </c>
      <c r="G35" s="2">
        <f t="shared" si="6"/>
        <v>1.0069231420593452</v>
      </c>
      <c r="H35" s="2">
        <f t="shared" si="3"/>
        <v>15.466339462031542</v>
      </c>
      <c r="I35">
        <f t="shared" si="11"/>
        <v>39200</v>
      </c>
      <c r="J35" s="2">
        <f t="shared" si="10"/>
        <v>113.17236129017213</v>
      </c>
      <c r="K35" s="5" t="s">
        <v>427</v>
      </c>
      <c r="L35">
        <f t="shared" si="12"/>
        <v>2048853333.3333333</v>
      </c>
    </row>
    <row r="36" spans="1:12" x14ac:dyDescent="0.3">
      <c r="A36" s="7" t="s">
        <v>74</v>
      </c>
      <c r="B36">
        <v>600</v>
      </c>
      <c r="C36">
        <v>140</v>
      </c>
      <c r="D36">
        <f t="shared" si="2"/>
        <v>84000</v>
      </c>
      <c r="E36">
        <f t="shared" si="5"/>
        <v>0.42000000000000004</v>
      </c>
      <c r="F36">
        <v>24</v>
      </c>
      <c r="G36" s="2">
        <f t="shared" si="6"/>
        <v>1</v>
      </c>
      <c r="H36" s="2">
        <f t="shared" si="3"/>
        <v>15.36</v>
      </c>
      <c r="I36">
        <f t="shared" si="11"/>
        <v>42000</v>
      </c>
      <c r="J36" s="2">
        <f t="shared" si="10"/>
        <v>129.024</v>
      </c>
      <c r="K36" s="5" t="s">
        <v>427</v>
      </c>
      <c r="L36">
        <f t="shared" si="12"/>
        <v>2520000000</v>
      </c>
    </row>
    <row r="37" spans="1:12" x14ac:dyDescent="0.3">
      <c r="A37" s="7" t="s">
        <v>75</v>
      </c>
      <c r="B37">
        <v>640</v>
      </c>
      <c r="C37">
        <v>140</v>
      </c>
      <c r="D37">
        <f t="shared" si="2"/>
        <v>89600</v>
      </c>
      <c r="E37">
        <f t="shared" si="5"/>
        <v>0.44800000000000001</v>
      </c>
      <c r="F37">
        <v>24</v>
      </c>
      <c r="G37" s="2">
        <v>1</v>
      </c>
      <c r="H37" s="2">
        <f t="shared" si="3"/>
        <v>15.36</v>
      </c>
      <c r="I37">
        <f t="shared" si="11"/>
        <v>44800</v>
      </c>
      <c r="J37" s="2">
        <f t="shared" si="10"/>
        <v>146.80063999999999</v>
      </c>
      <c r="K37" s="5" t="s">
        <v>427</v>
      </c>
      <c r="L37">
        <f t="shared" si="12"/>
        <v>3058346666.6666665</v>
      </c>
    </row>
    <row r="38" spans="1:12" x14ac:dyDescent="0.3">
      <c r="A38" s="7" t="s">
        <v>76</v>
      </c>
      <c r="B38">
        <v>680</v>
      </c>
      <c r="C38">
        <v>140</v>
      </c>
      <c r="D38">
        <f t="shared" si="2"/>
        <v>95200</v>
      </c>
      <c r="E38">
        <f t="shared" si="5"/>
        <v>0.47600000000000003</v>
      </c>
      <c r="F38">
        <v>24</v>
      </c>
      <c r="G38" s="2">
        <v>1</v>
      </c>
      <c r="H38" s="2">
        <f t="shared" si="3"/>
        <v>15.36</v>
      </c>
      <c r="I38">
        <f t="shared" si="11"/>
        <v>47600</v>
      </c>
      <c r="J38" s="2">
        <f t="shared" si="10"/>
        <v>165.72416000000001</v>
      </c>
      <c r="K38" s="5" t="s">
        <v>427</v>
      </c>
      <c r="L38">
        <f t="shared" si="12"/>
        <v>3668373333.3333335</v>
      </c>
    </row>
    <row r="39" spans="1:12" x14ac:dyDescent="0.3">
      <c r="A39" s="7" t="s">
        <v>32</v>
      </c>
      <c r="B39">
        <v>160</v>
      </c>
      <c r="C39">
        <v>160</v>
      </c>
      <c r="D39">
        <f t="shared" si="2"/>
        <v>25600</v>
      </c>
      <c r="E39">
        <f t="shared" si="5"/>
        <v>0.128</v>
      </c>
      <c r="F39">
        <v>24</v>
      </c>
      <c r="G39" s="2">
        <v>1.1000000000000001</v>
      </c>
      <c r="H39" s="2">
        <f t="shared" si="3"/>
        <v>16.896000000000001</v>
      </c>
      <c r="I39">
        <f t="shared" si="11"/>
        <v>12800</v>
      </c>
      <c r="J39" s="2">
        <f>K39</f>
        <v>5</v>
      </c>
      <c r="K39" s="2">
        <v>5</v>
      </c>
      <c r="L39">
        <f t="shared" si="12"/>
        <v>54613333.333333336</v>
      </c>
    </row>
    <row r="40" spans="1:12" x14ac:dyDescent="0.3">
      <c r="A40" s="7" t="s">
        <v>33</v>
      </c>
      <c r="B40">
        <v>200</v>
      </c>
      <c r="C40">
        <v>160</v>
      </c>
      <c r="D40">
        <f t="shared" si="2"/>
        <v>32000</v>
      </c>
      <c r="E40">
        <f t="shared" si="5"/>
        <v>0.16</v>
      </c>
      <c r="F40">
        <v>24</v>
      </c>
      <c r="G40" s="2">
        <v>1.1000000000000001</v>
      </c>
      <c r="H40" s="2">
        <f t="shared" si="3"/>
        <v>16.896000000000001</v>
      </c>
      <c r="I40">
        <f t="shared" si="11"/>
        <v>16000</v>
      </c>
      <c r="J40" s="2">
        <f t="shared" ref="J40:J44" si="13">K40</f>
        <v>9</v>
      </c>
      <c r="K40" s="2">
        <v>9</v>
      </c>
      <c r="L40">
        <f t="shared" si="12"/>
        <v>106666666.66666667</v>
      </c>
    </row>
    <row r="41" spans="1:12" x14ac:dyDescent="0.3">
      <c r="A41" s="7" t="s">
        <v>34</v>
      </c>
      <c r="B41">
        <v>240</v>
      </c>
      <c r="C41">
        <v>160</v>
      </c>
      <c r="D41">
        <f t="shared" si="2"/>
        <v>38400</v>
      </c>
      <c r="E41">
        <f t="shared" si="5"/>
        <v>0.19199999999999998</v>
      </c>
      <c r="F41">
        <v>24</v>
      </c>
      <c r="G41" s="2">
        <f t="shared" si="6"/>
        <v>1.0959582263852172</v>
      </c>
      <c r="H41" s="2">
        <f t="shared" si="3"/>
        <v>16.833918357276936</v>
      </c>
      <c r="I41">
        <f t="shared" si="11"/>
        <v>19200</v>
      </c>
      <c r="J41" s="2">
        <f t="shared" si="13"/>
        <v>15</v>
      </c>
      <c r="K41" s="2">
        <v>15</v>
      </c>
      <c r="L41">
        <f t="shared" si="12"/>
        <v>184320000</v>
      </c>
    </row>
    <row r="42" spans="1:12" x14ac:dyDescent="0.3">
      <c r="A42" s="7" t="s">
        <v>35</v>
      </c>
      <c r="B42">
        <v>280</v>
      </c>
      <c r="C42">
        <v>160</v>
      </c>
      <c r="D42">
        <f t="shared" si="2"/>
        <v>44800</v>
      </c>
      <c r="E42">
        <f t="shared" si="5"/>
        <v>0.224</v>
      </c>
      <c r="F42">
        <v>24</v>
      </c>
      <c r="G42" s="2">
        <f t="shared" si="6"/>
        <v>1.0791935024728683</v>
      </c>
      <c r="H42" s="2">
        <f t="shared" si="3"/>
        <v>16.576412197983256</v>
      </c>
      <c r="I42">
        <f t="shared" si="11"/>
        <v>22400</v>
      </c>
      <c r="J42" s="2">
        <f t="shared" si="13"/>
        <v>24</v>
      </c>
      <c r="K42" s="2">
        <v>24</v>
      </c>
      <c r="L42">
        <f t="shared" si="12"/>
        <v>292693333.33333331</v>
      </c>
    </row>
    <row r="43" spans="1:12" x14ac:dyDescent="0.3">
      <c r="A43" s="7" t="s">
        <v>36</v>
      </c>
      <c r="B43">
        <v>320</v>
      </c>
      <c r="C43">
        <v>160</v>
      </c>
      <c r="D43">
        <f t="shared" si="2"/>
        <v>51200</v>
      </c>
      <c r="E43">
        <f t="shared" si="5"/>
        <v>0.25600000000000001</v>
      </c>
      <c r="F43">
        <v>24</v>
      </c>
      <c r="G43" s="2">
        <f t="shared" si="6"/>
        <v>1.0648786680336062</v>
      </c>
      <c r="H43" s="2">
        <f t="shared" si="3"/>
        <v>16.35653634099619</v>
      </c>
      <c r="I43">
        <f t="shared" si="11"/>
        <v>25600</v>
      </c>
      <c r="J43" s="2">
        <f t="shared" si="13"/>
        <v>33</v>
      </c>
      <c r="K43" s="2">
        <v>33</v>
      </c>
      <c r="L43">
        <f t="shared" si="12"/>
        <v>436906666.66666669</v>
      </c>
    </row>
    <row r="44" spans="1:12" x14ac:dyDescent="0.3">
      <c r="A44" s="7" t="s">
        <v>37</v>
      </c>
      <c r="B44">
        <v>360</v>
      </c>
      <c r="C44">
        <v>160</v>
      </c>
      <c r="D44">
        <f t="shared" si="2"/>
        <v>57600</v>
      </c>
      <c r="E44">
        <f t="shared" si="5"/>
        <v>0.28799999999999998</v>
      </c>
      <c r="F44">
        <v>24</v>
      </c>
      <c r="G44" s="2">
        <f t="shared" si="6"/>
        <v>1.0524097791489255</v>
      </c>
      <c r="H44" s="2">
        <f t="shared" si="3"/>
        <v>16.165014207727495</v>
      </c>
      <c r="I44">
        <f t="shared" si="11"/>
        <v>28800</v>
      </c>
      <c r="J44" s="2">
        <f t="shared" si="13"/>
        <v>52</v>
      </c>
      <c r="K44" s="2">
        <v>52</v>
      </c>
      <c r="L44">
        <f t="shared" si="12"/>
        <v>622080000</v>
      </c>
    </row>
    <row r="45" spans="1:12" x14ac:dyDescent="0.3">
      <c r="A45" s="7" t="s">
        <v>38</v>
      </c>
      <c r="B45">
        <v>400</v>
      </c>
      <c r="C45">
        <v>160</v>
      </c>
      <c r="D45">
        <f t="shared" si="2"/>
        <v>64000</v>
      </c>
      <c r="E45">
        <f t="shared" si="5"/>
        <v>0.32</v>
      </c>
      <c r="F45">
        <v>24</v>
      </c>
      <c r="G45" s="2">
        <f t="shared" si="6"/>
        <v>1.0413797439924106</v>
      </c>
      <c r="H45" s="2">
        <f t="shared" si="3"/>
        <v>15.995592867723426</v>
      </c>
      <c r="I45">
        <f t="shared" si="11"/>
        <v>32000</v>
      </c>
      <c r="J45" s="2">
        <f t="shared" ref="J45:J55" si="14">L45*H45/(B45*1000*1000/2)</f>
        <v>68.247862902286613</v>
      </c>
      <c r="K45" s="5" t="s">
        <v>427</v>
      </c>
      <c r="L45">
        <f t="shared" si="12"/>
        <v>853333333.33333337</v>
      </c>
    </row>
    <row r="46" spans="1:12" x14ac:dyDescent="0.3">
      <c r="A46" s="7" t="s">
        <v>57</v>
      </c>
      <c r="B46">
        <v>440</v>
      </c>
      <c r="C46">
        <v>160</v>
      </c>
      <c r="D46">
        <f t="shared" si="2"/>
        <v>70400</v>
      </c>
      <c r="E46">
        <f t="shared" si="5"/>
        <v>0.35200000000000004</v>
      </c>
      <c r="F46">
        <v>24</v>
      </c>
      <c r="G46" s="2">
        <f t="shared" si="6"/>
        <v>1.0315014846402712</v>
      </c>
      <c r="H46" s="2">
        <f t="shared" si="3"/>
        <v>15.843862804074567</v>
      </c>
      <c r="I46">
        <f t="shared" si="11"/>
        <v>35200</v>
      </c>
      <c r="J46" s="2">
        <f t="shared" si="14"/>
        <v>81.796582369835633</v>
      </c>
      <c r="K46" s="5" t="s">
        <v>427</v>
      </c>
      <c r="L46">
        <f t="shared" si="12"/>
        <v>1135786666.6666667</v>
      </c>
    </row>
    <row r="47" spans="1:12" x14ac:dyDescent="0.3">
      <c r="A47" s="7" t="s">
        <v>77</v>
      </c>
      <c r="B47">
        <v>480</v>
      </c>
      <c r="C47">
        <v>160</v>
      </c>
      <c r="D47">
        <f t="shared" si="2"/>
        <v>76800</v>
      </c>
      <c r="E47">
        <f t="shared" si="5"/>
        <v>0.38399999999999995</v>
      </c>
      <c r="F47">
        <v>24</v>
      </c>
      <c r="G47" s="2">
        <f t="shared" si="6"/>
        <v>1.0225651825635729</v>
      </c>
      <c r="H47" s="2">
        <f t="shared" si="3"/>
        <v>15.706601204176479</v>
      </c>
      <c r="I47">
        <f t="shared" si="11"/>
        <v>38400</v>
      </c>
      <c r="J47" s="2">
        <f t="shared" si="14"/>
        <v>96.50135779846029</v>
      </c>
      <c r="K47" s="5" t="s">
        <v>427</v>
      </c>
      <c r="L47">
        <f t="shared" si="12"/>
        <v>1474560000</v>
      </c>
    </row>
    <row r="48" spans="1:12" x14ac:dyDescent="0.3">
      <c r="A48" s="7" t="s">
        <v>78</v>
      </c>
      <c r="B48">
        <v>520</v>
      </c>
      <c r="C48">
        <v>160</v>
      </c>
      <c r="D48">
        <f t="shared" si="2"/>
        <v>83200</v>
      </c>
      <c r="E48">
        <f t="shared" si="5"/>
        <v>0.41599999999999998</v>
      </c>
      <c r="F48">
        <v>24</v>
      </c>
      <c r="G48" s="2">
        <f t="shared" si="6"/>
        <v>1.0144129637732298</v>
      </c>
      <c r="H48" s="2">
        <f t="shared" si="3"/>
        <v>15.581383123556808</v>
      </c>
      <c r="I48">
        <f t="shared" si="11"/>
        <v>41600</v>
      </c>
      <c r="J48" s="2">
        <f t="shared" si="14"/>
        <v>112.35215990959362</v>
      </c>
      <c r="K48" s="5" t="s">
        <v>427</v>
      </c>
      <c r="L48">
        <f t="shared" si="12"/>
        <v>1874773333.3333333</v>
      </c>
    </row>
    <row r="49" spans="1:12" x14ac:dyDescent="0.3">
      <c r="A49" s="7" t="s">
        <v>79</v>
      </c>
      <c r="B49">
        <v>560</v>
      </c>
      <c r="C49">
        <v>160</v>
      </c>
      <c r="D49">
        <f t="shared" si="2"/>
        <v>89600</v>
      </c>
      <c r="E49">
        <f t="shared" si="5"/>
        <v>0.44800000000000001</v>
      </c>
      <c r="F49">
        <v>24</v>
      </c>
      <c r="G49" s="2">
        <f t="shared" si="6"/>
        <v>1.0069231420593452</v>
      </c>
      <c r="H49" s="2">
        <f t="shared" si="3"/>
        <v>15.466339462031542</v>
      </c>
      <c r="I49">
        <f t="shared" si="11"/>
        <v>44800</v>
      </c>
      <c r="J49" s="2">
        <f t="shared" si="14"/>
        <v>129.33984147448243</v>
      </c>
      <c r="K49" s="5" t="s">
        <v>427</v>
      </c>
      <c r="L49">
        <f t="shared" si="12"/>
        <v>2341546666.6666665</v>
      </c>
    </row>
    <row r="50" spans="1:12" x14ac:dyDescent="0.3">
      <c r="A50" s="7" t="s">
        <v>80</v>
      </c>
      <c r="B50">
        <v>600</v>
      </c>
      <c r="C50">
        <v>160</v>
      </c>
      <c r="D50">
        <f t="shared" si="2"/>
        <v>96000</v>
      </c>
      <c r="E50">
        <f t="shared" si="5"/>
        <v>0.48</v>
      </c>
      <c r="F50">
        <v>24</v>
      </c>
      <c r="G50" s="2">
        <f t="shared" si="6"/>
        <v>1</v>
      </c>
      <c r="H50" s="2">
        <f t="shared" si="3"/>
        <v>15.36</v>
      </c>
      <c r="I50">
        <f t="shared" si="11"/>
        <v>48000</v>
      </c>
      <c r="J50" s="2">
        <f t="shared" si="14"/>
        <v>147.45599999999999</v>
      </c>
      <c r="K50" s="5" t="s">
        <v>427</v>
      </c>
      <c r="L50">
        <f t="shared" si="12"/>
        <v>2880000000</v>
      </c>
    </row>
    <row r="51" spans="1:12" x14ac:dyDescent="0.3">
      <c r="A51" s="7" t="s">
        <v>81</v>
      </c>
      <c r="B51">
        <v>640</v>
      </c>
      <c r="C51">
        <v>160</v>
      </c>
      <c r="D51">
        <f t="shared" si="2"/>
        <v>102400</v>
      </c>
      <c r="E51">
        <f t="shared" si="5"/>
        <v>0.51200000000000001</v>
      </c>
      <c r="F51">
        <v>24</v>
      </c>
      <c r="G51" s="2">
        <v>1</v>
      </c>
      <c r="H51" s="2">
        <f t="shared" si="3"/>
        <v>15.36</v>
      </c>
      <c r="I51">
        <f t="shared" si="11"/>
        <v>51200</v>
      </c>
      <c r="J51" s="2">
        <f t="shared" si="14"/>
        <v>167.77216000000001</v>
      </c>
      <c r="K51" s="5" t="s">
        <v>427</v>
      </c>
      <c r="L51">
        <f t="shared" si="12"/>
        <v>3495253333.3333335</v>
      </c>
    </row>
    <row r="52" spans="1:12" x14ac:dyDescent="0.3">
      <c r="A52" s="7" t="s">
        <v>82</v>
      </c>
      <c r="B52">
        <v>680</v>
      </c>
      <c r="C52">
        <v>160</v>
      </c>
      <c r="D52">
        <f t="shared" si="2"/>
        <v>108800</v>
      </c>
      <c r="E52">
        <f t="shared" si="5"/>
        <v>0.54399999999999993</v>
      </c>
      <c r="F52">
        <v>24</v>
      </c>
      <c r="G52" s="2">
        <v>1</v>
      </c>
      <c r="H52" s="2">
        <f t="shared" si="3"/>
        <v>15.36</v>
      </c>
      <c r="I52">
        <f t="shared" si="11"/>
        <v>54400</v>
      </c>
      <c r="J52" s="2">
        <f t="shared" si="14"/>
        <v>189.39903999999999</v>
      </c>
      <c r="K52" s="5" t="s">
        <v>427</v>
      </c>
      <c r="L52">
        <f t="shared" si="12"/>
        <v>4192426666.6666665</v>
      </c>
    </row>
    <row r="53" spans="1:12" x14ac:dyDescent="0.3">
      <c r="A53" s="7" t="s">
        <v>83</v>
      </c>
      <c r="B53">
        <v>720</v>
      </c>
      <c r="C53">
        <v>160</v>
      </c>
      <c r="D53">
        <f t="shared" si="2"/>
        <v>115200</v>
      </c>
      <c r="E53">
        <f t="shared" si="5"/>
        <v>0.57599999999999996</v>
      </c>
      <c r="F53">
        <v>24</v>
      </c>
      <c r="G53" s="2">
        <v>1</v>
      </c>
      <c r="H53" s="2">
        <f t="shared" si="3"/>
        <v>15.36</v>
      </c>
      <c r="I53">
        <f t="shared" si="11"/>
        <v>57600</v>
      </c>
      <c r="J53" s="2">
        <f t="shared" si="14"/>
        <v>212.33663999999999</v>
      </c>
      <c r="K53" s="5" t="s">
        <v>427</v>
      </c>
      <c r="L53">
        <f t="shared" si="12"/>
        <v>4976640000</v>
      </c>
    </row>
    <row r="54" spans="1:12" x14ac:dyDescent="0.3">
      <c r="A54" s="7" t="s">
        <v>84</v>
      </c>
      <c r="B54">
        <v>760</v>
      </c>
      <c r="C54">
        <v>160</v>
      </c>
      <c r="D54">
        <f t="shared" si="2"/>
        <v>121600</v>
      </c>
      <c r="E54">
        <f t="shared" si="5"/>
        <v>0.60799999999999998</v>
      </c>
      <c r="F54">
        <v>24</v>
      </c>
      <c r="G54" s="2">
        <v>1</v>
      </c>
      <c r="H54" s="2">
        <f t="shared" si="3"/>
        <v>15.36</v>
      </c>
      <c r="I54">
        <f t="shared" si="11"/>
        <v>60800</v>
      </c>
      <c r="J54" s="2">
        <f t="shared" si="14"/>
        <v>236.58495999999997</v>
      </c>
      <c r="K54" s="5" t="s">
        <v>427</v>
      </c>
      <c r="L54">
        <f t="shared" si="12"/>
        <v>5853013333.333333</v>
      </c>
    </row>
    <row r="55" spans="1:12" x14ac:dyDescent="0.3">
      <c r="A55" s="7" t="s">
        <v>85</v>
      </c>
      <c r="B55">
        <v>800</v>
      </c>
      <c r="C55">
        <v>160</v>
      </c>
      <c r="D55">
        <f t="shared" si="2"/>
        <v>128000</v>
      </c>
      <c r="E55">
        <f t="shared" si="5"/>
        <v>0.64</v>
      </c>
      <c r="F55">
        <v>24</v>
      </c>
      <c r="G55" s="2">
        <v>1</v>
      </c>
      <c r="H55" s="2">
        <f t="shared" si="3"/>
        <v>15.36</v>
      </c>
      <c r="I55">
        <f t="shared" si="11"/>
        <v>64000</v>
      </c>
      <c r="J55" s="2">
        <f t="shared" si="14"/>
        <v>262.14400000000001</v>
      </c>
      <c r="K55" s="5" t="s">
        <v>427</v>
      </c>
      <c r="L55">
        <f t="shared" si="12"/>
        <v>6826666666.666667</v>
      </c>
    </row>
    <row r="56" spans="1:12" x14ac:dyDescent="0.3">
      <c r="A56" s="7" t="s">
        <v>86</v>
      </c>
      <c r="B56">
        <v>200</v>
      </c>
      <c r="C56">
        <v>180</v>
      </c>
      <c r="D56">
        <f t="shared" si="2"/>
        <v>36000</v>
      </c>
      <c r="E56">
        <f t="shared" si="5"/>
        <v>0.18</v>
      </c>
      <c r="F56">
        <v>24</v>
      </c>
      <c r="G56" s="2">
        <v>1.1000000000000001</v>
      </c>
      <c r="H56" s="2">
        <f t="shared" si="3"/>
        <v>16.896000000000001</v>
      </c>
      <c r="I56">
        <f t="shared" si="11"/>
        <v>18000</v>
      </c>
      <c r="J56" s="2">
        <f>K56</f>
        <v>10</v>
      </c>
      <c r="K56" s="2">
        <v>10</v>
      </c>
      <c r="L56">
        <f t="shared" si="12"/>
        <v>120000000</v>
      </c>
    </row>
    <row r="57" spans="1:12" x14ac:dyDescent="0.3">
      <c r="A57" s="7" t="s">
        <v>39</v>
      </c>
      <c r="B57">
        <v>240</v>
      </c>
      <c r="C57">
        <v>180</v>
      </c>
      <c r="D57">
        <f t="shared" si="2"/>
        <v>43200</v>
      </c>
      <c r="E57">
        <f t="shared" si="5"/>
        <v>0.21600000000000003</v>
      </c>
      <c r="F57">
        <v>24</v>
      </c>
      <c r="G57" s="2">
        <f t="shared" si="6"/>
        <v>1.0959582263852172</v>
      </c>
      <c r="H57" s="2">
        <f t="shared" si="3"/>
        <v>16.833918357276936</v>
      </c>
      <c r="I57">
        <f t="shared" si="11"/>
        <v>21600</v>
      </c>
      <c r="J57" s="2">
        <f t="shared" ref="J57:J60" si="15">K57</f>
        <v>17</v>
      </c>
      <c r="K57" s="2">
        <v>17</v>
      </c>
      <c r="L57">
        <f t="shared" si="12"/>
        <v>207360000</v>
      </c>
    </row>
    <row r="58" spans="1:12" x14ac:dyDescent="0.3">
      <c r="A58" s="7" t="s">
        <v>40</v>
      </c>
      <c r="B58">
        <v>280</v>
      </c>
      <c r="C58">
        <v>180</v>
      </c>
      <c r="D58">
        <f t="shared" si="2"/>
        <v>50400</v>
      </c>
      <c r="E58">
        <f t="shared" si="5"/>
        <v>0.252</v>
      </c>
      <c r="F58">
        <v>24</v>
      </c>
      <c r="G58" s="2">
        <f>(600/B58)^0.1</f>
        <v>1.0791935024728683</v>
      </c>
      <c r="H58" s="2">
        <f t="shared" si="3"/>
        <v>16.576412197983256</v>
      </c>
      <c r="I58">
        <f t="shared" si="11"/>
        <v>25200</v>
      </c>
      <c r="J58" s="2">
        <f t="shared" si="15"/>
        <v>29</v>
      </c>
      <c r="K58" s="2">
        <v>29</v>
      </c>
      <c r="L58">
        <f t="shared" si="12"/>
        <v>329280000</v>
      </c>
    </row>
    <row r="59" spans="1:12" x14ac:dyDescent="0.3">
      <c r="A59" s="7" t="s">
        <v>41</v>
      </c>
      <c r="B59">
        <v>320</v>
      </c>
      <c r="C59">
        <v>180</v>
      </c>
      <c r="D59">
        <f t="shared" si="2"/>
        <v>57600</v>
      </c>
      <c r="E59">
        <f t="shared" si="5"/>
        <v>0.28799999999999998</v>
      </c>
      <c r="F59">
        <v>24</v>
      </c>
      <c r="G59" s="2">
        <f t="shared" si="6"/>
        <v>1.0648786680336062</v>
      </c>
      <c r="H59" s="2">
        <f t="shared" si="3"/>
        <v>16.35653634099619</v>
      </c>
      <c r="I59">
        <f t="shared" si="11"/>
        <v>28800</v>
      </c>
      <c r="J59" s="2">
        <f t="shared" si="15"/>
        <v>44</v>
      </c>
      <c r="K59" s="2">
        <v>44</v>
      </c>
      <c r="L59">
        <f t="shared" si="12"/>
        <v>491520000</v>
      </c>
    </row>
    <row r="60" spans="1:12" x14ac:dyDescent="0.3">
      <c r="A60" s="7" t="s">
        <v>42</v>
      </c>
      <c r="B60">
        <v>360</v>
      </c>
      <c r="C60">
        <v>180</v>
      </c>
      <c r="D60">
        <f t="shared" si="2"/>
        <v>64800</v>
      </c>
      <c r="E60">
        <f t="shared" si="5"/>
        <v>0.32399999999999995</v>
      </c>
      <c r="F60">
        <v>24</v>
      </c>
      <c r="G60" s="2">
        <f t="shared" si="6"/>
        <v>1.0524097791489255</v>
      </c>
      <c r="H60" s="2">
        <f t="shared" si="3"/>
        <v>16.165014207727495</v>
      </c>
      <c r="I60">
        <f t="shared" si="11"/>
        <v>32400</v>
      </c>
      <c r="J60" s="2">
        <f t="shared" si="15"/>
        <v>59</v>
      </c>
      <c r="K60" s="2">
        <v>59</v>
      </c>
      <c r="L60">
        <f t="shared" si="12"/>
        <v>699840000</v>
      </c>
    </row>
    <row r="61" spans="1:12" x14ac:dyDescent="0.3">
      <c r="A61" s="7" t="s">
        <v>43</v>
      </c>
      <c r="B61">
        <v>400</v>
      </c>
      <c r="C61">
        <v>180</v>
      </c>
      <c r="D61">
        <f t="shared" si="2"/>
        <v>72000</v>
      </c>
      <c r="E61">
        <f t="shared" si="5"/>
        <v>0.36</v>
      </c>
      <c r="F61">
        <v>24</v>
      </c>
      <c r="G61" s="2">
        <f t="shared" si="6"/>
        <v>1.0413797439924106</v>
      </c>
      <c r="H61" s="2">
        <f t="shared" si="3"/>
        <v>15.995592867723426</v>
      </c>
      <c r="I61">
        <f t="shared" si="11"/>
        <v>36000</v>
      </c>
      <c r="J61" s="2">
        <f t="shared" ref="J61:J73" si="16">L61*H61/(B61*1000*1000/2)</f>
        <v>76.778845765072447</v>
      </c>
      <c r="K61" s="5" t="s">
        <v>427</v>
      </c>
      <c r="L61">
        <f t="shared" si="12"/>
        <v>960000000</v>
      </c>
    </row>
    <row r="62" spans="1:12" x14ac:dyDescent="0.3">
      <c r="A62" s="7" t="s">
        <v>87</v>
      </c>
      <c r="B62">
        <v>440</v>
      </c>
      <c r="C62">
        <v>180</v>
      </c>
      <c r="D62">
        <f t="shared" si="2"/>
        <v>79200</v>
      </c>
      <c r="E62">
        <f t="shared" si="5"/>
        <v>0.39600000000000002</v>
      </c>
      <c r="F62">
        <v>24</v>
      </c>
      <c r="G62" s="2">
        <f t="shared" si="6"/>
        <v>1.0315014846402712</v>
      </c>
      <c r="H62" s="2">
        <f t="shared" si="3"/>
        <v>15.843862804074567</v>
      </c>
      <c r="I62">
        <f t="shared" si="11"/>
        <v>39600</v>
      </c>
      <c r="J62" s="2">
        <f t="shared" si="16"/>
        <v>92.021155166065071</v>
      </c>
      <c r="K62" s="5" t="s">
        <v>427</v>
      </c>
      <c r="L62">
        <f t="shared" si="12"/>
        <v>1277760000</v>
      </c>
    </row>
    <row r="63" spans="1:12" x14ac:dyDescent="0.3">
      <c r="A63" s="7" t="s">
        <v>88</v>
      </c>
      <c r="B63">
        <v>480</v>
      </c>
      <c r="C63">
        <v>180</v>
      </c>
      <c r="D63">
        <f t="shared" si="2"/>
        <v>86400</v>
      </c>
      <c r="E63">
        <f t="shared" si="5"/>
        <v>0.43200000000000005</v>
      </c>
      <c r="F63">
        <v>24</v>
      </c>
      <c r="G63" s="2">
        <f t="shared" si="6"/>
        <v>1.0225651825635729</v>
      </c>
      <c r="H63" s="2">
        <f t="shared" si="3"/>
        <v>15.706601204176479</v>
      </c>
      <c r="I63">
        <f t="shared" si="11"/>
        <v>43200</v>
      </c>
      <c r="J63" s="2">
        <f t="shared" si="16"/>
        <v>108.56402752326782</v>
      </c>
      <c r="K63" s="5" t="s">
        <v>427</v>
      </c>
      <c r="L63">
        <f t="shared" si="12"/>
        <v>1658880000</v>
      </c>
    </row>
    <row r="64" spans="1:12" x14ac:dyDescent="0.3">
      <c r="A64" s="7" t="s">
        <v>89</v>
      </c>
      <c r="B64">
        <v>520</v>
      </c>
      <c r="C64">
        <v>180</v>
      </c>
      <c r="D64">
        <f t="shared" si="2"/>
        <v>93600</v>
      </c>
      <c r="E64">
        <f t="shared" si="5"/>
        <v>0.46800000000000003</v>
      </c>
      <c r="F64">
        <v>24</v>
      </c>
      <c r="G64" s="2">
        <f t="shared" si="6"/>
        <v>1.0144129637732298</v>
      </c>
      <c r="H64" s="2">
        <f t="shared" si="3"/>
        <v>15.581383123556808</v>
      </c>
      <c r="I64">
        <f t="shared" si="11"/>
        <v>46800</v>
      </c>
      <c r="J64" s="2">
        <f t="shared" si="16"/>
        <v>126.39617989829281</v>
      </c>
      <c r="K64" s="5" t="s">
        <v>427</v>
      </c>
      <c r="L64">
        <f t="shared" si="12"/>
        <v>2109120000</v>
      </c>
    </row>
    <row r="65" spans="1:12" x14ac:dyDescent="0.3">
      <c r="A65" s="7" t="s">
        <v>90</v>
      </c>
      <c r="B65">
        <v>560</v>
      </c>
      <c r="C65">
        <v>180</v>
      </c>
      <c r="D65">
        <f t="shared" si="2"/>
        <v>100800</v>
      </c>
      <c r="E65">
        <f t="shared" si="5"/>
        <v>0.504</v>
      </c>
      <c r="F65">
        <v>24</v>
      </c>
      <c r="G65" s="2">
        <f t="shared" si="6"/>
        <v>1.0069231420593452</v>
      </c>
      <c r="H65" s="2">
        <f t="shared" si="3"/>
        <v>15.466339462031542</v>
      </c>
      <c r="I65">
        <f t="shared" si="11"/>
        <v>50400</v>
      </c>
      <c r="J65" s="2">
        <f t="shared" si="16"/>
        <v>145.50732165879273</v>
      </c>
      <c r="K65" s="5" t="s">
        <v>427</v>
      </c>
      <c r="L65">
        <f t="shared" si="12"/>
        <v>2634240000</v>
      </c>
    </row>
    <row r="66" spans="1:12" x14ac:dyDescent="0.3">
      <c r="A66" s="7" t="s">
        <v>91</v>
      </c>
      <c r="B66">
        <v>600</v>
      </c>
      <c r="C66">
        <v>180</v>
      </c>
      <c r="D66">
        <f t="shared" si="2"/>
        <v>108000</v>
      </c>
      <c r="E66">
        <f t="shared" si="5"/>
        <v>0.54</v>
      </c>
      <c r="F66">
        <v>24</v>
      </c>
      <c r="G66" s="2">
        <f t="shared" si="6"/>
        <v>1</v>
      </c>
      <c r="H66" s="2">
        <f t="shared" si="3"/>
        <v>15.36</v>
      </c>
      <c r="I66">
        <f t="shared" ref="I66:I97" si="17">D66/2</f>
        <v>54000</v>
      </c>
      <c r="J66" s="2">
        <f t="shared" si="16"/>
        <v>165.88800000000001</v>
      </c>
      <c r="K66" s="5" t="s">
        <v>427</v>
      </c>
      <c r="L66">
        <f t="shared" ref="L66:L97" si="18">C66*B66^3/12</f>
        <v>3240000000</v>
      </c>
    </row>
    <row r="67" spans="1:12" x14ac:dyDescent="0.3">
      <c r="A67" s="7" t="s">
        <v>92</v>
      </c>
      <c r="B67">
        <v>640</v>
      </c>
      <c r="C67">
        <v>180</v>
      </c>
      <c r="D67">
        <f t="shared" ref="D67:D130" si="19">B67*C67</f>
        <v>115200</v>
      </c>
      <c r="E67">
        <f t="shared" si="5"/>
        <v>0.57599999999999996</v>
      </c>
      <c r="F67">
        <v>24</v>
      </c>
      <c r="G67" s="2">
        <v>1</v>
      </c>
      <c r="H67" s="2">
        <f t="shared" ref="H67:H130" si="20">(F67/1.25)*0.8*1*G67</f>
        <v>15.36</v>
      </c>
      <c r="I67">
        <f t="shared" si="17"/>
        <v>57600</v>
      </c>
      <c r="J67" s="2">
        <f t="shared" si="16"/>
        <v>188.74368000000001</v>
      </c>
      <c r="K67" s="5" t="s">
        <v>427</v>
      </c>
      <c r="L67">
        <f t="shared" si="18"/>
        <v>3932160000</v>
      </c>
    </row>
    <row r="68" spans="1:12" x14ac:dyDescent="0.3">
      <c r="A68" s="7" t="s">
        <v>93</v>
      </c>
      <c r="B68">
        <v>680</v>
      </c>
      <c r="C68">
        <v>180</v>
      </c>
      <c r="D68">
        <f t="shared" si="19"/>
        <v>122400</v>
      </c>
      <c r="E68">
        <f t="shared" si="5"/>
        <v>0.61199999999999999</v>
      </c>
      <c r="F68">
        <v>24</v>
      </c>
      <c r="G68" s="2">
        <v>1</v>
      </c>
      <c r="H68" s="2">
        <f t="shared" si="20"/>
        <v>15.36</v>
      </c>
      <c r="I68">
        <f t="shared" si="17"/>
        <v>61200</v>
      </c>
      <c r="J68" s="2">
        <f t="shared" si="16"/>
        <v>213.07391999999999</v>
      </c>
      <c r="K68" s="5" t="s">
        <v>427</v>
      </c>
      <c r="L68">
        <f t="shared" si="18"/>
        <v>4716480000</v>
      </c>
    </row>
    <row r="69" spans="1:12" x14ac:dyDescent="0.3">
      <c r="A69" s="7" t="s">
        <v>94</v>
      </c>
      <c r="B69">
        <v>720</v>
      </c>
      <c r="C69">
        <v>180</v>
      </c>
      <c r="D69">
        <f t="shared" si="19"/>
        <v>129600</v>
      </c>
      <c r="E69">
        <f t="shared" ref="E69:E132" si="21">B69*C69/(1000*1000)*5</f>
        <v>0.64799999999999991</v>
      </c>
      <c r="F69">
        <v>24</v>
      </c>
      <c r="G69" s="2">
        <v>1</v>
      </c>
      <c r="H69" s="2">
        <f t="shared" si="20"/>
        <v>15.36</v>
      </c>
      <c r="I69">
        <f t="shared" si="17"/>
        <v>64800</v>
      </c>
      <c r="J69" s="2">
        <f t="shared" si="16"/>
        <v>238.87871999999999</v>
      </c>
      <c r="K69" s="5" t="s">
        <v>427</v>
      </c>
      <c r="L69">
        <f t="shared" si="18"/>
        <v>5598720000</v>
      </c>
    </row>
    <row r="70" spans="1:12" x14ac:dyDescent="0.3">
      <c r="A70" s="7" t="s">
        <v>95</v>
      </c>
      <c r="B70">
        <v>760</v>
      </c>
      <c r="C70">
        <v>180</v>
      </c>
      <c r="D70">
        <f t="shared" si="19"/>
        <v>136800</v>
      </c>
      <c r="E70">
        <f t="shared" si="21"/>
        <v>0.68400000000000005</v>
      </c>
      <c r="F70">
        <v>24</v>
      </c>
      <c r="G70" s="2">
        <v>1</v>
      </c>
      <c r="H70" s="2">
        <f t="shared" si="20"/>
        <v>15.36</v>
      </c>
      <c r="I70">
        <f t="shared" si="17"/>
        <v>68400</v>
      </c>
      <c r="J70" s="2">
        <f t="shared" si="16"/>
        <v>266.15807999999998</v>
      </c>
      <c r="K70" s="5" t="s">
        <v>427</v>
      </c>
      <c r="L70">
        <f t="shared" si="18"/>
        <v>6584640000</v>
      </c>
    </row>
    <row r="71" spans="1:12" x14ac:dyDescent="0.3">
      <c r="A71" s="7" t="s">
        <v>96</v>
      </c>
      <c r="B71">
        <v>800</v>
      </c>
      <c r="C71">
        <v>180</v>
      </c>
      <c r="D71">
        <f t="shared" si="19"/>
        <v>144000</v>
      </c>
      <c r="E71">
        <f t="shared" si="21"/>
        <v>0.72</v>
      </c>
      <c r="F71">
        <v>24</v>
      </c>
      <c r="G71" s="2">
        <v>1</v>
      </c>
      <c r="H71" s="2">
        <f t="shared" si="20"/>
        <v>15.36</v>
      </c>
      <c r="I71">
        <f t="shared" si="17"/>
        <v>72000</v>
      </c>
      <c r="J71" s="2">
        <f t="shared" si="16"/>
        <v>294.91199999999998</v>
      </c>
      <c r="K71" s="5" t="s">
        <v>427</v>
      </c>
      <c r="L71">
        <f t="shared" si="18"/>
        <v>7680000000</v>
      </c>
    </row>
    <row r="72" spans="1:12" x14ac:dyDescent="0.3">
      <c r="A72" s="7" t="s">
        <v>97</v>
      </c>
      <c r="B72">
        <v>840</v>
      </c>
      <c r="C72">
        <v>180</v>
      </c>
      <c r="D72">
        <f t="shared" si="19"/>
        <v>151200</v>
      </c>
      <c r="E72">
        <f t="shared" si="21"/>
        <v>0.75600000000000001</v>
      </c>
      <c r="F72">
        <v>24</v>
      </c>
      <c r="G72" s="2">
        <v>1</v>
      </c>
      <c r="H72" s="2">
        <f t="shared" si="20"/>
        <v>15.36</v>
      </c>
      <c r="I72">
        <f t="shared" si="17"/>
        <v>75600</v>
      </c>
      <c r="J72" s="2">
        <f t="shared" si="16"/>
        <v>325.14048000000003</v>
      </c>
      <c r="K72" s="5" t="s">
        <v>427</v>
      </c>
      <c r="L72">
        <f t="shared" si="18"/>
        <v>8890560000</v>
      </c>
    </row>
    <row r="73" spans="1:12" x14ac:dyDescent="0.3">
      <c r="A73" s="7" t="s">
        <v>98</v>
      </c>
      <c r="B73">
        <v>880</v>
      </c>
      <c r="C73">
        <v>180</v>
      </c>
      <c r="D73">
        <f t="shared" si="19"/>
        <v>158400</v>
      </c>
      <c r="E73">
        <f t="shared" si="21"/>
        <v>0.79200000000000004</v>
      </c>
      <c r="F73">
        <v>24</v>
      </c>
      <c r="G73" s="2">
        <v>1</v>
      </c>
      <c r="H73" s="2">
        <f t="shared" si="20"/>
        <v>15.36</v>
      </c>
      <c r="I73">
        <f t="shared" si="17"/>
        <v>79200</v>
      </c>
      <c r="J73" s="2">
        <f t="shared" si="16"/>
        <v>356.84352000000001</v>
      </c>
      <c r="K73" s="5" t="s">
        <v>427</v>
      </c>
      <c r="L73">
        <f t="shared" si="18"/>
        <v>10222080000</v>
      </c>
    </row>
    <row r="74" spans="1:12" x14ac:dyDescent="0.3">
      <c r="A74" s="7" t="s">
        <v>8</v>
      </c>
      <c r="B74">
        <v>200</v>
      </c>
      <c r="C74">
        <v>200</v>
      </c>
      <c r="D74">
        <f t="shared" si="19"/>
        <v>40000</v>
      </c>
      <c r="E74">
        <f t="shared" si="21"/>
        <v>0.2</v>
      </c>
      <c r="F74">
        <v>24</v>
      </c>
      <c r="G74" s="2">
        <v>1.1000000000000001</v>
      </c>
      <c r="H74" s="2">
        <f t="shared" si="20"/>
        <v>16.896000000000001</v>
      </c>
      <c r="I74">
        <f t="shared" si="17"/>
        <v>20000</v>
      </c>
      <c r="J74" s="2">
        <f>K74</f>
        <v>11</v>
      </c>
      <c r="K74" s="2">
        <v>11</v>
      </c>
      <c r="L74">
        <f t="shared" si="18"/>
        <v>133333333.33333333</v>
      </c>
    </row>
    <row r="75" spans="1:12" x14ac:dyDescent="0.3">
      <c r="A75" s="7" t="s">
        <v>99</v>
      </c>
      <c r="B75">
        <v>240</v>
      </c>
      <c r="C75">
        <v>200</v>
      </c>
      <c r="D75">
        <f t="shared" si="19"/>
        <v>48000</v>
      </c>
      <c r="E75">
        <f t="shared" si="21"/>
        <v>0.24</v>
      </c>
      <c r="F75">
        <v>24</v>
      </c>
      <c r="G75" s="2">
        <f t="shared" ref="G75:G84" si="22">(600/B75)^0.1</f>
        <v>1.0959582263852172</v>
      </c>
      <c r="H75" s="2">
        <f t="shared" si="20"/>
        <v>16.833918357276936</v>
      </c>
      <c r="I75">
        <f t="shared" si="17"/>
        <v>24000</v>
      </c>
      <c r="J75" s="2">
        <f t="shared" ref="J75:J78" si="23">K75</f>
        <v>19</v>
      </c>
      <c r="K75" s="2">
        <v>19</v>
      </c>
      <c r="L75">
        <f t="shared" si="18"/>
        <v>230400000</v>
      </c>
    </row>
    <row r="76" spans="1:12" x14ac:dyDescent="0.3">
      <c r="A76" s="7" t="s">
        <v>44</v>
      </c>
      <c r="B76">
        <v>280</v>
      </c>
      <c r="C76">
        <v>200</v>
      </c>
      <c r="D76">
        <f t="shared" si="19"/>
        <v>56000</v>
      </c>
      <c r="E76">
        <f t="shared" si="21"/>
        <v>0.28000000000000003</v>
      </c>
      <c r="F76">
        <v>24</v>
      </c>
      <c r="G76" s="2">
        <f t="shared" si="22"/>
        <v>1.0791935024728683</v>
      </c>
      <c r="H76" s="2">
        <f t="shared" si="20"/>
        <v>16.576412197983256</v>
      </c>
      <c r="I76">
        <f t="shared" si="17"/>
        <v>28000</v>
      </c>
      <c r="J76" s="2">
        <f t="shared" si="23"/>
        <v>28</v>
      </c>
      <c r="K76" s="2">
        <v>28</v>
      </c>
      <c r="L76">
        <f t="shared" si="18"/>
        <v>365866666.66666669</v>
      </c>
    </row>
    <row r="77" spans="1:12" x14ac:dyDescent="0.3">
      <c r="A77" s="7" t="s">
        <v>45</v>
      </c>
      <c r="B77">
        <v>320</v>
      </c>
      <c r="C77">
        <v>200</v>
      </c>
      <c r="D77">
        <f t="shared" si="19"/>
        <v>64000</v>
      </c>
      <c r="E77">
        <f t="shared" si="21"/>
        <v>0.32</v>
      </c>
      <c r="F77">
        <v>24</v>
      </c>
      <c r="G77" s="2">
        <f t="shared" si="22"/>
        <v>1.0648786680336062</v>
      </c>
      <c r="H77" s="2">
        <f t="shared" si="20"/>
        <v>16.35653634099619</v>
      </c>
      <c r="I77">
        <f t="shared" si="17"/>
        <v>32000</v>
      </c>
      <c r="J77" s="2">
        <f t="shared" si="23"/>
        <v>45</v>
      </c>
      <c r="K77" s="2">
        <v>45</v>
      </c>
      <c r="L77">
        <f t="shared" si="18"/>
        <v>546133333.33333337</v>
      </c>
    </row>
    <row r="78" spans="1:12" x14ac:dyDescent="0.3">
      <c r="A78" s="7" t="s">
        <v>46</v>
      </c>
      <c r="B78">
        <v>360</v>
      </c>
      <c r="C78">
        <v>200</v>
      </c>
      <c r="D78">
        <f t="shared" si="19"/>
        <v>72000</v>
      </c>
      <c r="E78">
        <f t="shared" si="21"/>
        <v>0.36</v>
      </c>
      <c r="F78">
        <v>24</v>
      </c>
      <c r="G78" s="2">
        <f t="shared" si="22"/>
        <v>1.0524097791489255</v>
      </c>
      <c r="H78" s="2">
        <f t="shared" si="20"/>
        <v>16.165014207727495</v>
      </c>
      <c r="I78">
        <f t="shared" si="17"/>
        <v>36000</v>
      </c>
      <c r="J78" s="2">
        <f t="shared" si="23"/>
        <v>60</v>
      </c>
      <c r="K78" s="2">
        <v>60</v>
      </c>
      <c r="L78">
        <f t="shared" si="18"/>
        <v>777600000</v>
      </c>
    </row>
    <row r="79" spans="1:12" x14ac:dyDescent="0.3">
      <c r="A79" s="7" t="s">
        <v>47</v>
      </c>
      <c r="B79">
        <v>400</v>
      </c>
      <c r="C79">
        <v>200</v>
      </c>
      <c r="D79">
        <f t="shared" si="19"/>
        <v>80000</v>
      </c>
      <c r="E79">
        <f t="shared" si="21"/>
        <v>0.4</v>
      </c>
      <c r="F79">
        <v>24</v>
      </c>
      <c r="G79" s="2">
        <f t="shared" si="22"/>
        <v>1.0413797439924106</v>
      </c>
      <c r="H79" s="2">
        <f t="shared" si="20"/>
        <v>15.995592867723426</v>
      </c>
      <c r="I79">
        <f t="shared" si="17"/>
        <v>40000</v>
      </c>
      <c r="J79" s="2">
        <f t="shared" ref="J79:J94" si="24">L79*H79/(B79*1000*1000/2)</f>
        <v>85.309828627858266</v>
      </c>
      <c r="K79" s="5" t="s">
        <v>427</v>
      </c>
      <c r="L79">
        <f t="shared" si="18"/>
        <v>1066666666.6666666</v>
      </c>
    </row>
    <row r="80" spans="1:12" x14ac:dyDescent="0.3">
      <c r="A80" s="7" t="s">
        <v>100</v>
      </c>
      <c r="B80">
        <v>440</v>
      </c>
      <c r="C80">
        <v>200</v>
      </c>
      <c r="D80">
        <f t="shared" si="19"/>
        <v>88000</v>
      </c>
      <c r="E80">
        <f t="shared" si="21"/>
        <v>0.43999999999999995</v>
      </c>
      <c r="F80">
        <v>24</v>
      </c>
      <c r="G80" s="2">
        <f t="shared" si="22"/>
        <v>1.0315014846402712</v>
      </c>
      <c r="H80" s="2">
        <f t="shared" si="20"/>
        <v>15.843862804074567</v>
      </c>
      <c r="I80">
        <f t="shared" si="17"/>
        <v>44000</v>
      </c>
      <c r="J80" s="2">
        <f t="shared" si="24"/>
        <v>102.24572796229452</v>
      </c>
      <c r="K80" s="5" t="s">
        <v>427</v>
      </c>
      <c r="L80">
        <f t="shared" si="18"/>
        <v>1419733333.3333333</v>
      </c>
    </row>
    <row r="81" spans="1:12" x14ac:dyDescent="0.3">
      <c r="A81" s="7" t="s">
        <v>101</v>
      </c>
      <c r="B81">
        <v>480</v>
      </c>
      <c r="C81">
        <v>200</v>
      </c>
      <c r="D81">
        <f t="shared" si="19"/>
        <v>96000</v>
      </c>
      <c r="E81">
        <f t="shared" si="21"/>
        <v>0.48</v>
      </c>
      <c r="F81">
        <v>24</v>
      </c>
      <c r="G81" s="2">
        <f t="shared" si="22"/>
        <v>1.0225651825635729</v>
      </c>
      <c r="H81" s="2">
        <f t="shared" si="20"/>
        <v>15.706601204176479</v>
      </c>
      <c r="I81">
        <f t="shared" si="17"/>
        <v>48000</v>
      </c>
      <c r="J81" s="2">
        <f t="shared" si="24"/>
        <v>120.62669724807536</v>
      </c>
      <c r="K81" s="5" t="s">
        <v>427</v>
      </c>
      <c r="L81">
        <f t="shared" si="18"/>
        <v>1843200000</v>
      </c>
    </row>
    <row r="82" spans="1:12" x14ac:dyDescent="0.3">
      <c r="A82" s="7" t="s">
        <v>102</v>
      </c>
      <c r="B82">
        <v>520</v>
      </c>
      <c r="C82">
        <v>200</v>
      </c>
      <c r="D82">
        <f t="shared" si="19"/>
        <v>104000</v>
      </c>
      <c r="E82">
        <f t="shared" si="21"/>
        <v>0.52</v>
      </c>
      <c r="F82">
        <v>24</v>
      </c>
      <c r="G82" s="2">
        <f t="shared" si="22"/>
        <v>1.0144129637732298</v>
      </c>
      <c r="H82" s="2">
        <f t="shared" si="20"/>
        <v>15.581383123556808</v>
      </c>
      <c r="I82">
        <f t="shared" si="17"/>
        <v>52000</v>
      </c>
      <c r="J82" s="2">
        <f t="shared" si="24"/>
        <v>140.44019988699202</v>
      </c>
      <c r="K82" s="5" t="s">
        <v>427</v>
      </c>
      <c r="L82">
        <f t="shared" si="18"/>
        <v>2343466666.6666665</v>
      </c>
    </row>
    <row r="83" spans="1:12" x14ac:dyDescent="0.3">
      <c r="A83" s="7" t="s">
        <v>103</v>
      </c>
      <c r="B83">
        <v>560</v>
      </c>
      <c r="C83">
        <v>200</v>
      </c>
      <c r="D83">
        <f t="shared" si="19"/>
        <v>112000</v>
      </c>
      <c r="E83">
        <f t="shared" si="21"/>
        <v>0.56000000000000005</v>
      </c>
      <c r="F83">
        <v>24</v>
      </c>
      <c r="G83" s="2">
        <f t="shared" si="22"/>
        <v>1.0069231420593452</v>
      </c>
      <c r="H83" s="2">
        <f t="shared" si="20"/>
        <v>15.466339462031542</v>
      </c>
      <c r="I83">
        <f t="shared" si="17"/>
        <v>56000</v>
      </c>
      <c r="J83" s="2">
        <f t="shared" si="24"/>
        <v>161.67480184310307</v>
      </c>
      <c r="K83" s="5" t="s">
        <v>427</v>
      </c>
      <c r="L83">
        <f t="shared" si="18"/>
        <v>2926933333.3333335</v>
      </c>
    </row>
    <row r="84" spans="1:12" x14ac:dyDescent="0.3">
      <c r="A84" s="7" t="s">
        <v>104</v>
      </c>
      <c r="B84">
        <v>600</v>
      </c>
      <c r="C84">
        <v>200</v>
      </c>
      <c r="D84">
        <f t="shared" si="19"/>
        <v>120000</v>
      </c>
      <c r="E84">
        <f t="shared" si="21"/>
        <v>0.6</v>
      </c>
      <c r="F84">
        <v>24</v>
      </c>
      <c r="G84" s="2">
        <f t="shared" si="22"/>
        <v>1</v>
      </c>
      <c r="H84" s="2">
        <f t="shared" si="20"/>
        <v>15.36</v>
      </c>
      <c r="I84">
        <f t="shared" si="17"/>
        <v>60000</v>
      </c>
      <c r="J84" s="2">
        <f t="shared" si="24"/>
        <v>184.32</v>
      </c>
      <c r="K84" s="5" t="s">
        <v>427</v>
      </c>
      <c r="L84">
        <f t="shared" si="18"/>
        <v>3600000000</v>
      </c>
    </row>
    <row r="85" spans="1:12" x14ac:dyDescent="0.3">
      <c r="A85" s="7" t="s">
        <v>105</v>
      </c>
      <c r="B85">
        <v>640</v>
      </c>
      <c r="C85">
        <v>200</v>
      </c>
      <c r="D85">
        <f t="shared" si="19"/>
        <v>128000</v>
      </c>
      <c r="E85">
        <f t="shared" si="21"/>
        <v>0.64</v>
      </c>
      <c r="F85">
        <v>24</v>
      </c>
      <c r="G85" s="2">
        <v>1</v>
      </c>
      <c r="H85" s="2">
        <f t="shared" si="20"/>
        <v>15.36</v>
      </c>
      <c r="I85">
        <f t="shared" si="17"/>
        <v>64000</v>
      </c>
      <c r="J85" s="2">
        <f t="shared" si="24"/>
        <v>209.71520000000001</v>
      </c>
      <c r="K85" s="5" t="s">
        <v>427</v>
      </c>
      <c r="L85">
        <f t="shared" si="18"/>
        <v>4369066666.666667</v>
      </c>
    </row>
    <row r="86" spans="1:12" x14ac:dyDescent="0.3">
      <c r="A86" s="7" t="s">
        <v>106</v>
      </c>
      <c r="B86">
        <v>680</v>
      </c>
      <c r="C86">
        <v>200</v>
      </c>
      <c r="D86">
        <f t="shared" si="19"/>
        <v>136000</v>
      </c>
      <c r="E86">
        <f t="shared" si="21"/>
        <v>0.68</v>
      </c>
      <c r="F86">
        <v>24</v>
      </c>
      <c r="G86" s="2">
        <v>1</v>
      </c>
      <c r="H86" s="2">
        <f t="shared" si="20"/>
        <v>15.36</v>
      </c>
      <c r="I86">
        <f t="shared" si="17"/>
        <v>68000</v>
      </c>
      <c r="J86" s="2">
        <f t="shared" si="24"/>
        <v>236.74879999999996</v>
      </c>
      <c r="K86" s="5" t="s">
        <v>427</v>
      </c>
      <c r="L86">
        <f t="shared" si="18"/>
        <v>5240533333.333333</v>
      </c>
    </row>
    <row r="87" spans="1:12" x14ac:dyDescent="0.3">
      <c r="A87" s="7" t="s">
        <v>107</v>
      </c>
      <c r="B87">
        <v>720</v>
      </c>
      <c r="C87">
        <v>200</v>
      </c>
      <c r="D87">
        <f t="shared" si="19"/>
        <v>144000</v>
      </c>
      <c r="E87">
        <f t="shared" si="21"/>
        <v>0.72</v>
      </c>
      <c r="F87">
        <v>24</v>
      </c>
      <c r="G87" s="2">
        <v>1</v>
      </c>
      <c r="H87" s="2">
        <f t="shared" si="20"/>
        <v>15.36</v>
      </c>
      <c r="I87">
        <f t="shared" si="17"/>
        <v>72000</v>
      </c>
      <c r="J87" s="2">
        <f t="shared" si="24"/>
        <v>265.42079999999999</v>
      </c>
      <c r="K87" s="5" t="s">
        <v>427</v>
      </c>
      <c r="L87">
        <f t="shared" si="18"/>
        <v>6220800000</v>
      </c>
    </row>
    <row r="88" spans="1:12" x14ac:dyDescent="0.3">
      <c r="A88" s="7" t="s">
        <v>108</v>
      </c>
      <c r="B88">
        <v>760</v>
      </c>
      <c r="C88">
        <v>200</v>
      </c>
      <c r="D88">
        <f t="shared" si="19"/>
        <v>152000</v>
      </c>
      <c r="E88">
        <f t="shared" si="21"/>
        <v>0.76</v>
      </c>
      <c r="F88">
        <v>24</v>
      </c>
      <c r="G88" s="2">
        <v>1</v>
      </c>
      <c r="H88" s="2">
        <f t="shared" si="20"/>
        <v>15.36</v>
      </c>
      <c r="I88">
        <f t="shared" si="17"/>
        <v>76000</v>
      </c>
      <c r="J88" s="2">
        <f t="shared" si="24"/>
        <v>295.7312</v>
      </c>
      <c r="K88" s="5" t="s">
        <v>427</v>
      </c>
      <c r="L88">
        <f t="shared" si="18"/>
        <v>7316266666.666667</v>
      </c>
    </row>
    <row r="89" spans="1:12" x14ac:dyDescent="0.3">
      <c r="A89" s="7" t="s">
        <v>109</v>
      </c>
      <c r="B89">
        <v>800</v>
      </c>
      <c r="C89">
        <v>200</v>
      </c>
      <c r="D89">
        <f t="shared" si="19"/>
        <v>160000</v>
      </c>
      <c r="E89">
        <f t="shared" si="21"/>
        <v>0.8</v>
      </c>
      <c r="F89">
        <v>24</v>
      </c>
      <c r="G89" s="2">
        <v>1</v>
      </c>
      <c r="H89" s="2">
        <f t="shared" si="20"/>
        <v>15.36</v>
      </c>
      <c r="I89">
        <f t="shared" si="17"/>
        <v>80000</v>
      </c>
      <c r="J89" s="2">
        <f t="shared" si="24"/>
        <v>327.67999999999995</v>
      </c>
      <c r="K89" s="5" t="s">
        <v>427</v>
      </c>
      <c r="L89">
        <f t="shared" si="18"/>
        <v>8533333333.333333</v>
      </c>
    </row>
    <row r="90" spans="1:12" x14ac:dyDescent="0.3">
      <c r="A90" s="7" t="s">
        <v>110</v>
      </c>
      <c r="B90">
        <v>840</v>
      </c>
      <c r="C90">
        <v>200</v>
      </c>
      <c r="D90">
        <f t="shared" si="19"/>
        <v>168000</v>
      </c>
      <c r="E90">
        <f t="shared" si="21"/>
        <v>0.84000000000000008</v>
      </c>
      <c r="F90">
        <v>24</v>
      </c>
      <c r="G90" s="2">
        <v>1</v>
      </c>
      <c r="H90" s="2">
        <f t="shared" si="20"/>
        <v>15.36</v>
      </c>
      <c r="I90">
        <f t="shared" si="17"/>
        <v>84000</v>
      </c>
      <c r="J90" s="2">
        <f t="shared" si="24"/>
        <v>361.2672</v>
      </c>
      <c r="K90" s="5" t="s">
        <v>427</v>
      </c>
      <c r="L90">
        <f t="shared" si="18"/>
        <v>9878400000</v>
      </c>
    </row>
    <row r="91" spans="1:12" x14ac:dyDescent="0.3">
      <c r="A91" s="7" t="s">
        <v>111</v>
      </c>
      <c r="B91">
        <v>880</v>
      </c>
      <c r="C91">
        <v>200</v>
      </c>
      <c r="D91">
        <f t="shared" si="19"/>
        <v>176000</v>
      </c>
      <c r="E91">
        <f t="shared" si="21"/>
        <v>0.87999999999999989</v>
      </c>
      <c r="F91">
        <v>24</v>
      </c>
      <c r="G91" s="2">
        <v>1</v>
      </c>
      <c r="H91" s="2">
        <f t="shared" si="20"/>
        <v>15.36</v>
      </c>
      <c r="I91">
        <f t="shared" si="17"/>
        <v>88000</v>
      </c>
      <c r="J91" s="2">
        <f t="shared" si="24"/>
        <v>396.49279999999993</v>
      </c>
      <c r="K91" s="5" t="s">
        <v>427</v>
      </c>
      <c r="L91">
        <f t="shared" si="18"/>
        <v>11357866666.666666</v>
      </c>
    </row>
    <row r="92" spans="1:12" x14ac:dyDescent="0.3">
      <c r="A92" s="7" t="s">
        <v>112</v>
      </c>
      <c r="B92">
        <v>920</v>
      </c>
      <c r="C92">
        <v>200</v>
      </c>
      <c r="D92">
        <f t="shared" si="19"/>
        <v>184000</v>
      </c>
      <c r="E92">
        <f t="shared" si="21"/>
        <v>0.91999999999999993</v>
      </c>
      <c r="F92">
        <v>24</v>
      </c>
      <c r="G92" s="2">
        <v>1</v>
      </c>
      <c r="H92" s="2">
        <f t="shared" si="20"/>
        <v>15.36</v>
      </c>
      <c r="I92">
        <f t="shared" si="17"/>
        <v>92000</v>
      </c>
      <c r="J92" s="2">
        <f t="shared" si="24"/>
        <v>433.35680000000002</v>
      </c>
      <c r="K92" s="5" t="s">
        <v>427</v>
      </c>
      <c r="L92">
        <f t="shared" si="18"/>
        <v>12978133333.333334</v>
      </c>
    </row>
    <row r="93" spans="1:12" x14ac:dyDescent="0.3">
      <c r="A93" s="7" t="s">
        <v>113</v>
      </c>
      <c r="B93">
        <v>960</v>
      </c>
      <c r="C93">
        <v>200</v>
      </c>
      <c r="D93">
        <f t="shared" si="19"/>
        <v>192000</v>
      </c>
      <c r="E93">
        <f t="shared" si="21"/>
        <v>0.96</v>
      </c>
      <c r="F93">
        <v>24</v>
      </c>
      <c r="G93" s="2">
        <v>1</v>
      </c>
      <c r="H93" s="2">
        <f t="shared" si="20"/>
        <v>15.36</v>
      </c>
      <c r="I93">
        <f t="shared" si="17"/>
        <v>96000</v>
      </c>
      <c r="J93" s="2">
        <f t="shared" si="24"/>
        <v>471.85919999999999</v>
      </c>
      <c r="K93" s="5" t="s">
        <v>427</v>
      </c>
      <c r="L93">
        <f t="shared" si="18"/>
        <v>14745600000</v>
      </c>
    </row>
    <row r="94" spans="1:12" x14ac:dyDescent="0.3">
      <c r="A94" s="7" t="s">
        <v>114</v>
      </c>
      <c r="B94">
        <v>1000</v>
      </c>
      <c r="C94">
        <v>200</v>
      </c>
      <c r="D94">
        <f t="shared" si="19"/>
        <v>200000</v>
      </c>
      <c r="E94">
        <f t="shared" si="21"/>
        <v>1</v>
      </c>
      <c r="F94">
        <v>24</v>
      </c>
      <c r="G94" s="2">
        <f t="shared" ref="G94:G104" si="25">(600/B94)^0.1</f>
        <v>0.95020021650567643</v>
      </c>
      <c r="H94" s="2">
        <f t="shared" si="20"/>
        <v>14.595075325527189</v>
      </c>
      <c r="I94">
        <f t="shared" si="17"/>
        <v>100000</v>
      </c>
      <c r="J94" s="2">
        <f t="shared" si="24"/>
        <v>486.50251085090628</v>
      </c>
      <c r="K94" s="5" t="s">
        <v>427</v>
      </c>
      <c r="L94">
        <f t="shared" si="18"/>
        <v>16666666666.666666</v>
      </c>
    </row>
    <row r="95" spans="1:12" x14ac:dyDescent="0.3">
      <c r="A95" s="7" t="s">
        <v>115</v>
      </c>
      <c r="B95">
        <v>240</v>
      </c>
      <c r="C95">
        <v>220</v>
      </c>
      <c r="D95">
        <f t="shared" si="19"/>
        <v>52800</v>
      </c>
      <c r="E95">
        <f t="shared" si="21"/>
        <v>0.26400000000000001</v>
      </c>
      <c r="F95">
        <v>24</v>
      </c>
      <c r="G95" s="2">
        <f t="shared" si="25"/>
        <v>1.0959582263852172</v>
      </c>
      <c r="H95" s="2">
        <f t="shared" si="20"/>
        <v>16.833918357276936</v>
      </c>
      <c r="I95">
        <f t="shared" si="17"/>
        <v>26400</v>
      </c>
      <c r="J95" s="2">
        <f>K95</f>
        <v>23</v>
      </c>
      <c r="K95" s="2">
        <v>23</v>
      </c>
      <c r="L95">
        <f t="shared" si="18"/>
        <v>253440000</v>
      </c>
    </row>
    <row r="96" spans="1:12" x14ac:dyDescent="0.3">
      <c r="A96" s="7" t="s">
        <v>116</v>
      </c>
      <c r="B96">
        <v>280</v>
      </c>
      <c r="C96">
        <v>220</v>
      </c>
      <c r="D96">
        <f t="shared" si="19"/>
        <v>61600</v>
      </c>
      <c r="E96">
        <f t="shared" si="21"/>
        <v>0.308</v>
      </c>
      <c r="F96">
        <v>24</v>
      </c>
      <c r="G96" s="2">
        <f t="shared" si="25"/>
        <v>1.0791935024728683</v>
      </c>
      <c r="H96" s="2">
        <f t="shared" si="20"/>
        <v>16.576412197983256</v>
      </c>
      <c r="I96">
        <f t="shared" si="17"/>
        <v>30800</v>
      </c>
      <c r="J96" s="2">
        <f t="shared" ref="J96:J98" si="26">K96</f>
        <v>32</v>
      </c>
      <c r="K96" s="2">
        <v>32</v>
      </c>
      <c r="L96">
        <f t="shared" si="18"/>
        <v>402453333.33333331</v>
      </c>
    </row>
    <row r="97" spans="1:12" x14ac:dyDescent="0.3">
      <c r="A97" s="7" t="s">
        <v>117</v>
      </c>
      <c r="B97">
        <v>320</v>
      </c>
      <c r="C97">
        <v>220</v>
      </c>
      <c r="D97">
        <f t="shared" si="19"/>
        <v>70400</v>
      </c>
      <c r="E97">
        <f t="shared" si="21"/>
        <v>0.35200000000000004</v>
      </c>
      <c r="F97">
        <v>24</v>
      </c>
      <c r="G97" s="2">
        <f t="shared" si="25"/>
        <v>1.0648786680336062</v>
      </c>
      <c r="H97" s="2">
        <f t="shared" si="20"/>
        <v>16.35653634099619</v>
      </c>
      <c r="I97">
        <f t="shared" si="17"/>
        <v>35200</v>
      </c>
      <c r="J97" s="2">
        <f t="shared" si="26"/>
        <v>49</v>
      </c>
      <c r="K97" s="2">
        <v>49</v>
      </c>
      <c r="L97">
        <f t="shared" si="18"/>
        <v>600746666.66666663</v>
      </c>
    </row>
    <row r="98" spans="1:12" x14ac:dyDescent="0.3">
      <c r="A98" s="7" t="s">
        <v>118</v>
      </c>
      <c r="B98">
        <v>360</v>
      </c>
      <c r="C98">
        <v>220</v>
      </c>
      <c r="D98">
        <f t="shared" si="19"/>
        <v>79200</v>
      </c>
      <c r="E98">
        <f t="shared" si="21"/>
        <v>0.39600000000000002</v>
      </c>
      <c r="F98">
        <v>24</v>
      </c>
      <c r="G98" s="2">
        <f t="shared" si="25"/>
        <v>1.0524097791489255</v>
      </c>
      <c r="H98" s="2">
        <f t="shared" si="20"/>
        <v>16.165014207727495</v>
      </c>
      <c r="I98">
        <f t="shared" ref="I98:I129" si="27">D98/2</f>
        <v>39600</v>
      </c>
      <c r="J98" s="2">
        <f t="shared" si="26"/>
        <v>72</v>
      </c>
      <c r="K98" s="2">
        <v>72</v>
      </c>
      <c r="L98">
        <f t="shared" ref="L98:L129" si="28">C98*B98^3/12</f>
        <v>855360000</v>
      </c>
    </row>
    <row r="99" spans="1:12" x14ac:dyDescent="0.3">
      <c r="A99" s="7" t="s">
        <v>119</v>
      </c>
      <c r="B99">
        <v>400</v>
      </c>
      <c r="C99">
        <v>220</v>
      </c>
      <c r="D99">
        <f t="shared" si="19"/>
        <v>88000</v>
      </c>
      <c r="E99">
        <f t="shared" si="21"/>
        <v>0.43999999999999995</v>
      </c>
      <c r="F99">
        <v>24</v>
      </c>
      <c r="G99" s="2">
        <f t="shared" si="25"/>
        <v>1.0413797439924106</v>
      </c>
      <c r="H99" s="2">
        <f t="shared" si="20"/>
        <v>15.995592867723426</v>
      </c>
      <c r="I99">
        <f t="shared" si="27"/>
        <v>44000</v>
      </c>
      <c r="J99" s="2">
        <f t="shared" ref="J99:J116" si="29">L99*H99/(B99*1000*1000/2)</f>
        <v>93.840811490644086</v>
      </c>
      <c r="K99" s="5" t="s">
        <v>427</v>
      </c>
      <c r="L99">
        <f t="shared" si="28"/>
        <v>1173333333.3333333</v>
      </c>
    </row>
    <row r="100" spans="1:12" x14ac:dyDescent="0.3">
      <c r="A100" s="7" t="s">
        <v>120</v>
      </c>
      <c r="B100">
        <v>440</v>
      </c>
      <c r="C100">
        <v>220</v>
      </c>
      <c r="D100">
        <f t="shared" si="19"/>
        <v>96800</v>
      </c>
      <c r="E100">
        <f t="shared" si="21"/>
        <v>0.48399999999999999</v>
      </c>
      <c r="F100">
        <v>24</v>
      </c>
      <c r="G100" s="2">
        <f t="shared" si="25"/>
        <v>1.0315014846402712</v>
      </c>
      <c r="H100" s="2">
        <f t="shared" si="20"/>
        <v>15.843862804074567</v>
      </c>
      <c r="I100">
        <f t="shared" si="27"/>
        <v>48400</v>
      </c>
      <c r="J100" s="2">
        <f t="shared" si="29"/>
        <v>112.47030075852399</v>
      </c>
      <c r="K100" s="5" t="s">
        <v>427</v>
      </c>
      <c r="L100">
        <f t="shared" si="28"/>
        <v>1561706666.6666667</v>
      </c>
    </row>
    <row r="101" spans="1:12" x14ac:dyDescent="0.3">
      <c r="A101" s="7" t="s">
        <v>121</v>
      </c>
      <c r="B101">
        <v>480</v>
      </c>
      <c r="C101">
        <v>220</v>
      </c>
      <c r="D101">
        <f t="shared" si="19"/>
        <v>105600</v>
      </c>
      <c r="E101">
        <f t="shared" si="21"/>
        <v>0.52800000000000002</v>
      </c>
      <c r="F101">
        <v>24</v>
      </c>
      <c r="G101" s="2">
        <f t="shared" si="25"/>
        <v>1.0225651825635729</v>
      </c>
      <c r="H101" s="2">
        <f t="shared" si="20"/>
        <v>15.706601204176479</v>
      </c>
      <c r="I101">
        <f t="shared" si="27"/>
        <v>52800</v>
      </c>
      <c r="J101" s="2">
        <f t="shared" si="29"/>
        <v>132.68936697288288</v>
      </c>
      <c r="K101" s="5" t="s">
        <v>427</v>
      </c>
      <c r="L101">
        <f t="shared" si="28"/>
        <v>2027520000</v>
      </c>
    </row>
    <row r="102" spans="1:12" x14ac:dyDescent="0.3">
      <c r="A102" s="7" t="s">
        <v>122</v>
      </c>
      <c r="B102">
        <v>520</v>
      </c>
      <c r="C102">
        <v>220</v>
      </c>
      <c r="D102">
        <f t="shared" si="19"/>
        <v>114400</v>
      </c>
      <c r="E102">
        <f t="shared" si="21"/>
        <v>0.57200000000000006</v>
      </c>
      <c r="F102">
        <v>24</v>
      </c>
      <c r="G102" s="2">
        <f t="shared" si="25"/>
        <v>1.0144129637732298</v>
      </c>
      <c r="H102" s="2">
        <f t="shared" si="20"/>
        <v>15.581383123556808</v>
      </c>
      <c r="I102">
        <f t="shared" si="27"/>
        <v>57200</v>
      </c>
      <c r="J102" s="2">
        <f t="shared" si="29"/>
        <v>154.48421987569125</v>
      </c>
      <c r="K102" s="5" t="s">
        <v>427</v>
      </c>
      <c r="L102">
        <f t="shared" si="28"/>
        <v>2577813333.3333335</v>
      </c>
    </row>
    <row r="103" spans="1:12" x14ac:dyDescent="0.3">
      <c r="A103" s="7" t="s">
        <v>123</v>
      </c>
      <c r="B103">
        <v>560</v>
      </c>
      <c r="C103">
        <v>220</v>
      </c>
      <c r="D103">
        <f t="shared" si="19"/>
        <v>123200</v>
      </c>
      <c r="E103">
        <f t="shared" si="21"/>
        <v>0.61599999999999999</v>
      </c>
      <c r="F103">
        <v>24</v>
      </c>
      <c r="G103" s="2">
        <f t="shared" si="25"/>
        <v>1.0069231420593452</v>
      </c>
      <c r="H103" s="2">
        <f t="shared" si="20"/>
        <v>15.466339462031542</v>
      </c>
      <c r="I103">
        <f t="shared" si="27"/>
        <v>61600</v>
      </c>
      <c r="J103" s="2">
        <f t="shared" si="29"/>
        <v>177.84228202741335</v>
      </c>
      <c r="K103" s="5" t="s">
        <v>427</v>
      </c>
      <c r="L103">
        <f t="shared" si="28"/>
        <v>3219626666.6666665</v>
      </c>
    </row>
    <row r="104" spans="1:12" x14ac:dyDescent="0.3">
      <c r="A104" s="7" t="s">
        <v>124</v>
      </c>
      <c r="B104">
        <v>600</v>
      </c>
      <c r="C104">
        <v>220</v>
      </c>
      <c r="D104">
        <f t="shared" si="19"/>
        <v>132000</v>
      </c>
      <c r="E104">
        <f t="shared" si="21"/>
        <v>0.66</v>
      </c>
      <c r="F104">
        <v>24</v>
      </c>
      <c r="G104" s="2">
        <f t="shared" si="25"/>
        <v>1</v>
      </c>
      <c r="H104" s="2">
        <f t="shared" si="20"/>
        <v>15.36</v>
      </c>
      <c r="I104">
        <f t="shared" si="27"/>
        <v>66000</v>
      </c>
      <c r="J104" s="2">
        <f t="shared" si="29"/>
        <v>202.75200000000001</v>
      </c>
      <c r="K104" s="5" t="s">
        <v>427</v>
      </c>
      <c r="L104">
        <f t="shared" si="28"/>
        <v>3960000000</v>
      </c>
    </row>
    <row r="105" spans="1:12" x14ac:dyDescent="0.3">
      <c r="A105" s="7" t="s">
        <v>125</v>
      </c>
      <c r="B105">
        <v>640</v>
      </c>
      <c r="C105">
        <v>220</v>
      </c>
      <c r="D105">
        <f t="shared" si="19"/>
        <v>140800</v>
      </c>
      <c r="E105">
        <f t="shared" si="21"/>
        <v>0.70400000000000007</v>
      </c>
      <c r="F105">
        <v>24</v>
      </c>
      <c r="G105" s="2">
        <v>1</v>
      </c>
      <c r="H105" s="2">
        <f t="shared" si="20"/>
        <v>15.36</v>
      </c>
      <c r="I105">
        <f t="shared" si="27"/>
        <v>70400</v>
      </c>
      <c r="J105" s="2">
        <f t="shared" si="29"/>
        <v>230.68672000000001</v>
      </c>
      <c r="K105" s="5" t="s">
        <v>427</v>
      </c>
      <c r="L105">
        <f t="shared" si="28"/>
        <v>4805973333.333333</v>
      </c>
    </row>
    <row r="106" spans="1:12" x14ac:dyDescent="0.3">
      <c r="A106" s="7" t="s">
        <v>126</v>
      </c>
      <c r="B106">
        <v>680</v>
      </c>
      <c r="C106">
        <v>220</v>
      </c>
      <c r="D106">
        <f t="shared" si="19"/>
        <v>149600</v>
      </c>
      <c r="E106">
        <f t="shared" si="21"/>
        <v>0.748</v>
      </c>
      <c r="F106">
        <v>24</v>
      </c>
      <c r="G106" s="2">
        <v>1</v>
      </c>
      <c r="H106" s="2">
        <f t="shared" si="20"/>
        <v>15.36</v>
      </c>
      <c r="I106">
        <f t="shared" si="27"/>
        <v>74800</v>
      </c>
      <c r="J106" s="2">
        <f t="shared" si="29"/>
        <v>260.42367999999999</v>
      </c>
      <c r="K106" s="5" t="s">
        <v>427</v>
      </c>
      <c r="L106">
        <f t="shared" si="28"/>
        <v>5764586666.666667</v>
      </c>
    </row>
    <row r="107" spans="1:12" x14ac:dyDescent="0.3">
      <c r="A107" s="7" t="s">
        <v>127</v>
      </c>
      <c r="B107">
        <v>720</v>
      </c>
      <c r="C107">
        <v>220</v>
      </c>
      <c r="D107">
        <f t="shared" si="19"/>
        <v>158400</v>
      </c>
      <c r="E107">
        <f t="shared" si="21"/>
        <v>0.79200000000000004</v>
      </c>
      <c r="F107">
        <v>24</v>
      </c>
      <c r="G107" s="2">
        <v>1</v>
      </c>
      <c r="H107" s="2">
        <f t="shared" si="20"/>
        <v>15.36</v>
      </c>
      <c r="I107">
        <f t="shared" si="27"/>
        <v>79200</v>
      </c>
      <c r="J107" s="2">
        <f t="shared" si="29"/>
        <v>291.96287999999998</v>
      </c>
      <c r="K107" s="5" t="s">
        <v>427</v>
      </c>
      <c r="L107">
        <f t="shared" si="28"/>
        <v>6842880000</v>
      </c>
    </row>
    <row r="108" spans="1:12" x14ac:dyDescent="0.3">
      <c r="A108" s="7" t="s">
        <v>128</v>
      </c>
      <c r="B108">
        <v>760</v>
      </c>
      <c r="C108">
        <v>220</v>
      </c>
      <c r="D108">
        <f t="shared" si="19"/>
        <v>167200</v>
      </c>
      <c r="E108">
        <f t="shared" si="21"/>
        <v>0.83599999999999997</v>
      </c>
      <c r="F108">
        <v>24</v>
      </c>
      <c r="G108" s="2">
        <v>1</v>
      </c>
      <c r="H108" s="2">
        <f t="shared" si="20"/>
        <v>15.36</v>
      </c>
      <c r="I108">
        <f t="shared" si="27"/>
        <v>83600</v>
      </c>
      <c r="J108" s="2">
        <f t="shared" si="29"/>
        <v>325.30431999999996</v>
      </c>
      <c r="K108" s="5" t="s">
        <v>427</v>
      </c>
      <c r="L108">
        <f t="shared" si="28"/>
        <v>8047893333.333333</v>
      </c>
    </row>
    <row r="109" spans="1:12" x14ac:dyDescent="0.3">
      <c r="A109" s="7" t="s">
        <v>129</v>
      </c>
      <c r="B109">
        <v>800</v>
      </c>
      <c r="C109">
        <v>220</v>
      </c>
      <c r="D109">
        <f t="shared" si="19"/>
        <v>176000</v>
      </c>
      <c r="E109">
        <f t="shared" si="21"/>
        <v>0.87999999999999989</v>
      </c>
      <c r="F109">
        <v>24</v>
      </c>
      <c r="G109" s="2">
        <v>1</v>
      </c>
      <c r="H109" s="2">
        <f t="shared" si="20"/>
        <v>15.36</v>
      </c>
      <c r="I109">
        <f t="shared" si="27"/>
        <v>88000</v>
      </c>
      <c r="J109" s="2">
        <f t="shared" si="29"/>
        <v>360.44799999999998</v>
      </c>
      <c r="K109" s="5" t="s">
        <v>427</v>
      </c>
      <c r="L109">
        <f t="shared" si="28"/>
        <v>9386666666.666666</v>
      </c>
    </row>
    <row r="110" spans="1:12" x14ac:dyDescent="0.3">
      <c r="A110" s="7" t="s">
        <v>130</v>
      </c>
      <c r="B110">
        <v>840</v>
      </c>
      <c r="C110">
        <v>220</v>
      </c>
      <c r="D110">
        <f t="shared" si="19"/>
        <v>184800</v>
      </c>
      <c r="E110">
        <f t="shared" si="21"/>
        <v>0.92399999999999993</v>
      </c>
      <c r="F110">
        <v>24</v>
      </c>
      <c r="G110" s="2">
        <v>1</v>
      </c>
      <c r="H110" s="2">
        <f t="shared" si="20"/>
        <v>15.36</v>
      </c>
      <c r="I110">
        <f t="shared" si="27"/>
        <v>92400</v>
      </c>
      <c r="J110" s="2">
        <f t="shared" si="29"/>
        <v>397.39391999999998</v>
      </c>
      <c r="K110" s="5" t="s">
        <v>427</v>
      </c>
      <c r="L110">
        <f t="shared" si="28"/>
        <v>10866240000</v>
      </c>
    </row>
    <row r="111" spans="1:12" x14ac:dyDescent="0.3">
      <c r="A111" s="7" t="s">
        <v>131</v>
      </c>
      <c r="B111">
        <v>880</v>
      </c>
      <c r="C111">
        <v>220</v>
      </c>
      <c r="D111">
        <f t="shared" si="19"/>
        <v>193600</v>
      </c>
      <c r="E111">
        <f t="shared" si="21"/>
        <v>0.96799999999999997</v>
      </c>
      <c r="F111">
        <v>24</v>
      </c>
      <c r="G111" s="2">
        <v>1</v>
      </c>
      <c r="H111" s="2">
        <f t="shared" si="20"/>
        <v>15.36</v>
      </c>
      <c r="I111">
        <f t="shared" si="27"/>
        <v>96800</v>
      </c>
      <c r="J111" s="2">
        <f t="shared" si="29"/>
        <v>436.14208000000002</v>
      </c>
      <c r="K111" s="5" t="s">
        <v>427</v>
      </c>
      <c r="L111">
        <f t="shared" si="28"/>
        <v>12493653333.333334</v>
      </c>
    </row>
    <row r="112" spans="1:12" x14ac:dyDescent="0.3">
      <c r="A112" s="7" t="s">
        <v>132</v>
      </c>
      <c r="B112">
        <v>920</v>
      </c>
      <c r="C112">
        <v>220</v>
      </c>
      <c r="D112">
        <f t="shared" si="19"/>
        <v>202400</v>
      </c>
      <c r="E112">
        <f t="shared" si="21"/>
        <v>1.012</v>
      </c>
      <c r="F112">
        <v>24</v>
      </c>
      <c r="G112" s="2">
        <v>1</v>
      </c>
      <c r="H112" s="2">
        <f t="shared" si="20"/>
        <v>15.36</v>
      </c>
      <c r="I112">
        <f t="shared" si="27"/>
        <v>101200</v>
      </c>
      <c r="J112" s="2">
        <f t="shared" si="29"/>
        <v>476.69247999999993</v>
      </c>
      <c r="K112" s="5" t="s">
        <v>427</v>
      </c>
      <c r="L112">
        <f t="shared" si="28"/>
        <v>14275946666.666666</v>
      </c>
    </row>
    <row r="113" spans="1:12" x14ac:dyDescent="0.3">
      <c r="A113" s="7" t="s">
        <v>133</v>
      </c>
      <c r="B113">
        <v>960</v>
      </c>
      <c r="C113">
        <v>220</v>
      </c>
      <c r="D113">
        <f t="shared" si="19"/>
        <v>211200</v>
      </c>
      <c r="E113">
        <f t="shared" si="21"/>
        <v>1.056</v>
      </c>
      <c r="F113">
        <v>24</v>
      </c>
      <c r="G113" s="2">
        <v>1</v>
      </c>
      <c r="H113" s="2">
        <f t="shared" si="20"/>
        <v>15.36</v>
      </c>
      <c r="I113">
        <f t="shared" si="27"/>
        <v>105600</v>
      </c>
      <c r="J113" s="2">
        <f t="shared" si="29"/>
        <v>519.04512</v>
      </c>
      <c r="K113" s="5" t="s">
        <v>427</v>
      </c>
      <c r="L113">
        <f t="shared" si="28"/>
        <v>16220160000</v>
      </c>
    </row>
    <row r="114" spans="1:12" x14ac:dyDescent="0.3">
      <c r="A114" s="7" t="s">
        <v>134</v>
      </c>
      <c r="B114">
        <v>1000</v>
      </c>
      <c r="C114">
        <v>220</v>
      </c>
      <c r="D114">
        <f t="shared" si="19"/>
        <v>220000</v>
      </c>
      <c r="E114">
        <f t="shared" si="21"/>
        <v>1.1000000000000001</v>
      </c>
      <c r="F114">
        <v>24</v>
      </c>
      <c r="G114" s="2">
        <v>1</v>
      </c>
      <c r="H114" s="2">
        <f t="shared" si="20"/>
        <v>15.36</v>
      </c>
      <c r="I114">
        <f t="shared" si="27"/>
        <v>110000</v>
      </c>
      <c r="J114" s="2">
        <f t="shared" si="29"/>
        <v>563.20000000000005</v>
      </c>
      <c r="K114" s="5" t="s">
        <v>427</v>
      </c>
      <c r="L114">
        <f t="shared" si="28"/>
        <v>18333333333.333332</v>
      </c>
    </row>
    <row r="115" spans="1:12" x14ac:dyDescent="0.3">
      <c r="A115" s="7" t="s">
        <v>135</v>
      </c>
      <c r="B115">
        <v>1040</v>
      </c>
      <c r="C115">
        <v>220</v>
      </c>
      <c r="D115">
        <f t="shared" si="19"/>
        <v>228800</v>
      </c>
      <c r="E115">
        <f t="shared" si="21"/>
        <v>1.1440000000000001</v>
      </c>
      <c r="F115">
        <v>24</v>
      </c>
      <c r="G115" s="2">
        <v>1</v>
      </c>
      <c r="H115" s="2">
        <f t="shared" si="20"/>
        <v>15.36</v>
      </c>
      <c r="I115">
        <f t="shared" si="27"/>
        <v>114400</v>
      </c>
      <c r="J115" s="2">
        <f t="shared" si="29"/>
        <v>609.15711999999996</v>
      </c>
      <c r="K115" s="5" t="s">
        <v>427</v>
      </c>
      <c r="L115">
        <f t="shared" si="28"/>
        <v>20622506666.666668</v>
      </c>
    </row>
    <row r="116" spans="1:12" x14ac:dyDescent="0.3">
      <c r="A116" s="7" t="s">
        <v>136</v>
      </c>
      <c r="B116">
        <v>1080</v>
      </c>
      <c r="C116">
        <v>220</v>
      </c>
      <c r="D116">
        <f t="shared" si="19"/>
        <v>237600</v>
      </c>
      <c r="E116">
        <f t="shared" si="21"/>
        <v>1.1879999999999999</v>
      </c>
      <c r="F116">
        <v>24</v>
      </c>
      <c r="G116" s="2">
        <v>1</v>
      </c>
      <c r="H116" s="2">
        <f t="shared" si="20"/>
        <v>15.36</v>
      </c>
      <c r="I116">
        <f t="shared" si="27"/>
        <v>118800</v>
      </c>
      <c r="J116" s="2">
        <f t="shared" si="29"/>
        <v>656.91647999999998</v>
      </c>
      <c r="K116" s="5" t="s">
        <v>427</v>
      </c>
      <c r="L116">
        <f t="shared" si="28"/>
        <v>23094720000</v>
      </c>
    </row>
    <row r="117" spans="1:12" x14ac:dyDescent="0.3">
      <c r="A117" s="7" t="s">
        <v>137</v>
      </c>
      <c r="B117">
        <v>240</v>
      </c>
      <c r="C117">
        <v>240</v>
      </c>
      <c r="D117">
        <f t="shared" si="19"/>
        <v>57600</v>
      </c>
      <c r="E117">
        <f t="shared" si="21"/>
        <v>0.28799999999999998</v>
      </c>
      <c r="F117">
        <v>24</v>
      </c>
      <c r="G117" s="2">
        <f t="shared" ref="G117:G126" si="30">(600/B117)^0.1</f>
        <v>1.0959582263852172</v>
      </c>
      <c r="H117" s="2">
        <f t="shared" si="20"/>
        <v>16.833918357276936</v>
      </c>
      <c r="I117">
        <f t="shared" si="27"/>
        <v>28800</v>
      </c>
      <c r="J117" s="2">
        <f>K117</f>
        <v>24</v>
      </c>
      <c r="K117" s="2">
        <v>24</v>
      </c>
      <c r="L117">
        <f t="shared" si="28"/>
        <v>276480000</v>
      </c>
    </row>
    <row r="118" spans="1:12" x14ac:dyDescent="0.3">
      <c r="A118" s="7" t="s">
        <v>138</v>
      </c>
      <c r="B118">
        <v>280</v>
      </c>
      <c r="C118">
        <v>240</v>
      </c>
      <c r="D118">
        <f t="shared" si="19"/>
        <v>67200</v>
      </c>
      <c r="E118">
        <f t="shared" si="21"/>
        <v>0.33599999999999997</v>
      </c>
      <c r="F118">
        <v>24</v>
      </c>
      <c r="G118" s="2">
        <f t="shared" si="30"/>
        <v>1.0791935024728683</v>
      </c>
      <c r="H118" s="2">
        <f t="shared" si="20"/>
        <v>16.576412197983256</v>
      </c>
      <c r="I118">
        <f t="shared" si="27"/>
        <v>33600</v>
      </c>
      <c r="J118" s="2">
        <f t="shared" ref="J118:J120" si="31">K118</f>
        <v>35</v>
      </c>
      <c r="K118" s="2">
        <v>35</v>
      </c>
      <c r="L118">
        <f t="shared" si="28"/>
        <v>439040000</v>
      </c>
    </row>
    <row r="119" spans="1:12" x14ac:dyDescent="0.3">
      <c r="A119" s="7" t="s">
        <v>139</v>
      </c>
      <c r="B119">
        <v>320</v>
      </c>
      <c r="C119">
        <v>240</v>
      </c>
      <c r="D119">
        <f t="shared" si="19"/>
        <v>76800</v>
      </c>
      <c r="E119">
        <f t="shared" si="21"/>
        <v>0.38399999999999995</v>
      </c>
      <c r="F119">
        <v>24</v>
      </c>
      <c r="G119" s="2">
        <f t="shared" si="30"/>
        <v>1.0648786680336062</v>
      </c>
      <c r="H119" s="2">
        <f t="shared" si="20"/>
        <v>16.35653634099619</v>
      </c>
      <c r="I119">
        <f t="shared" si="27"/>
        <v>38400</v>
      </c>
      <c r="J119" s="2">
        <f t="shared" si="31"/>
        <v>55</v>
      </c>
      <c r="K119" s="2">
        <v>55</v>
      </c>
      <c r="L119">
        <f t="shared" si="28"/>
        <v>655360000</v>
      </c>
    </row>
    <row r="120" spans="1:12" x14ac:dyDescent="0.3">
      <c r="A120" s="7" t="s">
        <v>140</v>
      </c>
      <c r="B120">
        <v>360</v>
      </c>
      <c r="C120">
        <v>240</v>
      </c>
      <c r="D120">
        <f t="shared" si="19"/>
        <v>86400</v>
      </c>
      <c r="E120">
        <f t="shared" si="21"/>
        <v>0.43200000000000005</v>
      </c>
      <c r="F120">
        <v>24</v>
      </c>
      <c r="G120" s="2">
        <f t="shared" si="30"/>
        <v>1.0524097791489255</v>
      </c>
      <c r="H120" s="2">
        <f t="shared" si="20"/>
        <v>16.165014207727495</v>
      </c>
      <c r="I120">
        <f t="shared" si="27"/>
        <v>43200</v>
      </c>
      <c r="J120" s="2">
        <f t="shared" si="31"/>
        <v>77</v>
      </c>
      <c r="K120" s="2">
        <v>77</v>
      </c>
      <c r="L120">
        <f t="shared" si="28"/>
        <v>933120000</v>
      </c>
    </row>
    <row r="121" spans="1:12" x14ac:dyDescent="0.3">
      <c r="A121" s="7" t="s">
        <v>141</v>
      </c>
      <c r="B121">
        <v>400</v>
      </c>
      <c r="C121">
        <v>240</v>
      </c>
      <c r="D121">
        <f t="shared" si="19"/>
        <v>96000</v>
      </c>
      <c r="E121">
        <f t="shared" si="21"/>
        <v>0.48</v>
      </c>
      <c r="F121">
        <v>24</v>
      </c>
      <c r="G121" s="2">
        <f t="shared" si="30"/>
        <v>1.0413797439924106</v>
      </c>
      <c r="H121" s="2">
        <f t="shared" si="20"/>
        <v>15.995592867723426</v>
      </c>
      <c r="I121">
        <f t="shared" si="27"/>
        <v>48000</v>
      </c>
      <c r="J121" s="2">
        <f t="shared" ref="J121:J141" si="32">L121*H121/(B121*1000*1000/2)</f>
        <v>102.37179435342993</v>
      </c>
      <c r="K121" s="5" t="s">
        <v>427</v>
      </c>
      <c r="L121">
        <f t="shared" si="28"/>
        <v>1280000000</v>
      </c>
    </row>
    <row r="122" spans="1:12" x14ac:dyDescent="0.3">
      <c r="A122" s="7" t="s">
        <v>142</v>
      </c>
      <c r="B122">
        <v>440</v>
      </c>
      <c r="C122">
        <v>240</v>
      </c>
      <c r="D122">
        <f t="shared" si="19"/>
        <v>105600</v>
      </c>
      <c r="E122">
        <f t="shared" si="21"/>
        <v>0.52800000000000002</v>
      </c>
      <c r="F122">
        <v>24</v>
      </c>
      <c r="G122" s="2">
        <f t="shared" si="30"/>
        <v>1.0315014846402712</v>
      </c>
      <c r="H122" s="2">
        <f t="shared" si="20"/>
        <v>15.843862804074567</v>
      </c>
      <c r="I122">
        <f t="shared" si="27"/>
        <v>52800</v>
      </c>
      <c r="J122" s="2">
        <f t="shared" si="32"/>
        <v>122.69487355475344</v>
      </c>
      <c r="K122" s="5" t="s">
        <v>427</v>
      </c>
      <c r="L122">
        <f t="shared" si="28"/>
        <v>1703680000</v>
      </c>
    </row>
    <row r="123" spans="1:12" x14ac:dyDescent="0.3">
      <c r="A123" s="7" t="s">
        <v>143</v>
      </c>
      <c r="B123">
        <v>480</v>
      </c>
      <c r="C123">
        <v>240</v>
      </c>
      <c r="D123">
        <f t="shared" si="19"/>
        <v>115200</v>
      </c>
      <c r="E123">
        <f t="shared" si="21"/>
        <v>0.57599999999999996</v>
      </c>
      <c r="F123">
        <v>24</v>
      </c>
      <c r="G123" s="2">
        <f t="shared" si="30"/>
        <v>1.0225651825635729</v>
      </c>
      <c r="H123" s="2">
        <f t="shared" si="20"/>
        <v>15.706601204176479</v>
      </c>
      <c r="I123">
        <f t="shared" si="27"/>
        <v>57600</v>
      </c>
      <c r="J123" s="2">
        <f t="shared" si="32"/>
        <v>144.75203669769041</v>
      </c>
      <c r="K123" s="5" t="s">
        <v>427</v>
      </c>
      <c r="L123">
        <f t="shared" si="28"/>
        <v>2211840000</v>
      </c>
    </row>
    <row r="124" spans="1:12" x14ac:dyDescent="0.3">
      <c r="A124" s="7" t="s">
        <v>144</v>
      </c>
      <c r="B124">
        <v>520</v>
      </c>
      <c r="C124">
        <v>240</v>
      </c>
      <c r="D124">
        <f t="shared" si="19"/>
        <v>124800</v>
      </c>
      <c r="E124">
        <f t="shared" si="21"/>
        <v>0.624</v>
      </c>
      <c r="F124">
        <v>24</v>
      </c>
      <c r="G124" s="2">
        <f t="shared" si="30"/>
        <v>1.0144129637732298</v>
      </c>
      <c r="H124" s="2">
        <f t="shared" si="20"/>
        <v>15.581383123556808</v>
      </c>
      <c r="I124">
        <f t="shared" si="27"/>
        <v>62400</v>
      </c>
      <c r="J124" s="2">
        <f t="shared" si="32"/>
        <v>168.52823986439046</v>
      </c>
      <c r="K124" s="5" t="s">
        <v>427</v>
      </c>
      <c r="L124">
        <f t="shared" si="28"/>
        <v>2812160000</v>
      </c>
    </row>
    <row r="125" spans="1:12" x14ac:dyDescent="0.3">
      <c r="A125" s="7" t="s">
        <v>145</v>
      </c>
      <c r="B125">
        <v>560</v>
      </c>
      <c r="C125">
        <v>240</v>
      </c>
      <c r="D125">
        <f t="shared" si="19"/>
        <v>134400</v>
      </c>
      <c r="E125">
        <f t="shared" si="21"/>
        <v>0.67199999999999993</v>
      </c>
      <c r="F125">
        <v>24</v>
      </c>
      <c r="G125" s="2">
        <f t="shared" si="30"/>
        <v>1.0069231420593452</v>
      </c>
      <c r="H125" s="2">
        <f t="shared" si="20"/>
        <v>15.466339462031542</v>
      </c>
      <c r="I125">
        <f t="shared" si="27"/>
        <v>67200</v>
      </c>
      <c r="J125" s="2">
        <f t="shared" si="32"/>
        <v>194.00976221172365</v>
      </c>
      <c r="K125" s="5" t="s">
        <v>427</v>
      </c>
      <c r="L125">
        <f t="shared" si="28"/>
        <v>3512320000</v>
      </c>
    </row>
    <row r="126" spans="1:12" x14ac:dyDescent="0.3">
      <c r="A126" s="7" t="s">
        <v>146</v>
      </c>
      <c r="B126">
        <v>600</v>
      </c>
      <c r="C126">
        <v>240</v>
      </c>
      <c r="D126">
        <f t="shared" si="19"/>
        <v>144000</v>
      </c>
      <c r="E126">
        <f t="shared" si="21"/>
        <v>0.72</v>
      </c>
      <c r="F126">
        <v>24</v>
      </c>
      <c r="G126" s="2">
        <f t="shared" si="30"/>
        <v>1</v>
      </c>
      <c r="H126" s="2">
        <f t="shared" si="20"/>
        <v>15.36</v>
      </c>
      <c r="I126">
        <f t="shared" si="27"/>
        <v>72000</v>
      </c>
      <c r="J126" s="2">
        <f t="shared" si="32"/>
        <v>221.184</v>
      </c>
      <c r="K126" s="5" t="s">
        <v>427</v>
      </c>
      <c r="L126">
        <f t="shared" si="28"/>
        <v>4320000000</v>
      </c>
    </row>
    <row r="127" spans="1:12" x14ac:dyDescent="0.3">
      <c r="A127" s="7" t="s">
        <v>147</v>
      </c>
      <c r="B127">
        <v>640</v>
      </c>
      <c r="C127">
        <v>240</v>
      </c>
      <c r="D127">
        <f t="shared" si="19"/>
        <v>153600</v>
      </c>
      <c r="E127">
        <f t="shared" si="21"/>
        <v>0.7679999999999999</v>
      </c>
      <c r="F127">
        <v>24</v>
      </c>
      <c r="G127" s="2">
        <v>1</v>
      </c>
      <c r="H127" s="2">
        <f t="shared" si="20"/>
        <v>15.36</v>
      </c>
      <c r="I127">
        <f t="shared" si="27"/>
        <v>76800</v>
      </c>
      <c r="J127" s="2">
        <f t="shared" si="32"/>
        <v>251.65824000000001</v>
      </c>
      <c r="K127" s="5" t="s">
        <v>427</v>
      </c>
      <c r="L127">
        <f t="shared" si="28"/>
        <v>5242880000</v>
      </c>
    </row>
    <row r="128" spans="1:12" x14ac:dyDescent="0.3">
      <c r="A128" s="7" t="s">
        <v>148</v>
      </c>
      <c r="B128">
        <v>680</v>
      </c>
      <c r="C128">
        <v>240</v>
      </c>
      <c r="D128">
        <f t="shared" si="19"/>
        <v>163200</v>
      </c>
      <c r="E128">
        <f t="shared" si="21"/>
        <v>0.81600000000000006</v>
      </c>
      <c r="F128">
        <v>24</v>
      </c>
      <c r="G128" s="2">
        <v>1</v>
      </c>
      <c r="H128" s="2">
        <f t="shared" si="20"/>
        <v>15.36</v>
      </c>
      <c r="I128">
        <f t="shared" si="27"/>
        <v>81600</v>
      </c>
      <c r="J128" s="2">
        <f t="shared" si="32"/>
        <v>284.09856000000002</v>
      </c>
      <c r="K128" s="5" t="s">
        <v>427</v>
      </c>
      <c r="L128">
        <f t="shared" si="28"/>
        <v>6288640000</v>
      </c>
    </row>
    <row r="129" spans="1:12" x14ac:dyDescent="0.3">
      <c r="A129" s="7" t="s">
        <v>149</v>
      </c>
      <c r="B129">
        <v>720</v>
      </c>
      <c r="C129">
        <v>240</v>
      </c>
      <c r="D129">
        <f t="shared" si="19"/>
        <v>172800</v>
      </c>
      <c r="E129">
        <f t="shared" si="21"/>
        <v>0.8640000000000001</v>
      </c>
      <c r="F129">
        <v>24</v>
      </c>
      <c r="G129" s="2">
        <v>1</v>
      </c>
      <c r="H129" s="2">
        <f t="shared" si="20"/>
        <v>15.36</v>
      </c>
      <c r="I129">
        <f t="shared" si="27"/>
        <v>86400</v>
      </c>
      <c r="J129" s="2">
        <f t="shared" si="32"/>
        <v>318.50495999999998</v>
      </c>
      <c r="K129" s="5" t="s">
        <v>427</v>
      </c>
      <c r="L129">
        <f t="shared" si="28"/>
        <v>7464960000</v>
      </c>
    </row>
    <row r="130" spans="1:12" x14ac:dyDescent="0.3">
      <c r="A130" s="7" t="s">
        <v>150</v>
      </c>
      <c r="B130">
        <v>760</v>
      </c>
      <c r="C130">
        <v>240</v>
      </c>
      <c r="D130">
        <f t="shared" si="19"/>
        <v>182400</v>
      </c>
      <c r="E130">
        <f t="shared" si="21"/>
        <v>0.91200000000000003</v>
      </c>
      <c r="F130">
        <v>24</v>
      </c>
      <c r="G130" s="2">
        <v>1</v>
      </c>
      <c r="H130" s="2">
        <f t="shared" si="20"/>
        <v>15.36</v>
      </c>
      <c r="I130">
        <f t="shared" ref="I130:I165" si="33">D130/2</f>
        <v>91200</v>
      </c>
      <c r="J130" s="2">
        <f t="shared" si="32"/>
        <v>354.87743999999998</v>
      </c>
      <c r="K130" s="5" t="s">
        <v>427</v>
      </c>
      <c r="L130">
        <f t="shared" ref="L130:L165" si="34">C130*B130^3/12</f>
        <v>8779520000</v>
      </c>
    </row>
    <row r="131" spans="1:12" x14ac:dyDescent="0.3">
      <c r="A131" s="7" t="s">
        <v>151</v>
      </c>
      <c r="B131">
        <v>800</v>
      </c>
      <c r="C131">
        <v>240</v>
      </c>
      <c r="D131">
        <f t="shared" ref="D131:D165" si="35">B131*C131</f>
        <v>192000</v>
      </c>
      <c r="E131">
        <f t="shared" si="21"/>
        <v>0.96</v>
      </c>
      <c r="F131">
        <v>24</v>
      </c>
      <c r="G131" s="2">
        <v>1</v>
      </c>
      <c r="H131" s="2">
        <f t="shared" ref="H131:H165" si="36">(F131/1.25)*0.8*1*G131</f>
        <v>15.36</v>
      </c>
      <c r="I131">
        <f t="shared" si="33"/>
        <v>96000</v>
      </c>
      <c r="J131" s="2">
        <f t="shared" si="32"/>
        <v>393.21600000000001</v>
      </c>
      <c r="K131" s="5" t="s">
        <v>427</v>
      </c>
      <c r="L131">
        <f t="shared" si="34"/>
        <v>10240000000</v>
      </c>
    </row>
    <row r="132" spans="1:12" x14ac:dyDescent="0.3">
      <c r="A132" s="7" t="s">
        <v>152</v>
      </c>
      <c r="B132">
        <v>840</v>
      </c>
      <c r="C132">
        <v>240</v>
      </c>
      <c r="D132">
        <f t="shared" si="35"/>
        <v>201600</v>
      </c>
      <c r="E132">
        <f t="shared" si="21"/>
        <v>1.008</v>
      </c>
      <c r="F132">
        <v>24</v>
      </c>
      <c r="G132" s="2">
        <v>1</v>
      </c>
      <c r="H132" s="2">
        <f t="shared" si="36"/>
        <v>15.36</v>
      </c>
      <c r="I132">
        <f t="shared" si="33"/>
        <v>100800</v>
      </c>
      <c r="J132" s="2">
        <f t="shared" si="32"/>
        <v>433.52064000000001</v>
      </c>
      <c r="K132" s="5" t="s">
        <v>427</v>
      </c>
      <c r="L132">
        <f t="shared" si="34"/>
        <v>11854080000</v>
      </c>
    </row>
    <row r="133" spans="1:12" x14ac:dyDescent="0.3">
      <c r="A133" s="7" t="s">
        <v>153</v>
      </c>
      <c r="B133">
        <v>880</v>
      </c>
      <c r="C133">
        <v>240</v>
      </c>
      <c r="D133">
        <f t="shared" si="35"/>
        <v>211200</v>
      </c>
      <c r="E133">
        <f t="shared" ref="E133:E165" si="37">B133*C133/(1000*1000)*5</f>
        <v>1.056</v>
      </c>
      <c r="F133">
        <v>24</v>
      </c>
      <c r="G133" s="2">
        <v>1</v>
      </c>
      <c r="H133" s="2">
        <f t="shared" si="36"/>
        <v>15.36</v>
      </c>
      <c r="I133">
        <f t="shared" si="33"/>
        <v>105600</v>
      </c>
      <c r="J133" s="2">
        <f t="shared" si="32"/>
        <v>475.79136</v>
      </c>
      <c r="K133" s="5" t="s">
        <v>427</v>
      </c>
      <c r="L133">
        <f t="shared" si="34"/>
        <v>13629440000</v>
      </c>
    </row>
    <row r="134" spans="1:12" x14ac:dyDescent="0.3">
      <c r="A134" s="7" t="s">
        <v>154</v>
      </c>
      <c r="B134">
        <v>920</v>
      </c>
      <c r="C134">
        <v>240</v>
      </c>
      <c r="D134">
        <f t="shared" si="35"/>
        <v>220800</v>
      </c>
      <c r="E134">
        <f t="shared" si="37"/>
        <v>1.1040000000000001</v>
      </c>
      <c r="F134">
        <v>24</v>
      </c>
      <c r="G134" s="2">
        <v>1</v>
      </c>
      <c r="H134" s="2">
        <f t="shared" si="36"/>
        <v>15.36</v>
      </c>
      <c r="I134">
        <f t="shared" si="33"/>
        <v>110400</v>
      </c>
      <c r="J134" s="2">
        <f t="shared" si="32"/>
        <v>520.02815999999996</v>
      </c>
      <c r="K134" s="5" t="s">
        <v>427</v>
      </c>
      <c r="L134">
        <f t="shared" si="34"/>
        <v>15573760000</v>
      </c>
    </row>
    <row r="135" spans="1:12" x14ac:dyDescent="0.3">
      <c r="A135" s="7" t="s">
        <v>155</v>
      </c>
      <c r="B135">
        <v>960</v>
      </c>
      <c r="C135">
        <v>240</v>
      </c>
      <c r="D135">
        <f t="shared" si="35"/>
        <v>230400</v>
      </c>
      <c r="E135">
        <f t="shared" si="37"/>
        <v>1.1519999999999999</v>
      </c>
      <c r="F135">
        <v>24</v>
      </c>
      <c r="G135" s="2">
        <v>1</v>
      </c>
      <c r="H135" s="2">
        <f t="shared" si="36"/>
        <v>15.36</v>
      </c>
      <c r="I135">
        <f t="shared" si="33"/>
        <v>115200</v>
      </c>
      <c r="J135" s="2">
        <f t="shared" si="32"/>
        <v>566.23104000000001</v>
      </c>
      <c r="K135" s="5" t="s">
        <v>427</v>
      </c>
      <c r="L135">
        <f t="shared" si="34"/>
        <v>17694720000</v>
      </c>
    </row>
    <row r="136" spans="1:12" x14ac:dyDescent="0.3">
      <c r="A136" s="7" t="s">
        <v>156</v>
      </c>
      <c r="B136">
        <v>1000</v>
      </c>
      <c r="C136">
        <v>240</v>
      </c>
      <c r="D136">
        <f t="shared" si="35"/>
        <v>240000</v>
      </c>
      <c r="E136">
        <f t="shared" si="37"/>
        <v>1.2</v>
      </c>
      <c r="F136">
        <v>24</v>
      </c>
      <c r="G136" s="2">
        <v>1</v>
      </c>
      <c r="H136" s="2">
        <f t="shared" si="36"/>
        <v>15.36</v>
      </c>
      <c r="I136">
        <f t="shared" si="33"/>
        <v>120000</v>
      </c>
      <c r="J136" s="2">
        <f t="shared" si="32"/>
        <v>614.4</v>
      </c>
      <c r="K136" s="5" t="s">
        <v>427</v>
      </c>
      <c r="L136">
        <f t="shared" si="34"/>
        <v>20000000000</v>
      </c>
    </row>
    <row r="137" spans="1:12" x14ac:dyDescent="0.3">
      <c r="A137" s="7" t="s">
        <v>157</v>
      </c>
      <c r="B137">
        <v>1040</v>
      </c>
      <c r="C137">
        <v>240</v>
      </c>
      <c r="D137">
        <f t="shared" si="35"/>
        <v>249600</v>
      </c>
      <c r="E137">
        <f t="shared" si="37"/>
        <v>1.248</v>
      </c>
      <c r="F137">
        <v>24</v>
      </c>
      <c r="G137" s="2">
        <v>1</v>
      </c>
      <c r="H137" s="2">
        <f t="shared" si="36"/>
        <v>15.36</v>
      </c>
      <c r="I137">
        <f t="shared" si="33"/>
        <v>124800</v>
      </c>
      <c r="J137" s="2">
        <f t="shared" si="32"/>
        <v>664.53503999999998</v>
      </c>
      <c r="K137" s="5" t="s">
        <v>427</v>
      </c>
      <c r="L137">
        <f t="shared" si="34"/>
        <v>22497280000</v>
      </c>
    </row>
    <row r="138" spans="1:12" x14ac:dyDescent="0.3">
      <c r="A138" s="7" t="s">
        <v>158</v>
      </c>
      <c r="B138">
        <v>1080</v>
      </c>
      <c r="C138">
        <v>240</v>
      </c>
      <c r="D138">
        <f t="shared" si="35"/>
        <v>259200</v>
      </c>
      <c r="E138">
        <f t="shared" si="37"/>
        <v>1.2959999999999998</v>
      </c>
      <c r="F138">
        <v>24</v>
      </c>
      <c r="G138" s="2">
        <v>1</v>
      </c>
      <c r="H138" s="2">
        <f t="shared" si="36"/>
        <v>15.36</v>
      </c>
      <c r="I138">
        <f t="shared" si="33"/>
        <v>129600</v>
      </c>
      <c r="J138" s="2">
        <f t="shared" si="32"/>
        <v>716.63616000000002</v>
      </c>
      <c r="K138" s="5" t="s">
        <v>427</v>
      </c>
      <c r="L138">
        <f t="shared" si="34"/>
        <v>25194240000</v>
      </c>
    </row>
    <row r="139" spans="1:12" x14ac:dyDescent="0.3">
      <c r="A139" s="7" t="s">
        <v>159</v>
      </c>
      <c r="B139">
        <v>1120</v>
      </c>
      <c r="C139">
        <v>240</v>
      </c>
      <c r="D139">
        <f t="shared" si="35"/>
        <v>268800</v>
      </c>
      <c r="E139">
        <f t="shared" si="37"/>
        <v>1.3439999999999999</v>
      </c>
      <c r="F139">
        <v>24</v>
      </c>
      <c r="G139" s="2">
        <v>1</v>
      </c>
      <c r="H139" s="2">
        <f t="shared" si="36"/>
        <v>15.36</v>
      </c>
      <c r="I139">
        <f t="shared" si="33"/>
        <v>134400</v>
      </c>
      <c r="J139" s="2">
        <f t="shared" si="32"/>
        <v>770.70335999999998</v>
      </c>
      <c r="K139" s="5" t="s">
        <v>427</v>
      </c>
      <c r="L139">
        <f t="shared" si="34"/>
        <v>28098560000</v>
      </c>
    </row>
    <row r="140" spans="1:12" x14ac:dyDescent="0.3">
      <c r="A140" s="7" t="s">
        <v>160</v>
      </c>
      <c r="B140">
        <v>1160</v>
      </c>
      <c r="C140">
        <v>240</v>
      </c>
      <c r="D140">
        <f t="shared" si="35"/>
        <v>278400</v>
      </c>
      <c r="E140">
        <f t="shared" si="37"/>
        <v>1.3919999999999999</v>
      </c>
      <c r="F140">
        <v>24</v>
      </c>
      <c r="G140" s="2">
        <v>1</v>
      </c>
      <c r="H140" s="2">
        <f t="shared" si="36"/>
        <v>15.36</v>
      </c>
      <c r="I140">
        <f t="shared" si="33"/>
        <v>139200</v>
      </c>
      <c r="J140" s="2">
        <f t="shared" si="32"/>
        <v>826.73663999999997</v>
      </c>
      <c r="K140" s="5" t="s">
        <v>427</v>
      </c>
      <c r="L140">
        <f t="shared" si="34"/>
        <v>31217920000</v>
      </c>
    </row>
    <row r="141" spans="1:12" x14ac:dyDescent="0.3">
      <c r="A141" s="7" t="s">
        <v>161</v>
      </c>
      <c r="B141">
        <v>1200</v>
      </c>
      <c r="C141">
        <v>240</v>
      </c>
      <c r="D141">
        <f t="shared" si="35"/>
        <v>288000</v>
      </c>
      <c r="E141">
        <f t="shared" si="37"/>
        <v>1.44</v>
      </c>
      <c r="F141">
        <v>24</v>
      </c>
      <c r="G141" s="2">
        <v>1</v>
      </c>
      <c r="H141" s="2">
        <f t="shared" si="36"/>
        <v>15.36</v>
      </c>
      <c r="I141">
        <f t="shared" si="33"/>
        <v>144000</v>
      </c>
      <c r="J141" s="2">
        <f t="shared" si="32"/>
        <v>884.73599999999999</v>
      </c>
      <c r="K141" s="5" t="s">
        <v>427</v>
      </c>
      <c r="L141">
        <f t="shared" si="34"/>
        <v>34560000000</v>
      </c>
    </row>
    <row r="142" spans="1:12" x14ac:dyDescent="0.3">
      <c r="A142" s="7" t="s">
        <v>162</v>
      </c>
      <c r="B142">
        <v>280</v>
      </c>
      <c r="C142">
        <v>260</v>
      </c>
      <c r="D142">
        <f t="shared" si="35"/>
        <v>72800</v>
      </c>
      <c r="E142">
        <f t="shared" si="37"/>
        <v>0.36399999999999999</v>
      </c>
      <c r="F142">
        <v>24</v>
      </c>
      <c r="G142" s="2">
        <f t="shared" ref="G142:G150" si="38">(600/B142)^0.1</f>
        <v>1.0791935024728683</v>
      </c>
      <c r="H142" s="2">
        <f t="shared" si="36"/>
        <v>16.576412197983256</v>
      </c>
      <c r="I142">
        <f t="shared" si="33"/>
        <v>36400</v>
      </c>
      <c r="J142" s="2">
        <f>K142</f>
        <v>36</v>
      </c>
      <c r="K142" s="2">
        <v>36</v>
      </c>
      <c r="L142">
        <f t="shared" si="34"/>
        <v>475626666.66666669</v>
      </c>
    </row>
    <row r="143" spans="1:12" x14ac:dyDescent="0.3">
      <c r="A143" s="7" t="s">
        <v>163</v>
      </c>
      <c r="B143">
        <v>320</v>
      </c>
      <c r="C143">
        <v>260</v>
      </c>
      <c r="D143">
        <f t="shared" si="35"/>
        <v>83200</v>
      </c>
      <c r="E143">
        <f t="shared" si="37"/>
        <v>0.41599999999999998</v>
      </c>
      <c r="F143">
        <v>24</v>
      </c>
      <c r="G143" s="2">
        <f t="shared" si="38"/>
        <v>1.0648786680336062</v>
      </c>
      <c r="H143" s="2">
        <f t="shared" si="36"/>
        <v>16.35653634099619</v>
      </c>
      <c r="I143">
        <f t="shared" si="33"/>
        <v>41600</v>
      </c>
      <c r="J143" s="2">
        <f t="shared" ref="J143:J147" si="39">K143</f>
        <v>55</v>
      </c>
      <c r="K143" s="2">
        <v>55</v>
      </c>
      <c r="L143">
        <f t="shared" si="34"/>
        <v>709973333.33333337</v>
      </c>
    </row>
    <row r="144" spans="1:12" x14ac:dyDescent="0.3">
      <c r="A144" s="7" t="s">
        <v>164</v>
      </c>
      <c r="B144">
        <v>360</v>
      </c>
      <c r="C144">
        <v>260</v>
      </c>
      <c r="D144">
        <f t="shared" si="35"/>
        <v>93600</v>
      </c>
      <c r="E144">
        <f t="shared" si="37"/>
        <v>0.46800000000000003</v>
      </c>
      <c r="F144">
        <v>24</v>
      </c>
      <c r="G144" s="2">
        <f t="shared" si="38"/>
        <v>1.0524097791489255</v>
      </c>
      <c r="H144" s="2">
        <f t="shared" si="36"/>
        <v>16.165014207727495</v>
      </c>
      <c r="I144">
        <f t="shared" si="33"/>
        <v>46800</v>
      </c>
      <c r="J144" s="2">
        <f t="shared" si="39"/>
        <v>77</v>
      </c>
      <c r="K144" s="2">
        <v>77</v>
      </c>
      <c r="L144">
        <f t="shared" si="34"/>
        <v>1010880000</v>
      </c>
    </row>
    <row r="145" spans="1:12" x14ac:dyDescent="0.3">
      <c r="A145" s="7" t="s">
        <v>165</v>
      </c>
      <c r="B145">
        <v>400</v>
      </c>
      <c r="C145">
        <v>260</v>
      </c>
      <c r="D145">
        <f t="shared" si="35"/>
        <v>104000</v>
      </c>
      <c r="E145">
        <f t="shared" si="37"/>
        <v>0.52</v>
      </c>
      <c r="F145">
        <v>24</v>
      </c>
      <c r="G145" s="2">
        <f t="shared" si="38"/>
        <v>1.0413797439924106</v>
      </c>
      <c r="H145" s="2">
        <f t="shared" si="36"/>
        <v>15.995592867723426</v>
      </c>
      <c r="I145">
        <f t="shared" si="33"/>
        <v>52000</v>
      </c>
      <c r="J145" s="2">
        <f t="shared" si="39"/>
        <v>41</v>
      </c>
      <c r="K145" s="2">
        <v>41</v>
      </c>
      <c r="L145">
        <f t="shared" si="34"/>
        <v>1386666666.6666667</v>
      </c>
    </row>
    <row r="146" spans="1:12" x14ac:dyDescent="0.3">
      <c r="A146" s="7" t="s">
        <v>166</v>
      </c>
      <c r="B146">
        <v>440</v>
      </c>
      <c r="C146">
        <v>260</v>
      </c>
      <c r="D146">
        <f t="shared" si="35"/>
        <v>114400</v>
      </c>
      <c r="E146">
        <f t="shared" si="37"/>
        <v>0.57200000000000006</v>
      </c>
      <c r="F146">
        <v>24</v>
      </c>
      <c r="G146" s="2">
        <f t="shared" si="38"/>
        <v>1.0315014846402712</v>
      </c>
      <c r="H146" s="2">
        <f t="shared" si="36"/>
        <v>15.843862804074567</v>
      </c>
      <c r="I146">
        <f t="shared" si="33"/>
        <v>57200</v>
      </c>
      <c r="J146" s="2">
        <f t="shared" si="39"/>
        <v>56</v>
      </c>
      <c r="K146" s="2">
        <v>56</v>
      </c>
      <c r="L146">
        <f t="shared" si="34"/>
        <v>1845653333.3333333</v>
      </c>
    </row>
    <row r="147" spans="1:12" x14ac:dyDescent="0.3">
      <c r="A147" s="7" t="s">
        <v>167</v>
      </c>
      <c r="B147">
        <v>480</v>
      </c>
      <c r="C147">
        <v>260</v>
      </c>
      <c r="D147">
        <f t="shared" si="35"/>
        <v>124800</v>
      </c>
      <c r="E147">
        <f t="shared" si="37"/>
        <v>0.624</v>
      </c>
      <c r="F147">
        <v>24</v>
      </c>
      <c r="G147" s="2">
        <f t="shared" si="38"/>
        <v>1.0225651825635729</v>
      </c>
      <c r="H147" s="2">
        <f t="shared" si="36"/>
        <v>15.706601204176479</v>
      </c>
      <c r="I147">
        <f t="shared" si="33"/>
        <v>62400</v>
      </c>
      <c r="J147" s="2">
        <f t="shared" si="39"/>
        <v>86</v>
      </c>
      <c r="K147" s="2">
        <v>86</v>
      </c>
      <c r="L147">
        <f t="shared" si="34"/>
        <v>2396160000</v>
      </c>
    </row>
    <row r="148" spans="1:12" x14ac:dyDescent="0.3">
      <c r="A148" s="7" t="s">
        <v>168</v>
      </c>
      <c r="B148">
        <v>520</v>
      </c>
      <c r="C148">
        <v>260</v>
      </c>
      <c r="D148">
        <f t="shared" si="35"/>
        <v>135200</v>
      </c>
      <c r="E148">
        <f t="shared" si="37"/>
        <v>0.67599999999999993</v>
      </c>
      <c r="F148">
        <v>24</v>
      </c>
      <c r="G148" s="2">
        <f t="shared" si="38"/>
        <v>1.0144129637732298</v>
      </c>
      <c r="H148" s="2">
        <f t="shared" si="36"/>
        <v>15.581383123556808</v>
      </c>
      <c r="I148">
        <f t="shared" si="33"/>
        <v>67600</v>
      </c>
      <c r="J148" s="2">
        <f t="shared" ref="J148:J165" si="40">L148*H148/(B148*1000*1000/2)</f>
        <v>182.57225985308963</v>
      </c>
      <c r="K148" s="5" t="s">
        <v>427</v>
      </c>
      <c r="L148">
        <f t="shared" si="34"/>
        <v>3046506666.6666665</v>
      </c>
    </row>
    <row r="149" spans="1:12" x14ac:dyDescent="0.3">
      <c r="A149" s="7" t="s">
        <v>169</v>
      </c>
      <c r="B149">
        <v>560</v>
      </c>
      <c r="C149">
        <v>260</v>
      </c>
      <c r="D149">
        <f t="shared" si="35"/>
        <v>145600</v>
      </c>
      <c r="E149">
        <f t="shared" si="37"/>
        <v>0.72799999999999998</v>
      </c>
      <c r="F149">
        <v>24</v>
      </c>
      <c r="G149" s="2">
        <f t="shared" si="38"/>
        <v>1.0069231420593452</v>
      </c>
      <c r="H149" s="2">
        <f t="shared" si="36"/>
        <v>15.466339462031542</v>
      </c>
      <c r="I149">
        <f t="shared" si="33"/>
        <v>72800</v>
      </c>
      <c r="J149" s="2">
        <f t="shared" si="40"/>
        <v>210.17724239603396</v>
      </c>
      <c r="K149" s="5" t="s">
        <v>427</v>
      </c>
      <c r="L149">
        <f t="shared" si="34"/>
        <v>3805013333.3333335</v>
      </c>
    </row>
    <row r="150" spans="1:12" x14ac:dyDescent="0.3">
      <c r="A150" s="7" t="s">
        <v>170</v>
      </c>
      <c r="B150">
        <v>600</v>
      </c>
      <c r="C150">
        <v>260</v>
      </c>
      <c r="D150">
        <f t="shared" si="35"/>
        <v>156000</v>
      </c>
      <c r="E150">
        <f t="shared" si="37"/>
        <v>0.78</v>
      </c>
      <c r="F150">
        <v>24</v>
      </c>
      <c r="G150" s="2">
        <f t="shared" si="38"/>
        <v>1</v>
      </c>
      <c r="H150" s="2">
        <f t="shared" si="36"/>
        <v>15.36</v>
      </c>
      <c r="I150">
        <f t="shared" si="33"/>
        <v>78000</v>
      </c>
      <c r="J150" s="2">
        <f t="shared" si="40"/>
        <v>239.61600000000001</v>
      </c>
      <c r="K150" s="5" t="s">
        <v>427</v>
      </c>
      <c r="L150">
        <f t="shared" si="34"/>
        <v>4680000000</v>
      </c>
    </row>
    <row r="151" spans="1:12" x14ac:dyDescent="0.3">
      <c r="A151" s="7" t="s">
        <v>171</v>
      </c>
      <c r="B151">
        <v>640</v>
      </c>
      <c r="C151">
        <v>260</v>
      </c>
      <c r="D151">
        <f t="shared" si="35"/>
        <v>166400</v>
      </c>
      <c r="E151">
        <f t="shared" si="37"/>
        <v>0.83199999999999996</v>
      </c>
      <c r="F151">
        <v>24</v>
      </c>
      <c r="G151" s="2">
        <v>1</v>
      </c>
      <c r="H151" s="2">
        <f t="shared" si="36"/>
        <v>15.36</v>
      </c>
      <c r="I151">
        <f t="shared" si="33"/>
        <v>83200</v>
      </c>
      <c r="J151" s="2">
        <f t="shared" si="40"/>
        <v>272.62975999999998</v>
      </c>
      <c r="K151" s="5" t="s">
        <v>427</v>
      </c>
      <c r="L151">
        <f t="shared" si="34"/>
        <v>5679786666.666667</v>
      </c>
    </row>
    <row r="152" spans="1:12" x14ac:dyDescent="0.3">
      <c r="A152" s="7" t="s">
        <v>172</v>
      </c>
      <c r="B152">
        <v>680</v>
      </c>
      <c r="C152">
        <v>260</v>
      </c>
      <c r="D152">
        <f t="shared" si="35"/>
        <v>176800</v>
      </c>
      <c r="E152">
        <f t="shared" si="37"/>
        <v>0.88400000000000012</v>
      </c>
      <c r="F152">
        <v>24</v>
      </c>
      <c r="G152" s="2">
        <v>1</v>
      </c>
      <c r="H152" s="2">
        <f t="shared" si="36"/>
        <v>15.36</v>
      </c>
      <c r="I152">
        <f t="shared" si="33"/>
        <v>88400</v>
      </c>
      <c r="J152" s="2">
        <f t="shared" si="40"/>
        <v>307.77343999999994</v>
      </c>
      <c r="K152" s="5" t="s">
        <v>427</v>
      </c>
      <c r="L152">
        <f t="shared" si="34"/>
        <v>6812693333.333333</v>
      </c>
    </row>
    <row r="153" spans="1:12" x14ac:dyDescent="0.3">
      <c r="A153" s="7" t="s">
        <v>173</v>
      </c>
      <c r="B153">
        <v>720</v>
      </c>
      <c r="C153">
        <v>260</v>
      </c>
      <c r="D153">
        <f t="shared" si="35"/>
        <v>187200</v>
      </c>
      <c r="E153">
        <f t="shared" si="37"/>
        <v>0.93600000000000005</v>
      </c>
      <c r="F153">
        <v>24</v>
      </c>
      <c r="G153" s="2">
        <v>1</v>
      </c>
      <c r="H153" s="2">
        <f t="shared" si="36"/>
        <v>15.36</v>
      </c>
      <c r="I153">
        <f t="shared" si="33"/>
        <v>93600</v>
      </c>
      <c r="J153" s="2">
        <f t="shared" si="40"/>
        <v>345.04703999999998</v>
      </c>
      <c r="K153" s="5" t="s">
        <v>427</v>
      </c>
      <c r="L153">
        <f t="shared" si="34"/>
        <v>8087040000</v>
      </c>
    </row>
    <row r="154" spans="1:12" x14ac:dyDescent="0.3">
      <c r="A154" s="7" t="s">
        <v>174</v>
      </c>
      <c r="B154">
        <v>760</v>
      </c>
      <c r="C154">
        <v>260</v>
      </c>
      <c r="D154">
        <f t="shared" si="35"/>
        <v>197600</v>
      </c>
      <c r="E154">
        <f t="shared" si="37"/>
        <v>0.98799999999999999</v>
      </c>
      <c r="F154">
        <v>24</v>
      </c>
      <c r="G154" s="2">
        <v>1</v>
      </c>
      <c r="H154" s="2">
        <f t="shared" si="36"/>
        <v>15.36</v>
      </c>
      <c r="I154">
        <f t="shared" si="33"/>
        <v>98800</v>
      </c>
      <c r="J154" s="2">
        <f t="shared" si="40"/>
        <v>384.45056</v>
      </c>
      <c r="K154" s="5" t="s">
        <v>427</v>
      </c>
      <c r="L154">
        <f t="shared" si="34"/>
        <v>9511146666.666666</v>
      </c>
    </row>
    <row r="155" spans="1:12" x14ac:dyDescent="0.3">
      <c r="A155" s="7" t="s">
        <v>175</v>
      </c>
      <c r="B155">
        <v>800</v>
      </c>
      <c r="C155">
        <v>260</v>
      </c>
      <c r="D155">
        <f t="shared" si="35"/>
        <v>208000</v>
      </c>
      <c r="E155">
        <f t="shared" si="37"/>
        <v>1.04</v>
      </c>
      <c r="F155">
        <v>24</v>
      </c>
      <c r="G155" s="2">
        <v>1</v>
      </c>
      <c r="H155" s="2">
        <f t="shared" si="36"/>
        <v>15.36</v>
      </c>
      <c r="I155">
        <f t="shared" si="33"/>
        <v>104000</v>
      </c>
      <c r="J155" s="2">
        <f t="shared" si="40"/>
        <v>425.98399999999998</v>
      </c>
      <c r="K155" s="5" t="s">
        <v>427</v>
      </c>
      <c r="L155">
        <f t="shared" si="34"/>
        <v>11093333333.333334</v>
      </c>
    </row>
    <row r="156" spans="1:12" x14ac:dyDescent="0.3">
      <c r="A156" s="7" t="s">
        <v>176</v>
      </c>
      <c r="B156">
        <v>840</v>
      </c>
      <c r="C156">
        <v>260</v>
      </c>
      <c r="D156">
        <f t="shared" si="35"/>
        <v>218400</v>
      </c>
      <c r="E156">
        <f t="shared" si="37"/>
        <v>1.0920000000000001</v>
      </c>
      <c r="F156">
        <v>24</v>
      </c>
      <c r="G156" s="2">
        <v>1</v>
      </c>
      <c r="H156" s="2">
        <f t="shared" si="36"/>
        <v>15.36</v>
      </c>
      <c r="I156">
        <f t="shared" si="33"/>
        <v>109200</v>
      </c>
      <c r="J156" s="2">
        <f t="shared" si="40"/>
        <v>469.64735999999999</v>
      </c>
      <c r="K156" s="5" t="s">
        <v>427</v>
      </c>
      <c r="L156">
        <f t="shared" si="34"/>
        <v>12841920000</v>
      </c>
    </row>
    <row r="157" spans="1:12" x14ac:dyDescent="0.3">
      <c r="A157" s="7" t="s">
        <v>177</v>
      </c>
      <c r="B157">
        <v>880</v>
      </c>
      <c r="C157">
        <v>260</v>
      </c>
      <c r="D157">
        <f t="shared" si="35"/>
        <v>228800</v>
      </c>
      <c r="E157">
        <f t="shared" si="37"/>
        <v>1.1440000000000001</v>
      </c>
      <c r="F157">
        <v>24</v>
      </c>
      <c r="G157" s="2">
        <v>1</v>
      </c>
      <c r="H157" s="2">
        <f t="shared" si="36"/>
        <v>15.36</v>
      </c>
      <c r="I157">
        <f t="shared" si="33"/>
        <v>114400</v>
      </c>
      <c r="J157" s="2">
        <f t="shared" si="40"/>
        <v>515.44063999999992</v>
      </c>
      <c r="K157" s="5" t="s">
        <v>427</v>
      </c>
      <c r="L157">
        <f t="shared" si="34"/>
        <v>14765226666.666666</v>
      </c>
    </row>
    <row r="158" spans="1:12" x14ac:dyDescent="0.3">
      <c r="A158" s="7" t="s">
        <v>178</v>
      </c>
      <c r="B158">
        <v>920</v>
      </c>
      <c r="C158">
        <v>260</v>
      </c>
      <c r="D158">
        <f t="shared" si="35"/>
        <v>239200</v>
      </c>
      <c r="E158">
        <f t="shared" si="37"/>
        <v>1.196</v>
      </c>
      <c r="F158">
        <v>24</v>
      </c>
      <c r="G158" s="2">
        <v>1</v>
      </c>
      <c r="H158" s="2">
        <f t="shared" si="36"/>
        <v>15.36</v>
      </c>
      <c r="I158">
        <f t="shared" si="33"/>
        <v>119600</v>
      </c>
      <c r="J158" s="2">
        <f t="shared" si="40"/>
        <v>563.36383999999998</v>
      </c>
      <c r="K158" s="5" t="s">
        <v>427</v>
      </c>
      <c r="L158">
        <f t="shared" si="34"/>
        <v>16871573333.333334</v>
      </c>
    </row>
    <row r="159" spans="1:12" x14ac:dyDescent="0.3">
      <c r="A159" s="7" t="s">
        <v>179</v>
      </c>
      <c r="B159">
        <v>960</v>
      </c>
      <c r="C159">
        <v>260</v>
      </c>
      <c r="D159">
        <f t="shared" si="35"/>
        <v>249600</v>
      </c>
      <c r="E159">
        <f t="shared" si="37"/>
        <v>1.248</v>
      </c>
      <c r="F159">
        <v>24</v>
      </c>
      <c r="G159" s="2">
        <v>1</v>
      </c>
      <c r="H159" s="2">
        <f t="shared" si="36"/>
        <v>15.36</v>
      </c>
      <c r="I159">
        <f t="shared" si="33"/>
        <v>124800</v>
      </c>
      <c r="J159" s="2">
        <f t="shared" si="40"/>
        <v>613.41696000000002</v>
      </c>
      <c r="K159" s="5" t="s">
        <v>427</v>
      </c>
      <c r="L159">
        <f t="shared" si="34"/>
        <v>19169280000</v>
      </c>
    </row>
    <row r="160" spans="1:12" x14ac:dyDescent="0.3">
      <c r="A160" s="7" t="s">
        <v>180</v>
      </c>
      <c r="B160">
        <v>1000</v>
      </c>
      <c r="C160">
        <v>260</v>
      </c>
      <c r="D160">
        <f t="shared" si="35"/>
        <v>260000</v>
      </c>
      <c r="E160">
        <f t="shared" si="37"/>
        <v>1.3</v>
      </c>
      <c r="F160">
        <v>24</v>
      </c>
      <c r="G160" s="2">
        <v>1</v>
      </c>
      <c r="H160" s="2">
        <f t="shared" si="36"/>
        <v>15.36</v>
      </c>
      <c r="I160">
        <f t="shared" si="33"/>
        <v>130000</v>
      </c>
      <c r="J160" s="2">
        <f t="shared" si="40"/>
        <v>665.6</v>
      </c>
      <c r="K160" s="5" t="s">
        <v>427</v>
      </c>
      <c r="L160">
        <f t="shared" si="34"/>
        <v>21666666666.666668</v>
      </c>
    </row>
    <row r="161" spans="1:12" x14ac:dyDescent="0.3">
      <c r="A161" s="7" t="s">
        <v>181</v>
      </c>
      <c r="B161">
        <v>1040</v>
      </c>
      <c r="C161">
        <v>260</v>
      </c>
      <c r="D161">
        <f t="shared" si="35"/>
        <v>270400</v>
      </c>
      <c r="E161">
        <f t="shared" si="37"/>
        <v>1.3519999999999999</v>
      </c>
      <c r="F161">
        <v>24</v>
      </c>
      <c r="G161" s="2">
        <v>1</v>
      </c>
      <c r="H161" s="2">
        <f t="shared" si="36"/>
        <v>15.36</v>
      </c>
      <c r="I161">
        <f t="shared" si="33"/>
        <v>135200</v>
      </c>
      <c r="J161" s="2">
        <f t="shared" si="40"/>
        <v>719.91295999999988</v>
      </c>
      <c r="K161" s="5" t="s">
        <v>427</v>
      </c>
      <c r="L161">
        <f t="shared" si="34"/>
        <v>24372053333.333332</v>
      </c>
    </row>
    <row r="162" spans="1:12" x14ac:dyDescent="0.3">
      <c r="A162" s="7" t="s">
        <v>182</v>
      </c>
      <c r="B162">
        <v>1080</v>
      </c>
      <c r="C162">
        <v>260</v>
      </c>
      <c r="D162">
        <f t="shared" si="35"/>
        <v>280800</v>
      </c>
      <c r="E162">
        <f t="shared" si="37"/>
        <v>1.4039999999999999</v>
      </c>
      <c r="F162">
        <v>24</v>
      </c>
      <c r="G162" s="2">
        <v>1</v>
      </c>
      <c r="H162" s="2">
        <f t="shared" si="36"/>
        <v>15.36</v>
      </c>
      <c r="I162">
        <f t="shared" si="33"/>
        <v>140400</v>
      </c>
      <c r="J162" s="2">
        <f t="shared" si="40"/>
        <v>776.35583999999994</v>
      </c>
      <c r="K162" s="5" t="s">
        <v>427</v>
      </c>
      <c r="L162">
        <f t="shared" si="34"/>
        <v>27293760000</v>
      </c>
    </row>
    <row r="163" spans="1:12" x14ac:dyDescent="0.3">
      <c r="A163" s="7" t="s">
        <v>183</v>
      </c>
      <c r="B163">
        <v>1120</v>
      </c>
      <c r="C163">
        <v>260</v>
      </c>
      <c r="D163">
        <f t="shared" si="35"/>
        <v>291200</v>
      </c>
      <c r="E163">
        <f t="shared" si="37"/>
        <v>1.456</v>
      </c>
      <c r="F163">
        <v>24</v>
      </c>
      <c r="G163" s="2">
        <v>1</v>
      </c>
      <c r="H163" s="2">
        <f t="shared" si="36"/>
        <v>15.36</v>
      </c>
      <c r="I163">
        <f t="shared" si="33"/>
        <v>145600</v>
      </c>
      <c r="J163" s="2">
        <f t="shared" si="40"/>
        <v>834.92863999999997</v>
      </c>
      <c r="K163" s="5" t="s">
        <v>427</v>
      </c>
      <c r="L163">
        <f t="shared" si="34"/>
        <v>30440106666.666668</v>
      </c>
    </row>
    <row r="164" spans="1:12" x14ac:dyDescent="0.3">
      <c r="A164" s="7" t="s">
        <v>184</v>
      </c>
      <c r="B164">
        <v>1160</v>
      </c>
      <c r="C164">
        <v>260</v>
      </c>
      <c r="D164">
        <f t="shared" si="35"/>
        <v>301600</v>
      </c>
      <c r="E164">
        <f t="shared" si="37"/>
        <v>1.508</v>
      </c>
      <c r="F164">
        <v>24</v>
      </c>
      <c r="G164" s="2">
        <v>1</v>
      </c>
      <c r="H164" s="2">
        <f t="shared" si="36"/>
        <v>15.36</v>
      </c>
      <c r="I164">
        <f t="shared" si="33"/>
        <v>150800</v>
      </c>
      <c r="J164" s="2">
        <f t="shared" si="40"/>
        <v>895.63135999999986</v>
      </c>
      <c r="K164" s="5" t="s">
        <v>427</v>
      </c>
      <c r="L164">
        <f t="shared" si="34"/>
        <v>33819413333.333332</v>
      </c>
    </row>
    <row r="165" spans="1:12" x14ac:dyDescent="0.3">
      <c r="A165" s="8" t="s">
        <v>185</v>
      </c>
      <c r="B165">
        <v>1200</v>
      </c>
      <c r="C165">
        <v>260</v>
      </c>
      <c r="D165">
        <f t="shared" si="35"/>
        <v>312000</v>
      </c>
      <c r="E165">
        <f t="shared" si="37"/>
        <v>1.56</v>
      </c>
      <c r="F165">
        <v>24</v>
      </c>
      <c r="G165" s="2">
        <v>1</v>
      </c>
      <c r="H165" s="2">
        <f t="shared" si="36"/>
        <v>15.36</v>
      </c>
      <c r="I165">
        <f t="shared" si="33"/>
        <v>156000</v>
      </c>
      <c r="J165" s="2">
        <f t="shared" si="40"/>
        <v>958.46400000000006</v>
      </c>
      <c r="K165" s="5" t="s">
        <v>427</v>
      </c>
      <c r="L165">
        <f t="shared" si="34"/>
        <v>37440000000</v>
      </c>
    </row>
  </sheetData>
  <phoneticPr fontId="2" type="noConversion"/>
  <pageMargins left="0.25" right="0.25" top="0.75" bottom="0.75" header="0.3" footer="0.3"/>
  <pageSetup paperSize="9" scale="80" fitToHeight="0" orientation="landscape" r:id="rId1"/>
  <ignoredErrors>
    <ignoredError sqref="J12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8F5D5-44A3-4DBE-8D9E-11811787013C}">
  <sheetPr>
    <pageSetUpPr fitToPage="1"/>
  </sheetPr>
  <dimension ref="A1:H78"/>
  <sheetViews>
    <sheetView zoomScale="120" zoomScaleNormal="120" workbookViewId="0">
      <selection activeCell="H83" sqref="H83"/>
    </sheetView>
  </sheetViews>
  <sheetFormatPr defaultRowHeight="14.4" x14ac:dyDescent="0.3"/>
  <cols>
    <col min="1" max="1" width="11.21875" bestFit="1" customWidth="1"/>
    <col min="2" max="2" width="11.33203125" bestFit="1" customWidth="1"/>
    <col min="3" max="3" width="11" bestFit="1" customWidth="1"/>
    <col min="4" max="4" width="10.6640625" bestFit="1" customWidth="1"/>
    <col min="5" max="5" width="16.5546875" bestFit="1" customWidth="1"/>
    <col min="6" max="6" width="12.44140625" bestFit="1" customWidth="1"/>
    <col min="7" max="7" width="19.44140625" bestFit="1" customWidth="1"/>
    <col min="8" max="8" width="17.21875" bestFit="1" customWidth="1"/>
  </cols>
  <sheetData>
    <row r="1" spans="1:8" x14ac:dyDescent="0.3">
      <c r="A1" s="6" t="s">
        <v>3</v>
      </c>
      <c r="B1" s="6" t="s">
        <v>48</v>
      </c>
      <c r="C1" s="6" t="s">
        <v>186</v>
      </c>
      <c r="D1" s="6" t="s">
        <v>2</v>
      </c>
      <c r="E1" s="6" t="s">
        <v>4</v>
      </c>
      <c r="F1" s="6" t="s">
        <v>277</v>
      </c>
      <c r="G1" s="6" t="s">
        <v>419</v>
      </c>
      <c r="H1" s="6" t="s">
        <v>418</v>
      </c>
    </row>
    <row r="2" spans="1:8" x14ac:dyDescent="0.3">
      <c r="A2" s="7" t="s">
        <v>22</v>
      </c>
      <c r="B2">
        <v>200</v>
      </c>
      <c r="C2">
        <v>100</v>
      </c>
      <c r="D2">
        <f>B2*C2</f>
        <v>20000</v>
      </c>
      <c r="E2" t="s">
        <v>6</v>
      </c>
      <c r="F2">
        <f>B2^3*C2/12</f>
        <v>66666666.666666664</v>
      </c>
      <c r="G2">
        <v>25</v>
      </c>
      <c r="H2">
        <f t="shared" ref="H2:H33" si="0">G2*D2/(1000*1000)</f>
        <v>0.5</v>
      </c>
    </row>
    <row r="3" spans="1:8" x14ac:dyDescent="0.3">
      <c r="A3" s="7" t="s">
        <v>346</v>
      </c>
      <c r="B3">
        <v>250</v>
      </c>
      <c r="C3">
        <v>100</v>
      </c>
      <c r="D3">
        <f t="shared" ref="D3:D66" si="1">B3*C3</f>
        <v>25000</v>
      </c>
      <c r="E3" t="s">
        <v>6</v>
      </c>
      <c r="F3">
        <f t="shared" ref="F3:F66" si="2">B3^3*C3/12</f>
        <v>130208333.33333333</v>
      </c>
      <c r="G3">
        <v>25</v>
      </c>
      <c r="H3">
        <f t="shared" si="0"/>
        <v>0.625</v>
      </c>
    </row>
    <row r="4" spans="1:8" x14ac:dyDescent="0.3">
      <c r="A4" s="7" t="s">
        <v>347</v>
      </c>
      <c r="B4">
        <v>300</v>
      </c>
      <c r="C4">
        <v>100</v>
      </c>
      <c r="D4">
        <f t="shared" si="1"/>
        <v>30000</v>
      </c>
      <c r="E4" t="s">
        <v>6</v>
      </c>
      <c r="F4">
        <f t="shared" si="2"/>
        <v>225000000</v>
      </c>
      <c r="G4">
        <v>25</v>
      </c>
      <c r="H4">
        <f>G4*D4/(1000*1000)</f>
        <v>0.75</v>
      </c>
    </row>
    <row r="5" spans="1:8" x14ac:dyDescent="0.3">
      <c r="A5" s="7" t="s">
        <v>348</v>
      </c>
      <c r="B5">
        <v>350</v>
      </c>
      <c r="C5">
        <v>100</v>
      </c>
      <c r="D5">
        <f t="shared" si="1"/>
        <v>35000</v>
      </c>
      <c r="E5" t="s">
        <v>6</v>
      </c>
      <c r="F5">
        <f t="shared" si="2"/>
        <v>357291666.66666669</v>
      </c>
      <c r="G5">
        <v>25</v>
      </c>
      <c r="H5">
        <f t="shared" si="0"/>
        <v>0.875</v>
      </c>
    </row>
    <row r="6" spans="1:8" x14ac:dyDescent="0.3">
      <c r="A6" s="7" t="s">
        <v>61</v>
      </c>
      <c r="B6">
        <v>400</v>
      </c>
      <c r="C6">
        <v>100</v>
      </c>
      <c r="D6">
        <f t="shared" si="1"/>
        <v>40000</v>
      </c>
      <c r="E6" t="s">
        <v>6</v>
      </c>
      <c r="F6">
        <f t="shared" si="2"/>
        <v>533333333.33333331</v>
      </c>
      <c r="G6">
        <v>25</v>
      </c>
      <c r="H6">
        <f t="shared" si="0"/>
        <v>1</v>
      </c>
    </row>
    <row r="7" spans="1:8" x14ac:dyDescent="0.3">
      <c r="A7" s="7" t="s">
        <v>349</v>
      </c>
      <c r="B7">
        <v>300</v>
      </c>
      <c r="C7">
        <v>150</v>
      </c>
      <c r="D7">
        <f t="shared" si="1"/>
        <v>45000</v>
      </c>
      <c r="E7" t="s">
        <v>6</v>
      </c>
      <c r="F7">
        <f t="shared" si="2"/>
        <v>337500000</v>
      </c>
      <c r="G7">
        <v>25</v>
      </c>
      <c r="H7">
        <f t="shared" si="0"/>
        <v>1.125</v>
      </c>
    </row>
    <row r="8" spans="1:8" x14ac:dyDescent="0.3">
      <c r="A8" s="7" t="s">
        <v>350</v>
      </c>
      <c r="B8">
        <v>350</v>
      </c>
      <c r="C8">
        <v>150</v>
      </c>
      <c r="D8">
        <f t="shared" si="1"/>
        <v>52500</v>
      </c>
      <c r="E8" t="s">
        <v>6</v>
      </c>
      <c r="F8">
        <f t="shared" si="2"/>
        <v>535937500</v>
      </c>
      <c r="G8">
        <v>25</v>
      </c>
      <c r="H8">
        <f t="shared" si="0"/>
        <v>1.3125</v>
      </c>
    </row>
    <row r="9" spans="1:8" x14ac:dyDescent="0.3">
      <c r="A9" s="7" t="s">
        <v>351</v>
      </c>
      <c r="B9">
        <v>400</v>
      </c>
      <c r="C9">
        <v>150</v>
      </c>
      <c r="D9">
        <f t="shared" si="1"/>
        <v>60000</v>
      </c>
      <c r="E9" t="s">
        <v>6</v>
      </c>
      <c r="F9">
        <f t="shared" si="2"/>
        <v>800000000</v>
      </c>
      <c r="G9">
        <v>25</v>
      </c>
      <c r="H9">
        <f t="shared" si="0"/>
        <v>1.5</v>
      </c>
    </row>
    <row r="10" spans="1:8" x14ac:dyDescent="0.3">
      <c r="A10" s="7" t="s">
        <v>352</v>
      </c>
      <c r="B10">
        <v>450</v>
      </c>
      <c r="C10">
        <v>150</v>
      </c>
      <c r="D10">
        <f t="shared" si="1"/>
        <v>67500</v>
      </c>
      <c r="E10" t="s">
        <v>6</v>
      </c>
      <c r="F10">
        <f t="shared" si="2"/>
        <v>1139062500</v>
      </c>
      <c r="G10">
        <v>25</v>
      </c>
      <c r="H10">
        <f t="shared" si="0"/>
        <v>1.6875</v>
      </c>
    </row>
    <row r="11" spans="1:8" x14ac:dyDescent="0.3">
      <c r="A11" s="7" t="s">
        <v>353</v>
      </c>
      <c r="B11">
        <v>500</v>
      </c>
      <c r="C11">
        <v>150</v>
      </c>
      <c r="D11">
        <f t="shared" si="1"/>
        <v>75000</v>
      </c>
      <c r="E11" t="s">
        <v>6</v>
      </c>
      <c r="F11">
        <f t="shared" si="2"/>
        <v>1562500000</v>
      </c>
      <c r="G11">
        <v>25</v>
      </c>
      <c r="H11">
        <f t="shared" si="0"/>
        <v>1.875</v>
      </c>
    </row>
    <row r="12" spans="1:8" x14ac:dyDescent="0.3">
      <c r="A12" s="7" t="s">
        <v>354</v>
      </c>
      <c r="B12">
        <v>550</v>
      </c>
      <c r="C12">
        <v>150</v>
      </c>
      <c r="D12">
        <f t="shared" si="1"/>
        <v>82500</v>
      </c>
      <c r="E12" t="s">
        <v>6</v>
      </c>
      <c r="F12">
        <f t="shared" si="2"/>
        <v>2079687500</v>
      </c>
      <c r="G12">
        <v>25</v>
      </c>
      <c r="H12">
        <f t="shared" si="0"/>
        <v>2.0625</v>
      </c>
    </row>
    <row r="13" spans="1:8" x14ac:dyDescent="0.3">
      <c r="A13" s="7" t="s">
        <v>355</v>
      </c>
      <c r="B13">
        <v>600</v>
      </c>
      <c r="C13">
        <v>150</v>
      </c>
      <c r="D13">
        <f t="shared" si="1"/>
        <v>90000</v>
      </c>
      <c r="E13" t="s">
        <v>6</v>
      </c>
      <c r="F13">
        <f t="shared" si="2"/>
        <v>2700000000</v>
      </c>
      <c r="G13">
        <v>25</v>
      </c>
      <c r="H13">
        <f t="shared" si="0"/>
        <v>2.25</v>
      </c>
    </row>
    <row r="14" spans="1:8" x14ac:dyDescent="0.3">
      <c r="A14" s="7" t="s">
        <v>47</v>
      </c>
      <c r="B14">
        <v>400</v>
      </c>
      <c r="C14">
        <v>200</v>
      </c>
      <c r="D14">
        <f t="shared" si="1"/>
        <v>80000</v>
      </c>
      <c r="E14" t="s">
        <v>6</v>
      </c>
      <c r="F14">
        <f t="shared" si="2"/>
        <v>1066666666.6666666</v>
      </c>
      <c r="G14">
        <v>25</v>
      </c>
      <c r="H14">
        <f t="shared" si="0"/>
        <v>2</v>
      </c>
    </row>
    <row r="15" spans="1:8" x14ac:dyDescent="0.3">
      <c r="A15" s="7" t="s">
        <v>356</v>
      </c>
      <c r="B15">
        <v>450</v>
      </c>
      <c r="C15">
        <v>200</v>
      </c>
      <c r="D15">
        <f t="shared" si="1"/>
        <v>90000</v>
      </c>
      <c r="E15" t="s">
        <v>6</v>
      </c>
      <c r="F15">
        <f t="shared" si="2"/>
        <v>1518750000</v>
      </c>
      <c r="G15">
        <v>25</v>
      </c>
      <c r="H15">
        <f t="shared" si="0"/>
        <v>2.25</v>
      </c>
    </row>
    <row r="16" spans="1:8" x14ac:dyDescent="0.3">
      <c r="A16" s="7" t="s">
        <v>357</v>
      </c>
      <c r="B16">
        <v>500</v>
      </c>
      <c r="C16">
        <v>200</v>
      </c>
      <c r="D16">
        <f t="shared" si="1"/>
        <v>100000</v>
      </c>
      <c r="E16" t="s">
        <v>6</v>
      </c>
      <c r="F16">
        <f t="shared" si="2"/>
        <v>2083333333.3333333</v>
      </c>
      <c r="G16">
        <v>25</v>
      </c>
      <c r="H16">
        <f t="shared" si="0"/>
        <v>2.5</v>
      </c>
    </row>
    <row r="17" spans="1:8" x14ac:dyDescent="0.3">
      <c r="A17" s="7" t="s">
        <v>358</v>
      </c>
      <c r="B17">
        <v>550</v>
      </c>
      <c r="C17">
        <v>200</v>
      </c>
      <c r="D17">
        <f t="shared" si="1"/>
        <v>110000</v>
      </c>
      <c r="E17" t="s">
        <v>6</v>
      </c>
      <c r="F17">
        <f t="shared" si="2"/>
        <v>2772916666.6666665</v>
      </c>
      <c r="G17">
        <v>25</v>
      </c>
      <c r="H17">
        <f t="shared" si="0"/>
        <v>2.75</v>
      </c>
    </row>
    <row r="18" spans="1:8" x14ac:dyDescent="0.3">
      <c r="A18" s="7" t="s">
        <v>104</v>
      </c>
      <c r="B18">
        <v>600</v>
      </c>
      <c r="C18">
        <v>200</v>
      </c>
      <c r="D18">
        <f t="shared" si="1"/>
        <v>120000</v>
      </c>
      <c r="E18" t="s">
        <v>6</v>
      </c>
      <c r="F18">
        <f t="shared" si="2"/>
        <v>3600000000</v>
      </c>
      <c r="G18">
        <v>25</v>
      </c>
      <c r="H18">
        <f t="shared" si="0"/>
        <v>3</v>
      </c>
    </row>
    <row r="19" spans="1:8" x14ac:dyDescent="0.3">
      <c r="A19" s="7" t="s">
        <v>359</v>
      </c>
      <c r="B19">
        <v>650</v>
      </c>
      <c r="C19">
        <v>200</v>
      </c>
      <c r="D19">
        <f t="shared" si="1"/>
        <v>130000</v>
      </c>
      <c r="E19" t="s">
        <v>6</v>
      </c>
      <c r="F19">
        <f t="shared" si="2"/>
        <v>4577083333.333333</v>
      </c>
      <c r="G19">
        <v>25</v>
      </c>
      <c r="H19">
        <f t="shared" si="0"/>
        <v>3.25</v>
      </c>
    </row>
    <row r="20" spans="1:8" x14ac:dyDescent="0.3">
      <c r="A20" s="7" t="s">
        <v>360</v>
      </c>
      <c r="B20">
        <v>700</v>
      </c>
      <c r="C20">
        <v>200</v>
      </c>
      <c r="D20">
        <f t="shared" si="1"/>
        <v>140000</v>
      </c>
      <c r="E20" t="s">
        <v>6</v>
      </c>
      <c r="F20">
        <f t="shared" si="2"/>
        <v>5716666666.666667</v>
      </c>
      <c r="G20">
        <v>25</v>
      </c>
      <c r="H20">
        <f t="shared" si="0"/>
        <v>3.5</v>
      </c>
    </row>
    <row r="21" spans="1:8" x14ac:dyDescent="0.3">
      <c r="A21" s="7" t="s">
        <v>361</v>
      </c>
      <c r="B21">
        <v>750</v>
      </c>
      <c r="C21">
        <v>200</v>
      </c>
      <c r="D21">
        <f t="shared" si="1"/>
        <v>150000</v>
      </c>
      <c r="E21" t="s">
        <v>6</v>
      </c>
      <c r="F21">
        <f t="shared" si="2"/>
        <v>7031250000</v>
      </c>
      <c r="G21">
        <v>25</v>
      </c>
      <c r="H21">
        <f t="shared" si="0"/>
        <v>3.75</v>
      </c>
    </row>
    <row r="22" spans="1:8" x14ac:dyDescent="0.3">
      <c r="A22" s="7" t="s">
        <v>109</v>
      </c>
      <c r="B22">
        <v>800</v>
      </c>
      <c r="C22">
        <v>200</v>
      </c>
      <c r="D22">
        <f t="shared" si="1"/>
        <v>160000</v>
      </c>
      <c r="E22" t="s">
        <v>6</v>
      </c>
      <c r="F22">
        <f t="shared" si="2"/>
        <v>8533333333.333333</v>
      </c>
      <c r="G22">
        <v>25</v>
      </c>
      <c r="H22">
        <f t="shared" si="0"/>
        <v>4</v>
      </c>
    </row>
    <row r="23" spans="1:8" x14ac:dyDescent="0.3">
      <c r="A23" s="7" t="s">
        <v>362</v>
      </c>
      <c r="B23">
        <v>500</v>
      </c>
      <c r="C23">
        <v>250</v>
      </c>
      <c r="D23">
        <f t="shared" si="1"/>
        <v>125000</v>
      </c>
      <c r="E23" t="s">
        <v>6</v>
      </c>
      <c r="F23">
        <f t="shared" si="2"/>
        <v>2604166666.6666665</v>
      </c>
      <c r="G23">
        <v>25</v>
      </c>
      <c r="H23">
        <f t="shared" si="0"/>
        <v>3.125</v>
      </c>
    </row>
    <row r="24" spans="1:8" x14ac:dyDescent="0.3">
      <c r="A24" s="7" t="s">
        <v>363</v>
      </c>
      <c r="B24">
        <v>550</v>
      </c>
      <c r="C24">
        <v>250</v>
      </c>
      <c r="D24">
        <f t="shared" si="1"/>
        <v>137500</v>
      </c>
      <c r="E24" t="s">
        <v>6</v>
      </c>
      <c r="F24">
        <f t="shared" si="2"/>
        <v>3466145833.3333335</v>
      </c>
      <c r="G24">
        <v>25</v>
      </c>
      <c r="H24">
        <f t="shared" si="0"/>
        <v>3.4375</v>
      </c>
    </row>
    <row r="25" spans="1:8" x14ac:dyDescent="0.3">
      <c r="A25" s="7" t="s">
        <v>364</v>
      </c>
      <c r="B25">
        <v>600</v>
      </c>
      <c r="C25">
        <v>250</v>
      </c>
      <c r="D25">
        <f t="shared" si="1"/>
        <v>150000</v>
      </c>
      <c r="E25" t="s">
        <v>6</v>
      </c>
      <c r="F25">
        <f t="shared" si="2"/>
        <v>4500000000</v>
      </c>
      <c r="G25">
        <v>25</v>
      </c>
      <c r="H25">
        <f t="shared" si="0"/>
        <v>3.75</v>
      </c>
    </row>
    <row r="26" spans="1:8" x14ac:dyDescent="0.3">
      <c r="A26" s="7" t="s">
        <v>365</v>
      </c>
      <c r="B26">
        <v>650</v>
      </c>
      <c r="C26">
        <v>250</v>
      </c>
      <c r="D26">
        <f t="shared" si="1"/>
        <v>162500</v>
      </c>
      <c r="E26" t="s">
        <v>6</v>
      </c>
      <c r="F26">
        <f t="shared" si="2"/>
        <v>5721354166.666667</v>
      </c>
      <c r="G26">
        <v>25</v>
      </c>
      <c r="H26">
        <f t="shared" si="0"/>
        <v>4.0625</v>
      </c>
    </row>
    <row r="27" spans="1:8" x14ac:dyDescent="0.3">
      <c r="A27" s="7" t="s">
        <v>366</v>
      </c>
      <c r="B27">
        <v>700</v>
      </c>
      <c r="C27">
        <v>250</v>
      </c>
      <c r="D27">
        <f t="shared" si="1"/>
        <v>175000</v>
      </c>
      <c r="E27" t="s">
        <v>6</v>
      </c>
      <c r="F27">
        <f t="shared" si="2"/>
        <v>7145833333.333333</v>
      </c>
      <c r="G27">
        <v>25</v>
      </c>
      <c r="H27">
        <f t="shared" si="0"/>
        <v>4.375</v>
      </c>
    </row>
    <row r="28" spans="1:8" x14ac:dyDescent="0.3">
      <c r="A28" s="7" t="s">
        <v>367</v>
      </c>
      <c r="B28">
        <v>750</v>
      </c>
      <c r="C28">
        <v>250</v>
      </c>
      <c r="D28">
        <f t="shared" si="1"/>
        <v>187500</v>
      </c>
      <c r="E28" t="s">
        <v>6</v>
      </c>
      <c r="F28">
        <f t="shared" si="2"/>
        <v>8789062500</v>
      </c>
      <c r="G28">
        <v>25</v>
      </c>
      <c r="H28">
        <f t="shared" si="0"/>
        <v>4.6875</v>
      </c>
    </row>
    <row r="29" spans="1:8" x14ac:dyDescent="0.3">
      <c r="A29" s="7" t="s">
        <v>368</v>
      </c>
      <c r="B29">
        <v>800</v>
      </c>
      <c r="C29">
        <v>250</v>
      </c>
      <c r="D29">
        <f t="shared" si="1"/>
        <v>200000</v>
      </c>
      <c r="E29" t="s">
        <v>6</v>
      </c>
      <c r="F29">
        <f t="shared" si="2"/>
        <v>10666666666.666666</v>
      </c>
      <c r="G29">
        <v>25</v>
      </c>
      <c r="H29">
        <f t="shared" si="0"/>
        <v>5</v>
      </c>
    </row>
    <row r="30" spans="1:8" x14ac:dyDescent="0.3">
      <c r="A30" s="7" t="s">
        <v>369</v>
      </c>
      <c r="B30">
        <v>850</v>
      </c>
      <c r="C30">
        <v>250</v>
      </c>
      <c r="D30">
        <f t="shared" si="1"/>
        <v>212500</v>
      </c>
      <c r="E30" t="s">
        <v>6</v>
      </c>
      <c r="F30">
        <f t="shared" si="2"/>
        <v>12794270833.333334</v>
      </c>
      <c r="G30">
        <v>25</v>
      </c>
      <c r="H30">
        <f t="shared" si="0"/>
        <v>5.3125</v>
      </c>
    </row>
    <row r="31" spans="1:8" x14ac:dyDescent="0.3">
      <c r="A31" s="7" t="s">
        <v>370</v>
      </c>
      <c r="B31">
        <v>900</v>
      </c>
      <c r="C31">
        <v>250</v>
      </c>
      <c r="D31">
        <f t="shared" si="1"/>
        <v>225000</v>
      </c>
      <c r="E31" t="s">
        <v>6</v>
      </c>
      <c r="F31">
        <f t="shared" si="2"/>
        <v>15187500000</v>
      </c>
      <c r="G31">
        <v>25</v>
      </c>
      <c r="H31">
        <f t="shared" si="0"/>
        <v>5.625</v>
      </c>
    </row>
    <row r="32" spans="1:8" x14ac:dyDescent="0.3">
      <c r="A32" s="7" t="s">
        <v>371</v>
      </c>
      <c r="B32">
        <v>950</v>
      </c>
      <c r="C32">
        <v>250</v>
      </c>
      <c r="D32">
        <f t="shared" si="1"/>
        <v>237500</v>
      </c>
      <c r="E32" t="s">
        <v>6</v>
      </c>
      <c r="F32">
        <f t="shared" si="2"/>
        <v>17861979166.666668</v>
      </c>
      <c r="G32">
        <v>25</v>
      </c>
      <c r="H32">
        <f t="shared" si="0"/>
        <v>5.9375</v>
      </c>
    </row>
    <row r="33" spans="1:8" x14ac:dyDescent="0.3">
      <c r="A33" s="7" t="s">
        <v>372</v>
      </c>
      <c r="B33">
        <v>1000</v>
      </c>
      <c r="C33">
        <v>250</v>
      </c>
      <c r="D33">
        <f t="shared" si="1"/>
        <v>250000</v>
      </c>
      <c r="E33" t="s">
        <v>6</v>
      </c>
      <c r="F33">
        <f t="shared" si="2"/>
        <v>20833333333.333332</v>
      </c>
      <c r="G33">
        <v>25</v>
      </c>
      <c r="H33">
        <f t="shared" si="0"/>
        <v>6.25</v>
      </c>
    </row>
    <row r="34" spans="1:8" x14ac:dyDescent="0.3">
      <c r="A34" s="7" t="s">
        <v>373</v>
      </c>
      <c r="B34">
        <v>600</v>
      </c>
      <c r="C34">
        <v>300</v>
      </c>
      <c r="D34">
        <f t="shared" si="1"/>
        <v>180000</v>
      </c>
      <c r="E34" t="s">
        <v>6</v>
      </c>
      <c r="F34">
        <f t="shared" si="2"/>
        <v>5400000000</v>
      </c>
      <c r="G34">
        <v>25</v>
      </c>
      <c r="H34">
        <f t="shared" ref="H34:H65" si="3">G34*D34/(1000*1000)</f>
        <v>4.5</v>
      </c>
    </row>
    <row r="35" spans="1:8" x14ac:dyDescent="0.3">
      <c r="A35" s="7" t="s">
        <v>374</v>
      </c>
      <c r="B35">
        <v>650</v>
      </c>
      <c r="C35">
        <v>300</v>
      </c>
      <c r="D35">
        <f t="shared" si="1"/>
        <v>195000</v>
      </c>
      <c r="E35" t="s">
        <v>6</v>
      </c>
      <c r="F35">
        <f t="shared" si="2"/>
        <v>6865625000</v>
      </c>
      <c r="G35">
        <v>25</v>
      </c>
      <c r="H35">
        <f t="shared" si="3"/>
        <v>4.875</v>
      </c>
    </row>
    <row r="36" spans="1:8" x14ac:dyDescent="0.3">
      <c r="A36" s="7" t="s">
        <v>375</v>
      </c>
      <c r="B36">
        <v>700</v>
      </c>
      <c r="C36">
        <v>300</v>
      </c>
      <c r="D36">
        <f t="shared" si="1"/>
        <v>210000</v>
      </c>
      <c r="E36" t="s">
        <v>6</v>
      </c>
      <c r="F36">
        <f t="shared" si="2"/>
        <v>8575000000</v>
      </c>
      <c r="G36">
        <v>25</v>
      </c>
      <c r="H36">
        <f t="shared" si="3"/>
        <v>5.25</v>
      </c>
    </row>
    <row r="37" spans="1:8" x14ac:dyDescent="0.3">
      <c r="A37" s="7" t="s">
        <v>376</v>
      </c>
      <c r="B37">
        <v>750</v>
      </c>
      <c r="C37">
        <v>300</v>
      </c>
      <c r="D37">
        <f t="shared" si="1"/>
        <v>225000</v>
      </c>
      <c r="E37" t="s">
        <v>6</v>
      </c>
      <c r="F37">
        <f t="shared" si="2"/>
        <v>10546875000</v>
      </c>
      <c r="G37">
        <v>25</v>
      </c>
      <c r="H37">
        <f t="shared" si="3"/>
        <v>5.625</v>
      </c>
    </row>
    <row r="38" spans="1:8" x14ac:dyDescent="0.3">
      <c r="A38" s="7" t="s">
        <v>377</v>
      </c>
      <c r="B38">
        <v>800</v>
      </c>
      <c r="C38">
        <v>300</v>
      </c>
      <c r="D38">
        <f t="shared" si="1"/>
        <v>240000</v>
      </c>
      <c r="E38" t="s">
        <v>6</v>
      </c>
      <c r="F38">
        <f t="shared" si="2"/>
        <v>12800000000</v>
      </c>
      <c r="G38">
        <v>25</v>
      </c>
      <c r="H38">
        <f t="shared" si="3"/>
        <v>6</v>
      </c>
    </row>
    <row r="39" spans="1:8" x14ac:dyDescent="0.3">
      <c r="A39" s="7" t="s">
        <v>378</v>
      </c>
      <c r="B39">
        <v>850</v>
      </c>
      <c r="C39">
        <v>300</v>
      </c>
      <c r="D39">
        <f t="shared" si="1"/>
        <v>255000</v>
      </c>
      <c r="E39" t="s">
        <v>6</v>
      </c>
      <c r="F39">
        <f t="shared" si="2"/>
        <v>15353125000</v>
      </c>
      <c r="G39">
        <v>25</v>
      </c>
      <c r="H39">
        <f t="shared" si="3"/>
        <v>6.375</v>
      </c>
    </row>
    <row r="40" spans="1:8" x14ac:dyDescent="0.3">
      <c r="A40" s="7" t="s">
        <v>379</v>
      </c>
      <c r="B40">
        <v>900</v>
      </c>
      <c r="C40">
        <v>300</v>
      </c>
      <c r="D40">
        <f t="shared" si="1"/>
        <v>270000</v>
      </c>
      <c r="E40" t="s">
        <v>6</v>
      </c>
      <c r="F40">
        <f t="shared" si="2"/>
        <v>18225000000</v>
      </c>
      <c r="G40">
        <v>25</v>
      </c>
      <c r="H40">
        <f t="shared" si="3"/>
        <v>6.75</v>
      </c>
    </row>
    <row r="41" spans="1:8" x14ac:dyDescent="0.3">
      <c r="A41" s="7" t="s">
        <v>380</v>
      </c>
      <c r="B41">
        <v>950</v>
      </c>
      <c r="C41">
        <v>300</v>
      </c>
      <c r="D41">
        <f t="shared" si="1"/>
        <v>285000</v>
      </c>
      <c r="E41" t="s">
        <v>6</v>
      </c>
      <c r="F41">
        <f t="shared" si="2"/>
        <v>21434375000</v>
      </c>
      <c r="G41">
        <v>25</v>
      </c>
      <c r="H41">
        <f t="shared" si="3"/>
        <v>7.125</v>
      </c>
    </row>
    <row r="42" spans="1:8" x14ac:dyDescent="0.3">
      <c r="A42" s="7" t="s">
        <v>381</v>
      </c>
      <c r="B42">
        <v>1000</v>
      </c>
      <c r="C42">
        <v>300</v>
      </c>
      <c r="D42">
        <f t="shared" si="1"/>
        <v>300000</v>
      </c>
      <c r="E42" t="s">
        <v>6</v>
      </c>
      <c r="F42">
        <f t="shared" si="2"/>
        <v>25000000000</v>
      </c>
      <c r="G42">
        <v>25</v>
      </c>
      <c r="H42">
        <f t="shared" si="3"/>
        <v>7.5</v>
      </c>
    </row>
    <row r="43" spans="1:8" x14ac:dyDescent="0.3">
      <c r="A43" s="7" t="s">
        <v>382</v>
      </c>
      <c r="B43">
        <v>1050</v>
      </c>
      <c r="C43">
        <v>300</v>
      </c>
      <c r="D43">
        <f t="shared" si="1"/>
        <v>315000</v>
      </c>
      <c r="E43" t="s">
        <v>6</v>
      </c>
      <c r="F43">
        <f t="shared" si="2"/>
        <v>28940625000</v>
      </c>
      <c r="G43">
        <v>25</v>
      </c>
      <c r="H43">
        <f t="shared" si="3"/>
        <v>7.875</v>
      </c>
    </row>
    <row r="44" spans="1:8" x14ac:dyDescent="0.3">
      <c r="A44" s="7" t="s">
        <v>383</v>
      </c>
      <c r="B44">
        <v>1100</v>
      </c>
      <c r="C44">
        <v>300</v>
      </c>
      <c r="D44">
        <f t="shared" si="1"/>
        <v>330000</v>
      </c>
      <c r="E44" t="s">
        <v>6</v>
      </c>
      <c r="F44">
        <f t="shared" si="2"/>
        <v>33275000000</v>
      </c>
      <c r="G44">
        <v>25</v>
      </c>
      <c r="H44">
        <f t="shared" si="3"/>
        <v>8.25</v>
      </c>
    </row>
    <row r="45" spans="1:8" x14ac:dyDescent="0.3">
      <c r="A45" s="7" t="s">
        <v>384</v>
      </c>
      <c r="B45">
        <v>1150</v>
      </c>
      <c r="C45">
        <v>300</v>
      </c>
      <c r="D45">
        <f t="shared" si="1"/>
        <v>345000</v>
      </c>
      <c r="E45" t="s">
        <v>6</v>
      </c>
      <c r="F45">
        <f t="shared" si="2"/>
        <v>38021875000</v>
      </c>
      <c r="G45">
        <v>25</v>
      </c>
      <c r="H45">
        <f t="shared" si="3"/>
        <v>8.625</v>
      </c>
    </row>
    <row r="46" spans="1:8" x14ac:dyDescent="0.3">
      <c r="A46" s="7" t="s">
        <v>385</v>
      </c>
      <c r="B46">
        <v>1200</v>
      </c>
      <c r="C46">
        <v>300</v>
      </c>
      <c r="D46">
        <f t="shared" si="1"/>
        <v>360000</v>
      </c>
      <c r="E46" t="s">
        <v>6</v>
      </c>
      <c r="F46">
        <f t="shared" si="2"/>
        <v>43200000000</v>
      </c>
      <c r="G46">
        <v>25</v>
      </c>
      <c r="H46">
        <f t="shared" si="3"/>
        <v>9</v>
      </c>
    </row>
    <row r="47" spans="1:8" x14ac:dyDescent="0.3">
      <c r="A47" s="7" t="s">
        <v>386</v>
      </c>
      <c r="B47">
        <v>700</v>
      </c>
      <c r="C47">
        <v>350</v>
      </c>
      <c r="D47">
        <f t="shared" si="1"/>
        <v>245000</v>
      </c>
      <c r="E47" t="s">
        <v>6</v>
      </c>
      <c r="F47">
        <f t="shared" si="2"/>
        <v>10004166666.666666</v>
      </c>
      <c r="G47">
        <v>25</v>
      </c>
      <c r="H47">
        <f t="shared" si="3"/>
        <v>6.125</v>
      </c>
    </row>
    <row r="48" spans="1:8" x14ac:dyDescent="0.3">
      <c r="A48" s="7" t="s">
        <v>387</v>
      </c>
      <c r="B48">
        <v>750</v>
      </c>
      <c r="C48">
        <v>350</v>
      </c>
      <c r="D48">
        <f t="shared" si="1"/>
        <v>262500</v>
      </c>
      <c r="E48" t="s">
        <v>6</v>
      </c>
      <c r="F48">
        <f t="shared" si="2"/>
        <v>12304687500</v>
      </c>
      <c r="G48">
        <v>25</v>
      </c>
      <c r="H48">
        <f t="shared" si="3"/>
        <v>6.5625</v>
      </c>
    </row>
    <row r="49" spans="1:8" x14ac:dyDescent="0.3">
      <c r="A49" s="7" t="s">
        <v>388</v>
      </c>
      <c r="B49">
        <v>800</v>
      </c>
      <c r="C49">
        <v>350</v>
      </c>
      <c r="D49">
        <f t="shared" si="1"/>
        <v>280000</v>
      </c>
      <c r="E49" t="s">
        <v>6</v>
      </c>
      <c r="F49">
        <f t="shared" si="2"/>
        <v>14933333333.333334</v>
      </c>
      <c r="G49">
        <v>25</v>
      </c>
      <c r="H49">
        <f t="shared" si="3"/>
        <v>7</v>
      </c>
    </row>
    <row r="50" spans="1:8" x14ac:dyDescent="0.3">
      <c r="A50" s="7" t="s">
        <v>389</v>
      </c>
      <c r="B50">
        <v>850</v>
      </c>
      <c r="C50">
        <v>350</v>
      </c>
      <c r="D50">
        <f t="shared" si="1"/>
        <v>297500</v>
      </c>
      <c r="E50" t="s">
        <v>6</v>
      </c>
      <c r="F50">
        <f t="shared" si="2"/>
        <v>17911979166.666668</v>
      </c>
      <c r="G50">
        <v>25</v>
      </c>
      <c r="H50">
        <f t="shared" si="3"/>
        <v>7.4375</v>
      </c>
    </row>
    <row r="51" spans="1:8" x14ac:dyDescent="0.3">
      <c r="A51" s="7" t="s">
        <v>390</v>
      </c>
      <c r="B51">
        <v>900</v>
      </c>
      <c r="C51">
        <v>350</v>
      </c>
      <c r="D51">
        <f t="shared" si="1"/>
        <v>315000</v>
      </c>
      <c r="E51" t="s">
        <v>6</v>
      </c>
      <c r="F51">
        <f t="shared" si="2"/>
        <v>21262500000</v>
      </c>
      <c r="G51">
        <v>25</v>
      </c>
      <c r="H51">
        <f t="shared" si="3"/>
        <v>7.875</v>
      </c>
    </row>
    <row r="52" spans="1:8" x14ac:dyDescent="0.3">
      <c r="A52" s="7" t="s">
        <v>391</v>
      </c>
      <c r="B52">
        <v>950</v>
      </c>
      <c r="C52">
        <v>350</v>
      </c>
      <c r="D52">
        <f t="shared" si="1"/>
        <v>332500</v>
      </c>
      <c r="E52" t="s">
        <v>6</v>
      </c>
      <c r="F52">
        <f t="shared" si="2"/>
        <v>25006770833.333332</v>
      </c>
      <c r="G52">
        <v>25</v>
      </c>
      <c r="H52">
        <f t="shared" si="3"/>
        <v>8.3125</v>
      </c>
    </row>
    <row r="53" spans="1:8" x14ac:dyDescent="0.3">
      <c r="A53" s="7" t="s">
        <v>392</v>
      </c>
      <c r="B53">
        <v>1000</v>
      </c>
      <c r="C53">
        <v>350</v>
      </c>
      <c r="D53">
        <f t="shared" si="1"/>
        <v>350000</v>
      </c>
      <c r="E53" t="s">
        <v>6</v>
      </c>
      <c r="F53">
        <f t="shared" si="2"/>
        <v>29166666666.666668</v>
      </c>
      <c r="G53">
        <v>25</v>
      </c>
      <c r="H53">
        <f t="shared" si="3"/>
        <v>8.75</v>
      </c>
    </row>
    <row r="54" spans="1:8" x14ac:dyDescent="0.3">
      <c r="A54" s="7" t="s">
        <v>393</v>
      </c>
      <c r="B54">
        <v>1050</v>
      </c>
      <c r="C54">
        <v>350</v>
      </c>
      <c r="D54">
        <f t="shared" si="1"/>
        <v>367500</v>
      </c>
      <c r="E54" t="s">
        <v>6</v>
      </c>
      <c r="F54">
        <f t="shared" si="2"/>
        <v>33764062500</v>
      </c>
      <c r="G54">
        <v>25</v>
      </c>
      <c r="H54">
        <f t="shared" si="3"/>
        <v>9.1875</v>
      </c>
    </row>
    <row r="55" spans="1:8" x14ac:dyDescent="0.3">
      <c r="A55" s="7" t="s">
        <v>394</v>
      </c>
      <c r="B55">
        <v>1100</v>
      </c>
      <c r="C55">
        <v>350</v>
      </c>
      <c r="D55">
        <f t="shared" si="1"/>
        <v>385000</v>
      </c>
      <c r="E55" t="s">
        <v>6</v>
      </c>
      <c r="F55">
        <f t="shared" si="2"/>
        <v>38820833333.333336</v>
      </c>
      <c r="G55">
        <v>25</v>
      </c>
      <c r="H55">
        <f t="shared" si="3"/>
        <v>9.625</v>
      </c>
    </row>
    <row r="56" spans="1:8" x14ac:dyDescent="0.3">
      <c r="A56" s="7" t="s">
        <v>395</v>
      </c>
      <c r="B56">
        <v>1150</v>
      </c>
      <c r="C56">
        <v>350</v>
      </c>
      <c r="D56">
        <f t="shared" si="1"/>
        <v>402500</v>
      </c>
      <c r="E56" t="s">
        <v>6</v>
      </c>
      <c r="F56">
        <f t="shared" si="2"/>
        <v>44358854166.666664</v>
      </c>
      <c r="G56">
        <v>25</v>
      </c>
      <c r="H56">
        <f t="shared" si="3"/>
        <v>10.0625</v>
      </c>
    </row>
    <row r="57" spans="1:8" x14ac:dyDescent="0.3">
      <c r="A57" s="7" t="s">
        <v>396</v>
      </c>
      <c r="B57">
        <v>1200</v>
      </c>
      <c r="C57">
        <v>350</v>
      </c>
      <c r="D57">
        <f t="shared" si="1"/>
        <v>420000</v>
      </c>
      <c r="E57" t="s">
        <v>6</v>
      </c>
      <c r="F57">
        <f t="shared" si="2"/>
        <v>50400000000</v>
      </c>
      <c r="G57">
        <v>25</v>
      </c>
      <c r="H57">
        <f t="shared" si="3"/>
        <v>10.5</v>
      </c>
    </row>
    <row r="58" spans="1:8" x14ac:dyDescent="0.3">
      <c r="A58" s="7" t="s">
        <v>397</v>
      </c>
      <c r="B58">
        <v>1250</v>
      </c>
      <c r="C58">
        <v>350</v>
      </c>
      <c r="D58">
        <f t="shared" si="1"/>
        <v>437500</v>
      </c>
      <c r="E58" t="s">
        <v>6</v>
      </c>
      <c r="F58">
        <f t="shared" si="2"/>
        <v>56966145833.333336</v>
      </c>
      <c r="G58">
        <v>25</v>
      </c>
      <c r="H58">
        <f t="shared" si="3"/>
        <v>10.9375</v>
      </c>
    </row>
    <row r="59" spans="1:8" x14ac:dyDescent="0.3">
      <c r="A59" s="7" t="s">
        <v>398</v>
      </c>
      <c r="B59">
        <v>1300</v>
      </c>
      <c r="C59">
        <v>350</v>
      </c>
      <c r="D59">
        <f t="shared" si="1"/>
        <v>455000</v>
      </c>
      <c r="E59" t="s">
        <v>6</v>
      </c>
      <c r="F59">
        <f t="shared" si="2"/>
        <v>64079166666.666664</v>
      </c>
      <c r="G59">
        <v>25</v>
      </c>
      <c r="H59">
        <f t="shared" si="3"/>
        <v>11.375</v>
      </c>
    </row>
    <row r="60" spans="1:8" x14ac:dyDescent="0.3">
      <c r="A60" s="7" t="s">
        <v>399</v>
      </c>
      <c r="B60">
        <v>1350</v>
      </c>
      <c r="C60">
        <v>350</v>
      </c>
      <c r="D60">
        <f t="shared" si="1"/>
        <v>472500</v>
      </c>
      <c r="E60" t="s">
        <v>6</v>
      </c>
      <c r="F60">
        <f t="shared" si="2"/>
        <v>71760937500</v>
      </c>
      <c r="G60">
        <v>25</v>
      </c>
      <c r="H60">
        <f t="shared" si="3"/>
        <v>11.8125</v>
      </c>
    </row>
    <row r="61" spans="1:8" x14ac:dyDescent="0.3">
      <c r="A61" s="7" t="s">
        <v>400</v>
      </c>
      <c r="B61">
        <v>1400</v>
      </c>
      <c r="C61">
        <v>350</v>
      </c>
      <c r="D61">
        <f t="shared" si="1"/>
        <v>490000</v>
      </c>
      <c r="E61" t="s">
        <v>6</v>
      </c>
      <c r="F61">
        <f t="shared" si="2"/>
        <v>80033333333.333328</v>
      </c>
      <c r="G61">
        <v>25</v>
      </c>
      <c r="H61">
        <f t="shared" si="3"/>
        <v>12.25</v>
      </c>
    </row>
    <row r="62" spans="1:8" x14ac:dyDescent="0.3">
      <c r="A62" s="7" t="s">
        <v>401</v>
      </c>
      <c r="B62">
        <v>800</v>
      </c>
      <c r="C62">
        <v>400</v>
      </c>
      <c r="D62">
        <f t="shared" si="1"/>
        <v>320000</v>
      </c>
      <c r="E62" t="s">
        <v>6</v>
      </c>
      <c r="F62">
        <f t="shared" si="2"/>
        <v>17066666666.666666</v>
      </c>
      <c r="G62">
        <v>25</v>
      </c>
      <c r="H62">
        <f t="shared" si="3"/>
        <v>8</v>
      </c>
    </row>
    <row r="63" spans="1:8" x14ac:dyDescent="0.3">
      <c r="A63" s="7" t="s">
        <v>402</v>
      </c>
      <c r="B63">
        <v>850</v>
      </c>
      <c r="C63">
        <v>400</v>
      </c>
      <c r="D63">
        <f t="shared" si="1"/>
        <v>340000</v>
      </c>
      <c r="E63" t="s">
        <v>6</v>
      </c>
      <c r="F63">
        <f t="shared" si="2"/>
        <v>20470833333.333332</v>
      </c>
      <c r="G63">
        <v>25</v>
      </c>
      <c r="H63">
        <f t="shared" si="3"/>
        <v>8.5</v>
      </c>
    </row>
    <row r="64" spans="1:8" x14ac:dyDescent="0.3">
      <c r="A64" s="7" t="s">
        <v>403</v>
      </c>
      <c r="B64">
        <v>900</v>
      </c>
      <c r="C64">
        <v>400</v>
      </c>
      <c r="D64">
        <f t="shared" si="1"/>
        <v>360000</v>
      </c>
      <c r="E64" t="s">
        <v>6</v>
      </c>
      <c r="F64">
        <f t="shared" si="2"/>
        <v>24300000000</v>
      </c>
      <c r="G64">
        <v>25</v>
      </c>
      <c r="H64">
        <f t="shared" si="3"/>
        <v>9</v>
      </c>
    </row>
    <row r="65" spans="1:8" x14ac:dyDescent="0.3">
      <c r="A65" s="7" t="s">
        <v>404</v>
      </c>
      <c r="B65">
        <v>950</v>
      </c>
      <c r="C65">
        <v>400</v>
      </c>
      <c r="D65">
        <f t="shared" si="1"/>
        <v>380000</v>
      </c>
      <c r="E65" t="s">
        <v>6</v>
      </c>
      <c r="F65">
        <f t="shared" si="2"/>
        <v>28579166666.666668</v>
      </c>
      <c r="G65">
        <v>25</v>
      </c>
      <c r="H65">
        <f t="shared" si="3"/>
        <v>9.5</v>
      </c>
    </row>
    <row r="66" spans="1:8" x14ac:dyDescent="0.3">
      <c r="A66" s="7" t="s">
        <v>405</v>
      </c>
      <c r="B66">
        <v>1000</v>
      </c>
      <c r="C66">
        <v>400</v>
      </c>
      <c r="D66">
        <f t="shared" si="1"/>
        <v>400000</v>
      </c>
      <c r="E66" t="s">
        <v>6</v>
      </c>
      <c r="F66">
        <f t="shared" si="2"/>
        <v>33333333333.333332</v>
      </c>
      <c r="G66">
        <v>25</v>
      </c>
      <c r="H66">
        <f t="shared" ref="H66:H78" si="4">G66*D66/(1000*1000)</f>
        <v>10</v>
      </c>
    </row>
    <row r="67" spans="1:8" x14ac:dyDescent="0.3">
      <c r="A67" s="7" t="s">
        <v>406</v>
      </c>
      <c r="B67">
        <v>1050</v>
      </c>
      <c r="C67">
        <v>400</v>
      </c>
      <c r="D67">
        <f t="shared" ref="D67:D78" si="5">B67*C67</f>
        <v>420000</v>
      </c>
      <c r="E67" t="s">
        <v>6</v>
      </c>
      <c r="F67">
        <f t="shared" ref="F67:F78" si="6">B67^3*C67/12</f>
        <v>38587500000</v>
      </c>
      <c r="G67">
        <v>25</v>
      </c>
      <c r="H67">
        <f t="shared" si="4"/>
        <v>10.5</v>
      </c>
    </row>
    <row r="68" spans="1:8" x14ac:dyDescent="0.3">
      <c r="A68" s="7" t="s">
        <v>407</v>
      </c>
      <c r="B68">
        <v>1100</v>
      </c>
      <c r="C68">
        <v>400</v>
      </c>
      <c r="D68">
        <f t="shared" si="5"/>
        <v>440000</v>
      </c>
      <c r="E68" t="s">
        <v>6</v>
      </c>
      <c r="F68">
        <f t="shared" si="6"/>
        <v>44366666666.666664</v>
      </c>
      <c r="G68">
        <v>25</v>
      </c>
      <c r="H68">
        <f t="shared" si="4"/>
        <v>11</v>
      </c>
    </row>
    <row r="69" spans="1:8" x14ac:dyDescent="0.3">
      <c r="A69" s="7" t="s">
        <v>408</v>
      </c>
      <c r="B69">
        <v>1150</v>
      </c>
      <c r="C69">
        <v>400</v>
      </c>
      <c r="D69">
        <f t="shared" si="5"/>
        <v>460000</v>
      </c>
      <c r="E69" t="s">
        <v>6</v>
      </c>
      <c r="F69">
        <f t="shared" si="6"/>
        <v>50695833333.333336</v>
      </c>
      <c r="G69">
        <v>25</v>
      </c>
      <c r="H69">
        <f t="shared" si="4"/>
        <v>11.5</v>
      </c>
    </row>
    <row r="70" spans="1:8" x14ac:dyDescent="0.3">
      <c r="A70" s="7" t="s">
        <v>409</v>
      </c>
      <c r="B70">
        <v>1200</v>
      </c>
      <c r="C70">
        <v>400</v>
      </c>
      <c r="D70">
        <f t="shared" si="5"/>
        <v>480000</v>
      </c>
      <c r="E70" t="s">
        <v>6</v>
      </c>
      <c r="F70">
        <f t="shared" si="6"/>
        <v>57600000000</v>
      </c>
      <c r="G70">
        <v>25</v>
      </c>
      <c r="H70">
        <f t="shared" si="4"/>
        <v>12</v>
      </c>
    </row>
    <row r="71" spans="1:8" x14ac:dyDescent="0.3">
      <c r="A71" s="7" t="s">
        <v>410</v>
      </c>
      <c r="B71">
        <v>1250</v>
      </c>
      <c r="C71">
        <v>400</v>
      </c>
      <c r="D71">
        <f t="shared" si="5"/>
        <v>500000</v>
      </c>
      <c r="E71" t="s">
        <v>6</v>
      </c>
      <c r="F71">
        <f t="shared" si="6"/>
        <v>65104166666.666664</v>
      </c>
      <c r="G71">
        <v>25</v>
      </c>
      <c r="H71">
        <f t="shared" si="4"/>
        <v>12.5</v>
      </c>
    </row>
    <row r="72" spans="1:8" x14ac:dyDescent="0.3">
      <c r="A72" s="7" t="s">
        <v>411</v>
      </c>
      <c r="B72">
        <v>1300</v>
      </c>
      <c r="C72">
        <v>400</v>
      </c>
      <c r="D72">
        <f t="shared" si="5"/>
        <v>520000</v>
      </c>
      <c r="E72" t="s">
        <v>6</v>
      </c>
      <c r="F72">
        <f t="shared" si="6"/>
        <v>73233333333.333328</v>
      </c>
      <c r="G72">
        <v>25</v>
      </c>
      <c r="H72">
        <f t="shared" si="4"/>
        <v>13</v>
      </c>
    </row>
    <row r="73" spans="1:8" x14ac:dyDescent="0.3">
      <c r="A73" s="7" t="s">
        <v>412</v>
      </c>
      <c r="B73">
        <v>1350</v>
      </c>
      <c r="C73">
        <v>400</v>
      </c>
      <c r="D73">
        <f t="shared" si="5"/>
        <v>540000</v>
      </c>
      <c r="E73" t="s">
        <v>6</v>
      </c>
      <c r="F73">
        <f t="shared" si="6"/>
        <v>82012500000</v>
      </c>
      <c r="G73">
        <v>25</v>
      </c>
      <c r="H73">
        <f t="shared" si="4"/>
        <v>13.5</v>
      </c>
    </row>
    <row r="74" spans="1:8" x14ac:dyDescent="0.3">
      <c r="A74" s="7" t="s">
        <v>413</v>
      </c>
      <c r="B74">
        <v>1400</v>
      </c>
      <c r="C74">
        <v>400</v>
      </c>
      <c r="D74">
        <f t="shared" si="5"/>
        <v>560000</v>
      </c>
      <c r="E74" t="s">
        <v>6</v>
      </c>
      <c r="F74">
        <f t="shared" si="6"/>
        <v>91466666666.666672</v>
      </c>
      <c r="G74">
        <v>25</v>
      </c>
      <c r="H74">
        <f t="shared" si="4"/>
        <v>14</v>
      </c>
    </row>
    <row r="75" spans="1:8" x14ac:dyDescent="0.3">
      <c r="A75" s="7" t="s">
        <v>414</v>
      </c>
      <c r="B75">
        <v>1450</v>
      </c>
      <c r="C75">
        <v>400</v>
      </c>
      <c r="D75">
        <f t="shared" si="5"/>
        <v>580000</v>
      </c>
      <c r="E75" t="s">
        <v>6</v>
      </c>
      <c r="F75">
        <f t="shared" si="6"/>
        <v>101620833333.33333</v>
      </c>
      <c r="G75">
        <v>25</v>
      </c>
      <c r="H75">
        <f t="shared" si="4"/>
        <v>14.5</v>
      </c>
    </row>
    <row r="76" spans="1:8" x14ac:dyDescent="0.3">
      <c r="A76" s="7" t="s">
        <v>415</v>
      </c>
      <c r="B76">
        <v>1500</v>
      </c>
      <c r="C76">
        <v>400</v>
      </c>
      <c r="D76">
        <f t="shared" si="5"/>
        <v>600000</v>
      </c>
      <c r="E76" t="s">
        <v>6</v>
      </c>
      <c r="F76">
        <f t="shared" si="6"/>
        <v>112500000000</v>
      </c>
      <c r="G76">
        <v>25</v>
      </c>
      <c r="H76">
        <f t="shared" si="4"/>
        <v>15</v>
      </c>
    </row>
    <row r="77" spans="1:8" x14ac:dyDescent="0.3">
      <c r="A77" s="7" t="s">
        <v>416</v>
      </c>
      <c r="B77">
        <v>1550</v>
      </c>
      <c r="C77">
        <v>400</v>
      </c>
      <c r="D77">
        <f t="shared" si="5"/>
        <v>620000</v>
      </c>
      <c r="E77" t="s">
        <v>6</v>
      </c>
      <c r="F77">
        <f t="shared" si="6"/>
        <v>124129166666.66667</v>
      </c>
      <c r="G77">
        <v>25</v>
      </c>
      <c r="H77">
        <f t="shared" si="4"/>
        <v>15.5</v>
      </c>
    </row>
    <row r="78" spans="1:8" x14ac:dyDescent="0.3">
      <c r="A78" s="8" t="s">
        <v>417</v>
      </c>
      <c r="B78">
        <v>1600</v>
      </c>
      <c r="C78">
        <v>400</v>
      </c>
      <c r="D78">
        <f t="shared" si="5"/>
        <v>640000</v>
      </c>
      <c r="E78" t="s">
        <v>6</v>
      </c>
      <c r="F78">
        <f t="shared" si="6"/>
        <v>136533333333.33333</v>
      </c>
      <c r="G78">
        <v>25</v>
      </c>
      <c r="H78">
        <f t="shared" si="4"/>
        <v>16</v>
      </c>
    </row>
  </sheetData>
  <phoneticPr fontId="2" type="noConversion"/>
  <pageMargins left="0.25" right="0.25" top="0.75" bottom="0.75" header="0.3" footer="0.3"/>
  <pageSetup paperSize="9" scale="90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11327-6671-4A0E-95CD-AD8348AEF9E3}">
  <sheetPr>
    <pageSetUpPr fitToPage="1"/>
  </sheetPr>
  <dimension ref="A1:L60"/>
  <sheetViews>
    <sheetView workbookViewId="0">
      <pane ySplit="1" topLeftCell="A2" activePane="bottomLeft" state="frozen"/>
      <selection activeCell="C1" sqref="C1"/>
      <selection pane="bottomLeft" activeCell="N20" sqref="N20"/>
    </sheetView>
  </sheetViews>
  <sheetFormatPr defaultRowHeight="14.4" x14ac:dyDescent="0.3"/>
  <cols>
    <col min="1" max="1" width="14.33203125" customWidth="1"/>
    <col min="2" max="2" width="10.88671875" customWidth="1"/>
    <col min="3" max="3" width="24.44140625" bestFit="1" customWidth="1"/>
    <col min="4" max="4" width="17.44140625" bestFit="1" customWidth="1"/>
    <col min="5" max="5" width="10.77734375" bestFit="1" customWidth="1"/>
    <col min="6" max="6" width="9.6640625" bestFit="1" customWidth="1"/>
    <col min="7" max="7" width="10" bestFit="1" customWidth="1"/>
    <col min="8" max="8" width="11" bestFit="1" customWidth="1"/>
    <col min="9" max="9" width="10.44140625" bestFit="1" customWidth="1"/>
    <col min="10" max="10" width="5.6640625" bestFit="1" customWidth="1"/>
  </cols>
  <sheetData>
    <row r="1" spans="1:12" x14ac:dyDescent="0.3">
      <c r="A1" s="6" t="s">
        <v>0</v>
      </c>
      <c r="B1" s="6" t="s">
        <v>2</v>
      </c>
      <c r="C1" s="6" t="s">
        <v>278</v>
      </c>
      <c r="D1" s="6" t="s">
        <v>272</v>
      </c>
      <c r="E1" s="6" t="s">
        <v>1</v>
      </c>
      <c r="F1" s="6" t="s">
        <v>324</v>
      </c>
      <c r="G1" s="6" t="s">
        <v>17</v>
      </c>
      <c r="H1" s="6" t="s">
        <v>277</v>
      </c>
      <c r="I1" s="6" t="s">
        <v>326</v>
      </c>
      <c r="J1" s="6" t="s">
        <v>327</v>
      </c>
      <c r="K1" s="1"/>
      <c r="L1" s="4"/>
    </row>
    <row r="2" spans="1:12" x14ac:dyDescent="0.3">
      <c r="A2" s="7" t="s">
        <v>279</v>
      </c>
      <c r="B2">
        <f>21.2*100</f>
        <v>2120</v>
      </c>
      <c r="C2">
        <v>7850</v>
      </c>
      <c r="D2">
        <f>B2/(1000*1000*100)*C2</f>
        <v>0.16642000000000001</v>
      </c>
      <c r="E2">
        <v>235</v>
      </c>
      <c r="F2" s="3">
        <f>B2*E2/1000</f>
        <v>498.2</v>
      </c>
      <c r="G2" s="3">
        <v>210000</v>
      </c>
      <c r="H2">
        <f>349.2*10000</f>
        <v>3492000</v>
      </c>
      <c r="I2">
        <v>1338000</v>
      </c>
      <c r="J2">
        <v>0.49</v>
      </c>
    </row>
    <row r="3" spans="1:12" x14ac:dyDescent="0.3">
      <c r="A3" s="7" t="s">
        <v>280</v>
      </c>
      <c r="B3">
        <f>25.3*100</f>
        <v>2530</v>
      </c>
      <c r="C3">
        <v>7850</v>
      </c>
      <c r="D3">
        <f t="shared" ref="D3:D45" si="0">B3/(1000*1000*100)*C3</f>
        <v>0.19860499999999998</v>
      </c>
      <c r="E3">
        <v>235</v>
      </c>
      <c r="F3" s="3">
        <f t="shared" ref="F3:F45" si="1">B3*E3/1000</f>
        <v>594.54999999999995</v>
      </c>
      <c r="G3" s="3">
        <v>210000</v>
      </c>
      <c r="H3">
        <f>606.2*10000</f>
        <v>6062000</v>
      </c>
      <c r="I3">
        <v>2309000</v>
      </c>
      <c r="J3">
        <v>0.49</v>
      </c>
    </row>
    <row r="4" spans="1:12" x14ac:dyDescent="0.3">
      <c r="A4" s="7" t="s">
        <v>281</v>
      </c>
      <c r="B4">
        <f>31.4*100</f>
        <v>3140</v>
      </c>
      <c r="C4">
        <v>7850</v>
      </c>
      <c r="D4">
        <f t="shared" si="0"/>
        <v>0.24648999999999999</v>
      </c>
      <c r="E4">
        <v>235</v>
      </c>
      <c r="F4" s="3">
        <f t="shared" si="1"/>
        <v>737.9</v>
      </c>
      <c r="G4" s="3">
        <v>210000</v>
      </c>
      <c r="H4">
        <f>1033*10000</f>
        <v>10330000</v>
      </c>
      <c r="I4">
        <v>3893000</v>
      </c>
      <c r="J4">
        <v>0.49</v>
      </c>
    </row>
    <row r="5" spans="1:12" x14ac:dyDescent="0.3">
      <c r="A5" s="7" t="s">
        <v>282</v>
      </c>
      <c r="B5">
        <f>38.8*100</f>
        <v>3879.9999999999995</v>
      </c>
      <c r="C5">
        <v>7850</v>
      </c>
      <c r="D5">
        <f t="shared" si="0"/>
        <v>0.30457999999999996</v>
      </c>
      <c r="E5">
        <v>235</v>
      </c>
      <c r="F5" s="3">
        <f t="shared" si="1"/>
        <v>911.79999999999984</v>
      </c>
      <c r="G5" s="3">
        <v>210000</v>
      </c>
      <c r="H5">
        <f>1673*10000</f>
        <v>16730000</v>
      </c>
      <c r="I5">
        <v>6156000</v>
      </c>
      <c r="J5">
        <v>0.49</v>
      </c>
    </row>
    <row r="6" spans="1:12" x14ac:dyDescent="0.3">
      <c r="A6" s="7" t="s">
        <v>283</v>
      </c>
      <c r="B6">
        <f>45.3*100</f>
        <v>4530</v>
      </c>
      <c r="C6">
        <v>7850</v>
      </c>
      <c r="D6">
        <f t="shared" si="0"/>
        <v>0.355605</v>
      </c>
      <c r="E6">
        <v>235</v>
      </c>
      <c r="F6" s="3">
        <f t="shared" si="1"/>
        <v>1064.55</v>
      </c>
      <c r="G6" s="3">
        <v>210000</v>
      </c>
      <c r="H6">
        <f>2510*10000</f>
        <v>25100000</v>
      </c>
      <c r="I6">
        <v>9246000</v>
      </c>
      <c r="J6">
        <v>0.49</v>
      </c>
    </row>
    <row r="7" spans="1:12" x14ac:dyDescent="0.3">
      <c r="A7" s="7" t="s">
        <v>284</v>
      </c>
      <c r="B7">
        <f>53.8*100</f>
        <v>5380</v>
      </c>
      <c r="C7">
        <v>7850</v>
      </c>
      <c r="D7">
        <f t="shared" si="0"/>
        <v>0.42232999999999998</v>
      </c>
      <c r="E7">
        <v>235</v>
      </c>
      <c r="F7" s="3">
        <f t="shared" si="1"/>
        <v>1264.3</v>
      </c>
      <c r="G7" s="3">
        <v>210000</v>
      </c>
      <c r="H7">
        <f>3692*10000</f>
        <v>36920000</v>
      </c>
      <c r="I7">
        <v>13360000</v>
      </c>
      <c r="J7">
        <v>0.49</v>
      </c>
    </row>
    <row r="8" spans="1:12" x14ac:dyDescent="0.3">
      <c r="A8" s="7" t="s">
        <v>285</v>
      </c>
      <c r="B8">
        <f>64.3*100</f>
        <v>6430</v>
      </c>
      <c r="C8">
        <v>7850</v>
      </c>
      <c r="D8">
        <f t="shared" si="0"/>
        <v>0.50475500000000006</v>
      </c>
      <c r="E8">
        <v>235</v>
      </c>
      <c r="F8" s="3">
        <f t="shared" si="1"/>
        <v>1511.05</v>
      </c>
      <c r="G8" s="3">
        <v>210000</v>
      </c>
      <c r="H8">
        <f>5410*10000</f>
        <v>54100000</v>
      </c>
      <c r="I8">
        <v>19550000</v>
      </c>
      <c r="J8">
        <v>0.49</v>
      </c>
    </row>
    <row r="9" spans="1:12" x14ac:dyDescent="0.3">
      <c r="A9" s="7" t="s">
        <v>286</v>
      </c>
      <c r="B9">
        <f>76.8*100</f>
        <v>7680</v>
      </c>
      <c r="C9">
        <v>7850</v>
      </c>
      <c r="D9">
        <f t="shared" si="0"/>
        <v>0.60287999999999997</v>
      </c>
      <c r="E9">
        <v>235</v>
      </c>
      <c r="F9" s="3">
        <f t="shared" si="1"/>
        <v>1804.8</v>
      </c>
      <c r="G9" s="3">
        <v>210000</v>
      </c>
      <c r="H9">
        <f>7763*10000</f>
        <v>77630000</v>
      </c>
      <c r="I9">
        <v>27690000</v>
      </c>
      <c r="J9">
        <v>0.49</v>
      </c>
    </row>
    <row r="10" spans="1:12" x14ac:dyDescent="0.3">
      <c r="A10" s="7" t="s">
        <v>287</v>
      </c>
      <c r="B10">
        <f>86.8*100</f>
        <v>8680</v>
      </c>
      <c r="C10">
        <v>7850</v>
      </c>
      <c r="D10">
        <f t="shared" si="0"/>
        <v>0.68137999999999999</v>
      </c>
      <c r="E10">
        <v>235</v>
      </c>
      <c r="F10" s="3">
        <f t="shared" si="1"/>
        <v>2039.8</v>
      </c>
      <c r="G10" s="3">
        <v>210000</v>
      </c>
      <c r="H10">
        <f>10450*10000</f>
        <v>104500000</v>
      </c>
      <c r="I10">
        <v>36680000</v>
      </c>
      <c r="J10">
        <v>0.49</v>
      </c>
    </row>
    <row r="11" spans="1:12" x14ac:dyDescent="0.3">
      <c r="A11" s="7" t="s">
        <v>288</v>
      </c>
      <c r="B11">
        <f>97.3*100</f>
        <v>9730</v>
      </c>
      <c r="C11">
        <v>7850</v>
      </c>
      <c r="D11">
        <f t="shared" si="0"/>
        <v>0.76380499999999996</v>
      </c>
      <c r="E11">
        <v>235</v>
      </c>
      <c r="F11" s="3">
        <f t="shared" si="1"/>
        <v>2286.5500000000002</v>
      </c>
      <c r="G11" s="3">
        <v>210000</v>
      </c>
      <c r="H11">
        <f>13670*10000</f>
        <v>136700000</v>
      </c>
      <c r="I11">
        <v>47630000</v>
      </c>
      <c r="J11">
        <v>0.49</v>
      </c>
    </row>
    <row r="12" spans="1:12" x14ac:dyDescent="0.3">
      <c r="A12" s="7" t="s">
        <v>289</v>
      </c>
      <c r="B12">
        <f>112.5*100</f>
        <v>11250</v>
      </c>
      <c r="C12">
        <v>7850</v>
      </c>
      <c r="D12">
        <f t="shared" si="0"/>
        <v>0.88312499999999994</v>
      </c>
      <c r="E12">
        <v>235</v>
      </c>
      <c r="F12" s="3">
        <f t="shared" si="1"/>
        <v>2643.75</v>
      </c>
      <c r="G12" s="3">
        <v>210000</v>
      </c>
      <c r="H12">
        <f>18260*10000</f>
        <v>182600000</v>
      </c>
      <c r="I12">
        <v>63100000</v>
      </c>
      <c r="J12">
        <v>0.49</v>
      </c>
    </row>
    <row r="13" spans="1:12" x14ac:dyDescent="0.3">
      <c r="A13" s="7" t="s">
        <v>290</v>
      </c>
      <c r="B13">
        <f>124.4*100</f>
        <v>12440</v>
      </c>
      <c r="C13">
        <v>7850</v>
      </c>
      <c r="D13">
        <f t="shared" si="0"/>
        <v>0.97653999999999985</v>
      </c>
      <c r="E13">
        <v>235</v>
      </c>
      <c r="F13" s="3">
        <f t="shared" si="1"/>
        <v>2923.4</v>
      </c>
      <c r="G13" s="3">
        <v>210000</v>
      </c>
      <c r="H13">
        <f>22930*10000</f>
        <v>229300000</v>
      </c>
      <c r="I13">
        <v>69850000</v>
      </c>
      <c r="J13">
        <v>0.49</v>
      </c>
    </row>
    <row r="14" spans="1:12" x14ac:dyDescent="0.3">
      <c r="A14" s="7" t="s">
        <v>291</v>
      </c>
      <c r="B14">
        <f>133.5*100</f>
        <v>13350</v>
      </c>
      <c r="C14">
        <v>7850</v>
      </c>
      <c r="D14">
        <f t="shared" si="0"/>
        <v>1.0479749999999999</v>
      </c>
      <c r="E14">
        <v>235</v>
      </c>
      <c r="F14" s="3">
        <f t="shared" si="1"/>
        <v>3137.25</v>
      </c>
      <c r="G14" s="3">
        <v>210000</v>
      </c>
      <c r="H14">
        <f>27690*10000</f>
        <v>276900000</v>
      </c>
      <c r="I14">
        <v>74360000</v>
      </c>
      <c r="J14">
        <v>0.49</v>
      </c>
    </row>
    <row r="15" spans="1:12" x14ac:dyDescent="0.3">
      <c r="A15" s="7" t="s">
        <v>292</v>
      </c>
      <c r="B15">
        <f>142.8*100</f>
        <v>14280.000000000002</v>
      </c>
      <c r="C15">
        <v>7850</v>
      </c>
      <c r="D15">
        <f t="shared" si="0"/>
        <v>1.1209800000000003</v>
      </c>
      <c r="E15">
        <v>235</v>
      </c>
      <c r="F15" s="3">
        <f t="shared" si="1"/>
        <v>3355.8000000000006</v>
      </c>
      <c r="G15" s="3">
        <v>210000</v>
      </c>
      <c r="H15">
        <f>33090*10000</f>
        <v>330900000</v>
      </c>
      <c r="I15">
        <v>78870000</v>
      </c>
      <c r="J15">
        <v>0.49</v>
      </c>
    </row>
    <row r="16" spans="1:12" x14ac:dyDescent="0.3">
      <c r="A16" s="7" t="s">
        <v>293</v>
      </c>
      <c r="B16">
        <f>159*100</f>
        <v>15900</v>
      </c>
      <c r="C16">
        <v>7850</v>
      </c>
      <c r="D16">
        <f t="shared" si="0"/>
        <v>1.2481499999999999</v>
      </c>
      <c r="E16">
        <v>235</v>
      </c>
      <c r="F16" s="3">
        <f t="shared" si="1"/>
        <v>3736.5</v>
      </c>
      <c r="G16" s="3">
        <v>210000</v>
      </c>
      <c r="H16">
        <f>45070*10000</f>
        <v>450700000</v>
      </c>
      <c r="I16">
        <v>85640000</v>
      </c>
      <c r="J16">
        <v>0.49</v>
      </c>
    </row>
    <row r="17" spans="1:10" x14ac:dyDescent="0.3">
      <c r="A17" s="7" t="s">
        <v>294</v>
      </c>
      <c r="B17">
        <f>178*100</f>
        <v>17800</v>
      </c>
      <c r="C17">
        <v>7850</v>
      </c>
      <c r="D17">
        <f t="shared" si="0"/>
        <v>1.3973</v>
      </c>
      <c r="E17">
        <v>235</v>
      </c>
      <c r="F17" s="3">
        <f t="shared" si="1"/>
        <v>4183</v>
      </c>
      <c r="G17" s="3">
        <v>210000</v>
      </c>
      <c r="H17">
        <f>63720*10000</f>
        <v>637200000</v>
      </c>
      <c r="I17">
        <v>94650000</v>
      </c>
      <c r="J17">
        <v>0.49</v>
      </c>
    </row>
    <row r="18" spans="1:10" x14ac:dyDescent="0.3">
      <c r="A18" s="7" t="s">
        <v>295</v>
      </c>
      <c r="B18">
        <f>197.5*100</f>
        <v>19750</v>
      </c>
      <c r="C18">
        <v>7850</v>
      </c>
      <c r="D18">
        <f t="shared" si="0"/>
        <v>1.5503750000000001</v>
      </c>
      <c r="E18">
        <v>235</v>
      </c>
      <c r="F18" s="3">
        <f t="shared" si="1"/>
        <v>4641.25</v>
      </c>
      <c r="G18" s="3">
        <v>210000</v>
      </c>
      <c r="H18">
        <f>86970*10000</f>
        <v>869700000</v>
      </c>
      <c r="I18">
        <v>103700000</v>
      </c>
      <c r="J18">
        <v>0.49</v>
      </c>
    </row>
    <row r="19" spans="1:10" x14ac:dyDescent="0.3">
      <c r="A19" s="7" t="s">
        <v>296</v>
      </c>
      <c r="B19">
        <f>211.8*100</f>
        <v>21180</v>
      </c>
      <c r="C19">
        <v>7850</v>
      </c>
      <c r="D19">
        <f t="shared" si="0"/>
        <v>1.6626300000000001</v>
      </c>
      <c r="E19">
        <v>235</v>
      </c>
      <c r="F19" s="3">
        <f t="shared" si="1"/>
        <v>4977.3</v>
      </c>
      <c r="G19" s="3">
        <v>210000</v>
      </c>
      <c r="H19">
        <f>111900*10000</f>
        <v>1119000000</v>
      </c>
      <c r="I19">
        <v>108200000</v>
      </c>
      <c r="J19">
        <v>0.49</v>
      </c>
    </row>
    <row r="20" spans="1:10" x14ac:dyDescent="0.3">
      <c r="A20" s="7" t="s">
        <v>297</v>
      </c>
      <c r="B20">
        <f>226.5*100</f>
        <v>22650</v>
      </c>
      <c r="C20">
        <v>7850</v>
      </c>
      <c r="D20">
        <f t="shared" si="0"/>
        <v>1.778025</v>
      </c>
      <c r="E20">
        <v>235</v>
      </c>
      <c r="F20" s="3">
        <f t="shared" si="1"/>
        <v>5322.75</v>
      </c>
      <c r="G20" s="3">
        <v>210000</v>
      </c>
      <c r="H20">
        <f>141200*10000</f>
        <v>1412000000</v>
      </c>
      <c r="I20">
        <v>112700000</v>
      </c>
      <c r="J20">
        <v>0.49</v>
      </c>
    </row>
    <row r="21" spans="1:10" x14ac:dyDescent="0.3">
      <c r="A21" s="7" t="s">
        <v>298</v>
      </c>
      <c r="B21">
        <f>241.6*100</f>
        <v>24160</v>
      </c>
      <c r="C21">
        <v>7850</v>
      </c>
      <c r="D21">
        <f t="shared" si="0"/>
        <v>1.89656</v>
      </c>
      <c r="E21">
        <v>235</v>
      </c>
      <c r="F21" s="3">
        <f t="shared" si="1"/>
        <v>5677.6</v>
      </c>
      <c r="G21" s="3">
        <v>210000</v>
      </c>
      <c r="H21">
        <f>175200*10000</f>
        <v>1752000000</v>
      </c>
      <c r="I21">
        <v>117200000</v>
      </c>
      <c r="J21">
        <v>0.49</v>
      </c>
    </row>
    <row r="22" spans="1:10" x14ac:dyDescent="0.3">
      <c r="A22" s="7" t="s">
        <v>299</v>
      </c>
      <c r="B22">
        <f>260.5*100</f>
        <v>26050</v>
      </c>
      <c r="C22">
        <v>7850</v>
      </c>
      <c r="D22">
        <f t="shared" si="0"/>
        <v>2.0449250000000001</v>
      </c>
      <c r="E22">
        <v>235</v>
      </c>
      <c r="F22" s="3">
        <f t="shared" si="1"/>
        <v>6121.75</v>
      </c>
      <c r="G22" s="3">
        <v>210000</v>
      </c>
      <c r="H22">
        <f>215300*10000</f>
        <v>2153000000</v>
      </c>
      <c r="I22">
        <v>121800000</v>
      </c>
      <c r="J22">
        <v>0.49</v>
      </c>
    </row>
    <row r="23" spans="1:10" x14ac:dyDescent="0.3">
      <c r="A23" s="7" t="s">
        <v>300</v>
      </c>
      <c r="B23">
        <f>285.8*100</f>
        <v>28580</v>
      </c>
      <c r="C23">
        <v>7850</v>
      </c>
      <c r="D23">
        <f t="shared" si="0"/>
        <v>2.2435300000000002</v>
      </c>
      <c r="E23">
        <v>235</v>
      </c>
      <c r="F23" s="3">
        <f t="shared" si="1"/>
        <v>6716.3</v>
      </c>
      <c r="G23" s="3">
        <v>210000</v>
      </c>
      <c r="H23">
        <f>303400*10000</f>
        <v>3034000000</v>
      </c>
      <c r="I23">
        <v>126400000</v>
      </c>
      <c r="J23">
        <v>0.49</v>
      </c>
    </row>
    <row r="24" spans="1:10" x14ac:dyDescent="0.3">
      <c r="A24" s="7" t="s">
        <v>302</v>
      </c>
      <c r="B24">
        <f>26*100</f>
        <v>2600</v>
      </c>
      <c r="C24">
        <v>7850</v>
      </c>
      <c r="D24">
        <f t="shared" si="0"/>
        <v>0.20409999999999998</v>
      </c>
      <c r="E24">
        <v>235</v>
      </c>
      <c r="F24" s="3">
        <f t="shared" si="1"/>
        <v>611</v>
      </c>
      <c r="G24" s="3">
        <v>210000</v>
      </c>
      <c r="H24">
        <f>449.5*10000</f>
        <v>4495000</v>
      </c>
      <c r="I24">
        <v>1673000</v>
      </c>
      <c r="J24">
        <v>0.49</v>
      </c>
    </row>
    <row r="25" spans="1:10" x14ac:dyDescent="0.3">
      <c r="A25" s="7" t="s">
        <v>303</v>
      </c>
      <c r="B25">
        <f>34*100</f>
        <v>3400</v>
      </c>
      <c r="C25">
        <v>7850</v>
      </c>
      <c r="D25">
        <f t="shared" si="0"/>
        <v>0.26689999999999997</v>
      </c>
      <c r="E25">
        <v>235</v>
      </c>
      <c r="F25" s="3">
        <f t="shared" si="1"/>
        <v>799</v>
      </c>
      <c r="G25" s="3">
        <v>210000</v>
      </c>
      <c r="H25">
        <f>894.4*10000</f>
        <v>8944000</v>
      </c>
      <c r="I25">
        <v>3175000</v>
      </c>
      <c r="J25">
        <v>0.49</v>
      </c>
    </row>
    <row r="26" spans="1:10" x14ac:dyDescent="0.3">
      <c r="A26" s="7" t="s">
        <v>304</v>
      </c>
      <c r="B26">
        <f>43*100</f>
        <v>4300</v>
      </c>
      <c r="C26">
        <v>7850</v>
      </c>
      <c r="D26">
        <f t="shared" si="0"/>
        <v>0.33755000000000002</v>
      </c>
      <c r="E26">
        <v>235</v>
      </c>
      <c r="F26" s="3">
        <f t="shared" si="1"/>
        <v>1010.5</v>
      </c>
      <c r="G26" s="3">
        <v>210000</v>
      </c>
      <c r="H26">
        <f>1509*10000</f>
        <v>15090000</v>
      </c>
      <c r="I26">
        <v>5497000</v>
      </c>
      <c r="J26">
        <v>0.49</v>
      </c>
    </row>
    <row r="27" spans="1:10" x14ac:dyDescent="0.3">
      <c r="A27" s="7" t="s">
        <v>305</v>
      </c>
      <c r="B27">
        <f>54.3*100</f>
        <v>5430</v>
      </c>
      <c r="C27">
        <v>7850</v>
      </c>
      <c r="D27">
        <f t="shared" si="0"/>
        <v>0.426255</v>
      </c>
      <c r="E27">
        <v>235</v>
      </c>
      <c r="F27" s="3">
        <f t="shared" si="1"/>
        <v>1276.05</v>
      </c>
      <c r="G27" s="3">
        <v>210000</v>
      </c>
      <c r="H27">
        <f>2492*10000</f>
        <v>24920000</v>
      </c>
      <c r="I27">
        <v>8892000</v>
      </c>
      <c r="J27">
        <v>0.49</v>
      </c>
    </row>
    <row r="28" spans="1:10" x14ac:dyDescent="0.3">
      <c r="A28" s="7" t="s">
        <v>306</v>
      </c>
      <c r="B28">
        <f>65.3*100</f>
        <v>6530</v>
      </c>
      <c r="C28">
        <v>7850</v>
      </c>
      <c r="D28">
        <f t="shared" si="0"/>
        <v>0.51260499999999998</v>
      </c>
      <c r="E28">
        <v>235</v>
      </c>
      <c r="F28" s="3">
        <f t="shared" si="1"/>
        <v>1534.55</v>
      </c>
      <c r="G28" s="3">
        <v>210000</v>
      </c>
      <c r="H28">
        <f>3831*10000</f>
        <v>38310000</v>
      </c>
      <c r="I28">
        <v>13630000</v>
      </c>
      <c r="J28">
        <v>0.49</v>
      </c>
    </row>
    <row r="29" spans="1:10" x14ac:dyDescent="0.3">
      <c r="A29" s="7" t="s">
        <v>307</v>
      </c>
      <c r="B29">
        <f>78.1*100</f>
        <v>7809.9999999999991</v>
      </c>
      <c r="C29">
        <v>7850</v>
      </c>
      <c r="D29">
        <f t="shared" si="0"/>
        <v>0.61308499999999988</v>
      </c>
      <c r="E29">
        <v>235</v>
      </c>
      <c r="F29" s="3">
        <f t="shared" si="1"/>
        <v>1835.3499999999997</v>
      </c>
      <c r="G29" s="3">
        <v>210000</v>
      </c>
      <c r="H29">
        <f>5696*10000</f>
        <v>56960000</v>
      </c>
      <c r="I29">
        <v>20030000</v>
      </c>
      <c r="J29">
        <v>0.49</v>
      </c>
    </row>
    <row r="30" spans="1:10" x14ac:dyDescent="0.3">
      <c r="A30" s="7" t="s">
        <v>308</v>
      </c>
      <c r="B30">
        <f>91*100</f>
        <v>9100</v>
      </c>
      <c r="C30">
        <v>7850</v>
      </c>
      <c r="D30">
        <f t="shared" si="0"/>
        <v>0.71435000000000004</v>
      </c>
      <c r="E30">
        <v>235</v>
      </c>
      <c r="F30" s="3">
        <f t="shared" si="1"/>
        <v>2138.5</v>
      </c>
      <c r="G30" s="3">
        <v>210000</v>
      </c>
      <c r="H30">
        <f>8091*10000</f>
        <v>80910000</v>
      </c>
      <c r="I30">
        <v>28430000</v>
      </c>
      <c r="J30">
        <v>0.49</v>
      </c>
    </row>
    <row r="31" spans="1:10" x14ac:dyDescent="0.3">
      <c r="A31" s="7" t="s">
        <v>309</v>
      </c>
      <c r="B31">
        <f>106*100</f>
        <v>10600</v>
      </c>
      <c r="C31">
        <v>7850</v>
      </c>
      <c r="D31">
        <f t="shared" si="0"/>
        <v>0.83210000000000006</v>
      </c>
      <c r="E31">
        <v>235</v>
      </c>
      <c r="F31" s="3">
        <f t="shared" si="1"/>
        <v>2491</v>
      </c>
      <c r="G31" s="3">
        <v>210000</v>
      </c>
      <c r="H31">
        <f>11260*10000</f>
        <v>112600000</v>
      </c>
      <c r="I31">
        <v>39230000</v>
      </c>
      <c r="J31">
        <v>0.49</v>
      </c>
    </row>
    <row r="32" spans="1:10" x14ac:dyDescent="0.3">
      <c r="A32" s="7" t="s">
        <v>310</v>
      </c>
      <c r="B32">
        <f>118.4*100</f>
        <v>11840</v>
      </c>
      <c r="C32">
        <v>7850</v>
      </c>
      <c r="D32">
        <f t="shared" si="0"/>
        <v>0.92944000000000004</v>
      </c>
      <c r="E32">
        <v>235</v>
      </c>
      <c r="F32" s="3">
        <f t="shared" si="1"/>
        <v>2782.4</v>
      </c>
      <c r="G32" s="3">
        <v>210000</v>
      </c>
      <c r="H32">
        <f>14920*10000</f>
        <v>149200000</v>
      </c>
      <c r="I32">
        <v>51350000</v>
      </c>
      <c r="J32">
        <v>0.49</v>
      </c>
    </row>
    <row r="33" spans="1:10" x14ac:dyDescent="0.3">
      <c r="A33" s="7" t="s">
        <v>311</v>
      </c>
      <c r="B33">
        <f>131.4*100</f>
        <v>13140</v>
      </c>
      <c r="C33">
        <v>7850</v>
      </c>
      <c r="D33">
        <f t="shared" si="0"/>
        <v>1.03149</v>
      </c>
      <c r="E33">
        <v>235</v>
      </c>
      <c r="F33" s="3">
        <f t="shared" si="1"/>
        <v>3087.9</v>
      </c>
      <c r="G33" s="3">
        <v>210000</v>
      </c>
      <c r="H33">
        <f>19270*10000</f>
        <v>192700000</v>
      </c>
      <c r="I33">
        <v>65950000</v>
      </c>
      <c r="J33">
        <v>0.49</v>
      </c>
    </row>
    <row r="34" spans="1:10" x14ac:dyDescent="0.3">
      <c r="A34" s="7" t="s">
        <v>312</v>
      </c>
      <c r="B34">
        <f>149.1*100</f>
        <v>14910</v>
      </c>
      <c r="C34">
        <v>7850</v>
      </c>
      <c r="D34">
        <f t="shared" si="0"/>
        <v>1.1704349999999999</v>
      </c>
      <c r="E34">
        <v>235</v>
      </c>
      <c r="F34" s="3">
        <f t="shared" si="1"/>
        <v>3503.85</v>
      </c>
      <c r="G34" s="3">
        <v>210000</v>
      </c>
      <c r="H34">
        <f>25170*10000</f>
        <v>251700000</v>
      </c>
      <c r="I34">
        <v>85630000</v>
      </c>
      <c r="J34">
        <v>0.49</v>
      </c>
    </row>
    <row r="35" spans="1:10" x14ac:dyDescent="0.3">
      <c r="A35" s="7" t="s">
        <v>313</v>
      </c>
      <c r="B35">
        <f>161.3*100</f>
        <v>16130.000000000002</v>
      </c>
      <c r="C35">
        <v>7850</v>
      </c>
      <c r="D35">
        <f t="shared" si="0"/>
        <v>1.2662050000000002</v>
      </c>
      <c r="E35">
        <v>235</v>
      </c>
      <c r="F35" s="3">
        <f t="shared" si="1"/>
        <v>3790.5500000000006</v>
      </c>
      <c r="G35" s="3">
        <v>210000</v>
      </c>
      <c r="H35">
        <f>30820*10000</f>
        <v>308200000</v>
      </c>
      <c r="I35">
        <v>92390000</v>
      </c>
      <c r="J35">
        <v>0.49</v>
      </c>
    </row>
    <row r="36" spans="1:10" x14ac:dyDescent="0.3">
      <c r="A36" s="7" t="s">
        <v>314</v>
      </c>
      <c r="B36">
        <f>170.9*100</f>
        <v>17090</v>
      </c>
      <c r="C36">
        <v>7850</v>
      </c>
      <c r="D36">
        <f t="shared" si="0"/>
        <v>1.3415650000000001</v>
      </c>
      <c r="E36">
        <v>235</v>
      </c>
      <c r="F36" s="3">
        <f t="shared" si="1"/>
        <v>4016.15</v>
      </c>
      <c r="G36" s="3">
        <v>210000</v>
      </c>
      <c r="H36">
        <f>36660*10000</f>
        <v>366600000</v>
      </c>
      <c r="I36">
        <v>96900000</v>
      </c>
      <c r="J36">
        <v>0.49</v>
      </c>
    </row>
    <row r="37" spans="1:10" x14ac:dyDescent="0.3">
      <c r="A37" s="7" t="s">
        <v>315</v>
      </c>
      <c r="B37">
        <f>180.6*100</f>
        <v>18060</v>
      </c>
      <c r="C37">
        <v>7850</v>
      </c>
      <c r="D37">
        <f t="shared" si="0"/>
        <v>1.41771</v>
      </c>
      <c r="E37">
        <v>235</v>
      </c>
      <c r="F37" s="3">
        <f t="shared" si="1"/>
        <v>4244.1000000000004</v>
      </c>
      <c r="G37" s="3">
        <v>210000</v>
      </c>
      <c r="H37">
        <f>43190*10000</f>
        <v>431900000</v>
      </c>
      <c r="I37">
        <v>101400000</v>
      </c>
      <c r="J37">
        <v>0.49</v>
      </c>
    </row>
    <row r="38" spans="1:10" x14ac:dyDescent="0.3">
      <c r="A38" s="7" t="s">
        <v>316</v>
      </c>
      <c r="B38">
        <f>197.8*100</f>
        <v>19780</v>
      </c>
      <c r="C38">
        <v>7850</v>
      </c>
      <c r="D38">
        <f t="shared" si="0"/>
        <v>1.5527300000000002</v>
      </c>
      <c r="E38">
        <v>235</v>
      </c>
      <c r="F38" s="3">
        <f t="shared" si="1"/>
        <v>4648.3</v>
      </c>
      <c r="G38" s="3">
        <v>210000</v>
      </c>
      <c r="H38">
        <f>57680*10000</f>
        <v>576800000</v>
      </c>
      <c r="I38">
        <v>108200000</v>
      </c>
      <c r="J38">
        <v>0.49</v>
      </c>
    </row>
    <row r="39" spans="1:10" x14ac:dyDescent="0.3">
      <c r="A39" s="7" t="s">
        <v>317</v>
      </c>
      <c r="B39">
        <f>218*100</f>
        <v>21800</v>
      </c>
      <c r="C39">
        <v>7850</v>
      </c>
      <c r="D39">
        <f t="shared" si="0"/>
        <v>1.7113</v>
      </c>
      <c r="E39">
        <v>235</v>
      </c>
      <c r="F39" s="3">
        <f t="shared" si="1"/>
        <v>5123</v>
      </c>
      <c r="G39" s="3">
        <v>210000</v>
      </c>
      <c r="H39">
        <f>79890*10000</f>
        <v>798900000</v>
      </c>
      <c r="I39">
        <v>117200000</v>
      </c>
      <c r="J39">
        <v>0.49</v>
      </c>
    </row>
    <row r="40" spans="1:10" x14ac:dyDescent="0.3">
      <c r="A40" s="7" t="s">
        <v>318</v>
      </c>
      <c r="B40">
        <f>238.6*100</f>
        <v>23860</v>
      </c>
      <c r="C40">
        <v>7850</v>
      </c>
      <c r="D40">
        <f t="shared" si="0"/>
        <v>1.8730100000000001</v>
      </c>
      <c r="E40">
        <v>235</v>
      </c>
      <c r="F40" s="3">
        <f t="shared" si="1"/>
        <v>5607.1</v>
      </c>
      <c r="G40" s="3">
        <v>210000</v>
      </c>
      <c r="H40">
        <f>107200*10000</f>
        <v>1072000000</v>
      </c>
      <c r="I40">
        <v>126200000</v>
      </c>
      <c r="J40">
        <v>0.49</v>
      </c>
    </row>
    <row r="41" spans="1:10" x14ac:dyDescent="0.3">
      <c r="A41" s="7" t="s">
        <v>319</v>
      </c>
      <c r="B41">
        <f>254.1*100</f>
        <v>25410</v>
      </c>
      <c r="C41">
        <v>7850</v>
      </c>
      <c r="D41">
        <f t="shared" si="0"/>
        <v>1.994685</v>
      </c>
      <c r="E41">
        <v>235</v>
      </c>
      <c r="F41" s="3">
        <f t="shared" si="1"/>
        <v>5971.35</v>
      </c>
      <c r="G41" s="3">
        <v>210000</v>
      </c>
      <c r="H41">
        <f>136700*10000</f>
        <v>1367000000</v>
      </c>
      <c r="I41">
        <v>130800000</v>
      </c>
      <c r="J41">
        <v>0.49</v>
      </c>
    </row>
    <row r="42" spans="1:10" x14ac:dyDescent="0.3">
      <c r="A42" s="7" t="s">
        <v>320</v>
      </c>
      <c r="B42">
        <f>270*100</f>
        <v>27000</v>
      </c>
      <c r="C42">
        <v>7850</v>
      </c>
      <c r="D42">
        <f t="shared" si="0"/>
        <v>2.1194999999999999</v>
      </c>
      <c r="E42">
        <v>235</v>
      </c>
      <c r="F42" s="3">
        <f t="shared" si="1"/>
        <v>6345</v>
      </c>
      <c r="G42" s="3">
        <v>210000</v>
      </c>
      <c r="H42">
        <f>171000*10000</f>
        <v>1710000000</v>
      </c>
      <c r="I42">
        <v>135300000</v>
      </c>
      <c r="J42">
        <v>0.49</v>
      </c>
    </row>
    <row r="43" spans="1:10" x14ac:dyDescent="0.3">
      <c r="A43" s="7" t="s">
        <v>321</v>
      </c>
      <c r="B43">
        <f>286.3*100</f>
        <v>28630</v>
      </c>
      <c r="C43">
        <v>7850</v>
      </c>
      <c r="D43">
        <f t="shared" si="0"/>
        <v>2.247455</v>
      </c>
      <c r="E43">
        <v>235</v>
      </c>
      <c r="F43" s="3">
        <f t="shared" si="1"/>
        <v>6728.05</v>
      </c>
      <c r="G43" s="3">
        <v>210000</v>
      </c>
      <c r="H43">
        <f>210600*10000</f>
        <v>2106000000</v>
      </c>
      <c r="I43">
        <v>139800000</v>
      </c>
      <c r="J43">
        <v>0.49</v>
      </c>
    </row>
    <row r="44" spans="1:10" x14ac:dyDescent="0.3">
      <c r="A44" s="7" t="s">
        <v>322</v>
      </c>
      <c r="B44">
        <f>306.4*100</f>
        <v>30639.999999999996</v>
      </c>
      <c r="C44">
        <v>7850</v>
      </c>
      <c r="D44">
        <f t="shared" si="0"/>
        <v>2.4052399999999996</v>
      </c>
      <c r="E44">
        <v>235</v>
      </c>
      <c r="F44" s="3">
        <f t="shared" si="1"/>
        <v>7200.3999999999987</v>
      </c>
      <c r="G44" s="3">
        <v>210000</v>
      </c>
      <c r="H44">
        <f>256900*10000</f>
        <v>2569000000</v>
      </c>
      <c r="I44">
        <v>144400000</v>
      </c>
      <c r="J44">
        <v>0.49</v>
      </c>
    </row>
    <row r="45" spans="1:10" x14ac:dyDescent="0.3">
      <c r="A45" s="8" t="s">
        <v>323</v>
      </c>
      <c r="B45">
        <f>334.2*100</f>
        <v>33420</v>
      </c>
      <c r="C45">
        <v>7850</v>
      </c>
      <c r="D45">
        <f t="shared" si="0"/>
        <v>2.6234699999999997</v>
      </c>
      <c r="E45">
        <v>235</v>
      </c>
      <c r="F45" s="3">
        <f t="shared" si="1"/>
        <v>7853.7</v>
      </c>
      <c r="G45" s="3">
        <v>210000</v>
      </c>
      <c r="H45">
        <f>359100*10000</f>
        <v>3591000000</v>
      </c>
      <c r="I45">
        <v>149000000</v>
      </c>
      <c r="J45">
        <v>0.49</v>
      </c>
    </row>
    <row r="46" spans="1:10" x14ac:dyDescent="0.3">
      <c r="F46" s="2"/>
      <c r="G46" s="2"/>
    </row>
    <row r="47" spans="1:10" x14ac:dyDescent="0.3">
      <c r="F47" s="2"/>
      <c r="G47" s="2"/>
    </row>
    <row r="48" spans="1:10" x14ac:dyDescent="0.3">
      <c r="F48" s="2"/>
      <c r="G48" s="2"/>
    </row>
    <row r="49" spans="6:7" x14ac:dyDescent="0.3">
      <c r="F49" s="2"/>
      <c r="G49" s="2"/>
    </row>
    <row r="50" spans="6:7" x14ac:dyDescent="0.3">
      <c r="F50" s="2"/>
      <c r="G50" s="2"/>
    </row>
    <row r="51" spans="6:7" x14ac:dyDescent="0.3">
      <c r="F51" s="2"/>
      <c r="G51" s="2"/>
    </row>
    <row r="52" spans="6:7" x14ac:dyDescent="0.3">
      <c r="F52" s="2"/>
      <c r="G52" s="2"/>
    </row>
    <row r="53" spans="6:7" x14ac:dyDescent="0.3">
      <c r="F53" s="2"/>
      <c r="G53" s="2"/>
    </row>
    <row r="54" spans="6:7" x14ac:dyDescent="0.3">
      <c r="F54" s="2"/>
      <c r="G54" s="2"/>
    </row>
    <row r="55" spans="6:7" x14ac:dyDescent="0.3">
      <c r="F55" s="2"/>
      <c r="G55" s="2"/>
    </row>
    <row r="56" spans="6:7" x14ac:dyDescent="0.3">
      <c r="F56" s="2"/>
      <c r="G56" s="2"/>
    </row>
    <row r="57" spans="6:7" x14ac:dyDescent="0.3">
      <c r="F57" s="2"/>
      <c r="G57" s="2"/>
    </row>
    <row r="58" spans="6:7" x14ac:dyDescent="0.3">
      <c r="F58" s="2"/>
      <c r="G58" s="2"/>
    </row>
    <row r="59" spans="6:7" x14ac:dyDescent="0.3">
      <c r="F59" s="2"/>
      <c r="G59" s="2"/>
    </row>
    <row r="60" spans="6:7" x14ac:dyDescent="0.3">
      <c r="F60" s="2"/>
      <c r="G60" s="2"/>
    </row>
  </sheetData>
  <phoneticPr fontId="2" type="noConversion"/>
  <pageMargins left="0.25" right="0.25" top="0.75" bottom="0.75" header="0.3" footer="0.3"/>
  <pageSetup paperSize="9" scale="79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23EAE-FA90-4903-9C83-D23E06E7781B}">
  <sheetPr>
    <pageSetUpPr fitToPage="1"/>
  </sheetPr>
  <dimension ref="A1:K165"/>
  <sheetViews>
    <sheetView tabSelected="1" zoomScaleNormal="100" workbookViewId="0">
      <selection activeCell="P32" sqref="P32"/>
    </sheetView>
  </sheetViews>
  <sheetFormatPr defaultRowHeight="14.4" x14ac:dyDescent="0.3"/>
  <cols>
    <col min="1" max="1" width="11.5546875" bestFit="1" customWidth="1"/>
    <col min="2" max="2" width="11.6640625" bestFit="1" customWidth="1"/>
    <col min="3" max="3" width="11" bestFit="1" customWidth="1"/>
    <col min="4" max="4" width="10.6640625" bestFit="1" customWidth="1"/>
    <col min="5" max="5" width="13.44140625" bestFit="1" customWidth="1"/>
    <col min="6" max="6" width="14.6640625" bestFit="1" customWidth="1"/>
    <col min="7" max="8" width="12" bestFit="1" customWidth="1"/>
    <col min="9" max="9" width="9.6640625" bestFit="1" customWidth="1"/>
    <col min="10" max="10" width="14" bestFit="1" customWidth="1"/>
    <col min="11" max="11" width="10" bestFit="1" customWidth="1"/>
  </cols>
  <sheetData>
    <row r="1" spans="1:11" x14ac:dyDescent="0.3">
      <c r="A1" s="6" t="s">
        <v>3</v>
      </c>
      <c r="B1" s="6" t="s">
        <v>48</v>
      </c>
      <c r="C1" s="6" t="s">
        <v>186</v>
      </c>
      <c r="D1" s="6" t="s">
        <v>2</v>
      </c>
      <c r="E1" s="6" t="s">
        <v>15</v>
      </c>
      <c r="F1" s="6" t="s">
        <v>213</v>
      </c>
      <c r="G1" s="6" t="s">
        <v>277</v>
      </c>
      <c r="H1" s="6" t="s">
        <v>326</v>
      </c>
      <c r="I1" s="6" t="s">
        <v>324</v>
      </c>
      <c r="J1" s="6" t="s">
        <v>325</v>
      </c>
      <c r="K1" s="6" t="s">
        <v>17</v>
      </c>
    </row>
    <row r="2" spans="1:11" x14ac:dyDescent="0.3">
      <c r="A2" s="7" t="s">
        <v>18</v>
      </c>
      <c r="B2">
        <v>120</v>
      </c>
      <c r="C2">
        <v>100</v>
      </c>
      <c r="D2">
        <f>B2*C2</f>
        <v>12000</v>
      </c>
      <c r="E2" t="s">
        <v>58</v>
      </c>
      <c r="F2">
        <v>11.52</v>
      </c>
      <c r="G2">
        <f t="shared" ref="G2:G33" si="0">C2*B2^3/12</f>
        <v>14400000</v>
      </c>
      <c r="H2">
        <f t="shared" ref="H2:H33" si="1">B2*C2^3/12</f>
        <v>10000000</v>
      </c>
      <c r="I2">
        <f t="shared" ref="I2:I33" si="2">F2*D2/1000</f>
        <v>138.24</v>
      </c>
      <c r="J2">
        <v>0.49</v>
      </c>
      <c r="K2">
        <f>11500/1.25</f>
        <v>9200</v>
      </c>
    </row>
    <row r="3" spans="1:11" x14ac:dyDescent="0.3">
      <c r="A3" s="7" t="s">
        <v>19</v>
      </c>
      <c r="B3">
        <v>160</v>
      </c>
      <c r="C3">
        <v>100</v>
      </c>
      <c r="D3">
        <f t="shared" ref="D3:D66" si="3">B3*C3</f>
        <v>16000</v>
      </c>
      <c r="E3" t="s">
        <v>58</v>
      </c>
      <c r="F3">
        <v>11.52</v>
      </c>
      <c r="G3">
        <f t="shared" si="0"/>
        <v>34133333.333333336</v>
      </c>
      <c r="H3">
        <f t="shared" si="1"/>
        <v>13333333.333333334</v>
      </c>
      <c r="I3">
        <f t="shared" si="2"/>
        <v>184.32</v>
      </c>
      <c r="J3">
        <v>0.49</v>
      </c>
      <c r="K3">
        <f t="shared" ref="K3:K66" si="4">11500/1.25</f>
        <v>9200</v>
      </c>
    </row>
    <row r="4" spans="1:11" x14ac:dyDescent="0.3">
      <c r="A4" s="7" t="s">
        <v>22</v>
      </c>
      <c r="B4">
        <v>200</v>
      </c>
      <c r="C4">
        <v>100</v>
      </c>
      <c r="D4">
        <f t="shared" si="3"/>
        <v>20000</v>
      </c>
      <c r="E4" t="s">
        <v>58</v>
      </c>
      <c r="F4">
        <v>11.52</v>
      </c>
      <c r="G4">
        <f t="shared" si="0"/>
        <v>66666666.666666664</v>
      </c>
      <c r="H4">
        <f t="shared" si="1"/>
        <v>16666666.666666666</v>
      </c>
      <c r="I4">
        <f t="shared" si="2"/>
        <v>230.4</v>
      </c>
      <c r="J4">
        <v>0.49</v>
      </c>
      <c r="K4">
        <f t="shared" si="4"/>
        <v>9200</v>
      </c>
    </row>
    <row r="5" spans="1:11" x14ac:dyDescent="0.3">
      <c r="A5" s="7" t="s">
        <v>23</v>
      </c>
      <c r="B5">
        <v>240</v>
      </c>
      <c r="C5">
        <v>100</v>
      </c>
      <c r="D5">
        <f t="shared" si="3"/>
        <v>24000</v>
      </c>
      <c r="E5" t="s">
        <v>58</v>
      </c>
      <c r="F5">
        <v>11.52</v>
      </c>
      <c r="G5">
        <f t="shared" si="0"/>
        <v>115200000</v>
      </c>
      <c r="H5">
        <f t="shared" si="1"/>
        <v>20000000</v>
      </c>
      <c r="I5">
        <f t="shared" si="2"/>
        <v>276.48</v>
      </c>
      <c r="J5">
        <v>0.49</v>
      </c>
      <c r="K5">
        <f t="shared" si="4"/>
        <v>9200</v>
      </c>
    </row>
    <row r="6" spans="1:11" x14ac:dyDescent="0.3">
      <c r="A6" s="7" t="s">
        <v>52</v>
      </c>
      <c r="B6">
        <v>280</v>
      </c>
      <c r="C6">
        <v>100</v>
      </c>
      <c r="D6">
        <f t="shared" si="3"/>
        <v>28000</v>
      </c>
      <c r="E6" t="s">
        <v>58</v>
      </c>
      <c r="F6">
        <v>11.52</v>
      </c>
      <c r="G6">
        <f t="shared" si="0"/>
        <v>182933333.33333334</v>
      </c>
      <c r="H6">
        <f t="shared" si="1"/>
        <v>23333333.333333332</v>
      </c>
      <c r="I6">
        <f t="shared" si="2"/>
        <v>322.56</v>
      </c>
      <c r="J6">
        <v>0.49</v>
      </c>
      <c r="K6">
        <f t="shared" si="4"/>
        <v>9200</v>
      </c>
    </row>
    <row r="7" spans="1:11" x14ac:dyDescent="0.3">
      <c r="A7" s="7" t="s">
        <v>59</v>
      </c>
      <c r="B7">
        <v>320</v>
      </c>
      <c r="C7">
        <v>100</v>
      </c>
      <c r="D7">
        <f t="shared" si="3"/>
        <v>32000</v>
      </c>
      <c r="E7" t="s">
        <v>58</v>
      </c>
      <c r="F7">
        <v>11.52</v>
      </c>
      <c r="G7">
        <f t="shared" si="0"/>
        <v>273066666.66666669</v>
      </c>
      <c r="H7">
        <f t="shared" si="1"/>
        <v>26666666.666666668</v>
      </c>
      <c r="I7">
        <f t="shared" si="2"/>
        <v>368.64</v>
      </c>
      <c r="J7">
        <v>0.49</v>
      </c>
      <c r="K7">
        <f t="shared" si="4"/>
        <v>9200</v>
      </c>
    </row>
    <row r="8" spans="1:11" x14ac:dyDescent="0.3">
      <c r="A8" s="7" t="s">
        <v>60</v>
      </c>
      <c r="B8">
        <v>360</v>
      </c>
      <c r="C8">
        <v>100</v>
      </c>
      <c r="D8">
        <f t="shared" si="3"/>
        <v>36000</v>
      </c>
      <c r="E8" t="s">
        <v>58</v>
      </c>
      <c r="F8">
        <v>11.52</v>
      </c>
      <c r="G8">
        <f t="shared" si="0"/>
        <v>388800000</v>
      </c>
      <c r="H8">
        <f t="shared" si="1"/>
        <v>30000000</v>
      </c>
      <c r="I8">
        <f t="shared" si="2"/>
        <v>414.72</v>
      </c>
      <c r="J8">
        <v>0.49</v>
      </c>
      <c r="K8">
        <f t="shared" si="4"/>
        <v>9200</v>
      </c>
    </row>
    <row r="9" spans="1:11" x14ac:dyDescent="0.3">
      <c r="A9" s="7" t="s">
        <v>61</v>
      </c>
      <c r="B9">
        <v>400</v>
      </c>
      <c r="C9">
        <v>100</v>
      </c>
      <c r="D9">
        <f t="shared" si="3"/>
        <v>40000</v>
      </c>
      <c r="E9" t="s">
        <v>58</v>
      </c>
      <c r="F9">
        <v>11.52</v>
      </c>
      <c r="G9">
        <f t="shared" si="0"/>
        <v>533333333.33333331</v>
      </c>
      <c r="H9">
        <f t="shared" si="1"/>
        <v>33333333.333333332</v>
      </c>
      <c r="I9">
        <f t="shared" si="2"/>
        <v>460.8</v>
      </c>
      <c r="J9">
        <v>0.49</v>
      </c>
      <c r="K9">
        <f t="shared" si="4"/>
        <v>9200</v>
      </c>
    </row>
    <row r="10" spans="1:11" x14ac:dyDescent="0.3">
      <c r="A10" s="7" t="s">
        <v>62</v>
      </c>
      <c r="B10">
        <v>440</v>
      </c>
      <c r="C10">
        <v>100</v>
      </c>
      <c r="D10">
        <f t="shared" si="3"/>
        <v>44000</v>
      </c>
      <c r="E10" t="s">
        <v>58</v>
      </c>
      <c r="F10">
        <v>11.52</v>
      </c>
      <c r="G10">
        <f t="shared" si="0"/>
        <v>709866666.66666663</v>
      </c>
      <c r="H10">
        <f t="shared" si="1"/>
        <v>36666666.666666664</v>
      </c>
      <c r="I10">
        <f t="shared" si="2"/>
        <v>506.88</v>
      </c>
      <c r="J10">
        <v>0.49</v>
      </c>
      <c r="K10">
        <f t="shared" si="4"/>
        <v>9200</v>
      </c>
    </row>
    <row r="11" spans="1:11" x14ac:dyDescent="0.3">
      <c r="A11" s="7" t="s">
        <v>63</v>
      </c>
      <c r="B11">
        <v>480</v>
      </c>
      <c r="C11">
        <v>100</v>
      </c>
      <c r="D11">
        <f t="shared" si="3"/>
        <v>48000</v>
      </c>
      <c r="E11" t="s">
        <v>58</v>
      </c>
      <c r="F11">
        <v>11.52</v>
      </c>
      <c r="G11">
        <f t="shared" si="0"/>
        <v>921600000</v>
      </c>
      <c r="H11">
        <f t="shared" si="1"/>
        <v>40000000</v>
      </c>
      <c r="I11">
        <f t="shared" si="2"/>
        <v>552.96</v>
      </c>
      <c r="J11">
        <v>0.49</v>
      </c>
      <c r="K11">
        <f t="shared" si="4"/>
        <v>9200</v>
      </c>
    </row>
    <row r="12" spans="1:11" x14ac:dyDescent="0.3">
      <c r="A12" s="7" t="s">
        <v>20</v>
      </c>
      <c r="B12">
        <v>120</v>
      </c>
      <c r="C12">
        <v>120</v>
      </c>
      <c r="D12">
        <f t="shared" si="3"/>
        <v>14400</v>
      </c>
      <c r="E12" t="s">
        <v>58</v>
      </c>
      <c r="F12">
        <v>11.52</v>
      </c>
      <c r="G12">
        <f t="shared" si="0"/>
        <v>17280000</v>
      </c>
      <c r="H12">
        <f t="shared" si="1"/>
        <v>17280000</v>
      </c>
      <c r="I12">
        <f t="shared" si="2"/>
        <v>165.88800000000001</v>
      </c>
      <c r="J12">
        <v>0.49</v>
      </c>
      <c r="K12">
        <f t="shared" si="4"/>
        <v>9200</v>
      </c>
    </row>
    <row r="13" spans="1:11" x14ac:dyDescent="0.3">
      <c r="A13" s="7" t="s">
        <v>21</v>
      </c>
      <c r="B13">
        <v>160</v>
      </c>
      <c r="C13">
        <v>120</v>
      </c>
      <c r="D13">
        <f t="shared" si="3"/>
        <v>19200</v>
      </c>
      <c r="E13" t="s">
        <v>58</v>
      </c>
      <c r="F13">
        <v>11.52</v>
      </c>
      <c r="G13">
        <f t="shared" si="0"/>
        <v>40960000</v>
      </c>
      <c r="H13">
        <f t="shared" si="1"/>
        <v>23040000</v>
      </c>
      <c r="I13">
        <f t="shared" si="2"/>
        <v>221.184</v>
      </c>
      <c r="J13">
        <v>0.49</v>
      </c>
      <c r="K13">
        <f t="shared" si="4"/>
        <v>9200</v>
      </c>
    </row>
    <row r="14" spans="1:11" x14ac:dyDescent="0.3">
      <c r="A14" s="7" t="s">
        <v>24</v>
      </c>
      <c r="B14">
        <v>200</v>
      </c>
      <c r="C14">
        <v>120</v>
      </c>
      <c r="D14">
        <f t="shared" si="3"/>
        <v>24000</v>
      </c>
      <c r="E14" t="s">
        <v>58</v>
      </c>
      <c r="F14">
        <v>11.52</v>
      </c>
      <c r="G14">
        <f t="shared" si="0"/>
        <v>80000000</v>
      </c>
      <c r="H14">
        <f t="shared" si="1"/>
        <v>28800000</v>
      </c>
      <c r="I14">
        <f t="shared" si="2"/>
        <v>276.48</v>
      </c>
      <c r="J14">
        <v>0.49</v>
      </c>
      <c r="K14">
        <f t="shared" si="4"/>
        <v>9200</v>
      </c>
    </row>
    <row r="15" spans="1:11" x14ac:dyDescent="0.3">
      <c r="A15" s="7" t="s">
        <v>25</v>
      </c>
      <c r="B15">
        <v>240</v>
      </c>
      <c r="C15">
        <v>120</v>
      </c>
      <c r="D15">
        <f t="shared" si="3"/>
        <v>28800</v>
      </c>
      <c r="E15" t="s">
        <v>58</v>
      </c>
      <c r="F15">
        <v>11.52</v>
      </c>
      <c r="G15">
        <f t="shared" si="0"/>
        <v>138240000</v>
      </c>
      <c r="H15">
        <f t="shared" si="1"/>
        <v>34560000</v>
      </c>
      <c r="I15">
        <f t="shared" si="2"/>
        <v>331.77600000000001</v>
      </c>
      <c r="J15">
        <v>0.49</v>
      </c>
      <c r="K15">
        <f t="shared" si="4"/>
        <v>9200</v>
      </c>
    </row>
    <row r="16" spans="1:11" x14ac:dyDescent="0.3">
      <c r="A16" s="7" t="s">
        <v>26</v>
      </c>
      <c r="B16">
        <v>280</v>
      </c>
      <c r="C16">
        <v>120</v>
      </c>
      <c r="D16">
        <f t="shared" si="3"/>
        <v>33600</v>
      </c>
      <c r="E16" t="s">
        <v>58</v>
      </c>
      <c r="F16">
        <v>11.52</v>
      </c>
      <c r="G16">
        <f t="shared" si="0"/>
        <v>219520000</v>
      </c>
      <c r="H16">
        <f t="shared" si="1"/>
        <v>40320000</v>
      </c>
      <c r="I16">
        <f t="shared" si="2"/>
        <v>387.072</v>
      </c>
      <c r="J16">
        <v>0.49</v>
      </c>
      <c r="K16">
        <f t="shared" si="4"/>
        <v>9200</v>
      </c>
    </row>
    <row r="17" spans="1:11" x14ac:dyDescent="0.3">
      <c r="A17" s="7" t="s">
        <v>27</v>
      </c>
      <c r="B17">
        <v>320</v>
      </c>
      <c r="C17">
        <v>120</v>
      </c>
      <c r="D17">
        <f t="shared" si="3"/>
        <v>38400</v>
      </c>
      <c r="E17" t="s">
        <v>58</v>
      </c>
      <c r="F17">
        <v>11.52</v>
      </c>
      <c r="G17">
        <f t="shared" si="0"/>
        <v>327680000</v>
      </c>
      <c r="H17">
        <f t="shared" si="1"/>
        <v>46080000</v>
      </c>
      <c r="I17">
        <f t="shared" si="2"/>
        <v>442.36799999999999</v>
      </c>
      <c r="J17">
        <v>0.49</v>
      </c>
      <c r="K17">
        <f t="shared" si="4"/>
        <v>9200</v>
      </c>
    </row>
    <row r="18" spans="1:11" x14ac:dyDescent="0.3">
      <c r="A18" s="7" t="s">
        <v>53</v>
      </c>
      <c r="B18">
        <v>360</v>
      </c>
      <c r="C18">
        <v>120</v>
      </c>
      <c r="D18">
        <f t="shared" si="3"/>
        <v>43200</v>
      </c>
      <c r="E18" t="s">
        <v>58</v>
      </c>
      <c r="F18">
        <v>11.52</v>
      </c>
      <c r="G18">
        <f t="shared" si="0"/>
        <v>466560000</v>
      </c>
      <c r="H18">
        <f t="shared" si="1"/>
        <v>51840000</v>
      </c>
      <c r="I18">
        <f t="shared" si="2"/>
        <v>497.66399999999999</v>
      </c>
      <c r="J18">
        <v>0.49</v>
      </c>
      <c r="K18">
        <f t="shared" si="4"/>
        <v>9200</v>
      </c>
    </row>
    <row r="19" spans="1:11" x14ac:dyDescent="0.3">
      <c r="A19" s="7" t="s">
        <v>64</v>
      </c>
      <c r="B19">
        <v>400</v>
      </c>
      <c r="C19">
        <v>120</v>
      </c>
      <c r="D19">
        <f t="shared" si="3"/>
        <v>48000</v>
      </c>
      <c r="E19" t="s">
        <v>58</v>
      </c>
      <c r="F19">
        <v>11.52</v>
      </c>
      <c r="G19">
        <f t="shared" si="0"/>
        <v>640000000</v>
      </c>
      <c r="H19">
        <f t="shared" si="1"/>
        <v>57600000</v>
      </c>
      <c r="I19">
        <f t="shared" si="2"/>
        <v>552.96</v>
      </c>
      <c r="J19">
        <v>0.49</v>
      </c>
      <c r="K19">
        <f t="shared" si="4"/>
        <v>9200</v>
      </c>
    </row>
    <row r="20" spans="1:11" x14ac:dyDescent="0.3">
      <c r="A20" s="7" t="s">
        <v>65</v>
      </c>
      <c r="B20">
        <v>440</v>
      </c>
      <c r="C20">
        <v>120</v>
      </c>
      <c r="D20">
        <f t="shared" si="3"/>
        <v>52800</v>
      </c>
      <c r="E20" t="s">
        <v>58</v>
      </c>
      <c r="F20">
        <v>11.52</v>
      </c>
      <c r="G20">
        <f t="shared" si="0"/>
        <v>851840000</v>
      </c>
      <c r="H20">
        <f t="shared" si="1"/>
        <v>63360000</v>
      </c>
      <c r="I20">
        <f t="shared" si="2"/>
        <v>608.25599999999997</v>
      </c>
      <c r="J20">
        <v>0.49</v>
      </c>
      <c r="K20">
        <f t="shared" si="4"/>
        <v>9200</v>
      </c>
    </row>
    <row r="21" spans="1:11" x14ac:dyDescent="0.3">
      <c r="A21" s="7" t="s">
        <v>66</v>
      </c>
      <c r="B21">
        <v>480</v>
      </c>
      <c r="C21">
        <v>120</v>
      </c>
      <c r="D21">
        <f t="shared" si="3"/>
        <v>57600</v>
      </c>
      <c r="E21" t="s">
        <v>58</v>
      </c>
      <c r="F21">
        <v>11.52</v>
      </c>
      <c r="G21">
        <f t="shared" si="0"/>
        <v>1105920000</v>
      </c>
      <c r="H21">
        <f t="shared" si="1"/>
        <v>69120000</v>
      </c>
      <c r="I21">
        <f t="shared" si="2"/>
        <v>663.55200000000002</v>
      </c>
      <c r="J21">
        <v>0.49</v>
      </c>
      <c r="K21">
        <f t="shared" si="4"/>
        <v>9200</v>
      </c>
    </row>
    <row r="22" spans="1:11" x14ac:dyDescent="0.3">
      <c r="A22" s="7" t="s">
        <v>67</v>
      </c>
      <c r="B22">
        <v>520</v>
      </c>
      <c r="C22">
        <v>120</v>
      </c>
      <c r="D22">
        <f t="shared" si="3"/>
        <v>62400</v>
      </c>
      <c r="E22" t="s">
        <v>58</v>
      </c>
      <c r="F22">
        <v>11.52</v>
      </c>
      <c r="G22">
        <f t="shared" si="0"/>
        <v>1406080000</v>
      </c>
      <c r="H22">
        <f t="shared" si="1"/>
        <v>74880000</v>
      </c>
      <c r="I22">
        <f t="shared" si="2"/>
        <v>718.84799999999996</v>
      </c>
      <c r="J22">
        <v>0.49</v>
      </c>
      <c r="K22">
        <f t="shared" si="4"/>
        <v>9200</v>
      </c>
    </row>
    <row r="23" spans="1:11" x14ac:dyDescent="0.3">
      <c r="A23" s="7" t="s">
        <v>68</v>
      </c>
      <c r="B23">
        <v>560</v>
      </c>
      <c r="C23">
        <v>120</v>
      </c>
      <c r="D23">
        <f t="shared" si="3"/>
        <v>67200</v>
      </c>
      <c r="E23" t="s">
        <v>58</v>
      </c>
      <c r="F23">
        <v>11.52</v>
      </c>
      <c r="G23">
        <f t="shared" si="0"/>
        <v>1756160000</v>
      </c>
      <c r="H23">
        <f t="shared" si="1"/>
        <v>80640000</v>
      </c>
      <c r="I23">
        <f t="shared" si="2"/>
        <v>774.14400000000001</v>
      </c>
      <c r="J23">
        <v>0.49</v>
      </c>
      <c r="K23">
        <f t="shared" si="4"/>
        <v>9200</v>
      </c>
    </row>
    <row r="24" spans="1:11" x14ac:dyDescent="0.3">
      <c r="A24" s="7" t="s">
        <v>69</v>
      </c>
      <c r="B24">
        <v>600</v>
      </c>
      <c r="C24">
        <v>120</v>
      </c>
      <c r="D24">
        <f t="shared" si="3"/>
        <v>72000</v>
      </c>
      <c r="E24" t="s">
        <v>58</v>
      </c>
      <c r="F24">
        <v>11.52</v>
      </c>
      <c r="G24">
        <f t="shared" si="0"/>
        <v>2160000000</v>
      </c>
      <c r="H24">
        <f t="shared" si="1"/>
        <v>86400000</v>
      </c>
      <c r="I24">
        <f t="shared" si="2"/>
        <v>829.44</v>
      </c>
      <c r="J24">
        <v>0.49</v>
      </c>
      <c r="K24">
        <f t="shared" si="4"/>
        <v>9200</v>
      </c>
    </row>
    <row r="25" spans="1:11" x14ac:dyDescent="0.3">
      <c r="A25" s="7" t="s">
        <v>54</v>
      </c>
      <c r="B25">
        <v>160</v>
      </c>
      <c r="C25">
        <v>140</v>
      </c>
      <c r="D25">
        <f t="shared" si="3"/>
        <v>22400</v>
      </c>
      <c r="E25" t="s">
        <v>58</v>
      </c>
      <c r="F25">
        <v>11.52</v>
      </c>
      <c r="G25">
        <f t="shared" si="0"/>
        <v>47786666.666666664</v>
      </c>
      <c r="H25">
        <f t="shared" si="1"/>
        <v>36586666.666666664</v>
      </c>
      <c r="I25">
        <f t="shared" si="2"/>
        <v>258.048</v>
      </c>
      <c r="J25">
        <v>0.49</v>
      </c>
      <c r="K25">
        <f t="shared" si="4"/>
        <v>9200</v>
      </c>
    </row>
    <row r="26" spans="1:11" x14ac:dyDescent="0.3">
      <c r="A26" s="7" t="s">
        <v>28</v>
      </c>
      <c r="B26">
        <v>200</v>
      </c>
      <c r="C26">
        <v>140</v>
      </c>
      <c r="D26">
        <f t="shared" si="3"/>
        <v>28000</v>
      </c>
      <c r="E26" t="s">
        <v>58</v>
      </c>
      <c r="F26">
        <v>11.52</v>
      </c>
      <c r="G26">
        <f t="shared" si="0"/>
        <v>93333333.333333328</v>
      </c>
      <c r="H26">
        <f t="shared" si="1"/>
        <v>45733333.333333336</v>
      </c>
      <c r="I26">
        <f t="shared" si="2"/>
        <v>322.56</v>
      </c>
      <c r="J26">
        <v>0.49</v>
      </c>
      <c r="K26">
        <f t="shared" si="4"/>
        <v>9200</v>
      </c>
    </row>
    <row r="27" spans="1:11" x14ac:dyDescent="0.3">
      <c r="A27" s="7" t="s">
        <v>29</v>
      </c>
      <c r="B27">
        <v>240</v>
      </c>
      <c r="C27">
        <v>140</v>
      </c>
      <c r="D27">
        <f t="shared" si="3"/>
        <v>33600</v>
      </c>
      <c r="E27" t="s">
        <v>58</v>
      </c>
      <c r="F27">
        <v>11.52</v>
      </c>
      <c r="G27">
        <f t="shared" si="0"/>
        <v>161280000</v>
      </c>
      <c r="H27">
        <f t="shared" si="1"/>
        <v>54880000</v>
      </c>
      <c r="I27">
        <f t="shared" si="2"/>
        <v>387.072</v>
      </c>
      <c r="J27">
        <v>0.49</v>
      </c>
      <c r="K27">
        <f t="shared" si="4"/>
        <v>9200</v>
      </c>
    </row>
    <row r="28" spans="1:11" x14ac:dyDescent="0.3">
      <c r="A28" s="7" t="s">
        <v>30</v>
      </c>
      <c r="B28">
        <v>280</v>
      </c>
      <c r="C28">
        <v>140</v>
      </c>
      <c r="D28">
        <f t="shared" si="3"/>
        <v>39200</v>
      </c>
      <c r="E28" t="s">
        <v>58</v>
      </c>
      <c r="F28">
        <v>11.52</v>
      </c>
      <c r="G28">
        <f t="shared" si="0"/>
        <v>256106666.66666666</v>
      </c>
      <c r="H28">
        <f t="shared" si="1"/>
        <v>64026666.666666664</v>
      </c>
      <c r="I28">
        <f t="shared" si="2"/>
        <v>451.584</v>
      </c>
      <c r="J28">
        <v>0.49</v>
      </c>
      <c r="K28">
        <f t="shared" si="4"/>
        <v>9200</v>
      </c>
    </row>
    <row r="29" spans="1:11" x14ac:dyDescent="0.3">
      <c r="A29" s="7" t="s">
        <v>31</v>
      </c>
      <c r="B29">
        <v>320</v>
      </c>
      <c r="C29">
        <v>140</v>
      </c>
      <c r="D29">
        <f t="shared" si="3"/>
        <v>44800</v>
      </c>
      <c r="E29" t="s">
        <v>58</v>
      </c>
      <c r="F29">
        <v>11.52</v>
      </c>
      <c r="G29">
        <f t="shared" si="0"/>
        <v>382293333.33333331</v>
      </c>
      <c r="H29">
        <f t="shared" si="1"/>
        <v>73173333.333333328</v>
      </c>
      <c r="I29">
        <f t="shared" si="2"/>
        <v>516.096</v>
      </c>
      <c r="J29">
        <v>0.49</v>
      </c>
      <c r="K29">
        <f t="shared" si="4"/>
        <v>9200</v>
      </c>
    </row>
    <row r="30" spans="1:11" x14ac:dyDescent="0.3">
      <c r="A30" s="7" t="s">
        <v>55</v>
      </c>
      <c r="B30">
        <v>360</v>
      </c>
      <c r="C30">
        <v>140</v>
      </c>
      <c r="D30">
        <f t="shared" si="3"/>
        <v>50400</v>
      </c>
      <c r="E30" t="s">
        <v>58</v>
      </c>
      <c r="F30">
        <v>11.52</v>
      </c>
      <c r="G30">
        <f t="shared" si="0"/>
        <v>544320000</v>
      </c>
      <c r="H30">
        <f t="shared" si="1"/>
        <v>82320000</v>
      </c>
      <c r="I30">
        <f t="shared" si="2"/>
        <v>580.60799999999995</v>
      </c>
      <c r="J30">
        <v>0.49</v>
      </c>
      <c r="K30">
        <f t="shared" si="4"/>
        <v>9200</v>
      </c>
    </row>
    <row r="31" spans="1:11" x14ac:dyDescent="0.3">
      <c r="A31" s="7" t="s">
        <v>56</v>
      </c>
      <c r="B31">
        <v>400</v>
      </c>
      <c r="C31">
        <v>140</v>
      </c>
      <c r="D31">
        <f t="shared" si="3"/>
        <v>56000</v>
      </c>
      <c r="E31" t="s">
        <v>58</v>
      </c>
      <c r="F31">
        <v>11.52</v>
      </c>
      <c r="G31">
        <f t="shared" si="0"/>
        <v>746666666.66666663</v>
      </c>
      <c r="H31">
        <f t="shared" si="1"/>
        <v>91466666.666666672</v>
      </c>
      <c r="I31">
        <f t="shared" si="2"/>
        <v>645.12</v>
      </c>
      <c r="J31">
        <v>0.49</v>
      </c>
      <c r="K31">
        <f t="shared" si="4"/>
        <v>9200</v>
      </c>
    </row>
    <row r="32" spans="1:11" x14ac:dyDescent="0.3">
      <c r="A32" s="7" t="s">
        <v>70</v>
      </c>
      <c r="B32">
        <v>440</v>
      </c>
      <c r="C32">
        <v>140</v>
      </c>
      <c r="D32">
        <f t="shared" si="3"/>
        <v>61600</v>
      </c>
      <c r="E32" t="s">
        <v>58</v>
      </c>
      <c r="F32">
        <v>11.52</v>
      </c>
      <c r="G32">
        <f t="shared" si="0"/>
        <v>993813333.33333337</v>
      </c>
      <c r="H32">
        <f t="shared" si="1"/>
        <v>100613333.33333333</v>
      </c>
      <c r="I32">
        <f t="shared" si="2"/>
        <v>709.63199999999995</v>
      </c>
      <c r="J32">
        <v>0.49</v>
      </c>
      <c r="K32">
        <f t="shared" si="4"/>
        <v>9200</v>
      </c>
    </row>
    <row r="33" spans="1:11" x14ac:dyDescent="0.3">
      <c r="A33" s="7" t="s">
        <v>71</v>
      </c>
      <c r="B33">
        <v>480</v>
      </c>
      <c r="C33">
        <v>140</v>
      </c>
      <c r="D33">
        <f t="shared" si="3"/>
        <v>67200</v>
      </c>
      <c r="E33" t="s">
        <v>58</v>
      </c>
      <c r="F33">
        <v>11.52</v>
      </c>
      <c r="G33">
        <f t="shared" si="0"/>
        <v>1290240000</v>
      </c>
      <c r="H33">
        <f t="shared" si="1"/>
        <v>109760000</v>
      </c>
      <c r="I33">
        <f t="shared" si="2"/>
        <v>774.14400000000001</v>
      </c>
      <c r="J33">
        <v>0.49</v>
      </c>
      <c r="K33">
        <f t="shared" si="4"/>
        <v>9200</v>
      </c>
    </row>
    <row r="34" spans="1:11" x14ac:dyDescent="0.3">
      <c r="A34" s="7" t="s">
        <v>72</v>
      </c>
      <c r="B34">
        <v>520</v>
      </c>
      <c r="C34">
        <v>140</v>
      </c>
      <c r="D34">
        <f t="shared" si="3"/>
        <v>72800</v>
      </c>
      <c r="E34" t="s">
        <v>58</v>
      </c>
      <c r="F34">
        <v>11.52</v>
      </c>
      <c r="G34">
        <f t="shared" ref="G34:G65" si="5">C34*B34^3/12</f>
        <v>1640426666.6666667</v>
      </c>
      <c r="H34">
        <f t="shared" ref="H34:H65" si="6">B34*C34^3/12</f>
        <v>118906666.66666667</v>
      </c>
      <c r="I34">
        <f t="shared" ref="I34:I65" si="7">F34*D34/1000</f>
        <v>838.65599999999995</v>
      </c>
      <c r="J34">
        <v>0.49</v>
      </c>
      <c r="K34">
        <f t="shared" si="4"/>
        <v>9200</v>
      </c>
    </row>
    <row r="35" spans="1:11" x14ac:dyDescent="0.3">
      <c r="A35" s="7" t="s">
        <v>73</v>
      </c>
      <c r="B35">
        <v>560</v>
      </c>
      <c r="C35">
        <v>140</v>
      </c>
      <c r="D35">
        <f t="shared" si="3"/>
        <v>78400</v>
      </c>
      <c r="E35" t="s">
        <v>58</v>
      </c>
      <c r="F35">
        <v>11.52</v>
      </c>
      <c r="G35">
        <f t="shared" si="5"/>
        <v>2048853333.3333333</v>
      </c>
      <c r="H35">
        <f t="shared" si="6"/>
        <v>128053333.33333333</v>
      </c>
      <c r="I35">
        <f t="shared" si="7"/>
        <v>903.16800000000001</v>
      </c>
      <c r="J35">
        <v>0.49</v>
      </c>
      <c r="K35">
        <f t="shared" si="4"/>
        <v>9200</v>
      </c>
    </row>
    <row r="36" spans="1:11" x14ac:dyDescent="0.3">
      <c r="A36" s="7" t="s">
        <v>74</v>
      </c>
      <c r="B36">
        <v>600</v>
      </c>
      <c r="C36">
        <v>140</v>
      </c>
      <c r="D36">
        <f t="shared" si="3"/>
        <v>84000</v>
      </c>
      <c r="E36" t="s">
        <v>58</v>
      </c>
      <c r="F36">
        <v>11.52</v>
      </c>
      <c r="G36">
        <f t="shared" si="5"/>
        <v>2520000000</v>
      </c>
      <c r="H36">
        <f t="shared" si="6"/>
        <v>137200000</v>
      </c>
      <c r="I36">
        <f t="shared" si="7"/>
        <v>967.68</v>
      </c>
      <c r="J36">
        <v>0.49</v>
      </c>
      <c r="K36">
        <f t="shared" si="4"/>
        <v>9200</v>
      </c>
    </row>
    <row r="37" spans="1:11" x14ac:dyDescent="0.3">
      <c r="A37" s="7" t="s">
        <v>75</v>
      </c>
      <c r="B37">
        <v>640</v>
      </c>
      <c r="C37">
        <v>140</v>
      </c>
      <c r="D37">
        <f t="shared" si="3"/>
        <v>89600</v>
      </c>
      <c r="E37" t="s">
        <v>58</v>
      </c>
      <c r="F37">
        <v>11.52</v>
      </c>
      <c r="G37">
        <f t="shared" si="5"/>
        <v>3058346666.6666665</v>
      </c>
      <c r="H37">
        <f t="shared" si="6"/>
        <v>146346666.66666666</v>
      </c>
      <c r="I37">
        <f t="shared" si="7"/>
        <v>1032.192</v>
      </c>
      <c r="J37">
        <v>0.49</v>
      </c>
      <c r="K37">
        <f t="shared" si="4"/>
        <v>9200</v>
      </c>
    </row>
    <row r="38" spans="1:11" x14ac:dyDescent="0.3">
      <c r="A38" s="7" t="s">
        <v>76</v>
      </c>
      <c r="B38">
        <v>680</v>
      </c>
      <c r="C38">
        <v>140</v>
      </c>
      <c r="D38">
        <f t="shared" si="3"/>
        <v>95200</v>
      </c>
      <c r="E38" t="s">
        <v>58</v>
      </c>
      <c r="F38">
        <v>11.52</v>
      </c>
      <c r="G38">
        <f t="shared" si="5"/>
        <v>3668373333.3333335</v>
      </c>
      <c r="H38">
        <f t="shared" si="6"/>
        <v>155493333.33333334</v>
      </c>
      <c r="I38">
        <f t="shared" si="7"/>
        <v>1096.704</v>
      </c>
      <c r="J38">
        <v>0.49</v>
      </c>
      <c r="K38">
        <f t="shared" si="4"/>
        <v>9200</v>
      </c>
    </row>
    <row r="39" spans="1:11" x14ac:dyDescent="0.3">
      <c r="A39" s="7" t="s">
        <v>32</v>
      </c>
      <c r="B39">
        <v>160</v>
      </c>
      <c r="C39">
        <v>160</v>
      </c>
      <c r="D39">
        <f t="shared" si="3"/>
        <v>25600</v>
      </c>
      <c r="E39" t="s">
        <v>58</v>
      </c>
      <c r="F39">
        <v>11.52</v>
      </c>
      <c r="G39">
        <f t="shared" si="5"/>
        <v>54613333.333333336</v>
      </c>
      <c r="H39">
        <f t="shared" si="6"/>
        <v>54613333.333333336</v>
      </c>
      <c r="I39">
        <f t="shared" si="7"/>
        <v>294.91199999999998</v>
      </c>
      <c r="J39">
        <v>0.49</v>
      </c>
      <c r="K39">
        <f t="shared" si="4"/>
        <v>9200</v>
      </c>
    </row>
    <row r="40" spans="1:11" x14ac:dyDescent="0.3">
      <c r="A40" s="7" t="s">
        <v>33</v>
      </c>
      <c r="B40">
        <v>200</v>
      </c>
      <c r="C40">
        <v>160</v>
      </c>
      <c r="D40">
        <f t="shared" si="3"/>
        <v>32000</v>
      </c>
      <c r="E40" t="s">
        <v>58</v>
      </c>
      <c r="F40">
        <v>11.52</v>
      </c>
      <c r="G40">
        <f t="shared" si="5"/>
        <v>106666666.66666667</v>
      </c>
      <c r="H40">
        <f t="shared" si="6"/>
        <v>68266666.666666672</v>
      </c>
      <c r="I40">
        <f t="shared" si="7"/>
        <v>368.64</v>
      </c>
      <c r="J40">
        <v>0.49</v>
      </c>
      <c r="K40">
        <f t="shared" si="4"/>
        <v>9200</v>
      </c>
    </row>
    <row r="41" spans="1:11" x14ac:dyDescent="0.3">
      <c r="A41" s="7" t="s">
        <v>34</v>
      </c>
      <c r="B41">
        <v>240</v>
      </c>
      <c r="C41">
        <v>160</v>
      </c>
      <c r="D41">
        <f t="shared" si="3"/>
        <v>38400</v>
      </c>
      <c r="E41" t="s">
        <v>58</v>
      </c>
      <c r="F41">
        <v>11.52</v>
      </c>
      <c r="G41">
        <f t="shared" si="5"/>
        <v>184320000</v>
      </c>
      <c r="H41">
        <f t="shared" si="6"/>
        <v>81920000</v>
      </c>
      <c r="I41">
        <f t="shared" si="7"/>
        <v>442.36799999999999</v>
      </c>
      <c r="J41">
        <v>0.49</v>
      </c>
      <c r="K41">
        <f t="shared" si="4"/>
        <v>9200</v>
      </c>
    </row>
    <row r="42" spans="1:11" x14ac:dyDescent="0.3">
      <c r="A42" s="7" t="s">
        <v>35</v>
      </c>
      <c r="B42">
        <v>280</v>
      </c>
      <c r="C42">
        <v>160</v>
      </c>
      <c r="D42">
        <f t="shared" si="3"/>
        <v>44800</v>
      </c>
      <c r="E42" t="s">
        <v>58</v>
      </c>
      <c r="F42">
        <v>11.52</v>
      </c>
      <c r="G42">
        <f t="shared" si="5"/>
        <v>292693333.33333331</v>
      </c>
      <c r="H42">
        <f t="shared" si="6"/>
        <v>95573333.333333328</v>
      </c>
      <c r="I42">
        <f t="shared" si="7"/>
        <v>516.096</v>
      </c>
      <c r="J42">
        <v>0.49</v>
      </c>
      <c r="K42">
        <f t="shared" si="4"/>
        <v>9200</v>
      </c>
    </row>
    <row r="43" spans="1:11" x14ac:dyDescent="0.3">
      <c r="A43" s="7" t="s">
        <v>36</v>
      </c>
      <c r="B43">
        <v>320</v>
      </c>
      <c r="C43">
        <v>160</v>
      </c>
      <c r="D43">
        <f t="shared" si="3"/>
        <v>51200</v>
      </c>
      <c r="E43" t="s">
        <v>58</v>
      </c>
      <c r="F43">
        <v>11.52</v>
      </c>
      <c r="G43">
        <f t="shared" si="5"/>
        <v>436906666.66666669</v>
      </c>
      <c r="H43">
        <f t="shared" si="6"/>
        <v>109226666.66666667</v>
      </c>
      <c r="I43">
        <f t="shared" si="7"/>
        <v>589.82399999999996</v>
      </c>
      <c r="J43">
        <v>0.49</v>
      </c>
      <c r="K43">
        <f t="shared" si="4"/>
        <v>9200</v>
      </c>
    </row>
    <row r="44" spans="1:11" x14ac:dyDescent="0.3">
      <c r="A44" s="7" t="s">
        <v>37</v>
      </c>
      <c r="B44">
        <v>360</v>
      </c>
      <c r="C44">
        <v>160</v>
      </c>
      <c r="D44">
        <f t="shared" si="3"/>
        <v>57600</v>
      </c>
      <c r="E44" t="s">
        <v>58</v>
      </c>
      <c r="F44">
        <v>11.52</v>
      </c>
      <c r="G44">
        <f t="shared" si="5"/>
        <v>622080000</v>
      </c>
      <c r="H44">
        <f t="shared" si="6"/>
        <v>122880000</v>
      </c>
      <c r="I44">
        <f t="shared" si="7"/>
        <v>663.55200000000002</v>
      </c>
      <c r="J44">
        <v>0.49</v>
      </c>
      <c r="K44">
        <f t="shared" si="4"/>
        <v>9200</v>
      </c>
    </row>
    <row r="45" spans="1:11" x14ac:dyDescent="0.3">
      <c r="A45" s="7" t="s">
        <v>38</v>
      </c>
      <c r="B45">
        <v>400</v>
      </c>
      <c r="C45">
        <v>160</v>
      </c>
      <c r="D45">
        <f t="shared" si="3"/>
        <v>64000</v>
      </c>
      <c r="E45" t="s">
        <v>58</v>
      </c>
      <c r="F45">
        <v>11.52</v>
      </c>
      <c r="G45">
        <f t="shared" si="5"/>
        <v>853333333.33333337</v>
      </c>
      <c r="H45">
        <f t="shared" si="6"/>
        <v>136533333.33333334</v>
      </c>
      <c r="I45">
        <f t="shared" si="7"/>
        <v>737.28</v>
      </c>
      <c r="J45">
        <v>0.49</v>
      </c>
      <c r="K45">
        <f t="shared" si="4"/>
        <v>9200</v>
      </c>
    </row>
    <row r="46" spans="1:11" x14ac:dyDescent="0.3">
      <c r="A46" s="7" t="s">
        <v>57</v>
      </c>
      <c r="B46">
        <v>440</v>
      </c>
      <c r="C46">
        <v>160</v>
      </c>
      <c r="D46">
        <f t="shared" si="3"/>
        <v>70400</v>
      </c>
      <c r="E46" t="s">
        <v>58</v>
      </c>
      <c r="F46">
        <v>11.52</v>
      </c>
      <c r="G46">
        <f t="shared" si="5"/>
        <v>1135786666.6666667</v>
      </c>
      <c r="H46">
        <f t="shared" si="6"/>
        <v>150186666.66666666</v>
      </c>
      <c r="I46">
        <f t="shared" si="7"/>
        <v>811.00800000000004</v>
      </c>
      <c r="J46">
        <v>0.49</v>
      </c>
      <c r="K46">
        <f t="shared" si="4"/>
        <v>9200</v>
      </c>
    </row>
    <row r="47" spans="1:11" x14ac:dyDescent="0.3">
      <c r="A47" s="7" t="s">
        <v>77</v>
      </c>
      <c r="B47">
        <v>480</v>
      </c>
      <c r="C47">
        <v>160</v>
      </c>
      <c r="D47">
        <f t="shared" si="3"/>
        <v>76800</v>
      </c>
      <c r="E47" t="s">
        <v>58</v>
      </c>
      <c r="F47">
        <v>11.52</v>
      </c>
      <c r="G47">
        <f t="shared" si="5"/>
        <v>1474560000</v>
      </c>
      <c r="H47">
        <f t="shared" si="6"/>
        <v>163840000</v>
      </c>
      <c r="I47">
        <f t="shared" si="7"/>
        <v>884.73599999999999</v>
      </c>
      <c r="J47">
        <v>0.49</v>
      </c>
      <c r="K47">
        <f t="shared" si="4"/>
        <v>9200</v>
      </c>
    </row>
    <row r="48" spans="1:11" x14ac:dyDescent="0.3">
      <c r="A48" s="7" t="s">
        <v>78</v>
      </c>
      <c r="B48">
        <v>520</v>
      </c>
      <c r="C48">
        <v>160</v>
      </c>
      <c r="D48">
        <f t="shared" si="3"/>
        <v>83200</v>
      </c>
      <c r="E48" t="s">
        <v>58</v>
      </c>
      <c r="F48">
        <v>11.52</v>
      </c>
      <c r="G48">
        <f t="shared" si="5"/>
        <v>1874773333.3333333</v>
      </c>
      <c r="H48">
        <f t="shared" si="6"/>
        <v>177493333.33333334</v>
      </c>
      <c r="I48">
        <f t="shared" si="7"/>
        <v>958.46400000000006</v>
      </c>
      <c r="J48">
        <v>0.49</v>
      </c>
      <c r="K48">
        <f t="shared" si="4"/>
        <v>9200</v>
      </c>
    </row>
    <row r="49" spans="1:11" x14ac:dyDescent="0.3">
      <c r="A49" s="7" t="s">
        <v>79</v>
      </c>
      <c r="B49">
        <v>560</v>
      </c>
      <c r="C49">
        <v>160</v>
      </c>
      <c r="D49">
        <f t="shared" si="3"/>
        <v>89600</v>
      </c>
      <c r="E49" t="s">
        <v>58</v>
      </c>
      <c r="F49">
        <v>11.52</v>
      </c>
      <c r="G49">
        <f t="shared" si="5"/>
        <v>2341546666.6666665</v>
      </c>
      <c r="H49">
        <f t="shared" si="6"/>
        <v>191146666.66666666</v>
      </c>
      <c r="I49">
        <f t="shared" si="7"/>
        <v>1032.192</v>
      </c>
      <c r="J49">
        <v>0.49</v>
      </c>
      <c r="K49">
        <f t="shared" si="4"/>
        <v>9200</v>
      </c>
    </row>
    <row r="50" spans="1:11" x14ac:dyDescent="0.3">
      <c r="A50" s="7" t="s">
        <v>80</v>
      </c>
      <c r="B50">
        <v>600</v>
      </c>
      <c r="C50">
        <v>160</v>
      </c>
      <c r="D50">
        <f t="shared" si="3"/>
        <v>96000</v>
      </c>
      <c r="E50" t="s">
        <v>58</v>
      </c>
      <c r="F50">
        <v>11.52</v>
      </c>
      <c r="G50">
        <f t="shared" si="5"/>
        <v>2880000000</v>
      </c>
      <c r="H50">
        <f t="shared" si="6"/>
        <v>204800000</v>
      </c>
      <c r="I50">
        <f t="shared" si="7"/>
        <v>1105.92</v>
      </c>
      <c r="J50">
        <v>0.49</v>
      </c>
      <c r="K50">
        <f t="shared" si="4"/>
        <v>9200</v>
      </c>
    </row>
    <row r="51" spans="1:11" x14ac:dyDescent="0.3">
      <c r="A51" s="7" t="s">
        <v>81</v>
      </c>
      <c r="B51">
        <v>640</v>
      </c>
      <c r="C51">
        <v>160</v>
      </c>
      <c r="D51">
        <f t="shared" si="3"/>
        <v>102400</v>
      </c>
      <c r="E51" t="s">
        <v>58</v>
      </c>
      <c r="F51">
        <v>11.52</v>
      </c>
      <c r="G51">
        <f t="shared" si="5"/>
        <v>3495253333.3333335</v>
      </c>
      <c r="H51">
        <f t="shared" si="6"/>
        <v>218453333.33333334</v>
      </c>
      <c r="I51">
        <f t="shared" si="7"/>
        <v>1179.6479999999999</v>
      </c>
      <c r="J51">
        <v>0.49</v>
      </c>
      <c r="K51">
        <f t="shared" si="4"/>
        <v>9200</v>
      </c>
    </row>
    <row r="52" spans="1:11" x14ac:dyDescent="0.3">
      <c r="A52" s="7" t="s">
        <v>82</v>
      </c>
      <c r="B52">
        <v>680</v>
      </c>
      <c r="C52">
        <v>160</v>
      </c>
      <c r="D52">
        <f t="shared" si="3"/>
        <v>108800</v>
      </c>
      <c r="E52" t="s">
        <v>58</v>
      </c>
      <c r="F52">
        <v>11.52</v>
      </c>
      <c r="G52">
        <f t="shared" si="5"/>
        <v>4192426666.6666665</v>
      </c>
      <c r="H52">
        <f t="shared" si="6"/>
        <v>232106666.66666666</v>
      </c>
      <c r="I52">
        <f t="shared" si="7"/>
        <v>1253.376</v>
      </c>
      <c r="J52">
        <v>0.49</v>
      </c>
      <c r="K52">
        <f t="shared" si="4"/>
        <v>9200</v>
      </c>
    </row>
    <row r="53" spans="1:11" x14ac:dyDescent="0.3">
      <c r="A53" s="7" t="s">
        <v>83</v>
      </c>
      <c r="B53">
        <v>720</v>
      </c>
      <c r="C53">
        <v>160</v>
      </c>
      <c r="D53">
        <f t="shared" si="3"/>
        <v>115200</v>
      </c>
      <c r="E53" t="s">
        <v>58</v>
      </c>
      <c r="F53">
        <v>11.52</v>
      </c>
      <c r="G53">
        <f t="shared" si="5"/>
        <v>4976640000</v>
      </c>
      <c r="H53">
        <f t="shared" si="6"/>
        <v>245760000</v>
      </c>
      <c r="I53">
        <f t="shared" si="7"/>
        <v>1327.104</v>
      </c>
      <c r="J53">
        <v>0.49</v>
      </c>
      <c r="K53">
        <f t="shared" si="4"/>
        <v>9200</v>
      </c>
    </row>
    <row r="54" spans="1:11" x14ac:dyDescent="0.3">
      <c r="A54" s="7" t="s">
        <v>84</v>
      </c>
      <c r="B54">
        <v>760</v>
      </c>
      <c r="C54">
        <v>160</v>
      </c>
      <c r="D54">
        <f t="shared" si="3"/>
        <v>121600</v>
      </c>
      <c r="E54" t="s">
        <v>58</v>
      </c>
      <c r="F54">
        <v>11.52</v>
      </c>
      <c r="G54">
        <f t="shared" si="5"/>
        <v>5853013333.333333</v>
      </c>
      <c r="H54">
        <f t="shared" si="6"/>
        <v>259413333.33333334</v>
      </c>
      <c r="I54">
        <f t="shared" si="7"/>
        <v>1400.8320000000001</v>
      </c>
      <c r="J54">
        <v>0.49</v>
      </c>
      <c r="K54">
        <f t="shared" si="4"/>
        <v>9200</v>
      </c>
    </row>
    <row r="55" spans="1:11" x14ac:dyDescent="0.3">
      <c r="A55" s="7" t="s">
        <v>85</v>
      </c>
      <c r="B55">
        <v>800</v>
      </c>
      <c r="C55">
        <v>160</v>
      </c>
      <c r="D55">
        <f t="shared" si="3"/>
        <v>128000</v>
      </c>
      <c r="E55" t="s">
        <v>58</v>
      </c>
      <c r="F55">
        <v>11.52</v>
      </c>
      <c r="G55">
        <f t="shared" si="5"/>
        <v>6826666666.666667</v>
      </c>
      <c r="H55">
        <f t="shared" si="6"/>
        <v>273066666.66666669</v>
      </c>
      <c r="I55">
        <f t="shared" si="7"/>
        <v>1474.56</v>
      </c>
      <c r="J55">
        <v>0.49</v>
      </c>
      <c r="K55">
        <f t="shared" si="4"/>
        <v>9200</v>
      </c>
    </row>
    <row r="56" spans="1:11" x14ac:dyDescent="0.3">
      <c r="A56" s="7" t="s">
        <v>86</v>
      </c>
      <c r="B56">
        <v>200</v>
      </c>
      <c r="C56">
        <v>180</v>
      </c>
      <c r="D56">
        <f t="shared" si="3"/>
        <v>36000</v>
      </c>
      <c r="E56" t="s">
        <v>58</v>
      </c>
      <c r="F56">
        <v>11.52</v>
      </c>
      <c r="G56">
        <f t="shared" si="5"/>
        <v>120000000</v>
      </c>
      <c r="H56">
        <f t="shared" si="6"/>
        <v>97200000</v>
      </c>
      <c r="I56">
        <f t="shared" si="7"/>
        <v>414.72</v>
      </c>
      <c r="J56">
        <v>0.49</v>
      </c>
      <c r="K56">
        <f t="shared" si="4"/>
        <v>9200</v>
      </c>
    </row>
    <row r="57" spans="1:11" x14ac:dyDescent="0.3">
      <c r="A57" s="7" t="s">
        <v>39</v>
      </c>
      <c r="B57">
        <v>240</v>
      </c>
      <c r="C57">
        <v>180</v>
      </c>
      <c r="D57">
        <f t="shared" si="3"/>
        <v>43200</v>
      </c>
      <c r="E57" t="s">
        <v>58</v>
      </c>
      <c r="F57">
        <v>11.52</v>
      </c>
      <c r="G57">
        <f t="shared" si="5"/>
        <v>207360000</v>
      </c>
      <c r="H57">
        <f t="shared" si="6"/>
        <v>116640000</v>
      </c>
      <c r="I57">
        <f t="shared" si="7"/>
        <v>497.66399999999999</v>
      </c>
      <c r="J57">
        <v>0.49</v>
      </c>
      <c r="K57">
        <f t="shared" si="4"/>
        <v>9200</v>
      </c>
    </row>
    <row r="58" spans="1:11" x14ac:dyDescent="0.3">
      <c r="A58" s="7" t="s">
        <v>40</v>
      </c>
      <c r="B58">
        <v>280</v>
      </c>
      <c r="C58">
        <v>180</v>
      </c>
      <c r="D58">
        <f t="shared" si="3"/>
        <v>50400</v>
      </c>
      <c r="E58" t="s">
        <v>58</v>
      </c>
      <c r="F58">
        <v>11.52</v>
      </c>
      <c r="G58">
        <f t="shared" si="5"/>
        <v>329280000</v>
      </c>
      <c r="H58">
        <f t="shared" si="6"/>
        <v>136080000</v>
      </c>
      <c r="I58">
        <f t="shared" si="7"/>
        <v>580.60799999999995</v>
      </c>
      <c r="J58">
        <v>0.49</v>
      </c>
      <c r="K58">
        <f t="shared" si="4"/>
        <v>9200</v>
      </c>
    </row>
    <row r="59" spans="1:11" x14ac:dyDescent="0.3">
      <c r="A59" s="7" t="s">
        <v>41</v>
      </c>
      <c r="B59">
        <v>320</v>
      </c>
      <c r="C59">
        <v>180</v>
      </c>
      <c r="D59">
        <f t="shared" si="3"/>
        <v>57600</v>
      </c>
      <c r="E59" t="s">
        <v>58</v>
      </c>
      <c r="F59">
        <v>11.52</v>
      </c>
      <c r="G59">
        <f t="shared" si="5"/>
        <v>491520000</v>
      </c>
      <c r="H59">
        <f t="shared" si="6"/>
        <v>155520000</v>
      </c>
      <c r="I59">
        <f t="shared" si="7"/>
        <v>663.55200000000002</v>
      </c>
      <c r="J59">
        <v>0.49</v>
      </c>
      <c r="K59">
        <f t="shared" si="4"/>
        <v>9200</v>
      </c>
    </row>
    <row r="60" spans="1:11" x14ac:dyDescent="0.3">
      <c r="A60" s="7" t="s">
        <v>42</v>
      </c>
      <c r="B60">
        <v>360</v>
      </c>
      <c r="C60">
        <v>180</v>
      </c>
      <c r="D60">
        <f t="shared" si="3"/>
        <v>64800</v>
      </c>
      <c r="E60" t="s">
        <v>58</v>
      </c>
      <c r="F60">
        <v>11.52</v>
      </c>
      <c r="G60">
        <f t="shared" si="5"/>
        <v>699840000</v>
      </c>
      <c r="H60">
        <f t="shared" si="6"/>
        <v>174960000</v>
      </c>
      <c r="I60">
        <f t="shared" si="7"/>
        <v>746.49599999999998</v>
      </c>
      <c r="J60">
        <v>0.49</v>
      </c>
      <c r="K60">
        <f t="shared" si="4"/>
        <v>9200</v>
      </c>
    </row>
    <row r="61" spans="1:11" x14ac:dyDescent="0.3">
      <c r="A61" s="7" t="s">
        <v>43</v>
      </c>
      <c r="B61">
        <v>400</v>
      </c>
      <c r="C61">
        <v>180</v>
      </c>
      <c r="D61">
        <f t="shared" si="3"/>
        <v>72000</v>
      </c>
      <c r="E61" t="s">
        <v>58</v>
      </c>
      <c r="F61">
        <v>11.52</v>
      </c>
      <c r="G61">
        <f t="shared" si="5"/>
        <v>960000000</v>
      </c>
      <c r="H61">
        <f t="shared" si="6"/>
        <v>194400000</v>
      </c>
      <c r="I61">
        <f t="shared" si="7"/>
        <v>829.44</v>
      </c>
      <c r="J61">
        <v>0.49</v>
      </c>
      <c r="K61">
        <f t="shared" si="4"/>
        <v>9200</v>
      </c>
    </row>
    <row r="62" spans="1:11" x14ac:dyDescent="0.3">
      <c r="A62" s="7" t="s">
        <v>87</v>
      </c>
      <c r="B62">
        <v>440</v>
      </c>
      <c r="C62">
        <v>180</v>
      </c>
      <c r="D62">
        <f t="shared" si="3"/>
        <v>79200</v>
      </c>
      <c r="E62" t="s">
        <v>58</v>
      </c>
      <c r="F62">
        <v>11.52</v>
      </c>
      <c r="G62">
        <f t="shared" si="5"/>
        <v>1277760000</v>
      </c>
      <c r="H62">
        <f t="shared" si="6"/>
        <v>213840000</v>
      </c>
      <c r="I62">
        <f t="shared" si="7"/>
        <v>912.38400000000001</v>
      </c>
      <c r="J62">
        <v>0.49</v>
      </c>
      <c r="K62">
        <f t="shared" si="4"/>
        <v>9200</v>
      </c>
    </row>
    <row r="63" spans="1:11" x14ac:dyDescent="0.3">
      <c r="A63" s="7" t="s">
        <v>88</v>
      </c>
      <c r="B63">
        <v>480</v>
      </c>
      <c r="C63">
        <v>180</v>
      </c>
      <c r="D63">
        <f t="shared" si="3"/>
        <v>86400</v>
      </c>
      <c r="E63" t="s">
        <v>58</v>
      </c>
      <c r="F63">
        <v>11.52</v>
      </c>
      <c r="G63">
        <f t="shared" si="5"/>
        <v>1658880000</v>
      </c>
      <c r="H63">
        <f t="shared" si="6"/>
        <v>233280000</v>
      </c>
      <c r="I63">
        <f t="shared" si="7"/>
        <v>995.32799999999997</v>
      </c>
      <c r="J63">
        <v>0.49</v>
      </c>
      <c r="K63">
        <f t="shared" si="4"/>
        <v>9200</v>
      </c>
    </row>
    <row r="64" spans="1:11" x14ac:dyDescent="0.3">
      <c r="A64" s="7" t="s">
        <v>89</v>
      </c>
      <c r="B64">
        <v>520</v>
      </c>
      <c r="C64">
        <v>180</v>
      </c>
      <c r="D64">
        <f t="shared" si="3"/>
        <v>93600</v>
      </c>
      <c r="E64" t="s">
        <v>58</v>
      </c>
      <c r="F64">
        <v>11.52</v>
      </c>
      <c r="G64">
        <f t="shared" si="5"/>
        <v>2109120000</v>
      </c>
      <c r="H64">
        <f t="shared" si="6"/>
        <v>252720000</v>
      </c>
      <c r="I64">
        <f t="shared" si="7"/>
        <v>1078.2719999999999</v>
      </c>
      <c r="J64">
        <v>0.49</v>
      </c>
      <c r="K64">
        <f t="shared" si="4"/>
        <v>9200</v>
      </c>
    </row>
    <row r="65" spans="1:11" x14ac:dyDescent="0.3">
      <c r="A65" s="7" t="s">
        <v>90</v>
      </c>
      <c r="B65">
        <v>560</v>
      </c>
      <c r="C65">
        <v>180</v>
      </c>
      <c r="D65">
        <f t="shared" si="3"/>
        <v>100800</v>
      </c>
      <c r="E65" t="s">
        <v>58</v>
      </c>
      <c r="F65">
        <v>11.52</v>
      </c>
      <c r="G65">
        <f t="shared" si="5"/>
        <v>2634240000</v>
      </c>
      <c r="H65">
        <f t="shared" si="6"/>
        <v>272160000</v>
      </c>
      <c r="I65">
        <f t="shared" si="7"/>
        <v>1161.2159999999999</v>
      </c>
      <c r="J65">
        <v>0.49</v>
      </c>
      <c r="K65">
        <f t="shared" si="4"/>
        <v>9200</v>
      </c>
    </row>
    <row r="66" spans="1:11" x14ac:dyDescent="0.3">
      <c r="A66" s="7" t="s">
        <v>91</v>
      </c>
      <c r="B66">
        <v>600</v>
      </c>
      <c r="C66">
        <v>180</v>
      </c>
      <c r="D66">
        <f t="shared" si="3"/>
        <v>108000</v>
      </c>
      <c r="E66" t="s">
        <v>58</v>
      </c>
      <c r="F66">
        <v>11.52</v>
      </c>
      <c r="G66">
        <f t="shared" ref="G66:G97" si="8">C66*B66^3/12</f>
        <v>3240000000</v>
      </c>
      <c r="H66">
        <f t="shared" ref="H66:H97" si="9">B66*C66^3/12</f>
        <v>291600000</v>
      </c>
      <c r="I66">
        <f t="shared" ref="I66:I97" si="10">F66*D66/1000</f>
        <v>1244.1600000000001</v>
      </c>
      <c r="J66">
        <v>0.49</v>
      </c>
      <c r="K66">
        <f t="shared" si="4"/>
        <v>9200</v>
      </c>
    </row>
    <row r="67" spans="1:11" x14ac:dyDescent="0.3">
      <c r="A67" s="7" t="s">
        <v>92</v>
      </c>
      <c r="B67">
        <v>640</v>
      </c>
      <c r="C67">
        <v>180</v>
      </c>
      <c r="D67">
        <f t="shared" ref="D67:D130" si="11">B67*C67</f>
        <v>115200</v>
      </c>
      <c r="E67" t="s">
        <v>58</v>
      </c>
      <c r="F67">
        <v>11.52</v>
      </c>
      <c r="G67">
        <f t="shared" si="8"/>
        <v>3932160000</v>
      </c>
      <c r="H67">
        <f t="shared" si="9"/>
        <v>311040000</v>
      </c>
      <c r="I67">
        <f t="shared" si="10"/>
        <v>1327.104</v>
      </c>
      <c r="J67">
        <v>0.49</v>
      </c>
      <c r="K67">
        <f t="shared" ref="K67:K130" si="12">11500/1.25</f>
        <v>9200</v>
      </c>
    </row>
    <row r="68" spans="1:11" x14ac:dyDescent="0.3">
      <c r="A68" s="7" t="s">
        <v>93</v>
      </c>
      <c r="B68">
        <v>680</v>
      </c>
      <c r="C68">
        <v>180</v>
      </c>
      <c r="D68">
        <f t="shared" si="11"/>
        <v>122400</v>
      </c>
      <c r="E68" t="s">
        <v>58</v>
      </c>
      <c r="F68">
        <v>11.52</v>
      </c>
      <c r="G68">
        <f t="shared" si="8"/>
        <v>4716480000</v>
      </c>
      <c r="H68">
        <f t="shared" si="9"/>
        <v>330480000</v>
      </c>
      <c r="I68">
        <f t="shared" si="10"/>
        <v>1410.048</v>
      </c>
      <c r="J68">
        <v>0.49</v>
      </c>
      <c r="K68">
        <f t="shared" si="12"/>
        <v>9200</v>
      </c>
    </row>
    <row r="69" spans="1:11" x14ac:dyDescent="0.3">
      <c r="A69" s="7" t="s">
        <v>94</v>
      </c>
      <c r="B69">
        <v>720</v>
      </c>
      <c r="C69">
        <v>180</v>
      </c>
      <c r="D69">
        <f t="shared" si="11"/>
        <v>129600</v>
      </c>
      <c r="E69" t="s">
        <v>58</v>
      </c>
      <c r="F69">
        <v>11.52</v>
      </c>
      <c r="G69">
        <f t="shared" si="8"/>
        <v>5598720000</v>
      </c>
      <c r="H69">
        <f t="shared" si="9"/>
        <v>349920000</v>
      </c>
      <c r="I69">
        <f t="shared" si="10"/>
        <v>1492.992</v>
      </c>
      <c r="J69">
        <v>0.49</v>
      </c>
      <c r="K69">
        <f t="shared" si="12"/>
        <v>9200</v>
      </c>
    </row>
    <row r="70" spans="1:11" x14ac:dyDescent="0.3">
      <c r="A70" s="7" t="s">
        <v>95</v>
      </c>
      <c r="B70">
        <v>760</v>
      </c>
      <c r="C70">
        <v>180</v>
      </c>
      <c r="D70">
        <f t="shared" si="11"/>
        <v>136800</v>
      </c>
      <c r="E70" t="s">
        <v>58</v>
      </c>
      <c r="F70">
        <v>11.52</v>
      </c>
      <c r="G70">
        <f t="shared" si="8"/>
        <v>6584640000</v>
      </c>
      <c r="H70">
        <f t="shared" si="9"/>
        <v>369360000</v>
      </c>
      <c r="I70">
        <f t="shared" si="10"/>
        <v>1575.9359999999999</v>
      </c>
      <c r="J70">
        <v>0.49</v>
      </c>
      <c r="K70">
        <f t="shared" si="12"/>
        <v>9200</v>
      </c>
    </row>
    <row r="71" spans="1:11" x14ac:dyDescent="0.3">
      <c r="A71" s="7" t="s">
        <v>96</v>
      </c>
      <c r="B71">
        <v>800</v>
      </c>
      <c r="C71">
        <v>180</v>
      </c>
      <c r="D71">
        <f t="shared" si="11"/>
        <v>144000</v>
      </c>
      <c r="E71" t="s">
        <v>58</v>
      </c>
      <c r="F71">
        <v>11.52</v>
      </c>
      <c r="G71">
        <f t="shared" si="8"/>
        <v>7680000000</v>
      </c>
      <c r="H71">
        <f t="shared" si="9"/>
        <v>388800000</v>
      </c>
      <c r="I71">
        <f t="shared" si="10"/>
        <v>1658.88</v>
      </c>
      <c r="J71">
        <v>0.49</v>
      </c>
      <c r="K71">
        <f t="shared" si="12"/>
        <v>9200</v>
      </c>
    </row>
    <row r="72" spans="1:11" x14ac:dyDescent="0.3">
      <c r="A72" s="7" t="s">
        <v>97</v>
      </c>
      <c r="B72">
        <v>840</v>
      </c>
      <c r="C72">
        <v>180</v>
      </c>
      <c r="D72">
        <f t="shared" si="11"/>
        <v>151200</v>
      </c>
      <c r="E72" t="s">
        <v>58</v>
      </c>
      <c r="F72">
        <v>11.52</v>
      </c>
      <c r="G72">
        <f t="shared" si="8"/>
        <v>8890560000</v>
      </c>
      <c r="H72">
        <f t="shared" si="9"/>
        <v>408240000</v>
      </c>
      <c r="I72">
        <f t="shared" si="10"/>
        <v>1741.8240000000001</v>
      </c>
      <c r="J72">
        <v>0.49</v>
      </c>
      <c r="K72">
        <f t="shared" si="12"/>
        <v>9200</v>
      </c>
    </row>
    <row r="73" spans="1:11" x14ac:dyDescent="0.3">
      <c r="A73" s="7" t="s">
        <v>98</v>
      </c>
      <c r="B73">
        <v>880</v>
      </c>
      <c r="C73">
        <v>180</v>
      </c>
      <c r="D73">
        <f t="shared" si="11"/>
        <v>158400</v>
      </c>
      <c r="E73" t="s">
        <v>58</v>
      </c>
      <c r="F73">
        <v>11.52</v>
      </c>
      <c r="G73">
        <f t="shared" si="8"/>
        <v>10222080000</v>
      </c>
      <c r="H73">
        <f t="shared" si="9"/>
        <v>427680000</v>
      </c>
      <c r="I73">
        <f t="shared" si="10"/>
        <v>1824.768</v>
      </c>
      <c r="J73">
        <v>0.49</v>
      </c>
      <c r="K73">
        <f t="shared" si="12"/>
        <v>9200</v>
      </c>
    </row>
    <row r="74" spans="1:11" x14ac:dyDescent="0.3">
      <c r="A74" s="7" t="s">
        <v>8</v>
      </c>
      <c r="B74">
        <v>200</v>
      </c>
      <c r="C74">
        <v>200</v>
      </c>
      <c r="D74">
        <f t="shared" si="11"/>
        <v>40000</v>
      </c>
      <c r="E74" t="s">
        <v>58</v>
      </c>
      <c r="F74">
        <v>11.52</v>
      </c>
      <c r="G74">
        <f t="shared" si="8"/>
        <v>133333333.33333333</v>
      </c>
      <c r="H74">
        <f t="shared" si="9"/>
        <v>133333333.33333333</v>
      </c>
      <c r="I74">
        <f t="shared" si="10"/>
        <v>460.8</v>
      </c>
      <c r="J74">
        <v>0.49</v>
      </c>
      <c r="K74">
        <f t="shared" si="12"/>
        <v>9200</v>
      </c>
    </row>
    <row r="75" spans="1:11" x14ac:dyDescent="0.3">
      <c r="A75" s="7" t="s">
        <v>99</v>
      </c>
      <c r="B75">
        <v>240</v>
      </c>
      <c r="C75">
        <v>200</v>
      </c>
      <c r="D75">
        <f t="shared" si="11"/>
        <v>48000</v>
      </c>
      <c r="E75" t="s">
        <v>58</v>
      </c>
      <c r="F75">
        <v>11.52</v>
      </c>
      <c r="G75">
        <f t="shared" si="8"/>
        <v>230400000</v>
      </c>
      <c r="H75">
        <f t="shared" si="9"/>
        <v>160000000</v>
      </c>
      <c r="I75">
        <f t="shared" si="10"/>
        <v>552.96</v>
      </c>
      <c r="J75">
        <v>0.49</v>
      </c>
      <c r="K75">
        <f t="shared" si="12"/>
        <v>9200</v>
      </c>
    </row>
    <row r="76" spans="1:11" x14ac:dyDescent="0.3">
      <c r="A76" s="7" t="s">
        <v>44</v>
      </c>
      <c r="B76">
        <v>280</v>
      </c>
      <c r="C76">
        <v>200</v>
      </c>
      <c r="D76">
        <f t="shared" si="11"/>
        <v>56000</v>
      </c>
      <c r="E76" t="s">
        <v>58</v>
      </c>
      <c r="F76">
        <v>11.52</v>
      </c>
      <c r="G76">
        <f t="shared" si="8"/>
        <v>365866666.66666669</v>
      </c>
      <c r="H76">
        <f t="shared" si="9"/>
        <v>186666666.66666666</v>
      </c>
      <c r="I76">
        <f t="shared" si="10"/>
        <v>645.12</v>
      </c>
      <c r="J76">
        <v>0.49</v>
      </c>
      <c r="K76">
        <f t="shared" si="12"/>
        <v>9200</v>
      </c>
    </row>
    <row r="77" spans="1:11" x14ac:dyDescent="0.3">
      <c r="A77" s="7" t="s">
        <v>45</v>
      </c>
      <c r="B77">
        <v>320</v>
      </c>
      <c r="C77">
        <v>200</v>
      </c>
      <c r="D77">
        <f t="shared" si="11"/>
        <v>64000</v>
      </c>
      <c r="E77" t="s">
        <v>58</v>
      </c>
      <c r="F77">
        <v>11.52</v>
      </c>
      <c r="G77">
        <f t="shared" si="8"/>
        <v>546133333.33333337</v>
      </c>
      <c r="H77">
        <f t="shared" si="9"/>
        <v>213333333.33333334</v>
      </c>
      <c r="I77">
        <f t="shared" si="10"/>
        <v>737.28</v>
      </c>
      <c r="J77">
        <v>0.49</v>
      </c>
      <c r="K77">
        <f t="shared" si="12"/>
        <v>9200</v>
      </c>
    </row>
    <row r="78" spans="1:11" x14ac:dyDescent="0.3">
      <c r="A78" s="7" t="s">
        <v>46</v>
      </c>
      <c r="B78">
        <v>360</v>
      </c>
      <c r="C78">
        <v>200</v>
      </c>
      <c r="D78">
        <f t="shared" si="11"/>
        <v>72000</v>
      </c>
      <c r="E78" t="s">
        <v>58</v>
      </c>
      <c r="F78">
        <v>11.52</v>
      </c>
      <c r="G78">
        <f t="shared" si="8"/>
        <v>777600000</v>
      </c>
      <c r="H78">
        <f t="shared" si="9"/>
        <v>240000000</v>
      </c>
      <c r="I78">
        <f t="shared" si="10"/>
        <v>829.44</v>
      </c>
      <c r="J78">
        <v>0.49</v>
      </c>
      <c r="K78">
        <f t="shared" si="12"/>
        <v>9200</v>
      </c>
    </row>
    <row r="79" spans="1:11" x14ac:dyDescent="0.3">
      <c r="A79" s="7" t="s">
        <v>47</v>
      </c>
      <c r="B79">
        <v>400</v>
      </c>
      <c r="C79">
        <v>200</v>
      </c>
      <c r="D79">
        <f t="shared" si="11"/>
        <v>80000</v>
      </c>
      <c r="E79" t="s">
        <v>58</v>
      </c>
      <c r="F79">
        <v>11.52</v>
      </c>
      <c r="G79">
        <f t="shared" si="8"/>
        <v>1066666666.6666666</v>
      </c>
      <c r="H79">
        <f t="shared" si="9"/>
        <v>266666666.66666666</v>
      </c>
      <c r="I79">
        <f t="shared" si="10"/>
        <v>921.6</v>
      </c>
      <c r="J79">
        <v>0.49</v>
      </c>
      <c r="K79">
        <f t="shared" si="12"/>
        <v>9200</v>
      </c>
    </row>
    <row r="80" spans="1:11" x14ac:dyDescent="0.3">
      <c r="A80" s="7" t="s">
        <v>100</v>
      </c>
      <c r="B80">
        <v>440</v>
      </c>
      <c r="C80">
        <v>200</v>
      </c>
      <c r="D80">
        <f t="shared" si="11"/>
        <v>88000</v>
      </c>
      <c r="E80" t="s">
        <v>58</v>
      </c>
      <c r="F80">
        <v>11.52</v>
      </c>
      <c r="G80">
        <f t="shared" si="8"/>
        <v>1419733333.3333333</v>
      </c>
      <c r="H80">
        <f t="shared" si="9"/>
        <v>293333333.33333331</v>
      </c>
      <c r="I80">
        <f t="shared" si="10"/>
        <v>1013.76</v>
      </c>
      <c r="J80">
        <v>0.49</v>
      </c>
      <c r="K80">
        <f t="shared" si="12"/>
        <v>9200</v>
      </c>
    </row>
    <row r="81" spans="1:11" x14ac:dyDescent="0.3">
      <c r="A81" s="7" t="s">
        <v>101</v>
      </c>
      <c r="B81">
        <v>480</v>
      </c>
      <c r="C81">
        <v>200</v>
      </c>
      <c r="D81">
        <f t="shared" si="11"/>
        <v>96000</v>
      </c>
      <c r="E81" t="s">
        <v>58</v>
      </c>
      <c r="F81">
        <v>11.52</v>
      </c>
      <c r="G81">
        <f t="shared" si="8"/>
        <v>1843200000</v>
      </c>
      <c r="H81">
        <f t="shared" si="9"/>
        <v>320000000</v>
      </c>
      <c r="I81">
        <f t="shared" si="10"/>
        <v>1105.92</v>
      </c>
      <c r="J81">
        <v>0.49</v>
      </c>
      <c r="K81">
        <f t="shared" si="12"/>
        <v>9200</v>
      </c>
    </row>
    <row r="82" spans="1:11" x14ac:dyDescent="0.3">
      <c r="A82" s="7" t="s">
        <v>102</v>
      </c>
      <c r="B82">
        <v>520</v>
      </c>
      <c r="C82">
        <v>200</v>
      </c>
      <c r="D82">
        <f t="shared" si="11"/>
        <v>104000</v>
      </c>
      <c r="E82" t="s">
        <v>58</v>
      </c>
      <c r="F82">
        <v>11.52</v>
      </c>
      <c r="G82">
        <f t="shared" si="8"/>
        <v>2343466666.6666665</v>
      </c>
      <c r="H82">
        <f t="shared" si="9"/>
        <v>346666666.66666669</v>
      </c>
      <c r="I82">
        <f t="shared" si="10"/>
        <v>1198.08</v>
      </c>
      <c r="J82">
        <v>0.49</v>
      </c>
      <c r="K82">
        <f t="shared" si="12"/>
        <v>9200</v>
      </c>
    </row>
    <row r="83" spans="1:11" x14ac:dyDescent="0.3">
      <c r="A83" s="7" t="s">
        <v>103</v>
      </c>
      <c r="B83">
        <v>560</v>
      </c>
      <c r="C83">
        <v>200</v>
      </c>
      <c r="D83">
        <f t="shared" si="11"/>
        <v>112000</v>
      </c>
      <c r="E83" t="s">
        <v>58</v>
      </c>
      <c r="F83">
        <v>11.52</v>
      </c>
      <c r="G83">
        <f t="shared" si="8"/>
        <v>2926933333.3333335</v>
      </c>
      <c r="H83">
        <f t="shared" si="9"/>
        <v>373333333.33333331</v>
      </c>
      <c r="I83">
        <f t="shared" si="10"/>
        <v>1290.24</v>
      </c>
      <c r="J83">
        <v>0.49</v>
      </c>
      <c r="K83">
        <f t="shared" si="12"/>
        <v>9200</v>
      </c>
    </row>
    <row r="84" spans="1:11" x14ac:dyDescent="0.3">
      <c r="A84" s="7" t="s">
        <v>104</v>
      </c>
      <c r="B84">
        <v>600</v>
      </c>
      <c r="C84">
        <v>200</v>
      </c>
      <c r="D84">
        <f t="shared" si="11"/>
        <v>120000</v>
      </c>
      <c r="E84" t="s">
        <v>58</v>
      </c>
      <c r="F84">
        <v>11.52</v>
      </c>
      <c r="G84">
        <f t="shared" si="8"/>
        <v>3600000000</v>
      </c>
      <c r="H84">
        <f t="shared" si="9"/>
        <v>400000000</v>
      </c>
      <c r="I84">
        <f t="shared" si="10"/>
        <v>1382.4</v>
      </c>
      <c r="J84">
        <v>0.49</v>
      </c>
      <c r="K84">
        <f t="shared" si="12"/>
        <v>9200</v>
      </c>
    </row>
    <row r="85" spans="1:11" x14ac:dyDescent="0.3">
      <c r="A85" s="7" t="s">
        <v>105</v>
      </c>
      <c r="B85">
        <v>640</v>
      </c>
      <c r="C85">
        <v>200</v>
      </c>
      <c r="D85">
        <f t="shared" si="11"/>
        <v>128000</v>
      </c>
      <c r="E85" t="s">
        <v>58</v>
      </c>
      <c r="F85">
        <v>11.52</v>
      </c>
      <c r="G85">
        <f t="shared" si="8"/>
        <v>4369066666.666667</v>
      </c>
      <c r="H85">
        <f t="shared" si="9"/>
        <v>426666666.66666669</v>
      </c>
      <c r="I85">
        <f t="shared" si="10"/>
        <v>1474.56</v>
      </c>
      <c r="J85">
        <v>0.49</v>
      </c>
      <c r="K85">
        <f t="shared" si="12"/>
        <v>9200</v>
      </c>
    </row>
    <row r="86" spans="1:11" x14ac:dyDescent="0.3">
      <c r="A86" s="7" t="s">
        <v>106</v>
      </c>
      <c r="B86">
        <v>680</v>
      </c>
      <c r="C86">
        <v>200</v>
      </c>
      <c r="D86">
        <f t="shared" si="11"/>
        <v>136000</v>
      </c>
      <c r="E86" t="s">
        <v>58</v>
      </c>
      <c r="F86">
        <v>11.52</v>
      </c>
      <c r="G86">
        <f t="shared" si="8"/>
        <v>5240533333.333333</v>
      </c>
      <c r="H86">
        <f t="shared" si="9"/>
        <v>453333333.33333331</v>
      </c>
      <c r="I86">
        <f t="shared" si="10"/>
        <v>1566.72</v>
      </c>
      <c r="J86">
        <v>0.49</v>
      </c>
      <c r="K86">
        <f t="shared" si="12"/>
        <v>9200</v>
      </c>
    </row>
    <row r="87" spans="1:11" x14ac:dyDescent="0.3">
      <c r="A87" s="7" t="s">
        <v>107</v>
      </c>
      <c r="B87">
        <v>720</v>
      </c>
      <c r="C87">
        <v>200</v>
      </c>
      <c r="D87">
        <f t="shared" si="11"/>
        <v>144000</v>
      </c>
      <c r="E87" t="s">
        <v>58</v>
      </c>
      <c r="F87">
        <v>11.52</v>
      </c>
      <c r="G87">
        <f t="shared" si="8"/>
        <v>6220800000</v>
      </c>
      <c r="H87">
        <f t="shared" si="9"/>
        <v>480000000</v>
      </c>
      <c r="I87">
        <f t="shared" si="10"/>
        <v>1658.88</v>
      </c>
      <c r="J87">
        <v>0.49</v>
      </c>
      <c r="K87">
        <f t="shared" si="12"/>
        <v>9200</v>
      </c>
    </row>
    <row r="88" spans="1:11" x14ac:dyDescent="0.3">
      <c r="A88" s="7" t="s">
        <v>108</v>
      </c>
      <c r="B88">
        <v>760</v>
      </c>
      <c r="C88">
        <v>200</v>
      </c>
      <c r="D88">
        <f t="shared" si="11"/>
        <v>152000</v>
      </c>
      <c r="E88" t="s">
        <v>58</v>
      </c>
      <c r="F88">
        <v>11.52</v>
      </c>
      <c r="G88">
        <f t="shared" si="8"/>
        <v>7316266666.666667</v>
      </c>
      <c r="H88">
        <f t="shared" si="9"/>
        <v>506666666.66666669</v>
      </c>
      <c r="I88">
        <f t="shared" si="10"/>
        <v>1751.04</v>
      </c>
      <c r="J88">
        <v>0.49</v>
      </c>
      <c r="K88">
        <f t="shared" si="12"/>
        <v>9200</v>
      </c>
    </row>
    <row r="89" spans="1:11" x14ac:dyDescent="0.3">
      <c r="A89" s="7" t="s">
        <v>109</v>
      </c>
      <c r="B89">
        <v>800</v>
      </c>
      <c r="C89">
        <v>200</v>
      </c>
      <c r="D89">
        <f t="shared" si="11"/>
        <v>160000</v>
      </c>
      <c r="E89" t="s">
        <v>58</v>
      </c>
      <c r="F89">
        <v>11.52</v>
      </c>
      <c r="G89">
        <f t="shared" si="8"/>
        <v>8533333333.333333</v>
      </c>
      <c r="H89">
        <f t="shared" si="9"/>
        <v>533333333.33333331</v>
      </c>
      <c r="I89">
        <f t="shared" si="10"/>
        <v>1843.2</v>
      </c>
      <c r="J89">
        <v>0.49</v>
      </c>
      <c r="K89">
        <f t="shared" si="12"/>
        <v>9200</v>
      </c>
    </row>
    <row r="90" spans="1:11" x14ac:dyDescent="0.3">
      <c r="A90" s="7" t="s">
        <v>110</v>
      </c>
      <c r="B90">
        <v>840</v>
      </c>
      <c r="C90">
        <v>200</v>
      </c>
      <c r="D90">
        <f t="shared" si="11"/>
        <v>168000</v>
      </c>
      <c r="E90" t="s">
        <v>58</v>
      </c>
      <c r="F90">
        <v>11.52</v>
      </c>
      <c r="G90">
        <f t="shared" si="8"/>
        <v>9878400000</v>
      </c>
      <c r="H90">
        <f t="shared" si="9"/>
        <v>560000000</v>
      </c>
      <c r="I90">
        <f t="shared" si="10"/>
        <v>1935.36</v>
      </c>
      <c r="J90">
        <v>0.49</v>
      </c>
      <c r="K90">
        <f t="shared" si="12"/>
        <v>9200</v>
      </c>
    </row>
    <row r="91" spans="1:11" x14ac:dyDescent="0.3">
      <c r="A91" s="7" t="s">
        <v>111</v>
      </c>
      <c r="B91">
        <v>880</v>
      </c>
      <c r="C91">
        <v>200</v>
      </c>
      <c r="D91">
        <f t="shared" si="11"/>
        <v>176000</v>
      </c>
      <c r="E91" t="s">
        <v>58</v>
      </c>
      <c r="F91">
        <v>11.52</v>
      </c>
      <c r="G91">
        <f t="shared" si="8"/>
        <v>11357866666.666666</v>
      </c>
      <c r="H91">
        <f t="shared" si="9"/>
        <v>586666666.66666663</v>
      </c>
      <c r="I91">
        <f t="shared" si="10"/>
        <v>2027.52</v>
      </c>
      <c r="J91">
        <v>0.49</v>
      </c>
      <c r="K91">
        <f t="shared" si="12"/>
        <v>9200</v>
      </c>
    </row>
    <row r="92" spans="1:11" x14ac:dyDescent="0.3">
      <c r="A92" s="7" t="s">
        <v>112</v>
      </c>
      <c r="B92">
        <v>920</v>
      </c>
      <c r="C92">
        <v>200</v>
      </c>
      <c r="D92">
        <f t="shared" si="11"/>
        <v>184000</v>
      </c>
      <c r="E92" t="s">
        <v>58</v>
      </c>
      <c r="F92">
        <v>11.52</v>
      </c>
      <c r="G92">
        <f t="shared" si="8"/>
        <v>12978133333.333334</v>
      </c>
      <c r="H92">
        <f t="shared" si="9"/>
        <v>613333333.33333337</v>
      </c>
      <c r="I92">
        <f t="shared" si="10"/>
        <v>2119.6799999999998</v>
      </c>
      <c r="J92">
        <v>0.49</v>
      </c>
      <c r="K92">
        <f t="shared" si="12"/>
        <v>9200</v>
      </c>
    </row>
    <row r="93" spans="1:11" x14ac:dyDescent="0.3">
      <c r="A93" s="7" t="s">
        <v>113</v>
      </c>
      <c r="B93">
        <v>960</v>
      </c>
      <c r="C93">
        <v>200</v>
      </c>
      <c r="D93">
        <f t="shared" si="11"/>
        <v>192000</v>
      </c>
      <c r="E93" t="s">
        <v>58</v>
      </c>
      <c r="F93">
        <v>11.52</v>
      </c>
      <c r="G93">
        <f t="shared" si="8"/>
        <v>14745600000</v>
      </c>
      <c r="H93">
        <f t="shared" si="9"/>
        <v>640000000</v>
      </c>
      <c r="I93">
        <f t="shared" si="10"/>
        <v>2211.84</v>
      </c>
      <c r="J93">
        <v>0.49</v>
      </c>
      <c r="K93">
        <f t="shared" si="12"/>
        <v>9200</v>
      </c>
    </row>
    <row r="94" spans="1:11" x14ac:dyDescent="0.3">
      <c r="A94" s="7" t="s">
        <v>114</v>
      </c>
      <c r="B94">
        <v>1000</v>
      </c>
      <c r="C94">
        <v>200</v>
      </c>
      <c r="D94">
        <f t="shared" si="11"/>
        <v>200000</v>
      </c>
      <c r="E94" t="s">
        <v>58</v>
      </c>
      <c r="F94">
        <v>11.52</v>
      </c>
      <c r="G94">
        <f t="shared" si="8"/>
        <v>16666666666.666666</v>
      </c>
      <c r="H94">
        <f t="shared" si="9"/>
        <v>666666666.66666663</v>
      </c>
      <c r="I94">
        <f t="shared" si="10"/>
        <v>2304</v>
      </c>
      <c r="J94">
        <v>0.49</v>
      </c>
      <c r="K94">
        <f t="shared" si="12"/>
        <v>9200</v>
      </c>
    </row>
    <row r="95" spans="1:11" x14ac:dyDescent="0.3">
      <c r="A95" s="7" t="s">
        <v>115</v>
      </c>
      <c r="B95">
        <v>240</v>
      </c>
      <c r="C95">
        <v>220</v>
      </c>
      <c r="D95">
        <f t="shared" si="11"/>
        <v>52800</v>
      </c>
      <c r="E95" t="s">
        <v>58</v>
      </c>
      <c r="F95">
        <v>11.52</v>
      </c>
      <c r="G95">
        <f t="shared" si="8"/>
        <v>253440000</v>
      </c>
      <c r="H95">
        <f t="shared" si="9"/>
        <v>212960000</v>
      </c>
      <c r="I95">
        <f t="shared" si="10"/>
        <v>608.25599999999997</v>
      </c>
      <c r="J95">
        <v>0.49</v>
      </c>
      <c r="K95">
        <f t="shared" si="12"/>
        <v>9200</v>
      </c>
    </row>
    <row r="96" spans="1:11" x14ac:dyDescent="0.3">
      <c r="A96" s="7" t="s">
        <v>116</v>
      </c>
      <c r="B96">
        <v>280</v>
      </c>
      <c r="C96">
        <v>220</v>
      </c>
      <c r="D96">
        <f t="shared" si="11"/>
        <v>61600</v>
      </c>
      <c r="E96" t="s">
        <v>58</v>
      </c>
      <c r="F96">
        <v>11.52</v>
      </c>
      <c r="G96">
        <f t="shared" si="8"/>
        <v>402453333.33333331</v>
      </c>
      <c r="H96">
        <f t="shared" si="9"/>
        <v>248453333.33333334</v>
      </c>
      <c r="I96">
        <f t="shared" si="10"/>
        <v>709.63199999999995</v>
      </c>
      <c r="J96">
        <v>0.49</v>
      </c>
      <c r="K96">
        <f t="shared" si="12"/>
        <v>9200</v>
      </c>
    </row>
    <row r="97" spans="1:11" x14ac:dyDescent="0.3">
      <c r="A97" s="7" t="s">
        <v>117</v>
      </c>
      <c r="B97">
        <v>320</v>
      </c>
      <c r="C97">
        <v>220</v>
      </c>
      <c r="D97">
        <f t="shared" si="11"/>
        <v>70400</v>
      </c>
      <c r="E97" t="s">
        <v>58</v>
      </c>
      <c r="F97">
        <v>11.52</v>
      </c>
      <c r="G97">
        <f t="shared" si="8"/>
        <v>600746666.66666663</v>
      </c>
      <c r="H97">
        <f t="shared" si="9"/>
        <v>283946666.66666669</v>
      </c>
      <c r="I97">
        <f t="shared" si="10"/>
        <v>811.00800000000004</v>
      </c>
      <c r="J97">
        <v>0.49</v>
      </c>
      <c r="K97">
        <f t="shared" si="12"/>
        <v>9200</v>
      </c>
    </row>
    <row r="98" spans="1:11" x14ac:dyDescent="0.3">
      <c r="A98" s="7" t="s">
        <v>118</v>
      </c>
      <c r="B98">
        <v>360</v>
      </c>
      <c r="C98">
        <v>220</v>
      </c>
      <c r="D98">
        <f t="shared" si="11"/>
        <v>79200</v>
      </c>
      <c r="E98" t="s">
        <v>58</v>
      </c>
      <c r="F98">
        <v>11.52</v>
      </c>
      <c r="G98">
        <f t="shared" ref="G98:G129" si="13">C98*B98^3/12</f>
        <v>855360000</v>
      </c>
      <c r="H98">
        <f t="shared" ref="H98:H129" si="14">B98*C98^3/12</f>
        <v>319440000</v>
      </c>
      <c r="I98">
        <f t="shared" ref="I98:I129" si="15">F98*D98/1000</f>
        <v>912.38400000000001</v>
      </c>
      <c r="J98">
        <v>0.49</v>
      </c>
      <c r="K98">
        <f t="shared" si="12"/>
        <v>9200</v>
      </c>
    </row>
    <row r="99" spans="1:11" x14ac:dyDescent="0.3">
      <c r="A99" s="7" t="s">
        <v>119</v>
      </c>
      <c r="B99">
        <v>400</v>
      </c>
      <c r="C99">
        <v>220</v>
      </c>
      <c r="D99">
        <f t="shared" si="11"/>
        <v>88000</v>
      </c>
      <c r="E99" t="s">
        <v>58</v>
      </c>
      <c r="F99">
        <v>11.52</v>
      </c>
      <c r="G99">
        <f t="shared" si="13"/>
        <v>1173333333.3333333</v>
      </c>
      <c r="H99">
        <f t="shared" si="14"/>
        <v>354933333.33333331</v>
      </c>
      <c r="I99">
        <f t="shared" si="15"/>
        <v>1013.76</v>
      </c>
      <c r="J99">
        <v>0.49</v>
      </c>
      <c r="K99">
        <f t="shared" si="12"/>
        <v>9200</v>
      </c>
    </row>
    <row r="100" spans="1:11" x14ac:dyDescent="0.3">
      <c r="A100" s="7" t="s">
        <v>120</v>
      </c>
      <c r="B100">
        <v>440</v>
      </c>
      <c r="C100">
        <v>220</v>
      </c>
      <c r="D100">
        <f t="shared" si="11"/>
        <v>96800</v>
      </c>
      <c r="E100" t="s">
        <v>58</v>
      </c>
      <c r="F100">
        <v>11.52</v>
      </c>
      <c r="G100">
        <f t="shared" si="13"/>
        <v>1561706666.6666667</v>
      </c>
      <c r="H100">
        <f t="shared" si="14"/>
        <v>390426666.66666669</v>
      </c>
      <c r="I100">
        <f t="shared" si="15"/>
        <v>1115.136</v>
      </c>
      <c r="J100">
        <v>0.49</v>
      </c>
      <c r="K100">
        <f t="shared" si="12"/>
        <v>9200</v>
      </c>
    </row>
    <row r="101" spans="1:11" x14ac:dyDescent="0.3">
      <c r="A101" s="7" t="s">
        <v>121</v>
      </c>
      <c r="B101">
        <v>480</v>
      </c>
      <c r="C101">
        <v>220</v>
      </c>
      <c r="D101">
        <f t="shared" si="11"/>
        <v>105600</v>
      </c>
      <c r="E101" t="s">
        <v>58</v>
      </c>
      <c r="F101">
        <v>11.52</v>
      </c>
      <c r="G101">
        <f t="shared" si="13"/>
        <v>2027520000</v>
      </c>
      <c r="H101">
        <f t="shared" si="14"/>
        <v>425920000</v>
      </c>
      <c r="I101">
        <f t="shared" si="15"/>
        <v>1216.5119999999999</v>
      </c>
      <c r="J101">
        <v>0.49</v>
      </c>
      <c r="K101">
        <f t="shared" si="12"/>
        <v>9200</v>
      </c>
    </row>
    <row r="102" spans="1:11" x14ac:dyDescent="0.3">
      <c r="A102" s="7" t="s">
        <v>122</v>
      </c>
      <c r="B102">
        <v>520</v>
      </c>
      <c r="C102">
        <v>220</v>
      </c>
      <c r="D102">
        <f t="shared" si="11"/>
        <v>114400</v>
      </c>
      <c r="E102" t="s">
        <v>58</v>
      </c>
      <c r="F102">
        <v>11.52</v>
      </c>
      <c r="G102">
        <f t="shared" si="13"/>
        <v>2577813333.3333335</v>
      </c>
      <c r="H102">
        <f t="shared" si="14"/>
        <v>461413333.33333331</v>
      </c>
      <c r="I102">
        <f t="shared" si="15"/>
        <v>1317.8879999999999</v>
      </c>
      <c r="J102">
        <v>0.49</v>
      </c>
      <c r="K102">
        <f t="shared" si="12"/>
        <v>9200</v>
      </c>
    </row>
    <row r="103" spans="1:11" x14ac:dyDescent="0.3">
      <c r="A103" s="7" t="s">
        <v>123</v>
      </c>
      <c r="B103">
        <v>560</v>
      </c>
      <c r="C103">
        <v>220</v>
      </c>
      <c r="D103">
        <f t="shared" si="11"/>
        <v>123200</v>
      </c>
      <c r="E103" t="s">
        <v>58</v>
      </c>
      <c r="F103">
        <v>11.52</v>
      </c>
      <c r="G103">
        <f t="shared" si="13"/>
        <v>3219626666.6666665</v>
      </c>
      <c r="H103">
        <f t="shared" si="14"/>
        <v>496906666.66666669</v>
      </c>
      <c r="I103">
        <f t="shared" si="15"/>
        <v>1419.2639999999999</v>
      </c>
      <c r="J103">
        <v>0.49</v>
      </c>
      <c r="K103">
        <f t="shared" si="12"/>
        <v>9200</v>
      </c>
    </row>
    <row r="104" spans="1:11" x14ac:dyDescent="0.3">
      <c r="A104" s="7" t="s">
        <v>124</v>
      </c>
      <c r="B104">
        <v>600</v>
      </c>
      <c r="C104">
        <v>220</v>
      </c>
      <c r="D104">
        <f t="shared" si="11"/>
        <v>132000</v>
      </c>
      <c r="E104" t="s">
        <v>58</v>
      </c>
      <c r="F104">
        <v>11.52</v>
      </c>
      <c r="G104">
        <f t="shared" si="13"/>
        <v>3960000000</v>
      </c>
      <c r="H104">
        <f t="shared" si="14"/>
        <v>532400000</v>
      </c>
      <c r="I104">
        <f t="shared" si="15"/>
        <v>1520.64</v>
      </c>
      <c r="J104">
        <v>0.49</v>
      </c>
      <c r="K104">
        <f t="shared" si="12"/>
        <v>9200</v>
      </c>
    </row>
    <row r="105" spans="1:11" x14ac:dyDescent="0.3">
      <c r="A105" s="7" t="s">
        <v>125</v>
      </c>
      <c r="B105">
        <v>640</v>
      </c>
      <c r="C105">
        <v>220</v>
      </c>
      <c r="D105">
        <f t="shared" si="11"/>
        <v>140800</v>
      </c>
      <c r="E105" t="s">
        <v>58</v>
      </c>
      <c r="F105">
        <v>11.52</v>
      </c>
      <c r="G105">
        <f t="shared" si="13"/>
        <v>4805973333.333333</v>
      </c>
      <c r="H105">
        <f t="shared" si="14"/>
        <v>567893333.33333337</v>
      </c>
      <c r="I105">
        <f t="shared" si="15"/>
        <v>1622.0160000000001</v>
      </c>
      <c r="J105">
        <v>0.49</v>
      </c>
      <c r="K105">
        <f t="shared" si="12"/>
        <v>9200</v>
      </c>
    </row>
    <row r="106" spans="1:11" x14ac:dyDescent="0.3">
      <c r="A106" s="7" t="s">
        <v>126</v>
      </c>
      <c r="B106">
        <v>680</v>
      </c>
      <c r="C106">
        <v>220</v>
      </c>
      <c r="D106">
        <f t="shared" si="11"/>
        <v>149600</v>
      </c>
      <c r="E106" t="s">
        <v>58</v>
      </c>
      <c r="F106">
        <v>11.52</v>
      </c>
      <c r="G106">
        <f t="shared" si="13"/>
        <v>5764586666.666667</v>
      </c>
      <c r="H106">
        <f t="shared" si="14"/>
        <v>603386666.66666663</v>
      </c>
      <c r="I106">
        <f t="shared" si="15"/>
        <v>1723.3920000000001</v>
      </c>
      <c r="J106">
        <v>0.49</v>
      </c>
      <c r="K106">
        <f t="shared" si="12"/>
        <v>9200</v>
      </c>
    </row>
    <row r="107" spans="1:11" x14ac:dyDescent="0.3">
      <c r="A107" s="7" t="s">
        <v>127</v>
      </c>
      <c r="B107">
        <v>720</v>
      </c>
      <c r="C107">
        <v>220</v>
      </c>
      <c r="D107">
        <f t="shared" si="11"/>
        <v>158400</v>
      </c>
      <c r="E107" t="s">
        <v>58</v>
      </c>
      <c r="F107">
        <v>11.52</v>
      </c>
      <c r="G107">
        <f t="shared" si="13"/>
        <v>6842880000</v>
      </c>
      <c r="H107">
        <f t="shared" si="14"/>
        <v>638880000</v>
      </c>
      <c r="I107">
        <f t="shared" si="15"/>
        <v>1824.768</v>
      </c>
      <c r="J107">
        <v>0.49</v>
      </c>
      <c r="K107">
        <f t="shared" si="12"/>
        <v>9200</v>
      </c>
    </row>
    <row r="108" spans="1:11" x14ac:dyDescent="0.3">
      <c r="A108" s="7" t="s">
        <v>128</v>
      </c>
      <c r="B108">
        <v>760</v>
      </c>
      <c r="C108">
        <v>220</v>
      </c>
      <c r="D108">
        <f t="shared" si="11"/>
        <v>167200</v>
      </c>
      <c r="E108" t="s">
        <v>58</v>
      </c>
      <c r="F108">
        <v>11.52</v>
      </c>
      <c r="G108">
        <f t="shared" si="13"/>
        <v>8047893333.333333</v>
      </c>
      <c r="H108">
        <f t="shared" si="14"/>
        <v>674373333.33333337</v>
      </c>
      <c r="I108">
        <f t="shared" si="15"/>
        <v>1926.144</v>
      </c>
      <c r="J108">
        <v>0.49</v>
      </c>
      <c r="K108">
        <f t="shared" si="12"/>
        <v>9200</v>
      </c>
    </row>
    <row r="109" spans="1:11" x14ac:dyDescent="0.3">
      <c r="A109" s="7" t="s">
        <v>129</v>
      </c>
      <c r="B109">
        <v>800</v>
      </c>
      <c r="C109">
        <v>220</v>
      </c>
      <c r="D109">
        <f t="shared" si="11"/>
        <v>176000</v>
      </c>
      <c r="E109" t="s">
        <v>58</v>
      </c>
      <c r="F109">
        <v>11.52</v>
      </c>
      <c r="G109">
        <f t="shared" si="13"/>
        <v>9386666666.666666</v>
      </c>
      <c r="H109">
        <f t="shared" si="14"/>
        <v>709866666.66666663</v>
      </c>
      <c r="I109">
        <f t="shared" si="15"/>
        <v>2027.52</v>
      </c>
      <c r="J109">
        <v>0.49</v>
      </c>
      <c r="K109">
        <f t="shared" si="12"/>
        <v>9200</v>
      </c>
    </row>
    <row r="110" spans="1:11" x14ac:dyDescent="0.3">
      <c r="A110" s="7" t="s">
        <v>130</v>
      </c>
      <c r="B110">
        <v>840</v>
      </c>
      <c r="C110">
        <v>220</v>
      </c>
      <c r="D110">
        <f t="shared" si="11"/>
        <v>184800</v>
      </c>
      <c r="E110" t="s">
        <v>58</v>
      </c>
      <c r="F110">
        <v>11.52</v>
      </c>
      <c r="G110">
        <f t="shared" si="13"/>
        <v>10866240000</v>
      </c>
      <c r="H110">
        <f t="shared" si="14"/>
        <v>745360000</v>
      </c>
      <c r="I110">
        <f t="shared" si="15"/>
        <v>2128.8960000000002</v>
      </c>
      <c r="J110">
        <v>0.49</v>
      </c>
      <c r="K110">
        <f t="shared" si="12"/>
        <v>9200</v>
      </c>
    </row>
    <row r="111" spans="1:11" x14ac:dyDescent="0.3">
      <c r="A111" s="7" t="s">
        <v>131</v>
      </c>
      <c r="B111">
        <v>880</v>
      </c>
      <c r="C111">
        <v>220</v>
      </c>
      <c r="D111">
        <f t="shared" si="11"/>
        <v>193600</v>
      </c>
      <c r="E111" t="s">
        <v>58</v>
      </c>
      <c r="F111">
        <v>11.52</v>
      </c>
      <c r="G111">
        <f t="shared" si="13"/>
        <v>12493653333.333334</v>
      </c>
      <c r="H111">
        <f t="shared" si="14"/>
        <v>780853333.33333337</v>
      </c>
      <c r="I111">
        <f t="shared" si="15"/>
        <v>2230.2719999999999</v>
      </c>
      <c r="J111">
        <v>0.49</v>
      </c>
      <c r="K111">
        <f t="shared" si="12"/>
        <v>9200</v>
      </c>
    </row>
    <row r="112" spans="1:11" x14ac:dyDescent="0.3">
      <c r="A112" s="7" t="s">
        <v>132</v>
      </c>
      <c r="B112">
        <v>920</v>
      </c>
      <c r="C112">
        <v>220</v>
      </c>
      <c r="D112">
        <f t="shared" si="11"/>
        <v>202400</v>
      </c>
      <c r="E112" t="s">
        <v>58</v>
      </c>
      <c r="F112">
        <v>11.52</v>
      </c>
      <c r="G112">
        <f t="shared" si="13"/>
        <v>14275946666.666666</v>
      </c>
      <c r="H112">
        <f t="shared" si="14"/>
        <v>816346666.66666663</v>
      </c>
      <c r="I112">
        <f t="shared" si="15"/>
        <v>2331.6480000000001</v>
      </c>
      <c r="J112">
        <v>0.49</v>
      </c>
      <c r="K112">
        <f t="shared" si="12"/>
        <v>9200</v>
      </c>
    </row>
    <row r="113" spans="1:11" x14ac:dyDescent="0.3">
      <c r="A113" s="7" t="s">
        <v>133</v>
      </c>
      <c r="B113">
        <v>960</v>
      </c>
      <c r="C113">
        <v>220</v>
      </c>
      <c r="D113">
        <f t="shared" si="11"/>
        <v>211200</v>
      </c>
      <c r="E113" t="s">
        <v>58</v>
      </c>
      <c r="F113">
        <v>11.52</v>
      </c>
      <c r="G113">
        <f t="shared" si="13"/>
        <v>16220160000</v>
      </c>
      <c r="H113">
        <f t="shared" si="14"/>
        <v>851840000</v>
      </c>
      <c r="I113">
        <f t="shared" si="15"/>
        <v>2433.0239999999999</v>
      </c>
      <c r="J113">
        <v>0.49</v>
      </c>
      <c r="K113">
        <f t="shared" si="12"/>
        <v>9200</v>
      </c>
    </row>
    <row r="114" spans="1:11" x14ac:dyDescent="0.3">
      <c r="A114" s="7" t="s">
        <v>134</v>
      </c>
      <c r="B114">
        <v>1000</v>
      </c>
      <c r="C114">
        <v>220</v>
      </c>
      <c r="D114">
        <f t="shared" si="11"/>
        <v>220000</v>
      </c>
      <c r="E114" t="s">
        <v>58</v>
      </c>
      <c r="F114">
        <v>11.52</v>
      </c>
      <c r="G114">
        <f t="shared" si="13"/>
        <v>18333333333.333332</v>
      </c>
      <c r="H114">
        <f t="shared" si="14"/>
        <v>887333333.33333337</v>
      </c>
      <c r="I114">
        <f t="shared" si="15"/>
        <v>2534.4</v>
      </c>
      <c r="J114">
        <v>0.49</v>
      </c>
      <c r="K114">
        <f t="shared" si="12"/>
        <v>9200</v>
      </c>
    </row>
    <row r="115" spans="1:11" x14ac:dyDescent="0.3">
      <c r="A115" s="7" t="s">
        <v>135</v>
      </c>
      <c r="B115">
        <v>1040</v>
      </c>
      <c r="C115">
        <v>220</v>
      </c>
      <c r="D115">
        <f t="shared" si="11"/>
        <v>228800</v>
      </c>
      <c r="E115" t="s">
        <v>58</v>
      </c>
      <c r="F115">
        <v>11.52</v>
      </c>
      <c r="G115">
        <f t="shared" si="13"/>
        <v>20622506666.666668</v>
      </c>
      <c r="H115">
        <f t="shared" si="14"/>
        <v>922826666.66666663</v>
      </c>
      <c r="I115">
        <f t="shared" si="15"/>
        <v>2635.7759999999998</v>
      </c>
      <c r="J115">
        <v>0.49</v>
      </c>
      <c r="K115">
        <f t="shared" si="12"/>
        <v>9200</v>
      </c>
    </row>
    <row r="116" spans="1:11" x14ac:dyDescent="0.3">
      <c r="A116" s="7" t="s">
        <v>136</v>
      </c>
      <c r="B116">
        <v>1080</v>
      </c>
      <c r="C116">
        <v>220</v>
      </c>
      <c r="D116">
        <f t="shared" si="11"/>
        <v>237600</v>
      </c>
      <c r="E116" t="s">
        <v>58</v>
      </c>
      <c r="F116">
        <v>11.52</v>
      </c>
      <c r="G116">
        <f t="shared" si="13"/>
        <v>23094720000</v>
      </c>
      <c r="H116">
        <f t="shared" si="14"/>
        <v>958320000</v>
      </c>
      <c r="I116">
        <f t="shared" si="15"/>
        <v>2737.152</v>
      </c>
      <c r="J116">
        <v>0.49</v>
      </c>
      <c r="K116">
        <f t="shared" si="12"/>
        <v>9200</v>
      </c>
    </row>
    <row r="117" spans="1:11" x14ac:dyDescent="0.3">
      <c r="A117" s="7" t="s">
        <v>137</v>
      </c>
      <c r="B117">
        <v>240</v>
      </c>
      <c r="C117">
        <v>240</v>
      </c>
      <c r="D117">
        <f t="shared" si="11"/>
        <v>57600</v>
      </c>
      <c r="E117" t="s">
        <v>58</v>
      </c>
      <c r="F117">
        <v>11.52</v>
      </c>
      <c r="G117">
        <f t="shared" si="13"/>
        <v>276480000</v>
      </c>
      <c r="H117">
        <f t="shared" si="14"/>
        <v>276480000</v>
      </c>
      <c r="I117">
        <f t="shared" si="15"/>
        <v>663.55200000000002</v>
      </c>
      <c r="J117">
        <v>0.49</v>
      </c>
      <c r="K117">
        <f t="shared" si="12"/>
        <v>9200</v>
      </c>
    </row>
    <row r="118" spans="1:11" x14ac:dyDescent="0.3">
      <c r="A118" s="7" t="s">
        <v>138</v>
      </c>
      <c r="B118">
        <v>280</v>
      </c>
      <c r="C118">
        <v>240</v>
      </c>
      <c r="D118">
        <f t="shared" si="11"/>
        <v>67200</v>
      </c>
      <c r="E118" t="s">
        <v>58</v>
      </c>
      <c r="F118">
        <v>11.52</v>
      </c>
      <c r="G118">
        <f t="shared" si="13"/>
        <v>439040000</v>
      </c>
      <c r="H118">
        <f t="shared" si="14"/>
        <v>322560000</v>
      </c>
      <c r="I118">
        <f t="shared" si="15"/>
        <v>774.14400000000001</v>
      </c>
      <c r="J118">
        <v>0.49</v>
      </c>
      <c r="K118">
        <f t="shared" si="12"/>
        <v>9200</v>
      </c>
    </row>
    <row r="119" spans="1:11" x14ac:dyDescent="0.3">
      <c r="A119" s="7" t="s">
        <v>139</v>
      </c>
      <c r="B119">
        <v>320</v>
      </c>
      <c r="C119">
        <v>240</v>
      </c>
      <c r="D119">
        <f t="shared" si="11"/>
        <v>76800</v>
      </c>
      <c r="E119" t="s">
        <v>58</v>
      </c>
      <c r="F119">
        <v>11.52</v>
      </c>
      <c r="G119">
        <f t="shared" si="13"/>
        <v>655360000</v>
      </c>
      <c r="H119">
        <f t="shared" si="14"/>
        <v>368640000</v>
      </c>
      <c r="I119">
        <f t="shared" si="15"/>
        <v>884.73599999999999</v>
      </c>
      <c r="J119">
        <v>0.49</v>
      </c>
      <c r="K119">
        <f t="shared" si="12"/>
        <v>9200</v>
      </c>
    </row>
    <row r="120" spans="1:11" x14ac:dyDescent="0.3">
      <c r="A120" s="7" t="s">
        <v>140</v>
      </c>
      <c r="B120">
        <v>360</v>
      </c>
      <c r="C120">
        <v>240</v>
      </c>
      <c r="D120">
        <f t="shared" si="11"/>
        <v>86400</v>
      </c>
      <c r="E120" t="s">
        <v>58</v>
      </c>
      <c r="F120">
        <v>11.52</v>
      </c>
      <c r="G120">
        <f t="shared" si="13"/>
        <v>933120000</v>
      </c>
      <c r="H120">
        <f t="shared" si="14"/>
        <v>414720000</v>
      </c>
      <c r="I120">
        <f t="shared" si="15"/>
        <v>995.32799999999997</v>
      </c>
      <c r="J120">
        <v>0.49</v>
      </c>
      <c r="K120">
        <f t="shared" si="12"/>
        <v>9200</v>
      </c>
    </row>
    <row r="121" spans="1:11" x14ac:dyDescent="0.3">
      <c r="A121" s="7" t="s">
        <v>141</v>
      </c>
      <c r="B121">
        <v>400</v>
      </c>
      <c r="C121">
        <v>240</v>
      </c>
      <c r="D121">
        <f t="shared" si="11"/>
        <v>96000</v>
      </c>
      <c r="E121" t="s">
        <v>58</v>
      </c>
      <c r="F121">
        <v>11.52</v>
      </c>
      <c r="G121">
        <f t="shared" si="13"/>
        <v>1280000000</v>
      </c>
      <c r="H121">
        <f t="shared" si="14"/>
        <v>460800000</v>
      </c>
      <c r="I121">
        <f t="shared" si="15"/>
        <v>1105.92</v>
      </c>
      <c r="J121">
        <v>0.49</v>
      </c>
      <c r="K121">
        <f t="shared" si="12"/>
        <v>9200</v>
      </c>
    </row>
    <row r="122" spans="1:11" x14ac:dyDescent="0.3">
      <c r="A122" s="7" t="s">
        <v>142</v>
      </c>
      <c r="B122">
        <v>440</v>
      </c>
      <c r="C122">
        <v>240</v>
      </c>
      <c r="D122">
        <f t="shared" si="11"/>
        <v>105600</v>
      </c>
      <c r="E122" t="s">
        <v>58</v>
      </c>
      <c r="F122">
        <v>11.52</v>
      </c>
      <c r="G122">
        <f t="shared" si="13"/>
        <v>1703680000</v>
      </c>
      <c r="H122">
        <f t="shared" si="14"/>
        <v>506880000</v>
      </c>
      <c r="I122">
        <f t="shared" si="15"/>
        <v>1216.5119999999999</v>
      </c>
      <c r="J122">
        <v>0.49</v>
      </c>
      <c r="K122">
        <f t="shared" si="12"/>
        <v>9200</v>
      </c>
    </row>
    <row r="123" spans="1:11" x14ac:dyDescent="0.3">
      <c r="A123" s="7" t="s">
        <v>143</v>
      </c>
      <c r="B123">
        <v>480</v>
      </c>
      <c r="C123">
        <v>240</v>
      </c>
      <c r="D123">
        <f t="shared" si="11"/>
        <v>115200</v>
      </c>
      <c r="E123" t="s">
        <v>58</v>
      </c>
      <c r="F123">
        <v>11.52</v>
      </c>
      <c r="G123">
        <f t="shared" si="13"/>
        <v>2211840000</v>
      </c>
      <c r="H123">
        <f t="shared" si="14"/>
        <v>552960000</v>
      </c>
      <c r="I123">
        <f t="shared" si="15"/>
        <v>1327.104</v>
      </c>
      <c r="J123">
        <v>0.49</v>
      </c>
      <c r="K123">
        <f t="shared" si="12"/>
        <v>9200</v>
      </c>
    </row>
    <row r="124" spans="1:11" x14ac:dyDescent="0.3">
      <c r="A124" s="7" t="s">
        <v>144</v>
      </c>
      <c r="B124">
        <v>520</v>
      </c>
      <c r="C124">
        <v>240</v>
      </c>
      <c r="D124">
        <f t="shared" si="11"/>
        <v>124800</v>
      </c>
      <c r="E124" t="s">
        <v>58</v>
      </c>
      <c r="F124">
        <v>11.52</v>
      </c>
      <c r="G124">
        <f t="shared" si="13"/>
        <v>2812160000</v>
      </c>
      <c r="H124">
        <f t="shared" si="14"/>
        <v>599040000</v>
      </c>
      <c r="I124">
        <f t="shared" si="15"/>
        <v>1437.6959999999999</v>
      </c>
      <c r="J124">
        <v>0.49</v>
      </c>
      <c r="K124">
        <f t="shared" si="12"/>
        <v>9200</v>
      </c>
    </row>
    <row r="125" spans="1:11" x14ac:dyDescent="0.3">
      <c r="A125" s="7" t="s">
        <v>145</v>
      </c>
      <c r="B125">
        <v>560</v>
      </c>
      <c r="C125">
        <v>240</v>
      </c>
      <c r="D125">
        <f t="shared" si="11"/>
        <v>134400</v>
      </c>
      <c r="E125" t="s">
        <v>58</v>
      </c>
      <c r="F125">
        <v>11.52</v>
      </c>
      <c r="G125">
        <f t="shared" si="13"/>
        <v>3512320000</v>
      </c>
      <c r="H125">
        <f t="shared" si="14"/>
        <v>645120000</v>
      </c>
      <c r="I125">
        <f t="shared" si="15"/>
        <v>1548.288</v>
      </c>
      <c r="J125">
        <v>0.49</v>
      </c>
      <c r="K125">
        <f t="shared" si="12"/>
        <v>9200</v>
      </c>
    </row>
    <row r="126" spans="1:11" x14ac:dyDescent="0.3">
      <c r="A126" s="7" t="s">
        <v>146</v>
      </c>
      <c r="B126">
        <v>600</v>
      </c>
      <c r="C126">
        <v>240</v>
      </c>
      <c r="D126">
        <f t="shared" si="11"/>
        <v>144000</v>
      </c>
      <c r="E126" t="s">
        <v>58</v>
      </c>
      <c r="F126">
        <v>11.52</v>
      </c>
      <c r="G126">
        <f t="shared" si="13"/>
        <v>4320000000</v>
      </c>
      <c r="H126">
        <f t="shared" si="14"/>
        <v>691200000</v>
      </c>
      <c r="I126">
        <f t="shared" si="15"/>
        <v>1658.88</v>
      </c>
      <c r="J126">
        <v>0.49</v>
      </c>
      <c r="K126">
        <f t="shared" si="12"/>
        <v>9200</v>
      </c>
    </row>
    <row r="127" spans="1:11" x14ac:dyDescent="0.3">
      <c r="A127" s="7" t="s">
        <v>147</v>
      </c>
      <c r="B127">
        <v>640</v>
      </c>
      <c r="C127">
        <v>240</v>
      </c>
      <c r="D127">
        <f t="shared" si="11"/>
        <v>153600</v>
      </c>
      <c r="E127" t="s">
        <v>58</v>
      </c>
      <c r="F127">
        <v>11.52</v>
      </c>
      <c r="G127">
        <f t="shared" si="13"/>
        <v>5242880000</v>
      </c>
      <c r="H127">
        <f t="shared" si="14"/>
        <v>737280000</v>
      </c>
      <c r="I127">
        <f t="shared" si="15"/>
        <v>1769.472</v>
      </c>
      <c r="J127">
        <v>0.49</v>
      </c>
      <c r="K127">
        <f t="shared" si="12"/>
        <v>9200</v>
      </c>
    </row>
    <row r="128" spans="1:11" x14ac:dyDescent="0.3">
      <c r="A128" s="7" t="s">
        <v>148</v>
      </c>
      <c r="B128">
        <v>680</v>
      </c>
      <c r="C128">
        <v>240</v>
      </c>
      <c r="D128">
        <f t="shared" si="11"/>
        <v>163200</v>
      </c>
      <c r="E128" t="s">
        <v>58</v>
      </c>
      <c r="F128">
        <v>11.52</v>
      </c>
      <c r="G128">
        <f t="shared" si="13"/>
        <v>6288640000</v>
      </c>
      <c r="H128">
        <f t="shared" si="14"/>
        <v>783360000</v>
      </c>
      <c r="I128">
        <f t="shared" si="15"/>
        <v>1880.0640000000001</v>
      </c>
      <c r="J128">
        <v>0.49</v>
      </c>
      <c r="K128">
        <f t="shared" si="12"/>
        <v>9200</v>
      </c>
    </row>
    <row r="129" spans="1:11" x14ac:dyDescent="0.3">
      <c r="A129" s="7" t="s">
        <v>149</v>
      </c>
      <c r="B129">
        <v>720</v>
      </c>
      <c r="C129">
        <v>240</v>
      </c>
      <c r="D129">
        <f t="shared" si="11"/>
        <v>172800</v>
      </c>
      <c r="E129" t="s">
        <v>58</v>
      </c>
      <c r="F129">
        <v>11.52</v>
      </c>
      <c r="G129">
        <f t="shared" si="13"/>
        <v>7464960000</v>
      </c>
      <c r="H129">
        <f t="shared" si="14"/>
        <v>829440000</v>
      </c>
      <c r="I129">
        <f t="shared" si="15"/>
        <v>1990.6559999999999</v>
      </c>
      <c r="J129">
        <v>0.49</v>
      </c>
      <c r="K129">
        <f t="shared" si="12"/>
        <v>9200</v>
      </c>
    </row>
    <row r="130" spans="1:11" x14ac:dyDescent="0.3">
      <c r="A130" s="7" t="s">
        <v>150</v>
      </c>
      <c r="B130">
        <v>760</v>
      </c>
      <c r="C130">
        <v>240</v>
      </c>
      <c r="D130">
        <f t="shared" si="11"/>
        <v>182400</v>
      </c>
      <c r="E130" t="s">
        <v>58</v>
      </c>
      <c r="F130">
        <v>11.52</v>
      </c>
      <c r="G130">
        <f t="shared" ref="G130:G165" si="16">C130*B130^3/12</f>
        <v>8779520000</v>
      </c>
      <c r="H130">
        <f t="shared" ref="H130:H165" si="17">B130*C130^3/12</f>
        <v>875520000</v>
      </c>
      <c r="I130">
        <f t="shared" ref="I130:I165" si="18">F130*D130/1000</f>
        <v>2101.248</v>
      </c>
      <c r="J130">
        <v>0.49</v>
      </c>
      <c r="K130">
        <f t="shared" si="12"/>
        <v>9200</v>
      </c>
    </row>
    <row r="131" spans="1:11" x14ac:dyDescent="0.3">
      <c r="A131" s="7" t="s">
        <v>151</v>
      </c>
      <c r="B131">
        <v>800</v>
      </c>
      <c r="C131">
        <v>240</v>
      </c>
      <c r="D131">
        <f t="shared" ref="D131:D165" si="19">B131*C131</f>
        <v>192000</v>
      </c>
      <c r="E131" t="s">
        <v>58</v>
      </c>
      <c r="F131">
        <v>11.52</v>
      </c>
      <c r="G131">
        <f t="shared" si="16"/>
        <v>10240000000</v>
      </c>
      <c r="H131">
        <f t="shared" si="17"/>
        <v>921600000</v>
      </c>
      <c r="I131">
        <f t="shared" si="18"/>
        <v>2211.84</v>
      </c>
      <c r="J131">
        <v>0.49</v>
      </c>
      <c r="K131">
        <f t="shared" ref="K131:K165" si="20">11500/1.25</f>
        <v>9200</v>
      </c>
    </row>
    <row r="132" spans="1:11" x14ac:dyDescent="0.3">
      <c r="A132" s="7" t="s">
        <v>152</v>
      </c>
      <c r="B132">
        <v>840</v>
      </c>
      <c r="C132">
        <v>240</v>
      </c>
      <c r="D132">
        <f t="shared" si="19"/>
        <v>201600</v>
      </c>
      <c r="E132" t="s">
        <v>58</v>
      </c>
      <c r="F132">
        <v>11.52</v>
      </c>
      <c r="G132">
        <f t="shared" si="16"/>
        <v>11854080000</v>
      </c>
      <c r="H132">
        <f t="shared" si="17"/>
        <v>967680000</v>
      </c>
      <c r="I132">
        <f t="shared" si="18"/>
        <v>2322.4319999999998</v>
      </c>
      <c r="J132">
        <v>0.49</v>
      </c>
      <c r="K132">
        <f t="shared" si="20"/>
        <v>9200</v>
      </c>
    </row>
    <row r="133" spans="1:11" x14ac:dyDescent="0.3">
      <c r="A133" s="7" t="s">
        <v>153</v>
      </c>
      <c r="B133">
        <v>880</v>
      </c>
      <c r="C133">
        <v>240</v>
      </c>
      <c r="D133">
        <f t="shared" si="19"/>
        <v>211200</v>
      </c>
      <c r="E133" t="s">
        <v>58</v>
      </c>
      <c r="F133">
        <v>11.52</v>
      </c>
      <c r="G133">
        <f t="shared" si="16"/>
        <v>13629440000</v>
      </c>
      <c r="H133">
        <f t="shared" si="17"/>
        <v>1013760000</v>
      </c>
      <c r="I133">
        <f t="shared" si="18"/>
        <v>2433.0239999999999</v>
      </c>
      <c r="J133">
        <v>0.49</v>
      </c>
      <c r="K133">
        <f t="shared" si="20"/>
        <v>9200</v>
      </c>
    </row>
    <row r="134" spans="1:11" x14ac:dyDescent="0.3">
      <c r="A134" s="7" t="s">
        <v>154</v>
      </c>
      <c r="B134">
        <v>920</v>
      </c>
      <c r="C134">
        <v>240</v>
      </c>
      <c r="D134">
        <f t="shared" si="19"/>
        <v>220800</v>
      </c>
      <c r="E134" t="s">
        <v>58</v>
      </c>
      <c r="F134">
        <v>11.52</v>
      </c>
      <c r="G134">
        <f t="shared" si="16"/>
        <v>15573760000</v>
      </c>
      <c r="H134">
        <f t="shared" si="17"/>
        <v>1059840000</v>
      </c>
      <c r="I134">
        <f t="shared" si="18"/>
        <v>2543.616</v>
      </c>
      <c r="J134">
        <v>0.49</v>
      </c>
      <c r="K134">
        <f t="shared" si="20"/>
        <v>9200</v>
      </c>
    </row>
    <row r="135" spans="1:11" x14ac:dyDescent="0.3">
      <c r="A135" s="7" t="s">
        <v>155</v>
      </c>
      <c r="B135">
        <v>960</v>
      </c>
      <c r="C135">
        <v>240</v>
      </c>
      <c r="D135">
        <f t="shared" si="19"/>
        <v>230400</v>
      </c>
      <c r="E135" t="s">
        <v>58</v>
      </c>
      <c r="F135">
        <v>11.52</v>
      </c>
      <c r="G135">
        <f t="shared" si="16"/>
        <v>17694720000</v>
      </c>
      <c r="H135">
        <f t="shared" si="17"/>
        <v>1105920000</v>
      </c>
      <c r="I135">
        <f t="shared" si="18"/>
        <v>2654.2080000000001</v>
      </c>
      <c r="J135">
        <v>0.49</v>
      </c>
      <c r="K135">
        <f t="shared" si="20"/>
        <v>9200</v>
      </c>
    </row>
    <row r="136" spans="1:11" x14ac:dyDescent="0.3">
      <c r="A136" s="7" t="s">
        <v>156</v>
      </c>
      <c r="B136">
        <v>1000</v>
      </c>
      <c r="C136">
        <v>240</v>
      </c>
      <c r="D136">
        <f t="shared" si="19"/>
        <v>240000</v>
      </c>
      <c r="E136" t="s">
        <v>58</v>
      </c>
      <c r="F136">
        <v>11.52</v>
      </c>
      <c r="G136">
        <f t="shared" si="16"/>
        <v>20000000000</v>
      </c>
      <c r="H136">
        <f t="shared" si="17"/>
        <v>1152000000</v>
      </c>
      <c r="I136">
        <f t="shared" si="18"/>
        <v>2764.8</v>
      </c>
      <c r="J136">
        <v>0.49</v>
      </c>
      <c r="K136">
        <f t="shared" si="20"/>
        <v>9200</v>
      </c>
    </row>
    <row r="137" spans="1:11" x14ac:dyDescent="0.3">
      <c r="A137" s="7" t="s">
        <v>157</v>
      </c>
      <c r="B137">
        <v>1040</v>
      </c>
      <c r="C137">
        <v>240</v>
      </c>
      <c r="D137">
        <f t="shared" si="19"/>
        <v>249600</v>
      </c>
      <c r="E137" t="s">
        <v>58</v>
      </c>
      <c r="F137">
        <v>11.52</v>
      </c>
      <c r="G137">
        <f t="shared" si="16"/>
        <v>22497280000</v>
      </c>
      <c r="H137">
        <f t="shared" si="17"/>
        <v>1198080000</v>
      </c>
      <c r="I137">
        <f t="shared" si="18"/>
        <v>2875.3919999999998</v>
      </c>
      <c r="J137">
        <v>0.49</v>
      </c>
      <c r="K137">
        <f t="shared" si="20"/>
        <v>9200</v>
      </c>
    </row>
    <row r="138" spans="1:11" x14ac:dyDescent="0.3">
      <c r="A138" s="7" t="s">
        <v>158</v>
      </c>
      <c r="B138">
        <v>1080</v>
      </c>
      <c r="C138">
        <v>240</v>
      </c>
      <c r="D138">
        <f t="shared" si="19"/>
        <v>259200</v>
      </c>
      <c r="E138" t="s">
        <v>58</v>
      </c>
      <c r="F138">
        <v>11.52</v>
      </c>
      <c r="G138">
        <f t="shared" si="16"/>
        <v>25194240000</v>
      </c>
      <c r="H138">
        <f t="shared" si="17"/>
        <v>1244160000</v>
      </c>
      <c r="I138">
        <f t="shared" si="18"/>
        <v>2985.9839999999999</v>
      </c>
      <c r="J138">
        <v>0.49</v>
      </c>
      <c r="K138">
        <f t="shared" si="20"/>
        <v>9200</v>
      </c>
    </row>
    <row r="139" spans="1:11" x14ac:dyDescent="0.3">
      <c r="A139" s="7" t="s">
        <v>159</v>
      </c>
      <c r="B139">
        <v>1120</v>
      </c>
      <c r="C139">
        <v>240</v>
      </c>
      <c r="D139">
        <f t="shared" si="19"/>
        <v>268800</v>
      </c>
      <c r="E139" t="s">
        <v>58</v>
      </c>
      <c r="F139">
        <v>11.52</v>
      </c>
      <c r="G139">
        <f t="shared" si="16"/>
        <v>28098560000</v>
      </c>
      <c r="H139">
        <f t="shared" si="17"/>
        <v>1290240000</v>
      </c>
      <c r="I139">
        <f t="shared" si="18"/>
        <v>3096.576</v>
      </c>
      <c r="J139">
        <v>0.49</v>
      </c>
      <c r="K139">
        <f t="shared" si="20"/>
        <v>9200</v>
      </c>
    </row>
    <row r="140" spans="1:11" x14ac:dyDescent="0.3">
      <c r="A140" s="7" t="s">
        <v>160</v>
      </c>
      <c r="B140">
        <v>1160</v>
      </c>
      <c r="C140">
        <v>240</v>
      </c>
      <c r="D140">
        <f t="shared" si="19"/>
        <v>278400</v>
      </c>
      <c r="E140" t="s">
        <v>58</v>
      </c>
      <c r="F140">
        <v>11.52</v>
      </c>
      <c r="G140">
        <f t="shared" si="16"/>
        <v>31217920000</v>
      </c>
      <c r="H140">
        <f t="shared" si="17"/>
        <v>1336320000</v>
      </c>
      <c r="I140">
        <f t="shared" si="18"/>
        <v>3207.1680000000001</v>
      </c>
      <c r="J140">
        <v>0.49</v>
      </c>
      <c r="K140">
        <f t="shared" si="20"/>
        <v>9200</v>
      </c>
    </row>
    <row r="141" spans="1:11" x14ac:dyDescent="0.3">
      <c r="A141" s="7" t="s">
        <v>161</v>
      </c>
      <c r="B141">
        <v>1200</v>
      </c>
      <c r="C141">
        <v>240</v>
      </c>
      <c r="D141">
        <f t="shared" si="19"/>
        <v>288000</v>
      </c>
      <c r="E141" t="s">
        <v>58</v>
      </c>
      <c r="F141">
        <v>11.52</v>
      </c>
      <c r="G141">
        <f t="shared" si="16"/>
        <v>34560000000</v>
      </c>
      <c r="H141">
        <f t="shared" si="17"/>
        <v>1382400000</v>
      </c>
      <c r="I141">
        <f t="shared" si="18"/>
        <v>3317.76</v>
      </c>
      <c r="J141">
        <v>0.49</v>
      </c>
      <c r="K141">
        <f t="shared" si="20"/>
        <v>9200</v>
      </c>
    </row>
    <row r="142" spans="1:11" x14ac:dyDescent="0.3">
      <c r="A142" s="7" t="s">
        <v>162</v>
      </c>
      <c r="B142">
        <v>280</v>
      </c>
      <c r="C142">
        <v>260</v>
      </c>
      <c r="D142">
        <f t="shared" si="19"/>
        <v>72800</v>
      </c>
      <c r="E142" t="s">
        <v>58</v>
      </c>
      <c r="F142">
        <v>11.52</v>
      </c>
      <c r="G142">
        <f t="shared" si="16"/>
        <v>475626666.66666669</v>
      </c>
      <c r="H142">
        <f t="shared" si="17"/>
        <v>410106666.66666669</v>
      </c>
      <c r="I142">
        <f t="shared" si="18"/>
        <v>838.65599999999995</v>
      </c>
      <c r="J142">
        <v>0.49</v>
      </c>
      <c r="K142">
        <f t="shared" si="20"/>
        <v>9200</v>
      </c>
    </row>
    <row r="143" spans="1:11" x14ac:dyDescent="0.3">
      <c r="A143" s="7" t="s">
        <v>163</v>
      </c>
      <c r="B143">
        <v>320</v>
      </c>
      <c r="C143">
        <v>260</v>
      </c>
      <c r="D143">
        <f t="shared" si="19"/>
        <v>83200</v>
      </c>
      <c r="E143" t="s">
        <v>58</v>
      </c>
      <c r="F143">
        <v>11.52</v>
      </c>
      <c r="G143">
        <f t="shared" si="16"/>
        <v>709973333.33333337</v>
      </c>
      <c r="H143">
        <f t="shared" si="17"/>
        <v>468693333.33333331</v>
      </c>
      <c r="I143">
        <f t="shared" si="18"/>
        <v>958.46400000000006</v>
      </c>
      <c r="J143">
        <v>0.49</v>
      </c>
      <c r="K143">
        <f t="shared" si="20"/>
        <v>9200</v>
      </c>
    </row>
    <row r="144" spans="1:11" x14ac:dyDescent="0.3">
      <c r="A144" s="7" t="s">
        <v>164</v>
      </c>
      <c r="B144">
        <v>360</v>
      </c>
      <c r="C144">
        <v>260</v>
      </c>
      <c r="D144">
        <f t="shared" si="19"/>
        <v>93600</v>
      </c>
      <c r="E144" t="s">
        <v>58</v>
      </c>
      <c r="F144">
        <v>11.52</v>
      </c>
      <c r="G144">
        <f t="shared" si="16"/>
        <v>1010880000</v>
      </c>
      <c r="H144">
        <f t="shared" si="17"/>
        <v>527280000</v>
      </c>
      <c r="I144">
        <f t="shared" si="18"/>
        <v>1078.2719999999999</v>
      </c>
      <c r="J144">
        <v>0.49</v>
      </c>
      <c r="K144">
        <f t="shared" si="20"/>
        <v>9200</v>
      </c>
    </row>
    <row r="145" spans="1:11" x14ac:dyDescent="0.3">
      <c r="A145" s="7" t="s">
        <v>165</v>
      </c>
      <c r="B145">
        <v>400</v>
      </c>
      <c r="C145">
        <v>260</v>
      </c>
      <c r="D145">
        <f t="shared" si="19"/>
        <v>104000</v>
      </c>
      <c r="E145" t="s">
        <v>58</v>
      </c>
      <c r="F145">
        <v>11.52</v>
      </c>
      <c r="G145">
        <f t="shared" si="16"/>
        <v>1386666666.6666667</v>
      </c>
      <c r="H145">
        <f t="shared" si="17"/>
        <v>585866666.66666663</v>
      </c>
      <c r="I145">
        <f t="shared" si="18"/>
        <v>1198.08</v>
      </c>
      <c r="J145">
        <v>0.49</v>
      </c>
      <c r="K145">
        <f t="shared" si="20"/>
        <v>9200</v>
      </c>
    </row>
    <row r="146" spans="1:11" x14ac:dyDescent="0.3">
      <c r="A146" s="7" t="s">
        <v>166</v>
      </c>
      <c r="B146">
        <v>440</v>
      </c>
      <c r="C146">
        <v>260</v>
      </c>
      <c r="D146">
        <f t="shared" si="19"/>
        <v>114400</v>
      </c>
      <c r="E146" t="s">
        <v>58</v>
      </c>
      <c r="F146">
        <v>11.52</v>
      </c>
      <c r="G146">
        <f t="shared" si="16"/>
        <v>1845653333.3333333</v>
      </c>
      <c r="H146">
        <f t="shared" si="17"/>
        <v>644453333.33333337</v>
      </c>
      <c r="I146">
        <f t="shared" si="18"/>
        <v>1317.8879999999999</v>
      </c>
      <c r="J146">
        <v>0.49</v>
      </c>
      <c r="K146">
        <f t="shared" si="20"/>
        <v>9200</v>
      </c>
    </row>
    <row r="147" spans="1:11" x14ac:dyDescent="0.3">
      <c r="A147" s="7" t="s">
        <v>167</v>
      </c>
      <c r="B147">
        <v>480</v>
      </c>
      <c r="C147">
        <v>260</v>
      </c>
      <c r="D147">
        <f t="shared" si="19"/>
        <v>124800</v>
      </c>
      <c r="E147" t="s">
        <v>58</v>
      </c>
      <c r="F147">
        <v>11.52</v>
      </c>
      <c r="G147">
        <f t="shared" si="16"/>
        <v>2396160000</v>
      </c>
      <c r="H147">
        <f t="shared" si="17"/>
        <v>703040000</v>
      </c>
      <c r="I147">
        <f t="shared" si="18"/>
        <v>1437.6959999999999</v>
      </c>
      <c r="J147">
        <v>0.49</v>
      </c>
      <c r="K147">
        <f t="shared" si="20"/>
        <v>9200</v>
      </c>
    </row>
    <row r="148" spans="1:11" x14ac:dyDescent="0.3">
      <c r="A148" s="7" t="s">
        <v>168</v>
      </c>
      <c r="B148">
        <v>520</v>
      </c>
      <c r="C148">
        <v>260</v>
      </c>
      <c r="D148">
        <f t="shared" si="19"/>
        <v>135200</v>
      </c>
      <c r="E148" t="s">
        <v>58</v>
      </c>
      <c r="F148">
        <v>11.52</v>
      </c>
      <c r="G148">
        <f t="shared" si="16"/>
        <v>3046506666.6666665</v>
      </c>
      <c r="H148">
        <f t="shared" si="17"/>
        <v>761626666.66666663</v>
      </c>
      <c r="I148">
        <f t="shared" si="18"/>
        <v>1557.5039999999999</v>
      </c>
      <c r="J148">
        <v>0.49</v>
      </c>
      <c r="K148">
        <f t="shared" si="20"/>
        <v>9200</v>
      </c>
    </row>
    <row r="149" spans="1:11" x14ac:dyDescent="0.3">
      <c r="A149" s="7" t="s">
        <v>169</v>
      </c>
      <c r="B149">
        <v>560</v>
      </c>
      <c r="C149">
        <v>260</v>
      </c>
      <c r="D149">
        <f t="shared" si="19"/>
        <v>145600</v>
      </c>
      <c r="E149" t="s">
        <v>58</v>
      </c>
      <c r="F149">
        <v>11.52</v>
      </c>
      <c r="G149">
        <f t="shared" si="16"/>
        <v>3805013333.3333335</v>
      </c>
      <c r="H149">
        <f t="shared" si="17"/>
        <v>820213333.33333337</v>
      </c>
      <c r="I149">
        <f t="shared" si="18"/>
        <v>1677.3119999999999</v>
      </c>
      <c r="J149">
        <v>0.49</v>
      </c>
      <c r="K149">
        <f t="shared" si="20"/>
        <v>9200</v>
      </c>
    </row>
    <row r="150" spans="1:11" x14ac:dyDescent="0.3">
      <c r="A150" s="7" t="s">
        <v>170</v>
      </c>
      <c r="B150">
        <v>600</v>
      </c>
      <c r="C150">
        <v>260</v>
      </c>
      <c r="D150">
        <f t="shared" si="19"/>
        <v>156000</v>
      </c>
      <c r="E150" t="s">
        <v>58</v>
      </c>
      <c r="F150">
        <v>11.52</v>
      </c>
      <c r="G150">
        <f t="shared" si="16"/>
        <v>4680000000</v>
      </c>
      <c r="H150">
        <f t="shared" si="17"/>
        <v>878800000</v>
      </c>
      <c r="I150">
        <f t="shared" si="18"/>
        <v>1797.12</v>
      </c>
      <c r="J150">
        <v>0.49</v>
      </c>
      <c r="K150">
        <f t="shared" si="20"/>
        <v>9200</v>
      </c>
    </row>
    <row r="151" spans="1:11" x14ac:dyDescent="0.3">
      <c r="A151" s="7" t="s">
        <v>171</v>
      </c>
      <c r="B151">
        <v>640</v>
      </c>
      <c r="C151">
        <v>260</v>
      </c>
      <c r="D151">
        <f t="shared" si="19"/>
        <v>166400</v>
      </c>
      <c r="E151" t="s">
        <v>58</v>
      </c>
      <c r="F151">
        <v>11.52</v>
      </c>
      <c r="G151">
        <f t="shared" si="16"/>
        <v>5679786666.666667</v>
      </c>
      <c r="H151">
        <f t="shared" si="17"/>
        <v>937386666.66666663</v>
      </c>
      <c r="I151">
        <f t="shared" si="18"/>
        <v>1916.9280000000001</v>
      </c>
      <c r="J151">
        <v>0.49</v>
      </c>
      <c r="K151">
        <f t="shared" si="20"/>
        <v>9200</v>
      </c>
    </row>
    <row r="152" spans="1:11" x14ac:dyDescent="0.3">
      <c r="A152" s="7" t="s">
        <v>172</v>
      </c>
      <c r="B152">
        <v>680</v>
      </c>
      <c r="C152">
        <v>260</v>
      </c>
      <c r="D152">
        <f t="shared" si="19"/>
        <v>176800</v>
      </c>
      <c r="E152" t="s">
        <v>58</v>
      </c>
      <c r="F152">
        <v>11.52</v>
      </c>
      <c r="G152">
        <f t="shared" si="16"/>
        <v>6812693333.333333</v>
      </c>
      <c r="H152">
        <f t="shared" si="17"/>
        <v>995973333.33333337</v>
      </c>
      <c r="I152">
        <f t="shared" si="18"/>
        <v>2036.7360000000001</v>
      </c>
      <c r="J152">
        <v>0.49</v>
      </c>
      <c r="K152">
        <f t="shared" si="20"/>
        <v>9200</v>
      </c>
    </row>
    <row r="153" spans="1:11" x14ac:dyDescent="0.3">
      <c r="A153" s="7" t="s">
        <v>173</v>
      </c>
      <c r="B153">
        <v>720</v>
      </c>
      <c r="C153">
        <v>260</v>
      </c>
      <c r="D153">
        <f t="shared" si="19"/>
        <v>187200</v>
      </c>
      <c r="E153" t="s">
        <v>58</v>
      </c>
      <c r="F153">
        <v>11.52</v>
      </c>
      <c r="G153">
        <f t="shared" si="16"/>
        <v>8087040000</v>
      </c>
      <c r="H153">
        <f t="shared" si="17"/>
        <v>1054560000</v>
      </c>
      <c r="I153">
        <f t="shared" si="18"/>
        <v>2156.5439999999999</v>
      </c>
      <c r="J153">
        <v>0.49</v>
      </c>
      <c r="K153">
        <f t="shared" si="20"/>
        <v>9200</v>
      </c>
    </row>
    <row r="154" spans="1:11" x14ac:dyDescent="0.3">
      <c r="A154" s="7" t="s">
        <v>174</v>
      </c>
      <c r="B154">
        <v>760</v>
      </c>
      <c r="C154">
        <v>260</v>
      </c>
      <c r="D154">
        <f t="shared" si="19"/>
        <v>197600</v>
      </c>
      <c r="E154" t="s">
        <v>58</v>
      </c>
      <c r="F154">
        <v>11.52</v>
      </c>
      <c r="G154">
        <f t="shared" si="16"/>
        <v>9511146666.666666</v>
      </c>
      <c r="H154">
        <f t="shared" si="17"/>
        <v>1113146666.6666667</v>
      </c>
      <c r="I154">
        <f t="shared" si="18"/>
        <v>2276.3519999999999</v>
      </c>
      <c r="J154">
        <v>0.49</v>
      </c>
      <c r="K154">
        <f t="shared" si="20"/>
        <v>9200</v>
      </c>
    </row>
    <row r="155" spans="1:11" x14ac:dyDescent="0.3">
      <c r="A155" s="7" t="s">
        <v>175</v>
      </c>
      <c r="B155">
        <v>800</v>
      </c>
      <c r="C155">
        <v>260</v>
      </c>
      <c r="D155">
        <f t="shared" si="19"/>
        <v>208000</v>
      </c>
      <c r="E155" t="s">
        <v>58</v>
      </c>
      <c r="F155">
        <v>11.52</v>
      </c>
      <c r="G155">
        <f t="shared" si="16"/>
        <v>11093333333.333334</v>
      </c>
      <c r="H155">
        <f t="shared" si="17"/>
        <v>1171733333.3333333</v>
      </c>
      <c r="I155">
        <f t="shared" si="18"/>
        <v>2396.16</v>
      </c>
      <c r="J155">
        <v>0.49</v>
      </c>
      <c r="K155">
        <f t="shared" si="20"/>
        <v>9200</v>
      </c>
    </row>
    <row r="156" spans="1:11" x14ac:dyDescent="0.3">
      <c r="A156" s="7" t="s">
        <v>176</v>
      </c>
      <c r="B156">
        <v>840</v>
      </c>
      <c r="C156">
        <v>260</v>
      </c>
      <c r="D156">
        <f t="shared" si="19"/>
        <v>218400</v>
      </c>
      <c r="E156" t="s">
        <v>58</v>
      </c>
      <c r="F156">
        <v>11.52</v>
      </c>
      <c r="G156">
        <f t="shared" si="16"/>
        <v>12841920000</v>
      </c>
      <c r="H156">
        <f t="shared" si="17"/>
        <v>1230320000</v>
      </c>
      <c r="I156">
        <f t="shared" si="18"/>
        <v>2515.9679999999998</v>
      </c>
      <c r="J156">
        <v>0.49</v>
      </c>
      <c r="K156">
        <f t="shared" si="20"/>
        <v>9200</v>
      </c>
    </row>
    <row r="157" spans="1:11" x14ac:dyDescent="0.3">
      <c r="A157" s="7" t="s">
        <v>177</v>
      </c>
      <c r="B157">
        <v>880</v>
      </c>
      <c r="C157">
        <v>260</v>
      </c>
      <c r="D157">
        <f t="shared" si="19"/>
        <v>228800</v>
      </c>
      <c r="E157" t="s">
        <v>58</v>
      </c>
      <c r="F157">
        <v>11.52</v>
      </c>
      <c r="G157">
        <f t="shared" si="16"/>
        <v>14765226666.666666</v>
      </c>
      <c r="H157">
        <f t="shared" si="17"/>
        <v>1288906666.6666667</v>
      </c>
      <c r="I157">
        <f t="shared" si="18"/>
        <v>2635.7759999999998</v>
      </c>
      <c r="J157">
        <v>0.49</v>
      </c>
      <c r="K157">
        <f t="shared" si="20"/>
        <v>9200</v>
      </c>
    </row>
    <row r="158" spans="1:11" x14ac:dyDescent="0.3">
      <c r="A158" s="7" t="s">
        <v>178</v>
      </c>
      <c r="B158">
        <v>920</v>
      </c>
      <c r="C158">
        <v>260</v>
      </c>
      <c r="D158">
        <f t="shared" si="19"/>
        <v>239200</v>
      </c>
      <c r="E158" t="s">
        <v>58</v>
      </c>
      <c r="F158">
        <v>11.52</v>
      </c>
      <c r="G158">
        <f t="shared" si="16"/>
        <v>16871573333.333334</v>
      </c>
      <c r="H158">
        <f t="shared" si="17"/>
        <v>1347493333.3333333</v>
      </c>
      <c r="I158">
        <f t="shared" si="18"/>
        <v>2755.5839999999998</v>
      </c>
      <c r="J158">
        <v>0.49</v>
      </c>
      <c r="K158">
        <f t="shared" si="20"/>
        <v>9200</v>
      </c>
    </row>
    <row r="159" spans="1:11" x14ac:dyDescent="0.3">
      <c r="A159" s="7" t="s">
        <v>179</v>
      </c>
      <c r="B159">
        <v>960</v>
      </c>
      <c r="C159">
        <v>260</v>
      </c>
      <c r="D159">
        <f t="shared" si="19"/>
        <v>249600</v>
      </c>
      <c r="E159" t="s">
        <v>58</v>
      </c>
      <c r="F159">
        <v>11.52</v>
      </c>
      <c r="G159">
        <f t="shared" si="16"/>
        <v>19169280000</v>
      </c>
      <c r="H159">
        <f t="shared" si="17"/>
        <v>1406080000</v>
      </c>
      <c r="I159">
        <f t="shared" si="18"/>
        <v>2875.3919999999998</v>
      </c>
      <c r="J159">
        <v>0.49</v>
      </c>
      <c r="K159">
        <f t="shared" si="20"/>
        <v>9200</v>
      </c>
    </row>
    <row r="160" spans="1:11" x14ac:dyDescent="0.3">
      <c r="A160" s="7" t="s">
        <v>180</v>
      </c>
      <c r="B160">
        <v>1000</v>
      </c>
      <c r="C160">
        <v>260</v>
      </c>
      <c r="D160">
        <f t="shared" si="19"/>
        <v>260000</v>
      </c>
      <c r="E160" t="s">
        <v>58</v>
      </c>
      <c r="F160">
        <v>11.52</v>
      </c>
      <c r="G160">
        <f t="shared" si="16"/>
        <v>21666666666.666668</v>
      </c>
      <c r="H160">
        <f t="shared" si="17"/>
        <v>1464666666.6666667</v>
      </c>
      <c r="I160">
        <f t="shared" si="18"/>
        <v>2995.2</v>
      </c>
      <c r="J160">
        <v>0.49</v>
      </c>
      <c r="K160">
        <f t="shared" si="20"/>
        <v>9200</v>
      </c>
    </row>
    <row r="161" spans="1:11" x14ac:dyDescent="0.3">
      <c r="A161" s="7" t="s">
        <v>181</v>
      </c>
      <c r="B161">
        <v>1040</v>
      </c>
      <c r="C161">
        <v>260</v>
      </c>
      <c r="D161">
        <f t="shared" si="19"/>
        <v>270400</v>
      </c>
      <c r="E161" t="s">
        <v>58</v>
      </c>
      <c r="F161">
        <v>11.52</v>
      </c>
      <c r="G161">
        <f t="shared" si="16"/>
        <v>24372053333.333332</v>
      </c>
      <c r="H161">
        <f t="shared" si="17"/>
        <v>1523253333.3333333</v>
      </c>
      <c r="I161">
        <f t="shared" si="18"/>
        <v>3115.0079999999998</v>
      </c>
      <c r="J161">
        <v>0.49</v>
      </c>
      <c r="K161">
        <f t="shared" si="20"/>
        <v>9200</v>
      </c>
    </row>
    <row r="162" spans="1:11" x14ac:dyDescent="0.3">
      <c r="A162" s="7" t="s">
        <v>182</v>
      </c>
      <c r="B162">
        <v>1080</v>
      </c>
      <c r="C162">
        <v>260</v>
      </c>
      <c r="D162">
        <f t="shared" si="19"/>
        <v>280800</v>
      </c>
      <c r="E162" t="s">
        <v>58</v>
      </c>
      <c r="F162">
        <v>11.52</v>
      </c>
      <c r="G162">
        <f t="shared" si="16"/>
        <v>27293760000</v>
      </c>
      <c r="H162">
        <f t="shared" si="17"/>
        <v>1581840000</v>
      </c>
      <c r="I162">
        <f t="shared" si="18"/>
        <v>3234.8159999999998</v>
      </c>
      <c r="J162">
        <v>0.49</v>
      </c>
      <c r="K162">
        <f t="shared" si="20"/>
        <v>9200</v>
      </c>
    </row>
    <row r="163" spans="1:11" x14ac:dyDescent="0.3">
      <c r="A163" s="7" t="s">
        <v>183</v>
      </c>
      <c r="B163">
        <v>1120</v>
      </c>
      <c r="C163">
        <v>260</v>
      </c>
      <c r="D163">
        <f t="shared" si="19"/>
        <v>291200</v>
      </c>
      <c r="E163" t="s">
        <v>58</v>
      </c>
      <c r="F163">
        <v>11.52</v>
      </c>
      <c r="G163">
        <f t="shared" si="16"/>
        <v>30440106666.666668</v>
      </c>
      <c r="H163">
        <f t="shared" si="17"/>
        <v>1640426666.6666667</v>
      </c>
      <c r="I163">
        <f t="shared" si="18"/>
        <v>3354.6239999999998</v>
      </c>
      <c r="J163">
        <v>0.49</v>
      </c>
      <c r="K163">
        <f t="shared" si="20"/>
        <v>9200</v>
      </c>
    </row>
    <row r="164" spans="1:11" x14ac:dyDescent="0.3">
      <c r="A164" s="7" t="s">
        <v>184</v>
      </c>
      <c r="B164">
        <v>1160</v>
      </c>
      <c r="C164">
        <v>260</v>
      </c>
      <c r="D164">
        <f t="shared" si="19"/>
        <v>301600</v>
      </c>
      <c r="E164" t="s">
        <v>58</v>
      </c>
      <c r="F164">
        <v>11.52</v>
      </c>
      <c r="G164">
        <f t="shared" si="16"/>
        <v>33819413333.333332</v>
      </c>
      <c r="H164">
        <f t="shared" si="17"/>
        <v>1699013333.3333333</v>
      </c>
      <c r="I164">
        <f t="shared" si="18"/>
        <v>3474.4319999999998</v>
      </c>
      <c r="J164">
        <v>0.49</v>
      </c>
      <c r="K164">
        <f t="shared" si="20"/>
        <v>9200</v>
      </c>
    </row>
    <row r="165" spans="1:11" x14ac:dyDescent="0.3">
      <c r="A165" s="8" t="s">
        <v>185</v>
      </c>
      <c r="B165">
        <v>1200</v>
      </c>
      <c r="C165">
        <v>260</v>
      </c>
      <c r="D165">
        <f t="shared" si="19"/>
        <v>312000</v>
      </c>
      <c r="E165" t="s">
        <v>58</v>
      </c>
      <c r="F165">
        <v>11.52</v>
      </c>
      <c r="G165">
        <f t="shared" si="16"/>
        <v>37440000000</v>
      </c>
      <c r="H165">
        <f t="shared" si="17"/>
        <v>1757600000</v>
      </c>
      <c r="I165">
        <f t="shared" si="18"/>
        <v>3594.24</v>
      </c>
      <c r="J165">
        <v>0.49</v>
      </c>
      <c r="K165">
        <f t="shared" si="20"/>
        <v>9200</v>
      </c>
    </row>
  </sheetData>
  <pageMargins left="0.25" right="0.25" top="0.75" bottom="0.75" header="0.3" footer="0.3"/>
  <pageSetup paperSize="9" scale="75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31DAB-A2E2-4D28-8BB2-0CB541F53235}">
  <sheetPr>
    <pageSetUpPr fitToPage="1"/>
  </sheetPr>
  <dimension ref="A1:N23"/>
  <sheetViews>
    <sheetView zoomScale="110" zoomScaleNormal="110" workbookViewId="0">
      <selection activeCell="F28" sqref="F28"/>
    </sheetView>
  </sheetViews>
  <sheetFormatPr defaultRowHeight="14.4" x14ac:dyDescent="0.3"/>
  <cols>
    <col min="1" max="1" width="10.77734375" bestFit="1" customWidth="1"/>
    <col min="2" max="2" width="10.88671875" bestFit="1" customWidth="1"/>
    <col min="3" max="3" width="10.44140625" bestFit="1" customWidth="1"/>
    <col min="4" max="4" width="10.21875" bestFit="1" customWidth="1"/>
    <col min="5" max="5" width="17.21875" bestFit="1" customWidth="1"/>
    <col min="6" max="6" width="14.6640625" bestFit="1" customWidth="1"/>
    <col min="7" max="7" width="18" customWidth="1"/>
    <col min="8" max="8" width="11.88671875" bestFit="1" customWidth="1"/>
    <col min="9" max="9" width="16.44140625" bestFit="1" customWidth="1"/>
    <col min="10" max="10" width="18.44140625" bestFit="1" customWidth="1"/>
    <col min="11" max="11" width="9.109375" bestFit="1" customWidth="1"/>
    <col min="12" max="12" width="12" bestFit="1" customWidth="1"/>
    <col min="13" max="13" width="13.6640625" bestFit="1" customWidth="1"/>
    <col min="14" max="14" width="9.44140625" bestFit="1" customWidth="1"/>
  </cols>
  <sheetData>
    <row r="1" spans="1:14" x14ac:dyDescent="0.3">
      <c r="A1" s="6" t="s">
        <v>3</v>
      </c>
      <c r="B1" s="6" t="s">
        <v>48</v>
      </c>
      <c r="C1" s="6" t="s">
        <v>186</v>
      </c>
      <c r="D1" s="6" t="s">
        <v>2</v>
      </c>
      <c r="E1" s="6" t="s">
        <v>331</v>
      </c>
      <c r="F1" s="6" t="s">
        <v>332</v>
      </c>
      <c r="G1" s="6" t="s">
        <v>333</v>
      </c>
      <c r="H1" s="6" t="s">
        <v>7</v>
      </c>
      <c r="I1" s="6" t="s">
        <v>334</v>
      </c>
      <c r="J1" s="6" t="s">
        <v>425</v>
      </c>
      <c r="K1" s="6" t="s">
        <v>324</v>
      </c>
      <c r="L1" s="6" t="s">
        <v>326</v>
      </c>
      <c r="M1" s="6" t="s">
        <v>325</v>
      </c>
      <c r="N1" s="6" t="s">
        <v>17</v>
      </c>
    </row>
    <row r="2" spans="1:14" x14ac:dyDescent="0.3">
      <c r="A2" s="7" t="s">
        <v>5</v>
      </c>
      <c r="B2">
        <v>100</v>
      </c>
      <c r="C2">
        <f>B2</f>
        <v>100</v>
      </c>
      <c r="D2">
        <f>B2*C2</f>
        <v>10000</v>
      </c>
      <c r="E2">
        <v>2.5000000000000001E-2</v>
      </c>
      <c r="F2">
        <f>D2*E2</f>
        <v>250</v>
      </c>
      <c r="G2">
        <f>D2-F2</f>
        <v>9750</v>
      </c>
      <c r="H2">
        <f>(30*0.85)/1.5</f>
        <v>17</v>
      </c>
      <c r="I2" s="3">
        <f>500/1.15</f>
        <v>434.78260869565219</v>
      </c>
      <c r="J2" s="3">
        <f>(H2*G2+I2*F2)/D2</f>
        <v>27.444565217391304</v>
      </c>
      <c r="K2" s="2">
        <f>(G2*H2+F2*I2)/1000</f>
        <v>274.445652173913</v>
      </c>
      <c r="L2">
        <f>B2^3*C2/12</f>
        <v>8333333.333333333</v>
      </c>
      <c r="M2">
        <v>0.49</v>
      </c>
      <c r="N2">
        <v>32837</v>
      </c>
    </row>
    <row r="3" spans="1:14" x14ac:dyDescent="0.3">
      <c r="A3" s="7" t="s">
        <v>20</v>
      </c>
      <c r="B3">
        <v>120</v>
      </c>
      <c r="C3">
        <f t="shared" ref="C3:C23" si="0">B3</f>
        <v>120</v>
      </c>
      <c r="D3">
        <f t="shared" ref="D3:D23" si="1">B3*C3</f>
        <v>14400</v>
      </c>
      <c r="E3">
        <v>2.5000000000000001E-2</v>
      </c>
      <c r="F3">
        <f t="shared" ref="F3:F23" si="2">D3*E3</f>
        <v>360</v>
      </c>
      <c r="G3">
        <f t="shared" ref="G3:G23" si="3">D3-F3</f>
        <v>14040</v>
      </c>
      <c r="H3">
        <f t="shared" ref="H3:H23" si="4">(30*0.85)/1.5</f>
        <v>17</v>
      </c>
      <c r="I3" s="3">
        <f t="shared" ref="I3:I23" si="5">500/1.15</f>
        <v>434.78260869565219</v>
      </c>
      <c r="J3" s="3">
        <f t="shared" ref="J3:J23" si="6">(H3*G3+I3*F3)/D3</f>
        <v>27.444565217391307</v>
      </c>
      <c r="K3" s="2">
        <f t="shared" ref="K3:K23" si="7">(G3*H3+F3*I3)/1000</f>
        <v>395.20173913043482</v>
      </c>
      <c r="L3">
        <f t="shared" ref="L3:L23" si="8">B3^3*C3/12</f>
        <v>17280000</v>
      </c>
      <c r="M3">
        <v>0.49</v>
      </c>
      <c r="N3">
        <v>32837</v>
      </c>
    </row>
    <row r="4" spans="1:14" x14ac:dyDescent="0.3">
      <c r="A4" s="7" t="s">
        <v>335</v>
      </c>
      <c r="B4">
        <v>140</v>
      </c>
      <c r="C4">
        <f t="shared" si="0"/>
        <v>140</v>
      </c>
      <c r="D4">
        <f t="shared" si="1"/>
        <v>19600</v>
      </c>
      <c r="E4">
        <v>2.5000000000000001E-2</v>
      </c>
      <c r="F4">
        <f t="shared" si="2"/>
        <v>490</v>
      </c>
      <c r="G4">
        <f t="shared" si="3"/>
        <v>19110</v>
      </c>
      <c r="H4">
        <f t="shared" si="4"/>
        <v>17</v>
      </c>
      <c r="I4" s="3">
        <f t="shared" si="5"/>
        <v>434.78260869565219</v>
      </c>
      <c r="J4" s="3">
        <f t="shared" si="6"/>
        <v>27.444565217391307</v>
      </c>
      <c r="K4" s="2">
        <f t="shared" si="7"/>
        <v>537.91347826086962</v>
      </c>
      <c r="L4">
        <f t="shared" si="8"/>
        <v>32013333.333333332</v>
      </c>
      <c r="M4">
        <v>0.49</v>
      </c>
      <c r="N4">
        <v>32837</v>
      </c>
    </row>
    <row r="5" spans="1:14" x14ac:dyDescent="0.3">
      <c r="A5" s="7" t="s">
        <v>32</v>
      </c>
      <c r="B5">
        <v>160</v>
      </c>
      <c r="C5">
        <f t="shared" si="0"/>
        <v>160</v>
      </c>
      <c r="D5">
        <f t="shared" si="1"/>
        <v>25600</v>
      </c>
      <c r="E5">
        <v>2.5000000000000001E-2</v>
      </c>
      <c r="F5">
        <f t="shared" si="2"/>
        <v>640</v>
      </c>
      <c r="G5">
        <f t="shared" si="3"/>
        <v>24960</v>
      </c>
      <c r="H5">
        <f t="shared" si="4"/>
        <v>17</v>
      </c>
      <c r="I5" s="3">
        <f t="shared" si="5"/>
        <v>434.78260869565219</v>
      </c>
      <c r="J5" s="3">
        <f t="shared" si="6"/>
        <v>27.444565217391304</v>
      </c>
      <c r="K5" s="2">
        <f t="shared" si="7"/>
        <v>702.58086956521743</v>
      </c>
      <c r="L5">
        <f t="shared" si="8"/>
        <v>54613333.333333336</v>
      </c>
      <c r="M5">
        <v>0.49</v>
      </c>
      <c r="N5">
        <v>32837</v>
      </c>
    </row>
    <row r="6" spans="1:14" x14ac:dyDescent="0.3">
      <c r="A6" s="7" t="s">
        <v>336</v>
      </c>
      <c r="B6">
        <v>180</v>
      </c>
      <c r="C6">
        <f t="shared" si="0"/>
        <v>180</v>
      </c>
      <c r="D6">
        <f t="shared" si="1"/>
        <v>32400</v>
      </c>
      <c r="E6">
        <v>2.5000000000000001E-2</v>
      </c>
      <c r="F6">
        <f t="shared" si="2"/>
        <v>810</v>
      </c>
      <c r="G6">
        <f t="shared" si="3"/>
        <v>31590</v>
      </c>
      <c r="H6">
        <f t="shared" si="4"/>
        <v>17</v>
      </c>
      <c r="I6" s="3">
        <f t="shared" si="5"/>
        <v>434.78260869565219</v>
      </c>
      <c r="J6" s="3">
        <f t="shared" si="6"/>
        <v>27.444565217391304</v>
      </c>
      <c r="K6" s="2">
        <f t="shared" si="7"/>
        <v>889.20391304347822</v>
      </c>
      <c r="L6">
        <f t="shared" si="8"/>
        <v>87480000</v>
      </c>
      <c r="M6">
        <v>0.49</v>
      </c>
      <c r="N6">
        <v>32837</v>
      </c>
    </row>
    <row r="7" spans="1:14" x14ac:dyDescent="0.3">
      <c r="A7" s="7" t="s">
        <v>8</v>
      </c>
      <c r="B7">
        <v>200</v>
      </c>
      <c r="C7">
        <f t="shared" si="0"/>
        <v>200</v>
      </c>
      <c r="D7">
        <f t="shared" si="1"/>
        <v>40000</v>
      </c>
      <c r="E7">
        <v>2.5000000000000001E-2</v>
      </c>
      <c r="F7">
        <f t="shared" si="2"/>
        <v>1000</v>
      </c>
      <c r="G7">
        <f t="shared" si="3"/>
        <v>39000</v>
      </c>
      <c r="H7">
        <f t="shared" si="4"/>
        <v>17</v>
      </c>
      <c r="I7" s="3">
        <f t="shared" si="5"/>
        <v>434.78260869565219</v>
      </c>
      <c r="J7" s="3">
        <f t="shared" si="6"/>
        <v>27.444565217391304</v>
      </c>
      <c r="K7" s="2">
        <f t="shared" si="7"/>
        <v>1097.782608695652</v>
      </c>
      <c r="L7">
        <f t="shared" si="8"/>
        <v>133333333.33333333</v>
      </c>
      <c r="M7">
        <v>0.49</v>
      </c>
      <c r="N7">
        <v>32837</v>
      </c>
    </row>
    <row r="8" spans="1:14" x14ac:dyDescent="0.3">
      <c r="A8" s="7" t="s">
        <v>337</v>
      </c>
      <c r="B8">
        <v>220</v>
      </c>
      <c r="C8">
        <f t="shared" si="0"/>
        <v>220</v>
      </c>
      <c r="D8">
        <f t="shared" si="1"/>
        <v>48400</v>
      </c>
      <c r="E8">
        <v>2.5000000000000001E-2</v>
      </c>
      <c r="F8">
        <f t="shared" si="2"/>
        <v>1210</v>
      </c>
      <c r="G8">
        <f t="shared" si="3"/>
        <v>47190</v>
      </c>
      <c r="H8">
        <f t="shared" si="4"/>
        <v>17</v>
      </c>
      <c r="I8" s="3">
        <f t="shared" si="5"/>
        <v>434.78260869565219</v>
      </c>
      <c r="J8" s="3">
        <f t="shared" si="6"/>
        <v>27.444565217391307</v>
      </c>
      <c r="K8" s="2">
        <f t="shared" si="7"/>
        <v>1328.3169565217393</v>
      </c>
      <c r="L8">
        <f t="shared" si="8"/>
        <v>195213333.33333334</v>
      </c>
      <c r="M8">
        <v>0.49</v>
      </c>
      <c r="N8">
        <v>32837</v>
      </c>
    </row>
    <row r="9" spans="1:14" x14ac:dyDescent="0.3">
      <c r="A9" s="7" t="s">
        <v>137</v>
      </c>
      <c r="B9">
        <v>240</v>
      </c>
      <c r="C9">
        <f t="shared" si="0"/>
        <v>240</v>
      </c>
      <c r="D9">
        <f t="shared" si="1"/>
        <v>57600</v>
      </c>
      <c r="E9">
        <v>2.5000000000000001E-2</v>
      </c>
      <c r="F9">
        <f t="shared" si="2"/>
        <v>1440</v>
      </c>
      <c r="G9">
        <f t="shared" si="3"/>
        <v>56160</v>
      </c>
      <c r="H9">
        <f t="shared" si="4"/>
        <v>17</v>
      </c>
      <c r="I9" s="3">
        <f t="shared" si="5"/>
        <v>434.78260869565219</v>
      </c>
      <c r="J9" s="3">
        <f t="shared" si="6"/>
        <v>27.444565217391307</v>
      </c>
      <c r="K9" s="2">
        <f t="shared" si="7"/>
        <v>1580.8069565217393</v>
      </c>
      <c r="L9">
        <f t="shared" si="8"/>
        <v>276480000</v>
      </c>
      <c r="M9">
        <v>0.49</v>
      </c>
      <c r="N9">
        <v>32837</v>
      </c>
    </row>
    <row r="10" spans="1:14" x14ac:dyDescent="0.3">
      <c r="A10" s="7" t="s">
        <v>338</v>
      </c>
      <c r="B10">
        <v>260</v>
      </c>
      <c r="C10">
        <f t="shared" si="0"/>
        <v>260</v>
      </c>
      <c r="D10">
        <f t="shared" si="1"/>
        <v>67600</v>
      </c>
      <c r="E10">
        <v>2.5000000000000001E-2</v>
      </c>
      <c r="F10">
        <f t="shared" si="2"/>
        <v>1690</v>
      </c>
      <c r="G10">
        <f t="shared" si="3"/>
        <v>65910</v>
      </c>
      <c r="H10">
        <f t="shared" si="4"/>
        <v>17</v>
      </c>
      <c r="I10" s="3">
        <f t="shared" si="5"/>
        <v>434.78260869565219</v>
      </c>
      <c r="J10" s="3">
        <f t="shared" si="6"/>
        <v>27.444565217391307</v>
      </c>
      <c r="K10" s="2">
        <f t="shared" si="7"/>
        <v>1855.2526086956523</v>
      </c>
      <c r="L10">
        <f t="shared" si="8"/>
        <v>380813333.33333331</v>
      </c>
      <c r="M10">
        <v>0.49</v>
      </c>
      <c r="N10">
        <v>32837</v>
      </c>
    </row>
    <row r="11" spans="1:14" x14ac:dyDescent="0.3">
      <c r="A11" s="7" t="s">
        <v>339</v>
      </c>
      <c r="B11">
        <v>280</v>
      </c>
      <c r="C11">
        <f t="shared" si="0"/>
        <v>280</v>
      </c>
      <c r="D11">
        <f t="shared" si="1"/>
        <v>78400</v>
      </c>
      <c r="E11">
        <v>2.5000000000000001E-2</v>
      </c>
      <c r="F11">
        <f t="shared" si="2"/>
        <v>1960</v>
      </c>
      <c r="G11">
        <f t="shared" si="3"/>
        <v>76440</v>
      </c>
      <c r="H11">
        <f t="shared" si="4"/>
        <v>17</v>
      </c>
      <c r="I11" s="3">
        <f t="shared" si="5"/>
        <v>434.78260869565219</v>
      </c>
      <c r="J11" s="3">
        <f t="shared" si="6"/>
        <v>27.444565217391307</v>
      </c>
      <c r="K11" s="2">
        <f t="shared" si="7"/>
        <v>2151.6539130434785</v>
      </c>
      <c r="L11">
        <f t="shared" si="8"/>
        <v>512213333.33333331</v>
      </c>
      <c r="M11">
        <v>0.49</v>
      </c>
      <c r="N11">
        <v>32837</v>
      </c>
    </row>
    <row r="12" spans="1:14" x14ac:dyDescent="0.3">
      <c r="A12" s="7" t="s">
        <v>9</v>
      </c>
      <c r="B12">
        <v>300</v>
      </c>
      <c r="C12">
        <f t="shared" si="0"/>
        <v>300</v>
      </c>
      <c r="D12">
        <f t="shared" si="1"/>
        <v>90000</v>
      </c>
      <c r="E12">
        <v>2.5000000000000001E-2</v>
      </c>
      <c r="F12">
        <f t="shared" si="2"/>
        <v>2250</v>
      </c>
      <c r="G12">
        <f t="shared" si="3"/>
        <v>87750</v>
      </c>
      <c r="H12">
        <f t="shared" si="4"/>
        <v>17</v>
      </c>
      <c r="I12" s="3">
        <f t="shared" si="5"/>
        <v>434.78260869565219</v>
      </c>
      <c r="J12" s="3">
        <f t="shared" si="6"/>
        <v>27.444565217391304</v>
      </c>
      <c r="K12" s="2">
        <f t="shared" si="7"/>
        <v>2470.0108695652175</v>
      </c>
      <c r="L12">
        <f t="shared" si="8"/>
        <v>675000000</v>
      </c>
      <c r="M12">
        <v>0.49</v>
      </c>
      <c r="N12">
        <v>32837</v>
      </c>
    </row>
    <row r="13" spans="1:14" x14ac:dyDescent="0.3">
      <c r="A13" s="7" t="s">
        <v>340</v>
      </c>
      <c r="B13">
        <v>320</v>
      </c>
      <c r="C13">
        <f t="shared" si="0"/>
        <v>320</v>
      </c>
      <c r="D13">
        <f t="shared" si="1"/>
        <v>102400</v>
      </c>
      <c r="E13">
        <v>2.5000000000000001E-2</v>
      </c>
      <c r="F13">
        <f t="shared" si="2"/>
        <v>2560</v>
      </c>
      <c r="G13">
        <f t="shared" si="3"/>
        <v>99840</v>
      </c>
      <c r="H13">
        <f t="shared" si="4"/>
        <v>17</v>
      </c>
      <c r="I13" s="3">
        <f t="shared" si="5"/>
        <v>434.78260869565219</v>
      </c>
      <c r="J13" s="3">
        <f t="shared" si="6"/>
        <v>27.444565217391304</v>
      </c>
      <c r="K13" s="2">
        <f t="shared" si="7"/>
        <v>2810.3234782608697</v>
      </c>
      <c r="L13">
        <f t="shared" si="8"/>
        <v>873813333.33333337</v>
      </c>
      <c r="M13">
        <v>0.49</v>
      </c>
      <c r="N13">
        <v>32837</v>
      </c>
    </row>
    <row r="14" spans="1:14" x14ac:dyDescent="0.3">
      <c r="A14" s="7" t="s">
        <v>341</v>
      </c>
      <c r="B14">
        <v>340</v>
      </c>
      <c r="C14">
        <f t="shared" si="0"/>
        <v>340</v>
      </c>
      <c r="D14">
        <f t="shared" si="1"/>
        <v>115600</v>
      </c>
      <c r="E14">
        <v>2.5000000000000001E-2</v>
      </c>
      <c r="F14">
        <f t="shared" si="2"/>
        <v>2890</v>
      </c>
      <c r="G14">
        <f t="shared" si="3"/>
        <v>112710</v>
      </c>
      <c r="H14">
        <f t="shared" si="4"/>
        <v>17</v>
      </c>
      <c r="I14" s="3">
        <f t="shared" si="5"/>
        <v>434.78260869565219</v>
      </c>
      <c r="J14" s="3">
        <f t="shared" si="6"/>
        <v>27.444565217391304</v>
      </c>
      <c r="K14" s="2">
        <f t="shared" si="7"/>
        <v>3172.5917391304347</v>
      </c>
      <c r="L14">
        <f t="shared" si="8"/>
        <v>1113613333.3333333</v>
      </c>
      <c r="M14">
        <v>0.49</v>
      </c>
      <c r="N14">
        <v>32837</v>
      </c>
    </row>
    <row r="15" spans="1:14" x14ac:dyDescent="0.3">
      <c r="A15" s="7" t="s">
        <v>342</v>
      </c>
      <c r="B15">
        <v>360</v>
      </c>
      <c r="C15">
        <f t="shared" si="0"/>
        <v>360</v>
      </c>
      <c r="D15">
        <f t="shared" si="1"/>
        <v>129600</v>
      </c>
      <c r="E15">
        <v>2.5000000000000001E-2</v>
      </c>
      <c r="F15">
        <f t="shared" si="2"/>
        <v>3240</v>
      </c>
      <c r="G15">
        <f t="shared" si="3"/>
        <v>126360</v>
      </c>
      <c r="H15">
        <f t="shared" si="4"/>
        <v>17</v>
      </c>
      <c r="I15" s="3">
        <f t="shared" si="5"/>
        <v>434.78260869565219</v>
      </c>
      <c r="J15" s="3">
        <f t="shared" si="6"/>
        <v>27.444565217391304</v>
      </c>
      <c r="K15" s="2">
        <f t="shared" si="7"/>
        <v>3556.8156521739129</v>
      </c>
      <c r="L15">
        <f t="shared" si="8"/>
        <v>1399680000</v>
      </c>
      <c r="M15">
        <v>0.49</v>
      </c>
      <c r="N15">
        <v>32837</v>
      </c>
    </row>
    <row r="16" spans="1:14" x14ac:dyDescent="0.3">
      <c r="A16" s="7" t="s">
        <v>10</v>
      </c>
      <c r="B16">
        <v>400</v>
      </c>
      <c r="C16">
        <f t="shared" si="0"/>
        <v>400</v>
      </c>
      <c r="D16">
        <f t="shared" si="1"/>
        <v>160000</v>
      </c>
      <c r="E16">
        <v>2.5000000000000001E-2</v>
      </c>
      <c r="F16">
        <f t="shared" si="2"/>
        <v>4000</v>
      </c>
      <c r="G16">
        <f t="shared" si="3"/>
        <v>156000</v>
      </c>
      <c r="H16">
        <f t="shared" si="4"/>
        <v>17</v>
      </c>
      <c r="I16" s="3">
        <f t="shared" si="5"/>
        <v>434.78260869565219</v>
      </c>
      <c r="J16" s="3">
        <f t="shared" si="6"/>
        <v>27.444565217391304</v>
      </c>
      <c r="K16" s="2">
        <f t="shared" si="7"/>
        <v>4391.1304347826081</v>
      </c>
      <c r="L16">
        <f t="shared" si="8"/>
        <v>2133333333.3333333</v>
      </c>
      <c r="M16">
        <v>0.49</v>
      </c>
      <c r="N16">
        <v>32837</v>
      </c>
    </row>
    <row r="17" spans="1:14" x14ac:dyDescent="0.3">
      <c r="A17" s="7" t="s">
        <v>11</v>
      </c>
      <c r="B17">
        <v>450</v>
      </c>
      <c r="C17">
        <f t="shared" si="0"/>
        <v>450</v>
      </c>
      <c r="D17">
        <f t="shared" si="1"/>
        <v>202500</v>
      </c>
      <c r="E17">
        <v>2.5000000000000001E-2</v>
      </c>
      <c r="F17">
        <f t="shared" si="2"/>
        <v>5062.5</v>
      </c>
      <c r="G17">
        <f t="shared" si="3"/>
        <v>197437.5</v>
      </c>
      <c r="H17">
        <f t="shared" si="4"/>
        <v>17</v>
      </c>
      <c r="I17" s="3">
        <f t="shared" si="5"/>
        <v>434.78260869565219</v>
      </c>
      <c r="J17" s="3">
        <f t="shared" si="6"/>
        <v>27.444565217391304</v>
      </c>
      <c r="K17" s="2">
        <f t="shared" si="7"/>
        <v>5557.524456521739</v>
      </c>
      <c r="L17">
        <f t="shared" si="8"/>
        <v>3417187500</v>
      </c>
      <c r="M17">
        <v>0.49</v>
      </c>
      <c r="N17">
        <v>32837</v>
      </c>
    </row>
    <row r="18" spans="1:14" x14ac:dyDescent="0.3">
      <c r="A18" s="7" t="s">
        <v>12</v>
      </c>
      <c r="B18">
        <v>500</v>
      </c>
      <c r="C18">
        <f t="shared" si="0"/>
        <v>500</v>
      </c>
      <c r="D18">
        <f t="shared" si="1"/>
        <v>250000</v>
      </c>
      <c r="E18">
        <v>2.5000000000000001E-2</v>
      </c>
      <c r="F18">
        <f t="shared" si="2"/>
        <v>6250</v>
      </c>
      <c r="G18">
        <f t="shared" si="3"/>
        <v>243750</v>
      </c>
      <c r="H18">
        <f t="shared" si="4"/>
        <v>17</v>
      </c>
      <c r="I18" s="3">
        <f t="shared" si="5"/>
        <v>434.78260869565219</v>
      </c>
      <c r="J18" s="3">
        <f t="shared" si="6"/>
        <v>27.444565217391304</v>
      </c>
      <c r="K18" s="2">
        <f t="shared" si="7"/>
        <v>6861.141304347826</v>
      </c>
      <c r="L18">
        <f t="shared" si="8"/>
        <v>5208333333.333333</v>
      </c>
      <c r="M18">
        <v>0.49</v>
      </c>
      <c r="N18">
        <v>32837</v>
      </c>
    </row>
    <row r="19" spans="1:14" x14ac:dyDescent="0.3">
      <c r="A19" s="7" t="s">
        <v>13</v>
      </c>
      <c r="B19">
        <v>550</v>
      </c>
      <c r="C19">
        <f t="shared" si="0"/>
        <v>550</v>
      </c>
      <c r="D19">
        <f t="shared" si="1"/>
        <v>302500</v>
      </c>
      <c r="E19">
        <v>2.5000000000000001E-2</v>
      </c>
      <c r="F19">
        <f t="shared" si="2"/>
        <v>7562.5</v>
      </c>
      <c r="G19">
        <f t="shared" si="3"/>
        <v>294937.5</v>
      </c>
      <c r="H19">
        <f t="shared" si="4"/>
        <v>17</v>
      </c>
      <c r="I19" s="3">
        <f t="shared" si="5"/>
        <v>434.78260869565219</v>
      </c>
      <c r="J19" s="3">
        <f t="shared" si="6"/>
        <v>27.444565217391304</v>
      </c>
      <c r="K19" s="2">
        <f t="shared" si="7"/>
        <v>8301.98097826087</v>
      </c>
      <c r="L19">
        <f t="shared" si="8"/>
        <v>7625520833.333333</v>
      </c>
      <c r="M19">
        <v>0.49</v>
      </c>
      <c r="N19">
        <v>32837</v>
      </c>
    </row>
    <row r="20" spans="1:14" x14ac:dyDescent="0.3">
      <c r="A20" s="7" t="s">
        <v>14</v>
      </c>
      <c r="B20">
        <v>600</v>
      </c>
      <c r="C20">
        <f t="shared" si="0"/>
        <v>600</v>
      </c>
      <c r="D20">
        <f t="shared" si="1"/>
        <v>360000</v>
      </c>
      <c r="E20">
        <v>2.5000000000000001E-2</v>
      </c>
      <c r="F20">
        <f t="shared" si="2"/>
        <v>9000</v>
      </c>
      <c r="G20">
        <f t="shared" si="3"/>
        <v>351000</v>
      </c>
      <c r="H20">
        <f t="shared" si="4"/>
        <v>17</v>
      </c>
      <c r="I20" s="3">
        <f t="shared" si="5"/>
        <v>434.78260869565219</v>
      </c>
      <c r="J20" s="3">
        <f t="shared" si="6"/>
        <v>27.444565217391304</v>
      </c>
      <c r="K20" s="2">
        <f t="shared" si="7"/>
        <v>9880.04347826087</v>
      </c>
      <c r="L20">
        <f t="shared" si="8"/>
        <v>10800000000</v>
      </c>
      <c r="M20">
        <v>0.49</v>
      </c>
      <c r="N20">
        <v>32837</v>
      </c>
    </row>
    <row r="21" spans="1:14" x14ac:dyDescent="0.3">
      <c r="A21" s="7" t="s">
        <v>343</v>
      </c>
      <c r="B21">
        <v>650</v>
      </c>
      <c r="C21">
        <f t="shared" si="0"/>
        <v>650</v>
      </c>
      <c r="D21">
        <f t="shared" si="1"/>
        <v>422500</v>
      </c>
      <c r="E21">
        <v>2.5000000000000001E-2</v>
      </c>
      <c r="F21">
        <f t="shared" si="2"/>
        <v>10562.5</v>
      </c>
      <c r="G21">
        <f t="shared" si="3"/>
        <v>411937.5</v>
      </c>
      <c r="H21">
        <f t="shared" si="4"/>
        <v>17</v>
      </c>
      <c r="I21" s="3">
        <f t="shared" si="5"/>
        <v>434.78260869565219</v>
      </c>
      <c r="J21" s="3">
        <f t="shared" si="6"/>
        <v>27.444565217391304</v>
      </c>
      <c r="K21" s="2">
        <f t="shared" si="7"/>
        <v>11595.328804347826</v>
      </c>
      <c r="L21">
        <f t="shared" si="8"/>
        <v>14875520833.333334</v>
      </c>
      <c r="M21">
        <v>0.49</v>
      </c>
      <c r="N21">
        <v>32837</v>
      </c>
    </row>
    <row r="22" spans="1:14" x14ac:dyDescent="0.3">
      <c r="A22" s="7" t="s">
        <v>344</v>
      </c>
      <c r="B22">
        <v>700</v>
      </c>
      <c r="C22">
        <f t="shared" si="0"/>
        <v>700</v>
      </c>
      <c r="D22">
        <f t="shared" si="1"/>
        <v>490000</v>
      </c>
      <c r="E22">
        <v>2.5000000000000001E-2</v>
      </c>
      <c r="F22">
        <f t="shared" si="2"/>
        <v>12250</v>
      </c>
      <c r="G22">
        <f t="shared" si="3"/>
        <v>477750</v>
      </c>
      <c r="H22">
        <f t="shared" si="4"/>
        <v>17</v>
      </c>
      <c r="I22" s="3">
        <f t="shared" si="5"/>
        <v>434.78260869565219</v>
      </c>
      <c r="J22" s="3">
        <f t="shared" si="6"/>
        <v>27.444565217391304</v>
      </c>
      <c r="K22" s="2">
        <f t="shared" si="7"/>
        <v>13447.836956521738</v>
      </c>
      <c r="L22">
        <f t="shared" si="8"/>
        <v>20008333333.333332</v>
      </c>
      <c r="M22">
        <v>0.49</v>
      </c>
      <c r="N22">
        <v>32837</v>
      </c>
    </row>
    <row r="23" spans="1:14" x14ac:dyDescent="0.3">
      <c r="A23" s="8" t="s">
        <v>345</v>
      </c>
      <c r="B23">
        <v>800</v>
      </c>
      <c r="C23">
        <f t="shared" si="0"/>
        <v>800</v>
      </c>
      <c r="D23">
        <f t="shared" si="1"/>
        <v>640000</v>
      </c>
      <c r="E23">
        <v>2.5000000000000001E-2</v>
      </c>
      <c r="F23">
        <f t="shared" si="2"/>
        <v>16000</v>
      </c>
      <c r="G23">
        <f t="shared" si="3"/>
        <v>624000</v>
      </c>
      <c r="H23">
        <f t="shared" si="4"/>
        <v>17</v>
      </c>
      <c r="I23" s="3">
        <f t="shared" si="5"/>
        <v>434.78260869565219</v>
      </c>
      <c r="J23" s="3">
        <f t="shared" si="6"/>
        <v>27.444565217391304</v>
      </c>
      <c r="K23" s="2">
        <f t="shared" si="7"/>
        <v>17564.521739130432</v>
      </c>
      <c r="L23">
        <f t="shared" si="8"/>
        <v>34133333333.333332</v>
      </c>
      <c r="M23">
        <v>0.49</v>
      </c>
      <c r="N23">
        <v>32837</v>
      </c>
    </row>
  </sheetData>
  <phoneticPr fontId="2" type="noConversion"/>
  <pageMargins left="0.25" right="0.25" top="0.75" bottom="0.75" header="0.3" footer="0.3"/>
  <pageSetup paperSize="9" scale="7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8</vt:i4>
      </vt:variant>
    </vt:vector>
  </HeadingPairs>
  <TitlesOfParts>
    <vt:vector size="8" baseType="lpstr">
      <vt:lpstr>HCS - Floor</vt:lpstr>
      <vt:lpstr>CLT - Floor</vt:lpstr>
      <vt:lpstr>Steel - Beam</vt:lpstr>
      <vt:lpstr>GLT - Beam</vt:lpstr>
      <vt:lpstr>Concrete - Beam</vt:lpstr>
      <vt:lpstr>Steel - Column</vt:lpstr>
      <vt:lpstr>GLT - Column</vt:lpstr>
      <vt:lpstr>Concrete - Column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Runa Neefs</dc:creator>
  <cp:lastModifiedBy>Runa Neefs</cp:lastModifiedBy>
  <cp:lastPrinted>2024-06-06T11:31:12Z</cp:lastPrinted>
  <dcterms:created xsi:type="dcterms:W3CDTF">2024-04-12T10:09:41Z</dcterms:created>
  <dcterms:modified xsi:type="dcterms:W3CDTF">2024-06-06T11:31:39Z</dcterms:modified>
</cp:coreProperties>
</file>