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ohongtao/Desktop/projects/Excel Projects/Manufacturing Downtime/"/>
    </mc:Choice>
  </mc:AlternateContent>
  <xr:revisionPtr revIDLastSave="0" documentId="8_{A2A6294A-BD3E-BC47-9E64-E640876F8BA6}" xr6:coauthVersionLast="47" xr6:coauthVersionMax="47" xr10:uidLastSave="{00000000-0000-0000-0000-000000000000}"/>
  <bookViews>
    <workbookView xWindow="0" yWindow="500" windowWidth="30700" windowHeight="17140" activeTab="4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  <sheet name="Dashboard" sheetId="9" r:id="rId5"/>
  </sheets>
  <definedNames>
    <definedName name="_xlnm._FilterDatabase" localSheetId="2" hidden="1">'Downtime factors'!$A$1:$E$13</definedName>
    <definedName name="_xlnm._FilterDatabase" localSheetId="0" hidden="1">'Line productivity'!$A$1:$F$39</definedName>
  </definedNames>
  <calcPr calcId="191029"/>
  <pivotCaches>
    <pivotCache cacheId="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C25" i="9" a="1"/>
  <c r="C25" i="9" s="1"/>
  <c r="C28" i="9" s="1"/>
  <c r="D2" i="3"/>
  <c r="D3" i="3"/>
  <c r="D4" i="3"/>
  <c r="D5" i="3"/>
  <c r="E12" i="3" s="1"/>
  <c r="D6" i="3"/>
  <c r="D7" i="3"/>
  <c r="D8" i="3"/>
  <c r="D9" i="3"/>
  <c r="D10" i="3"/>
  <c r="D11" i="3"/>
  <c r="D12" i="3"/>
  <c r="D13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G29" i="9" l="1"/>
  <c r="E29" i="9"/>
  <c r="C29" i="9"/>
  <c r="G28" i="9"/>
  <c r="F28" i="9"/>
  <c r="G27" i="9"/>
  <c r="E28" i="9"/>
  <c r="F27" i="9"/>
  <c r="D28" i="9"/>
  <c r="D27" i="9"/>
  <c r="G30" i="9"/>
  <c r="F30" i="9"/>
  <c r="E30" i="9"/>
  <c r="D30" i="9"/>
  <c r="C30" i="9"/>
  <c r="F29" i="9"/>
  <c r="D29" i="9"/>
  <c r="C27" i="9"/>
  <c r="E27" i="9"/>
  <c r="E9" i="3"/>
  <c r="E8" i="3"/>
  <c r="E7" i="3"/>
  <c r="E5" i="3"/>
  <c r="E3" i="3"/>
  <c r="E2" i="3"/>
  <c r="E6" i="3"/>
  <c r="E13" i="3"/>
  <c r="E4" i="3"/>
  <c r="E11" i="3"/>
  <c r="E1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<sst xmlns="http://schemas.openxmlformats.org/spreadsheetml/2006/main" count="149" uniqueCount="50">
  <si>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</si>
  <si>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</si>
  <si>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</si>
  <si>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</si>
  <si>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</si>
  <si>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</si>
  <si>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</si>
  <si>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</si>
  <si>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</si>
  <si>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</si>
  <si>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</si>
  <si>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</si>
  <si>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</si>
  <si>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</si>
  <si>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</si>
  <si>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</si>
  <si>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</si>
  <si>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</si>
  <si>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</si>
  <si>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</si>
  <si>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</si>
  <si>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</si>
  <si>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</si>
  <si>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</si>
  <si>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</si>
  <si>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</si>
  <si>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</si>
  <si>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</si>
  <si>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</si>
  <si>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</si>
  <si>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</si>
  <si>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</si>
  <si>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</si>
  <si>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</si>
  <si>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</si>
  <si>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</si>
  <si>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</si>
  <si>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</si>
  <si>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</si>
  <si>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</si>
  <si>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</si>
  <si>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</si>
  <si>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</si>
  <si>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</si>
  <si>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</t>
  </si>
  <si>
    <t>Sum of Efficiency</t>
  </si>
  <si>
    <t>Row Labels</t>
  </si>
  <si>
    <t>Grand Total</t>
  </si>
  <si>
    <t>Downtime</t>
  </si>
  <si>
    <t>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</si>
</sst>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1" fillId="2" borderId="0" xfId="0" applyFont="1" applyFill="1"/>
    <xf numFmtId="21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4" fillId="0" borderId="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[Manufacturing_Line_Productivity_Dashboard.xlsx]Line productivity!PivotTable1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accent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solidFill>
              <a:schemeClr val="accent2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productivity'!$K$2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9F-D240-A485-9EEE4C8ACAF6}"/>
              </c:ext>
            </c:extLst>
          </c:dPt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productivity'!$J$3:$J$7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productivity'!$K$3:$K$7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F-D240-A485-9EEE4C8AC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1018198335"/>
        <c:axId val="1018200047"/>
      </c:barChart>
      <c:catAx>
        <c:axId val="10181983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200047"/>
        <c:crosses val="autoZero"/>
        <c:auto val="1"/>
        <c:lblAlgn val="ctr"/>
        <c:lblOffset val="100"/>
        <c:noMultiLvlLbl val="0"/>
      </c:catAx>
      <c:valAx>
        <c:axId val="1018200047"/>
        <c:scaling>
          <c:orientation val="minMax"/>
          <c:max val="0.7"/>
          <c:min val="0"/>
        </c:scaling>
        <c:delete val="1"/>
        <c:axPos val="t"/>
        <c:numFmt formatCode="0%" sourceLinked="1"/>
        <c:majorTickMark val="none"/>
        <c:minorTickMark val="none"/>
        <c:tickLblPos val="nextTo"/>
        <c:crossAx val="1018198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DD0-2547-933F-B23C46B8130E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DD0-2547-933F-B23C46B8130E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DD0-2547-933F-B23C46B8130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DD0-2547-933F-B23C46B8130E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DD0-2547-933F-B23C46B8130E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DD0-2547-933F-B23C46B8130E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DD0-2547-933F-B23C46B8130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DD0-2547-933F-B23C46B8130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0-2547-933F-B23C46B8130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0-2547-933F-B23C46B8130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0-2547-933F-B23C46B8130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0-2547-933F-B23C46B8130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DD0-2547-933F-B23C46B813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0-2547-933F-B23C46B81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938767199"/>
        <c:axId val="977751711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DD0-2547-933F-B23C46B8130E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DD0-2547-933F-B23C46B813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D0-2547-933F-B23C46B81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0343599"/>
        <c:axId val="923978719"/>
      </c:lineChart>
      <c:catAx>
        <c:axId val="93876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751711"/>
        <c:crosses val="autoZero"/>
        <c:auto val="1"/>
        <c:lblAlgn val="ctr"/>
        <c:lblOffset val="100"/>
        <c:noMultiLvlLbl val="0"/>
      </c:catAx>
      <c:valAx>
        <c:axId val="977751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Downtime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767199"/>
        <c:crosses val="autoZero"/>
        <c:crossBetween val="between"/>
      </c:valAx>
      <c:valAx>
        <c:axId val="923978719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343599"/>
        <c:crosses val="max"/>
        <c:crossBetween val="between"/>
      </c:valAx>
      <c:catAx>
        <c:axId val="10203435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39787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12700</xdr:colOff>
      <xdr:row>5</xdr:row>
      <xdr:rowOff>165100</xdr:rowOff>
    </xdr:from>
    <xdr:to>
      <xdr:col>5</xdr:col>
      <xdr:colOff>469900</xdr:colOff>
      <xdr:row>16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5DEFA9-34DD-5048-AF6E-12EF2FDB8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12700</xdr:colOff>
      <xdr:row>2</xdr:row>
      <xdr:rowOff>88900</xdr:rowOff>
    </xdr:from>
    <xdr:to>
      <xdr:col>5</xdr:col>
      <xdr:colOff>419100</xdr:colOff>
      <xdr:row>5</xdr:row>
      <xdr:rowOff>139700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6207AC-EAEF-5D6C-504B-F594112C374F}"/>
            </a:ext>
          </a:extLst>
        </xdr:cNvPr>
        <xdr:cNvSpPr txBox="1"/>
      </xdr:nvSpPr>
      <xdr:spPr>
        <a:xfrm>
          <a:off x="406400" y="469900"/>
          <a:ext cx="4508500" cy="6223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accent1"/>
              </a:solidFill>
            </a:rPr>
            <a:t>Overall line efficiency</a:t>
          </a:r>
          <a:r>
            <a:rPr lang="en-US" sz="1800" b="1" baseline="0">
              <a:solidFill>
                <a:schemeClr val="accent1"/>
              </a:solidFill>
            </a:rPr>
            <a:t> sits at 64%</a:t>
          </a:r>
        </a:p>
        <a:p>
          <a:r>
            <a:rPr lang="en-US" sz="1400" baseline="0"/>
            <a:t>We should place special focus on Mac</a:t>
          </a:r>
          <a:endParaRPr lang="en-US" sz="1400"/>
        </a:p>
      </xdr:txBody>
    </xdr:sp>
    <xdr:clientData/>
  </xdr:twoCellAnchor>
  <xdr:twoCellAnchor editAs="absolute">
    <xdr:from>
      <xdr:col>6</xdr:col>
      <xdr:colOff>444500</xdr:colOff>
      <xdr:row>5</xdr:row>
      <xdr:rowOff>139700</xdr:rowOff>
    </xdr:from>
    <xdr:to>
      <xdr:col>11</xdr:col>
      <xdr:colOff>800100</xdr:colOff>
      <xdr:row>17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3B539D-236C-6A4C-A295-F69F519592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444500</xdr:colOff>
      <xdr:row>2</xdr:row>
      <xdr:rowOff>63500</xdr:rowOff>
    </xdr:from>
    <xdr:to>
      <xdr:col>12</xdr:col>
      <xdr:colOff>0</xdr:colOff>
      <xdr:row>5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5A91573-7E6D-B141-BD22-1BB420CE89C3}"/>
            </a:ext>
          </a:extLst>
        </xdr:cNvPr>
        <xdr:cNvSpPr txBox="1"/>
      </xdr:nvSpPr>
      <xdr:spPr>
        <a:xfrm>
          <a:off x="5778500" y="444500"/>
          <a:ext cx="4991100" cy="6223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baseline="0">
              <a:solidFill>
                <a:schemeClr val="accent1"/>
              </a:solidFill>
            </a:rPr>
            <a:t>The top 5 fatcors account for 80% of the down time</a:t>
          </a:r>
        </a:p>
        <a:p>
          <a:r>
            <a:rPr lang="en-US" sz="1400" baseline="0"/>
            <a:t>We should ignore the rest and prioritize these</a:t>
          </a:r>
          <a:endParaRPr lang="en-US" sz="1400"/>
        </a:p>
      </xdr:txBody>
    </xdr:sp>
    <xdr:clientData/>
  </xdr:twoCellAnchor>
  <xdr:twoCellAnchor editAs="absolute">
    <xdr:from>
      <xdr:col>1</xdr:col>
      <xdr:colOff>38100</xdr:colOff>
      <xdr:row>20</xdr:row>
      <xdr:rowOff>127000</xdr:rowOff>
    </xdr:from>
    <xdr:to>
      <xdr:col>7</xdr:col>
      <xdr:colOff>0</xdr:colOff>
      <xdr:row>23</xdr:row>
      <xdr:rowOff>177800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C0E2D24-99AC-5645-99E1-D6E4BB069924}"/>
            </a:ext>
          </a:extLst>
        </xdr:cNvPr>
        <xdr:cNvSpPr txBox="1"/>
      </xdr:nvSpPr>
      <xdr:spPr>
        <a:xfrm>
          <a:off x="431800" y="3937000"/>
          <a:ext cx="6210300" cy="6223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baseline="0">
              <a:solidFill>
                <a:schemeClr val="accent1"/>
              </a:solidFill>
            </a:rPr>
            <a:t>3 of the 5 main downtime are due to operator error</a:t>
          </a:r>
        </a:p>
        <a:p>
          <a:r>
            <a:rPr lang="en-US" sz="1400" baseline="0"/>
            <a:t>We should focus on machine adjustment for everyone, and batch change for Mac</a:t>
          </a:r>
          <a:endParaRPr lang="en-US" sz="14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776554C-6C90-6729-851E-2F02484F1235}"/>
            </a:ext>
          </a:extLst>
        </xdr:cNvPr>
        <xdr:cNvSpPr/>
      </xdr:nvSpPr>
      <xdr:spPr>
        <a:xfrm>
          <a:off x="1219200" y="4902200"/>
          <a:ext cx="1219200" cy="990600"/>
        </a:xfrm>
        <a:prstGeom prst="rect">
          <a:avLst/>
        </a:prstGeom>
        <a:noFill/>
        <a:ln w="38100">
          <a:solidFill>
            <a:schemeClr val="accent2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D882F90-28BA-EB4E-AEB9-8D68AB41BDB5}"/>
            </a:ext>
          </a:extLst>
        </xdr:cNvPr>
        <xdr:cNvSpPr/>
      </xdr:nvSpPr>
      <xdr:spPr>
        <a:xfrm>
          <a:off x="4495800" y="5892800"/>
          <a:ext cx="838200" cy="330200"/>
        </a:xfrm>
        <a:prstGeom prst="rect">
          <a:avLst/>
        </a:prstGeom>
        <a:noFill/>
        <a:ln w="38100">
          <a:solidFill>
            <a:schemeClr val="accent2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584200</xdr:colOff>
      <xdr:row>20</xdr:row>
      <xdr:rowOff>38100</xdr:rowOff>
    </xdr:from>
    <xdr:to>
      <xdr:col>12</xdr:col>
      <xdr:colOff>0</xdr:colOff>
      <xdr:row>30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CBF8E72-5567-E7F1-03C3-88E4EA2C3601}"/>
            </a:ext>
          </a:extLst>
        </xdr:cNvPr>
        <xdr:cNvSpPr txBox="1"/>
      </xdr:nvSpPr>
      <xdr:spPr>
        <a:xfrm>
          <a:off x="7226300" y="3848100"/>
          <a:ext cx="3543300" cy="2413000"/>
        </a:xfrm>
        <a:prstGeom prst="rect">
          <a:avLst/>
        </a:prstGeom>
        <a:solidFill>
          <a:schemeClr val="lt1"/>
        </a:solidFill>
        <a:ln w="190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Recommendations:</a:t>
          </a:r>
        </a:p>
        <a:p>
          <a:endParaRPr lang="en-US" sz="1100"/>
        </a:p>
        <a:p>
          <a:r>
            <a:rPr lang="en-US" sz="1200"/>
            <a:t>1) Start with machine</a:t>
          </a:r>
          <a:r>
            <a:rPr lang="en-US" sz="1200" baseline="0"/>
            <a:t> adjustment training for all operators</a:t>
          </a:r>
        </a:p>
        <a:p>
          <a:endParaRPr lang="en-US" sz="1200" baseline="0"/>
        </a:p>
        <a:p>
          <a:r>
            <a:rPr lang="en-US" sz="1200" baseline="0"/>
            <a:t>2) Provide special batch change trainning  for Mac</a:t>
          </a:r>
        </a:p>
        <a:p>
          <a:endParaRPr lang="en-US" sz="1200" baseline="0"/>
        </a:p>
        <a:p>
          <a:r>
            <a:rPr lang="en-US" sz="1200" baseline="0"/>
            <a:t>3) Apply  preventive maintenance to machine and double check inventory levels</a:t>
          </a:r>
          <a:endParaRPr lang="en-US" sz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95.020774189812" createdVersion="8" refreshedVersion="8" minRefreshableVersion="3" recordCount="38" xr:uid="{689383F8-1C65-AB43-9E91-2019C4DE3CD0}">
  <cacheSource type="worksheet">
    <worksheetSource ref="A1:H39" sheet="Line productivity"/>
  </cacheSource>
  <cacheFields count="10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21">
      <sharedItems containsSemiMixedTypes="0" containsNonDate="0" containsDate="1" containsString="0" minDate="1899-12-30T01:00:00" maxDate="1899-12-30T22:55:00"/>
    </cacheField>
    <cacheField name="End Time" numFmtId="21">
      <sharedItems containsSemiMixedTypes="0" containsNonDate="0" containsDate="1" containsString="0" minDate="1899-12-30T02:45:00" maxDate="1899-12-31T01:05:00"/>
    </cacheField>
    <cacheField name="Batch Time" numFmtId="0">
      <sharedItems containsSemiMixedTypes="0" containsString="0" containsNumber="1" minValue="59.999999999999943" maxValue="205.00000000000006"/>
    </cacheField>
    <cacheField name="Min batch time" numFmtId="0">
      <sharedItems containsSemiMixedTypes="0" containsString="0" containsNumber="1" containsInteger="1" minValue="60" maxValue="98"/>
    </cacheField>
    <cacheField name="Efficiency" numFmtId="0">
      <sharedItems containsNonDate="0" containsString="0" containsBlank="1"/>
    </cacheField>
    <cacheField name="Field1" numFmtId="0" formula="'Min batch time' /'Batch Tim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  <m/>
  </r>
  <r>
    <d v="2024-08-29T00:00:00"/>
    <s v="LE-600"/>
    <n v="422112"/>
    <x v="0"/>
    <d v="1899-12-30T14:05:00"/>
    <d v="1899-12-30T15:45:00"/>
    <n v="99.999999999999972"/>
    <n v="60"/>
    <m/>
  </r>
  <r>
    <d v="2024-08-29T00:00:00"/>
    <s v="LE-600"/>
    <n v="422113"/>
    <x v="0"/>
    <d v="1899-12-30T15:45:00"/>
    <d v="1899-12-30T17:35:00"/>
    <n v="109.99999999999993"/>
    <n v="60"/>
    <m/>
  </r>
  <r>
    <d v="2024-08-29T00:00:00"/>
    <s v="LE-600"/>
    <n v="422114"/>
    <x v="0"/>
    <d v="1899-12-30T17:35:00"/>
    <d v="1899-12-30T19:15:00"/>
    <n v="99.999999999999972"/>
    <n v="60"/>
    <m/>
  </r>
  <r>
    <d v="2024-08-29T00:00:00"/>
    <s v="LE-600"/>
    <n v="422115"/>
    <x v="1"/>
    <d v="1899-12-30T19:15:00"/>
    <d v="1899-12-30T20:39:00"/>
    <n v="84.000000000000028"/>
    <n v="60"/>
    <m/>
  </r>
  <r>
    <d v="2024-08-29T00:00:00"/>
    <s v="LE-600"/>
    <n v="422116"/>
    <x v="1"/>
    <d v="1899-12-30T20:39:00"/>
    <d v="1899-12-30T21:39:00"/>
    <n v="59.999999999999943"/>
    <n v="60"/>
    <m/>
  </r>
  <r>
    <d v="2024-08-29T00:00:00"/>
    <s v="LE-600"/>
    <n v="422117"/>
    <x v="1"/>
    <d v="1899-12-30T21:39:00"/>
    <d v="1899-12-30T22:54:00"/>
    <n v="75.000000000000057"/>
    <n v="60"/>
    <m/>
  </r>
  <r>
    <d v="2024-08-30T00:00:00"/>
    <s v="CO-600"/>
    <n v="422118"/>
    <x v="2"/>
    <d v="1899-12-30T04:05:00"/>
    <d v="1899-12-30T06:05:00"/>
    <n v="119.99999999999997"/>
    <n v="60"/>
    <m/>
  </r>
  <r>
    <d v="2024-08-30T00:00:00"/>
    <s v="CO-600"/>
    <n v="422119"/>
    <x v="2"/>
    <d v="1899-12-30T06:05:00"/>
    <d v="1899-12-30T07:30:00"/>
    <n v="85.000000000000014"/>
    <n v="60"/>
    <m/>
  </r>
  <r>
    <d v="2024-08-30T00:00:00"/>
    <s v="CO-600"/>
    <n v="422120"/>
    <x v="2"/>
    <d v="1899-12-30T07:30:00"/>
    <d v="1899-12-30T09:22:00"/>
    <n v="112"/>
    <n v="60"/>
    <m/>
  </r>
  <r>
    <d v="2024-08-30T00:00:00"/>
    <s v="CO-600"/>
    <n v="422121"/>
    <x v="3"/>
    <d v="1899-12-30T09:22:00"/>
    <d v="1899-12-30T10:37:00"/>
    <n v="74.999999999999972"/>
    <n v="60"/>
    <m/>
  </r>
  <r>
    <d v="2024-08-30T00:00:00"/>
    <s v="CO-600"/>
    <n v="422122"/>
    <x v="3"/>
    <d v="1899-12-30T10:37:00"/>
    <d v="1899-12-30T12:02:00"/>
    <n v="85.000000000000014"/>
    <n v="60"/>
    <m/>
  </r>
  <r>
    <d v="2024-08-30T00:00:00"/>
    <s v="CO-600"/>
    <n v="422123"/>
    <x v="3"/>
    <d v="1899-12-30T12:02:00"/>
    <d v="1899-12-30T14:15:00"/>
    <n v="133"/>
    <n v="60"/>
    <m/>
  </r>
  <r>
    <d v="2024-08-30T00:00:00"/>
    <s v="CO-600"/>
    <n v="422124"/>
    <x v="3"/>
    <d v="1899-12-30T14:15:00"/>
    <d v="1899-12-30T15:55:00"/>
    <n v="99.999999999999972"/>
    <n v="60"/>
    <m/>
  </r>
  <r>
    <d v="2024-08-30T00:00:00"/>
    <s v="CO-600"/>
    <n v="422125"/>
    <x v="1"/>
    <d v="1899-12-30T15:55:00"/>
    <d v="1899-12-30T17:15:00"/>
    <n v="80.000000000000028"/>
    <n v="60"/>
    <m/>
  </r>
  <r>
    <d v="2024-08-30T00:00:00"/>
    <s v="CO-600"/>
    <n v="422126"/>
    <x v="1"/>
    <d v="1899-12-30T17:15:00"/>
    <d v="1899-12-30T18:59:00"/>
    <n v="103.99999999999994"/>
    <n v="60"/>
    <m/>
  </r>
  <r>
    <d v="2024-08-30T00:00:00"/>
    <s v="CO-600"/>
    <n v="422127"/>
    <x v="1"/>
    <d v="1899-12-30T18:59:00"/>
    <d v="1899-12-30T20:22:00"/>
    <n v="83.000000000000028"/>
    <n v="60"/>
    <m/>
  </r>
  <r>
    <d v="2024-08-30T00:00:00"/>
    <s v="CO-600"/>
    <n v="422128"/>
    <x v="1"/>
    <d v="1899-12-30T20:22:00"/>
    <d v="1899-12-30T22:14:00"/>
    <n v="112.00000000000009"/>
    <n v="60"/>
    <m/>
  </r>
  <r>
    <d v="2024-08-30T00:00:00"/>
    <s v="CO-600"/>
    <n v="422129"/>
    <x v="1"/>
    <d v="1899-12-30T22:14:00"/>
    <d v="1899-12-30T23:29:00"/>
    <n v="74.999999999999886"/>
    <n v="60"/>
    <m/>
  </r>
  <r>
    <d v="2024-08-31T00:00:00"/>
    <s v="CO-600"/>
    <n v="422130"/>
    <x v="2"/>
    <d v="1899-12-30T07:45:00"/>
    <d v="1899-12-30T09:05:00"/>
    <n v="79.999999999999957"/>
    <n v="60"/>
    <m/>
  </r>
  <r>
    <d v="2024-08-31T00:00:00"/>
    <s v="CO-600"/>
    <n v="422131"/>
    <x v="2"/>
    <d v="1899-12-30T09:05:00"/>
    <d v="1899-12-30T10:35:00"/>
    <n v="90"/>
    <n v="60"/>
    <m/>
  </r>
  <r>
    <d v="2024-08-31T00:00:00"/>
    <s v="CO-600"/>
    <n v="422132"/>
    <x v="2"/>
    <d v="1899-12-30T10:35:00"/>
    <d v="1899-12-30T11:35:00"/>
    <n v="60.000000000000028"/>
    <n v="60"/>
    <m/>
  </r>
  <r>
    <d v="2024-08-31T00:00:00"/>
    <s v="DC-600"/>
    <n v="422133"/>
    <x v="2"/>
    <d v="1899-12-30T11:35:00"/>
    <d v="1899-12-30T12:55:00"/>
    <n v="79.999999999999957"/>
    <n v="60"/>
    <m/>
  </r>
  <r>
    <d v="2024-08-31T00:00:00"/>
    <s v="DC-600"/>
    <n v="422134"/>
    <x v="0"/>
    <d v="1899-12-30T12:55:00"/>
    <d v="1899-12-30T14:45:00"/>
    <n v="110.00000000000009"/>
    <n v="60"/>
    <m/>
  </r>
  <r>
    <d v="2024-08-31T00:00:00"/>
    <s v="DC-600"/>
    <n v="422135"/>
    <x v="0"/>
    <d v="1899-12-30T14:45:00"/>
    <d v="1899-12-30T16:30:00"/>
    <n v="104.99999999999994"/>
    <n v="60"/>
    <m/>
  </r>
  <r>
    <d v="2024-08-31T00:00:00"/>
    <s v="DC-600"/>
    <n v="422136"/>
    <x v="0"/>
    <d v="1899-12-30T16:30:00"/>
    <d v="1899-12-30T17:30:00"/>
    <n v="59.999999999999943"/>
    <n v="60"/>
    <m/>
  </r>
  <r>
    <d v="2024-09-02T00:00:00"/>
    <s v="RB-600"/>
    <n v="422137"/>
    <x v="2"/>
    <d v="1899-12-30T01:00:00"/>
    <d v="1899-12-30T02:45:00"/>
    <n v="104.99999999999999"/>
    <n v="60"/>
    <m/>
  </r>
  <r>
    <d v="2024-09-02T00:00:00"/>
    <s v="RB-600"/>
    <n v="422138"/>
    <x v="2"/>
    <d v="1899-12-30T02:45:00"/>
    <d v="1899-12-30T04:05:00"/>
    <n v="80.000000000000014"/>
    <n v="60"/>
    <m/>
  </r>
  <r>
    <d v="2024-09-02T00:00:00"/>
    <s v="RB-600"/>
    <n v="422139"/>
    <x v="2"/>
    <d v="1899-12-30T04:05:00"/>
    <d v="1899-12-30T05:40:00"/>
    <n v="94.999999999999986"/>
    <n v="60"/>
    <m/>
  </r>
  <r>
    <d v="2024-09-02T00:00:00"/>
    <s v="RB-600"/>
    <n v="422140"/>
    <x v="2"/>
    <d v="1899-12-30T05:40:00"/>
    <d v="1899-12-30T07:43:00"/>
    <n v="123.00000000000004"/>
    <n v="60"/>
    <m/>
  </r>
  <r>
    <d v="2024-09-02T00:00:00"/>
    <s v="RB-600"/>
    <n v="422141"/>
    <x v="3"/>
    <d v="1899-12-30T07:43:00"/>
    <d v="1899-12-30T08:50:00"/>
    <n v="67"/>
    <n v="60"/>
    <m/>
  </r>
  <r>
    <d v="2024-09-02T00:00:00"/>
    <s v="RB-600"/>
    <n v="422142"/>
    <x v="3"/>
    <d v="1899-12-30T08:50:00"/>
    <d v="1899-12-30T10:20:00"/>
    <n v="90"/>
    <n v="60"/>
    <m/>
  </r>
  <r>
    <d v="2024-09-02T00:00:00"/>
    <s v="RB-600"/>
    <n v="422143"/>
    <x v="3"/>
    <d v="1899-12-30T10:20:00"/>
    <d v="1899-12-30T12:18:00"/>
    <n v="117.9999999999999"/>
    <n v="60"/>
    <m/>
  </r>
  <r>
    <d v="2024-09-02T00:00:00"/>
    <s v="CO-2L"/>
    <n v="422144"/>
    <x v="3"/>
    <d v="1899-12-30T12:18:00"/>
    <d v="1899-12-30T14:50:00"/>
    <n v="152.00000000000011"/>
    <n v="98"/>
    <m/>
  </r>
  <r>
    <d v="2024-09-02T00:00:00"/>
    <s v="CO-2L"/>
    <n v="422145"/>
    <x v="1"/>
    <d v="1899-12-30T14:50:00"/>
    <d v="1899-12-30T16:50:00"/>
    <n v="120.00000000000006"/>
    <n v="98"/>
    <m/>
  </r>
  <r>
    <d v="2024-09-02T00:00:00"/>
    <s v="CO-2L"/>
    <n v="422146"/>
    <x v="1"/>
    <d v="1899-12-30T16:50:00"/>
    <d v="1899-12-30T19:30:00"/>
    <n v="159.99999999999991"/>
    <n v="98"/>
    <m/>
  </r>
  <r>
    <d v="2024-09-02T00:00:00"/>
    <s v="CO-2L"/>
    <n v="422147"/>
    <x v="1"/>
    <d v="1899-12-30T19:30:00"/>
    <d v="1899-12-30T22:55:00"/>
    <n v="205.00000000000006"/>
    <n v="98"/>
    <m/>
  </r>
  <r>
    <d v="2024-09-03T00:00:00"/>
    <s v="CO-2L"/>
    <n v="422148"/>
    <x v="0"/>
    <d v="1899-12-30T22:55:00"/>
    <d v="1899-12-31T01:05:00"/>
    <n v="129.99999999999986"/>
    <n v="9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5452D1-21D4-4049-A91F-26E668EB2F6C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J2:K7" firstHeaderRow="1" firstDataRow="1" firstDataCol="1"/>
  <pivotFields count="10">
    <pivotField numFmtId="164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21" showAll="0"/>
    <pivotField numFmtId="21" showAll="0"/>
    <pivotField showAll="0"/>
    <pivotField showAll="0"/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fficiency" fld="9" baseField="0" baseItem="0" numFmtId="9"/>
  </dataFields>
  <formats count="2">
    <format dxfId="1">
      <pivotArea collapsedLevelsAreSubtotals="1" fieldPosition="0">
        <references count="1">
          <reference field="3" count="1">
            <x v="0"/>
          </reference>
        </references>
      </pivotArea>
    </format>
    <format dxfId="0">
      <pivotArea outline="0" collapsedLevelsAreSubtotals="1" fieldPosition="0"/>
    </format>
  </formats>
  <chartFormats count="2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K39"/>
  <sheetViews>
    <sheetView workbookViewId="0">
      <selection activeCell="L10" sqref="L10"/>
    </sheetView>
  </sheetViews>
  <sheetFormatPr baseColWidth="10" defaultColWidth="8.83203125" defaultRowHeight="15" x14ac:dyDescent="0.2"/>
  <cols>
    <col min="1" max="1" width="10.5" bestFit="1" customWidth="1"/>
    <col min="2" max="2" width="9.5" bestFit="1" customWidth="1"/>
    <col min="3" max="3" width="8.83203125" customWidth="1"/>
    <col min="4" max="5" width="9.5" bestFit="1" customWidth="1"/>
    <col min="6" max="6" width="8.83203125" customWidth="1"/>
    <col min="7" max="7" width="9.6640625" bestFit="1" customWidth="1"/>
    <col min="8" max="8" width="12.6640625" bestFit="1" customWidth="1"/>
    <col min="9" max="9" width="12.6640625" customWidth="1"/>
    <col min="10" max="10" width="12.1640625" bestFit="1" customWidth="1"/>
    <col min="11" max="11" width="14.33203125" bestFit="1" customWidth="1"/>
    <col min="13" max="13" width="8.832031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44</v>
      </c>
      <c r="H1" s="2" t="s">
        <v>39</v>
      </c>
      <c r="I1" s="2"/>
    </row>
    <row r="2" spans="1:11" x14ac:dyDescent="0.2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 s="5">
        <f>(F2-E2)*24*60</f>
        <v>135</v>
      </c>
      <c r="H2">
        <f>_xlfn.XLOOKUP(B2,Products!A:A,Products!D:D)</f>
        <v>60</v>
      </c>
      <c r="J2" s="6" t="s">
        <v>46</v>
      </c>
      <c r="K2" t="s">
        <v>45</v>
      </c>
    </row>
    <row r="3" spans="1:11" x14ac:dyDescent="0.2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 s="5">
        <f t="shared" ref="G3:G39" si="0">(F3-E3)*24*60</f>
        <v>99.999999999999972</v>
      </c>
      <c r="H3">
        <f>_xlfn.XLOOKUP(B3,Products!A:A,Products!D:D)</f>
        <v>60</v>
      </c>
      <c r="J3" s="7" t="s">
        <v>40</v>
      </c>
      <c r="K3" s="8">
        <v>0.66839378238341973</v>
      </c>
    </row>
    <row r="4" spans="1:11" x14ac:dyDescent="0.2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 s="5">
        <f t="shared" si="0"/>
        <v>109.99999999999993</v>
      </c>
      <c r="H4">
        <f>_xlfn.XLOOKUP(B4,Products!A:A,Products!D:D)</f>
        <v>60</v>
      </c>
      <c r="J4" s="7" t="s">
        <v>41</v>
      </c>
      <c r="K4" s="8">
        <v>0.64077669902912626</v>
      </c>
    </row>
    <row r="5" spans="1:11" x14ac:dyDescent="0.2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  <c r="G5" s="5">
        <f t="shared" si="0"/>
        <v>99.999999999999972</v>
      </c>
      <c r="H5">
        <f>_xlfn.XLOOKUP(B5,Products!A:A,Products!D:D)</f>
        <v>60</v>
      </c>
      <c r="J5" s="7" t="s">
        <v>42</v>
      </c>
      <c r="K5" s="8">
        <v>0.63170731707317074</v>
      </c>
    </row>
    <row r="6" spans="1:11" x14ac:dyDescent="0.2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  <c r="G6" s="5">
        <f t="shared" si="0"/>
        <v>84.000000000000028</v>
      </c>
      <c r="H6">
        <f>_xlfn.XLOOKUP(B6,Products!A:A,Products!D:D)</f>
        <v>60</v>
      </c>
      <c r="J6" s="7" t="s">
        <v>43</v>
      </c>
      <c r="K6" s="8">
        <v>0.60941176470588243</v>
      </c>
    </row>
    <row r="7" spans="1:11" x14ac:dyDescent="0.2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  <c r="G7" s="5">
        <f t="shared" si="0"/>
        <v>59.999999999999943</v>
      </c>
      <c r="H7">
        <f>_xlfn.XLOOKUP(B7,Products!A:A,Products!D:D)</f>
        <v>60</v>
      </c>
      <c r="J7" s="7" t="s">
        <v>47</v>
      </c>
      <c r="K7" s="8">
        <v>0.64022809745982379</v>
      </c>
    </row>
    <row r="8" spans="1:11" x14ac:dyDescent="0.2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  <c r="G8" s="5">
        <f t="shared" si="0"/>
        <v>75.000000000000057</v>
      </c>
      <c r="H8">
        <f>_xlfn.XLOOKUP(B8,Products!A:A,Products!D:D)</f>
        <v>60</v>
      </c>
    </row>
    <row r="9" spans="1:11" x14ac:dyDescent="0.2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 s="5">
        <f t="shared" si="0"/>
        <v>119.99999999999997</v>
      </c>
      <c r="H9">
        <f>_xlfn.XLOOKUP(B9,Products!A:A,Products!D:D)</f>
        <v>60</v>
      </c>
    </row>
    <row r="10" spans="1:11" x14ac:dyDescent="0.2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 s="5">
        <f t="shared" si="0"/>
        <v>85.000000000000014</v>
      </c>
      <c r="H10">
        <f>_xlfn.XLOOKUP(B10,Products!A:A,Products!D:D)</f>
        <v>60</v>
      </c>
    </row>
    <row r="11" spans="1:11" x14ac:dyDescent="0.2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 s="5">
        <f t="shared" si="0"/>
        <v>112</v>
      </c>
      <c r="H11">
        <f>_xlfn.XLOOKUP(B11,Products!A:A,Products!D:D)</f>
        <v>60</v>
      </c>
    </row>
    <row r="12" spans="1:11" x14ac:dyDescent="0.2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 s="5">
        <f t="shared" si="0"/>
        <v>74.999999999999972</v>
      </c>
      <c r="H12">
        <f>_xlfn.XLOOKUP(B12,Products!A:A,Products!D:D)</f>
        <v>60</v>
      </c>
    </row>
    <row r="13" spans="1:11" x14ac:dyDescent="0.2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 s="5">
        <f t="shared" si="0"/>
        <v>85.000000000000014</v>
      </c>
      <c r="H13">
        <f>_xlfn.XLOOKUP(B13,Products!A:A,Products!D:D)</f>
        <v>60</v>
      </c>
    </row>
    <row r="14" spans="1:11" x14ac:dyDescent="0.2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 s="5">
        <f t="shared" si="0"/>
        <v>133</v>
      </c>
      <c r="H14">
        <f>_xlfn.XLOOKUP(B14,Products!A:A,Products!D:D)</f>
        <v>60</v>
      </c>
    </row>
    <row r="15" spans="1:11" x14ac:dyDescent="0.2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 s="5">
        <f t="shared" si="0"/>
        <v>99.999999999999972</v>
      </c>
      <c r="H15">
        <f>_xlfn.XLOOKUP(B15,Products!A:A,Products!D:D)</f>
        <v>60</v>
      </c>
    </row>
    <row r="16" spans="1:11" x14ac:dyDescent="0.2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 s="5">
        <f t="shared" si="0"/>
        <v>80.000000000000028</v>
      </c>
      <c r="H16">
        <f>_xlfn.XLOOKUP(B16,Products!A:A,Products!D:D)</f>
        <v>60</v>
      </c>
    </row>
    <row r="17" spans="1:8" x14ac:dyDescent="0.2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 s="5">
        <f t="shared" si="0"/>
        <v>103.99999999999994</v>
      </c>
      <c r="H17">
        <f>_xlfn.XLOOKUP(B17,Products!A:A,Products!D:D)</f>
        <v>60</v>
      </c>
    </row>
    <row r="18" spans="1:8" x14ac:dyDescent="0.2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 s="5">
        <f t="shared" si="0"/>
        <v>83.000000000000028</v>
      </c>
      <c r="H18">
        <f>_xlfn.XLOOKUP(B18,Products!A:A,Products!D:D)</f>
        <v>60</v>
      </c>
    </row>
    <row r="19" spans="1:8" x14ac:dyDescent="0.2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 s="5">
        <f t="shared" si="0"/>
        <v>112.00000000000009</v>
      </c>
      <c r="H19">
        <f>_xlfn.XLOOKUP(B19,Products!A:A,Products!D:D)</f>
        <v>60</v>
      </c>
    </row>
    <row r="20" spans="1:8" x14ac:dyDescent="0.2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 s="5">
        <f t="shared" si="0"/>
        <v>74.999999999999886</v>
      </c>
      <c r="H20">
        <f>_xlfn.XLOOKUP(B20,Products!A:A,Products!D:D)</f>
        <v>60</v>
      </c>
    </row>
    <row r="21" spans="1:8" x14ac:dyDescent="0.2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 s="5">
        <f t="shared" si="0"/>
        <v>79.999999999999957</v>
      </c>
      <c r="H21">
        <f>_xlfn.XLOOKUP(B21,Products!A:A,Products!D:D)</f>
        <v>60</v>
      </c>
    </row>
    <row r="22" spans="1:8" x14ac:dyDescent="0.2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 s="5">
        <f t="shared" si="0"/>
        <v>90</v>
      </c>
      <c r="H22">
        <f>_xlfn.XLOOKUP(B22,Products!A:A,Products!D:D)</f>
        <v>60</v>
      </c>
    </row>
    <row r="23" spans="1:8" x14ac:dyDescent="0.2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 s="5">
        <f t="shared" si="0"/>
        <v>60.000000000000028</v>
      </c>
      <c r="H23">
        <f>_xlfn.XLOOKUP(B23,Products!A:A,Products!D:D)</f>
        <v>60</v>
      </c>
    </row>
    <row r="24" spans="1:8" x14ac:dyDescent="0.2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 s="5">
        <f t="shared" si="0"/>
        <v>79.999999999999957</v>
      </c>
      <c r="H24">
        <f>_xlfn.XLOOKUP(B24,Products!A:A,Products!D:D)</f>
        <v>60</v>
      </c>
    </row>
    <row r="25" spans="1:8" x14ac:dyDescent="0.2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 s="5">
        <f t="shared" si="0"/>
        <v>110.00000000000009</v>
      </c>
      <c r="H25">
        <f>_xlfn.XLOOKUP(B25,Products!A:A,Products!D:D)</f>
        <v>60</v>
      </c>
    </row>
    <row r="26" spans="1:8" x14ac:dyDescent="0.2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 s="5">
        <f t="shared" si="0"/>
        <v>104.99999999999994</v>
      </c>
      <c r="H26">
        <f>_xlfn.XLOOKUP(B26,Products!A:A,Products!D:D)</f>
        <v>60</v>
      </c>
    </row>
    <row r="27" spans="1:8" x14ac:dyDescent="0.2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 s="5">
        <f t="shared" si="0"/>
        <v>59.999999999999943</v>
      </c>
      <c r="H27">
        <f>_xlfn.XLOOKUP(B27,Products!A:A,Products!D:D)</f>
        <v>60</v>
      </c>
    </row>
    <row r="28" spans="1:8" x14ac:dyDescent="0.2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 s="5">
        <f t="shared" si="0"/>
        <v>104.99999999999999</v>
      </c>
      <c r="H28">
        <f>_xlfn.XLOOKUP(B28,Products!A:A,Products!D:D)</f>
        <v>60</v>
      </c>
    </row>
    <row r="29" spans="1:8" x14ac:dyDescent="0.2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 s="5">
        <f t="shared" si="0"/>
        <v>80.000000000000014</v>
      </c>
      <c r="H29">
        <f>_xlfn.XLOOKUP(B29,Products!A:A,Products!D:D)</f>
        <v>60</v>
      </c>
    </row>
    <row r="30" spans="1:8" x14ac:dyDescent="0.2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 s="5">
        <f t="shared" si="0"/>
        <v>94.999999999999986</v>
      </c>
      <c r="H30">
        <f>_xlfn.XLOOKUP(B30,Products!A:A,Products!D:D)</f>
        <v>60</v>
      </c>
    </row>
    <row r="31" spans="1:8" x14ac:dyDescent="0.2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 s="5">
        <f t="shared" si="0"/>
        <v>123.00000000000004</v>
      </c>
      <c r="H31">
        <f>_xlfn.XLOOKUP(B31,Products!A:A,Products!D:D)</f>
        <v>60</v>
      </c>
    </row>
    <row r="32" spans="1:8" x14ac:dyDescent="0.2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 s="5">
        <f t="shared" si="0"/>
        <v>67</v>
      </c>
      <c r="H32">
        <f>_xlfn.XLOOKUP(B32,Products!A:A,Products!D:D)</f>
        <v>60</v>
      </c>
    </row>
    <row r="33" spans="1:8" x14ac:dyDescent="0.2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 s="5">
        <f t="shared" si="0"/>
        <v>90</v>
      </c>
      <c r="H33">
        <f>_xlfn.XLOOKUP(B33,Products!A:A,Products!D:D)</f>
        <v>60</v>
      </c>
    </row>
    <row r="34" spans="1:8" x14ac:dyDescent="0.2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 s="5">
        <f t="shared" si="0"/>
        <v>117.9999999999999</v>
      </c>
      <c r="H34">
        <f>_xlfn.XLOOKUP(B34,Products!A:A,Products!D:D)</f>
        <v>60</v>
      </c>
    </row>
    <row r="35" spans="1:8" x14ac:dyDescent="0.2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 s="5">
        <f t="shared" si="0"/>
        <v>152.00000000000011</v>
      </c>
      <c r="H35">
        <f>_xlfn.XLOOKUP(B35,Products!A:A,Products!D:D)</f>
        <v>98</v>
      </c>
    </row>
    <row r="36" spans="1:8" x14ac:dyDescent="0.2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  <c r="G36" s="5">
        <f t="shared" si="0"/>
        <v>120.00000000000006</v>
      </c>
      <c r="H36">
        <f>_xlfn.XLOOKUP(B36,Products!A:A,Products!D:D)</f>
        <v>98</v>
      </c>
    </row>
    <row r="37" spans="1:8" x14ac:dyDescent="0.2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  <c r="G37" s="5">
        <f t="shared" si="0"/>
        <v>159.99999999999991</v>
      </c>
      <c r="H37">
        <f>_xlfn.XLOOKUP(B37,Products!A:A,Products!D:D)</f>
        <v>98</v>
      </c>
    </row>
    <row r="38" spans="1:8" x14ac:dyDescent="0.2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 s="5">
        <f t="shared" si="0"/>
        <v>205.00000000000006</v>
      </c>
      <c r="H38">
        <f>_xlfn.XLOOKUP(B38,Products!A:A,Products!D:D)</f>
        <v>98</v>
      </c>
    </row>
    <row r="39" spans="1:8" x14ac:dyDescent="0.2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  <c r="G39" s="5">
        <f t="shared" si="0"/>
        <v>129.99999999999986</v>
      </c>
      <c r="H39">
        <f>_xlfn.XLOOKUP(B39,Products!A:A,Products!D:D)</f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D1" sqref="D1"/>
    </sheetView>
  </sheetViews>
  <sheetFormatPr baseColWidth="10" defaultColWidth="8.83203125" defaultRowHeight="15" x14ac:dyDescent="0.2"/>
  <cols>
    <col min="2" max="2" width="11.1640625" bestFit="1" customWidth="1"/>
    <col min="4" max="4" width="14.5" bestFit="1" customWidth="1"/>
  </cols>
  <sheetData>
    <row r="1" spans="1:4" x14ac:dyDescent="0.2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2">
      <c r="A2" t="s">
        <v>24</v>
      </c>
      <c r="B2" t="s">
        <v>32</v>
      </c>
      <c r="C2" t="s">
        <v>38</v>
      </c>
      <c r="D2">
        <v>60</v>
      </c>
    </row>
    <row r="3" spans="1:4" x14ac:dyDescent="0.2">
      <c r="A3" t="s">
        <v>25</v>
      </c>
      <c r="B3" t="s">
        <v>33</v>
      </c>
      <c r="C3" t="s">
        <v>38</v>
      </c>
      <c r="D3">
        <v>60</v>
      </c>
    </row>
    <row r="4" spans="1:4" x14ac:dyDescent="0.2">
      <c r="A4" t="s">
        <v>26</v>
      </c>
      <c r="B4" t="s">
        <v>34</v>
      </c>
      <c r="C4" t="s">
        <v>38</v>
      </c>
      <c r="D4">
        <v>60</v>
      </c>
    </row>
    <row r="5" spans="1:4" x14ac:dyDescent="0.2">
      <c r="A5" t="s">
        <v>27</v>
      </c>
      <c r="B5" t="s">
        <v>35</v>
      </c>
      <c r="C5" t="s">
        <v>38</v>
      </c>
      <c r="D5">
        <v>60</v>
      </c>
    </row>
    <row r="6" spans="1:4" x14ac:dyDescent="0.2">
      <c r="A6" t="s">
        <v>28</v>
      </c>
      <c r="B6" t="s">
        <v>36</v>
      </c>
      <c r="C6" t="s">
        <v>38</v>
      </c>
      <c r="D6">
        <v>60</v>
      </c>
    </row>
    <row r="7" spans="1:4" x14ac:dyDescent="0.2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E13"/>
  <sheetViews>
    <sheetView workbookViewId="0">
      <selection activeCell="O27" sqref="O27"/>
    </sheetView>
  </sheetViews>
  <sheetFormatPr baseColWidth="10" defaultColWidth="8.83203125" defaultRowHeight="15" x14ac:dyDescent="0.2"/>
  <cols>
    <col min="1" max="1" width="8.83203125" customWidth="1"/>
    <col min="2" max="2" width="19.33203125" bestFit="1" customWidth="1"/>
    <col min="3" max="3" width="14" bestFit="1" customWidth="1"/>
  </cols>
  <sheetData>
    <row r="1" spans="1:5" x14ac:dyDescent="0.2">
      <c r="A1" s="2" t="s">
        <v>6</v>
      </c>
      <c r="B1" s="2" t="s">
        <v>22</v>
      </c>
      <c r="C1" s="2" t="s">
        <v>7</v>
      </c>
      <c r="D1" s="2" t="s">
        <v>48</v>
      </c>
      <c r="E1" s="2" t="s">
        <v>49</v>
      </c>
    </row>
    <row r="2" spans="1:5" x14ac:dyDescent="0.2">
      <c r="A2">
        <v>6</v>
      </c>
      <c r="B2" t="s">
        <v>9</v>
      </c>
      <c r="C2" t="s">
        <v>21</v>
      </c>
      <c r="D2">
        <f>SUM(INDEX('Line downtime'!$C$3:$N$40,,MATCH(A2,'Line downtime'!$C$2:$N$2,0)))</f>
        <v>332</v>
      </c>
      <c r="E2" s="9">
        <f>SUM($D$2:D2)/SUM($D$2:$D$13)</f>
        <v>0.23919308357348704</v>
      </c>
    </row>
    <row r="3" spans="1:5" x14ac:dyDescent="0.2">
      <c r="A3">
        <v>7</v>
      </c>
      <c r="B3" t="s">
        <v>12</v>
      </c>
      <c r="C3" t="s">
        <v>20</v>
      </c>
      <c r="D3">
        <f>SUM(INDEX('Line downtime'!$C$3:$N$40,,MATCH(A3,'Line downtime'!$C$2:$N$2,0)))</f>
        <v>254</v>
      </c>
      <c r="E3" s="9">
        <f>SUM($D$2:D3)/SUM($D$2:$D$13)</f>
        <v>0.42219020172910665</v>
      </c>
    </row>
    <row r="4" spans="1:5" x14ac:dyDescent="0.2">
      <c r="A4">
        <v>4</v>
      </c>
      <c r="B4" t="s">
        <v>14</v>
      </c>
      <c r="C4" t="s">
        <v>20</v>
      </c>
      <c r="D4">
        <f>SUM(INDEX('Line downtime'!$C$3:$N$40,,MATCH(A4,'Line downtime'!$C$2:$N$2,0)))</f>
        <v>225</v>
      </c>
      <c r="E4" s="9">
        <f>SUM($D$2:D4)/SUM($D$2:$D$13)</f>
        <v>0.58429394812680113</v>
      </c>
    </row>
    <row r="5" spans="1:5" x14ac:dyDescent="0.2">
      <c r="A5">
        <v>2</v>
      </c>
      <c r="B5" t="s">
        <v>8</v>
      </c>
      <c r="C5" t="s">
        <v>21</v>
      </c>
      <c r="D5">
        <f>SUM(INDEX('Line downtime'!$C$3:$N$40,,MATCH(A5,'Line downtime'!$C$2:$N$2,0)))</f>
        <v>160</v>
      </c>
      <c r="E5" s="9">
        <f>SUM($D$2:D5)/SUM($D$2:$D$13)</f>
        <v>0.69956772334293948</v>
      </c>
    </row>
    <row r="6" spans="1:5" x14ac:dyDescent="0.2">
      <c r="A6">
        <v>8</v>
      </c>
      <c r="B6" t="s">
        <v>13</v>
      </c>
      <c r="C6" t="s">
        <v>21</v>
      </c>
      <c r="D6">
        <f>SUM(INDEX('Line downtime'!$C$3:$N$40,,MATCH(A6,'Line downtime'!$C$2:$N$2,0)))</f>
        <v>145</v>
      </c>
      <c r="E6" s="9">
        <f>SUM($D$2:D6)/SUM($D$2:$D$13)</f>
        <v>0.80403458213256485</v>
      </c>
    </row>
    <row r="7" spans="1:5" x14ac:dyDescent="0.2">
      <c r="A7">
        <v>12</v>
      </c>
      <c r="B7" t="s">
        <v>16</v>
      </c>
      <c r="C7" t="s">
        <v>20</v>
      </c>
      <c r="D7">
        <f>SUM(INDEX('Line downtime'!$C$3:$N$40,,MATCH(A7,'Line downtime'!$C$2:$N$2,0)))</f>
        <v>74</v>
      </c>
      <c r="E7" s="9">
        <f>SUM($D$2:D7)/SUM($D$2:$D$13)</f>
        <v>0.85734870317002887</v>
      </c>
    </row>
    <row r="8" spans="1:5" x14ac:dyDescent="0.2">
      <c r="A8">
        <v>5</v>
      </c>
      <c r="B8" t="s">
        <v>10</v>
      </c>
      <c r="C8" t="s">
        <v>21</v>
      </c>
      <c r="D8">
        <f>SUM(INDEX('Line downtime'!$C$3:$N$40,,MATCH(A8,'Line downtime'!$C$2:$N$2,0)))</f>
        <v>57</v>
      </c>
      <c r="E8" s="9">
        <f>SUM($D$2:D8)/SUM($D$2:$D$13)</f>
        <v>0.89841498559077815</v>
      </c>
    </row>
    <row r="9" spans="1:5" x14ac:dyDescent="0.2">
      <c r="A9">
        <v>10</v>
      </c>
      <c r="B9" t="s">
        <v>18</v>
      </c>
      <c r="C9" t="s">
        <v>21</v>
      </c>
      <c r="D9">
        <f>SUM(INDEX('Line downtime'!$C$3:$N$40,,MATCH(A9,'Line downtime'!$C$2:$N$2,0)))</f>
        <v>49</v>
      </c>
      <c r="E9" s="9">
        <f>SUM($D$2:D9)/SUM($D$2:$D$13)</f>
        <v>0.93371757925072041</v>
      </c>
    </row>
    <row r="10" spans="1:5" x14ac:dyDescent="0.2">
      <c r="A10">
        <v>3</v>
      </c>
      <c r="B10" t="s">
        <v>19</v>
      </c>
      <c r="C10" t="s">
        <v>20</v>
      </c>
      <c r="D10">
        <f>SUM(INDEX('Line downtime'!$C$3:$N$40,,MATCH(A10,'Line downtime'!$C$2:$N$2,0)))</f>
        <v>42</v>
      </c>
      <c r="E10" s="9">
        <f>SUM($D$2:D10)/SUM($D$2:$D$13)</f>
        <v>0.96397694524495681</v>
      </c>
    </row>
    <row r="11" spans="1:5" x14ac:dyDescent="0.2">
      <c r="A11">
        <v>11</v>
      </c>
      <c r="B11" t="s">
        <v>11</v>
      </c>
      <c r="C11" t="s">
        <v>21</v>
      </c>
      <c r="D11">
        <f>SUM(INDEX('Line downtime'!$C$3:$N$40,,MATCH(A11,'Line downtime'!$C$2:$N$2,0)))</f>
        <v>33</v>
      </c>
      <c r="E11" s="9">
        <f>SUM($D$2:D11)/SUM($D$2:$D$13)</f>
        <v>0.98775216138328525</v>
      </c>
    </row>
    <row r="12" spans="1:5" x14ac:dyDescent="0.2">
      <c r="A12">
        <v>9</v>
      </c>
      <c r="B12" t="s">
        <v>15</v>
      </c>
      <c r="C12" t="s">
        <v>20</v>
      </c>
      <c r="D12">
        <f>SUM(INDEX('Line downtime'!$C$3:$N$40,,MATCH(A12,'Line downtime'!$C$2:$N$2,0)))</f>
        <v>17</v>
      </c>
      <c r="E12" s="9">
        <f>SUM($D$2:D12)/SUM($D$2:$D$13)</f>
        <v>1</v>
      </c>
    </row>
    <row r="13" spans="1:5" x14ac:dyDescent="0.2">
      <c r="A13">
        <v>1</v>
      </c>
      <c r="B13" t="s">
        <v>17</v>
      </c>
      <c r="C13" t="s">
        <v>20</v>
      </c>
      <c r="D13">
        <f>SUM(INDEX('Line downtime'!$C$3:$N$40,,MATCH(A13,'Line downtime'!$C$2:$N$2,0)))</f>
        <v>0</v>
      </c>
      <c r="E13" s="9">
        <f>SUM($D$2:D13)/SUM($D$2:$D$13)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workbookViewId="0">
      <selection activeCell="T16" sqref="T16"/>
    </sheetView>
  </sheetViews>
  <sheetFormatPr baseColWidth="10" defaultColWidth="8.83203125" defaultRowHeight="15" x14ac:dyDescent="0.2"/>
  <cols>
    <col min="1" max="2" width="8.83203125" customWidth="1"/>
    <col min="3" max="14" width="5.5" customWidth="1"/>
  </cols>
  <sheetData>
    <row r="1" spans="1:14" x14ac:dyDescent="0.2">
      <c r="C1" s="4" t="s">
        <v>23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2">
      <c r="A3">
        <v>422111</v>
      </c>
      <c r="B3" t="str">
        <f>_xlfn.XLOOKUP(A3,'Line productivity'!C:C,'Line productivity'!D:D)</f>
        <v>Mac</v>
      </c>
      <c r="D3">
        <v>60</v>
      </c>
      <c r="I3">
        <v>15</v>
      </c>
    </row>
    <row r="4" spans="1:14" x14ac:dyDescent="0.2">
      <c r="A4">
        <v>422112</v>
      </c>
      <c r="B4" t="str">
        <f>_xlfn.XLOOKUP(A4,'Line productivity'!C:C,'Line productivity'!D:D)</f>
        <v>Mac</v>
      </c>
      <c r="D4">
        <v>20</v>
      </c>
      <c r="J4">
        <v>20</v>
      </c>
    </row>
    <row r="5" spans="1:14" x14ac:dyDescent="0.2">
      <c r="A5">
        <v>422113</v>
      </c>
      <c r="B5" t="str">
        <f>_xlfn.XLOOKUP(A5,'Line productivity'!C:C,'Line productivity'!D:D)</f>
        <v>Mac</v>
      </c>
      <c r="D5">
        <v>50</v>
      </c>
    </row>
    <row r="6" spans="1:14" x14ac:dyDescent="0.2">
      <c r="A6">
        <v>422114</v>
      </c>
      <c r="B6" t="str">
        <f>_xlfn.XLOOKUP(A6,'Line productivity'!C:C,'Line productivity'!D:D)</f>
        <v>Mac</v>
      </c>
      <c r="F6">
        <v>25</v>
      </c>
      <c r="H6">
        <v>15</v>
      </c>
    </row>
    <row r="7" spans="1:14" x14ac:dyDescent="0.2">
      <c r="A7">
        <v>422115</v>
      </c>
      <c r="B7" t="str">
        <f>_xlfn.XLOOKUP(A7,'Line productivity'!C:C,'Line productivity'!D:D)</f>
        <v>Charlie</v>
      </c>
      <c r="L7">
        <v>24</v>
      </c>
    </row>
    <row r="8" spans="1:14" x14ac:dyDescent="0.2">
      <c r="A8">
        <v>422116</v>
      </c>
      <c r="B8" t="str">
        <f>_xlfn.XLOOKUP(A8,'Line productivity'!C:C,'Line productivity'!D:D)</f>
        <v>Charlie</v>
      </c>
    </row>
    <row r="9" spans="1:14" x14ac:dyDescent="0.2">
      <c r="A9">
        <v>422117</v>
      </c>
      <c r="B9" t="str">
        <f>_xlfn.XLOOKUP(A9,'Line productivity'!C:C,'Line productivity'!D:D)</f>
        <v>Charlie</v>
      </c>
      <c r="D9">
        <v>10</v>
      </c>
      <c r="H9">
        <v>5</v>
      </c>
    </row>
    <row r="10" spans="1:14" x14ac:dyDescent="0.2">
      <c r="A10">
        <v>422118</v>
      </c>
      <c r="B10" t="str">
        <f>_xlfn.XLOOKUP(A10,'Line productivity'!C:C,'Line productivity'!D:D)</f>
        <v>Dee</v>
      </c>
      <c r="H10">
        <v>14</v>
      </c>
      <c r="I10">
        <v>16</v>
      </c>
      <c r="M10">
        <v>10</v>
      </c>
      <c r="N10">
        <v>20</v>
      </c>
    </row>
    <row r="11" spans="1:14" x14ac:dyDescent="0.2">
      <c r="A11">
        <v>422119</v>
      </c>
      <c r="B11" t="str">
        <f>_xlfn.XLOOKUP(A11,'Line productivity'!C:C,'Line productivity'!D:D)</f>
        <v>Dee</v>
      </c>
      <c r="F11">
        <v>25</v>
      </c>
    </row>
    <row r="12" spans="1:14" x14ac:dyDescent="0.2">
      <c r="A12">
        <v>422120</v>
      </c>
      <c r="B12" t="str">
        <f>_xlfn.XLOOKUP(A12,'Line productivity'!C:C,'Line productivity'!D:D)</f>
        <v>Dee</v>
      </c>
      <c r="F12">
        <v>20</v>
      </c>
      <c r="G12">
        <v>15</v>
      </c>
      <c r="K12">
        <v>17</v>
      </c>
    </row>
    <row r="13" spans="1:14" x14ac:dyDescent="0.2">
      <c r="A13">
        <v>422121</v>
      </c>
      <c r="B13" t="str">
        <f>_xlfn.XLOOKUP(A13,'Line productivity'!C:C,'Line productivity'!D:D)</f>
        <v>Dennis</v>
      </c>
      <c r="I13">
        <v>15</v>
      </c>
    </row>
    <row r="14" spans="1:14" x14ac:dyDescent="0.2">
      <c r="A14">
        <v>422122</v>
      </c>
      <c r="B14" t="str">
        <f>_xlfn.XLOOKUP(A14,'Line productivity'!C:C,'Line productivity'!D:D)</f>
        <v>Dennis</v>
      </c>
      <c r="I14">
        <v>25</v>
      </c>
    </row>
    <row r="15" spans="1:14" x14ac:dyDescent="0.2">
      <c r="A15">
        <v>422123</v>
      </c>
      <c r="B15" t="str">
        <f>_xlfn.XLOOKUP(A15,'Line productivity'!C:C,'Line productivity'!D:D)</f>
        <v>Dennis</v>
      </c>
      <c r="F15">
        <v>43</v>
      </c>
      <c r="I15">
        <v>30</v>
      </c>
    </row>
    <row r="16" spans="1:14" x14ac:dyDescent="0.2">
      <c r="A16">
        <v>422124</v>
      </c>
      <c r="B16" t="str">
        <f>_xlfn.XLOOKUP(A16,'Line productivity'!C:C,'Line productivity'!D:D)</f>
        <v>Dennis</v>
      </c>
      <c r="G16">
        <v>20</v>
      </c>
      <c r="H16">
        <v>20</v>
      </c>
    </row>
    <row r="17" spans="1:14" x14ac:dyDescent="0.2">
      <c r="A17">
        <v>422125</v>
      </c>
      <c r="B17" t="str">
        <f>_xlfn.XLOOKUP(A17,'Line productivity'!C:C,'Line productivity'!D:D)</f>
        <v>Charlie</v>
      </c>
      <c r="M17">
        <v>10</v>
      </c>
      <c r="N17">
        <v>10</v>
      </c>
    </row>
    <row r="18" spans="1:14" x14ac:dyDescent="0.2">
      <c r="A18">
        <v>422126</v>
      </c>
      <c r="B18" t="str">
        <f>_xlfn.XLOOKUP(A18,'Line productivity'!C:C,'Line productivity'!D:D)</f>
        <v>Charlie</v>
      </c>
      <c r="J18">
        <v>44</v>
      </c>
    </row>
    <row r="19" spans="1:14" x14ac:dyDescent="0.2">
      <c r="A19">
        <v>422127</v>
      </c>
      <c r="B19" t="str">
        <f>_xlfn.XLOOKUP(A19,'Line productivity'!C:C,'Line productivity'!D:D)</f>
        <v>Charlie</v>
      </c>
      <c r="H19">
        <v>23</v>
      </c>
    </row>
    <row r="20" spans="1:14" x14ac:dyDescent="0.2">
      <c r="A20">
        <v>422128</v>
      </c>
      <c r="B20" t="str">
        <f>_xlfn.XLOOKUP(A20,'Line productivity'!C:C,'Line productivity'!D:D)</f>
        <v>Charlie</v>
      </c>
      <c r="G20">
        <v>22</v>
      </c>
      <c r="I20">
        <v>30</v>
      </c>
    </row>
    <row r="21" spans="1:14" x14ac:dyDescent="0.2">
      <c r="A21">
        <v>422129</v>
      </c>
      <c r="B21" t="str">
        <f>_xlfn.XLOOKUP(A21,'Line productivity'!C:C,'Line productivity'!D:D)</f>
        <v>Charlie</v>
      </c>
      <c r="N21">
        <v>15</v>
      </c>
    </row>
    <row r="22" spans="1:14" x14ac:dyDescent="0.2">
      <c r="A22">
        <v>422130</v>
      </c>
      <c r="B22" t="str">
        <f>_xlfn.XLOOKUP(A22,'Line productivity'!C:C,'Line productivity'!D:D)</f>
        <v>Dee</v>
      </c>
      <c r="D22">
        <v>20</v>
      </c>
    </row>
    <row r="23" spans="1:14" x14ac:dyDescent="0.2">
      <c r="A23">
        <v>422131</v>
      </c>
      <c r="B23" t="str">
        <f>_xlfn.XLOOKUP(A23,'Line productivity'!C:C,'Line productivity'!D:D)</f>
        <v>Dee</v>
      </c>
      <c r="F23">
        <v>20</v>
      </c>
      <c r="L23">
        <v>10</v>
      </c>
    </row>
    <row r="24" spans="1:14" x14ac:dyDescent="0.2">
      <c r="A24">
        <v>422132</v>
      </c>
      <c r="B24" t="str">
        <f>_xlfn.XLOOKUP(A24,'Line productivity'!C:C,'Line productivity'!D:D)</f>
        <v>Dee</v>
      </c>
    </row>
    <row r="25" spans="1:14" x14ac:dyDescent="0.2">
      <c r="A25">
        <v>422133</v>
      </c>
      <c r="B25" t="str">
        <f>_xlfn.XLOOKUP(A25,'Line productivity'!C:C,'Line productivity'!D:D)</f>
        <v>Dee</v>
      </c>
      <c r="I25">
        <v>20</v>
      </c>
    </row>
    <row r="26" spans="1:14" x14ac:dyDescent="0.2">
      <c r="A26">
        <v>422134</v>
      </c>
      <c r="B26" t="str">
        <f>_xlfn.XLOOKUP(A26,'Line productivity'!C:C,'Line productivity'!D:D)</f>
        <v>Mac</v>
      </c>
      <c r="I26">
        <v>30</v>
      </c>
      <c r="J26">
        <v>20</v>
      </c>
    </row>
    <row r="27" spans="1:14" x14ac:dyDescent="0.2">
      <c r="A27">
        <v>422135</v>
      </c>
      <c r="B27" t="str">
        <f>_xlfn.XLOOKUP(A27,'Line productivity'!C:C,'Line productivity'!D:D)</f>
        <v>Mac</v>
      </c>
      <c r="F27">
        <v>30</v>
      </c>
      <c r="N27">
        <v>15</v>
      </c>
    </row>
    <row r="28" spans="1:14" x14ac:dyDescent="0.2">
      <c r="A28">
        <v>422136</v>
      </c>
      <c r="B28" t="str">
        <f>_xlfn.XLOOKUP(A28,'Line productivity'!C:C,'Line productivity'!D:D)</f>
        <v>Mac</v>
      </c>
    </row>
    <row r="29" spans="1:14" x14ac:dyDescent="0.2">
      <c r="A29">
        <v>422137</v>
      </c>
      <c r="B29" t="str">
        <f>_xlfn.XLOOKUP(A29,'Line productivity'!C:C,'Line productivity'!D:D)</f>
        <v>Dee</v>
      </c>
      <c r="J29">
        <v>30</v>
      </c>
      <c r="L29">
        <v>15</v>
      </c>
    </row>
    <row r="30" spans="1:14" x14ac:dyDescent="0.2">
      <c r="A30">
        <v>422138</v>
      </c>
      <c r="B30" t="str">
        <f>_xlfn.XLOOKUP(A30,'Line productivity'!C:C,'Line productivity'!D:D)</f>
        <v>Dee</v>
      </c>
      <c r="E30">
        <v>20</v>
      </c>
    </row>
    <row r="31" spans="1:14" x14ac:dyDescent="0.2">
      <c r="A31">
        <v>422139</v>
      </c>
      <c r="B31" t="str">
        <f>_xlfn.XLOOKUP(A31,'Line productivity'!C:C,'Line productivity'!D:D)</f>
        <v>Dee</v>
      </c>
      <c r="F31">
        <v>20</v>
      </c>
      <c r="H31">
        <v>15</v>
      </c>
    </row>
    <row r="32" spans="1:14" x14ac:dyDescent="0.2">
      <c r="A32">
        <v>422140</v>
      </c>
      <c r="B32" t="str">
        <f>_xlfn.XLOOKUP(A32,'Line productivity'!C:C,'Line productivity'!D:D)</f>
        <v>Dee</v>
      </c>
      <c r="H32">
        <v>50</v>
      </c>
      <c r="M32">
        <v>13</v>
      </c>
    </row>
    <row r="33" spans="1:14" x14ac:dyDescent="0.2">
      <c r="A33">
        <v>422141</v>
      </c>
      <c r="B33" t="str">
        <f>_xlfn.XLOOKUP(A33,'Line productivity'!C:C,'Line productivity'!D:D)</f>
        <v>Dennis</v>
      </c>
      <c r="N33">
        <v>7</v>
      </c>
    </row>
    <row r="34" spans="1:14" x14ac:dyDescent="0.2">
      <c r="A34">
        <v>422142</v>
      </c>
      <c r="B34" t="str">
        <f>_xlfn.XLOOKUP(A34,'Line productivity'!C:C,'Line productivity'!D:D)</f>
        <v>Dennis</v>
      </c>
      <c r="H34">
        <v>30</v>
      </c>
    </row>
    <row r="35" spans="1:14" x14ac:dyDescent="0.2">
      <c r="A35">
        <v>422143</v>
      </c>
      <c r="B35" t="str">
        <f>_xlfn.XLOOKUP(A35,'Line productivity'!C:C,'Line productivity'!D:D)</f>
        <v>Dennis</v>
      </c>
      <c r="H35">
        <v>40</v>
      </c>
      <c r="I35">
        <v>18</v>
      </c>
    </row>
    <row r="36" spans="1:14" x14ac:dyDescent="0.2">
      <c r="A36">
        <v>422144</v>
      </c>
      <c r="B36" t="str">
        <f>_xlfn.XLOOKUP(A36,'Line productivity'!C:C,'Line productivity'!D:D)</f>
        <v>Dennis</v>
      </c>
      <c r="H36">
        <v>30</v>
      </c>
      <c r="J36">
        <v>24</v>
      </c>
    </row>
    <row r="37" spans="1:14" x14ac:dyDescent="0.2">
      <c r="A37">
        <v>422145</v>
      </c>
      <c r="B37" t="str">
        <f>_xlfn.XLOOKUP(A37,'Line productivity'!C:C,'Line productivity'!D:D)</f>
        <v>Charlie</v>
      </c>
      <c r="E37">
        <v>22</v>
      </c>
    </row>
    <row r="38" spans="1:14" x14ac:dyDescent="0.2">
      <c r="A38">
        <v>422146</v>
      </c>
      <c r="B38" t="str">
        <f>_xlfn.XLOOKUP(A38,'Line productivity'!C:C,'Line productivity'!D:D)</f>
        <v>Charlie</v>
      </c>
      <c r="H38">
        <v>30</v>
      </c>
      <c r="I38">
        <v>25</v>
      </c>
      <c r="N38">
        <v>7</v>
      </c>
    </row>
    <row r="39" spans="1:14" x14ac:dyDescent="0.2">
      <c r="A39">
        <v>422147</v>
      </c>
      <c r="B39" t="str">
        <f>_xlfn.XLOOKUP(A39,'Line productivity'!C:C,'Line productivity'!D:D)</f>
        <v>Charlie</v>
      </c>
      <c r="F39">
        <v>17</v>
      </c>
      <c r="H39">
        <v>60</v>
      </c>
      <c r="I39">
        <v>30</v>
      </c>
    </row>
    <row r="40" spans="1:14" x14ac:dyDescent="0.2">
      <c r="A40">
        <v>422148</v>
      </c>
      <c r="B40" t="str">
        <f>_xlfn.XLOOKUP(A40,'Line productivity'!C:C,'Line productivity'!D:D)</f>
        <v>Mac</v>
      </c>
      <c r="F40">
        <v>25</v>
      </c>
      <c r="J40">
        <v>7</v>
      </c>
    </row>
  </sheetData>
  <mergeCells count="1">
    <mergeCell ref="C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E2E1-21B8-0040-949F-EA6CBA927E18}">
  <dimension ref="B25:G39"/>
  <sheetViews>
    <sheetView showGridLines="0" tabSelected="1" workbookViewId="0">
      <selection activeCell="C28" sqref="C28"/>
    </sheetView>
  </sheetViews>
  <sheetFormatPr baseColWidth="10" defaultRowHeight="15" x14ac:dyDescent="0.2"/>
  <cols>
    <col min="1" max="1" width="5.1640625" customWidth="1"/>
    <col min="3" max="3" width="16" bestFit="1" customWidth="1"/>
    <col min="4" max="4" width="12.1640625" bestFit="1" customWidth="1"/>
    <col min="5" max="5" width="14.83203125" bestFit="1" customWidth="1"/>
    <col min="6" max="6" width="11" bestFit="1" customWidth="1"/>
    <col min="7" max="7" width="17.1640625" customWidth="1"/>
  </cols>
  <sheetData>
    <row r="25" spans="2:7" hidden="1" x14ac:dyDescent="0.2">
      <c r="C25" s="10" cm="1">
        <f t="array" ref="C25:G26">TRANSPOSE('Downtime factors'!A2:B6)</f>
        <v>6</v>
      </c>
      <c r="D25" s="10">
        <v>7</v>
      </c>
      <c r="E25" s="10">
        <v>4</v>
      </c>
      <c r="F25" s="10">
        <v>2</v>
      </c>
      <c r="G25" s="10">
        <v>8</v>
      </c>
    </row>
    <row r="26" spans="2:7" ht="26" customHeight="1" x14ac:dyDescent="0.2">
      <c r="B26" s="13"/>
      <c r="C26" s="14" t="str">
        <v>Machine adjustment</v>
      </c>
      <c r="D26" s="15" t="str">
        <v>Machine failure</v>
      </c>
      <c r="E26" s="15" t="str">
        <v>Inventory shortage</v>
      </c>
      <c r="F26" s="14" t="str">
        <v>Batch change</v>
      </c>
      <c r="G26" s="14" t="str">
        <v>Batch coding error</v>
      </c>
    </row>
    <row r="27" spans="2:7" s="11" customFormat="1" ht="26" customHeight="1" x14ac:dyDescent="0.2">
      <c r="B27" s="16" t="s">
        <v>40</v>
      </c>
      <c r="C27" s="17">
        <f>SUMIFS(INDEX('Line downtime'!$C$3:$N$40,,MATCH(Dashboard!C$25, 'Line downtime'!$C$2:$N$2,0)), 'Line downtime'!$B$3:$B$40,Dashboard!$B27)</f>
        <v>118</v>
      </c>
      <c r="D27" s="17">
        <f>SUMIFS(INDEX('Line downtime'!$C$3:$N$40,,MATCH(Dashboard!D$25, 'Line downtime'!$C$2:$N$2,0)), 'Line downtime'!$B$3:$B$40,Dashboard!$B27)</f>
        <v>85</v>
      </c>
      <c r="E27" s="17">
        <f>SUMIFS(INDEX('Line downtime'!$C$3:$N$40,,MATCH(Dashboard!E$25, 'Line downtime'!$C$2:$N$2,0)), 'Line downtime'!$B$3:$B$40,Dashboard!$B27)</f>
        <v>17</v>
      </c>
      <c r="F27" s="17">
        <f>SUMIFS(INDEX('Line downtime'!$C$3:$N$40,,MATCH(Dashboard!F$25, 'Line downtime'!$C$2:$N$2,0)), 'Line downtime'!$B$3:$B$40,Dashboard!$B27)</f>
        <v>10</v>
      </c>
      <c r="G27" s="17">
        <f>SUMIFS(INDEX('Line downtime'!$C$3:$N$40,,MATCH(Dashboard!G$25, 'Line downtime'!$C$2:$N$2,0)), 'Line downtime'!$B$3:$B$40,Dashboard!$B27)</f>
        <v>44</v>
      </c>
    </row>
    <row r="28" spans="2:7" s="11" customFormat="1" ht="26" customHeight="1" x14ac:dyDescent="0.2">
      <c r="B28" s="16" t="s">
        <v>41</v>
      </c>
      <c r="C28" s="17">
        <f>SUMIFS(INDEX('Line downtime'!$C$3:$N$40,,MATCH(Dashboard!C$25, 'Line downtime'!$C$2:$N$2,0)), 'Line downtime'!$B$3:$B$40,Dashboard!$B28)</f>
        <v>79</v>
      </c>
      <c r="D28" s="17">
        <f>SUMIFS(INDEX('Line downtime'!$C$3:$N$40,,MATCH(Dashboard!D$25, 'Line downtime'!$C$2:$N$2,0)), 'Line downtime'!$B$3:$B$40,Dashboard!$B28)</f>
        <v>36</v>
      </c>
      <c r="E28" s="17">
        <f>SUMIFS(INDEX('Line downtime'!$C$3:$N$40,,MATCH(Dashboard!E$25, 'Line downtime'!$C$2:$N$2,0)), 'Line downtime'!$B$3:$B$40,Dashboard!$B28)</f>
        <v>85</v>
      </c>
      <c r="F28" s="17">
        <f>SUMIFS(INDEX('Line downtime'!$C$3:$N$40,,MATCH(Dashboard!F$25, 'Line downtime'!$C$2:$N$2,0)), 'Line downtime'!$B$3:$B$40,Dashboard!$B28)</f>
        <v>20</v>
      </c>
      <c r="G28" s="17">
        <f>SUMIFS(INDEX('Line downtime'!$C$3:$N$40,,MATCH(Dashboard!G$25, 'Line downtime'!$C$2:$N$2,0)), 'Line downtime'!$B$3:$B$40,Dashboard!$B28)</f>
        <v>30</v>
      </c>
    </row>
    <row r="29" spans="2:7" s="11" customFormat="1" ht="26" customHeight="1" x14ac:dyDescent="0.2">
      <c r="B29" s="16" t="s">
        <v>42</v>
      </c>
      <c r="C29" s="17">
        <f>SUMIFS(INDEX('Line downtime'!$C$3:$N$40,,MATCH(Dashboard!C$25, 'Line downtime'!$C$2:$N$2,0)), 'Line downtime'!$B$3:$B$40,Dashboard!$B29)</f>
        <v>120</v>
      </c>
      <c r="D29" s="17">
        <f>SUMIFS(INDEX('Line downtime'!$C$3:$N$40,,MATCH(Dashboard!D$25, 'Line downtime'!$C$2:$N$2,0)), 'Line downtime'!$B$3:$B$40,Dashboard!$B29)</f>
        <v>88</v>
      </c>
      <c r="E29" s="17">
        <f>SUMIFS(INDEX('Line downtime'!$C$3:$N$40,,MATCH(Dashboard!E$25, 'Line downtime'!$C$2:$N$2,0)), 'Line downtime'!$B$3:$B$40,Dashboard!$B29)</f>
        <v>43</v>
      </c>
      <c r="F29" s="17">
        <f>SUMIFS(INDEX('Line downtime'!$C$3:$N$40,,MATCH(Dashboard!F$25, 'Line downtime'!$C$2:$N$2,0)), 'Line downtime'!$B$3:$B$40,Dashboard!$B29)</f>
        <v>0</v>
      </c>
      <c r="G29" s="17">
        <f>SUMIFS(INDEX('Line downtime'!$C$3:$N$40,,MATCH(Dashboard!G$25, 'Line downtime'!$C$2:$N$2,0)), 'Line downtime'!$B$3:$B$40,Dashboard!$B29)</f>
        <v>24</v>
      </c>
    </row>
    <row r="30" spans="2:7" s="11" customFormat="1" ht="26" customHeight="1" x14ac:dyDescent="0.2">
      <c r="B30" s="16" t="s">
        <v>43</v>
      </c>
      <c r="C30" s="17">
        <f>SUMIFS(INDEX('Line downtime'!$C$3:$N$40,,MATCH(Dashboard!C$25, 'Line downtime'!$C$2:$N$2,0)), 'Line downtime'!$B$3:$B$40,Dashboard!$B30)</f>
        <v>15</v>
      </c>
      <c r="D30" s="17">
        <f>SUMIFS(INDEX('Line downtime'!$C$3:$N$40,,MATCH(Dashboard!D$25, 'Line downtime'!$C$2:$N$2,0)), 'Line downtime'!$B$3:$B$40,Dashboard!$B30)</f>
        <v>45</v>
      </c>
      <c r="E30" s="17">
        <f>SUMIFS(INDEX('Line downtime'!$C$3:$N$40,,MATCH(Dashboard!E$25, 'Line downtime'!$C$2:$N$2,0)), 'Line downtime'!$B$3:$B$40,Dashboard!$B30)</f>
        <v>80</v>
      </c>
      <c r="F30" s="17">
        <f>SUMIFS(INDEX('Line downtime'!$C$3:$N$40,,MATCH(Dashboard!F$25, 'Line downtime'!$C$2:$N$2,0)), 'Line downtime'!$B$3:$B$40,Dashboard!$B30)</f>
        <v>130</v>
      </c>
      <c r="G30" s="17">
        <f>SUMIFS(INDEX('Line downtime'!$C$3:$N$40,,MATCH(Dashboard!G$25, 'Line downtime'!$C$2:$N$2,0)), 'Line downtime'!$B$3:$B$40,Dashboard!$B30)</f>
        <v>47</v>
      </c>
    </row>
    <row r="39" spans="6:6" x14ac:dyDescent="0.2">
      <c r="F39" s="12"/>
    </row>
  </sheetData>
  <conditionalFormatting sqref="C27:G30">
    <cfRule type="colorScale" priority="1">
      <colorScale>
        <cfvo type="min"/>
        <cfvo type="percentile" val="50"/>
        <cfvo type="max"/>
        <color rgb="FFFCFCFF"/>
        <color theme="0"/>
        <color theme="4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productivity</vt:lpstr>
      <vt:lpstr>Products</vt:lpstr>
      <vt:lpstr>Downtime factors</vt:lpstr>
      <vt:lpstr>Line downtime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Runrun Mao</cp:lastModifiedBy>
  <dcterms:created xsi:type="dcterms:W3CDTF">2024-08-19T19:52:48Z</dcterms:created>
  <dcterms:modified xsi:type="dcterms:W3CDTF">2025-02-07T11:32:47Z</dcterms:modified>
</cp:coreProperties>
</file>