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&amp;E Summary" sheetId="1" state="visible" r:id="rId1"/>
    <sheet xmlns:r="http://schemas.openxmlformats.org/officeDocument/2006/relationships" name="Consolated RR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Cash Flows - Market" sheetId="4" state="visible" r:id="rId4"/>
    <sheet xmlns:r="http://schemas.openxmlformats.org/officeDocument/2006/relationships" name="Cash Flows - Strike" sheetId="5" state="visible" r:id="rId5"/>
    <sheet xmlns:r="http://schemas.openxmlformats.org/officeDocument/2006/relationships" name="Cash Flows - Outlier" sheetId="6" state="visible" r:id="rId6"/>
    <sheet xmlns:r="http://schemas.openxmlformats.org/officeDocument/2006/relationships" name="for Page 6" sheetId="7" state="visible" r:id="rId7"/>
    <sheet xmlns:r="http://schemas.openxmlformats.org/officeDocument/2006/relationships" name="for Page 8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</externalReferences>
  <definedNames>
    <definedName name="BF_Copy" hidden="0" function="0" vbProcedure="0">[1]Project!$E$40</definedName>
    <definedName name="ClosingCosts" hidden="0" function="0" vbProcedure="0">Inputs!$E$17</definedName>
    <definedName name="ClosingDate" hidden="0" function="0" vbProcedure="0">Inputs!$E$15</definedName>
    <definedName name="FinancingFees" hidden="0" function="0" vbProcedure="0">Inputs!$J$10</definedName>
    <definedName name="Hold" hidden="0" function="0" vbProcedure="0">Inputs!$E$20</definedName>
    <definedName name="Holdback_Copy" hidden="0" function="0" vbProcedure="0">[1]Project!$E$41</definedName>
    <definedName name="Loan" hidden="0" function="0" vbProcedure="0">Inputs!$J$5</definedName>
    <definedName name="Loan_Delta" hidden="0" function="0" vbProcedure="0">[1]project!#ref!</definedName>
    <definedName name="OF_Copy" hidden="0" function="0" vbProcedure="0">[1]Project!$E$22</definedName>
    <definedName name="PP" hidden="0" function="0" vbProcedure="0">Inputs!$E$16</definedName>
    <definedName name="Units" hidden="0" function="0" vbProcedure="0">Inputs!$N$11</definedName>
    <definedName name="Y1NOI" hidden="0" function="0" vbProcedure="0">'Cash Flows - Strike'!$G$44</definedName>
    <definedName name="_xlnm.Print_Area" localSheetId="2">'Inputs'!$B$2:$W$46</definedName>
    <definedName name="Y1NOI" localSheetId="3" hidden="0" function="0" vbProcedure="0">'Cash Flows - Market'!$G$44</definedName>
    <definedName name="_xlnm.Print_Area" localSheetId="3">'Cash Flows - Market'!$C$2:$P$167</definedName>
    <definedName name="_xlnm.Print_Area" localSheetId="4">'Cash Flows - Strike'!$C$2:$P$167</definedName>
    <definedName name="Y1NOI" localSheetId="5" hidden="0" function="0" vbProcedure="0">'Cash Flows - Outlier'!$G$44</definedName>
    <definedName name="_xlnm.Print_Area" localSheetId="5">'Cash Flows - Outlier'!$C$2:$P$167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0">
    <numFmt numFmtId="164" formatCode="\$#,##0"/>
    <numFmt numFmtId="165" formatCode="\$#,##0_);[RED]&quot;($&quot;#,##0\)"/>
    <numFmt numFmtId="166" formatCode="_(* #,##0_);_(* \(#,##0\);_(* \-_);_(@_)"/>
    <numFmt numFmtId="167" formatCode="0%&quot; of GPR Estimate&quot;"/>
    <numFmt numFmtId="168" formatCode="\$#,##0.00_);[RED]&quot;($&quot;#,##0.00\)"/>
    <numFmt numFmtId="169" formatCode="\$#,##0&quot; Per Unit Estimate&quot;"/>
    <numFmt numFmtId="170" formatCode="\$#,##0.00"/>
    <numFmt numFmtId="171" formatCode="&quot;Taxes Reassessed at &quot;##%"/>
    <numFmt numFmtId="172" formatCode="0.0%"/>
    <numFmt numFmtId="173" formatCode="m/d/yyyy"/>
    <numFmt numFmtId="174" formatCode="0.0%&quot; LTV&quot;"/>
    <numFmt numFmtId="175" formatCode="\$#,##0&quot; Per Door&quot;"/>
    <numFmt numFmtId="176" formatCode="0&quot; Years&quot;"/>
    <numFmt numFmtId="177" formatCode="[$$]#,##0;\([$$]#,##0\);\–;@"/>
    <numFmt numFmtId="178" formatCode="0.000"/>
    <numFmt numFmtId="179" formatCode="\$#,##0;&quot;-$&quot;#,##0;\-;@"/>
    <numFmt numFmtId="180" formatCode="&quot;Fixed&quot;;\-;&quot;Floating&quot;"/>
    <numFmt numFmtId="181" formatCode="mm/dd/yy;@"/>
    <numFmt numFmtId="182" formatCode="0.00\x"/>
    <numFmt numFmtId="183" formatCode="&quot;Year &quot;0"/>
    <numFmt numFmtId="184" formatCode="#,##0&quot; SF&quot;"/>
    <numFmt numFmtId="185" formatCode="&quot;Hurdle &quot;0"/>
    <numFmt numFmtId="186" formatCode="\$#,##0&quot; /month&quot;"/>
    <numFmt numFmtId="187" formatCode="0&quot; year&quot;"/>
    <numFmt numFmtId="188" formatCode="#,##0.00\x"/>
    <numFmt numFmtId="189" formatCode="[$$-380A]\ #,##0;\-[$$-380A]\ #,##0"/>
    <numFmt numFmtId="190" formatCode="0.00%_);\(0.00%\);\–_)"/>
    <numFmt numFmtId="191" formatCode="0.0%_);\(0.0%\);\–_)"/>
    <numFmt numFmtId="192" formatCode="&quot;Month &quot;0"/>
    <numFmt numFmtId="193" formatCode="0.0%&quot; of Total Units&quot;"/>
    <numFmt numFmtId="194" formatCode="0%&quot; of Total Units&quot;"/>
    <numFmt numFmtId="195" formatCode="_(\$* #,##0_);_(\$* \(#,##0\);_(\$* \-??_);_(@_)"/>
    <numFmt numFmtId="196" formatCode="0&quot; Months&quot;"/>
    <numFmt numFmtId="197" formatCode="_(* #,##0.00_);_(* \(#,##0.00\);_(* \-??_);_(@_)"/>
    <numFmt numFmtId="198" formatCode="#,##0&quot; Units&quot;"/>
    <numFmt numFmtId="199" formatCode="\$#,##0_);[RED]&quot;($&quot;#,##0&quot;) psf&quot;"/>
    <numFmt numFmtId="200" formatCode="\$#,##0.00_);[RED]&quot;($&quot;#,##0.00&quot;) psf&quot;"/>
    <numFmt numFmtId="201" formatCode="m/d/yy;@"/>
    <numFmt numFmtId="202" formatCode="#,##0_);[RED]\(#,##0\);\-"/>
    <numFmt numFmtId="203" formatCode="_(\$* #,##0.00_);_(\$* \(#,##0.00\);_(\$* \-??_);_(@_)"/>
  </numFmts>
  <fonts count="5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FFFFFF"/>
      <sz val="14"/>
    </font>
    <font>
      <name val="Montserrat"/>
      <charset val="1"/>
      <family val="0"/>
      <b val="1"/>
      <sz val="14"/>
    </font>
    <font>
      <name val="Futura Md BT"/>
      <charset val="1"/>
      <family val="2"/>
      <color rgb="FF000000"/>
      <sz val="12"/>
    </font>
    <font>
      <name val="Futura Md BT"/>
      <charset val="1"/>
      <family val="2"/>
      <color rgb="FF000000"/>
      <sz val="11"/>
    </font>
    <font>
      <name val="Montserrat"/>
      <charset val="1"/>
      <family val="0"/>
      <color rgb="FF000000"/>
      <sz val="12"/>
    </font>
    <font>
      <name val="Futura Md BT"/>
      <charset val="1"/>
      <family val="2"/>
      <color rgb="FF000000"/>
      <sz val="10"/>
    </font>
    <font>
      <name val="Montserrat"/>
      <charset val="1"/>
      <family val="0"/>
      <b val="1"/>
      <color rgb="FFFFFFFF"/>
      <sz val="12"/>
    </font>
    <font>
      <name val="Montserrat"/>
      <charset val="1"/>
      <family val="0"/>
      <color rgb="FF000000"/>
      <sz val="11"/>
    </font>
    <font>
      <name val="Montserrat"/>
      <charset val="1"/>
      <family val="0"/>
      <b val="1"/>
      <i val="1"/>
      <color rgb="FF000000"/>
      <sz val="12"/>
    </font>
    <font>
      <name val="Futura Md BT"/>
      <charset val="1"/>
      <family val="0"/>
      <b val="1"/>
      <color rgb="FF000000"/>
      <sz val="11"/>
    </font>
    <font>
      <name val="Montserrat"/>
      <charset val="1"/>
      <family val="0"/>
      <sz val="12"/>
    </font>
    <font>
      <name val="Montserrat"/>
      <charset val="1"/>
      <family val="0"/>
      <b val="1"/>
      <color rgb="FF000000"/>
      <sz val="11"/>
    </font>
    <font>
      <name val="Montserrat"/>
      <charset val="1"/>
      <family val="0"/>
      <b val="1"/>
      <color rgb="FF000000"/>
      <sz val="12"/>
    </font>
    <font>
      <name val="Futura Md BT"/>
      <charset val="1"/>
      <family val="2"/>
      <color rgb="FFFF0000"/>
      <sz val="12"/>
    </font>
    <font>
      <name val="Futura Md BT"/>
      <charset val="1"/>
      <family val="0"/>
      <b val="1"/>
      <color rgb="FF000000"/>
      <sz val="10"/>
    </font>
    <font>
      <name val="Aptos"/>
      <charset val="1"/>
      <family val="2"/>
      <color rgb="FF000000"/>
      <sz val="11"/>
    </font>
    <font>
      <name val="Aptos"/>
      <charset val="1"/>
      <family val="2"/>
      <b val="1"/>
      <color rgb="FFFFFFFF"/>
      <sz val="9"/>
    </font>
    <font>
      <name val="Aptos"/>
      <charset val="1"/>
      <family val="2"/>
      <b val="1"/>
      <color rgb="FF000000"/>
      <sz val="10"/>
    </font>
    <font>
      <name val="Aptos"/>
      <charset val="1"/>
      <family val="2"/>
      <color rgb="FF000000"/>
      <sz val="10"/>
    </font>
    <font>
      <name val="Aptos"/>
      <charset val="1"/>
      <family val="2"/>
      <b val="1"/>
      <color rgb="FF000000"/>
      <sz val="11"/>
    </font>
    <font>
      <name val="Aptos"/>
      <charset val="1"/>
      <family val="2"/>
      <color rgb="FF000000"/>
      <sz val="14"/>
    </font>
    <font>
      <name val="Aptos"/>
      <charset val="1"/>
      <family val="2"/>
      <b val="1"/>
      <color rgb="FFFFFFFF"/>
      <sz val="14"/>
    </font>
    <font>
      <name val="Aptos"/>
      <charset val="1"/>
      <family val="2"/>
      <b val="1"/>
      <color rgb="FFFFFFFF"/>
      <sz val="11"/>
    </font>
    <font>
      <name val="Aptos"/>
      <charset val="1"/>
      <family val="2"/>
      <color rgb="FF0000FF"/>
      <sz val="10"/>
    </font>
    <font>
      <name val="Aptos"/>
      <charset val="1"/>
      <family val="2"/>
      <sz val="10"/>
    </font>
    <font>
      <name val="Aptos"/>
      <charset val="1"/>
      <family val="2"/>
      <b val="1"/>
      <sz val="10"/>
    </font>
    <font>
      <name val="Aptos"/>
      <charset val="1"/>
      <family val="2"/>
      <color rgb="FF7F7F7F"/>
      <sz val="10"/>
    </font>
    <font>
      <name val="Aptos"/>
      <charset val="1"/>
      <family val="2"/>
      <color rgb="FFFFFFFF"/>
      <sz val="10"/>
    </font>
    <font>
      <name val="Aptos"/>
      <charset val="1"/>
      <family val="2"/>
      <b val="1"/>
      <color rgb="FFFFFFFF"/>
      <sz val="10"/>
    </font>
    <font>
      <name val="Aptos"/>
      <charset val="1"/>
      <family val="2"/>
      <sz val="9"/>
    </font>
    <font>
      <name val="Calibri"/>
      <charset val="1"/>
      <family val="2"/>
      <color rgb="FF0563C1"/>
      <sz val="11"/>
      <u val="single"/>
    </font>
    <font>
      <name val="Aptos"/>
      <charset val="1"/>
      <family val="2"/>
      <color rgb="FF0563C1"/>
      <sz val="11"/>
      <u val="single"/>
    </font>
    <font>
      <name val="Aptos"/>
      <family val="2"/>
      <color rgb="FF595959"/>
      <sz val="14"/>
    </font>
    <font>
      <name val="Aptos"/>
      <family val="2"/>
      <color rgb="FF595959"/>
      <sz val="9"/>
    </font>
    <font>
      <name val="Calibri"/>
      <family val="2"/>
      <color rgb="FF000000"/>
      <sz val="10"/>
    </font>
    <font>
      <name val="Aptos"/>
      <family val="2"/>
      <color rgb="FF595959"/>
      <sz val="10"/>
    </font>
    <font>
      <name val="Calibri"/>
      <family val="2"/>
      <color rgb="FF595959"/>
      <sz val="9"/>
    </font>
    <font>
      <name val="Aptos"/>
      <charset val="1"/>
      <family val="2"/>
      <b val="1"/>
      <sz val="11"/>
    </font>
    <font>
      <name val="Aptos"/>
      <charset val="1"/>
      <family val="2"/>
      <color rgb="FFFFFFFF"/>
      <sz val="11"/>
    </font>
    <font>
      <name val="Aptos"/>
      <charset val="1"/>
      <family val="2"/>
      <sz val="11"/>
    </font>
    <font>
      <name val="Aptos"/>
      <charset val="1"/>
      <family val="2"/>
      <b val="1"/>
      <color rgb="FF00B050"/>
      <sz val="11"/>
    </font>
    <font>
      <name val="Aptos"/>
      <charset val="1"/>
      <family val="2"/>
      <color rgb="FF7F7F7F"/>
      <sz val="11"/>
    </font>
    <font>
      <name val="Aptos"/>
      <charset val="1"/>
      <family val="2"/>
      <b val="1"/>
      <color rgb="FF7F7F7F"/>
      <sz val="11"/>
    </font>
    <font>
      <name val="Aptos"/>
      <charset val="1"/>
      <family val="2"/>
      <color rgb="FF0000FF"/>
      <sz val="11"/>
    </font>
    <font>
      <name val="Aptos"/>
      <charset val="1"/>
      <family val="2"/>
      <b val="1"/>
      <color rgb="FF70AD47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000000"/>
      <sz val="11"/>
    </font>
    <font>
      <name val="Calibri"/>
      <charset val="1"/>
      <family val="2"/>
      <b val="1"/>
      <i val="1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4472C4"/>
        <bgColor rgb="FF4B80B0"/>
      </patternFill>
    </fill>
    <fill>
      <patternFill patternType="solid">
        <fgColor rgb="FFFFFFFF"/>
        <bgColor rgb="FFF2F2F2"/>
      </patternFill>
    </fill>
    <fill>
      <patternFill patternType="solid">
        <fgColor rgb="FF333F50"/>
        <bgColor rgb="FF203864"/>
      </patternFill>
    </fill>
    <fill>
      <patternFill patternType="solid">
        <fgColor rgb="FFDAE3F3"/>
        <bgColor rgb="FFDEEBF7"/>
      </patternFill>
    </fill>
    <fill>
      <patternFill patternType="solid">
        <fgColor rgb="FFC0D4CB"/>
        <bgColor rgb="FFD0CECE"/>
      </patternFill>
    </fill>
    <fill>
      <patternFill patternType="solid">
        <fgColor rgb="FFD0CECE"/>
        <bgColor rgb="FFC0D4CB"/>
      </patternFill>
    </fill>
    <fill>
      <patternFill patternType="solid">
        <fgColor rgb="FFDEEBF7"/>
        <bgColor rgb="FFDAE3F3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E7E6E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43">
    <border>
      <left/>
      <right/>
      <top/>
      <bottom/>
      <diagonal/>
    </border>
    <border>
      <left/>
      <right/>
      <top/>
      <bottom style="medium">
        <color rgb="FF333F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17E88F"/>
      </left>
      <right style="thin">
        <color rgb="FF17E88F"/>
      </right>
      <top style="thin">
        <color rgb="FF17E88F"/>
      </top>
      <bottom style="thin">
        <color rgb="FF17E88F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/>
      <bottom style="medium"/>
      <diagonal/>
    </border>
    <border>
      <left/>
      <right style="thin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thin">
        <color rgb="FF17E88F"/>
      </top>
      <bottom/>
      <diagonal/>
    </border>
    <border>
      <left/>
      <right style="thin">
        <color rgb="FF17E88F"/>
      </right>
      <top style="thin">
        <color rgb="FF17E88F"/>
      </top>
      <bottom/>
      <diagonal/>
    </border>
    <border>
      <left/>
      <right/>
      <top style="thin">
        <color rgb="FF17E88F"/>
      </top>
      <bottom style="thin">
        <color rgb="FF17E88F"/>
      </bottom>
      <diagonal/>
    </border>
    <border>
      <left/>
      <right style="thin">
        <color rgb="FF17E88F"/>
      </right>
      <top style="thin">
        <color rgb="FF17E88F"/>
      </top>
      <bottom style="thin">
        <color rgb="FF17E88F"/>
      </bottom>
      <diagonal/>
    </border>
  </borders>
  <cellStyleXfs count="9">
    <xf numFmtId="0" fontId="0" fillId="0" borderId="0" applyAlignment="1">
      <alignment horizontal="general" vertical="bottom"/>
    </xf>
    <xf numFmtId="197" fontId="0" fillId="0" borderId="0" applyAlignment="1">
      <alignment horizontal="general" vertical="bottom"/>
    </xf>
    <xf numFmtId="41" fontId="3" fillId="0" borderId="0"/>
    <xf numFmtId="203" fontId="0" fillId="0" borderId="0" applyAlignment="1">
      <alignment horizontal="general" vertical="bottom"/>
    </xf>
    <xf numFmtId="42" fontId="3" fillId="0" borderId="0"/>
    <xf numFmtId="9" fontId="0" fillId="0" borderId="0" applyAlignment="1">
      <alignment horizontal="general" vertical="bottom"/>
    </xf>
    <xf numFmtId="0" fontId="35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5" fillId="2" borderId="0" applyAlignment="1">
      <alignment horizontal="general" vertical="bottom"/>
    </xf>
  </cellStyleXfs>
  <cellXfs count="1099"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6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general" vertical="center"/>
    </xf>
    <xf numFmtId="0" fontId="7" fillId="3" borderId="0" applyAlignment="1" pivotButton="0" quotePrefix="0" xfId="0">
      <alignment horizontal="general" vertical="center"/>
    </xf>
    <xf numFmtId="0" fontId="8" fillId="3" borderId="0" applyAlignment="1" pivotButton="0" quotePrefix="0" xfId="0">
      <alignment horizontal="general" vertical="center"/>
    </xf>
    <xf numFmtId="0" fontId="9" fillId="3" borderId="0" applyAlignment="1" pivotButton="0" quotePrefix="0" xfId="0">
      <alignment horizontal="general" vertical="center"/>
    </xf>
    <xf numFmtId="9" fontId="10" fillId="3" borderId="0" applyAlignment="1" pivotButton="0" quotePrefix="0" xfId="0">
      <alignment horizontal="general" vertical="center"/>
    </xf>
    <xf numFmtId="0" fontId="10" fillId="3" borderId="0" applyAlignment="1" pivotButton="0" quotePrefix="0" xfId="0">
      <alignment horizontal="general" vertical="center"/>
    </xf>
    <xf numFmtId="0" fontId="9" fillId="3" borderId="2" applyAlignment="1" pivotButton="0" quotePrefix="0" xfId="0">
      <alignment horizontal="right" vertical="center"/>
    </xf>
    <xf numFmtId="0" fontId="9" fillId="3" borderId="3" applyAlignment="1" pivotButton="0" quotePrefix="0" xfId="0">
      <alignment horizontal="right" vertical="center"/>
    </xf>
    <xf numFmtId="0" fontId="8" fillId="3" borderId="3" applyAlignment="1" pivotButton="0" quotePrefix="0" xfId="0">
      <alignment horizontal="right" vertical="center"/>
    </xf>
    <xf numFmtId="0" fontId="9" fillId="3" borderId="3" applyAlignment="1" pivotButton="0" quotePrefix="0" xfId="0">
      <alignment horizontal="center" vertical="center"/>
    </xf>
    <xf numFmtId="0" fontId="9" fillId="3" borderId="4" applyAlignment="1" pivotButton="0" quotePrefix="0" xfId="0">
      <alignment horizontal="center" vertical="center"/>
    </xf>
    <xf numFmtId="0" fontId="8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right" vertical="center"/>
    </xf>
    <xf numFmtId="0" fontId="7" fillId="3" borderId="0" applyAlignment="1" pivotButton="0" quotePrefix="0" xfId="0">
      <alignment horizontal="right" vertical="center"/>
    </xf>
    <xf numFmtId="9" fontId="10" fillId="3" borderId="0" applyAlignment="1" pivotButton="0" quotePrefix="0" xfId="0">
      <alignment horizontal="right" vertical="center"/>
    </xf>
    <xf numFmtId="0" fontId="10" fillId="3" borderId="0" applyAlignment="1" pivotButton="0" quotePrefix="0" xfId="0">
      <alignment horizontal="right" vertical="center"/>
    </xf>
    <xf numFmtId="0" fontId="11" fillId="4" borderId="5" applyAlignment="1" pivotButton="0" quotePrefix="0" xfId="0">
      <alignment horizontal="general" vertical="center"/>
    </xf>
    <xf numFmtId="0" fontId="11" fillId="4" borderId="0" applyAlignment="1" pivotButton="0" quotePrefix="0" xfId="0">
      <alignment horizontal="general" vertical="center"/>
    </xf>
    <xf numFmtId="0" fontId="11" fillId="3" borderId="0" applyAlignment="1" pivotButton="0" quotePrefix="0" xfId="0">
      <alignment horizontal="right" vertical="center"/>
    </xf>
    <xf numFmtId="0" fontId="11" fillId="4" borderId="0" applyAlignment="1" pivotButton="0" quotePrefix="0" xfId="0">
      <alignment horizontal="right" vertical="center"/>
    </xf>
    <xf numFmtId="0" fontId="11" fillId="4" borderId="6" applyAlignment="1" pivotButton="0" quotePrefix="0" xfId="0">
      <alignment horizontal="right" vertical="center"/>
    </xf>
    <xf numFmtId="0" fontId="11" fillId="4" borderId="0" applyAlignment="1" pivotButton="0" quotePrefix="0" xfId="0">
      <alignment horizontal="center" vertical="center"/>
    </xf>
    <xf numFmtId="0" fontId="12" fillId="3" borderId="5" applyAlignment="1" pivotButton="0" quotePrefix="0" xfId="0">
      <alignment horizontal="general" vertical="center"/>
    </xf>
    <xf numFmtId="0" fontId="12" fillId="3" borderId="0" applyAlignment="1" pivotButton="0" quotePrefix="0" xfId="0">
      <alignment horizontal="general" vertical="center"/>
    </xf>
    <xf numFmtId="164" fontId="12" fillId="3" borderId="0" applyAlignment="1" pivotButton="0" quotePrefix="0" xfId="17">
      <alignment horizontal="right" vertical="center"/>
    </xf>
    <xf numFmtId="164" fontId="9" fillId="3" borderId="0" applyAlignment="1" pivotButton="0" quotePrefix="0" xfId="17">
      <alignment horizontal="right" vertical="center"/>
    </xf>
    <xf numFmtId="164" fontId="9" fillId="3" borderId="0" applyAlignment="1" pivotButton="0" quotePrefix="0" xfId="0">
      <alignment horizontal="right" vertical="center"/>
    </xf>
    <xf numFmtId="164" fontId="9" fillId="3" borderId="6" applyAlignment="1" pivotButton="0" quotePrefix="0" xfId="0">
      <alignment horizontal="right" vertical="center"/>
    </xf>
    <xf numFmtId="164" fontId="13" fillId="3" borderId="0" applyAlignment="1" pivotButton="0" quotePrefix="0" xfId="0">
      <alignment horizontal="right" vertical="center" wrapText="1"/>
    </xf>
    <xf numFmtId="0" fontId="14" fillId="3" borderId="0" applyAlignment="1" pivotButton="0" quotePrefix="0" xfId="0">
      <alignment horizontal="center" vertical="center"/>
    </xf>
    <xf numFmtId="165" fontId="12" fillId="3" borderId="0" applyAlignment="1" pivotButton="0" quotePrefix="0" xfId="0">
      <alignment horizontal="right" vertical="center"/>
    </xf>
    <xf numFmtId="165" fontId="9" fillId="3" borderId="0" applyAlignment="1" pivotButton="0" quotePrefix="0" xfId="0">
      <alignment horizontal="right" vertical="center"/>
    </xf>
    <xf numFmtId="166" fontId="15" fillId="3" borderId="0" applyAlignment="1" pivotButton="0" quotePrefix="0" xfId="0">
      <alignment horizontal="right" vertical="center"/>
    </xf>
    <xf numFmtId="166" fontId="15" fillId="3" borderId="6" applyAlignment="1" pivotButton="0" quotePrefix="0" xfId="0">
      <alignment horizontal="right" vertical="center"/>
    </xf>
    <xf numFmtId="167" fontId="13" fillId="3" borderId="0" applyAlignment="1" pivotButton="0" quotePrefix="0" xfId="0">
      <alignment horizontal="right" vertical="center"/>
    </xf>
    <xf numFmtId="164" fontId="8" fillId="3" borderId="0" applyAlignment="1" pivotButton="0" quotePrefix="0" xfId="0">
      <alignment horizontal="center" vertical="center"/>
    </xf>
    <xf numFmtId="9" fontId="8" fillId="3" borderId="0" applyAlignment="1" pivotButton="0" quotePrefix="0" xfId="0">
      <alignment horizontal="center" vertical="center"/>
    </xf>
    <xf numFmtId="164" fontId="15" fillId="3" borderId="6" applyAlignment="1" pivotButton="0" quotePrefix="0" xfId="0">
      <alignment horizontal="right" vertical="center"/>
    </xf>
    <xf numFmtId="0" fontId="16" fillId="3" borderId="5" applyAlignment="1" pivotButton="0" quotePrefix="0" xfId="0">
      <alignment horizontal="general" vertical="center"/>
    </xf>
    <xf numFmtId="0" fontId="16" fillId="3" borderId="0" applyAlignment="1" pivotButton="0" quotePrefix="0" xfId="0">
      <alignment horizontal="general" vertical="center"/>
    </xf>
    <xf numFmtId="164" fontId="17" fillId="3" borderId="0" applyAlignment="1" pivotButton="0" quotePrefix="0" xfId="0">
      <alignment horizontal="right" vertical="center"/>
    </xf>
    <xf numFmtId="164" fontId="17" fillId="3" borderId="6" applyAlignment="1" pivotButton="0" quotePrefix="0" xfId="0">
      <alignment horizontal="right" vertical="center"/>
    </xf>
    <xf numFmtId="164" fontId="13" fillId="3" borderId="0" applyAlignment="1" pivotButton="0" quotePrefix="0" xfId="0">
      <alignment horizontal="right" vertical="center"/>
    </xf>
    <xf numFmtId="0" fontId="18" fillId="3" borderId="0" applyAlignment="1" pivotButton="0" quotePrefix="0" xfId="0">
      <alignment horizontal="general" vertical="center"/>
    </xf>
    <xf numFmtId="168" fontId="8" fillId="3" borderId="0" applyAlignment="1" pivotButton="0" quotePrefix="0" xfId="0">
      <alignment horizontal="center" vertical="center"/>
    </xf>
    <xf numFmtId="165" fontId="8" fillId="3" borderId="0" applyAlignment="1" pivotButton="0" quotePrefix="0" xfId="0">
      <alignment horizontal="center" vertical="center"/>
    </xf>
    <xf numFmtId="0" fontId="9" fillId="3" borderId="5" applyAlignment="1" pivotButton="0" quotePrefix="0" xfId="0">
      <alignment horizontal="left" vertical="center"/>
    </xf>
    <xf numFmtId="0" fontId="9" fillId="3" borderId="0" applyAlignment="1" pivotButton="0" quotePrefix="0" xfId="0">
      <alignment horizontal="left" vertical="center"/>
    </xf>
    <xf numFmtId="0" fontId="17" fillId="5" borderId="5" applyAlignment="1" pivotButton="0" quotePrefix="0" xfId="0">
      <alignment horizontal="general" vertical="center"/>
    </xf>
    <xf numFmtId="0" fontId="17" fillId="5" borderId="0" applyAlignment="1" pivotButton="0" quotePrefix="0" xfId="0">
      <alignment horizontal="general" vertical="center"/>
    </xf>
    <xf numFmtId="164" fontId="17" fillId="5" borderId="0" applyAlignment="1" pivotButton="0" quotePrefix="0" xfId="0">
      <alignment horizontal="right" vertical="center"/>
    </xf>
    <xf numFmtId="164" fontId="17" fillId="5" borderId="6" applyAlignment="1" pivotButton="0" quotePrefix="0" xfId="0">
      <alignment horizontal="right" vertical="center"/>
    </xf>
    <xf numFmtId="0" fontId="10" fillId="5" borderId="0" applyAlignment="1" pivotButton="0" quotePrefix="0" xfId="0">
      <alignment horizontal="general" vertical="center"/>
    </xf>
    <xf numFmtId="9" fontId="10" fillId="5" borderId="0" applyAlignment="1" pivotButton="0" quotePrefix="0" xfId="19">
      <alignment horizontal="general" vertical="center"/>
    </xf>
    <xf numFmtId="0" fontId="8" fillId="5" borderId="0" applyAlignment="1" pivotButton="0" quotePrefix="0" xfId="0">
      <alignment horizontal="general" vertical="center"/>
    </xf>
    <xf numFmtId="0" fontId="18" fillId="0" borderId="0" applyAlignment="1" pivotButton="0" quotePrefix="0" xfId="0">
      <alignment horizontal="general" vertical="center"/>
    </xf>
    <xf numFmtId="0" fontId="17" fillId="6" borderId="7" applyAlignment="1" pivotButton="0" quotePrefix="0" xfId="0">
      <alignment horizontal="center" vertical="center"/>
    </xf>
    <xf numFmtId="169" fontId="13" fillId="3" borderId="0" applyAlignment="1" pivotButton="0" quotePrefix="0" xfId="0">
      <alignment horizontal="right" vertical="center"/>
    </xf>
    <xf numFmtId="170" fontId="8" fillId="3" borderId="0" applyAlignment="1" pivotButton="0" quotePrefix="0" xfId="0">
      <alignment horizontal="general" vertical="center"/>
    </xf>
    <xf numFmtId="171" fontId="13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general" vertical="center"/>
    </xf>
    <xf numFmtId="9" fontId="13" fillId="3" borderId="0" applyAlignment="1" pivotButton="0" quotePrefix="0" xfId="0">
      <alignment horizontal="right" vertical="center"/>
    </xf>
    <xf numFmtId="0" fontId="19" fillId="3" borderId="0" applyAlignment="1" pivotButton="0" quotePrefix="0" xfId="0">
      <alignment horizontal="general" vertical="center"/>
    </xf>
    <xf numFmtId="164" fontId="13" fillId="0" borderId="0" applyAlignment="1" pivotButton="0" quotePrefix="0" xfId="0">
      <alignment horizontal="right" vertical="center"/>
    </xf>
    <xf numFmtId="0" fontId="11" fillId="4" borderId="8" applyAlignment="1" pivotButton="0" quotePrefix="0" xfId="0">
      <alignment horizontal="general" vertical="center"/>
    </xf>
    <xf numFmtId="0" fontId="11" fillId="4" borderId="9" applyAlignment="1" pivotButton="0" quotePrefix="0" xfId="0">
      <alignment horizontal="general" vertical="center"/>
    </xf>
    <xf numFmtId="0" fontId="11" fillId="3" borderId="9" applyAlignment="1" pivotButton="0" quotePrefix="0" xfId="0">
      <alignment horizontal="right" vertical="center"/>
    </xf>
    <xf numFmtId="164" fontId="11" fillId="4" borderId="9" applyAlignment="1" pivotButton="0" quotePrefix="0" xfId="0">
      <alignment horizontal="right" vertical="center"/>
    </xf>
    <xf numFmtId="0" fontId="11" fillId="4" borderId="10" applyAlignment="1" pivotButton="0" quotePrefix="0" xfId="0">
      <alignment horizontal="right" vertical="center"/>
    </xf>
    <xf numFmtId="10" fontId="11" fillId="4" borderId="0" applyAlignment="1" pivotButton="0" quotePrefix="0" xfId="0">
      <alignment horizontal="right" vertical="center"/>
    </xf>
    <xf numFmtId="0" fontId="20" fillId="3" borderId="0" applyAlignment="1" pivotButton="0" quotePrefix="0" xfId="0">
      <alignment horizontal="center" vertical="bottom"/>
    </xf>
    <xf numFmtId="0" fontId="20" fillId="0" borderId="0" applyAlignment="1" pivotButton="0" quotePrefix="0" xfId="0">
      <alignment horizontal="center" vertical="bottom"/>
    </xf>
    <xf numFmtId="164" fontId="20" fillId="0" borderId="0" applyAlignment="1" pivotButton="0" quotePrefix="0" xfId="0">
      <alignment horizontal="center" vertical="bottom"/>
    </xf>
    <xf numFmtId="170" fontId="20" fillId="0" borderId="0" applyAlignment="1" pivotButton="0" quotePrefix="0" xfId="0">
      <alignment horizontal="center" vertical="bottom"/>
    </xf>
    <xf numFmtId="172" fontId="20" fillId="0" borderId="0" applyAlignment="1" pivotButton="0" quotePrefix="0" xfId="19">
      <alignment horizontal="center" vertical="bottom"/>
    </xf>
    <xf numFmtId="164" fontId="20" fillId="3" borderId="0" applyAlignment="1" pivotButton="0" quotePrefix="0" xfId="0">
      <alignment horizontal="center" vertical="bottom"/>
    </xf>
    <xf numFmtId="170" fontId="20" fillId="3" borderId="0" applyAlignment="1" pivotButton="0" quotePrefix="0" xfId="0">
      <alignment horizontal="center" vertical="bottom"/>
    </xf>
    <xf numFmtId="172" fontId="20" fillId="3" borderId="0" applyAlignment="1" pivotButton="0" quotePrefix="0" xfId="19">
      <alignment horizontal="center" vertical="bottom"/>
    </xf>
    <xf numFmtId="0" fontId="21" fillId="4" borderId="11" applyAlignment="1" pivotButton="0" quotePrefix="0" xfId="0">
      <alignment horizontal="center" vertical="center"/>
    </xf>
    <xf numFmtId="173" fontId="20" fillId="7" borderId="11" applyAlignment="1" pivotButton="0" quotePrefix="0" xfId="0">
      <alignment horizontal="center" vertical="bottom"/>
    </xf>
    <xf numFmtId="0" fontId="20" fillId="3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2" fillId="7" borderId="12" applyAlignment="1" pivotButton="0" quotePrefix="0" xfId="0">
      <alignment horizontal="center" vertical="center"/>
    </xf>
    <xf numFmtId="0" fontId="23" fillId="0" borderId="12" applyAlignment="1" pivotButton="0" quotePrefix="0" xfId="0">
      <alignment horizontal="center" vertical="center"/>
    </xf>
    <xf numFmtId="164" fontId="23" fillId="0" borderId="12" applyAlignment="1" pivotButton="0" quotePrefix="0" xfId="0">
      <alignment horizontal="center" vertical="center"/>
    </xf>
    <xf numFmtId="170" fontId="23" fillId="0" borderId="12" applyAlignment="1" pivotButton="0" quotePrefix="0" xfId="0">
      <alignment horizontal="center" vertical="center"/>
    </xf>
    <xf numFmtId="164" fontId="23" fillId="0" borderId="11" applyAlignment="1" pivotButton="0" quotePrefix="0" xfId="0">
      <alignment horizontal="center" vertical="center"/>
    </xf>
    <xf numFmtId="170" fontId="23" fillId="0" borderId="12" applyAlignment="1" pivotButton="0" quotePrefix="0" xfId="0">
      <alignment horizontal="center" vertical="bottom"/>
    </xf>
    <xf numFmtId="172" fontId="23" fillId="0" borderId="13" applyAlignment="1" pivotButton="0" quotePrefix="0" xfId="19">
      <alignment horizontal="center" vertical="bottom"/>
    </xf>
    <xf numFmtId="0" fontId="23" fillId="7" borderId="12" applyAlignment="1" pivotButton="0" quotePrefix="0" xfId="0">
      <alignment horizontal="center" vertical="center"/>
    </xf>
    <xf numFmtId="0" fontId="23" fillId="0" borderId="13" applyAlignment="1" pivotButton="0" quotePrefix="0" xfId="0">
      <alignment horizontal="center" vertical="center"/>
    </xf>
    <xf numFmtId="9" fontId="23" fillId="0" borderId="13" applyAlignment="1" pivotButton="0" quotePrefix="0" xfId="19">
      <alignment horizontal="center" vertical="center"/>
    </xf>
    <xf numFmtId="0" fontId="23" fillId="7" borderId="14" applyAlignment="1" pivotButton="0" quotePrefix="0" xfId="0">
      <alignment horizontal="center" vertical="center"/>
    </xf>
    <xf numFmtId="0" fontId="23" fillId="0" borderId="14" applyAlignment="1" pivotButton="0" quotePrefix="0" xfId="0">
      <alignment horizontal="center" vertical="center"/>
    </xf>
    <xf numFmtId="0" fontId="23" fillId="0" borderId="11" applyAlignment="1" pivotButton="0" quotePrefix="0" xfId="0">
      <alignment horizontal="center" vertical="center"/>
    </xf>
    <xf numFmtId="0" fontId="22" fillId="7" borderId="1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164" fontId="23" fillId="0" borderId="16" applyAlignment="1" pivotButton="0" quotePrefix="0" xfId="0">
      <alignment horizontal="center" vertical="center"/>
    </xf>
    <xf numFmtId="0" fontId="22" fillId="7" borderId="17" applyAlignment="1" pivotButton="0" quotePrefix="0" xfId="0">
      <alignment horizontal="center" vertical="center"/>
    </xf>
    <xf numFmtId="0" fontId="23" fillId="0" borderId="18" applyAlignment="1" pivotButton="0" quotePrefix="0" xfId="0">
      <alignment horizontal="general" vertical="center"/>
    </xf>
    <xf numFmtId="164" fontId="23" fillId="0" borderId="18" applyAlignment="1" pivotButton="0" quotePrefix="0" xfId="0">
      <alignment horizontal="general" vertical="center"/>
    </xf>
    <xf numFmtId="170" fontId="23" fillId="0" borderId="17" applyAlignment="1" pivotButton="0" quotePrefix="0" xfId="0">
      <alignment horizontal="general" vertical="center"/>
    </xf>
    <xf numFmtId="170" fontId="23" fillId="0" borderId="12" applyAlignment="1" pivotButton="0" quotePrefix="0" xfId="0">
      <alignment horizontal="general" vertical="bottom"/>
    </xf>
    <xf numFmtId="172" fontId="23" fillId="0" borderId="13" applyAlignment="1" pivotButton="0" quotePrefix="0" xfId="19">
      <alignment horizontal="general" vertical="bottom"/>
    </xf>
    <xf numFmtId="0" fontId="23" fillId="0" borderId="11" applyAlignment="1" pivotButton="0" quotePrefix="0" xfId="0">
      <alignment horizontal="general" vertical="center"/>
    </xf>
    <xf numFmtId="164" fontId="23" fillId="0" borderId="11" applyAlignment="1" pivotButton="0" quotePrefix="0" xfId="0">
      <alignment horizontal="general" vertical="center"/>
    </xf>
    <xf numFmtId="170" fontId="23" fillId="0" borderId="12" applyAlignment="1" pivotButton="0" quotePrefix="0" xfId="0">
      <alignment horizontal="general" vertical="center"/>
    </xf>
    <xf numFmtId="170" fontId="23" fillId="0" borderId="15" applyAlignment="1" pivotButton="0" quotePrefix="0" xfId="0">
      <alignment horizontal="general" vertical="center"/>
    </xf>
    <xf numFmtId="170" fontId="23" fillId="0" borderId="15" applyAlignment="1" pivotButton="0" quotePrefix="0" xfId="0">
      <alignment horizontal="general" vertical="bottom"/>
    </xf>
    <xf numFmtId="172" fontId="23" fillId="0" borderId="16" applyAlignment="1" pivotButton="0" quotePrefix="0" xfId="19">
      <alignment horizontal="general" vertical="bottom"/>
    </xf>
    <xf numFmtId="0" fontId="22" fillId="7" borderId="11" applyAlignment="1" pivotButton="0" quotePrefix="0" xfId="0">
      <alignment horizontal="general" vertical="center"/>
    </xf>
    <xf numFmtId="0" fontId="22" fillId="3" borderId="11" applyAlignment="1" pivotButton="0" quotePrefix="0" xfId="0">
      <alignment horizontal="center" vertical="center"/>
    </xf>
    <xf numFmtId="3" fontId="22" fillId="3" borderId="11" applyAlignment="1" pivotButton="0" quotePrefix="0" xfId="0">
      <alignment horizontal="center" vertical="center"/>
    </xf>
    <xf numFmtId="164" fontId="22" fillId="3" borderId="11" applyAlignment="1" pivotButton="0" quotePrefix="0" xfId="0">
      <alignment horizontal="center" vertical="center"/>
    </xf>
    <xf numFmtId="170" fontId="22" fillId="3" borderId="19" applyAlignment="1" pivotButton="0" quotePrefix="0" xfId="0">
      <alignment horizontal="center" vertical="center"/>
    </xf>
    <xf numFmtId="170" fontId="22" fillId="0" borderId="19" applyAlignment="1" pivotButton="0" quotePrefix="0" xfId="0">
      <alignment horizontal="general" vertical="bottom"/>
    </xf>
    <xf numFmtId="172" fontId="22" fillId="0" borderId="18" applyAlignment="1" pivotButton="0" quotePrefix="0" xfId="19">
      <alignment horizontal="general" vertical="bottom"/>
    </xf>
    <xf numFmtId="164" fontId="24" fillId="3" borderId="0" applyAlignment="1" pivotButton="0" quotePrefix="0" xfId="0">
      <alignment horizontal="center" vertical="bottom"/>
    </xf>
    <xf numFmtId="170" fontId="24" fillId="3" borderId="0" applyAlignment="1" pivotButton="0" quotePrefix="0" xfId="0">
      <alignment horizontal="center" vertical="bottom"/>
    </xf>
    <xf numFmtId="172" fontId="24" fillId="3" borderId="0" applyAlignment="1" pivotButton="0" quotePrefix="0" xfId="19">
      <alignment horizontal="center" vertical="bottom"/>
    </xf>
    <xf numFmtId="0" fontId="20" fillId="3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25" fillId="0" borderId="0" applyAlignment="1" pivotButton="0" quotePrefix="0" xfId="0">
      <alignment horizontal="general" vertical="bottom"/>
    </xf>
    <xf numFmtId="173" fontId="26" fillId="4" borderId="11" applyAlignment="1" applyProtection="1" pivotButton="0" quotePrefix="0" xfId="0">
      <alignment horizontal="left" vertical="bottom"/>
      <protection locked="0" hidden="0"/>
    </xf>
    <xf numFmtId="0" fontId="23" fillId="0" borderId="0" applyAlignment="1" pivotButton="0" quotePrefix="0" xfId="0">
      <alignment horizontal="right" vertical="bottom"/>
    </xf>
    <xf numFmtId="0" fontId="27" fillId="4" borderId="11" applyAlignment="1" pivotButton="0" quotePrefix="0" xfId="0">
      <alignment horizontal="center" vertical="center"/>
    </xf>
    <xf numFmtId="173" fontId="27" fillId="4" borderId="14" applyAlignment="1" applyProtection="1" pivotButton="0" quotePrefix="0" xfId="0">
      <alignment horizontal="left" vertical="bottom"/>
      <protection locked="0" hidden="0"/>
    </xf>
    <xf numFmtId="173" fontId="27" fillId="4" borderId="20" applyAlignment="1" applyProtection="1" pivotButton="0" quotePrefix="0" xfId="0">
      <alignment horizontal="center" vertical="bottom"/>
      <protection locked="0" hidden="0"/>
    </xf>
    <xf numFmtId="173" fontId="27" fillId="4" borderId="20" applyAlignment="1" applyProtection="1" pivotButton="0" quotePrefix="0" xfId="0">
      <alignment horizontal="right" vertical="bottom"/>
      <protection locked="0" hidden="0"/>
    </xf>
    <xf numFmtId="173" fontId="27" fillId="4" borderId="21" applyAlignment="1" applyProtection="1" pivotButton="0" quotePrefix="0" xfId="0">
      <alignment horizontal="right" vertical="bottom"/>
      <protection locked="0" hidden="0"/>
    </xf>
    <xf numFmtId="0" fontId="23" fillId="0" borderId="17" applyAlignment="1" pivotButton="0" quotePrefix="0" xfId="0">
      <alignment horizontal="general" vertical="bottom"/>
    </xf>
    <xf numFmtId="0" fontId="28" fillId="8" borderId="22" applyAlignment="1" pivotButton="0" quotePrefix="0" xfId="0">
      <alignment horizontal="right" vertical="bottom"/>
    </xf>
    <xf numFmtId="174" fontId="23" fillId="0" borderId="0" applyAlignment="1" pivotButton="0" quotePrefix="0" xfId="19">
      <alignment horizontal="general" vertical="bottom"/>
    </xf>
    <xf numFmtId="165" fontId="29" fillId="0" borderId="22" applyAlignment="1" pivotButton="0" quotePrefix="0" xfId="0">
      <alignment horizontal="right" vertical="bottom"/>
    </xf>
    <xf numFmtId="0" fontId="23" fillId="9" borderId="17" applyAlignment="1" pivotButton="0" quotePrefix="0" xfId="0">
      <alignment horizontal="general" vertical="bottom"/>
    </xf>
    <xf numFmtId="0" fontId="23" fillId="9" borderId="0" applyAlignment="1" pivotButton="0" quotePrefix="0" xfId="0">
      <alignment horizontal="right" vertical="bottom"/>
    </xf>
    <xf numFmtId="0" fontId="23" fillId="9" borderId="22" applyAlignment="1" pivotButton="0" quotePrefix="0" xfId="0">
      <alignment horizontal="right" vertical="bottom"/>
    </xf>
    <xf numFmtId="0" fontId="23" fillId="9" borderId="19" applyAlignment="1" pivotButton="0" quotePrefix="0" xfId="0">
      <alignment horizontal="left" vertical="bottom"/>
    </xf>
    <xf numFmtId="0" fontId="23" fillId="9" borderId="23" applyAlignment="1" pivotButton="0" quotePrefix="0" xfId="0">
      <alignment horizontal="right" vertical="bottom"/>
    </xf>
    <xf numFmtId="0" fontId="23" fillId="9" borderId="24" applyAlignment="1" pivotButton="0" quotePrefix="0" xfId="0">
      <alignment horizontal="right" vertical="bottom"/>
    </xf>
    <xf numFmtId="165" fontId="23" fillId="0" borderId="22" applyAlignment="1" pivotButton="0" quotePrefix="0" xfId="0">
      <alignment horizontal="right" vertical="bottom"/>
    </xf>
    <xf numFmtId="0" fontId="29" fillId="0" borderId="12" applyAlignment="1" pivotButton="0" quotePrefix="0" xfId="0">
      <alignment horizontal="general" vertical="bottom"/>
    </xf>
    <xf numFmtId="9" fontId="29" fillId="0" borderId="25" applyAlignment="1" pivotButton="0" quotePrefix="0" xfId="19">
      <alignment horizontal="general" vertical="bottom"/>
    </xf>
    <xf numFmtId="0" fontId="29" fillId="0" borderId="25" applyAlignment="1" pivotButton="0" quotePrefix="0" xfId="0">
      <alignment horizontal="right" vertical="bottom"/>
    </xf>
    <xf numFmtId="3" fontId="29" fillId="0" borderId="25" applyAlignment="1" pivotButton="0" quotePrefix="0" xfId="0">
      <alignment horizontal="right" vertical="bottom"/>
    </xf>
    <xf numFmtId="165" fontId="29" fillId="0" borderId="25" applyAlignment="1" pivotButton="0" quotePrefix="0" xfId="0">
      <alignment horizontal="right" vertical="bottom"/>
    </xf>
    <xf numFmtId="165" fontId="29" fillId="0" borderId="26" applyAlignment="1" pivotButton="0" quotePrefix="0" xfId="0">
      <alignment horizontal="right" vertical="bottom"/>
    </xf>
    <xf numFmtId="0" fontId="23" fillId="0" borderId="12" applyAlignment="1" pivotButton="0" quotePrefix="0" xfId="0">
      <alignment horizontal="left" vertical="bottom" indent="1"/>
    </xf>
    <xf numFmtId="0" fontId="23" fillId="0" borderId="25" applyAlignment="1" pivotButton="0" quotePrefix="0" xfId="0">
      <alignment horizontal="general" vertical="bottom"/>
    </xf>
    <xf numFmtId="175" fontId="29" fillId="3" borderId="25" applyAlignment="1" pivotButton="0" quotePrefix="0" xfId="0">
      <alignment horizontal="right" vertical="bottom"/>
    </xf>
    <xf numFmtId="166" fontId="23" fillId="0" borderId="25" applyAlignment="1" pivotButton="0" quotePrefix="0" xfId="0">
      <alignment horizontal="general" vertical="bottom"/>
    </xf>
    <xf numFmtId="166" fontId="23" fillId="0" borderId="26" applyAlignment="1" pivotButton="0" quotePrefix="0" xfId="0">
      <alignment horizontal="general" vertical="bottom"/>
    </xf>
    <xf numFmtId="0" fontId="23" fillId="0" borderId="19" applyAlignment="1" pivotButton="0" quotePrefix="0" xfId="0">
      <alignment horizontal="general" vertical="bottom"/>
    </xf>
    <xf numFmtId="0" fontId="23" fillId="0" borderId="23" applyAlignment="1" pivotButton="0" quotePrefix="0" xfId="0">
      <alignment horizontal="general" vertical="bottom"/>
    </xf>
    <xf numFmtId="0" fontId="28" fillId="8" borderId="24" applyAlignment="1" pivotButton="0" quotePrefix="0" xfId="0">
      <alignment horizontal="right" vertical="bottom"/>
    </xf>
    <xf numFmtId="176" fontId="29" fillId="0" borderId="22" applyAlignment="1" pivotButton="0" quotePrefix="0" xfId="0">
      <alignment horizontal="right" vertical="bottom"/>
    </xf>
    <xf numFmtId="0" fontId="29" fillId="0" borderId="17" applyAlignment="1" pivotButton="0" quotePrefix="0" xfId="0">
      <alignment horizontal="general" vertical="bottom"/>
    </xf>
    <xf numFmtId="9" fontId="29" fillId="0" borderId="0" applyAlignment="1" pivotButton="0" quotePrefix="0" xfId="19">
      <alignment horizontal="general" vertical="bottom"/>
    </xf>
    <xf numFmtId="0" fontId="29" fillId="0" borderId="0" applyAlignment="1" pivotButton="0" quotePrefix="0" xfId="0">
      <alignment horizontal="right" vertical="bottom"/>
    </xf>
    <xf numFmtId="165" fontId="29" fillId="0" borderId="0" applyAlignment="1" pivotButton="0" quotePrefix="0" xfId="0">
      <alignment horizontal="right" vertical="bottom"/>
    </xf>
    <xf numFmtId="0" fontId="23" fillId="0" borderId="17" applyAlignment="1" pivotButton="0" quotePrefix="0" xfId="0">
      <alignment horizontal="left" vertical="bottom" indent="1"/>
    </xf>
    <xf numFmtId="172" fontId="23" fillId="0" borderId="0" applyAlignment="1" pivotButton="0" quotePrefix="0" xfId="19">
      <alignment horizontal="general" vertical="bottom"/>
    </xf>
    <xf numFmtId="166" fontId="23" fillId="0" borderId="0" applyAlignment="1" pivotButton="0" quotePrefix="0" xfId="0">
      <alignment horizontal="general" vertical="bottom"/>
    </xf>
    <xf numFmtId="166" fontId="23" fillId="0" borderId="22" applyAlignment="1" pivotButton="0" quotePrefix="0" xfId="0">
      <alignment horizontal="general" vertical="bottom"/>
    </xf>
    <xf numFmtId="164" fontId="23" fillId="0" borderId="22" applyAlignment="1" pivotButton="0" quotePrefix="0" xfId="0">
      <alignment horizontal="general" vertical="bottom"/>
    </xf>
    <xf numFmtId="10" fontId="28" fillId="8" borderId="22" applyAlignment="1" pivotButton="0" quotePrefix="0" xfId="0">
      <alignment horizontal="right" vertical="bottom"/>
    </xf>
    <xf numFmtId="0" fontId="23" fillId="0" borderId="19" applyAlignment="1" pivotButton="0" quotePrefix="0" xfId="0">
      <alignment horizontal="left" vertical="bottom" indent="1"/>
    </xf>
    <xf numFmtId="172" fontId="23" fillId="0" borderId="23" applyAlignment="1" pivotButton="0" quotePrefix="0" xfId="19">
      <alignment horizontal="general" vertical="bottom"/>
    </xf>
    <xf numFmtId="166" fontId="23" fillId="0" borderId="23" applyAlignment="1" pivotButton="0" quotePrefix="0" xfId="0">
      <alignment horizontal="general" vertical="bottom"/>
    </xf>
    <xf numFmtId="166" fontId="23" fillId="0" borderId="24" applyAlignment="1" pivotButton="0" quotePrefix="0" xfId="0">
      <alignment horizontal="general" vertical="bottom"/>
    </xf>
    <xf numFmtId="0" fontId="23" fillId="0" borderId="22" applyAlignment="1" pivotButton="0" quotePrefix="0" xfId="0">
      <alignment horizontal="general" vertical="bottom"/>
    </xf>
    <xf numFmtId="176" fontId="28" fillId="8" borderId="22" applyAlignment="1" pivotButton="0" quotePrefix="0" xfId="0">
      <alignment horizontal="right" vertical="bottom"/>
    </xf>
    <xf numFmtId="0" fontId="23" fillId="0" borderId="14" applyAlignment="1" pivotButton="0" quotePrefix="0" xfId="0">
      <alignment horizontal="general" vertical="bottom"/>
    </xf>
    <xf numFmtId="0" fontId="23" fillId="0" borderId="20" applyAlignment="1" pivotButton="0" quotePrefix="0" xfId="0">
      <alignment horizontal="general" vertical="bottom"/>
    </xf>
    <xf numFmtId="172" fontId="23" fillId="0" borderId="20" applyAlignment="1" pivotButton="0" quotePrefix="0" xfId="19">
      <alignment horizontal="general" vertical="bottom"/>
    </xf>
    <xf numFmtId="166" fontId="23" fillId="0" borderId="20" applyAlignment="1" pivotButton="0" quotePrefix="0" xfId="0">
      <alignment horizontal="general" vertical="bottom"/>
    </xf>
    <xf numFmtId="166" fontId="23" fillId="0" borderId="21" applyAlignment="1" pivotButton="0" quotePrefix="0" xfId="0">
      <alignment horizontal="general" vertical="bottom"/>
    </xf>
    <xf numFmtId="10" fontId="28" fillId="8" borderId="0" applyAlignment="1" pivotButton="0" quotePrefix="0" xfId="0">
      <alignment horizontal="right" vertical="bottom"/>
    </xf>
    <xf numFmtId="0" fontId="29" fillId="0" borderId="19" applyAlignment="1" pivotButton="0" quotePrefix="0" xfId="0">
      <alignment horizontal="general" vertical="bottom"/>
    </xf>
    <xf numFmtId="9" fontId="29" fillId="0" borderId="23" applyAlignment="1" pivotButton="0" quotePrefix="0" xfId="19">
      <alignment horizontal="general" vertical="bottom"/>
    </xf>
    <xf numFmtId="0" fontId="29" fillId="0" borderId="23" applyAlignment="1" pivotButton="0" quotePrefix="0" xfId="0">
      <alignment horizontal="right" vertical="bottom"/>
    </xf>
    <xf numFmtId="165" fontId="29" fillId="0" borderId="23" applyAlignment="1" pivotButton="0" quotePrefix="0" xfId="0">
      <alignment horizontal="right" vertical="bottom"/>
    </xf>
    <xf numFmtId="165" fontId="29" fillId="0" borderId="24" applyAlignment="1" pivotButton="0" quotePrefix="0" xfId="0">
      <alignment horizontal="right" vertical="bottom"/>
    </xf>
    <xf numFmtId="10" fontId="23" fillId="0" borderId="0" applyAlignment="1" pivotButton="0" quotePrefix="0" xfId="19">
      <alignment horizontal="general" vertical="bottom"/>
    </xf>
    <xf numFmtId="165" fontId="23" fillId="0" borderId="0" applyAlignment="1" pivotButton="0" quotePrefix="0" xfId="0">
      <alignment horizontal="general" vertical="bottom"/>
    </xf>
    <xf numFmtId="165" fontId="23" fillId="0" borderId="22" applyAlignment="1" pivotButton="0" quotePrefix="0" xfId="0">
      <alignment horizontal="general" vertical="bottom"/>
    </xf>
    <xf numFmtId="177" fontId="23" fillId="0" borderId="22" applyAlignment="1" pivotButton="0" quotePrefix="0" xfId="0">
      <alignment horizontal="general" vertical="bottom"/>
    </xf>
    <xf numFmtId="0" fontId="30" fillId="9" borderId="14" applyAlignment="1" pivotButton="0" quotePrefix="0" xfId="0">
      <alignment horizontal="left" vertical="center" indent="1"/>
    </xf>
    <xf numFmtId="0" fontId="30" fillId="9" borderId="20" applyAlignment="1" pivotButton="0" quotePrefix="0" xfId="0">
      <alignment horizontal="general" vertical="center"/>
    </xf>
    <xf numFmtId="0" fontId="29" fillId="9" borderId="20" applyAlignment="1" pivotButton="0" quotePrefix="0" xfId="0">
      <alignment horizontal="general" vertical="center"/>
    </xf>
    <xf numFmtId="0" fontId="29" fillId="9" borderId="21" applyAlignment="1" pivotButton="0" quotePrefix="0" xfId="0">
      <alignment horizontal="right" vertical="center"/>
    </xf>
    <xf numFmtId="0" fontId="22" fillId="0" borderId="19" applyAlignment="1" pivotButton="0" quotePrefix="0" xfId="0">
      <alignment horizontal="general" vertical="bottom"/>
    </xf>
    <xf numFmtId="9" fontId="23" fillId="0" borderId="23" applyAlignment="1" pivotButton="0" quotePrefix="0" xfId="19">
      <alignment horizontal="general" vertical="bottom"/>
    </xf>
    <xf numFmtId="0" fontId="22" fillId="0" borderId="23" applyAlignment="1" pivotButton="0" quotePrefix="0" xfId="0">
      <alignment horizontal="right" vertical="bottom"/>
    </xf>
    <xf numFmtId="1" fontId="22" fillId="0" borderId="23" applyAlignment="1" pivotButton="0" quotePrefix="0" xfId="0">
      <alignment horizontal="right" vertical="bottom"/>
    </xf>
    <xf numFmtId="165" fontId="22" fillId="0" borderId="23" applyAlignment="1" pivotButton="0" quotePrefix="0" xfId="0">
      <alignment horizontal="right" vertical="bottom"/>
    </xf>
    <xf numFmtId="165" fontId="22" fillId="0" borderId="24" applyAlignment="1" pivotButton="0" quotePrefix="0" xfId="0">
      <alignment horizontal="right" vertical="bottom"/>
    </xf>
    <xf numFmtId="178" fontId="23" fillId="0" borderId="0" applyAlignment="1" pivotButton="0" quotePrefix="0" xfId="0">
      <alignment horizontal="general" vertical="bottom"/>
    </xf>
    <xf numFmtId="165" fontId="23" fillId="0" borderId="23" applyAlignment="1" pivotButton="0" quotePrefix="0" xfId="0">
      <alignment horizontal="general" vertical="bottom"/>
    </xf>
    <xf numFmtId="165" fontId="23" fillId="0" borderId="24" applyAlignment="1" pivotButton="0" quotePrefix="0" xfId="0">
      <alignment horizontal="general" vertical="bottom"/>
    </xf>
    <xf numFmtId="9" fontId="23" fillId="0" borderId="24" applyAlignment="1" pivotButton="0" quotePrefix="0" xfId="19">
      <alignment horizontal="general" vertical="bottom"/>
    </xf>
    <xf numFmtId="0" fontId="23" fillId="0" borderId="17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bottom"/>
    </xf>
    <xf numFmtId="179" fontId="23" fillId="0" borderId="22" applyAlignment="1" pivotButton="0" quotePrefix="0" xfId="0">
      <alignment horizontal="right" vertical="center" shrinkToFit="1"/>
    </xf>
    <xf numFmtId="180" fontId="29" fillId="0" borderId="17" applyAlignment="1" pivotButton="0" quotePrefix="0" xfId="0">
      <alignment horizontal="left" vertical="center"/>
    </xf>
    <xf numFmtId="180" fontId="29" fillId="0" borderId="0" applyAlignment="1" pivotButton="0" quotePrefix="0" xfId="0">
      <alignment horizontal="left" vertical="center"/>
    </xf>
    <xf numFmtId="172" fontId="28" fillId="10" borderId="22" applyAlignment="1" pivotButton="0" quotePrefix="0" xfId="0">
      <alignment horizontal="right" vertical="center"/>
    </xf>
    <xf numFmtId="10" fontId="28" fillId="10" borderId="22" applyAlignment="1" pivotButton="0" quotePrefix="0" xfId="0">
      <alignment horizontal="right" vertical="center"/>
    </xf>
    <xf numFmtId="0" fontId="29" fillId="9" borderId="19" applyAlignment="1" pivotButton="0" quotePrefix="0" xfId="0">
      <alignment horizontal="left" vertical="bottom"/>
    </xf>
    <xf numFmtId="0" fontId="29" fillId="9" borderId="23" applyAlignment="1" pivotButton="0" quotePrefix="0" xfId="0">
      <alignment horizontal="right" vertical="bottom"/>
    </xf>
    <xf numFmtId="0" fontId="29" fillId="9" borderId="24" applyAlignment="1" pivotButton="0" quotePrefix="0" xfId="0">
      <alignment horizontal="right" vertical="bottom"/>
    </xf>
    <xf numFmtId="0" fontId="31" fillId="0" borderId="17" applyAlignment="1" pivotButton="0" quotePrefix="0" xfId="0">
      <alignment horizontal="general" vertical="bottom"/>
    </xf>
    <xf numFmtId="0" fontId="31" fillId="0" borderId="0" applyAlignment="1" pivotButton="0" quotePrefix="0" xfId="0">
      <alignment horizontal="general" vertical="bottom"/>
    </xf>
    <xf numFmtId="9" fontId="31" fillId="0" borderId="0" applyAlignment="1" pivotButton="0" quotePrefix="0" xfId="19">
      <alignment horizontal="general" vertical="bottom"/>
    </xf>
    <xf numFmtId="9" fontId="31" fillId="0" borderId="22" applyAlignment="1" pivotButton="0" quotePrefix="0" xfId="19">
      <alignment horizontal="general" vertical="bottom"/>
    </xf>
    <xf numFmtId="181" fontId="28" fillId="8" borderId="22" applyAlignment="1" pivotButton="0" quotePrefix="0" xfId="0">
      <alignment horizontal="general" vertical="bottom"/>
    </xf>
    <xf numFmtId="0" fontId="23" fillId="0" borderId="19" applyAlignment="1" pivotButton="0" quotePrefix="0" xfId="0">
      <alignment horizontal="general" vertical="center"/>
    </xf>
    <xf numFmtId="0" fontId="23" fillId="0" borderId="23" applyAlignment="1" pivotButton="0" quotePrefix="0" xfId="0">
      <alignment horizontal="general" vertical="center"/>
    </xf>
    <xf numFmtId="182" fontId="28" fillId="10" borderId="24" applyAlignment="1" pivotButton="0" quotePrefix="0" xfId="0">
      <alignment horizontal="right" vertical="center"/>
    </xf>
    <xf numFmtId="183" fontId="23" fillId="0" borderId="17" applyAlignment="1" pivotButton="0" quotePrefix="0" xfId="0">
      <alignment horizontal="left" vertical="bottom"/>
    </xf>
    <xf numFmtId="9" fontId="28" fillId="8" borderId="25" applyAlignment="1" pivotButton="0" quotePrefix="0" xfId="0">
      <alignment horizontal="right" vertical="bottom"/>
    </xf>
    <xf numFmtId="172" fontId="28" fillId="8" borderId="25" applyAlignment="1" pivotButton="0" quotePrefix="0" xfId="0">
      <alignment horizontal="right" vertical="bottom"/>
    </xf>
    <xf numFmtId="172" fontId="28" fillId="8" borderId="26" applyAlignment="1" pivotButton="0" quotePrefix="0" xfId="0">
      <alignment horizontal="right" vertical="bottom"/>
    </xf>
    <xf numFmtId="0" fontId="22" fillId="0" borderId="14" applyAlignment="1" pivotButton="0" quotePrefix="0" xfId="0">
      <alignment horizontal="general" vertical="bottom"/>
    </xf>
    <xf numFmtId="0" fontId="22" fillId="0" borderId="20" applyAlignment="1" pivotButton="0" quotePrefix="0" xfId="0">
      <alignment horizontal="general" vertical="bottom"/>
    </xf>
    <xf numFmtId="175" fontId="29" fillId="3" borderId="20" applyAlignment="1" pivotButton="0" quotePrefix="0" xfId="0">
      <alignment horizontal="right" vertical="bottom"/>
    </xf>
    <xf numFmtId="166" fontId="22" fillId="0" borderId="20" applyAlignment="1" pivotButton="0" quotePrefix="0" xfId="0">
      <alignment horizontal="general" vertical="bottom"/>
    </xf>
    <xf numFmtId="166" fontId="22" fillId="0" borderId="21" applyAlignment="1" pivotButton="0" quotePrefix="0" xfId="0">
      <alignment horizontal="general" vertical="bottom"/>
    </xf>
    <xf numFmtId="0" fontId="29" fillId="0" borderId="0" applyAlignment="1" pivotButton="0" quotePrefix="0" xfId="0">
      <alignment horizontal="left" vertical="bottom"/>
    </xf>
    <xf numFmtId="0" fontId="23" fillId="11" borderId="14" applyAlignment="1" pivotButton="0" quotePrefix="0" xfId="0">
      <alignment horizontal="general" vertical="center"/>
    </xf>
    <xf numFmtId="0" fontId="23" fillId="11" borderId="20" applyAlignment="1" pivotButton="0" quotePrefix="0" xfId="0">
      <alignment horizontal="general" vertical="center"/>
    </xf>
    <xf numFmtId="0" fontId="23" fillId="11" borderId="20" applyAlignment="1" pivotButton="0" quotePrefix="0" xfId="0">
      <alignment horizontal="general" vertical="bottom"/>
    </xf>
    <xf numFmtId="0" fontId="23" fillId="11" borderId="21" applyAlignment="1" pivotButton="0" quotePrefix="0" xfId="0">
      <alignment horizontal="general" vertical="bottom"/>
    </xf>
    <xf numFmtId="9" fontId="28" fillId="8" borderId="0" applyAlignment="1" pivotButton="0" quotePrefix="0" xfId="0">
      <alignment horizontal="right" vertical="bottom"/>
    </xf>
    <xf numFmtId="172" fontId="28" fillId="8" borderId="0" applyAlignment="1" pivotButton="0" quotePrefix="0" xfId="0">
      <alignment horizontal="right" vertical="bottom"/>
    </xf>
    <xf numFmtId="172" fontId="28" fillId="8" borderId="22" applyAlignment="1" pivotButton="0" quotePrefix="0" xfId="0">
      <alignment horizontal="right" vertical="bottom"/>
    </xf>
    <xf numFmtId="10" fontId="23" fillId="0" borderId="20" applyAlignment="1" pivotButton="0" quotePrefix="0" xfId="19">
      <alignment horizontal="general" vertical="bottom"/>
    </xf>
    <xf numFmtId="10" fontId="23" fillId="0" borderId="21" applyAlignment="1" pivotButton="0" quotePrefix="0" xfId="19">
      <alignment horizontal="general" vertical="bottom"/>
    </xf>
    <xf numFmtId="172" fontId="28" fillId="8" borderId="0" applyAlignment="1" pivotButton="0" quotePrefix="0" xfId="0">
      <alignment horizontal="general" vertical="bottom"/>
    </xf>
    <xf numFmtId="183" fontId="31" fillId="0" borderId="17" applyAlignment="1" pivotButton="0" quotePrefix="0" xfId="0">
      <alignment horizontal="left" vertical="bottom"/>
    </xf>
    <xf numFmtId="9" fontId="31" fillId="0" borderId="0" applyAlignment="1" pivotButton="0" quotePrefix="0" xfId="0">
      <alignment horizontal="right" vertical="bottom"/>
    </xf>
    <xf numFmtId="172" fontId="31" fillId="0" borderId="0" applyAlignment="1" pivotButton="0" quotePrefix="0" xfId="0">
      <alignment horizontal="right" vertical="bottom"/>
    </xf>
    <xf numFmtId="172" fontId="31" fillId="0" borderId="22" applyAlignment="1" pivotButton="0" quotePrefix="0" xfId="0">
      <alignment horizontal="right" vertical="bottom"/>
    </xf>
    <xf numFmtId="0" fontId="29" fillId="0" borderId="22" applyAlignment="1" pivotButton="0" quotePrefix="0" xfId="0">
      <alignment horizontal="right" vertical="bottom"/>
    </xf>
    <xf numFmtId="0" fontId="23" fillId="9" borderId="19" applyAlignment="1" pivotButton="0" quotePrefix="0" xfId="0">
      <alignment horizontal="general" vertical="bottom"/>
    </xf>
    <xf numFmtId="0" fontId="23" fillId="3" borderId="0" applyAlignment="1" pivotButton="0" quotePrefix="0" xfId="0">
      <alignment horizontal="general" vertical="center"/>
    </xf>
    <xf numFmtId="176" fontId="28" fillId="8" borderId="22" applyAlignment="1" pivotButton="0" quotePrefix="0" xfId="0">
      <alignment horizontal="general" vertical="bottom"/>
    </xf>
    <xf numFmtId="184" fontId="29" fillId="0" borderId="22" applyAlignment="1" pivotButton="0" quotePrefix="0" xfId="0">
      <alignment horizontal="right" vertical="bottom"/>
    </xf>
    <xf numFmtId="0" fontId="23" fillId="0" borderId="12" applyAlignment="1" pivotButton="0" quotePrefix="0" xfId="0">
      <alignment horizontal="general" vertical="bottom"/>
    </xf>
    <xf numFmtId="0" fontId="23" fillId="0" borderId="25" applyAlignment="1" pivotButton="0" quotePrefix="0" xfId="0">
      <alignment horizontal="right" vertical="bottom"/>
    </xf>
    <xf numFmtId="9" fontId="23" fillId="0" borderId="26" applyAlignment="1" pivotButton="0" quotePrefix="0" xfId="0">
      <alignment horizontal="right" vertical="bottom"/>
    </xf>
    <xf numFmtId="172" fontId="28" fillId="8" borderId="23" applyAlignment="1" pivotButton="0" quotePrefix="0" xfId="0">
      <alignment horizontal="right" vertical="bottom"/>
    </xf>
    <xf numFmtId="185" fontId="23" fillId="0" borderId="17" applyAlignment="1" pivotButton="0" quotePrefix="0" xfId="0">
      <alignment horizontal="left" vertical="bottom"/>
    </xf>
    <xf numFmtId="10" fontId="23" fillId="0" borderId="0" applyAlignment="1" pivotButton="0" quotePrefix="0" xfId="0">
      <alignment horizontal="right" vertical="bottom"/>
    </xf>
    <xf numFmtId="9" fontId="23" fillId="0" borderId="22" applyAlignment="1" pivotButton="0" quotePrefix="0" xfId="0">
      <alignment horizontal="right" vertical="bottom"/>
    </xf>
    <xf numFmtId="186" fontId="29" fillId="0" borderId="22" applyAlignment="1" pivotButton="0" quotePrefix="0" xfId="0">
      <alignment horizontal="right" vertical="bottom"/>
    </xf>
    <xf numFmtId="185" fontId="23" fillId="0" borderId="19" applyAlignment="1" pivotButton="0" quotePrefix="0" xfId="0">
      <alignment horizontal="left" vertical="bottom"/>
    </xf>
    <xf numFmtId="0" fontId="23" fillId="0" borderId="23" applyAlignment="1" pivotButton="0" quotePrefix="0" xfId="0">
      <alignment horizontal="right" vertical="bottom"/>
    </xf>
    <xf numFmtId="9" fontId="28" fillId="8" borderId="23" applyAlignment="1" pivotButton="0" quotePrefix="0" xfId="0">
      <alignment horizontal="right" vertical="bottom"/>
    </xf>
    <xf numFmtId="10" fontId="23" fillId="0" borderId="23" applyAlignment="1" pivotButton="0" quotePrefix="0" xfId="0">
      <alignment horizontal="right" vertical="bottom"/>
    </xf>
    <xf numFmtId="9" fontId="23" fillId="0" borderId="24" applyAlignment="1" pivotButton="0" quotePrefix="0" xfId="0">
      <alignment horizontal="right" vertical="bottom"/>
    </xf>
    <xf numFmtId="0" fontId="23" fillId="12" borderId="19" applyAlignment="1" pivotButton="0" quotePrefix="0" xfId="0">
      <alignment horizontal="center" vertical="bottom"/>
    </xf>
    <xf numFmtId="0" fontId="23" fillId="12" borderId="23" applyAlignment="1" pivotButton="0" quotePrefix="0" xfId="0">
      <alignment horizontal="right" vertical="bottom"/>
    </xf>
    <xf numFmtId="0" fontId="23" fillId="12" borderId="24" applyAlignment="1" pivotButton="0" quotePrefix="0" xfId="0">
      <alignment horizontal="right" vertical="bottom"/>
    </xf>
    <xf numFmtId="0" fontId="22" fillId="9" borderId="14" applyAlignment="1" pivotButton="0" quotePrefix="0" xfId="0">
      <alignment horizontal="left" vertical="bottom" indent="1"/>
    </xf>
    <xf numFmtId="0" fontId="22" fillId="9" borderId="20" applyAlignment="1" pivotButton="0" quotePrefix="0" xfId="0">
      <alignment horizontal="general" vertical="bottom"/>
    </xf>
    <xf numFmtId="0" fontId="22" fillId="9" borderId="20" applyAlignment="1" pivotButton="0" quotePrefix="0" xfId="0">
      <alignment horizontal="right" vertical="bottom"/>
    </xf>
    <xf numFmtId="0" fontId="22" fillId="9" borderId="21" applyAlignment="1" pivotButton="0" quotePrefix="0" xfId="0">
      <alignment horizontal="right" vertical="bottom"/>
    </xf>
    <xf numFmtId="165" fontId="23" fillId="0" borderId="25" applyAlignment="1" pivotButton="0" quotePrefix="0" xfId="0">
      <alignment horizontal="general" vertical="bottom"/>
    </xf>
    <xf numFmtId="9" fontId="23" fillId="0" borderId="25" applyAlignment="1" pivotButton="0" quotePrefix="0" xfId="0">
      <alignment horizontal="right" vertical="bottom"/>
    </xf>
    <xf numFmtId="165" fontId="23" fillId="0" borderId="26" applyAlignment="1" pivotButton="0" quotePrefix="0" xfId="0">
      <alignment horizontal="right" vertical="bottom"/>
    </xf>
    <xf numFmtId="164" fontId="28" fillId="0" borderId="0" applyAlignment="1" pivotButton="0" quotePrefix="0" xfId="0">
      <alignment horizontal="general" vertical="bottom"/>
    </xf>
    <xf numFmtId="175" fontId="28" fillId="8" borderId="22" applyAlignment="1" pivotButton="0" quotePrefix="0" xfId="0">
      <alignment horizontal="right" vertical="bottom"/>
    </xf>
    <xf numFmtId="183" fontId="31" fillId="0" borderId="19" applyAlignment="1" pivotButton="0" quotePrefix="0" xfId="0">
      <alignment horizontal="left" vertical="bottom"/>
    </xf>
    <xf numFmtId="9" fontId="31" fillId="0" borderId="23" applyAlignment="1" pivotButton="0" quotePrefix="0" xfId="0">
      <alignment horizontal="right" vertical="bottom"/>
    </xf>
    <xf numFmtId="172" fontId="31" fillId="0" borderId="23" applyAlignment="1" pivotButton="0" quotePrefix="0" xfId="0">
      <alignment horizontal="right" vertical="bottom"/>
    </xf>
    <xf numFmtId="172" fontId="31" fillId="0" borderId="24" applyAlignment="1" pivotButton="0" quotePrefix="0" xfId="0">
      <alignment horizontal="right" vertical="bottom"/>
    </xf>
    <xf numFmtId="0" fontId="23" fillId="0" borderId="17" applyAlignment="1" pivotButton="0" quotePrefix="0" xfId="0">
      <alignment horizontal="left" vertical="bottom"/>
    </xf>
    <xf numFmtId="9" fontId="23" fillId="0" borderId="0" applyAlignment="1" pivotButton="0" quotePrefix="0" xfId="0">
      <alignment horizontal="right" vertical="bottom"/>
    </xf>
    <xf numFmtId="164" fontId="28" fillId="0" borderId="23" applyAlignment="1" pivotButton="0" quotePrefix="0" xfId="0">
      <alignment horizontal="general" vertical="bottom"/>
    </xf>
    <xf numFmtId="175" fontId="28" fillId="8" borderId="24" applyAlignment="1" pivotButton="0" quotePrefix="0" xfId="0">
      <alignment horizontal="right" vertical="bottom"/>
    </xf>
    <xf numFmtId="0" fontId="22" fillId="9" borderId="19" applyAlignment="1" pivotButton="0" quotePrefix="0" xfId="0">
      <alignment horizontal="left" vertical="bottom" indent="1"/>
    </xf>
    <xf numFmtId="0" fontId="22" fillId="9" borderId="23" applyAlignment="1" pivotButton="0" quotePrefix="0" xfId="0">
      <alignment horizontal="general" vertical="bottom"/>
    </xf>
    <xf numFmtId="187" fontId="29" fillId="9" borderId="24" applyAlignment="1" pivotButton="0" quotePrefix="0" xfId="0">
      <alignment horizontal="general" vertical="bottom"/>
    </xf>
    <xf numFmtId="0" fontId="23" fillId="0" borderId="19" applyAlignment="1" pivotButton="0" quotePrefix="0" xfId="0">
      <alignment horizontal="left" vertical="bottom"/>
    </xf>
    <xf numFmtId="9" fontId="23" fillId="0" borderId="23" applyAlignment="1" pivotButton="0" quotePrefix="0" xfId="0">
      <alignment horizontal="right" vertical="bottom"/>
    </xf>
    <xf numFmtId="165" fontId="23" fillId="0" borderId="24" applyAlignment="1" pivotButton="0" quotePrefix="0" xfId="0">
      <alignment horizontal="right" vertical="bottom"/>
    </xf>
    <xf numFmtId="10" fontId="22" fillId="0" borderId="22" applyAlignment="1" pivotButton="0" quotePrefix="0" xfId="0">
      <alignment horizontal="general" vertical="bottom"/>
    </xf>
    <xf numFmtId="165" fontId="22" fillId="0" borderId="20" applyAlignment="1" pivotButton="0" quotePrefix="0" xfId="0">
      <alignment horizontal="general" vertical="bottom"/>
    </xf>
    <xf numFmtId="9" fontId="22" fillId="0" borderId="20" applyAlignment="1" pivotButton="0" quotePrefix="0" xfId="0">
      <alignment horizontal="right" vertical="bottom"/>
    </xf>
    <xf numFmtId="165" fontId="22" fillId="0" borderId="21" applyAlignment="1" pivotButton="0" quotePrefix="0" xfId="0">
      <alignment horizontal="right" vertical="bottom"/>
    </xf>
    <xf numFmtId="188" fontId="22" fillId="0" borderId="22" applyAlignment="1" pivotButton="0" quotePrefix="0" xfId="0">
      <alignment horizontal="general" vertical="bottom"/>
    </xf>
    <xf numFmtId="0" fontId="23" fillId="9" borderId="23" applyAlignment="1" pivotButton="0" quotePrefix="0" xfId="0">
      <alignment horizontal="general" vertical="bottom"/>
    </xf>
    <xf numFmtId="0" fontId="22" fillId="9" borderId="23" applyAlignment="1" pivotButton="0" quotePrefix="0" xfId="0">
      <alignment horizontal="right" vertical="bottom"/>
    </xf>
    <xf numFmtId="0" fontId="22" fillId="9" borderId="24" applyAlignment="1" pivotButton="0" quotePrefix="0" xfId="0">
      <alignment horizontal="right" vertical="bottom"/>
    </xf>
    <xf numFmtId="183" fontId="23" fillId="0" borderId="12" applyAlignment="1" pivotButton="0" quotePrefix="0" xfId="0">
      <alignment horizontal="left" vertical="bottom"/>
    </xf>
    <xf numFmtId="177" fontId="23" fillId="0" borderId="25" applyAlignment="1" pivotButton="0" quotePrefix="0" xfId="0">
      <alignment horizontal="right" vertical="bottom"/>
    </xf>
    <xf numFmtId="189" fontId="23" fillId="0" borderId="0" applyAlignment="1" pivotButton="0" quotePrefix="0" xfId="0">
      <alignment horizontal="right" vertical="bottom"/>
    </xf>
    <xf numFmtId="190" fontId="23" fillId="0" borderId="25" applyAlignment="1" pivotButton="0" quotePrefix="0" xfId="0">
      <alignment horizontal="right" vertical="bottom"/>
    </xf>
    <xf numFmtId="10" fontId="23" fillId="0" borderId="26" applyAlignment="1" pivotButton="0" quotePrefix="0" xfId="0">
      <alignment horizontal="right" vertical="bottom"/>
    </xf>
    <xf numFmtId="165" fontId="22" fillId="0" borderId="22" applyAlignment="1" pivotButton="0" quotePrefix="0" xfId="0">
      <alignment horizontal="general" vertical="bottom"/>
    </xf>
    <xf numFmtId="164" fontId="28" fillId="8" borderId="22" applyAlignment="1" pivotButton="0" quotePrefix="0" xfId="0">
      <alignment horizontal="right" vertical="bottom"/>
    </xf>
    <xf numFmtId="177" fontId="23" fillId="0" borderId="0" applyAlignment="1" pivotButton="0" quotePrefix="0" xfId="0">
      <alignment horizontal="right" vertical="bottom"/>
    </xf>
    <xf numFmtId="191" fontId="23" fillId="0" borderId="0" applyAlignment="1" pivotButton="0" quotePrefix="0" xfId="0">
      <alignment horizontal="right" vertical="bottom"/>
    </xf>
    <xf numFmtId="190" fontId="23" fillId="0" borderId="0" applyAlignment="1" pivotButton="0" quotePrefix="0" xfId="0">
      <alignment horizontal="right" vertical="bottom"/>
    </xf>
    <xf numFmtId="10" fontId="23" fillId="0" borderId="22" applyAlignment="1" pivotButton="0" quotePrefix="0" xfId="0">
      <alignment horizontal="right" vertical="bottom"/>
    </xf>
    <xf numFmtId="0" fontId="22" fillId="9" borderId="21" applyAlignment="1" pivotButton="0" quotePrefix="0" xfId="0">
      <alignment horizontal="general" vertical="bottom"/>
    </xf>
    <xf numFmtId="172" fontId="22" fillId="0" borderId="26" applyAlignment="1" pivotButton="0" quotePrefix="0" xfId="0">
      <alignment horizontal="general" vertical="bottom"/>
    </xf>
    <xf numFmtId="165" fontId="22" fillId="0" borderId="24" applyAlignment="1" pivotButton="0" quotePrefix="0" xfId="0">
      <alignment horizontal="general" vertical="bottom"/>
    </xf>
    <xf numFmtId="183" fontId="23" fillId="0" borderId="19" applyAlignment="1" pivotButton="0" quotePrefix="0" xfId="0">
      <alignment horizontal="left" vertical="bottom"/>
    </xf>
    <xf numFmtId="177" fontId="23" fillId="0" borderId="23" applyAlignment="1" pivotButton="0" quotePrefix="0" xfId="0">
      <alignment horizontal="right" vertical="bottom"/>
    </xf>
    <xf numFmtId="191" fontId="23" fillId="0" borderId="23" applyAlignment="1" pivotButton="0" quotePrefix="0" xfId="0">
      <alignment horizontal="right" vertical="bottom"/>
    </xf>
    <xf numFmtId="189" fontId="23" fillId="0" borderId="23" applyAlignment="1" pivotButton="0" quotePrefix="0" xfId="0">
      <alignment horizontal="right" vertical="bottom"/>
    </xf>
    <xf numFmtId="190" fontId="23" fillId="0" borderId="23" applyAlignment="1" pivotButton="0" quotePrefix="0" xfId="0">
      <alignment horizontal="right" vertical="bottom"/>
    </xf>
    <xf numFmtId="10" fontId="23" fillId="0" borderId="24" applyAlignment="1" pivotButton="0" quotePrefix="0" xfId="0">
      <alignment horizontal="right" vertical="bottom"/>
    </xf>
    <xf numFmtId="183" fontId="23" fillId="0" borderId="0" applyAlignment="1" pivotButton="0" quotePrefix="0" xfId="0">
      <alignment horizontal="left" vertical="bottom"/>
    </xf>
    <xf numFmtId="189" fontId="23" fillId="0" borderId="0" applyAlignment="1" pivotButton="0" quotePrefix="0" xfId="0">
      <alignment horizontal="general" vertical="bottom"/>
    </xf>
    <xf numFmtId="10" fontId="23" fillId="0" borderId="0" applyAlignment="1" pivotButton="0" quotePrefix="0" xfId="0">
      <alignment horizontal="general" vertical="bottom"/>
    </xf>
    <xf numFmtId="0" fontId="23" fillId="3" borderId="0" applyAlignment="1" pivotButton="0" quotePrefix="0" xfId="0">
      <alignment horizontal="general" vertical="bottom"/>
    </xf>
    <xf numFmtId="0" fontId="32" fillId="3" borderId="17" applyAlignment="1" pivotButton="0" quotePrefix="0" xfId="0">
      <alignment horizontal="center" vertical="bottom"/>
    </xf>
    <xf numFmtId="0" fontId="29" fillId="9" borderId="0" applyAlignment="1" pivotButton="0" quotePrefix="0" xfId="0">
      <alignment horizontal="center" vertical="bottom"/>
    </xf>
    <xf numFmtId="0" fontId="23" fillId="9" borderId="0" applyAlignment="1" pivotButton="0" quotePrefix="0" xfId="0">
      <alignment horizontal="center" vertical="bottom"/>
    </xf>
    <xf numFmtId="0" fontId="23" fillId="9" borderId="22" applyAlignment="1" pivotButton="0" quotePrefix="0" xfId="0">
      <alignment horizontal="center" vertical="bottom"/>
    </xf>
    <xf numFmtId="0" fontId="23" fillId="3" borderId="0" applyAlignment="1" pivotButton="0" quotePrefix="0" xfId="0">
      <alignment horizontal="left" vertical="bottom"/>
    </xf>
    <xf numFmtId="0" fontId="23" fillId="10" borderId="17" applyAlignment="1" pivotButton="0" quotePrefix="0" xfId="0">
      <alignment horizontal="general" vertical="bottom"/>
    </xf>
    <xf numFmtId="0" fontId="23" fillId="10" borderId="0" applyAlignment="1" pivotButton="0" quotePrefix="0" xfId="0">
      <alignment horizontal="general" vertical="bottom"/>
    </xf>
    <xf numFmtId="172" fontId="23" fillId="10" borderId="22" applyAlignment="1" pivotButton="0" quotePrefix="0" xfId="0">
      <alignment horizontal="general" vertical="bottom"/>
    </xf>
    <xf numFmtId="165" fontId="32" fillId="3" borderId="12" applyAlignment="1" pivotButton="0" quotePrefix="0" xfId="0">
      <alignment horizontal="general" vertical="bottom"/>
    </xf>
    <xf numFmtId="164" fontId="23" fillId="0" borderId="25" applyAlignment="1" pivotButton="0" quotePrefix="0" xfId="0">
      <alignment horizontal="left" vertical="bottom"/>
    </xf>
    <xf numFmtId="164" fontId="23" fillId="0" borderId="25" applyAlignment="1" pivotButton="0" quotePrefix="0" xfId="0">
      <alignment horizontal="right" vertical="bottom"/>
    </xf>
    <xf numFmtId="10" fontId="23" fillId="0" borderId="25" applyAlignment="1" pivotButton="0" quotePrefix="0" xfId="19">
      <alignment horizontal="general" vertical="bottom"/>
    </xf>
    <xf numFmtId="10" fontId="23" fillId="0" borderId="26" applyAlignment="1" pivotButton="0" quotePrefix="0" xfId="0">
      <alignment horizontal="general" vertical="bottom"/>
    </xf>
    <xf numFmtId="10" fontId="23" fillId="3" borderId="0" applyAlignment="1" pivotButton="0" quotePrefix="0" xfId="0">
      <alignment horizontal="general" vertical="bottom"/>
    </xf>
    <xf numFmtId="188" fontId="23" fillId="10" borderId="22" applyAlignment="1" pivotButton="0" quotePrefix="0" xfId="0">
      <alignment horizontal="general" vertical="bottom"/>
    </xf>
    <xf numFmtId="165" fontId="32" fillId="3" borderId="17" applyAlignment="1" pivotButton="0" quotePrefix="0" xfId="0">
      <alignment horizontal="general" vertical="bottom"/>
    </xf>
    <xf numFmtId="164" fontId="23" fillId="0" borderId="0" applyAlignment="1" pivotButton="0" quotePrefix="0" xfId="0">
      <alignment horizontal="left" vertical="bottom"/>
    </xf>
    <xf numFmtId="164" fontId="23" fillId="0" borderId="0" applyAlignment="1" pivotButton="0" quotePrefix="0" xfId="0">
      <alignment horizontal="right" vertical="bottom"/>
    </xf>
    <xf numFmtId="10" fontId="23" fillId="0" borderId="22" applyAlignment="1" pivotButton="0" quotePrefix="0" xfId="0">
      <alignment horizontal="general" vertical="bottom"/>
    </xf>
    <xf numFmtId="165" fontId="23" fillId="10" borderId="22" applyAlignment="1" pivotButton="0" quotePrefix="0" xfId="0">
      <alignment horizontal="general" vertical="bottom"/>
    </xf>
    <xf numFmtId="165" fontId="33" fillId="3" borderId="14" applyAlignment="1" pivotButton="0" quotePrefix="0" xfId="0">
      <alignment horizontal="general" vertical="bottom"/>
    </xf>
    <xf numFmtId="164" fontId="22" fillId="7" borderId="20" applyAlignment="1" pivotButton="0" quotePrefix="0" xfId="0">
      <alignment horizontal="left" vertical="bottom"/>
    </xf>
    <xf numFmtId="177" fontId="22" fillId="7" borderId="20" applyAlignment="1" pivotButton="0" quotePrefix="0" xfId="0">
      <alignment horizontal="right" vertical="bottom"/>
    </xf>
    <xf numFmtId="164" fontId="22" fillId="7" borderId="20" applyAlignment="1" pivotButton="0" quotePrefix="0" xfId="0">
      <alignment horizontal="right" vertical="bottom"/>
    </xf>
    <xf numFmtId="10" fontId="22" fillId="7" borderId="20" applyAlignment="1" pivotButton="0" quotePrefix="0" xfId="19">
      <alignment horizontal="general" vertical="bottom"/>
    </xf>
    <xf numFmtId="10" fontId="22" fillId="7" borderId="21" applyAlignment="1" pivotButton="0" quotePrefix="0" xfId="0">
      <alignment horizontal="general" vertical="bottom"/>
    </xf>
    <xf numFmtId="10" fontId="22" fillId="3" borderId="0" applyAlignment="1" pivotButton="0" quotePrefix="0" xfId="0">
      <alignment horizontal="right" vertical="bottom"/>
    </xf>
    <xf numFmtId="0" fontId="22" fillId="7" borderId="14" applyAlignment="1" pivotButton="0" quotePrefix="0" xfId="0">
      <alignment horizontal="general" vertical="bottom"/>
    </xf>
    <xf numFmtId="0" fontId="22" fillId="7" borderId="20" applyAlignment="1" pivotButton="0" quotePrefix="0" xfId="0">
      <alignment horizontal="general" vertical="bottom"/>
    </xf>
    <xf numFmtId="175" fontId="34" fillId="7" borderId="20" applyAlignment="1" pivotButton="0" quotePrefix="0" xfId="0">
      <alignment horizontal="right" vertical="bottom"/>
    </xf>
    <xf numFmtId="165" fontId="22" fillId="7" borderId="21" applyAlignment="1" pivotButton="0" quotePrefix="0" xfId="0">
      <alignment horizontal="right" vertical="bottom"/>
    </xf>
    <xf numFmtId="9" fontId="28" fillId="8" borderId="11" applyAlignment="1" pivotButton="0" quotePrefix="0" xfId="19">
      <alignment horizontal="right" vertical="bottom"/>
    </xf>
    <xf numFmtId="0" fontId="29" fillId="3" borderId="22" applyAlignment="1" pivotButton="0" quotePrefix="0" xfId="0">
      <alignment horizontal="right" vertical="bottom"/>
    </xf>
    <xf numFmtId="165" fontId="32" fillId="3" borderId="19" applyAlignment="1" pivotButton="0" quotePrefix="0" xfId="0">
      <alignment horizontal="general" vertical="bottom"/>
    </xf>
    <xf numFmtId="164" fontId="23" fillId="0" borderId="23" applyAlignment="1" pivotButton="0" quotePrefix="0" xfId="0">
      <alignment horizontal="left" vertical="bottom"/>
    </xf>
    <xf numFmtId="164" fontId="23" fillId="0" borderId="23" applyAlignment="1" pivotButton="0" quotePrefix="0" xfId="0">
      <alignment horizontal="right" vertical="bottom"/>
    </xf>
    <xf numFmtId="10" fontId="23" fillId="0" borderId="23" applyAlignment="1" pivotButton="0" quotePrefix="0" xfId="19">
      <alignment horizontal="general" vertical="bottom"/>
    </xf>
    <xf numFmtId="10" fontId="23" fillId="0" borderId="24" applyAlignment="1" pivotButton="0" quotePrefix="0" xfId="0">
      <alignment horizontal="general" vertical="bottom"/>
    </xf>
    <xf numFmtId="0" fontId="23" fillId="10" borderId="19" applyAlignment="1" pivotButton="0" quotePrefix="0" xfId="0">
      <alignment horizontal="general" vertical="bottom"/>
    </xf>
    <xf numFmtId="0" fontId="23" fillId="10" borderId="23" applyAlignment="1" pivotButton="0" quotePrefix="0" xfId="0">
      <alignment horizontal="general" vertical="bottom"/>
    </xf>
    <xf numFmtId="165" fontId="23" fillId="10" borderId="24" applyAlignment="1" pivotButton="0" quotePrefix="0" xfId="0">
      <alignment horizontal="general" vertical="bottom"/>
    </xf>
    <xf numFmtId="164" fontId="22" fillId="0" borderId="20" applyAlignment="1" pivotButton="0" quotePrefix="0" xfId="0">
      <alignment horizontal="right" vertical="bottom"/>
    </xf>
    <xf numFmtId="165" fontId="30" fillId="3" borderId="21" applyAlignment="1" pivotButton="0" quotePrefix="0" xfId="0">
      <alignment horizontal="right" vertical="bottom"/>
    </xf>
    <xf numFmtId="192" fontId="28" fillId="8" borderId="0" applyAlignment="1" pivotButton="0" quotePrefix="0" xfId="0">
      <alignment horizontal="general" vertical="bottom"/>
    </xf>
    <xf numFmtId="0" fontId="28" fillId="8" borderId="0" applyAlignment="1" pivotButton="0" quotePrefix="0" xfId="0">
      <alignment horizontal="general" vertical="bottom"/>
    </xf>
    <xf numFmtId="193" fontId="23" fillId="0" borderId="22" applyAlignment="1" pivotButton="0" quotePrefix="0" xfId="0">
      <alignment horizontal="right" vertical="bottom"/>
    </xf>
    <xf numFmtId="194" fontId="23" fillId="0" borderId="22" applyAlignment="1" pivotButton="0" quotePrefix="0" xfId="0">
      <alignment horizontal="right" vertical="bottom"/>
    </xf>
    <xf numFmtId="195" fontId="23" fillId="0" borderId="0" applyAlignment="1" pivotButton="0" quotePrefix="0" xfId="17">
      <alignment horizontal="center" vertical="bottom"/>
    </xf>
    <xf numFmtId="196" fontId="23" fillId="0" borderId="0" applyAlignment="1" pivotButton="0" quotePrefix="0" xfId="0">
      <alignment horizontal="general" vertical="bottom"/>
    </xf>
    <xf numFmtId="0" fontId="23" fillId="0" borderId="0" applyAlignment="1" pivotButton="0" quotePrefix="0" xfId="0">
      <alignment horizontal="left" vertical="bottom"/>
    </xf>
    <xf numFmtId="165" fontId="28" fillId="8" borderId="22" applyAlignment="1" pivotButton="0" quotePrefix="0" xfId="0">
      <alignment horizontal="right" vertical="bottom"/>
    </xf>
    <xf numFmtId="192" fontId="29" fillId="0" borderId="23" applyAlignment="1" pivotButton="0" quotePrefix="0" xfId="0">
      <alignment horizontal="general" vertical="bottom"/>
    </xf>
    <xf numFmtId="0" fontId="23" fillId="0" borderId="23" applyAlignment="1" pivotButton="0" quotePrefix="0" xfId="0">
      <alignment horizontal="left" vertical="bottom"/>
    </xf>
    <xf numFmtId="3" fontId="23" fillId="0" borderId="20" applyAlignment="1" pivotButton="0" quotePrefix="0" xfId="0">
      <alignment horizontal="general" vertical="bottom"/>
    </xf>
    <xf numFmtId="165" fontId="28" fillId="8" borderId="21" applyAlignment="1" pivotButton="0" quotePrefix="0" xfId="0">
      <alignment horizontal="right" vertical="bottom"/>
    </xf>
    <xf numFmtId="197" fontId="23" fillId="0" borderId="0" applyAlignment="1" pivotButton="0" quotePrefix="0" xfId="0">
      <alignment horizontal="general" vertical="bottom"/>
    </xf>
    <xf numFmtId="0" fontId="36" fillId="0" borderId="0" applyAlignment="1" pivotButton="0" quotePrefix="0" xfId="20">
      <alignment horizontal="general" vertical="bottom"/>
    </xf>
    <xf numFmtId="0" fontId="22" fillId="0" borderId="0" applyAlignment="1" pivotButton="0" quotePrefix="0" xfId="0">
      <alignment horizontal="general" vertical="bottom"/>
    </xf>
    <xf numFmtId="165" fontId="22" fillId="0" borderId="0" applyAlignment="1" pivotButton="0" quotePrefix="0" xfId="0">
      <alignment horizontal="general" vertical="bottom"/>
    </xf>
    <xf numFmtId="9" fontId="22" fillId="0" borderId="0" applyAlignment="1" pivotButton="0" quotePrefix="0" xfId="0">
      <alignment horizontal="right" vertical="bottom"/>
    </xf>
    <xf numFmtId="165" fontId="22" fillId="0" borderId="0" applyAlignment="1" pivotButton="0" quotePrefix="0" xfId="0">
      <alignment horizontal="right" vertical="bottom"/>
    </xf>
    <xf numFmtId="0" fontId="27" fillId="4" borderId="0" applyAlignment="1" pivotButton="0" quotePrefix="0" xfId="0">
      <alignment horizontal="general" vertical="bottom"/>
    </xf>
    <xf numFmtId="183" fontId="27" fillId="4" borderId="0" applyAlignment="1" pivotButton="0" quotePrefix="0" xfId="0">
      <alignment horizontal="general" vertical="bottom"/>
    </xf>
    <xf numFmtId="183" fontId="42" fillId="11" borderId="13" applyAlignment="1" pivotButton="0" quotePrefix="0" xfId="0">
      <alignment horizontal="right" vertical="bottom"/>
    </xf>
    <xf numFmtId="0" fontId="24" fillId="0" borderId="0" applyAlignment="1" pivotButton="0" quotePrefix="0" xfId="0">
      <alignment horizontal="general" vertical="bottom"/>
    </xf>
    <xf numFmtId="192" fontId="27" fillId="4" borderId="0" applyAlignment="1" pivotButton="0" quotePrefix="0" xfId="0">
      <alignment horizontal="general" vertical="bottom"/>
    </xf>
    <xf numFmtId="192" fontId="42" fillId="11" borderId="27" applyAlignment="1" pivotButton="0" quotePrefix="0" xfId="0">
      <alignment horizontal="right" vertical="bottom"/>
    </xf>
    <xf numFmtId="173" fontId="27" fillId="4" borderId="0" applyAlignment="1" pivotButton="0" quotePrefix="0" xfId="0">
      <alignment horizontal="general" vertical="bottom"/>
    </xf>
    <xf numFmtId="173" fontId="42" fillId="11" borderId="27" applyAlignment="1" pivotButton="0" quotePrefix="0" xfId="0">
      <alignment horizontal="general" vertical="bottom"/>
    </xf>
    <xf numFmtId="0" fontId="20" fillId="0" borderId="12" applyAlignment="1" pivotButton="0" quotePrefix="0" xfId="0">
      <alignment horizontal="left" vertical="bottom" indent="1"/>
    </xf>
    <xf numFmtId="0" fontId="20" fillId="0" borderId="25" applyAlignment="1" pivotButton="0" quotePrefix="0" xfId="0">
      <alignment horizontal="general" vertical="bottom"/>
    </xf>
    <xf numFmtId="0" fontId="20" fillId="13" borderId="13" applyAlignment="1" pivotButton="0" quotePrefix="0" xfId="0">
      <alignment horizontal="general" vertical="bottom"/>
    </xf>
    <xf numFmtId="198" fontId="20" fillId="0" borderId="25" applyAlignment="1" pivotButton="0" quotePrefix="0" xfId="0">
      <alignment horizontal="general" vertical="bottom"/>
    </xf>
    <xf numFmtId="198" fontId="20" fillId="0" borderId="26" applyAlignment="1" pivotButton="0" quotePrefix="0" xfId="0">
      <alignment horizontal="general" vertical="bottom"/>
    </xf>
    <xf numFmtId="198" fontId="20" fillId="0" borderId="0" applyAlignment="1" pivotButton="0" quotePrefix="0" xfId="0">
      <alignment horizontal="general" vertical="bottom"/>
    </xf>
    <xf numFmtId="0" fontId="20" fillId="0" borderId="17" applyAlignment="1" pivotButton="0" quotePrefix="0" xfId="0">
      <alignment horizontal="left" vertical="bottom" indent="1"/>
    </xf>
    <xf numFmtId="9" fontId="20" fillId="13" borderId="27" applyAlignment="1" pivotButton="0" quotePrefix="0" xfId="0">
      <alignment horizontal="general" vertical="bottom"/>
    </xf>
    <xf numFmtId="9" fontId="20" fillId="0" borderId="0" applyAlignment="1" pivotButton="0" quotePrefix="0" xfId="0">
      <alignment horizontal="general" vertical="bottom"/>
    </xf>
    <xf numFmtId="9" fontId="20" fillId="0" borderId="22" applyAlignment="1" pivotButton="0" quotePrefix="0" xfId="0">
      <alignment horizontal="general" vertical="bottom"/>
    </xf>
    <xf numFmtId="165" fontId="20" fillId="13" borderId="27" applyAlignment="1" pivotButton="0" quotePrefix="0" xfId="0">
      <alignment horizontal="general" vertical="bottom"/>
    </xf>
    <xf numFmtId="199" fontId="20" fillId="0" borderId="0" applyAlignment="1" pivotButton="0" quotePrefix="0" xfId="0">
      <alignment horizontal="general" vertical="bottom"/>
    </xf>
    <xf numFmtId="199" fontId="20" fillId="0" borderId="22" applyAlignment="1" pivotButton="0" quotePrefix="0" xfId="0">
      <alignment horizontal="general" vertical="bottom"/>
    </xf>
    <xf numFmtId="200" fontId="20" fillId="0" borderId="0" applyAlignment="1" pivotButton="0" quotePrefix="0" xfId="0">
      <alignment horizontal="general" vertical="bottom"/>
    </xf>
    <xf numFmtId="0" fontId="20" fillId="13" borderId="27" applyAlignment="1" pivotButton="0" quotePrefix="0" xfId="0">
      <alignment horizontal="general" vertical="bottom"/>
    </xf>
    <xf numFmtId="198" fontId="20" fillId="0" borderId="22" applyAlignment="1" pivotButton="0" quotePrefix="0" xfId="0">
      <alignment horizontal="general" vertical="bottom"/>
    </xf>
    <xf numFmtId="166" fontId="20" fillId="0" borderId="0" applyAlignment="1" pivotButton="0" quotePrefix="0" xfId="0">
      <alignment horizontal="general" vertical="bottom"/>
    </xf>
    <xf numFmtId="166" fontId="20" fillId="0" borderId="22" applyAlignment="1" pivotButton="0" quotePrefix="0" xfId="0">
      <alignment horizontal="general" vertical="bottom"/>
    </xf>
    <xf numFmtId="0" fontId="27" fillId="4" borderId="17" applyAlignment="1" pivotButton="0" quotePrefix="0" xfId="0">
      <alignment horizontal="general" vertical="bottom"/>
    </xf>
    <xf numFmtId="0" fontId="43" fillId="4" borderId="0" applyAlignment="1" pivotButton="0" quotePrefix="0" xfId="0">
      <alignment horizontal="general" vertical="bottom"/>
    </xf>
    <xf numFmtId="0" fontId="43" fillId="4" borderId="27" applyAlignment="1" pivotButton="0" quotePrefix="0" xfId="0">
      <alignment horizontal="general" vertical="bottom"/>
    </xf>
    <xf numFmtId="0" fontId="43" fillId="4" borderId="22" applyAlignment="1" pivotButton="0" quotePrefix="0" xfId="0">
      <alignment horizontal="general" vertical="bottom"/>
    </xf>
    <xf numFmtId="0" fontId="20" fillId="0" borderId="17" applyAlignment="1" pivotButton="0" quotePrefix="0" xfId="0">
      <alignment horizontal="left" vertical="bottom"/>
    </xf>
    <xf numFmtId="0" fontId="20" fillId="0" borderId="27" applyAlignment="1" pivotButton="0" quotePrefix="0" xfId="0">
      <alignment horizontal="general" vertical="bottom"/>
    </xf>
    <xf numFmtId="4" fontId="20" fillId="0" borderId="0" applyAlignment="1" pivotButton="0" quotePrefix="0" xfId="0">
      <alignment horizontal="general" vertical="bottom"/>
    </xf>
    <xf numFmtId="0" fontId="20" fillId="0" borderId="17" applyAlignment="1" pivotButton="0" quotePrefix="0" xfId="0">
      <alignment horizontal="general" vertical="bottom"/>
    </xf>
    <xf numFmtId="170" fontId="20" fillId="0" borderId="0" applyAlignment="1" pivotButton="0" quotePrefix="0" xfId="0">
      <alignment horizontal="general" vertical="bottom"/>
    </xf>
    <xf numFmtId="0" fontId="20" fillId="0" borderId="28" applyAlignment="1" pivotButton="0" quotePrefix="0" xfId="0">
      <alignment horizontal="general" vertical="bottom"/>
    </xf>
    <xf numFmtId="0" fontId="20" fillId="0" borderId="29" applyAlignment="1" pivotButton="0" quotePrefix="0" xfId="0">
      <alignment horizontal="general" vertical="bottom"/>
    </xf>
    <xf numFmtId="165" fontId="20" fillId="13" borderId="30" applyAlignment="1" pivotButton="0" quotePrefix="0" xfId="0">
      <alignment horizontal="general" vertical="bottom"/>
    </xf>
    <xf numFmtId="166" fontId="20" fillId="0" borderId="29" applyAlignment="1" pivotButton="0" quotePrefix="0" xfId="0">
      <alignment horizontal="general" vertical="bottom"/>
    </xf>
    <xf numFmtId="166" fontId="20" fillId="0" borderId="31" applyAlignment="1" pivotButton="0" quotePrefix="0" xfId="0">
      <alignment horizontal="general" vertical="bottom"/>
    </xf>
    <xf numFmtId="0" fontId="24" fillId="0" borderId="17" applyAlignment="1" pivotButton="0" quotePrefix="0" xfId="0">
      <alignment horizontal="general" vertical="bottom"/>
    </xf>
    <xf numFmtId="165" fontId="24" fillId="13" borderId="27" applyAlignment="1" pivotButton="0" quotePrefix="0" xfId="0">
      <alignment horizontal="general" vertical="bottom"/>
    </xf>
    <xf numFmtId="166" fontId="24" fillId="0" borderId="0" applyAlignment="1" pivotButton="0" quotePrefix="0" xfId="0">
      <alignment horizontal="general" vertical="bottom"/>
    </xf>
    <xf numFmtId="166" fontId="24" fillId="0" borderId="22" applyAlignment="1" pivotButton="0" quotePrefix="0" xfId="0">
      <alignment horizontal="general" vertical="bottom"/>
    </xf>
    <xf numFmtId="165" fontId="43" fillId="4" borderId="27" applyAlignment="1" pivotButton="0" quotePrefix="0" xfId="0">
      <alignment horizontal="general" vertical="bottom"/>
    </xf>
    <xf numFmtId="165" fontId="20" fillId="0" borderId="0" applyAlignment="1" pivotButton="0" quotePrefix="0" xfId="0">
      <alignment horizontal="general" vertical="bottom"/>
    </xf>
    <xf numFmtId="165" fontId="20" fillId="0" borderId="29" applyAlignment="1" pivotButton="0" quotePrefix="0" xfId="0">
      <alignment horizontal="general" vertical="bottom"/>
    </xf>
    <xf numFmtId="165" fontId="24" fillId="0" borderId="0" applyAlignment="1" pivotButton="0" quotePrefix="0" xfId="0">
      <alignment horizontal="general" vertical="bottom"/>
    </xf>
    <xf numFmtId="0" fontId="43" fillId="4" borderId="0" applyAlignment="1" pivotButton="0" quotePrefix="0" xfId="0">
      <alignment horizontal="right" vertical="bottom"/>
    </xf>
    <xf numFmtId="197" fontId="44" fillId="0" borderId="0" applyAlignment="1" pivotButton="0" quotePrefix="0" xfId="0">
      <alignment horizontal="general" vertical="bottom"/>
    </xf>
    <xf numFmtId="165" fontId="44" fillId="13" borderId="27" applyAlignment="1" pivotButton="0" quotePrefix="0" xfId="0">
      <alignment horizontal="general" vertical="bottom"/>
    </xf>
    <xf numFmtId="165" fontId="45" fillId="0" borderId="0" applyAlignment="1" pivotButton="0" quotePrefix="0" xfId="0">
      <alignment horizontal="general" vertical="bottom"/>
    </xf>
    <xf numFmtId="10" fontId="44" fillId="0" borderId="0" applyAlignment="1" pivotButton="0" quotePrefix="0" xfId="19">
      <alignment horizontal="general" vertical="bottom"/>
    </xf>
    <xf numFmtId="166" fontId="45" fillId="0" borderId="0" applyAlignment="1" pivotButton="0" quotePrefix="0" xfId="0">
      <alignment horizontal="general" vertical="bottom"/>
    </xf>
    <xf numFmtId="0" fontId="46" fillId="0" borderId="0" applyAlignment="1" pivotButton="0" quotePrefix="0" xfId="0">
      <alignment horizontal="general" vertical="bottom"/>
    </xf>
    <xf numFmtId="0" fontId="46" fillId="0" borderId="17" applyAlignment="1" pivotButton="0" quotePrefix="0" xfId="0">
      <alignment horizontal="left" vertical="bottom" indent="1"/>
    </xf>
    <xf numFmtId="165" fontId="46" fillId="13" borderId="27" applyAlignment="1" pivotButton="0" quotePrefix="0" xfId="0">
      <alignment horizontal="general" vertical="bottom"/>
    </xf>
    <xf numFmtId="166" fontId="47" fillId="0" borderId="0" applyAlignment="1" pivotButton="0" quotePrefix="0" xfId="0">
      <alignment horizontal="general" vertical="bottom"/>
    </xf>
    <xf numFmtId="9" fontId="46" fillId="0" borderId="0" applyAlignment="1" pivotButton="0" quotePrefix="0" xfId="0">
      <alignment horizontal="general" vertical="bottom"/>
    </xf>
    <xf numFmtId="9" fontId="46" fillId="0" borderId="22" applyAlignment="1" pivotButton="0" quotePrefix="0" xfId="0">
      <alignment horizontal="general" vertical="bottom"/>
    </xf>
    <xf numFmtId="0" fontId="24" fillId="10" borderId="17" applyAlignment="1" pivotButton="0" quotePrefix="0" xfId="0">
      <alignment horizontal="general" vertical="bottom"/>
    </xf>
    <xf numFmtId="0" fontId="24" fillId="10" borderId="0" applyAlignment="1" pivotButton="0" quotePrefix="0" xfId="0">
      <alignment horizontal="general" vertical="bottom"/>
    </xf>
    <xf numFmtId="165" fontId="24" fillId="10" borderId="27" applyAlignment="1" pivotButton="0" quotePrefix="0" xfId="0">
      <alignment horizontal="general" vertical="bottom"/>
    </xf>
    <xf numFmtId="166" fontId="24" fillId="10" borderId="0" applyAlignment="1" pivotButton="0" quotePrefix="0" xfId="0">
      <alignment horizontal="general" vertical="bottom"/>
    </xf>
    <xf numFmtId="166" fontId="24" fillId="10" borderId="22" applyAlignment="1" pivotButton="0" quotePrefix="0" xfId="0">
      <alignment horizontal="general" vertical="bottom"/>
    </xf>
    <xf numFmtId="0" fontId="24" fillId="10" borderId="32" applyAlignment="1" pivotButton="0" quotePrefix="0" xfId="0">
      <alignment horizontal="general" vertical="bottom"/>
    </xf>
    <xf numFmtId="0" fontId="24" fillId="10" borderId="33" applyAlignment="1" pivotButton="0" quotePrefix="0" xfId="0">
      <alignment horizontal="general" vertical="bottom"/>
    </xf>
    <xf numFmtId="166" fontId="24" fillId="10" borderId="33" applyAlignment="1" pivotButton="0" quotePrefix="0" xfId="0">
      <alignment horizontal="general" vertical="bottom"/>
    </xf>
    <xf numFmtId="166" fontId="24" fillId="10" borderId="34" applyAlignment="1" pivotButton="0" quotePrefix="0" xfId="0">
      <alignment horizontal="general" vertical="bottom"/>
    </xf>
    <xf numFmtId="0" fontId="24" fillId="0" borderId="17" applyAlignment="1" pivotButton="0" quotePrefix="0" xfId="0">
      <alignment horizontal="left" vertical="bottom" indent="1"/>
    </xf>
    <xf numFmtId="0" fontId="24" fillId="0" borderId="0" applyAlignment="1" pivotButton="0" quotePrefix="0" xfId="0">
      <alignment horizontal="left" vertical="bottom" indent="1"/>
    </xf>
    <xf numFmtId="0" fontId="24" fillId="10" borderId="35" applyAlignment="1" pivotButton="0" quotePrefix="0" xfId="0">
      <alignment horizontal="general" vertical="bottom"/>
    </xf>
    <xf numFmtId="0" fontId="24" fillId="10" borderId="29" applyAlignment="1" pivotButton="0" quotePrefix="0" xfId="0">
      <alignment horizontal="general" vertical="bottom"/>
    </xf>
    <xf numFmtId="166" fontId="24" fillId="10" borderId="29" applyAlignment="1" pivotButton="0" quotePrefix="0" xfId="0">
      <alignment horizontal="general" vertical="bottom"/>
    </xf>
    <xf numFmtId="166" fontId="24" fillId="10" borderId="36" applyAlignment="1" pivotButton="0" quotePrefix="0" xfId="0">
      <alignment horizontal="general" vertical="bottom"/>
    </xf>
    <xf numFmtId="165" fontId="44" fillId="13" borderId="27" applyAlignment="1" pivotButton="0" quotePrefix="0" xfId="0">
      <alignment horizontal="right" vertical="center"/>
    </xf>
    <xf numFmtId="182" fontId="44" fillId="3" borderId="0" applyAlignment="1" pivotButton="0" quotePrefix="0" xfId="0">
      <alignment horizontal="right" vertical="center"/>
    </xf>
    <xf numFmtId="182" fontId="44" fillId="3" borderId="22" applyAlignment="1" pivotButton="0" quotePrefix="0" xfId="0">
      <alignment horizontal="right" vertical="center"/>
    </xf>
    <xf numFmtId="0" fontId="24" fillId="0" borderId="19" applyAlignment="1" pivotButton="0" quotePrefix="0" xfId="0">
      <alignment horizontal="general" vertical="bottom"/>
    </xf>
    <xf numFmtId="0" fontId="20" fillId="0" borderId="23" applyAlignment="1" pivotButton="0" quotePrefix="0" xfId="0">
      <alignment horizontal="general" vertical="bottom"/>
    </xf>
    <xf numFmtId="165" fontId="24" fillId="13" borderId="18" applyAlignment="1" pivotButton="0" quotePrefix="0" xfId="0">
      <alignment horizontal="general" vertical="bottom"/>
    </xf>
    <xf numFmtId="166" fontId="24" fillId="0" borderId="23" applyAlignment="1" pivotButton="0" quotePrefix="0" xfId="0">
      <alignment horizontal="general" vertical="bottom"/>
    </xf>
    <xf numFmtId="166" fontId="24" fillId="0" borderId="24" applyAlignment="1" pivotButton="0" quotePrefix="0" xfId="0">
      <alignment horizontal="general" vertical="bottom"/>
    </xf>
    <xf numFmtId="3" fontId="27" fillId="4" borderId="0" applyAlignment="1" pivotButton="0" quotePrefix="0" xfId="0">
      <alignment horizontal="general" vertical="center"/>
    </xf>
    <xf numFmtId="165" fontId="27" fillId="4" borderId="0" applyAlignment="1" pivotButton="0" quotePrefix="0" xfId="0">
      <alignment horizontal="general" vertical="center"/>
    </xf>
    <xf numFmtId="183" fontId="27" fillId="4" borderId="0" applyAlignment="1" pivotButton="0" quotePrefix="0" xfId="0">
      <alignment horizontal="right" vertical="center" shrinkToFit="1" readingOrder="1"/>
    </xf>
    <xf numFmtId="0" fontId="27" fillId="4" borderId="0" applyAlignment="1" pivotButton="0" quotePrefix="0" xfId="0">
      <alignment horizontal="left" vertical="center" readingOrder="1"/>
    </xf>
    <xf numFmtId="0" fontId="43" fillId="4" borderId="0" applyAlignment="1" pivotButton="0" quotePrefix="0" xfId="0">
      <alignment horizontal="left" vertical="center" readingOrder="1"/>
    </xf>
    <xf numFmtId="165" fontId="43" fillId="4" borderId="0" applyAlignment="1" pivotButton="0" quotePrefix="0" xfId="0">
      <alignment horizontal="left" vertical="center" readingOrder="1"/>
    </xf>
    <xf numFmtId="201" fontId="27" fillId="4" borderId="0" applyAlignment="1" pivotButton="0" quotePrefix="0" xfId="0">
      <alignment horizontal="right" vertical="center" shrinkToFit="1" readingOrder="1"/>
    </xf>
    <xf numFmtId="0" fontId="42" fillId="12" borderId="0" applyAlignment="1" pivotButton="0" quotePrefix="0" xfId="0">
      <alignment horizontal="left" vertical="center" readingOrder="1"/>
    </xf>
    <xf numFmtId="0" fontId="20" fillId="12" borderId="0" applyAlignment="1" pivotButton="0" quotePrefix="0" xfId="0">
      <alignment horizontal="general" vertical="center"/>
    </xf>
    <xf numFmtId="165" fontId="20" fillId="12" borderId="0" applyAlignment="1" pivotButton="0" quotePrefix="0" xfId="0">
      <alignment horizontal="general" vertical="center"/>
    </xf>
    <xf numFmtId="0" fontId="20" fillId="12" borderId="0" applyAlignment="1" pivotButton="0" quotePrefix="0" xfId="0">
      <alignment horizontal="right" vertical="center" shrinkToFit="1"/>
    </xf>
    <xf numFmtId="0" fontId="20" fillId="12" borderId="0" applyAlignment="1" pivotButton="0" quotePrefix="0" xfId="0">
      <alignment horizontal="general" vertical="center" shrinkToFit="1"/>
    </xf>
    <xf numFmtId="10" fontId="24" fillId="10" borderId="34" applyAlignment="1" pivotButton="0" quotePrefix="0" xfId="0">
      <alignment horizontal="general" vertical="bottom"/>
    </xf>
    <xf numFmtId="165" fontId="24" fillId="10" borderId="0" applyAlignment="1" pivotButton="0" quotePrefix="0" xfId="0">
      <alignment horizontal="general" vertical="bottom"/>
    </xf>
    <xf numFmtId="10" fontId="24" fillId="10" borderId="0" applyAlignment="1" pivotButton="0" quotePrefix="0" xfId="0">
      <alignment horizontal="general" vertical="bottom"/>
    </xf>
    <xf numFmtId="0" fontId="24" fillId="10" borderId="37" applyAlignment="1" pivotButton="0" quotePrefix="0" xfId="0">
      <alignment horizontal="general" vertical="bottom"/>
    </xf>
    <xf numFmtId="10" fontId="24" fillId="10" borderId="38" applyAlignment="1" pivotButton="0" quotePrefix="0" xfId="0">
      <alignment horizontal="general" vertical="bottom"/>
    </xf>
    <xf numFmtId="188" fontId="24" fillId="10" borderId="38" applyAlignment="1" pivotButton="0" quotePrefix="0" xfId="0">
      <alignment horizontal="general" vertical="bottom"/>
    </xf>
    <xf numFmtId="165" fontId="24" fillId="10" borderId="38" applyAlignment="1" pivotButton="0" quotePrefix="0" xfId="0">
      <alignment horizontal="general" vertical="bottom"/>
    </xf>
    <xf numFmtId="9" fontId="24" fillId="10" borderId="36" applyAlignment="1" pivotButton="0" quotePrefix="0" xfId="0">
      <alignment horizontal="general" vertical="bottom"/>
    </xf>
    <xf numFmtId="165" fontId="27" fillId="4" borderId="0" applyAlignment="1" pivotButton="0" quotePrefix="0" xfId="0">
      <alignment horizontal="general" vertical="bottom"/>
    </xf>
    <xf numFmtId="0" fontId="27" fillId="14" borderId="0" applyAlignment="1" pivotButton="0" quotePrefix="0" xfId="0">
      <alignment horizontal="general" vertical="bottom"/>
    </xf>
    <xf numFmtId="0" fontId="43" fillId="14" borderId="0" applyAlignment="1" pivotButton="0" quotePrefix="0" xfId="0">
      <alignment horizontal="general" vertical="bottom"/>
    </xf>
    <xf numFmtId="166" fontId="43" fillId="14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left" vertical="bottom" indent="1"/>
    </xf>
    <xf numFmtId="168" fontId="20" fillId="0" borderId="0" applyAlignment="1" pivotButton="0" quotePrefix="0" xfId="0">
      <alignment horizontal="general" vertical="bottom"/>
    </xf>
    <xf numFmtId="168" fontId="20" fillId="0" borderId="0" applyAlignment="1" pivotButton="0" quotePrefix="0" xfId="0">
      <alignment horizontal="left" vertical="bottom" indent="1"/>
    </xf>
    <xf numFmtId="168" fontId="20" fillId="0" borderId="29" applyAlignment="1" pivotButton="0" quotePrefix="0" xfId="0">
      <alignment horizontal="left" vertical="bottom" indent="1"/>
    </xf>
    <xf numFmtId="172" fontId="42" fillId="10" borderId="0" applyAlignment="1" pivotButton="0" quotePrefix="0" xfId="0">
      <alignment horizontal="general" vertical="bottom"/>
    </xf>
    <xf numFmtId="10" fontId="24" fillId="10" borderId="34" applyAlignment="1" pivotButton="0" quotePrefix="0" xfId="0">
      <alignment horizontal="right" vertical="bottom"/>
    </xf>
    <xf numFmtId="4" fontId="24" fillId="10" borderId="38" applyAlignment="1" pivotButton="0" quotePrefix="0" xfId="0">
      <alignment horizontal="right" vertical="bottom"/>
    </xf>
    <xf numFmtId="166" fontId="24" fillId="10" borderId="36" applyAlignment="1" pivotButton="0" quotePrefix="0" xfId="0">
      <alignment horizontal="right" vertical="bottom"/>
    </xf>
    <xf numFmtId="188" fontId="24" fillId="0" borderId="0" applyAlignment="1" pivotButton="0" quotePrefix="0" xfId="0">
      <alignment horizontal="general" vertical="bottom"/>
    </xf>
    <xf numFmtId="165" fontId="43" fillId="4" borderId="0" applyAlignment="1" pivotButton="0" quotePrefix="0" xfId="0">
      <alignment horizontal="general" vertical="bottom"/>
    </xf>
    <xf numFmtId="9" fontId="45" fillId="0" borderId="0" applyAlignment="1" pivotButton="0" quotePrefix="0" xfId="0">
      <alignment horizontal="general" vertical="bottom"/>
    </xf>
    <xf numFmtId="0" fontId="42" fillId="0" borderId="0" applyAlignment="1" pivotButton="0" quotePrefix="0" xfId="0">
      <alignment horizontal="general" vertical="bottom"/>
    </xf>
    <xf numFmtId="0" fontId="43" fillId="0" borderId="0" applyAlignment="1" pivotButton="0" quotePrefix="0" xfId="0">
      <alignment horizontal="general" vertical="bottom"/>
    </xf>
    <xf numFmtId="165" fontId="43" fillId="0" borderId="0" applyAlignment="1" pivotButton="0" quotePrefix="0" xfId="0">
      <alignment horizontal="general" vertical="bottom"/>
    </xf>
    <xf numFmtId="165" fontId="24" fillId="10" borderId="34" applyAlignment="1" pivotButton="0" quotePrefix="0" xfId="0">
      <alignment horizontal="general" vertical="bottom"/>
    </xf>
    <xf numFmtId="9" fontId="24" fillId="10" borderId="38" applyAlignment="1" pivotButton="0" quotePrefix="0" xfId="0">
      <alignment horizontal="general" vertical="bottom"/>
    </xf>
    <xf numFmtId="201" fontId="42" fillId="0" borderId="0" applyAlignment="1" pivotButton="0" quotePrefix="0" xfId="0">
      <alignment horizontal="right" vertical="center" shrinkToFit="1" readingOrder="1"/>
    </xf>
    <xf numFmtId="188" fontId="24" fillId="10" borderId="36" applyAlignment="1" pivotButton="0" quotePrefix="0" xfId="0">
      <alignment horizontal="general" vertical="bottom"/>
    </xf>
    <xf numFmtId="197" fontId="20" fillId="0" borderId="0" applyAlignment="1" pivotButton="0" quotePrefix="0" xfId="0">
      <alignment horizontal="general" vertical="bottom"/>
    </xf>
    <xf numFmtId="179" fontId="44" fillId="0" borderId="0" applyAlignment="1" pivotButton="0" quotePrefix="0" xfId="0">
      <alignment horizontal="general" vertical="bottom"/>
    </xf>
    <xf numFmtId="9" fontId="44" fillId="0" borderId="0" applyAlignment="1" pivotButton="0" quotePrefix="0" xfId="0">
      <alignment horizontal="general" vertical="bottom"/>
    </xf>
    <xf numFmtId="0" fontId="27" fillId="4" borderId="29" applyAlignment="1" pivotButton="0" quotePrefix="0" xfId="0">
      <alignment horizontal="general" vertical="bottom"/>
    </xf>
    <xf numFmtId="188" fontId="27" fillId="4" borderId="0" applyAlignment="1" pivotButton="0" quotePrefix="0" xfId="0">
      <alignment horizontal="general" vertical="bottom"/>
    </xf>
    <xf numFmtId="166" fontId="27" fillId="4" borderId="0" applyAlignment="1" pivotButton="0" quotePrefix="0" xfId="0">
      <alignment horizontal="general" vertical="bottom"/>
    </xf>
    <xf numFmtId="202" fontId="20" fillId="0" borderId="0" applyAlignment="1" pivotButton="0" quotePrefix="0" xfId="0">
      <alignment horizontal="general" vertical="bottom"/>
    </xf>
    <xf numFmtId="166" fontId="48" fillId="0" borderId="0" applyAlignment="1" pivotButton="0" quotePrefix="0" xfId="0">
      <alignment horizontal="general" vertical="bottom"/>
    </xf>
    <xf numFmtId="9" fontId="49" fillId="0" borderId="0" applyAlignment="1" pivotButton="0" quotePrefix="0" xfId="0">
      <alignment horizontal="general" vertical="bottom"/>
    </xf>
    <xf numFmtId="10" fontId="20" fillId="0" borderId="0" applyAlignment="1" pivotButton="0" quotePrefix="0" xfId="0">
      <alignment horizontal="general" vertical="bottom"/>
    </xf>
    <xf numFmtId="197" fontId="20" fillId="0" borderId="0" applyAlignment="1" pivotButton="0" quotePrefix="0" xfId="15">
      <alignment horizontal="general" vertical="bottom"/>
    </xf>
    <xf numFmtId="166" fontId="24" fillId="10" borderId="38" applyAlignment="1" pivotButton="0" quotePrefix="0" xfId="0">
      <alignment horizontal="general" vertical="bottom"/>
    </xf>
    <xf numFmtId="0" fontId="50" fillId="0" borderId="0" applyAlignment="1" pivotButton="0" quotePrefix="0" xfId="0">
      <alignment horizontal="center" vertical="bottom"/>
    </xf>
    <xf numFmtId="0" fontId="50" fillId="9" borderId="32" applyAlignment="1" pivotButton="0" quotePrefix="0" xfId="0">
      <alignment horizontal="center" vertical="bottom"/>
    </xf>
    <xf numFmtId="0" fontId="50" fillId="9" borderId="33" applyAlignment="1" pivotButton="0" quotePrefix="0" xfId="0">
      <alignment horizontal="center" vertical="bottom"/>
    </xf>
    <xf numFmtId="0" fontId="50" fillId="9" borderId="34" applyAlignment="1" pivotButton="0" quotePrefix="0" xfId="0">
      <alignment horizontal="center" vertical="bottom"/>
    </xf>
    <xf numFmtId="0" fontId="50" fillId="0" borderId="37" applyAlignment="1" pivotButton="0" quotePrefix="0" xfId="0">
      <alignment horizontal="center" vertical="bottom"/>
    </xf>
    <xf numFmtId="195" fontId="50" fillId="0" borderId="0" applyAlignment="1" pivotButton="0" quotePrefix="0" xfId="17">
      <alignment horizontal="general" vertical="bottom"/>
    </xf>
    <xf numFmtId="195" fontId="50" fillId="0" borderId="38" applyAlignment="1" pivotButton="0" quotePrefix="0" xfId="17">
      <alignment horizontal="general" vertical="bottom"/>
    </xf>
    <xf numFmtId="0" fontId="0" fillId="0" borderId="37" applyAlignment="1" pivotButton="0" quotePrefix="0" xfId="0">
      <alignment horizontal="general" vertical="bottom"/>
    </xf>
    <xf numFmtId="195" fontId="0" fillId="0" borderId="0" applyAlignment="1" pivotButton="0" quotePrefix="0" xfId="17">
      <alignment horizontal="general" vertical="bottom"/>
    </xf>
    <xf numFmtId="195" fontId="0" fillId="0" borderId="38" applyAlignment="1" pivotButton="0" quotePrefix="0" xfId="17">
      <alignment horizontal="general" vertical="bottom"/>
    </xf>
    <xf numFmtId="0" fontId="0" fillId="0" borderId="38" applyAlignment="1" pivotButton="0" quotePrefix="0" xfId="0">
      <alignment horizontal="general" vertical="bottom"/>
    </xf>
    <xf numFmtId="0" fontId="50" fillId="9" borderId="37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9" borderId="38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10" fontId="0" fillId="0" borderId="38" applyAlignment="1" pivotButton="0" quotePrefix="0" xfId="0">
      <alignment horizontal="general" vertical="bottom"/>
    </xf>
    <xf numFmtId="10" fontId="51" fillId="15" borderId="0" applyAlignment="1" pivotButton="0" quotePrefix="0" xfId="0">
      <alignment horizontal="general" vertical="center" wrapText="1"/>
    </xf>
    <xf numFmtId="10" fontId="51" fillId="15" borderId="38" applyAlignment="1" pivotButton="0" quotePrefix="0" xfId="0">
      <alignment horizontal="general" vertical="center" wrapText="1"/>
    </xf>
    <xf numFmtId="0" fontId="50" fillId="0" borderId="0" applyAlignment="1" pivotButton="0" quotePrefix="0" xfId="0">
      <alignment horizontal="general" vertical="bottom"/>
    </xf>
    <xf numFmtId="0" fontId="52" fillId="0" borderId="0" applyAlignment="1" pivotButton="0" quotePrefix="0" xfId="0">
      <alignment horizontal="general" vertical="center"/>
    </xf>
    <xf numFmtId="0" fontId="0" fillId="0" borderId="35" applyAlignment="1" pivotButton="0" quotePrefix="0" xfId="0">
      <alignment horizontal="general" vertical="bottom"/>
    </xf>
    <xf numFmtId="10" fontId="51" fillId="15" borderId="29" applyAlignment="1" pivotButton="0" quotePrefix="0" xfId="0">
      <alignment horizontal="general" vertical="center" wrapText="1"/>
    </xf>
    <xf numFmtId="10" fontId="51" fillId="15" borderId="36" applyAlignment="1" pivotButton="0" quotePrefix="0" xfId="0">
      <alignment horizontal="general" vertical="center" wrapText="1"/>
    </xf>
    <xf numFmtId="0" fontId="52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general" vertical="center"/>
    </xf>
    <xf numFmtId="0" fontId="7" fillId="3" borderId="0" applyAlignment="1" pivotButton="0" quotePrefix="0" xfId="0">
      <alignment horizontal="general" vertical="center"/>
    </xf>
    <xf numFmtId="0" fontId="8" fillId="3" borderId="0" applyAlignment="1" pivotButton="0" quotePrefix="0" xfId="0">
      <alignment horizontal="general" vertical="center"/>
    </xf>
    <xf numFmtId="0" fontId="9" fillId="3" borderId="0" applyAlignment="1" pivotButton="0" quotePrefix="0" xfId="0">
      <alignment horizontal="general" vertical="center"/>
    </xf>
    <xf numFmtId="9" fontId="10" fillId="3" borderId="0" applyAlignment="1" pivotButton="0" quotePrefix="0" xfId="0">
      <alignment horizontal="general" vertical="center"/>
    </xf>
    <xf numFmtId="0" fontId="10" fillId="3" borderId="0" applyAlignment="1" pivotButton="0" quotePrefix="0" xfId="0">
      <alignment horizontal="general" vertical="center"/>
    </xf>
    <xf numFmtId="0" fontId="9" fillId="3" borderId="2" applyAlignment="1" pivotButton="0" quotePrefix="0" xfId="0">
      <alignment horizontal="right" vertical="center"/>
    </xf>
    <xf numFmtId="0" fontId="9" fillId="3" borderId="3" applyAlignment="1" pivotButton="0" quotePrefix="0" xfId="0">
      <alignment horizontal="right" vertical="center"/>
    </xf>
    <xf numFmtId="0" fontId="8" fillId="3" borderId="3" applyAlignment="1" pivotButton="0" quotePrefix="0" xfId="0">
      <alignment horizontal="right" vertical="center"/>
    </xf>
    <xf numFmtId="0" fontId="9" fillId="3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3" borderId="4" applyAlignment="1" pivotButton="0" quotePrefix="0" xfId="0">
      <alignment horizontal="center" vertical="center"/>
    </xf>
    <xf numFmtId="0" fontId="0" fillId="0" borderId="4" pivotButton="0" quotePrefix="0" xfId="0"/>
    <xf numFmtId="0" fontId="8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right" vertical="center"/>
    </xf>
    <xf numFmtId="0" fontId="7" fillId="3" borderId="0" applyAlignment="1" pivotButton="0" quotePrefix="0" xfId="0">
      <alignment horizontal="right" vertical="center"/>
    </xf>
    <xf numFmtId="9" fontId="10" fillId="3" borderId="0" applyAlignment="1" pivotButton="0" quotePrefix="0" xfId="0">
      <alignment horizontal="right" vertical="center"/>
    </xf>
    <xf numFmtId="0" fontId="10" fillId="3" borderId="0" applyAlignment="1" pivotButton="0" quotePrefix="0" xfId="0">
      <alignment horizontal="right" vertical="center"/>
    </xf>
    <xf numFmtId="0" fontId="11" fillId="4" borderId="5" applyAlignment="1" pivotButton="0" quotePrefix="0" xfId="0">
      <alignment horizontal="general" vertical="center"/>
    </xf>
    <xf numFmtId="0" fontId="11" fillId="4" borderId="0" applyAlignment="1" pivotButton="0" quotePrefix="0" xfId="0">
      <alignment horizontal="general" vertical="center"/>
    </xf>
    <xf numFmtId="0" fontId="11" fillId="3" borderId="0" applyAlignment="1" pivotButton="0" quotePrefix="0" xfId="0">
      <alignment horizontal="right" vertical="center"/>
    </xf>
    <xf numFmtId="0" fontId="11" fillId="4" borderId="0" applyAlignment="1" pivotButton="0" quotePrefix="0" xfId="0">
      <alignment horizontal="right" vertical="center"/>
    </xf>
    <xf numFmtId="0" fontId="11" fillId="4" borderId="6" applyAlignment="1" pivotButton="0" quotePrefix="0" xfId="0">
      <alignment horizontal="right" vertical="center"/>
    </xf>
    <xf numFmtId="0" fontId="11" fillId="4" borderId="0" applyAlignment="1" pivotButton="0" quotePrefix="0" xfId="0">
      <alignment horizontal="center" vertical="center"/>
    </xf>
    <xf numFmtId="0" fontId="12" fillId="3" borderId="5" applyAlignment="1" pivotButton="0" quotePrefix="0" xfId="0">
      <alignment horizontal="general" vertical="center"/>
    </xf>
    <xf numFmtId="0" fontId="12" fillId="3" borderId="0" applyAlignment="1" pivotButton="0" quotePrefix="0" xfId="0">
      <alignment horizontal="general" vertical="center"/>
    </xf>
    <xf numFmtId="164" fontId="12" fillId="3" borderId="0" applyAlignment="1" pivotButton="0" quotePrefix="0" xfId="17">
      <alignment horizontal="right" vertical="center"/>
    </xf>
    <xf numFmtId="164" fontId="9" fillId="3" borderId="0" applyAlignment="1" pivotButton="0" quotePrefix="0" xfId="17">
      <alignment horizontal="right" vertical="center"/>
    </xf>
    <xf numFmtId="164" fontId="9" fillId="3" borderId="0" applyAlignment="1" pivotButton="0" quotePrefix="0" xfId="0">
      <alignment horizontal="right" vertical="center"/>
    </xf>
    <xf numFmtId="164" fontId="9" fillId="3" borderId="6" applyAlignment="1" pivotButton="0" quotePrefix="0" xfId="0">
      <alignment horizontal="right" vertical="center"/>
    </xf>
    <xf numFmtId="164" fontId="13" fillId="3" borderId="0" applyAlignment="1" pivotButton="0" quotePrefix="0" xfId="0">
      <alignment horizontal="right" vertical="center" wrapText="1"/>
    </xf>
    <xf numFmtId="0" fontId="14" fillId="3" borderId="0" applyAlignment="1" pivotButton="0" quotePrefix="0" xfId="0">
      <alignment horizontal="center" vertical="center"/>
    </xf>
    <xf numFmtId="165" fontId="12" fillId="3" borderId="0" applyAlignment="1" pivotButton="0" quotePrefix="0" xfId="0">
      <alignment horizontal="right" vertical="center"/>
    </xf>
    <xf numFmtId="165" fontId="9" fillId="3" borderId="0" applyAlignment="1" pivotButton="0" quotePrefix="0" xfId="0">
      <alignment horizontal="right" vertical="center"/>
    </xf>
    <xf numFmtId="166" fontId="15" fillId="3" borderId="0" applyAlignment="1" pivotButton="0" quotePrefix="0" xfId="0">
      <alignment horizontal="right" vertical="center"/>
    </xf>
    <xf numFmtId="166" fontId="15" fillId="3" borderId="6" applyAlignment="1" pivotButton="0" quotePrefix="0" xfId="0">
      <alignment horizontal="right" vertical="center"/>
    </xf>
    <xf numFmtId="167" fontId="13" fillId="3" borderId="0" applyAlignment="1" pivotButton="0" quotePrefix="0" xfId="0">
      <alignment horizontal="right" vertical="center"/>
    </xf>
    <xf numFmtId="164" fontId="8" fillId="3" borderId="0" applyAlignment="1" pivotButton="0" quotePrefix="0" xfId="0">
      <alignment horizontal="center" vertical="center"/>
    </xf>
    <xf numFmtId="9" fontId="8" fillId="3" borderId="0" applyAlignment="1" pivotButton="0" quotePrefix="0" xfId="0">
      <alignment horizontal="center" vertical="center"/>
    </xf>
    <xf numFmtId="164" fontId="15" fillId="3" borderId="6" applyAlignment="1" pivotButton="0" quotePrefix="0" xfId="0">
      <alignment horizontal="right" vertical="center"/>
    </xf>
    <xf numFmtId="0" fontId="16" fillId="3" borderId="5" applyAlignment="1" pivotButton="0" quotePrefix="0" xfId="0">
      <alignment horizontal="general" vertical="center"/>
    </xf>
    <xf numFmtId="0" fontId="16" fillId="3" borderId="0" applyAlignment="1" pivotButton="0" quotePrefix="0" xfId="0">
      <alignment horizontal="general" vertical="center"/>
    </xf>
    <xf numFmtId="164" fontId="17" fillId="3" borderId="0" applyAlignment="1" pivotButton="0" quotePrefix="0" xfId="0">
      <alignment horizontal="right" vertical="center"/>
    </xf>
    <xf numFmtId="164" fontId="17" fillId="3" borderId="6" applyAlignment="1" pivotButton="0" quotePrefix="0" xfId="0">
      <alignment horizontal="right" vertical="center"/>
    </xf>
    <xf numFmtId="164" fontId="13" fillId="3" borderId="0" applyAlignment="1" pivotButton="0" quotePrefix="0" xfId="0">
      <alignment horizontal="right" vertical="center"/>
    </xf>
    <xf numFmtId="0" fontId="18" fillId="3" borderId="0" applyAlignment="1" pivotButton="0" quotePrefix="0" xfId="0">
      <alignment horizontal="general" vertical="center"/>
    </xf>
    <xf numFmtId="168" fontId="8" fillId="3" borderId="0" applyAlignment="1" pivotButton="0" quotePrefix="0" xfId="0">
      <alignment horizontal="center" vertical="center"/>
    </xf>
    <xf numFmtId="165" fontId="8" fillId="3" borderId="0" applyAlignment="1" pivotButton="0" quotePrefix="0" xfId="0">
      <alignment horizontal="center" vertical="center"/>
    </xf>
    <xf numFmtId="0" fontId="9" fillId="3" borderId="5" applyAlignment="1" pivotButton="0" quotePrefix="0" xfId="0">
      <alignment horizontal="left" vertical="center"/>
    </xf>
    <xf numFmtId="0" fontId="9" fillId="3" borderId="0" applyAlignment="1" pivotButton="0" quotePrefix="0" xfId="0">
      <alignment horizontal="left" vertical="center"/>
    </xf>
    <xf numFmtId="0" fontId="17" fillId="5" borderId="5" applyAlignment="1" pivotButton="0" quotePrefix="0" xfId="0">
      <alignment horizontal="general" vertical="center"/>
    </xf>
    <xf numFmtId="0" fontId="17" fillId="5" borderId="0" applyAlignment="1" pivotButton="0" quotePrefix="0" xfId="0">
      <alignment horizontal="general" vertical="center"/>
    </xf>
    <xf numFmtId="164" fontId="17" fillId="5" borderId="0" applyAlignment="1" pivotButton="0" quotePrefix="0" xfId="0">
      <alignment horizontal="right" vertical="center"/>
    </xf>
    <xf numFmtId="164" fontId="17" fillId="5" borderId="6" applyAlignment="1" pivotButton="0" quotePrefix="0" xfId="0">
      <alignment horizontal="right" vertical="center"/>
    </xf>
    <xf numFmtId="0" fontId="10" fillId="5" borderId="0" applyAlignment="1" pivotButton="0" quotePrefix="0" xfId="0">
      <alignment horizontal="general" vertical="center"/>
    </xf>
    <xf numFmtId="9" fontId="10" fillId="5" borderId="0" applyAlignment="1" pivotButton="0" quotePrefix="0" xfId="19">
      <alignment horizontal="general" vertical="center"/>
    </xf>
    <xf numFmtId="0" fontId="8" fillId="5" borderId="0" applyAlignment="1" pivotButton="0" quotePrefix="0" xfId="0">
      <alignment horizontal="general" vertical="center"/>
    </xf>
    <xf numFmtId="0" fontId="18" fillId="0" borderId="0" applyAlignment="1" pivotButton="0" quotePrefix="0" xfId="0">
      <alignment horizontal="general" vertical="center"/>
    </xf>
    <xf numFmtId="0" fontId="17" fillId="6" borderId="7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9" fontId="13" fillId="3" borderId="0" applyAlignment="1" pivotButton="0" quotePrefix="0" xfId="0">
      <alignment horizontal="right" vertical="center"/>
    </xf>
    <xf numFmtId="170" fontId="8" fillId="3" borderId="0" applyAlignment="1" pivotButton="0" quotePrefix="0" xfId="0">
      <alignment horizontal="general" vertical="center"/>
    </xf>
    <xf numFmtId="171" fontId="13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general" vertical="center"/>
    </xf>
    <xf numFmtId="9" fontId="13" fillId="3" borderId="0" applyAlignment="1" pivotButton="0" quotePrefix="0" xfId="0">
      <alignment horizontal="right" vertical="center"/>
    </xf>
    <xf numFmtId="0" fontId="19" fillId="3" borderId="0" applyAlignment="1" pivotButton="0" quotePrefix="0" xfId="0">
      <alignment horizontal="general" vertical="center"/>
    </xf>
    <xf numFmtId="164" fontId="13" fillId="0" borderId="0" applyAlignment="1" pivotButton="0" quotePrefix="0" xfId="0">
      <alignment horizontal="right" vertical="center"/>
    </xf>
    <xf numFmtId="0" fontId="11" fillId="4" borderId="8" applyAlignment="1" pivotButton="0" quotePrefix="0" xfId="0">
      <alignment horizontal="general" vertical="center"/>
    </xf>
    <xf numFmtId="0" fontId="11" fillId="4" borderId="9" applyAlignment="1" pivotButton="0" quotePrefix="0" xfId="0">
      <alignment horizontal="general" vertical="center"/>
    </xf>
    <xf numFmtId="0" fontId="11" fillId="3" borderId="9" applyAlignment="1" pivotButton="0" quotePrefix="0" xfId="0">
      <alignment horizontal="right" vertical="center"/>
    </xf>
    <xf numFmtId="164" fontId="11" fillId="4" borderId="9" applyAlignment="1" pivotButton="0" quotePrefix="0" xfId="0">
      <alignment horizontal="right" vertical="center"/>
    </xf>
    <xf numFmtId="0" fontId="11" fillId="4" borderId="10" applyAlignment="1" pivotButton="0" quotePrefix="0" xfId="0">
      <alignment horizontal="right" vertical="center"/>
    </xf>
    <xf numFmtId="10" fontId="11" fillId="4" borderId="0" applyAlignment="1" pivotButton="0" quotePrefix="0" xfId="0">
      <alignment horizontal="right" vertical="center"/>
    </xf>
    <xf numFmtId="0" fontId="20" fillId="3" borderId="0" applyAlignment="1" pivotButton="0" quotePrefix="0" xfId="0">
      <alignment horizontal="center" vertical="bottom"/>
    </xf>
    <xf numFmtId="0" fontId="20" fillId="0" borderId="0" applyAlignment="1" pivotButton="0" quotePrefix="0" xfId="0">
      <alignment horizontal="center" vertical="bottom"/>
    </xf>
    <xf numFmtId="164" fontId="20" fillId="0" borderId="0" applyAlignment="1" pivotButton="0" quotePrefix="0" xfId="0">
      <alignment horizontal="center" vertical="bottom"/>
    </xf>
    <xf numFmtId="170" fontId="20" fillId="0" borderId="0" applyAlignment="1" pivotButton="0" quotePrefix="0" xfId="0">
      <alignment horizontal="center" vertical="bottom"/>
    </xf>
    <xf numFmtId="172" fontId="20" fillId="0" borderId="0" applyAlignment="1" pivotButton="0" quotePrefix="0" xfId="19">
      <alignment horizontal="center" vertical="bottom"/>
    </xf>
    <xf numFmtId="164" fontId="20" fillId="3" borderId="0" applyAlignment="1" pivotButton="0" quotePrefix="0" xfId="0">
      <alignment horizontal="center" vertical="bottom"/>
    </xf>
    <xf numFmtId="170" fontId="20" fillId="3" borderId="0" applyAlignment="1" pivotButton="0" quotePrefix="0" xfId="0">
      <alignment horizontal="center" vertical="bottom"/>
    </xf>
    <xf numFmtId="172" fontId="20" fillId="3" borderId="0" applyAlignment="1" pivotButton="0" quotePrefix="0" xfId="19">
      <alignment horizontal="center" vertical="bottom"/>
    </xf>
    <xf numFmtId="0" fontId="21" fillId="4" borderId="11" applyAlignment="1" pivotButton="0" quotePrefix="0" xfId="0">
      <alignment horizontal="center" vertical="center"/>
    </xf>
    <xf numFmtId="173" fontId="20" fillId="7" borderId="11" applyAlignment="1" pivotButton="0" quotePrefix="0" xfId="0">
      <alignment horizontal="center" vertical="bottom"/>
    </xf>
    <xf numFmtId="0" fontId="20" fillId="0" borderId="0" applyAlignment="1" pivotButton="0" quotePrefix="0" xfId="0">
      <alignment horizontal="center" vertical="center"/>
    </xf>
    <xf numFmtId="0" fontId="20" fillId="3" borderId="0" applyAlignment="1" pivotButton="0" quotePrefix="0" xfId="0">
      <alignment horizontal="center" vertical="center"/>
    </xf>
    <xf numFmtId="0" fontId="22" fillId="7" borderId="12" applyAlignment="1" pivotButton="0" quotePrefix="0" xfId="0">
      <alignment horizontal="center" vertical="center"/>
    </xf>
    <xf numFmtId="0" fontId="23" fillId="0" borderId="12" applyAlignment="1" pivotButton="0" quotePrefix="0" xfId="0">
      <alignment horizontal="center" vertical="center"/>
    </xf>
    <xf numFmtId="164" fontId="23" fillId="0" borderId="12" applyAlignment="1" pivotButton="0" quotePrefix="0" xfId="0">
      <alignment horizontal="center" vertical="center"/>
    </xf>
    <xf numFmtId="170" fontId="23" fillId="0" borderId="12" applyAlignment="1" pivotButton="0" quotePrefix="0" xfId="0">
      <alignment horizontal="center" vertical="center"/>
    </xf>
    <xf numFmtId="164" fontId="23" fillId="0" borderId="11" applyAlignment="1" pivotButton="0" quotePrefix="0" xfId="0">
      <alignment horizontal="center" vertical="center"/>
    </xf>
    <xf numFmtId="170" fontId="23" fillId="0" borderId="12" applyAlignment="1" pivotButton="0" quotePrefix="0" xfId="0">
      <alignment horizontal="center" vertical="bottom"/>
    </xf>
    <xf numFmtId="172" fontId="23" fillId="0" borderId="13" applyAlignment="1" pivotButton="0" quotePrefix="0" xfId="19">
      <alignment horizontal="center" vertical="bottom"/>
    </xf>
    <xf numFmtId="0" fontId="23" fillId="7" borderId="12" applyAlignment="1" pivotButton="0" quotePrefix="0" xfId="0">
      <alignment horizontal="center" vertical="center"/>
    </xf>
    <xf numFmtId="0" fontId="23" fillId="0" borderId="13" applyAlignment="1" pivotButton="0" quotePrefix="0" xfId="0">
      <alignment horizontal="center" vertical="center"/>
    </xf>
    <xf numFmtId="9" fontId="23" fillId="0" borderId="13" applyAlignment="1" pivotButton="0" quotePrefix="0" xfId="19">
      <alignment horizontal="center" vertical="center"/>
    </xf>
    <xf numFmtId="0" fontId="23" fillId="7" borderId="14" applyAlignment="1" pivotButton="0" quotePrefix="0" xfId="0">
      <alignment horizontal="center" vertical="center"/>
    </xf>
    <xf numFmtId="0" fontId="23" fillId="0" borderId="14" applyAlignment="1" pivotButton="0" quotePrefix="0" xfId="0">
      <alignment horizontal="center" vertical="center"/>
    </xf>
    <xf numFmtId="0" fontId="23" fillId="0" borderId="11" applyAlignment="1" pivotButton="0" quotePrefix="0" xfId="0">
      <alignment horizontal="center" vertical="center"/>
    </xf>
    <xf numFmtId="0" fontId="22" fillId="7" borderId="1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164" fontId="23" fillId="0" borderId="16" applyAlignment="1" pivotButton="0" quotePrefix="0" xfId="0">
      <alignment horizontal="center" vertical="center"/>
    </xf>
    <xf numFmtId="0" fontId="22" fillId="7" borderId="17" applyAlignment="1" pivotButton="0" quotePrefix="0" xfId="0">
      <alignment horizontal="center" vertical="center"/>
    </xf>
    <xf numFmtId="0" fontId="23" fillId="0" borderId="18" applyAlignment="1" pivotButton="0" quotePrefix="0" xfId="0">
      <alignment horizontal="general" vertical="center"/>
    </xf>
    <xf numFmtId="164" fontId="23" fillId="0" borderId="18" applyAlignment="1" pivotButton="0" quotePrefix="0" xfId="0">
      <alignment horizontal="general" vertical="center"/>
    </xf>
    <xf numFmtId="170" fontId="23" fillId="0" borderId="17" applyAlignment="1" pivotButton="0" quotePrefix="0" xfId="0">
      <alignment horizontal="general" vertical="center"/>
    </xf>
    <xf numFmtId="170" fontId="23" fillId="0" borderId="12" applyAlignment="1" pivotButton="0" quotePrefix="0" xfId="0">
      <alignment horizontal="general" vertical="bottom"/>
    </xf>
    <xf numFmtId="172" fontId="23" fillId="0" borderId="13" applyAlignment="1" pivotButton="0" quotePrefix="0" xfId="19">
      <alignment horizontal="general" vertical="bottom"/>
    </xf>
    <xf numFmtId="0" fontId="23" fillId="0" borderId="11" applyAlignment="1" pivotButton="0" quotePrefix="0" xfId="0">
      <alignment horizontal="general" vertical="center"/>
    </xf>
    <xf numFmtId="164" fontId="23" fillId="0" borderId="11" applyAlignment="1" pivotButton="0" quotePrefix="0" xfId="0">
      <alignment horizontal="general" vertical="center"/>
    </xf>
    <xf numFmtId="170" fontId="23" fillId="0" borderId="12" applyAlignment="1" pivotButton="0" quotePrefix="0" xfId="0">
      <alignment horizontal="general" vertical="center"/>
    </xf>
    <xf numFmtId="170" fontId="23" fillId="0" borderId="15" applyAlignment="1" pivotButton="0" quotePrefix="0" xfId="0">
      <alignment horizontal="general" vertical="center"/>
    </xf>
    <xf numFmtId="170" fontId="23" fillId="0" borderId="15" applyAlignment="1" pivotButton="0" quotePrefix="0" xfId="0">
      <alignment horizontal="general" vertical="bottom"/>
    </xf>
    <xf numFmtId="172" fontId="23" fillId="0" borderId="16" applyAlignment="1" pivotButton="0" quotePrefix="0" xfId="19">
      <alignment horizontal="general" vertical="bottom"/>
    </xf>
    <xf numFmtId="0" fontId="22" fillId="7" borderId="11" applyAlignment="1" pivotButton="0" quotePrefix="0" xfId="0">
      <alignment horizontal="general" vertical="center"/>
    </xf>
    <xf numFmtId="0" fontId="22" fillId="3" borderId="11" applyAlignment="1" pivotButton="0" quotePrefix="0" xfId="0">
      <alignment horizontal="center" vertical="center"/>
    </xf>
    <xf numFmtId="3" fontId="22" fillId="3" borderId="11" applyAlignment="1" pivotButton="0" quotePrefix="0" xfId="0">
      <alignment horizontal="center" vertical="center"/>
    </xf>
    <xf numFmtId="164" fontId="22" fillId="3" borderId="11" applyAlignment="1" pivotButton="0" quotePrefix="0" xfId="0">
      <alignment horizontal="center" vertical="center"/>
    </xf>
    <xf numFmtId="170" fontId="22" fillId="3" borderId="19" applyAlignment="1" pivotButton="0" quotePrefix="0" xfId="0">
      <alignment horizontal="center" vertical="center"/>
    </xf>
    <xf numFmtId="170" fontId="22" fillId="0" borderId="19" applyAlignment="1" pivotButton="0" quotePrefix="0" xfId="0">
      <alignment horizontal="general" vertical="bottom"/>
    </xf>
    <xf numFmtId="172" fontId="22" fillId="0" borderId="18" applyAlignment="1" pivotButton="0" quotePrefix="0" xfId="19">
      <alignment horizontal="general" vertical="bottom"/>
    </xf>
    <xf numFmtId="164" fontId="24" fillId="3" borderId="0" applyAlignment="1" pivotButton="0" quotePrefix="0" xfId="0">
      <alignment horizontal="center" vertical="bottom"/>
    </xf>
    <xf numFmtId="170" fontId="24" fillId="3" borderId="0" applyAlignment="1" pivotButton="0" quotePrefix="0" xfId="0">
      <alignment horizontal="center" vertical="bottom"/>
    </xf>
    <xf numFmtId="172" fontId="24" fillId="3" borderId="0" applyAlignment="1" pivotButton="0" quotePrefix="0" xfId="19">
      <alignment horizontal="center" vertical="bottom"/>
    </xf>
    <xf numFmtId="0" fontId="20" fillId="3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25" fillId="0" borderId="0" applyAlignment="1" pivotButton="0" quotePrefix="0" xfId="0">
      <alignment horizontal="general" vertical="bottom"/>
    </xf>
    <xf numFmtId="173" fontId="26" fillId="4" borderId="11" applyAlignment="1" applyProtection="1" pivotButton="0" quotePrefix="0" xfId="0">
      <alignment horizontal="left" vertical="bottom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23" fillId="0" borderId="0" applyAlignment="1" pivotButton="0" quotePrefix="0" xfId="0">
      <alignment horizontal="right" vertical="bottom"/>
    </xf>
    <xf numFmtId="0" fontId="27" fillId="4" borderId="11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73" fontId="27" fillId="4" borderId="14" applyAlignment="1" applyProtection="1" pivotButton="0" quotePrefix="0" xfId="0">
      <alignment horizontal="left" vertical="bottom"/>
      <protection locked="0" hidden="0"/>
    </xf>
    <xf numFmtId="173" fontId="27" fillId="4" borderId="20" applyAlignment="1" applyProtection="1" pivotButton="0" quotePrefix="0" xfId="0">
      <alignment horizontal="center" vertical="bottom"/>
      <protection locked="0" hidden="0"/>
    </xf>
    <xf numFmtId="173" fontId="27" fillId="4" borderId="20" applyAlignment="1" applyProtection="1" pivotButton="0" quotePrefix="0" xfId="0">
      <alignment horizontal="right" vertical="bottom"/>
      <protection locked="0" hidden="0"/>
    </xf>
    <xf numFmtId="173" fontId="27" fillId="4" borderId="21" applyAlignment="1" applyProtection="1" pivotButton="0" quotePrefix="0" xfId="0">
      <alignment horizontal="right" vertical="bottom"/>
      <protection locked="0" hidden="0"/>
    </xf>
    <xf numFmtId="0" fontId="23" fillId="0" borderId="17" applyAlignment="1" pivotButton="0" quotePrefix="0" xfId="0">
      <alignment horizontal="general" vertical="bottom"/>
    </xf>
    <xf numFmtId="0" fontId="28" fillId="8" borderId="22" applyAlignment="1" pivotButton="0" quotePrefix="0" xfId="0">
      <alignment horizontal="right" vertical="bottom"/>
    </xf>
    <xf numFmtId="174" fontId="23" fillId="0" borderId="0" applyAlignment="1" pivotButton="0" quotePrefix="0" xfId="19">
      <alignment horizontal="general" vertical="bottom"/>
    </xf>
    <xf numFmtId="165" fontId="29" fillId="0" borderId="22" applyAlignment="1" pivotButton="0" quotePrefix="0" xfId="0">
      <alignment horizontal="right" vertical="bottom"/>
    </xf>
    <xf numFmtId="0" fontId="23" fillId="9" borderId="17" applyAlignment="1" pivotButton="0" quotePrefix="0" xfId="0">
      <alignment horizontal="general" vertical="bottom"/>
    </xf>
    <xf numFmtId="0" fontId="23" fillId="9" borderId="0" applyAlignment="1" pivotButton="0" quotePrefix="0" xfId="0">
      <alignment horizontal="right" vertical="bottom"/>
    </xf>
    <xf numFmtId="0" fontId="23" fillId="9" borderId="22" applyAlignment="1" pivotButton="0" quotePrefix="0" xfId="0">
      <alignment horizontal="right" vertical="bottom"/>
    </xf>
    <xf numFmtId="0" fontId="23" fillId="9" borderId="19" applyAlignment="1" pivotButton="0" quotePrefix="0" xfId="0">
      <alignment horizontal="left" vertical="bottom"/>
    </xf>
    <xf numFmtId="0" fontId="23" fillId="9" borderId="23" applyAlignment="1" pivotButton="0" quotePrefix="0" xfId="0">
      <alignment horizontal="right" vertical="bottom"/>
    </xf>
    <xf numFmtId="0" fontId="23" fillId="9" borderId="24" applyAlignment="1" pivotButton="0" quotePrefix="0" xfId="0">
      <alignment horizontal="right" vertical="bottom"/>
    </xf>
    <xf numFmtId="165" fontId="23" fillId="0" borderId="22" applyAlignment="1" pivotButton="0" quotePrefix="0" xfId="0">
      <alignment horizontal="right" vertical="bottom"/>
    </xf>
    <xf numFmtId="0" fontId="29" fillId="0" borderId="12" applyAlignment="1" pivotButton="0" quotePrefix="0" xfId="0">
      <alignment horizontal="general" vertical="bottom"/>
    </xf>
    <xf numFmtId="9" fontId="29" fillId="0" borderId="25" applyAlignment="1" pivotButton="0" quotePrefix="0" xfId="19">
      <alignment horizontal="general" vertical="bottom"/>
    </xf>
    <xf numFmtId="0" fontId="29" fillId="0" borderId="25" applyAlignment="1" pivotButton="0" quotePrefix="0" xfId="0">
      <alignment horizontal="right" vertical="bottom"/>
    </xf>
    <xf numFmtId="3" fontId="29" fillId="0" borderId="25" applyAlignment="1" pivotButton="0" quotePrefix="0" xfId="0">
      <alignment horizontal="right" vertical="bottom"/>
    </xf>
    <xf numFmtId="165" fontId="29" fillId="0" borderId="25" applyAlignment="1" pivotButton="0" quotePrefix="0" xfId="0">
      <alignment horizontal="right" vertical="bottom"/>
    </xf>
    <xf numFmtId="165" fontId="29" fillId="0" borderId="26" applyAlignment="1" pivotButton="0" quotePrefix="0" xfId="0">
      <alignment horizontal="right" vertical="bottom"/>
    </xf>
    <xf numFmtId="0" fontId="23" fillId="0" borderId="12" applyAlignment="1" pivotButton="0" quotePrefix="0" xfId="0">
      <alignment horizontal="left" vertical="bottom" indent="1"/>
    </xf>
    <xf numFmtId="0" fontId="23" fillId="0" borderId="25" applyAlignment="1" pivotButton="0" quotePrefix="0" xfId="0">
      <alignment horizontal="general" vertical="bottom"/>
    </xf>
    <xf numFmtId="175" fontId="29" fillId="3" borderId="25" applyAlignment="1" pivotButton="0" quotePrefix="0" xfId="0">
      <alignment horizontal="right" vertical="bottom"/>
    </xf>
    <xf numFmtId="166" fontId="23" fillId="0" borderId="25" applyAlignment="1" pivotButton="0" quotePrefix="0" xfId="0">
      <alignment horizontal="general" vertical="bottom"/>
    </xf>
    <xf numFmtId="166" fontId="23" fillId="0" borderId="26" applyAlignment="1" pivotButton="0" quotePrefix="0" xfId="0">
      <alignment horizontal="general" vertical="bottom"/>
    </xf>
    <xf numFmtId="0" fontId="23" fillId="0" borderId="19" applyAlignment="1" pivotButton="0" quotePrefix="0" xfId="0">
      <alignment horizontal="general" vertical="bottom"/>
    </xf>
    <xf numFmtId="0" fontId="23" fillId="0" borderId="23" applyAlignment="1" pivotButton="0" quotePrefix="0" xfId="0">
      <alignment horizontal="general" vertical="bottom"/>
    </xf>
    <xf numFmtId="0" fontId="28" fillId="8" borderId="24" applyAlignment="1" pivotButton="0" quotePrefix="0" xfId="0">
      <alignment horizontal="right" vertical="bottom"/>
    </xf>
    <xf numFmtId="176" fontId="29" fillId="0" borderId="22" applyAlignment="1" pivotButton="0" quotePrefix="0" xfId="0">
      <alignment horizontal="right" vertical="bottom"/>
    </xf>
    <xf numFmtId="0" fontId="29" fillId="0" borderId="17" applyAlignment="1" pivotButton="0" quotePrefix="0" xfId="0">
      <alignment horizontal="general" vertical="bottom"/>
    </xf>
    <xf numFmtId="9" fontId="29" fillId="0" borderId="0" applyAlignment="1" pivotButton="0" quotePrefix="0" xfId="19">
      <alignment horizontal="general" vertical="bottom"/>
    </xf>
    <xf numFmtId="0" fontId="29" fillId="0" borderId="0" applyAlignment="1" pivotButton="0" quotePrefix="0" xfId="0">
      <alignment horizontal="right" vertical="bottom"/>
    </xf>
    <xf numFmtId="165" fontId="29" fillId="0" borderId="0" applyAlignment="1" pivotButton="0" quotePrefix="0" xfId="0">
      <alignment horizontal="right" vertical="bottom"/>
    </xf>
    <xf numFmtId="0" fontId="23" fillId="0" borderId="17" applyAlignment="1" pivotButton="0" quotePrefix="0" xfId="0">
      <alignment horizontal="left" vertical="bottom" indent="1"/>
    </xf>
    <xf numFmtId="172" fontId="23" fillId="0" borderId="0" applyAlignment="1" pivotButton="0" quotePrefix="0" xfId="19">
      <alignment horizontal="general" vertical="bottom"/>
    </xf>
    <xf numFmtId="166" fontId="23" fillId="0" borderId="0" applyAlignment="1" pivotButton="0" quotePrefix="0" xfId="0">
      <alignment horizontal="general" vertical="bottom"/>
    </xf>
    <xf numFmtId="166" fontId="23" fillId="0" borderId="22" applyAlignment="1" pivotButton="0" quotePrefix="0" xfId="0">
      <alignment horizontal="general" vertical="bottom"/>
    </xf>
    <xf numFmtId="164" fontId="23" fillId="0" borderId="22" applyAlignment="1" pivotButton="0" quotePrefix="0" xfId="0">
      <alignment horizontal="general" vertical="bottom"/>
    </xf>
    <xf numFmtId="10" fontId="28" fillId="8" borderId="22" applyAlignment="1" pivotButton="0" quotePrefix="0" xfId="0">
      <alignment horizontal="right" vertical="bottom"/>
    </xf>
    <xf numFmtId="0" fontId="23" fillId="0" borderId="19" applyAlignment="1" pivotButton="0" quotePrefix="0" xfId="0">
      <alignment horizontal="left" vertical="bottom" indent="1"/>
    </xf>
    <xf numFmtId="172" fontId="23" fillId="0" borderId="23" applyAlignment="1" pivotButton="0" quotePrefix="0" xfId="19">
      <alignment horizontal="general" vertical="bottom"/>
    </xf>
    <xf numFmtId="166" fontId="23" fillId="0" borderId="23" applyAlignment="1" pivotButton="0" quotePrefix="0" xfId="0">
      <alignment horizontal="general" vertical="bottom"/>
    </xf>
    <xf numFmtId="166" fontId="23" fillId="0" borderId="24" applyAlignment="1" pivotButton="0" quotePrefix="0" xfId="0">
      <alignment horizontal="general" vertical="bottom"/>
    </xf>
    <xf numFmtId="0" fontId="23" fillId="0" borderId="22" applyAlignment="1" pivotButton="0" quotePrefix="0" xfId="0">
      <alignment horizontal="general" vertical="bottom"/>
    </xf>
    <xf numFmtId="176" fontId="28" fillId="8" borderId="22" applyAlignment="1" pivotButton="0" quotePrefix="0" xfId="0">
      <alignment horizontal="right" vertical="bottom"/>
    </xf>
    <xf numFmtId="0" fontId="23" fillId="0" borderId="14" applyAlignment="1" pivotButton="0" quotePrefix="0" xfId="0">
      <alignment horizontal="general" vertical="bottom"/>
    </xf>
    <xf numFmtId="0" fontId="23" fillId="0" borderId="20" applyAlignment="1" pivotButton="0" quotePrefix="0" xfId="0">
      <alignment horizontal="general" vertical="bottom"/>
    </xf>
    <xf numFmtId="172" fontId="23" fillId="0" borderId="20" applyAlignment="1" pivotButton="0" quotePrefix="0" xfId="19">
      <alignment horizontal="general" vertical="bottom"/>
    </xf>
    <xf numFmtId="166" fontId="23" fillId="0" borderId="20" applyAlignment="1" pivotButton="0" quotePrefix="0" xfId="0">
      <alignment horizontal="general" vertical="bottom"/>
    </xf>
    <xf numFmtId="166" fontId="23" fillId="0" borderId="21" applyAlignment="1" pivotButton="0" quotePrefix="0" xfId="0">
      <alignment horizontal="general" vertical="bottom"/>
    </xf>
    <xf numFmtId="10" fontId="28" fillId="8" borderId="0" applyAlignment="1" pivotButton="0" quotePrefix="0" xfId="0">
      <alignment horizontal="right" vertical="bottom"/>
    </xf>
    <xf numFmtId="0" fontId="29" fillId="0" borderId="19" applyAlignment="1" pivotButton="0" quotePrefix="0" xfId="0">
      <alignment horizontal="general" vertical="bottom"/>
    </xf>
    <xf numFmtId="9" fontId="29" fillId="0" borderId="23" applyAlignment="1" pivotButton="0" quotePrefix="0" xfId="19">
      <alignment horizontal="general" vertical="bottom"/>
    </xf>
    <xf numFmtId="0" fontId="29" fillId="0" borderId="23" applyAlignment="1" pivotButton="0" quotePrefix="0" xfId="0">
      <alignment horizontal="right" vertical="bottom"/>
    </xf>
    <xf numFmtId="165" fontId="29" fillId="0" borderId="23" applyAlignment="1" pivotButton="0" quotePrefix="0" xfId="0">
      <alignment horizontal="right" vertical="bottom"/>
    </xf>
    <xf numFmtId="165" fontId="29" fillId="0" borderId="24" applyAlignment="1" pivotButton="0" quotePrefix="0" xfId="0">
      <alignment horizontal="right" vertical="bottom"/>
    </xf>
    <xf numFmtId="10" fontId="23" fillId="0" borderId="0" applyAlignment="1" pivotButton="0" quotePrefix="0" xfId="19">
      <alignment horizontal="general" vertical="bottom"/>
    </xf>
    <xf numFmtId="165" fontId="23" fillId="0" borderId="0" applyAlignment="1" pivotButton="0" quotePrefix="0" xfId="0">
      <alignment horizontal="general" vertical="bottom"/>
    </xf>
    <xf numFmtId="165" fontId="23" fillId="0" borderId="22" applyAlignment="1" pivotButton="0" quotePrefix="0" xfId="0">
      <alignment horizontal="general" vertical="bottom"/>
    </xf>
    <xf numFmtId="177" fontId="23" fillId="0" borderId="22" applyAlignment="1" pivotButton="0" quotePrefix="0" xfId="0">
      <alignment horizontal="general" vertical="bottom"/>
    </xf>
    <xf numFmtId="0" fontId="30" fillId="9" borderId="14" applyAlignment="1" pivotButton="0" quotePrefix="0" xfId="0">
      <alignment horizontal="left" vertical="center" indent="1"/>
    </xf>
    <xf numFmtId="0" fontId="30" fillId="9" borderId="20" applyAlignment="1" pivotButton="0" quotePrefix="0" xfId="0">
      <alignment horizontal="general" vertical="center"/>
    </xf>
    <xf numFmtId="0" fontId="29" fillId="9" borderId="20" applyAlignment="1" pivotButton="0" quotePrefix="0" xfId="0">
      <alignment horizontal="general" vertical="center"/>
    </xf>
    <xf numFmtId="0" fontId="29" fillId="9" borderId="21" applyAlignment="1" pivotButton="0" quotePrefix="0" xfId="0">
      <alignment horizontal="right" vertical="center"/>
    </xf>
    <xf numFmtId="0" fontId="22" fillId="0" borderId="19" applyAlignment="1" pivotButton="0" quotePrefix="0" xfId="0">
      <alignment horizontal="general" vertical="bottom"/>
    </xf>
    <xf numFmtId="9" fontId="23" fillId="0" borderId="23" applyAlignment="1" pivotButton="0" quotePrefix="0" xfId="19">
      <alignment horizontal="general" vertical="bottom"/>
    </xf>
    <xf numFmtId="0" fontId="22" fillId="0" borderId="23" applyAlignment="1" pivotButton="0" quotePrefix="0" xfId="0">
      <alignment horizontal="right" vertical="bottom"/>
    </xf>
    <xf numFmtId="1" fontId="22" fillId="0" borderId="23" applyAlignment="1" pivotButton="0" quotePrefix="0" xfId="0">
      <alignment horizontal="right" vertical="bottom"/>
    </xf>
    <xf numFmtId="165" fontId="22" fillId="0" borderId="23" applyAlignment="1" pivotButton="0" quotePrefix="0" xfId="0">
      <alignment horizontal="right" vertical="bottom"/>
    </xf>
    <xf numFmtId="165" fontId="22" fillId="0" borderId="24" applyAlignment="1" pivotButton="0" quotePrefix="0" xfId="0">
      <alignment horizontal="right" vertical="bottom"/>
    </xf>
    <xf numFmtId="178" fontId="23" fillId="0" borderId="0" applyAlignment="1" pivotButton="0" quotePrefix="0" xfId="0">
      <alignment horizontal="general" vertical="bottom"/>
    </xf>
    <xf numFmtId="165" fontId="23" fillId="0" borderId="23" applyAlignment="1" pivotButton="0" quotePrefix="0" xfId="0">
      <alignment horizontal="general" vertical="bottom"/>
    </xf>
    <xf numFmtId="165" fontId="23" fillId="0" borderId="24" applyAlignment="1" pivotButton="0" quotePrefix="0" xfId="0">
      <alignment horizontal="general" vertical="bottom"/>
    </xf>
    <xf numFmtId="9" fontId="23" fillId="0" borderId="24" applyAlignment="1" pivotButton="0" quotePrefix="0" xfId="19">
      <alignment horizontal="general" vertical="bottom"/>
    </xf>
    <xf numFmtId="0" fontId="23" fillId="0" borderId="17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bottom"/>
    </xf>
    <xf numFmtId="179" fontId="23" fillId="0" borderId="22" applyAlignment="1" pivotButton="0" quotePrefix="0" xfId="0">
      <alignment horizontal="right" vertical="center" shrinkToFit="1"/>
    </xf>
    <xf numFmtId="180" fontId="29" fillId="0" borderId="17" applyAlignment="1" pivotButton="0" quotePrefix="0" xfId="0">
      <alignment horizontal="left" vertical="center"/>
    </xf>
    <xf numFmtId="180" fontId="29" fillId="0" borderId="0" applyAlignment="1" pivotButton="0" quotePrefix="0" xfId="0">
      <alignment horizontal="left" vertical="center"/>
    </xf>
    <xf numFmtId="172" fontId="28" fillId="10" borderId="22" applyAlignment="1" pivotButton="0" quotePrefix="0" xfId="0">
      <alignment horizontal="right" vertical="center"/>
    </xf>
    <xf numFmtId="10" fontId="28" fillId="10" borderId="22" applyAlignment="1" pivotButton="0" quotePrefix="0" xfId="0">
      <alignment horizontal="right" vertical="center"/>
    </xf>
    <xf numFmtId="0" fontId="29" fillId="9" borderId="19" applyAlignment="1" pivotButton="0" quotePrefix="0" xfId="0">
      <alignment horizontal="left" vertical="bottom"/>
    </xf>
    <xf numFmtId="0" fontId="29" fillId="9" borderId="23" applyAlignment="1" pivotButton="0" quotePrefix="0" xfId="0">
      <alignment horizontal="right" vertical="bottom"/>
    </xf>
    <xf numFmtId="0" fontId="29" fillId="9" borderId="24" applyAlignment="1" pivotButton="0" quotePrefix="0" xfId="0">
      <alignment horizontal="right" vertical="bottom"/>
    </xf>
    <xf numFmtId="0" fontId="31" fillId="0" borderId="17" applyAlignment="1" pivotButton="0" quotePrefix="0" xfId="0">
      <alignment horizontal="general" vertical="bottom"/>
    </xf>
    <xf numFmtId="0" fontId="31" fillId="0" borderId="0" applyAlignment="1" pivotButton="0" quotePrefix="0" xfId="0">
      <alignment horizontal="general" vertical="bottom"/>
    </xf>
    <xf numFmtId="9" fontId="31" fillId="0" borderId="0" applyAlignment="1" pivotButton="0" quotePrefix="0" xfId="19">
      <alignment horizontal="general" vertical="bottom"/>
    </xf>
    <xf numFmtId="9" fontId="31" fillId="0" borderId="22" applyAlignment="1" pivotButton="0" quotePrefix="0" xfId="19">
      <alignment horizontal="general" vertical="bottom"/>
    </xf>
    <xf numFmtId="181" fontId="28" fillId="8" borderId="22" applyAlignment="1" pivotButton="0" quotePrefix="0" xfId="0">
      <alignment horizontal="general" vertical="bottom"/>
    </xf>
    <xf numFmtId="0" fontId="23" fillId="0" borderId="19" applyAlignment="1" pivotButton="0" quotePrefix="0" xfId="0">
      <alignment horizontal="general" vertical="center"/>
    </xf>
    <xf numFmtId="0" fontId="23" fillId="0" borderId="23" applyAlignment="1" pivotButton="0" quotePrefix="0" xfId="0">
      <alignment horizontal="general" vertical="center"/>
    </xf>
    <xf numFmtId="182" fontId="28" fillId="10" borderId="24" applyAlignment="1" pivotButton="0" quotePrefix="0" xfId="0">
      <alignment horizontal="right" vertical="center"/>
    </xf>
    <xf numFmtId="183" fontId="23" fillId="0" borderId="17" applyAlignment="1" pivotButton="0" quotePrefix="0" xfId="0">
      <alignment horizontal="left" vertical="bottom"/>
    </xf>
    <xf numFmtId="9" fontId="28" fillId="8" borderId="25" applyAlignment="1" pivotButton="0" quotePrefix="0" xfId="0">
      <alignment horizontal="right" vertical="bottom"/>
    </xf>
    <xf numFmtId="172" fontId="28" fillId="8" borderId="25" applyAlignment="1" pivotButton="0" quotePrefix="0" xfId="0">
      <alignment horizontal="right" vertical="bottom"/>
    </xf>
    <xf numFmtId="172" fontId="28" fillId="8" borderId="26" applyAlignment="1" pivotButton="0" quotePrefix="0" xfId="0">
      <alignment horizontal="right" vertical="bottom"/>
    </xf>
    <xf numFmtId="0" fontId="22" fillId="0" borderId="14" applyAlignment="1" pivotButton="0" quotePrefix="0" xfId="0">
      <alignment horizontal="general" vertical="bottom"/>
    </xf>
    <xf numFmtId="0" fontId="22" fillId="0" borderId="20" applyAlignment="1" pivotButton="0" quotePrefix="0" xfId="0">
      <alignment horizontal="general" vertical="bottom"/>
    </xf>
    <xf numFmtId="175" fontId="29" fillId="3" borderId="20" applyAlignment="1" pivotButton="0" quotePrefix="0" xfId="0">
      <alignment horizontal="right" vertical="bottom"/>
    </xf>
    <xf numFmtId="166" fontId="22" fillId="0" borderId="20" applyAlignment="1" pivotButton="0" quotePrefix="0" xfId="0">
      <alignment horizontal="general" vertical="bottom"/>
    </xf>
    <xf numFmtId="166" fontId="22" fillId="0" borderId="21" applyAlignment="1" pivotButton="0" quotePrefix="0" xfId="0">
      <alignment horizontal="general" vertical="bottom"/>
    </xf>
    <xf numFmtId="0" fontId="29" fillId="0" borderId="0" applyAlignment="1" pivotButton="0" quotePrefix="0" xfId="0">
      <alignment horizontal="left" vertical="bottom"/>
    </xf>
    <xf numFmtId="0" fontId="23" fillId="11" borderId="14" applyAlignment="1" pivotButton="0" quotePrefix="0" xfId="0">
      <alignment horizontal="general" vertical="center"/>
    </xf>
    <xf numFmtId="0" fontId="23" fillId="11" borderId="20" applyAlignment="1" pivotButton="0" quotePrefix="0" xfId="0">
      <alignment horizontal="general" vertical="center"/>
    </xf>
    <xf numFmtId="0" fontId="23" fillId="11" borderId="20" applyAlignment="1" pivotButton="0" quotePrefix="0" xfId="0">
      <alignment horizontal="general" vertical="bottom"/>
    </xf>
    <xf numFmtId="0" fontId="23" fillId="11" borderId="21" applyAlignment="1" pivotButton="0" quotePrefix="0" xfId="0">
      <alignment horizontal="general" vertical="bottom"/>
    </xf>
    <xf numFmtId="9" fontId="28" fillId="8" borderId="0" applyAlignment="1" pivotButton="0" quotePrefix="0" xfId="0">
      <alignment horizontal="right" vertical="bottom"/>
    </xf>
    <xf numFmtId="172" fontId="28" fillId="8" borderId="0" applyAlignment="1" pivotButton="0" quotePrefix="0" xfId="0">
      <alignment horizontal="right" vertical="bottom"/>
    </xf>
    <xf numFmtId="172" fontId="28" fillId="8" borderId="22" applyAlignment="1" pivotButton="0" quotePrefix="0" xfId="0">
      <alignment horizontal="right" vertical="bottom"/>
    </xf>
    <xf numFmtId="10" fontId="23" fillId="0" borderId="20" applyAlignment="1" pivotButton="0" quotePrefix="0" xfId="19">
      <alignment horizontal="general" vertical="bottom"/>
    </xf>
    <xf numFmtId="10" fontId="23" fillId="0" borderId="21" applyAlignment="1" pivotButton="0" quotePrefix="0" xfId="19">
      <alignment horizontal="general" vertical="bottom"/>
    </xf>
    <xf numFmtId="172" fontId="28" fillId="8" borderId="0" applyAlignment="1" pivotButton="0" quotePrefix="0" xfId="0">
      <alignment horizontal="general" vertical="bottom"/>
    </xf>
    <xf numFmtId="183" fontId="31" fillId="0" borderId="17" applyAlignment="1" pivotButton="0" quotePrefix="0" xfId="0">
      <alignment horizontal="left" vertical="bottom"/>
    </xf>
    <xf numFmtId="9" fontId="31" fillId="0" borderId="0" applyAlignment="1" pivotButton="0" quotePrefix="0" xfId="0">
      <alignment horizontal="right" vertical="bottom"/>
    </xf>
    <xf numFmtId="172" fontId="31" fillId="0" borderId="0" applyAlignment="1" pivotButton="0" quotePrefix="0" xfId="0">
      <alignment horizontal="right" vertical="bottom"/>
    </xf>
    <xf numFmtId="172" fontId="31" fillId="0" borderId="22" applyAlignment="1" pivotButton="0" quotePrefix="0" xfId="0">
      <alignment horizontal="right" vertical="bottom"/>
    </xf>
    <xf numFmtId="0" fontId="29" fillId="0" borderId="22" applyAlignment="1" pivotButton="0" quotePrefix="0" xfId="0">
      <alignment horizontal="right" vertical="bottom"/>
    </xf>
    <xf numFmtId="0" fontId="23" fillId="9" borderId="19" applyAlignment="1" pivotButton="0" quotePrefix="0" xfId="0">
      <alignment horizontal="general" vertical="bottom"/>
    </xf>
    <xf numFmtId="0" fontId="23" fillId="3" borderId="0" applyAlignment="1" pivotButton="0" quotePrefix="0" xfId="0">
      <alignment horizontal="general" vertical="center"/>
    </xf>
    <xf numFmtId="176" fontId="28" fillId="8" borderId="22" applyAlignment="1" pivotButton="0" quotePrefix="0" xfId="0">
      <alignment horizontal="general" vertical="bottom"/>
    </xf>
    <xf numFmtId="184" fontId="29" fillId="0" borderId="22" applyAlignment="1" pivotButton="0" quotePrefix="0" xfId="0">
      <alignment horizontal="right" vertical="bottom"/>
    </xf>
    <xf numFmtId="0" fontId="23" fillId="0" borderId="12" applyAlignment="1" pivotButton="0" quotePrefix="0" xfId="0">
      <alignment horizontal="general" vertical="bottom"/>
    </xf>
    <xf numFmtId="0" fontId="23" fillId="0" borderId="25" applyAlignment="1" pivotButton="0" quotePrefix="0" xfId="0">
      <alignment horizontal="right" vertical="bottom"/>
    </xf>
    <xf numFmtId="9" fontId="23" fillId="0" borderId="26" applyAlignment="1" pivotButton="0" quotePrefix="0" xfId="0">
      <alignment horizontal="right" vertical="bottom"/>
    </xf>
    <xf numFmtId="172" fontId="28" fillId="8" borderId="23" applyAlignment="1" pivotButton="0" quotePrefix="0" xfId="0">
      <alignment horizontal="right" vertical="bottom"/>
    </xf>
    <xf numFmtId="185" fontId="23" fillId="0" borderId="17" applyAlignment="1" pivotButton="0" quotePrefix="0" xfId="0">
      <alignment horizontal="left" vertical="bottom"/>
    </xf>
    <xf numFmtId="10" fontId="23" fillId="0" borderId="0" applyAlignment="1" pivotButton="0" quotePrefix="0" xfId="0">
      <alignment horizontal="right" vertical="bottom"/>
    </xf>
    <xf numFmtId="9" fontId="23" fillId="0" borderId="22" applyAlignment="1" pivotButton="0" quotePrefix="0" xfId="0">
      <alignment horizontal="right" vertical="bottom"/>
    </xf>
    <xf numFmtId="186" fontId="29" fillId="0" borderId="22" applyAlignment="1" pivotButton="0" quotePrefix="0" xfId="0">
      <alignment horizontal="right" vertical="bottom"/>
    </xf>
    <xf numFmtId="185" fontId="23" fillId="0" borderId="19" applyAlignment="1" pivotButton="0" quotePrefix="0" xfId="0">
      <alignment horizontal="left" vertical="bottom"/>
    </xf>
    <xf numFmtId="0" fontId="23" fillId="0" borderId="23" applyAlignment="1" pivotButton="0" quotePrefix="0" xfId="0">
      <alignment horizontal="right" vertical="bottom"/>
    </xf>
    <xf numFmtId="9" fontId="28" fillId="8" borderId="23" applyAlignment="1" pivotButton="0" quotePrefix="0" xfId="0">
      <alignment horizontal="right" vertical="bottom"/>
    </xf>
    <xf numFmtId="10" fontId="23" fillId="0" borderId="23" applyAlignment="1" pivotButton="0" quotePrefix="0" xfId="0">
      <alignment horizontal="right" vertical="bottom"/>
    </xf>
    <xf numFmtId="9" fontId="23" fillId="0" borderId="24" applyAlignment="1" pivotButton="0" quotePrefix="0" xfId="0">
      <alignment horizontal="right" vertical="bottom"/>
    </xf>
    <xf numFmtId="0" fontId="23" fillId="12" borderId="19" applyAlignment="1" pivotButton="0" quotePrefix="0" xfId="0">
      <alignment horizontal="center" vertical="bottom"/>
    </xf>
    <xf numFmtId="0" fontId="23" fillId="12" borderId="23" applyAlignment="1" pivotButton="0" quotePrefix="0" xfId="0">
      <alignment horizontal="right" vertical="bottom"/>
    </xf>
    <xf numFmtId="0" fontId="23" fillId="12" borderId="24" applyAlignment="1" pivotButton="0" quotePrefix="0" xfId="0">
      <alignment horizontal="right" vertical="bottom"/>
    </xf>
    <xf numFmtId="0" fontId="22" fillId="9" borderId="14" applyAlignment="1" pivotButton="0" quotePrefix="0" xfId="0">
      <alignment horizontal="left" vertical="bottom" indent="1"/>
    </xf>
    <xf numFmtId="0" fontId="22" fillId="9" borderId="20" applyAlignment="1" pivotButton="0" quotePrefix="0" xfId="0">
      <alignment horizontal="general" vertical="bottom"/>
    </xf>
    <xf numFmtId="0" fontId="22" fillId="9" borderId="20" applyAlignment="1" pivotButton="0" quotePrefix="0" xfId="0">
      <alignment horizontal="right" vertical="bottom"/>
    </xf>
    <xf numFmtId="0" fontId="22" fillId="9" borderId="21" applyAlignment="1" pivotButton="0" quotePrefix="0" xfId="0">
      <alignment horizontal="right" vertical="bottom"/>
    </xf>
    <xf numFmtId="165" fontId="23" fillId="0" borderId="25" applyAlignment="1" pivotButton="0" quotePrefix="0" xfId="0">
      <alignment horizontal="general" vertical="bottom"/>
    </xf>
    <xf numFmtId="9" fontId="23" fillId="0" borderId="25" applyAlignment="1" pivotButton="0" quotePrefix="0" xfId="0">
      <alignment horizontal="right" vertical="bottom"/>
    </xf>
    <xf numFmtId="165" fontId="23" fillId="0" borderId="26" applyAlignment="1" pivotButton="0" quotePrefix="0" xfId="0">
      <alignment horizontal="right" vertical="bottom"/>
    </xf>
    <xf numFmtId="164" fontId="28" fillId="0" borderId="0" applyAlignment="1" pivotButton="0" quotePrefix="0" xfId="0">
      <alignment horizontal="general" vertical="bottom"/>
    </xf>
    <xf numFmtId="175" fontId="28" fillId="8" borderId="22" applyAlignment="1" pivotButton="0" quotePrefix="0" xfId="0">
      <alignment horizontal="right" vertical="bottom"/>
    </xf>
    <xf numFmtId="183" fontId="31" fillId="0" borderId="19" applyAlignment="1" pivotButton="0" quotePrefix="0" xfId="0">
      <alignment horizontal="left" vertical="bottom"/>
    </xf>
    <xf numFmtId="9" fontId="31" fillId="0" borderId="23" applyAlignment="1" pivotButton="0" quotePrefix="0" xfId="0">
      <alignment horizontal="right" vertical="bottom"/>
    </xf>
    <xf numFmtId="172" fontId="31" fillId="0" borderId="23" applyAlignment="1" pivotButton="0" quotePrefix="0" xfId="0">
      <alignment horizontal="right" vertical="bottom"/>
    </xf>
    <xf numFmtId="172" fontId="31" fillId="0" borderId="24" applyAlignment="1" pivotButton="0" quotePrefix="0" xfId="0">
      <alignment horizontal="right" vertical="bottom"/>
    </xf>
    <xf numFmtId="0" fontId="23" fillId="0" borderId="17" applyAlignment="1" pivotButton="0" quotePrefix="0" xfId="0">
      <alignment horizontal="left" vertical="bottom"/>
    </xf>
    <xf numFmtId="9" fontId="23" fillId="0" borderId="0" applyAlignment="1" pivotButton="0" quotePrefix="0" xfId="0">
      <alignment horizontal="right" vertical="bottom"/>
    </xf>
    <xf numFmtId="164" fontId="28" fillId="0" borderId="23" applyAlignment="1" pivotButton="0" quotePrefix="0" xfId="0">
      <alignment horizontal="general" vertical="bottom"/>
    </xf>
    <xf numFmtId="175" fontId="28" fillId="8" borderId="24" applyAlignment="1" pivotButton="0" quotePrefix="0" xfId="0">
      <alignment horizontal="right" vertical="bottom"/>
    </xf>
    <xf numFmtId="0" fontId="22" fillId="9" borderId="19" applyAlignment="1" pivotButton="0" quotePrefix="0" xfId="0">
      <alignment horizontal="left" vertical="bottom" indent="1"/>
    </xf>
    <xf numFmtId="0" fontId="22" fillId="9" borderId="23" applyAlignment="1" pivotButton="0" quotePrefix="0" xfId="0">
      <alignment horizontal="general" vertical="bottom"/>
    </xf>
    <xf numFmtId="187" fontId="29" fillId="9" borderId="24" applyAlignment="1" pivotButton="0" quotePrefix="0" xfId="0">
      <alignment horizontal="general" vertical="bottom"/>
    </xf>
    <xf numFmtId="0" fontId="23" fillId="0" borderId="19" applyAlignment="1" pivotButton="0" quotePrefix="0" xfId="0">
      <alignment horizontal="left" vertical="bottom"/>
    </xf>
    <xf numFmtId="9" fontId="23" fillId="0" borderId="23" applyAlignment="1" pivotButton="0" quotePrefix="0" xfId="0">
      <alignment horizontal="right" vertical="bottom"/>
    </xf>
    <xf numFmtId="165" fontId="23" fillId="0" borderId="24" applyAlignment="1" pivotButton="0" quotePrefix="0" xfId="0">
      <alignment horizontal="right" vertical="bottom"/>
    </xf>
    <xf numFmtId="10" fontId="22" fillId="0" borderId="22" applyAlignment="1" pivotButton="0" quotePrefix="0" xfId="0">
      <alignment horizontal="general" vertical="bottom"/>
    </xf>
    <xf numFmtId="165" fontId="22" fillId="0" borderId="20" applyAlignment="1" pivotButton="0" quotePrefix="0" xfId="0">
      <alignment horizontal="general" vertical="bottom"/>
    </xf>
    <xf numFmtId="9" fontId="22" fillId="0" borderId="20" applyAlignment="1" pivotButton="0" quotePrefix="0" xfId="0">
      <alignment horizontal="right" vertical="bottom"/>
    </xf>
    <xf numFmtId="165" fontId="22" fillId="0" borderId="21" applyAlignment="1" pivotButton="0" quotePrefix="0" xfId="0">
      <alignment horizontal="right" vertical="bottom"/>
    </xf>
    <xf numFmtId="188" fontId="22" fillId="0" borderId="22" applyAlignment="1" pivotButton="0" quotePrefix="0" xfId="0">
      <alignment horizontal="general" vertical="bottom"/>
    </xf>
    <xf numFmtId="0" fontId="23" fillId="9" borderId="23" applyAlignment="1" pivotButton="0" quotePrefix="0" xfId="0">
      <alignment horizontal="general" vertical="bottom"/>
    </xf>
    <xf numFmtId="0" fontId="22" fillId="9" borderId="23" applyAlignment="1" pivotButton="0" quotePrefix="0" xfId="0">
      <alignment horizontal="right" vertical="bottom"/>
    </xf>
    <xf numFmtId="0" fontId="22" fillId="9" borderId="24" applyAlignment="1" pivotButton="0" quotePrefix="0" xfId="0">
      <alignment horizontal="right" vertical="bottom"/>
    </xf>
    <xf numFmtId="183" fontId="23" fillId="0" borderId="12" applyAlignment="1" pivotButton="0" quotePrefix="0" xfId="0">
      <alignment horizontal="left" vertical="bottom"/>
    </xf>
    <xf numFmtId="177" fontId="23" fillId="0" borderId="25" applyAlignment="1" pivotButton="0" quotePrefix="0" xfId="0">
      <alignment horizontal="right" vertical="bottom"/>
    </xf>
    <xf numFmtId="189" fontId="23" fillId="0" borderId="0" applyAlignment="1" pivotButton="0" quotePrefix="0" xfId="0">
      <alignment horizontal="right" vertical="bottom"/>
    </xf>
    <xf numFmtId="190" fontId="23" fillId="0" borderId="25" applyAlignment="1" pivotButton="0" quotePrefix="0" xfId="0">
      <alignment horizontal="right" vertical="bottom"/>
    </xf>
    <xf numFmtId="10" fontId="23" fillId="0" borderId="26" applyAlignment="1" pivotButton="0" quotePrefix="0" xfId="0">
      <alignment horizontal="right" vertical="bottom"/>
    </xf>
    <xf numFmtId="165" fontId="22" fillId="0" borderId="22" applyAlignment="1" pivotButton="0" quotePrefix="0" xfId="0">
      <alignment horizontal="general" vertical="bottom"/>
    </xf>
    <xf numFmtId="164" fontId="28" fillId="8" borderId="22" applyAlignment="1" pivotButton="0" quotePrefix="0" xfId="0">
      <alignment horizontal="right" vertical="bottom"/>
    </xf>
    <xf numFmtId="177" fontId="23" fillId="0" borderId="0" applyAlignment="1" pivotButton="0" quotePrefix="0" xfId="0">
      <alignment horizontal="right" vertical="bottom"/>
    </xf>
    <xf numFmtId="191" fontId="23" fillId="0" borderId="0" applyAlignment="1" pivotButton="0" quotePrefix="0" xfId="0">
      <alignment horizontal="right" vertical="bottom"/>
    </xf>
    <xf numFmtId="190" fontId="23" fillId="0" borderId="0" applyAlignment="1" pivotButton="0" quotePrefix="0" xfId="0">
      <alignment horizontal="right" vertical="bottom"/>
    </xf>
    <xf numFmtId="10" fontId="23" fillId="0" borderId="22" applyAlignment="1" pivotButton="0" quotePrefix="0" xfId="0">
      <alignment horizontal="right" vertical="bottom"/>
    </xf>
    <xf numFmtId="0" fontId="22" fillId="9" borderId="21" applyAlignment="1" pivotButton="0" quotePrefix="0" xfId="0">
      <alignment horizontal="general" vertical="bottom"/>
    </xf>
    <xf numFmtId="172" fontId="22" fillId="0" borderId="26" applyAlignment="1" pivotButton="0" quotePrefix="0" xfId="0">
      <alignment horizontal="general" vertical="bottom"/>
    </xf>
    <xf numFmtId="165" fontId="22" fillId="0" borderId="24" applyAlignment="1" pivotButton="0" quotePrefix="0" xfId="0">
      <alignment horizontal="general" vertical="bottom"/>
    </xf>
    <xf numFmtId="183" fontId="23" fillId="0" borderId="19" applyAlignment="1" pivotButton="0" quotePrefix="0" xfId="0">
      <alignment horizontal="left" vertical="bottom"/>
    </xf>
    <xf numFmtId="177" fontId="23" fillId="0" borderId="23" applyAlignment="1" pivotButton="0" quotePrefix="0" xfId="0">
      <alignment horizontal="right" vertical="bottom"/>
    </xf>
    <xf numFmtId="191" fontId="23" fillId="0" borderId="23" applyAlignment="1" pivotButton="0" quotePrefix="0" xfId="0">
      <alignment horizontal="right" vertical="bottom"/>
    </xf>
    <xf numFmtId="189" fontId="23" fillId="0" borderId="23" applyAlignment="1" pivotButton="0" quotePrefix="0" xfId="0">
      <alignment horizontal="right" vertical="bottom"/>
    </xf>
    <xf numFmtId="190" fontId="23" fillId="0" borderId="23" applyAlignment="1" pivotButton="0" quotePrefix="0" xfId="0">
      <alignment horizontal="right" vertical="bottom"/>
    </xf>
    <xf numFmtId="10" fontId="23" fillId="0" borderId="24" applyAlignment="1" pivotButton="0" quotePrefix="0" xfId="0">
      <alignment horizontal="right" vertical="bottom"/>
    </xf>
    <xf numFmtId="183" fontId="23" fillId="0" borderId="0" applyAlignment="1" pivotButton="0" quotePrefix="0" xfId="0">
      <alignment horizontal="left" vertical="bottom"/>
    </xf>
    <xf numFmtId="189" fontId="23" fillId="0" borderId="0" applyAlignment="1" pivotButton="0" quotePrefix="0" xfId="0">
      <alignment horizontal="general" vertical="bottom"/>
    </xf>
    <xf numFmtId="10" fontId="23" fillId="0" borderId="0" applyAlignment="1" pivotButton="0" quotePrefix="0" xfId="0">
      <alignment horizontal="general" vertical="bottom"/>
    </xf>
    <xf numFmtId="0" fontId="23" fillId="3" borderId="0" applyAlignment="1" pivotButton="0" quotePrefix="0" xfId="0">
      <alignment horizontal="general" vertical="bottom"/>
    </xf>
    <xf numFmtId="0" fontId="32" fillId="3" borderId="17" applyAlignment="1" pivotButton="0" quotePrefix="0" xfId="0">
      <alignment horizontal="center" vertical="bottom"/>
    </xf>
    <xf numFmtId="0" fontId="29" fillId="9" borderId="0" applyAlignment="1" pivotButton="0" quotePrefix="0" xfId="0">
      <alignment horizontal="center" vertical="bottom"/>
    </xf>
    <xf numFmtId="0" fontId="23" fillId="9" borderId="0" applyAlignment="1" pivotButton="0" quotePrefix="0" xfId="0">
      <alignment horizontal="center" vertical="bottom"/>
    </xf>
    <xf numFmtId="0" fontId="23" fillId="9" borderId="22" applyAlignment="1" pivotButton="0" quotePrefix="0" xfId="0">
      <alignment horizontal="center" vertical="bottom"/>
    </xf>
    <xf numFmtId="0" fontId="23" fillId="3" borderId="0" applyAlignment="1" pivotButton="0" quotePrefix="0" xfId="0">
      <alignment horizontal="left" vertical="bottom"/>
    </xf>
    <xf numFmtId="0" fontId="23" fillId="10" borderId="17" applyAlignment="1" pivotButton="0" quotePrefix="0" xfId="0">
      <alignment horizontal="general" vertical="bottom"/>
    </xf>
    <xf numFmtId="0" fontId="23" fillId="10" borderId="0" applyAlignment="1" pivotButton="0" quotePrefix="0" xfId="0">
      <alignment horizontal="general" vertical="bottom"/>
    </xf>
    <xf numFmtId="172" fontId="23" fillId="10" borderId="22" applyAlignment="1" pivotButton="0" quotePrefix="0" xfId="0">
      <alignment horizontal="general" vertical="bottom"/>
    </xf>
    <xf numFmtId="165" fontId="32" fillId="3" borderId="12" applyAlignment="1" pivotButton="0" quotePrefix="0" xfId="0">
      <alignment horizontal="general" vertical="bottom"/>
    </xf>
    <xf numFmtId="164" fontId="23" fillId="0" borderId="25" applyAlignment="1" pivotButton="0" quotePrefix="0" xfId="0">
      <alignment horizontal="left" vertical="bottom"/>
    </xf>
    <xf numFmtId="164" fontId="23" fillId="0" borderId="25" applyAlignment="1" pivotButton="0" quotePrefix="0" xfId="0">
      <alignment horizontal="right" vertical="bottom"/>
    </xf>
    <xf numFmtId="10" fontId="23" fillId="0" borderId="25" applyAlignment="1" pivotButton="0" quotePrefix="0" xfId="19">
      <alignment horizontal="general" vertical="bottom"/>
    </xf>
    <xf numFmtId="10" fontId="23" fillId="0" borderId="26" applyAlignment="1" pivotButton="0" quotePrefix="0" xfId="0">
      <alignment horizontal="general" vertical="bottom"/>
    </xf>
    <xf numFmtId="10" fontId="23" fillId="3" borderId="0" applyAlignment="1" pivotButton="0" quotePrefix="0" xfId="0">
      <alignment horizontal="general" vertical="bottom"/>
    </xf>
    <xf numFmtId="188" fontId="23" fillId="10" borderId="22" applyAlignment="1" pivotButton="0" quotePrefix="0" xfId="0">
      <alignment horizontal="general" vertical="bottom"/>
    </xf>
    <xf numFmtId="165" fontId="32" fillId="3" borderId="17" applyAlignment="1" pivotButton="0" quotePrefix="0" xfId="0">
      <alignment horizontal="general" vertical="bottom"/>
    </xf>
    <xf numFmtId="164" fontId="23" fillId="0" borderId="0" applyAlignment="1" pivotButton="0" quotePrefix="0" xfId="0">
      <alignment horizontal="left" vertical="bottom"/>
    </xf>
    <xf numFmtId="164" fontId="23" fillId="0" borderId="0" applyAlignment="1" pivotButton="0" quotePrefix="0" xfId="0">
      <alignment horizontal="right" vertical="bottom"/>
    </xf>
    <xf numFmtId="10" fontId="23" fillId="0" borderId="22" applyAlignment="1" pivotButton="0" quotePrefix="0" xfId="0">
      <alignment horizontal="general" vertical="bottom"/>
    </xf>
    <xf numFmtId="165" fontId="23" fillId="10" borderId="22" applyAlignment="1" pivotButton="0" quotePrefix="0" xfId="0">
      <alignment horizontal="general" vertical="bottom"/>
    </xf>
    <xf numFmtId="165" fontId="33" fillId="3" borderId="14" applyAlignment="1" pivotButton="0" quotePrefix="0" xfId="0">
      <alignment horizontal="general" vertical="bottom"/>
    </xf>
    <xf numFmtId="164" fontId="22" fillId="7" borderId="20" applyAlignment="1" pivotButton="0" quotePrefix="0" xfId="0">
      <alignment horizontal="left" vertical="bottom"/>
    </xf>
    <xf numFmtId="177" fontId="22" fillId="7" borderId="20" applyAlignment="1" pivotButton="0" quotePrefix="0" xfId="0">
      <alignment horizontal="right" vertical="bottom"/>
    </xf>
    <xf numFmtId="164" fontId="22" fillId="7" borderId="20" applyAlignment="1" pivotButton="0" quotePrefix="0" xfId="0">
      <alignment horizontal="right" vertical="bottom"/>
    </xf>
    <xf numFmtId="10" fontId="22" fillId="7" borderId="20" applyAlignment="1" pivotButton="0" quotePrefix="0" xfId="19">
      <alignment horizontal="general" vertical="bottom"/>
    </xf>
    <xf numFmtId="10" fontId="22" fillId="7" borderId="21" applyAlignment="1" pivotButton="0" quotePrefix="0" xfId="0">
      <alignment horizontal="general" vertical="bottom"/>
    </xf>
    <xf numFmtId="10" fontId="22" fillId="3" borderId="0" applyAlignment="1" pivotButton="0" quotePrefix="0" xfId="0">
      <alignment horizontal="right" vertical="bottom"/>
    </xf>
    <xf numFmtId="0" fontId="22" fillId="7" borderId="14" applyAlignment="1" pivotButton="0" quotePrefix="0" xfId="0">
      <alignment horizontal="general" vertical="bottom"/>
    </xf>
    <xf numFmtId="0" fontId="22" fillId="7" borderId="20" applyAlignment="1" pivotButton="0" quotePrefix="0" xfId="0">
      <alignment horizontal="general" vertical="bottom"/>
    </xf>
    <xf numFmtId="175" fontId="34" fillId="7" borderId="20" applyAlignment="1" pivotButton="0" quotePrefix="0" xfId="0">
      <alignment horizontal="right" vertical="bottom"/>
    </xf>
    <xf numFmtId="165" fontId="22" fillId="7" borderId="21" applyAlignment="1" pivotButton="0" quotePrefix="0" xfId="0">
      <alignment horizontal="right" vertical="bottom"/>
    </xf>
    <xf numFmtId="9" fontId="28" fillId="8" borderId="11" applyAlignment="1" pivotButton="0" quotePrefix="0" xfId="19">
      <alignment horizontal="right" vertical="bottom"/>
    </xf>
    <xf numFmtId="0" fontId="29" fillId="3" borderId="22" applyAlignment="1" pivotButton="0" quotePrefix="0" xfId="0">
      <alignment horizontal="right" vertical="bottom"/>
    </xf>
    <xf numFmtId="165" fontId="32" fillId="3" borderId="19" applyAlignment="1" pivotButton="0" quotePrefix="0" xfId="0">
      <alignment horizontal="general" vertical="bottom"/>
    </xf>
    <xf numFmtId="164" fontId="23" fillId="0" borderId="23" applyAlignment="1" pivotButton="0" quotePrefix="0" xfId="0">
      <alignment horizontal="left" vertical="bottom"/>
    </xf>
    <xf numFmtId="164" fontId="23" fillId="0" borderId="23" applyAlignment="1" pivotButton="0" quotePrefix="0" xfId="0">
      <alignment horizontal="right" vertical="bottom"/>
    </xf>
    <xf numFmtId="10" fontId="23" fillId="0" borderId="23" applyAlignment="1" pivotButton="0" quotePrefix="0" xfId="19">
      <alignment horizontal="general" vertical="bottom"/>
    </xf>
    <xf numFmtId="10" fontId="23" fillId="0" borderId="24" applyAlignment="1" pivotButton="0" quotePrefix="0" xfId="0">
      <alignment horizontal="general" vertical="bottom"/>
    </xf>
    <xf numFmtId="0" fontId="23" fillId="10" borderId="19" applyAlignment="1" pivotButton="0" quotePrefix="0" xfId="0">
      <alignment horizontal="general" vertical="bottom"/>
    </xf>
    <xf numFmtId="0" fontId="23" fillId="10" borderId="23" applyAlignment="1" pivotButton="0" quotePrefix="0" xfId="0">
      <alignment horizontal="general" vertical="bottom"/>
    </xf>
    <xf numFmtId="165" fontId="23" fillId="10" borderId="24" applyAlignment="1" pivotButton="0" quotePrefix="0" xfId="0">
      <alignment horizontal="general" vertical="bottom"/>
    </xf>
    <xf numFmtId="164" fontId="22" fillId="0" borderId="20" applyAlignment="1" pivotButton="0" quotePrefix="0" xfId="0">
      <alignment horizontal="right" vertical="bottom"/>
    </xf>
    <xf numFmtId="165" fontId="30" fillId="3" borderId="21" applyAlignment="1" pivotButton="0" quotePrefix="0" xfId="0">
      <alignment horizontal="right" vertical="bottom"/>
    </xf>
    <xf numFmtId="192" fontId="28" fillId="8" borderId="0" applyAlignment="1" pivotButton="0" quotePrefix="0" xfId="0">
      <alignment horizontal="general" vertical="bottom"/>
    </xf>
    <xf numFmtId="0" fontId="28" fillId="8" borderId="0" applyAlignment="1" pivotButton="0" quotePrefix="0" xfId="0">
      <alignment horizontal="general" vertical="bottom"/>
    </xf>
    <xf numFmtId="193" fontId="23" fillId="0" borderId="22" applyAlignment="1" pivotButton="0" quotePrefix="0" xfId="0">
      <alignment horizontal="right" vertical="bottom"/>
    </xf>
    <xf numFmtId="194" fontId="23" fillId="0" borderId="22" applyAlignment="1" pivotButton="0" quotePrefix="0" xfId="0">
      <alignment horizontal="right" vertical="bottom"/>
    </xf>
    <xf numFmtId="195" fontId="23" fillId="0" borderId="0" applyAlignment="1" pivotButton="0" quotePrefix="0" xfId="17">
      <alignment horizontal="center" vertical="bottom"/>
    </xf>
    <xf numFmtId="196" fontId="23" fillId="0" borderId="0" applyAlignment="1" pivotButton="0" quotePrefix="0" xfId="0">
      <alignment horizontal="general" vertical="bottom"/>
    </xf>
    <xf numFmtId="0" fontId="23" fillId="0" borderId="0" applyAlignment="1" pivotButton="0" quotePrefix="0" xfId="0">
      <alignment horizontal="left" vertical="bottom"/>
    </xf>
    <xf numFmtId="165" fontId="28" fillId="8" borderId="22" applyAlignment="1" pivotButton="0" quotePrefix="0" xfId="0">
      <alignment horizontal="right" vertical="bottom"/>
    </xf>
    <xf numFmtId="192" fontId="29" fillId="0" borderId="23" applyAlignment="1" pivotButton="0" quotePrefix="0" xfId="0">
      <alignment horizontal="general" vertical="bottom"/>
    </xf>
    <xf numFmtId="0" fontId="23" fillId="0" borderId="23" applyAlignment="1" pivotButton="0" quotePrefix="0" xfId="0">
      <alignment horizontal="left" vertical="bottom"/>
    </xf>
    <xf numFmtId="3" fontId="23" fillId="0" borderId="20" applyAlignment="1" pivotButton="0" quotePrefix="0" xfId="0">
      <alignment horizontal="general" vertical="bottom"/>
    </xf>
    <xf numFmtId="165" fontId="28" fillId="8" borderId="21" applyAlignment="1" pivotButton="0" quotePrefix="0" xfId="0">
      <alignment horizontal="right" vertical="bottom"/>
    </xf>
    <xf numFmtId="197" fontId="23" fillId="0" borderId="0" applyAlignment="1" pivotButton="0" quotePrefix="0" xfId="0">
      <alignment horizontal="general" vertical="bottom"/>
    </xf>
    <xf numFmtId="0" fontId="36" fillId="0" borderId="0" applyAlignment="1" pivotButton="0" quotePrefix="0" xfId="20">
      <alignment horizontal="general" vertical="bottom"/>
    </xf>
    <xf numFmtId="0" fontId="22" fillId="0" borderId="0" applyAlignment="1" pivotButton="0" quotePrefix="0" xfId="0">
      <alignment horizontal="general" vertical="bottom"/>
    </xf>
    <xf numFmtId="165" fontId="22" fillId="0" borderId="0" applyAlignment="1" pivotButton="0" quotePrefix="0" xfId="0">
      <alignment horizontal="general" vertical="bottom"/>
    </xf>
    <xf numFmtId="9" fontId="22" fillId="0" borderId="0" applyAlignment="1" pivotButton="0" quotePrefix="0" xfId="0">
      <alignment horizontal="right" vertical="bottom"/>
    </xf>
    <xf numFmtId="165" fontId="22" fillId="0" borderId="0" applyAlignment="1" pivotButton="0" quotePrefix="0" xfId="0">
      <alignment horizontal="right" vertical="bottom"/>
    </xf>
    <xf numFmtId="0" fontId="27" fillId="4" borderId="0" applyAlignment="1" pivotButton="0" quotePrefix="0" xfId="0">
      <alignment horizontal="general" vertical="bottom"/>
    </xf>
    <xf numFmtId="183" fontId="27" fillId="4" borderId="0" applyAlignment="1" pivotButton="0" quotePrefix="0" xfId="0">
      <alignment horizontal="general" vertical="bottom"/>
    </xf>
    <xf numFmtId="183" fontId="42" fillId="11" borderId="13" applyAlignment="1" pivotButton="0" quotePrefix="0" xfId="0">
      <alignment horizontal="right" vertical="bottom"/>
    </xf>
    <xf numFmtId="0" fontId="24" fillId="0" borderId="0" applyAlignment="1" pivotButton="0" quotePrefix="0" xfId="0">
      <alignment horizontal="general" vertical="bottom"/>
    </xf>
    <xf numFmtId="192" fontId="27" fillId="4" borderId="0" applyAlignment="1" pivotButton="0" quotePrefix="0" xfId="0">
      <alignment horizontal="general" vertical="bottom"/>
    </xf>
    <xf numFmtId="192" fontId="42" fillId="11" borderId="27" applyAlignment="1" pivotButton="0" quotePrefix="0" xfId="0">
      <alignment horizontal="right" vertical="bottom"/>
    </xf>
    <xf numFmtId="173" fontId="27" fillId="4" borderId="0" applyAlignment="1" pivotButton="0" quotePrefix="0" xfId="0">
      <alignment horizontal="general" vertical="bottom"/>
    </xf>
    <xf numFmtId="173" fontId="42" fillId="11" borderId="27" applyAlignment="1" pivotButton="0" quotePrefix="0" xfId="0">
      <alignment horizontal="general" vertical="bottom"/>
    </xf>
    <xf numFmtId="0" fontId="20" fillId="0" borderId="12" applyAlignment="1" pivotButton="0" quotePrefix="0" xfId="0">
      <alignment horizontal="left" vertical="bottom" indent="1"/>
    </xf>
    <xf numFmtId="0" fontId="20" fillId="0" borderId="25" applyAlignment="1" pivotButton="0" quotePrefix="0" xfId="0">
      <alignment horizontal="general" vertical="bottom"/>
    </xf>
    <xf numFmtId="0" fontId="20" fillId="13" borderId="13" applyAlignment="1" pivotButton="0" quotePrefix="0" xfId="0">
      <alignment horizontal="general" vertical="bottom"/>
    </xf>
    <xf numFmtId="198" fontId="20" fillId="0" borderId="25" applyAlignment="1" pivotButton="0" quotePrefix="0" xfId="0">
      <alignment horizontal="general" vertical="bottom"/>
    </xf>
    <xf numFmtId="198" fontId="20" fillId="0" borderId="26" applyAlignment="1" pivotButton="0" quotePrefix="0" xfId="0">
      <alignment horizontal="general" vertical="bottom"/>
    </xf>
    <xf numFmtId="198" fontId="20" fillId="0" borderId="0" applyAlignment="1" pivotButton="0" quotePrefix="0" xfId="0">
      <alignment horizontal="general" vertical="bottom"/>
    </xf>
    <xf numFmtId="0" fontId="20" fillId="0" borderId="17" applyAlignment="1" pivotButton="0" quotePrefix="0" xfId="0">
      <alignment horizontal="left" vertical="bottom" indent="1"/>
    </xf>
    <xf numFmtId="9" fontId="20" fillId="13" borderId="27" applyAlignment="1" pivotButton="0" quotePrefix="0" xfId="0">
      <alignment horizontal="general" vertical="bottom"/>
    </xf>
    <xf numFmtId="9" fontId="20" fillId="0" borderId="0" applyAlignment="1" pivotButton="0" quotePrefix="0" xfId="0">
      <alignment horizontal="general" vertical="bottom"/>
    </xf>
    <xf numFmtId="9" fontId="20" fillId="0" borderId="22" applyAlignment="1" pivotButton="0" quotePrefix="0" xfId="0">
      <alignment horizontal="general" vertical="bottom"/>
    </xf>
    <xf numFmtId="165" fontId="20" fillId="13" borderId="27" applyAlignment="1" pivotButton="0" quotePrefix="0" xfId="0">
      <alignment horizontal="general" vertical="bottom"/>
    </xf>
    <xf numFmtId="199" fontId="20" fillId="0" borderId="0" applyAlignment="1" pivotButton="0" quotePrefix="0" xfId="0">
      <alignment horizontal="general" vertical="bottom"/>
    </xf>
    <xf numFmtId="199" fontId="20" fillId="0" borderId="22" applyAlignment="1" pivotButton="0" quotePrefix="0" xfId="0">
      <alignment horizontal="general" vertical="bottom"/>
    </xf>
    <xf numFmtId="200" fontId="20" fillId="0" borderId="0" applyAlignment="1" pivotButton="0" quotePrefix="0" xfId="0">
      <alignment horizontal="general" vertical="bottom"/>
    </xf>
    <xf numFmtId="0" fontId="20" fillId="13" borderId="27" applyAlignment="1" pivotButton="0" quotePrefix="0" xfId="0">
      <alignment horizontal="general" vertical="bottom"/>
    </xf>
    <xf numFmtId="198" fontId="20" fillId="0" borderId="22" applyAlignment="1" pivotButton="0" quotePrefix="0" xfId="0">
      <alignment horizontal="general" vertical="bottom"/>
    </xf>
    <xf numFmtId="166" fontId="20" fillId="0" borderId="0" applyAlignment="1" pivotButton="0" quotePrefix="0" xfId="0">
      <alignment horizontal="general" vertical="bottom"/>
    </xf>
    <xf numFmtId="166" fontId="20" fillId="0" borderId="22" applyAlignment="1" pivotButton="0" quotePrefix="0" xfId="0">
      <alignment horizontal="general" vertical="bottom"/>
    </xf>
    <xf numFmtId="0" fontId="27" fillId="4" borderId="17" applyAlignment="1" pivotButton="0" quotePrefix="0" xfId="0">
      <alignment horizontal="general" vertical="bottom"/>
    </xf>
    <xf numFmtId="0" fontId="43" fillId="4" borderId="0" applyAlignment="1" pivotButton="0" quotePrefix="0" xfId="0">
      <alignment horizontal="general" vertical="bottom"/>
    </xf>
    <xf numFmtId="0" fontId="43" fillId="4" borderId="27" applyAlignment="1" pivotButton="0" quotePrefix="0" xfId="0">
      <alignment horizontal="general" vertical="bottom"/>
    </xf>
    <xf numFmtId="0" fontId="43" fillId="4" borderId="22" applyAlignment="1" pivotButton="0" quotePrefix="0" xfId="0">
      <alignment horizontal="general" vertical="bottom"/>
    </xf>
    <xf numFmtId="0" fontId="20" fillId="0" borderId="17" applyAlignment="1" pivotButton="0" quotePrefix="0" xfId="0">
      <alignment horizontal="left" vertical="bottom"/>
    </xf>
    <xf numFmtId="0" fontId="20" fillId="0" borderId="27" applyAlignment="1" pivotButton="0" quotePrefix="0" xfId="0">
      <alignment horizontal="general" vertical="bottom"/>
    </xf>
    <xf numFmtId="4" fontId="20" fillId="0" borderId="0" applyAlignment="1" pivotButton="0" quotePrefix="0" xfId="0">
      <alignment horizontal="general" vertical="bottom"/>
    </xf>
    <xf numFmtId="0" fontId="20" fillId="0" borderId="17" applyAlignment="1" pivotButton="0" quotePrefix="0" xfId="0">
      <alignment horizontal="general" vertical="bottom"/>
    </xf>
    <xf numFmtId="170" fontId="20" fillId="0" borderId="0" applyAlignment="1" pivotButton="0" quotePrefix="0" xfId="0">
      <alignment horizontal="general" vertical="bottom"/>
    </xf>
    <xf numFmtId="0" fontId="20" fillId="0" borderId="28" applyAlignment="1" pivotButton="0" quotePrefix="0" xfId="0">
      <alignment horizontal="general" vertical="bottom"/>
    </xf>
    <xf numFmtId="0" fontId="20" fillId="0" borderId="29" applyAlignment="1" pivotButton="0" quotePrefix="0" xfId="0">
      <alignment horizontal="general" vertical="bottom"/>
    </xf>
    <xf numFmtId="165" fontId="20" fillId="13" borderId="30" applyAlignment="1" pivotButton="0" quotePrefix="0" xfId="0">
      <alignment horizontal="general" vertical="bottom"/>
    </xf>
    <xf numFmtId="166" fontId="20" fillId="0" borderId="29" applyAlignment="1" pivotButton="0" quotePrefix="0" xfId="0">
      <alignment horizontal="general" vertical="bottom"/>
    </xf>
    <xf numFmtId="166" fontId="20" fillId="0" borderId="31" applyAlignment="1" pivotButton="0" quotePrefix="0" xfId="0">
      <alignment horizontal="general" vertical="bottom"/>
    </xf>
    <xf numFmtId="0" fontId="24" fillId="0" borderId="17" applyAlignment="1" pivotButton="0" quotePrefix="0" xfId="0">
      <alignment horizontal="general" vertical="bottom"/>
    </xf>
    <xf numFmtId="165" fontId="24" fillId="13" borderId="27" applyAlignment="1" pivotButton="0" quotePrefix="0" xfId="0">
      <alignment horizontal="general" vertical="bottom"/>
    </xf>
    <xf numFmtId="166" fontId="24" fillId="0" borderId="0" applyAlignment="1" pivotButton="0" quotePrefix="0" xfId="0">
      <alignment horizontal="general" vertical="bottom"/>
    </xf>
    <xf numFmtId="166" fontId="24" fillId="0" borderId="22" applyAlignment="1" pivotButton="0" quotePrefix="0" xfId="0">
      <alignment horizontal="general" vertical="bottom"/>
    </xf>
    <xf numFmtId="165" fontId="43" fillId="4" borderId="27" applyAlignment="1" pivotButton="0" quotePrefix="0" xfId="0">
      <alignment horizontal="general" vertical="bottom"/>
    </xf>
    <xf numFmtId="165" fontId="20" fillId="0" borderId="0" applyAlignment="1" pivotButton="0" quotePrefix="0" xfId="0">
      <alignment horizontal="general" vertical="bottom"/>
    </xf>
    <xf numFmtId="165" fontId="20" fillId="0" borderId="29" applyAlignment="1" pivotButton="0" quotePrefix="0" xfId="0">
      <alignment horizontal="general" vertical="bottom"/>
    </xf>
    <xf numFmtId="165" fontId="24" fillId="0" borderId="0" applyAlignment="1" pivotButton="0" quotePrefix="0" xfId="0">
      <alignment horizontal="general" vertical="bottom"/>
    </xf>
    <xf numFmtId="0" fontId="43" fillId="4" borderId="0" applyAlignment="1" pivotButton="0" quotePrefix="0" xfId="0">
      <alignment horizontal="right" vertical="bottom"/>
    </xf>
    <xf numFmtId="197" fontId="44" fillId="0" borderId="0" applyAlignment="1" pivotButton="0" quotePrefix="0" xfId="0">
      <alignment horizontal="general" vertical="bottom"/>
    </xf>
    <xf numFmtId="165" fontId="44" fillId="13" borderId="27" applyAlignment="1" pivotButton="0" quotePrefix="0" xfId="0">
      <alignment horizontal="general" vertical="bottom"/>
    </xf>
    <xf numFmtId="165" fontId="45" fillId="0" borderId="0" applyAlignment="1" pivotButton="0" quotePrefix="0" xfId="0">
      <alignment horizontal="general" vertical="bottom"/>
    </xf>
    <xf numFmtId="10" fontId="44" fillId="0" borderId="0" applyAlignment="1" pivotButton="0" quotePrefix="0" xfId="19">
      <alignment horizontal="general" vertical="bottom"/>
    </xf>
    <xf numFmtId="166" fontId="45" fillId="0" borderId="0" applyAlignment="1" pivotButton="0" quotePrefix="0" xfId="0">
      <alignment horizontal="general" vertical="bottom"/>
    </xf>
    <xf numFmtId="0" fontId="46" fillId="0" borderId="0" applyAlignment="1" pivotButton="0" quotePrefix="0" xfId="0">
      <alignment horizontal="general" vertical="bottom"/>
    </xf>
    <xf numFmtId="0" fontId="46" fillId="0" borderId="17" applyAlignment="1" pivotButton="0" quotePrefix="0" xfId="0">
      <alignment horizontal="left" vertical="bottom" indent="1"/>
    </xf>
    <xf numFmtId="165" fontId="46" fillId="13" borderId="27" applyAlignment="1" pivotButton="0" quotePrefix="0" xfId="0">
      <alignment horizontal="general" vertical="bottom"/>
    </xf>
    <xf numFmtId="166" fontId="47" fillId="0" borderId="0" applyAlignment="1" pivotButton="0" quotePrefix="0" xfId="0">
      <alignment horizontal="general" vertical="bottom"/>
    </xf>
    <xf numFmtId="9" fontId="46" fillId="0" borderId="0" applyAlignment="1" pivotButton="0" quotePrefix="0" xfId="0">
      <alignment horizontal="general" vertical="bottom"/>
    </xf>
    <xf numFmtId="9" fontId="46" fillId="0" borderId="22" applyAlignment="1" pivotButton="0" quotePrefix="0" xfId="0">
      <alignment horizontal="general" vertical="bottom"/>
    </xf>
    <xf numFmtId="0" fontId="24" fillId="10" borderId="17" applyAlignment="1" pivotButton="0" quotePrefix="0" xfId="0">
      <alignment horizontal="general" vertical="bottom"/>
    </xf>
    <xf numFmtId="0" fontId="24" fillId="10" borderId="0" applyAlignment="1" pivotButton="0" quotePrefix="0" xfId="0">
      <alignment horizontal="general" vertical="bottom"/>
    </xf>
    <xf numFmtId="165" fontId="24" fillId="10" borderId="27" applyAlignment="1" pivotButton="0" quotePrefix="0" xfId="0">
      <alignment horizontal="general" vertical="bottom"/>
    </xf>
    <xf numFmtId="166" fontId="24" fillId="10" borderId="0" applyAlignment="1" pivotButton="0" quotePrefix="0" xfId="0">
      <alignment horizontal="general" vertical="bottom"/>
    </xf>
    <xf numFmtId="166" fontId="24" fillId="10" borderId="22" applyAlignment="1" pivotButton="0" quotePrefix="0" xfId="0">
      <alignment horizontal="general" vertical="bottom"/>
    </xf>
    <xf numFmtId="0" fontId="24" fillId="10" borderId="32" applyAlignment="1" pivotButton="0" quotePrefix="0" xfId="0">
      <alignment horizontal="general" vertical="bottom"/>
    </xf>
    <xf numFmtId="0" fontId="24" fillId="10" borderId="33" applyAlignment="1" pivotButton="0" quotePrefix="0" xfId="0">
      <alignment horizontal="general" vertical="bottom"/>
    </xf>
    <xf numFmtId="166" fontId="24" fillId="10" borderId="33" applyAlignment="1" pivotButton="0" quotePrefix="0" xfId="0">
      <alignment horizontal="general" vertical="bottom"/>
    </xf>
    <xf numFmtId="166" fontId="24" fillId="10" borderId="34" applyAlignment="1" pivotButton="0" quotePrefix="0" xfId="0">
      <alignment horizontal="general" vertical="bottom"/>
    </xf>
    <xf numFmtId="0" fontId="24" fillId="0" borderId="17" applyAlignment="1" pivotButton="0" quotePrefix="0" xfId="0">
      <alignment horizontal="left" vertical="bottom" indent="1"/>
    </xf>
    <xf numFmtId="0" fontId="24" fillId="0" borderId="0" applyAlignment="1" pivotButton="0" quotePrefix="0" xfId="0">
      <alignment horizontal="left" vertical="bottom" indent="1"/>
    </xf>
    <xf numFmtId="0" fontId="24" fillId="10" borderId="35" applyAlignment="1" pivotButton="0" quotePrefix="0" xfId="0">
      <alignment horizontal="general" vertical="bottom"/>
    </xf>
    <xf numFmtId="0" fontId="24" fillId="10" borderId="29" applyAlignment="1" pivotButton="0" quotePrefix="0" xfId="0">
      <alignment horizontal="general" vertical="bottom"/>
    </xf>
    <xf numFmtId="166" fontId="24" fillId="10" borderId="29" applyAlignment="1" pivotButton="0" quotePrefix="0" xfId="0">
      <alignment horizontal="general" vertical="bottom"/>
    </xf>
    <xf numFmtId="166" fontId="24" fillId="10" borderId="36" applyAlignment="1" pivotButton="0" quotePrefix="0" xfId="0">
      <alignment horizontal="general" vertical="bottom"/>
    </xf>
    <xf numFmtId="165" fontId="44" fillId="13" borderId="27" applyAlignment="1" pivotButton="0" quotePrefix="0" xfId="0">
      <alignment horizontal="right" vertical="center"/>
    </xf>
    <xf numFmtId="182" fontId="44" fillId="3" borderId="0" applyAlignment="1" pivotButton="0" quotePrefix="0" xfId="0">
      <alignment horizontal="right" vertical="center"/>
    </xf>
    <xf numFmtId="182" fontId="44" fillId="3" borderId="22" applyAlignment="1" pivotButton="0" quotePrefix="0" xfId="0">
      <alignment horizontal="right" vertical="center"/>
    </xf>
    <xf numFmtId="0" fontId="24" fillId="0" borderId="19" applyAlignment="1" pivotButton="0" quotePrefix="0" xfId="0">
      <alignment horizontal="general" vertical="bottom"/>
    </xf>
    <xf numFmtId="0" fontId="20" fillId="0" borderId="23" applyAlignment="1" pivotButton="0" quotePrefix="0" xfId="0">
      <alignment horizontal="general" vertical="bottom"/>
    </xf>
    <xf numFmtId="165" fontId="24" fillId="13" borderId="18" applyAlignment="1" pivotButton="0" quotePrefix="0" xfId="0">
      <alignment horizontal="general" vertical="bottom"/>
    </xf>
    <xf numFmtId="166" fontId="24" fillId="0" borderId="23" applyAlignment="1" pivotButton="0" quotePrefix="0" xfId="0">
      <alignment horizontal="general" vertical="bottom"/>
    </xf>
    <xf numFmtId="166" fontId="24" fillId="0" borderId="24" applyAlignment="1" pivotButton="0" quotePrefix="0" xfId="0">
      <alignment horizontal="general" vertical="bottom"/>
    </xf>
    <xf numFmtId="3" fontId="27" fillId="4" borderId="0" applyAlignment="1" pivotButton="0" quotePrefix="0" xfId="0">
      <alignment horizontal="general" vertical="center"/>
    </xf>
    <xf numFmtId="165" fontId="27" fillId="4" borderId="0" applyAlignment="1" pivotButton="0" quotePrefix="0" xfId="0">
      <alignment horizontal="general" vertical="center"/>
    </xf>
    <xf numFmtId="183" fontId="27" fillId="4" borderId="0" applyAlignment="1" pivotButton="0" quotePrefix="0" xfId="0">
      <alignment horizontal="right" vertical="center" shrinkToFit="1" readingOrder="1"/>
    </xf>
    <xf numFmtId="0" fontId="27" fillId="4" borderId="0" applyAlignment="1" pivotButton="0" quotePrefix="0" xfId="0">
      <alignment horizontal="left" vertical="center" readingOrder="1"/>
    </xf>
    <xf numFmtId="0" fontId="43" fillId="4" borderId="0" applyAlignment="1" pivotButton="0" quotePrefix="0" xfId="0">
      <alignment horizontal="left" vertical="center" readingOrder="1"/>
    </xf>
    <xf numFmtId="165" fontId="43" fillId="4" borderId="0" applyAlignment="1" pivotButton="0" quotePrefix="0" xfId="0">
      <alignment horizontal="left" vertical="center" readingOrder="1"/>
    </xf>
    <xf numFmtId="201" fontId="27" fillId="4" borderId="0" applyAlignment="1" pivotButton="0" quotePrefix="0" xfId="0">
      <alignment horizontal="right" vertical="center" shrinkToFit="1" readingOrder="1"/>
    </xf>
    <xf numFmtId="0" fontId="42" fillId="12" borderId="0" applyAlignment="1" pivotButton="0" quotePrefix="0" xfId="0">
      <alignment horizontal="left" vertical="center" readingOrder="1"/>
    </xf>
    <xf numFmtId="0" fontId="20" fillId="12" borderId="0" applyAlignment="1" pivotButton="0" quotePrefix="0" xfId="0">
      <alignment horizontal="general" vertical="center"/>
    </xf>
    <xf numFmtId="165" fontId="20" fillId="12" borderId="0" applyAlignment="1" pivotButton="0" quotePrefix="0" xfId="0">
      <alignment horizontal="general" vertical="center"/>
    </xf>
    <xf numFmtId="0" fontId="20" fillId="12" borderId="0" applyAlignment="1" pivotButton="0" quotePrefix="0" xfId="0">
      <alignment horizontal="right" vertical="center" shrinkToFit="1"/>
    </xf>
    <xf numFmtId="0" fontId="20" fillId="12" borderId="0" applyAlignment="1" pivotButton="0" quotePrefix="0" xfId="0">
      <alignment horizontal="general" vertical="center" shrinkToFit="1"/>
    </xf>
    <xf numFmtId="10" fontId="24" fillId="10" borderId="34" applyAlignment="1" pivotButton="0" quotePrefix="0" xfId="0">
      <alignment horizontal="general" vertical="bottom"/>
    </xf>
    <xf numFmtId="165" fontId="24" fillId="10" borderId="0" applyAlignment="1" pivotButton="0" quotePrefix="0" xfId="0">
      <alignment horizontal="general" vertical="bottom"/>
    </xf>
    <xf numFmtId="10" fontId="24" fillId="10" borderId="0" applyAlignment="1" pivotButton="0" quotePrefix="0" xfId="0">
      <alignment horizontal="general" vertical="bottom"/>
    </xf>
    <xf numFmtId="0" fontId="24" fillId="10" borderId="37" applyAlignment="1" pivotButton="0" quotePrefix="0" xfId="0">
      <alignment horizontal="general" vertical="bottom"/>
    </xf>
    <xf numFmtId="10" fontId="24" fillId="10" borderId="38" applyAlignment="1" pivotButton="0" quotePrefix="0" xfId="0">
      <alignment horizontal="general" vertical="bottom"/>
    </xf>
    <xf numFmtId="188" fontId="24" fillId="10" borderId="38" applyAlignment="1" pivotButton="0" quotePrefix="0" xfId="0">
      <alignment horizontal="general" vertical="bottom"/>
    </xf>
    <xf numFmtId="165" fontId="24" fillId="10" borderId="38" applyAlignment="1" pivotButton="0" quotePrefix="0" xfId="0">
      <alignment horizontal="general" vertical="bottom"/>
    </xf>
    <xf numFmtId="9" fontId="24" fillId="10" borderId="36" applyAlignment="1" pivotButton="0" quotePrefix="0" xfId="0">
      <alignment horizontal="general" vertical="bottom"/>
    </xf>
    <xf numFmtId="165" fontId="27" fillId="4" borderId="0" applyAlignment="1" pivotButton="0" quotePrefix="0" xfId="0">
      <alignment horizontal="general" vertical="bottom"/>
    </xf>
    <xf numFmtId="0" fontId="27" fillId="14" borderId="0" applyAlignment="1" pivotButton="0" quotePrefix="0" xfId="0">
      <alignment horizontal="general" vertical="bottom"/>
    </xf>
    <xf numFmtId="0" fontId="43" fillId="14" borderId="0" applyAlignment="1" pivotButton="0" quotePrefix="0" xfId="0">
      <alignment horizontal="general" vertical="bottom"/>
    </xf>
    <xf numFmtId="166" fontId="43" fillId="14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left" vertical="bottom" indent="1"/>
    </xf>
    <xf numFmtId="168" fontId="20" fillId="0" borderId="0" applyAlignment="1" pivotButton="0" quotePrefix="0" xfId="0">
      <alignment horizontal="general" vertical="bottom"/>
    </xf>
    <xf numFmtId="168" fontId="20" fillId="0" borderId="0" applyAlignment="1" pivotButton="0" quotePrefix="0" xfId="0">
      <alignment horizontal="left" vertical="bottom" indent="1"/>
    </xf>
    <xf numFmtId="168" fontId="20" fillId="0" borderId="29" applyAlignment="1" pivotButton="0" quotePrefix="0" xfId="0">
      <alignment horizontal="left" vertical="bottom" indent="1"/>
    </xf>
    <xf numFmtId="172" fontId="42" fillId="10" borderId="0" applyAlignment="1" pivotButton="0" quotePrefix="0" xfId="0">
      <alignment horizontal="general" vertical="bottom"/>
    </xf>
    <xf numFmtId="10" fontId="24" fillId="10" borderId="34" applyAlignment="1" pivotButton="0" quotePrefix="0" xfId="0">
      <alignment horizontal="right" vertical="bottom"/>
    </xf>
    <xf numFmtId="4" fontId="24" fillId="10" borderId="38" applyAlignment="1" pivotButton="0" quotePrefix="0" xfId="0">
      <alignment horizontal="right" vertical="bottom"/>
    </xf>
    <xf numFmtId="166" fontId="24" fillId="10" borderId="36" applyAlignment="1" pivotButton="0" quotePrefix="0" xfId="0">
      <alignment horizontal="right" vertical="bottom"/>
    </xf>
    <xf numFmtId="188" fontId="24" fillId="0" borderId="0" applyAlignment="1" pivotButton="0" quotePrefix="0" xfId="0">
      <alignment horizontal="general" vertical="bottom"/>
    </xf>
    <xf numFmtId="165" fontId="43" fillId="4" borderId="0" applyAlignment="1" pivotButton="0" quotePrefix="0" xfId="0">
      <alignment horizontal="general" vertical="bottom"/>
    </xf>
    <xf numFmtId="9" fontId="45" fillId="0" borderId="0" applyAlignment="1" pivotButton="0" quotePrefix="0" xfId="0">
      <alignment horizontal="general" vertical="bottom"/>
    </xf>
    <xf numFmtId="0" fontId="42" fillId="0" borderId="0" applyAlignment="1" pivotButton="0" quotePrefix="0" xfId="0">
      <alignment horizontal="general" vertical="bottom"/>
    </xf>
    <xf numFmtId="0" fontId="43" fillId="0" borderId="0" applyAlignment="1" pivotButton="0" quotePrefix="0" xfId="0">
      <alignment horizontal="general" vertical="bottom"/>
    </xf>
    <xf numFmtId="165" fontId="43" fillId="0" borderId="0" applyAlignment="1" pivotButton="0" quotePrefix="0" xfId="0">
      <alignment horizontal="general" vertical="bottom"/>
    </xf>
    <xf numFmtId="165" fontId="24" fillId="10" borderId="34" applyAlignment="1" pivotButton="0" quotePrefix="0" xfId="0">
      <alignment horizontal="general" vertical="bottom"/>
    </xf>
    <xf numFmtId="9" fontId="24" fillId="10" borderId="38" applyAlignment="1" pivotButton="0" quotePrefix="0" xfId="0">
      <alignment horizontal="general" vertical="bottom"/>
    </xf>
    <xf numFmtId="201" fontId="42" fillId="0" borderId="0" applyAlignment="1" pivotButton="0" quotePrefix="0" xfId="0">
      <alignment horizontal="right" vertical="center" shrinkToFit="1" readingOrder="1"/>
    </xf>
    <xf numFmtId="188" fontId="24" fillId="10" borderId="36" applyAlignment="1" pivotButton="0" quotePrefix="0" xfId="0">
      <alignment horizontal="general" vertical="bottom"/>
    </xf>
    <xf numFmtId="197" fontId="20" fillId="0" borderId="0" applyAlignment="1" pivotButton="0" quotePrefix="0" xfId="0">
      <alignment horizontal="general" vertical="bottom"/>
    </xf>
    <xf numFmtId="179" fontId="44" fillId="0" borderId="0" applyAlignment="1" pivotButton="0" quotePrefix="0" xfId="0">
      <alignment horizontal="general" vertical="bottom"/>
    </xf>
    <xf numFmtId="9" fontId="44" fillId="0" borderId="0" applyAlignment="1" pivotButton="0" quotePrefix="0" xfId="0">
      <alignment horizontal="general" vertical="bottom"/>
    </xf>
    <xf numFmtId="0" fontId="27" fillId="4" borderId="29" applyAlignment="1" pivotButton="0" quotePrefix="0" xfId="0">
      <alignment horizontal="general" vertical="bottom"/>
    </xf>
    <xf numFmtId="188" fontId="27" fillId="4" borderId="0" applyAlignment="1" pivotButton="0" quotePrefix="0" xfId="0">
      <alignment horizontal="general" vertical="bottom"/>
    </xf>
    <xf numFmtId="166" fontId="27" fillId="4" borderId="0" applyAlignment="1" pivotButton="0" quotePrefix="0" xfId="0">
      <alignment horizontal="general" vertical="bottom"/>
    </xf>
    <xf numFmtId="202" fontId="20" fillId="0" borderId="0" applyAlignment="1" pivotButton="0" quotePrefix="0" xfId="0">
      <alignment horizontal="general" vertical="bottom"/>
    </xf>
    <xf numFmtId="166" fontId="48" fillId="0" borderId="0" applyAlignment="1" pivotButton="0" quotePrefix="0" xfId="0">
      <alignment horizontal="general" vertical="bottom"/>
    </xf>
    <xf numFmtId="9" fontId="49" fillId="0" borderId="0" applyAlignment="1" pivotButton="0" quotePrefix="0" xfId="0">
      <alignment horizontal="general" vertical="bottom"/>
    </xf>
    <xf numFmtId="10" fontId="20" fillId="0" borderId="0" applyAlignment="1" pivotButton="0" quotePrefix="0" xfId="0">
      <alignment horizontal="general" vertical="bottom"/>
    </xf>
    <xf numFmtId="197" fontId="20" fillId="0" borderId="0" applyAlignment="1" pivotButton="0" quotePrefix="0" xfId="15">
      <alignment horizontal="general" vertical="bottom"/>
    </xf>
    <xf numFmtId="166" fontId="24" fillId="10" borderId="3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0" fillId="0" borderId="0" applyAlignment="1" pivotButton="0" quotePrefix="0" xfId="0">
      <alignment horizontal="center" vertical="bottom"/>
    </xf>
    <xf numFmtId="0" fontId="50" fillId="9" borderId="32" applyAlignment="1" pivotButton="0" quotePrefix="0" xfId="0">
      <alignment horizontal="center" vertical="bottom"/>
    </xf>
    <xf numFmtId="0" fontId="50" fillId="9" borderId="33" applyAlignment="1" pivotButton="0" quotePrefix="0" xfId="0">
      <alignment horizontal="center" vertical="bottom"/>
    </xf>
    <xf numFmtId="0" fontId="50" fillId="9" borderId="34" applyAlignment="1" pivotButton="0" quotePrefix="0" xfId="0">
      <alignment horizontal="center" vertical="bottom"/>
    </xf>
    <xf numFmtId="0" fontId="50" fillId="0" borderId="37" applyAlignment="1" pivotButton="0" quotePrefix="0" xfId="0">
      <alignment horizontal="center" vertical="bottom"/>
    </xf>
    <xf numFmtId="195" fontId="50" fillId="0" borderId="0" applyAlignment="1" pivotButton="0" quotePrefix="0" xfId="17">
      <alignment horizontal="general" vertical="bottom"/>
    </xf>
    <xf numFmtId="195" fontId="50" fillId="0" borderId="38" applyAlignment="1" pivotButton="0" quotePrefix="0" xfId="17">
      <alignment horizontal="general" vertical="bottom"/>
    </xf>
    <xf numFmtId="0" fontId="0" fillId="0" borderId="37" applyAlignment="1" pivotButton="0" quotePrefix="0" xfId="0">
      <alignment horizontal="general" vertical="bottom"/>
    </xf>
    <xf numFmtId="195" fontId="0" fillId="0" borderId="0" applyAlignment="1" pivotButton="0" quotePrefix="0" xfId="17">
      <alignment horizontal="general" vertical="bottom"/>
    </xf>
    <xf numFmtId="195" fontId="0" fillId="0" borderId="38" applyAlignment="1" pivotButton="0" quotePrefix="0" xfId="17">
      <alignment horizontal="general" vertical="bottom"/>
    </xf>
    <xf numFmtId="0" fontId="0" fillId="0" borderId="38" applyAlignment="1" pivotButton="0" quotePrefix="0" xfId="0">
      <alignment horizontal="general" vertical="bottom"/>
    </xf>
    <xf numFmtId="0" fontId="50" fillId="9" borderId="37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9" borderId="38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10" fontId="0" fillId="0" borderId="38" applyAlignment="1" pivotButton="0" quotePrefix="0" xfId="0">
      <alignment horizontal="general" vertical="bottom"/>
    </xf>
    <xf numFmtId="10" fontId="51" fillId="15" borderId="0" applyAlignment="1" pivotButton="0" quotePrefix="0" xfId="0">
      <alignment horizontal="general" vertical="center" wrapText="1"/>
    </xf>
    <xf numFmtId="10" fontId="51" fillId="15" borderId="38" applyAlignment="1" pivotButton="0" quotePrefix="0" xfId="0">
      <alignment horizontal="general" vertical="center" wrapText="1"/>
    </xf>
    <xf numFmtId="0" fontId="50" fillId="0" borderId="0" applyAlignment="1" pivotButton="0" quotePrefix="0" xfId="0">
      <alignment horizontal="general" vertical="bottom"/>
    </xf>
    <xf numFmtId="0" fontId="52" fillId="0" borderId="0" applyAlignment="1" pivotButton="0" quotePrefix="0" xfId="0">
      <alignment horizontal="general" vertical="center"/>
    </xf>
    <xf numFmtId="0" fontId="0" fillId="0" borderId="35" applyAlignment="1" pivotButton="0" quotePrefix="0" xfId="0">
      <alignment horizontal="general" vertical="bottom"/>
    </xf>
    <xf numFmtId="10" fontId="51" fillId="15" borderId="29" applyAlignment="1" pivotButton="0" quotePrefix="0" xfId="0">
      <alignment horizontal="general" vertical="center" wrapText="1"/>
    </xf>
    <xf numFmtId="10" fontId="51" fillId="15" borderId="36" applyAlignment="1" pivotButton="0" quotePrefix="0" xfId="0">
      <alignment horizontal="general" vertical="center" wrapText="1"/>
    </xf>
    <xf numFmtId="0" fontId="52" fillId="0" borderId="0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  <cellStyle name="Style 1" xfId="8"/>
  </cellStyles>
  <dxfs count="11">
    <dxf>
      <fill>
        <patternFill patternType="solid">
          <fgColor rgb="FF333F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E7E6E6"/>
        </patternFill>
      </fill>
    </dxf>
    <dxf>
      <numFmt numFmtId="164" formatCode="\$#,##0&quot; Per Door&quot;"/>
    </dxf>
    <dxf>
      <numFmt numFmtId="164" formatCode="\$#,##0&quot; Per Door&quot;"/>
    </dxf>
    <dxf>
      <numFmt numFmtId="164" formatCode="\$#,##0&quot; Per Door&quot;"/>
    </dxf>
    <dxf>
      <numFmt numFmtId="164" formatCode="\$#,##0&quot; Per Door&quot;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B050"/>
      <rgbColor rgb="FFD0CECE"/>
      <rgbColor rgb="FF808080"/>
      <rgbColor rgb="FF98B8DF"/>
      <rgbColor rgb="FF993366"/>
      <rgbColor rgb="FFFFF2CC"/>
      <rgbColor rgb="FFDEEBF7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518ABD"/>
      <rgbColor rgb="FF0000FF"/>
      <rgbColor rgb="FF5B9BD5"/>
      <rgbColor rgb="FFDAE3F3"/>
      <rgbColor rgb="FFE7E6E6"/>
      <rgbColor rgb="FFF2F2F2"/>
      <rgbColor rgb="FFADC5E4"/>
      <rgbColor rgb="FFFF99CC"/>
      <rgbColor rgb="FFC0D4CB"/>
      <rgbColor rgb="FFFBE5D6"/>
      <rgbColor rgb="FF4472C4"/>
      <rgbColor rgb="FF17E88F"/>
      <rgbColor rgb="FF70AD47"/>
      <rgbColor rgb="FFFFCC00"/>
      <rgbColor rgb="FFFF9900"/>
      <rgbColor rgb="FFFF6600"/>
      <rgbColor rgb="FF595959"/>
      <rgbColor rgb="FF8B8B8B"/>
      <rgbColor rgb="FF203864"/>
      <rgbColor rgb="FF4B80B0"/>
      <rgbColor rgb="FF003300"/>
      <rgbColor rgb="FF385724"/>
      <rgbColor rgb="FF993300"/>
      <rgbColor rgb="FF993366"/>
      <rgbColor rgb="FF333399"/>
      <rgbColor rgb="FF333F5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lang="en-US" sz="1400" b="0" strike="noStrike" spc="-1">
                <a:solidFill>
                  <a:srgbClr val="595959"/>
                </a:solidFill>
                <a:latin typeface="Aptos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"/>
              </a:rPr>
              <a:t>NOI Growth and Stabilized Cap Rate</a:t>
            </a:r>
          </a:p>
        </rich>
      </tx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barChart>
        <barDir val="col"/>
        <grouping val="clustered"/>
        <varyColors val="0"/>
        <ser>
          <idx val="0"/>
          <order val="0"/>
          <tx>
            <strRef>
              <f>Inputs!$M$28</f>
              <strCache>
                <ptCount val="1"/>
                <pt idx="0">
                  <v>NOI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Inputs!$M$29:$M$34</f>
              <numCache>
                <formatCode>General</formatCode>
                <ptCount val="6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gapWidth val="150"/>
        <overlap val="0"/>
        <axId val="25167934"/>
        <axId val="97605783"/>
      </barChart>
      <lineChart>
        <grouping val="standard"/>
        <varyColors val="0"/>
        <ser>
          <idx val="1"/>
          <order val="1"/>
          <tx>
            <strRef>
              <f>Inputs!$L$28</f>
              <strCache>
                <ptCount val="1"/>
                <pt idx="0">
                  <v>Year</v>
                </pt>
              </strCache>
            </strRef>
          </tx>
          <spPr>
            <a:solidFill xmlns:a="http://schemas.openxmlformats.org/drawingml/2006/main">
              <a:srgbClr val="4b80b0"/>
            </a:solidFill>
            <a:ln xmlns:a="http://schemas.openxmlformats.org/drawingml/2006/main" w="28440" cap="rnd">
              <a:solidFill>
                <a:srgbClr val="4b80b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Inputs!$L$29:$L$34</f>
              <numCache>
                <formatCode>General</formatCode>
                <ptCount val="6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</numCache>
            </numRef>
          </val>
          <smooth val="0"/>
        </ser>
        <hiLowLines>
          <spPr>
            <a:ln xmlns:a="http://schemas.openxmlformats.org/drawingml/2006/main" w="0">
              <a:noFill/>
              <a:prstDash val="solid"/>
            </a:ln>
          </spPr>
        </hiLowLines>
        <marker val="1"/>
        <axId val="25167934"/>
        <axId val="97605783"/>
      </lineChart>
      <lineChart>
        <grouping val="standard"/>
        <varyColors val="0"/>
        <ser>
          <idx val="2"/>
          <order val="2"/>
          <tx>
            <strRef>
              <f>Inputs!$Q$28</f>
              <strCache>
                <ptCount val="1"/>
                <pt idx="0">
                  <v>Stabilized Cap Rate</v>
                </pt>
              </strCache>
            </strRef>
          </tx>
          <spPr>
            <a:solidFill xmlns:a="http://schemas.openxmlformats.org/drawingml/2006/main">
              <a:srgbClr val="adc5e4"/>
            </a:solidFill>
            <a:ln xmlns:a="http://schemas.openxmlformats.org/drawingml/2006/main" w="28440" cap="rnd">
              <a:solidFill>
                <a:srgbClr val="adc5e4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rgbClr val="adc5e4"/>
              </a:solidFill>
              <a:ln xmlns:a="http://schemas.openxmlformats.org/drawingml/2006/main">
                <a:prstDash val="solid"/>
              </a:ln>
            </spPr>
          </marker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Inputs!$Q$29:$Q$34</f>
              <numCache>
                <formatCode>General</formatCode>
                <ptCount val="6"/>
              </numCache>
            </numRef>
          </val>
          <smooth val="0"/>
        </ser>
        <hiLowLines>
          <spPr>
            <a:ln xmlns:a="http://schemas.openxmlformats.org/drawingml/2006/main" w="0">
              <a:noFill/>
              <a:prstDash val="solid"/>
            </a:ln>
          </spPr>
        </hiLowLines>
        <marker val="1"/>
        <axId val="7704583"/>
        <axId val="85307691"/>
      </lineChart>
      <catAx>
        <axId val="25167934"/>
        <scaling>
          <orientation val="minMax"/>
        </scaling>
        <delete val="0"/>
        <axPos val="b"/>
        <numFmt formatCode="&quot;Year &quot;0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d9d9d9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595959"/>
                </a:solidFill>
                <a:latin typeface="Aptos"/>
              </a:defRPr>
            </a:pPr>
            <a:r>
              <a:t>None</a:t>
            </a:r>
          </a:p>
        </txPr>
        <crossAx val="97605783"/>
        <crosses val="autoZero"/>
        <auto val="1"/>
        <lblAlgn val="ctr"/>
        <lblOffset val="100"/>
        <noMultiLvlLbl val="0"/>
      </catAx>
      <valAx>
        <axId val="9760578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d9d9d9"/>
              </a:solidFill>
              <a:prstDash val="solid"/>
              <a:round/>
            </a:ln>
          </spPr>
        </majorGridlines>
        <numFmt formatCode="[$$]#,##0;\([$$]#,##0\);\–;@" sourceLinked="0"/>
        <majorTickMark val="none"/>
        <minorTickMark val="none"/>
        <tickLblPos val="nextTo"/>
        <spPr>
          <a:ln xmlns:a="http://schemas.openxmlformats.org/drawingml/2006/main" w="648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595959"/>
                </a:solidFill>
                <a:latin typeface="Aptos"/>
              </a:defRPr>
            </a:pPr>
            <a:r>
              <a:t>None</a:t>
            </a:r>
          </a:p>
        </txPr>
        <crossAx val="25167934"/>
        <crosses val="autoZero"/>
        <crossBetween val="between"/>
      </valAx>
      <catAx>
        <axId val="7704583"/>
        <scaling>
          <orientation val="minMax"/>
        </scaling>
        <delete val="1"/>
        <axPos val="t"/>
        <numFmt formatCode="General" sourceLinked="1"/>
        <majorTickMark val="none"/>
        <minorTickMark val="none"/>
        <tickLblPos val="nextTo"/>
        <spPr>
          <a:ln xmlns:a="http://schemas.openxmlformats.org/drawingml/2006/main" w="6480">
            <a:solidFill>
              <a:srgbClr val="8b8b8b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85307691"/>
        <auto val="1"/>
        <lblAlgn val="ctr"/>
        <lblOffset val="100"/>
        <noMultiLvlLbl val="0"/>
      </catAx>
      <valAx>
        <axId val="85307691"/>
        <scaling>
          <orientation val="minMax"/>
          <min val="0"/>
        </scaling>
        <delete val="0"/>
        <axPos val="r"/>
        <numFmt formatCode="0.00%" sourceLinked="0"/>
        <majorTickMark val="none"/>
        <minorTickMark val="none"/>
        <tickLblPos val="nextTo"/>
        <spPr>
          <a:ln xmlns:a="http://schemas.openxmlformats.org/drawingml/2006/main" w="648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595959"/>
                </a:solidFill>
                <a:latin typeface="Aptos"/>
              </a:defRPr>
            </a:pPr>
            <a:r>
              <a:t>None</a:t>
            </a:r>
          </a:p>
        </txPr>
        <crossAx val="7704583"/>
        <crosses val="max"/>
        <crossBetween val="between"/>
      </valAx>
    </plotArea>
    <legend>
      <legendPos val="b"/>
      <legendEntry>
        <idx val="1"/>
        <delete val="1"/>
      </legendEntry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900" b="0" strike="noStrike" spc="-1">
              <a:solidFill>
                <a:srgbClr val="595959"/>
              </a:solidFill>
              <a:latin typeface="Aptos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lang="en-US" sz="1400" b="0" strike="noStrike" spc="-1">
                <a:solidFill>
                  <a:srgbClr val="595959"/>
                </a:solidFill>
                <a:latin typeface="Aptos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"/>
              </a:rPr>
              <a:t>Capital Stack</a:t>
            </a:r>
          </a:p>
        </rich>
      </tx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pieChart>
        <varyColors val="1"/>
        <ser>
          <idx val="0"/>
          <order val="0"/>
          <tx>
            <strRef>
              <f>"Percentage"</f>
              <strCache>
                <ptCount val="1"/>
                <pt idx="0">
                  <v>Percentage</v>
                </pt>
              </strCache>
            </strRef>
          </tx>
          <spPr>
            <a:solidFill xmlns:a="http://schemas.openxmlformats.org/drawingml/2006/main">
              <a:srgbClr val="518abd"/>
            </a:solidFill>
            <a:ln xmlns:a="http://schemas.openxmlformats.org/drawingml/2006/main" w="0">
              <a:noFill/>
              <a:prstDash val="solid"/>
            </a:ln>
          </spPr>
          <explosion val="0"/>
          <dPt>
            <idx val="0"/>
            <spPr>
              <a:solidFill xmlns:a="http://schemas.openxmlformats.org/drawingml/2006/main">
                <a:srgbClr val="4b80b0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5b9bd5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adc5e4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Lbls>
            <dLbl>
              <idx val="0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1000" b="0" strike="noStrike" spc="-1">
                      <a:solidFill>
                        <a:srgbClr val="595959"/>
                      </a:solidFill>
                      <a:latin typeface="Aptos"/>
                    </a:defRPr>
                  </a:pPr>
                  <a:r>
                    <a:t>None</a:t>
                  </a:r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</dLbl>
            <dLbl>
              <idx val="1"/>
              <numFmt formatCode="0%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1000" b="0" strike="noStrike" spc="-1">
                      <a:solidFill>
                        <a:srgbClr val="595959"/>
                      </a:solidFill>
                      <a:latin typeface="Aptos"/>
                    </a:defRPr>
                  </a:pPr>
                  <a:r>
                    <a:t>None</a:t>
                  </a:r>
                </a:p>
              </txPr>
              <dLblPos val="bestFit"/>
              <showLegendKey val="0"/>
              <showVal val="1"/>
              <showCatName val="1"/>
              <showSerName val="0"/>
              <showPercent val="1"/>
            </dLbl>
            <dLbl>
              <idx val="2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1000" b="0" strike="noStrike" spc="-1">
                      <a:solidFill>
                        <a:srgbClr val="595959"/>
                      </a:solidFill>
                      <a:latin typeface="Aptos"/>
                    </a:defRPr>
                  </a:pPr>
                  <a:r>
                    <a:t>None</a:t>
                  </a:r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</dLbl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900" b="0" strike="noStrike" spc="-1">
                    <a:solidFill>
                      <a:srgbClr val="595959"/>
                    </a:solidFill>
                    <a:latin typeface="Apto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1"/>
            <showSerName val="0"/>
            <showPercent val="1"/>
            <showLeaderLines val="0"/>
          </dLbls>
          <cat>
            <strRef>
              <f>Inputs!$B$25,Inputs!$B$26:$B$27</f>
              <strCache>
                <ptCount val="3"/>
                <pt idx="0">
                  <v>Senior Debt</v>
                </pt>
                <pt idx="1">
                  <v>Sponsor Equity</v>
                </pt>
                <pt idx="2">
                  <v xml:space="preserve">LP Equity </v>
                </pt>
              </strCache>
            </strRef>
          </cat>
          <val>
            <numRef>
              <f>Inputs!$D$25:$D$27</f>
              <numCache>
                <formatCode>General</formatCode>
                <ptCount val="3"/>
              </numCache>
            </numRef>
          </val>
        </ser>
        <ser>
          <idx val="1"/>
          <order val="1"/>
          <tx>
            <strRef>
              <f>"Dollar Amount"</f>
              <strCache>
                <ptCount val="1"/>
                <pt idx="0">
                  <v>Dollar Amount</v>
                </pt>
              </strCache>
            </strRef>
          </tx>
          <spPr>
            <a:solidFill xmlns:a="http://schemas.openxmlformats.org/drawingml/2006/main">
              <a:srgbClr val="98b8df"/>
            </a:solidFill>
            <a:ln xmlns:a="http://schemas.openxmlformats.org/drawingml/2006/main" w="0">
              <a:noFill/>
              <a:prstDash val="solid"/>
            </a:ln>
          </spPr>
          <explosion val="0"/>
          <dPt>
            <idx val="0"/>
            <spPr>
              <a:solidFill xmlns:a="http://schemas.openxmlformats.org/drawingml/2006/main">
                <a:srgbClr val="4b80b0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5b9bd5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adc5e4"/>
              </a:solidFill>
              <a:ln xmlns:a="http://schemas.openxmlformats.org/drawingml/2006/main" w="19080">
                <a:solidFill>
                  <a:srgbClr val="ffffff"/>
                </a:solidFill>
                <a:prstDash val="solid"/>
                <a:round/>
              </a:ln>
            </spPr>
          </dPt>
          <dLbls>
            <dLbl>
              <idx val="0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900" b="0" strike="noStrike" spc="-1">
                      <a:solidFill>
                        <a:srgbClr val="595959"/>
                      </a:solidFill>
                      <a:latin typeface="Calibri"/>
                    </a:defRPr>
                  </a:pPr>
                  <a:r>
                    <a:t>None</a:t>
                  </a:r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</dLbl>
            <dLbl>
              <idx val="1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900" b="0" strike="noStrike" spc="-1">
                      <a:solidFill>
                        <a:srgbClr val="595959"/>
                      </a:solidFill>
                      <a:latin typeface="Calibri"/>
                    </a:defRPr>
                  </a:pPr>
                  <a:r>
                    <a:t>None</a:t>
                  </a:r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</dLbl>
            <dLbl>
              <idx val="2"/>
              <spPr>
                <a:solidFill xmlns:a="http://schemas.openxmlformats.org/drawingml/2006/main">
                  <a:srgbClr val="FFFFFF"/>
                </a:solidFill>
                <a:ln xmlns:a="http://schemas.openxmlformats.org/drawingml/2006/main">
                  <a:prstDash val="solid"/>
                </a:ln>
              </spPr>
              <txPr>
                <a:bodyPr xmlns:a="http://schemas.openxmlformats.org/drawingml/2006/main" wrap="square"/>
                <a:lstStyle xmlns:a="http://schemas.openxmlformats.org/drawingml/2006/main"/>
                <a:p xmlns:a="http://schemas.openxmlformats.org/drawingml/2006/main">
                  <a:pPr>
                    <a:defRPr sz="900" b="0" strike="noStrike" spc="-1">
                      <a:solidFill>
                        <a:srgbClr val="595959"/>
                      </a:solidFill>
                      <a:latin typeface="Calibri"/>
                    </a:defRPr>
                  </a:pPr>
                  <a:r>
                    <a:t>None</a:t>
                  </a:r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</dLbl>
            <spPr>
              <a:solidFill xmlns:a="http://schemas.openxmlformats.org/drawingml/2006/main">
                <a:srgbClr val="FFFFFF"/>
              </a:solidFill>
              <a:ln xmlns:a="http://schemas.openxmlformats.org/drawingml/2006/main">
                <a:prstDash val="solid"/>
              </a:ln>
            </spPr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1"/>
            <showSerName val="0"/>
            <showPercent val="1"/>
            <showLeaderLines val="0"/>
          </dLbls>
          <cat>
            <strRef>
              <f>Inputs!$B$25,Inputs!$B$26:$B$27</f>
              <strCache>
                <ptCount val="3"/>
                <pt idx="0">
                  <v>Senior Debt</v>
                </pt>
                <pt idx="1">
                  <v>Sponsor Equity</v>
                </pt>
                <pt idx="2">
                  <v xml:space="preserve">LP Equity </v>
                </pt>
              </strCache>
            </strRef>
          </cat>
          <val>
            <numRef>
              <f>Inputs!$E$25:$E$27</f>
              <numCache>
                <formatCode>General</formatCode>
                <ptCount val="3"/>
                <pt idx="0">
                  <v>0</v>
                </pt>
              </numCache>
            </numRef>
          </val>
        </ser>
        <firstSliceAng val="0"/>
      </pieChart>
    </plotArea>
    <legend>
      <legendPos val="b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900" b="0" strike="noStrike" spc="-1">
              <a:solidFill>
                <a:srgbClr val="595959"/>
              </a:solidFill>
              <a:latin typeface="Aptos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 editAs="oneCell">
    <from>
      <col>23</col>
      <colOff>128160</colOff>
      <row>3</row>
      <rowOff>15840</rowOff>
    </from>
    <to>
      <col>31</col>
      <colOff>25200</colOff>
      <row>23</row>
      <rowOff>169560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23</col>
      <colOff>137520</colOff>
      <row>24</row>
      <rowOff>165600</rowOff>
    </from>
    <to>
      <col>31</col>
      <colOff>38520</colOff>
      <row>44</row>
      <rowOff>11520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https://d.docs.live.net/827c1e041f4ad260/Desktop/_____BRC/_____MARKETING/FINAL%20DISTRESSED%20DEBT%20MODEL/_____LINKEDIN/Alkaline%20Advisors%20-%20Model%20with%20Disclosure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berkadia-my.sharepoint.com/personal/charris_berkadia_com/Documents/Boston%20MF%20Team%20Folder/Deals/Closed%20Deals/Closed%20Deals%202024/Auburn%20Portfolio%20(Malden,%20MA)/Valuation/The%20Auburn%20Portfolio%20financials%20for%20OM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CLOSURE"/>
      <sheetName val="Construction Sched"/>
      <sheetName val="Project"/>
      <sheetName val="Waterfall"/>
      <sheetName val="Lender"/>
      <sheetName val="Annual Summ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nt Roll"/>
      <sheetName val="Income and Expenses"/>
      <sheetName val="Rent Roll Analysis"/>
      <sheetName val="I&amp;E Summary"/>
      <sheetName val="Amortization Schedule"/>
      <sheetName val="Valuation Dashboard"/>
      <sheetName val="Value Page - BOV"/>
      <sheetName val="Discounted CashFlow (Current)"/>
      <sheetName val="7 Year IRR Model"/>
      <sheetName val="NNN Comparison"/>
      <sheetName val="OM Pricing"/>
    </sheetNames>
    <sheetDataSet>
      <sheetData sheetId="0"/>
      <sheetData sheetId="1">
        <row r="7">
          <cell r="A7" t="str">
            <v>Apartment Prep/Turnover</v>
          </cell>
        </row>
        <row r="8">
          <cell r="A8" t="str">
            <v>Adminstrative</v>
          </cell>
        </row>
        <row r="9">
          <cell r="A9" t="str">
            <v>Contracted Services</v>
          </cell>
        </row>
        <row r="10">
          <cell r="A10" t="str">
            <v>Repairs and Maintenance</v>
          </cell>
        </row>
        <row r="11">
          <cell r="A11" t="str">
            <v>Payroll</v>
          </cell>
        </row>
        <row r="12">
          <cell r="A12" t="str">
            <v>Utilities</v>
          </cell>
        </row>
        <row r="13">
          <cell r="A13" t="str">
            <v>Property Taxes</v>
          </cell>
        </row>
        <row r="14">
          <cell r="A14" t="str">
            <v>Management fee</v>
          </cell>
        </row>
        <row r="15">
          <cell r="A15" t="str">
            <v>Insurance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id="1" name="ExpensesBox" displayName="ExpensesBox" ref="G28:J45" headerRowCount="1" totalsRowCount="0" totalsRowShown="0">
  <tableColumns count="4">
    <tableColumn id="1" name="Expenses"/>
    <tableColumn id="2" name=""/>
    <tableColumn id="3" name=""/>
    <tableColumn id="4" name="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 filterMode="0">
    <tabColor rgb="FF203864"/>
    <outlinePr summaryBelow="1" summaryRight="1"/>
    <pageSetUpPr fitToPage="1"/>
  </sheetPr>
  <dimension ref="B2:R28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K24" activeCellId="0" sqref="K24"/>
    </sheetView>
  </sheetViews>
  <sheetFormatPr baseColWidth="8" defaultColWidth="8.8515625" defaultRowHeight="15" zeroHeight="0" outlineLevelRow="0"/>
  <cols>
    <col width="8.85" customWidth="1" style="545" min="1" max="1"/>
    <col width="32.43" customWidth="1" style="545" min="2" max="2"/>
    <col width="4.43" customWidth="1" style="545" min="3" max="3"/>
    <col width="3.57" customWidth="1" style="545" min="4" max="4"/>
    <col width="12.14" customWidth="1" style="545" min="5" max="5"/>
    <col width="10.43" customWidth="1" style="545" min="6" max="6"/>
    <col width="3.57" customWidth="1" style="545" min="7" max="7"/>
    <col width="11.43" customWidth="1" style="545" min="8" max="8"/>
    <col width="11.85" customWidth="1" style="545" min="9" max="9"/>
    <col width="3.86" customWidth="1" style="545" min="10" max="10"/>
    <col width="35.85" customWidth="1" style="545" min="11" max="11"/>
    <col hidden="1" width="25.57" customWidth="1" style="545" min="12" max="12"/>
    <col hidden="1" width="39" customWidth="1" style="545" min="13" max="13"/>
    <col hidden="1" width="9.140000000000001" customWidth="1" style="545" min="14" max="15"/>
    <col width="4" customWidth="1" style="545" min="16" max="16"/>
    <col width="18.57" customWidth="1" style="545" min="17" max="17"/>
    <col width="21.43" customWidth="1" style="545" min="18" max="18"/>
    <col width="8.85" customWidth="1" style="545" min="19" max="21"/>
    <col width="9.57" customWidth="1" style="545" min="22" max="22"/>
    <col width="8.85" customWidth="1" style="545" min="23" max="1024"/>
  </cols>
  <sheetData>
    <row r="2" ht="22.5" customHeight="1" s="546">
      <c r="B2" s="547" t="inlineStr">
        <is>
          <t>Income and Expenses</t>
        </is>
      </c>
      <c r="C2" s="547" t="n"/>
      <c r="D2" s="548" t="n"/>
      <c r="E2" s="548" t="n"/>
      <c r="F2" s="548" t="n"/>
      <c r="G2" s="548" t="n"/>
      <c r="H2" s="548" t="n"/>
      <c r="I2" s="548" t="n"/>
      <c r="J2" s="548" t="n"/>
      <c r="K2" s="548" t="n"/>
      <c r="L2" s="549" t="inlineStr">
        <is>
          <t>Chart Info</t>
        </is>
      </c>
      <c r="M2" s="550" t="n"/>
      <c r="N2" s="550" t="n"/>
      <c r="O2" s="550" t="n"/>
      <c r="P2" s="550" t="n"/>
      <c r="Q2" s="550" t="n"/>
      <c r="R2" s="550" t="n"/>
    </row>
    <row r="3" ht="18.75" customHeight="1" s="546">
      <c r="B3" s="551" t="inlineStr">
        <is>
          <t>Number of Units</t>
        </is>
      </c>
      <c r="C3" s="551">
        <f>Units</f>
        <v/>
      </c>
      <c r="D3" s="550" t="n"/>
      <c r="E3" s="550" t="n"/>
      <c r="F3" s="550" t="n"/>
      <c r="G3" s="550" t="n"/>
      <c r="H3" s="551" t="n"/>
      <c r="I3" s="551" t="n"/>
      <c r="J3" s="550" t="n"/>
      <c r="K3" s="551" t="n"/>
      <c r="L3" s="549" t="inlineStr">
        <is>
          <t>Total Expenses</t>
        </is>
      </c>
      <c r="M3" s="552">
        <f>E26/E15</f>
        <v/>
      </c>
      <c r="N3" s="553" t="n"/>
      <c r="O3" s="550" t="n"/>
      <c r="P3" s="550" t="n"/>
      <c r="Q3" s="550" t="n"/>
      <c r="R3" s="550" t="n"/>
    </row>
    <row r="4" ht="18.75" customHeight="1" s="546">
      <c r="B4" s="554" t="n"/>
      <c r="C4" s="555" t="n"/>
      <c r="D4" s="556" t="n"/>
      <c r="E4" s="557" t="inlineStr">
        <is>
          <t>In Place</t>
        </is>
      </c>
      <c r="F4" s="558" t="n"/>
      <c r="G4" s="556" t="n"/>
      <c r="H4" s="559" t="inlineStr">
        <is>
          <t>CREBO Pro Forma</t>
        </is>
      </c>
      <c r="I4" s="560" t="n"/>
      <c r="J4" s="561" t="n"/>
      <c r="K4" s="562" t="n"/>
      <c r="L4" s="563" t="n"/>
      <c r="M4" s="564" t="n"/>
      <c r="N4" s="565" t="n"/>
      <c r="O4" s="561" t="n"/>
      <c r="P4" s="561" t="n"/>
      <c r="Q4" s="561" t="n"/>
      <c r="R4" s="561" t="n"/>
    </row>
    <row r="5" ht="18.75" customHeight="1" s="546">
      <c r="B5" s="566" t="inlineStr">
        <is>
          <t>INCOME</t>
        </is>
      </c>
      <c r="C5" s="567" t="n"/>
      <c r="D5" s="568" t="n"/>
      <c r="E5" s="569" t="n"/>
      <c r="F5" s="569" t="inlineStr">
        <is>
          <t>$/unit</t>
        </is>
      </c>
      <c r="G5" s="568" t="n"/>
      <c r="H5" s="569" t="n"/>
      <c r="I5" s="570" t="inlineStr">
        <is>
          <t>$/unit</t>
        </is>
      </c>
      <c r="J5" s="568" t="n"/>
      <c r="K5" s="569" t="inlineStr">
        <is>
          <t>Berkadia Notes</t>
        </is>
      </c>
      <c r="L5" s="549" t="n"/>
      <c r="M5" s="553" t="n"/>
      <c r="N5" s="553" t="n"/>
      <c r="O5" s="550" t="n"/>
      <c r="P5" s="550" t="n"/>
      <c r="Q5" s="571" t="inlineStr">
        <is>
          <t>Taxes</t>
        </is>
      </c>
    </row>
    <row r="6" ht="18.75" customHeight="1" s="546">
      <c r="B6" s="572" t="inlineStr">
        <is>
          <t>Gross Potential Rent</t>
        </is>
      </c>
      <c r="C6" s="573" t="n"/>
      <c r="D6" s="574" t="n"/>
      <c r="E6" s="575">
        <f>'Cash Flows - Strike'!E17</f>
        <v/>
      </c>
      <c r="F6" s="575">
        <f>E6/$C$3</f>
        <v/>
      </c>
      <c r="G6" s="575" t="n"/>
      <c r="H6" s="576">
        <f>'Cash Flows - Strike'!G17</f>
        <v/>
      </c>
      <c r="I6" s="577">
        <f>H6/$C$3</f>
        <v/>
      </c>
      <c r="J6" s="574" t="n"/>
      <c r="K6" s="578" t="inlineStr">
        <is>
          <t>Estimated Market Rent</t>
        </is>
      </c>
      <c r="L6" s="549" t="n"/>
      <c r="M6" s="553" t="n"/>
      <c r="N6" s="553" t="n"/>
      <c r="O6" s="550" t="n"/>
      <c r="P6" s="550" t="n"/>
      <c r="Q6" s="579" t="inlineStr">
        <is>
          <t xml:space="preserve">Assesesed Value </t>
        </is>
      </c>
      <c r="R6" s="579" t="inlineStr">
        <is>
          <t>% of Purchase Price</t>
        </is>
      </c>
    </row>
    <row r="7" ht="18.75" customHeight="1" s="546">
      <c r="B7" s="572" t="inlineStr">
        <is>
          <t>Less Vacancy</t>
        </is>
      </c>
      <c r="C7" s="573" t="n"/>
      <c r="D7" s="580" t="n"/>
      <c r="E7" s="581">
        <f>'Cash Flows - Strike'!E18</f>
        <v/>
      </c>
      <c r="F7" s="581">
        <f>E7/$C$3</f>
        <v/>
      </c>
      <c r="G7" s="581" t="n"/>
      <c r="H7" s="582">
        <f>'Cash Flows - Strike'!G18</f>
        <v/>
      </c>
      <c r="I7" s="583">
        <f>H7/$C$3</f>
        <v/>
      </c>
      <c r="J7" s="580" t="n"/>
      <c r="K7" s="584">
        <f>-Inputs!U7</f>
        <v/>
      </c>
      <c r="L7" s="549" t="n"/>
      <c r="M7" s="550" t="inlineStr">
        <is>
          <t>Pro Forma Income/Expense Comparison</t>
        </is>
      </c>
      <c r="N7" s="553" t="n"/>
      <c r="O7" s="550" t="n"/>
      <c r="P7" s="550" t="n"/>
      <c r="Q7" s="585">
        <f>((R9/Q9)*1000)</f>
        <v/>
      </c>
      <c r="R7" s="586">
        <f>Q7/Inputs!$E$8</f>
        <v/>
      </c>
    </row>
    <row r="8" ht="18.75" customHeight="1" s="546">
      <c r="B8" s="572" t="inlineStr">
        <is>
          <t>Bad Debt &amp; Loss to Lease</t>
        </is>
      </c>
      <c r="C8" s="573" t="n"/>
      <c r="D8" s="580" t="n"/>
      <c r="E8" s="581">
        <f>'Cash Flows - Strike'!E19</f>
        <v/>
      </c>
      <c r="F8" s="581">
        <f>E8/$C$3</f>
        <v/>
      </c>
      <c r="G8" s="581" t="n"/>
      <c r="H8" s="582">
        <f>'Cash Flows - Strike'!G19</f>
        <v/>
      </c>
      <c r="I8" s="587">
        <f>H8/$C$3</f>
        <v/>
      </c>
      <c r="J8" s="580" t="n"/>
      <c r="K8" s="584">
        <f>-Inputs!U8</f>
        <v/>
      </c>
      <c r="L8" s="549" t="n"/>
      <c r="M8" s="550" t="n"/>
      <c r="N8" s="553" t="n"/>
      <c r="O8" s="550" t="n"/>
      <c r="P8" s="550" t="n"/>
      <c r="Q8" s="579" t="inlineStr">
        <is>
          <t>Millage Rate</t>
        </is>
      </c>
      <c r="R8" s="579" t="inlineStr">
        <is>
          <t>Total Taxes</t>
        </is>
      </c>
    </row>
    <row r="9" ht="18.75" customHeight="1" s="546">
      <c r="B9" s="588" t="inlineStr">
        <is>
          <t>Effective Rental Income</t>
        </is>
      </c>
      <c r="C9" s="589" t="n"/>
      <c r="D9" s="590" t="n"/>
      <c r="E9" s="590">
        <f>SUM(E6:E7)</f>
        <v/>
      </c>
      <c r="F9" s="590">
        <f>E9/$C$3</f>
        <v/>
      </c>
      <c r="G9" s="590" t="n"/>
      <c r="H9" s="590">
        <f>SUM(H6:H8)</f>
        <v/>
      </c>
      <c r="I9" s="591">
        <f>H9/$C$3</f>
        <v/>
      </c>
      <c r="J9" s="590" t="n"/>
      <c r="K9" s="592" t="n"/>
      <c r="L9" s="593" t="inlineStr">
        <is>
          <t>Input expenses numbers.</t>
        </is>
      </c>
      <c r="M9" s="553" t="n"/>
      <c r="N9" s="553" t="n"/>
      <c r="O9" s="550" t="n"/>
      <c r="P9" s="550" t="n"/>
      <c r="Q9" s="594" t="n">
        <v>0</v>
      </c>
      <c r="R9" s="595">
        <f>H23</f>
        <v/>
      </c>
    </row>
    <row r="10" ht="18.75" customHeight="1" s="546">
      <c r="B10" s="572" t="inlineStr">
        <is>
          <t xml:space="preserve">Other Income </t>
        </is>
      </c>
      <c r="C10" s="573" t="n"/>
      <c r="D10" s="576" t="n"/>
      <c r="E10" s="576">
        <f>'Cash Flows - Strike'!E24</f>
        <v/>
      </c>
      <c r="F10" s="576">
        <f>E10/$C$3</f>
        <v/>
      </c>
      <c r="G10" s="576" t="n"/>
      <c r="H10" s="576">
        <f>'Cash Flows - Strike'!G24</f>
        <v/>
      </c>
      <c r="I10" s="591">
        <f>H10/$C$3</f>
        <v/>
      </c>
      <c r="J10" s="576" t="n"/>
      <c r="K10" s="592" t="inlineStr">
        <is>
          <t>Based on Seller's Financials</t>
        </is>
      </c>
      <c r="L10" s="553" t="n"/>
      <c r="M10" s="553" t="n"/>
      <c r="N10" s="553" t="n"/>
      <c r="O10" s="550" t="n"/>
      <c r="P10" s="550" t="n"/>
      <c r="Q10" s="550" t="n"/>
      <c r="R10" s="550" t="n"/>
    </row>
    <row r="11" ht="18.75" customHeight="1" s="546">
      <c r="B11" s="572" t="inlineStr">
        <is>
          <t xml:space="preserve">Parking Income </t>
        </is>
      </c>
      <c r="C11" s="550" t="n"/>
      <c r="D11" s="576" t="n"/>
      <c r="E11" s="576" t="n"/>
      <c r="F11" s="576">
        <f>E11/$C$3</f>
        <v/>
      </c>
      <c r="G11" s="576" t="n"/>
      <c r="H11" s="576" t="n"/>
      <c r="I11" s="577">
        <f>H11/$C$3</f>
        <v/>
      </c>
      <c r="J11" s="576" t="n"/>
      <c r="K11" s="592" t="n"/>
      <c r="L11" s="550" t="n"/>
      <c r="M11" s="550" t="n"/>
      <c r="N11" s="553" t="n"/>
      <c r="O11" s="550" t="n"/>
      <c r="P11" s="550" t="n"/>
      <c r="Q11" s="550" t="n"/>
      <c r="R11" s="550" t="n"/>
    </row>
    <row r="12" ht="18.75" customHeight="1" s="546">
      <c r="B12" s="572" t="inlineStr">
        <is>
          <t>Fee Income</t>
        </is>
      </c>
      <c r="C12" s="573" t="n"/>
      <c r="D12" s="576" t="n"/>
      <c r="E12" s="576" t="n"/>
      <c r="F12" s="576">
        <f>E12/$C$3</f>
        <v/>
      </c>
      <c r="G12" s="576" t="n"/>
      <c r="H12" s="576" t="n"/>
      <c r="I12" s="577">
        <f>H12/$C$3</f>
        <v/>
      </c>
      <c r="J12" s="576" t="n"/>
      <c r="K12" s="592" t="n"/>
      <c r="L12" s="550" t="n"/>
      <c r="M12" s="550" t="n"/>
      <c r="N12" s="553" t="n"/>
      <c r="O12" s="550" t="n"/>
      <c r="P12" s="550" t="n"/>
      <c r="Q12" s="550" t="n"/>
      <c r="R12" s="550" t="n"/>
    </row>
    <row r="13" ht="18.75" customHeight="1" s="546">
      <c r="B13" s="588" t="inlineStr">
        <is>
          <t>Total Other Income</t>
        </is>
      </c>
      <c r="C13" s="589" t="n"/>
      <c r="D13" s="590" t="n"/>
      <c r="E13" s="590">
        <f>SUM(E10:E11)</f>
        <v/>
      </c>
      <c r="F13" s="590">
        <f>E13/$C$3</f>
        <v/>
      </c>
      <c r="G13" s="590" t="n"/>
      <c r="H13" s="590">
        <f>SUM(H10:H11)</f>
        <v/>
      </c>
      <c r="I13" s="591">
        <f>H13/$C$3</f>
        <v/>
      </c>
      <c r="J13" s="590" t="n"/>
      <c r="K13" s="592" t="n"/>
      <c r="L13" s="550" t="n"/>
      <c r="M13" s="550" t="n"/>
      <c r="N13" s="553" t="n"/>
      <c r="O13" s="550" t="n"/>
      <c r="P13" s="550" t="n"/>
      <c r="Q13" s="550" t="n"/>
      <c r="R13" s="550" t="n"/>
    </row>
    <row r="14" ht="18.75" customHeight="1" s="546">
      <c r="B14" s="596" t="inlineStr">
        <is>
          <t>Gross Potential Revenue</t>
        </is>
      </c>
      <c r="C14" s="597" t="n"/>
      <c r="D14" s="576" t="n"/>
      <c r="E14" s="576">
        <f>E13+E6</f>
        <v/>
      </c>
      <c r="F14" s="576">
        <f>E14/$C$3</f>
        <v/>
      </c>
      <c r="G14" s="576" t="n"/>
      <c r="H14" s="576">
        <f>H13+H6</f>
        <v/>
      </c>
      <c r="I14" s="577">
        <f>H14/$C$3</f>
        <v/>
      </c>
      <c r="J14" s="576" t="n"/>
      <c r="K14" s="592" t="n"/>
      <c r="L14" s="549" t="inlineStr">
        <is>
          <t>Effective Gross Income</t>
        </is>
      </c>
      <c r="M14" s="552">
        <f>1-#REF!</f>
        <v/>
      </c>
      <c r="N14" s="553" t="n"/>
      <c r="O14" s="550" t="n"/>
      <c r="P14" s="550" t="n"/>
      <c r="Q14" s="550" t="n"/>
      <c r="R14" s="550" t="n"/>
    </row>
    <row r="15" ht="18.75" customHeight="1" s="546">
      <c r="B15" s="598" t="inlineStr">
        <is>
          <t>Effective Gross Income</t>
        </is>
      </c>
      <c r="C15" s="599" t="n"/>
      <c r="D15" s="576" t="n"/>
      <c r="E15" s="600">
        <f>SUM(E13,E9)</f>
        <v/>
      </c>
      <c r="F15" s="600">
        <f>E15/$C$3</f>
        <v/>
      </c>
      <c r="G15" s="576" t="n"/>
      <c r="H15" s="600">
        <f>SUM(H13,H9)</f>
        <v/>
      </c>
      <c r="I15" s="601">
        <f>H15/$C$3</f>
        <v/>
      </c>
      <c r="J15" s="576" t="n"/>
      <c r="K15" s="590" t="n"/>
      <c r="L15" s="602" t="inlineStr">
        <is>
          <t>Vacancy:</t>
        </is>
      </c>
      <c r="M15" s="603" t="n">
        <v>0.03</v>
      </c>
      <c r="N15" s="602" t="n"/>
      <c r="O15" s="604" t="n"/>
      <c r="P15" s="550" t="n"/>
      <c r="Q15" s="550" t="n"/>
      <c r="R15" s="550" t="n"/>
    </row>
    <row r="16" ht="18.75" customHeight="1" s="546">
      <c r="B16" s="566" t="inlineStr">
        <is>
          <t>EXPENSES</t>
        </is>
      </c>
      <c r="C16" s="567" t="n"/>
      <c r="D16" s="568" t="n"/>
      <c r="E16" s="569" t="n"/>
      <c r="F16" s="569" t="inlineStr">
        <is>
          <t>$/unit</t>
        </is>
      </c>
      <c r="G16" s="568" t="n"/>
      <c r="H16" s="569" t="n"/>
      <c r="I16" s="570" t="inlineStr">
        <is>
          <t>$/unit</t>
        </is>
      </c>
      <c r="J16" s="568" t="n"/>
      <c r="K16" s="569" t="n"/>
      <c r="L16" s="605" t="inlineStr">
        <is>
          <t>User Instructions:</t>
        </is>
      </c>
      <c r="M16" s="606" t="inlineStr">
        <is>
          <t>Why we Made the decision</t>
        </is>
      </c>
      <c r="N16" s="607" t="n"/>
      <c r="O16" s="608" t="n"/>
      <c r="P16" s="550" t="n"/>
      <c r="Q16" s="550" t="n"/>
      <c r="R16" s="550" t="n"/>
    </row>
    <row r="17" ht="18.75" customHeight="1" s="546">
      <c r="B17" s="572">
        <f>'[2]Income and Expenses'!A7</f>
        <v/>
      </c>
      <c r="C17" s="573" t="n"/>
      <c r="D17" s="576" t="n"/>
      <c r="E17" s="576">
        <f>'Cash Flows - Strike'!E32</f>
        <v/>
      </c>
      <c r="F17" s="576">
        <f>E17/$C$3</f>
        <v/>
      </c>
      <c r="G17" s="576" t="n"/>
      <c r="H17" s="576">
        <f>'Cash Flows - Strike'!G32</f>
        <v/>
      </c>
      <c r="I17" s="577">
        <f>H17/$C$3</f>
        <v/>
      </c>
      <c r="J17" s="576" t="n"/>
      <c r="K17" s="609">
        <f>I17</f>
        <v/>
      </c>
      <c r="L17" s="553" t="n"/>
      <c r="M17" s="553" t="n"/>
      <c r="N17" s="550" t="n"/>
      <c r="O17" s="550" t="n"/>
      <c r="P17" s="550" t="n"/>
      <c r="Q17" s="550" t="n"/>
      <c r="R17" s="550" t="n"/>
    </row>
    <row r="18" ht="18.75" customHeight="1" s="546">
      <c r="B18" s="572">
        <f>'[2]Income and Expenses'!A8</f>
        <v/>
      </c>
      <c r="C18" s="573" t="n"/>
      <c r="D18" s="576" t="n"/>
      <c r="E18" s="576">
        <f>'Cash Flows - Strike'!E28</f>
        <v/>
      </c>
      <c r="F18" s="576">
        <f>E18/$C$3</f>
        <v/>
      </c>
      <c r="G18" s="576" t="n"/>
      <c r="H18" s="576">
        <f>'Cash Flows - Strike'!G28</f>
        <v/>
      </c>
      <c r="I18" s="577">
        <f>H18/$C$3</f>
        <v/>
      </c>
      <c r="J18" s="576" t="n"/>
      <c r="K18" s="609">
        <f>I18</f>
        <v/>
      </c>
      <c r="L18" s="553" t="n"/>
      <c r="M18" s="553" t="n"/>
      <c r="N18" s="550" t="n"/>
      <c r="O18" s="550" t="n"/>
      <c r="P18" s="550" t="n"/>
      <c r="Q18" s="550" t="n"/>
      <c r="R18" s="550" t="n"/>
    </row>
    <row r="19" ht="18.75" customHeight="1" s="546">
      <c r="B19" s="572">
        <f>'[2]Income and Expenses'!A9</f>
        <v/>
      </c>
      <c r="C19" s="573" t="n"/>
      <c r="D19" s="576" t="n"/>
      <c r="E19" s="576">
        <f>'Cash Flows - Strike'!E33+'Cash Flows - Strike'!E38+'Cash Flows - Strike'!E34+'Cash Flows - Strike'!E35</f>
        <v/>
      </c>
      <c r="F19" s="576">
        <f>E19/$C$3</f>
        <v/>
      </c>
      <c r="G19" s="576" t="n"/>
      <c r="H19" s="576">
        <f>'Cash Flows - Strike'!G33+'Cash Flows - Strike'!G35+'Cash Flows - Strike'!G38</f>
        <v/>
      </c>
      <c r="I19" s="577">
        <f>H19/$C$3</f>
        <v/>
      </c>
      <c r="J19" s="576" t="n"/>
      <c r="K19" s="609">
        <f>I19</f>
        <v/>
      </c>
      <c r="L19" s="553" t="n"/>
      <c r="M19" s="553">
        <f>B21</f>
        <v/>
      </c>
      <c r="N19" s="550" t="n"/>
      <c r="O19" s="550" t="n"/>
      <c r="P19" s="550" t="n"/>
      <c r="Q19" s="550" t="n"/>
      <c r="R19" s="550" t="n"/>
    </row>
    <row r="20" ht="18.75" customHeight="1" s="546">
      <c r="B20" s="572">
        <f>'[2]Income and Expenses'!A10</f>
        <v/>
      </c>
      <c r="C20" s="573" t="n"/>
      <c r="D20" s="576" t="n"/>
      <c r="E20" s="576">
        <f>'Cash Flows - Strike'!E31</f>
        <v/>
      </c>
      <c r="F20" s="576">
        <f>E20/$C$3</f>
        <v/>
      </c>
      <c r="G20" s="576" t="n"/>
      <c r="H20" s="576">
        <f>'Cash Flows - Strike'!G31</f>
        <v/>
      </c>
      <c r="I20" s="577">
        <f>H20/$C$3</f>
        <v/>
      </c>
      <c r="J20" s="576" t="n"/>
      <c r="K20" s="609">
        <f>I20</f>
        <v/>
      </c>
      <c r="L20" s="553" t="n"/>
      <c r="M20" s="553">
        <f>B20</f>
        <v/>
      </c>
      <c r="N20" s="550" t="n"/>
      <c r="O20" s="550" t="n"/>
      <c r="P20" s="610" t="n"/>
      <c r="Q20" s="550" t="n"/>
      <c r="R20" s="550" t="n"/>
    </row>
    <row r="21" ht="18.75" customHeight="1" s="546">
      <c r="B21" s="572">
        <f>'[2]Income and Expenses'!A11</f>
        <v/>
      </c>
      <c r="C21" s="573" t="n"/>
      <c r="D21" s="576" t="n"/>
      <c r="E21" s="576">
        <f>'Cash Flows - Strike'!E29</f>
        <v/>
      </c>
      <c r="F21" s="576">
        <f>E21/$C$3</f>
        <v/>
      </c>
      <c r="G21" s="576" t="n"/>
      <c r="H21" s="576">
        <f>'Cash Flows - Strike'!G29</f>
        <v/>
      </c>
      <c r="I21" s="577">
        <f>H21/$C$3</f>
        <v/>
      </c>
      <c r="J21" s="576" t="n"/>
      <c r="K21" s="609">
        <f>I21</f>
        <v/>
      </c>
      <c r="L21" s="593" t="inlineStr">
        <is>
          <t>User Instructions:</t>
        </is>
      </c>
      <c r="M21" s="553">
        <f>B18</f>
        <v/>
      </c>
      <c r="N21" s="550" t="n"/>
      <c r="O21" s="550" t="n"/>
      <c r="P21" s="550" t="n"/>
      <c r="Q21" s="550" t="n"/>
      <c r="R21" s="550" t="n"/>
    </row>
    <row r="22" ht="18.75" customHeight="1" s="546">
      <c r="B22" s="572">
        <f>'[2]Income and Expenses'!A12</f>
        <v/>
      </c>
      <c r="C22" s="573" t="n"/>
      <c r="D22" s="576" t="n"/>
      <c r="E22" s="576">
        <f>SUM('Cash Flows - Strike'!E36:E37)</f>
        <v/>
      </c>
      <c r="F22" s="576">
        <f>E22/$C$3</f>
        <v/>
      </c>
      <c r="G22" s="576" t="n"/>
      <c r="H22" s="576">
        <f>'Cash Flows - Strike'!G36+'Cash Flows - Strike'!G37</f>
        <v/>
      </c>
      <c r="I22" s="577">
        <f>H22/$C$3</f>
        <v/>
      </c>
      <c r="J22" s="576" t="n"/>
      <c r="K22" s="609">
        <f>I22</f>
        <v/>
      </c>
      <c r="L22" s="593" t="n"/>
      <c r="M22" s="553" t="n"/>
      <c r="N22" s="550" t="n"/>
      <c r="O22" s="550" t="n"/>
      <c r="P22" s="550" t="n"/>
      <c r="Q22" s="550" t="n"/>
      <c r="R22" s="550" t="n"/>
    </row>
    <row r="23" ht="18.75" customHeight="1" s="546">
      <c r="B23" s="572">
        <f>'[2]Income and Expenses'!A13</f>
        <v/>
      </c>
      <c r="C23" s="573" t="n"/>
      <c r="D23" s="576" t="n"/>
      <c r="E23" s="576">
        <f>'Cash Flows - Strike'!E41</f>
        <v/>
      </c>
      <c r="F23" s="576">
        <f>E23/$C$3</f>
        <v/>
      </c>
      <c r="G23" s="576" t="n"/>
      <c r="H23" s="576">
        <f>'Cash Flows - Strike'!G41</f>
        <v/>
      </c>
      <c r="I23" s="577">
        <f>H23/$C$3</f>
        <v/>
      </c>
      <c r="J23" s="576" t="n"/>
      <c r="K23" s="611">
        <f>R7</f>
        <v/>
      </c>
      <c r="L23" s="593" t="n"/>
      <c r="M23" s="553">
        <f>B23</f>
        <v/>
      </c>
      <c r="N23" s="550" t="n"/>
      <c r="O23" s="550" t="n"/>
      <c r="P23" s="550" t="n"/>
      <c r="Q23" s="550" t="n"/>
      <c r="R23" s="550" t="n"/>
    </row>
    <row r="24" ht="18.75" customHeight="1" s="546">
      <c r="B24" s="572">
        <f>'[2]Income and Expenses'!A14</f>
        <v/>
      </c>
      <c r="C24" s="612" t="n"/>
      <c r="D24" s="590" t="n"/>
      <c r="E24" s="576">
        <f>'Cash Flows - Strike'!E40</f>
        <v/>
      </c>
      <c r="F24" s="576">
        <f>E24/$C$3</f>
        <v/>
      </c>
      <c r="G24" s="590" t="n"/>
      <c r="H24" s="576">
        <f>'Cash Flows - Strike'!G40</f>
        <v/>
      </c>
      <c r="I24" s="577">
        <f>H24/$C$3</f>
        <v/>
      </c>
      <c r="J24" s="590" t="n"/>
      <c r="K24" s="613">
        <f>Inputs!H42</f>
        <v/>
      </c>
      <c r="L24" s="553" t="n"/>
      <c r="M24" s="614" t="inlineStr">
        <is>
          <t>Price</t>
        </is>
      </c>
      <c r="N24" s="553" t="n"/>
      <c r="O24" s="550" t="n"/>
      <c r="P24" s="550" t="n"/>
      <c r="Q24" s="550" t="n"/>
      <c r="R24" s="550" t="n"/>
    </row>
    <row r="25" ht="18.75" customHeight="1" s="546">
      <c r="B25" s="572">
        <f>'[2]Income and Expenses'!A15</f>
        <v/>
      </c>
      <c r="C25" s="612" t="n"/>
      <c r="D25" s="590" t="n"/>
      <c r="E25" s="576">
        <f>'Cash Flows - Strike'!E39</f>
        <v/>
      </c>
      <c r="F25" s="576">
        <f>E25/$C$3</f>
        <v/>
      </c>
      <c r="G25" s="590" t="n"/>
      <c r="H25" s="576">
        <f>'Cash Flows - Strike'!G39</f>
        <v/>
      </c>
      <c r="I25" s="577">
        <f>H25/$C$3</f>
        <v/>
      </c>
      <c r="J25" s="590" t="n"/>
      <c r="K25" s="609">
        <f>I25</f>
        <v/>
      </c>
      <c r="L25" s="553" t="n"/>
      <c r="M25" s="614" t="n"/>
      <c r="N25" s="553" t="n"/>
      <c r="O25" s="550" t="n"/>
      <c r="P25" s="550" t="n"/>
      <c r="Q25" s="550" t="n"/>
      <c r="R25" s="550" t="n"/>
    </row>
    <row r="26" ht="18.75" customHeight="1" s="546">
      <c r="B26" s="598" t="inlineStr">
        <is>
          <t>Total Expenses</t>
        </is>
      </c>
      <c r="C26" s="599" t="n"/>
      <c r="D26" s="576" t="n"/>
      <c r="E26" s="600">
        <f>SUM(E17:E25)</f>
        <v/>
      </c>
      <c r="F26" s="600">
        <f>E26/$C$3</f>
        <v/>
      </c>
      <c r="G26" s="576" t="n"/>
      <c r="H26" s="600">
        <f>SUM(H17:H25)</f>
        <v/>
      </c>
      <c r="I26" s="601">
        <f>H26/$C$3</f>
        <v/>
      </c>
      <c r="J26" s="576" t="n"/>
      <c r="K26" s="615" t="inlineStr">
        <is>
          <t>Percent Upside</t>
        </is>
      </c>
      <c r="L26" s="602" t="n"/>
      <c r="M26" s="602" t="n"/>
      <c r="N26" s="604" t="n"/>
      <c r="O26" s="604" t="n"/>
      <c r="P26" s="550" t="n"/>
      <c r="Q26" s="550" t="n"/>
      <c r="R26" s="550" t="n"/>
    </row>
    <row r="27" ht="18.75" customHeight="1" s="546">
      <c r="B27" s="616" t="inlineStr">
        <is>
          <t>Net Operating Income</t>
        </is>
      </c>
      <c r="C27" s="617" t="n"/>
      <c r="D27" s="618" t="n"/>
      <c r="E27" s="619">
        <f>E15-E26</f>
        <v/>
      </c>
      <c r="F27" s="619" t="n"/>
      <c r="G27" s="618" t="n"/>
      <c r="H27" s="619">
        <f>H15-H26</f>
        <v/>
      </c>
      <c r="I27" s="620" t="n"/>
      <c r="J27" s="568" t="n"/>
      <c r="K27" s="621">
        <f>(H27-E27)/E27</f>
        <v/>
      </c>
      <c r="L27" s="605" t="n"/>
      <c r="M27" s="606" t="n"/>
      <c r="N27" s="607" t="n"/>
      <c r="O27" s="608" t="n"/>
      <c r="P27" s="550" t="n"/>
      <c r="Q27" s="550" t="n"/>
      <c r="R27" s="550" t="n"/>
    </row>
    <row r="28" ht="15" customHeight="1" s="546">
      <c r="B28" s="553" t="n"/>
      <c r="C28" s="553" t="n"/>
      <c r="D28" s="553" t="n"/>
      <c r="E28" s="552">
        <f>IFERROR(E26/E15,"")</f>
        <v/>
      </c>
      <c r="F28" s="553" t="n"/>
      <c r="G28" s="553" t="n"/>
      <c r="H28" s="552">
        <f>IFERROR(H26/H15,"")</f>
        <v/>
      </c>
      <c r="I28" s="553" t="n"/>
      <c r="J28" s="553" t="n"/>
      <c r="K28" s="553" t="n"/>
      <c r="L28" s="553" t="n"/>
      <c r="M28" s="553" t="n"/>
      <c r="N28" s="550" t="n"/>
      <c r="O28" s="550" t="n"/>
      <c r="P28" s="550" t="n"/>
      <c r="Q28" s="550" t="n"/>
      <c r="R28" s="550" t="n"/>
    </row>
  </sheetData>
  <mergeCells count="5">
    <mergeCell ref="E4:F4"/>
    <mergeCell ref="M27:O27"/>
    <mergeCell ref="Q5:R5"/>
    <mergeCell ref="H4:I4"/>
    <mergeCell ref="M16:O16"/>
  </mergeCells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385724"/>
    <outlinePr summaryBelow="1" summaryRight="1"/>
    <pageSetUpPr fitToPage="1"/>
  </sheetPr>
  <dimension ref="A1:AI110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I15" activeCellId="0" sqref="I15"/>
    </sheetView>
  </sheetViews>
  <sheetFormatPr baseColWidth="8" defaultColWidth="21.58203125" defaultRowHeight="15" zeroHeight="0" outlineLevelRow="0"/>
  <cols>
    <col width="3.43" customWidth="1" style="622" min="1" max="1"/>
    <col width="9" customWidth="1" style="623" min="2" max="2"/>
    <col width="13.14" customWidth="1" style="623" min="3" max="3"/>
    <col hidden="1" width="12.43" customWidth="1" style="623" min="4" max="4"/>
    <col width="8.43" customWidth="1" style="623" min="5" max="5"/>
    <col hidden="1" width="15.57" customWidth="1" style="623" min="6" max="6"/>
    <col width="11.85" customWidth="1" style="623" min="7" max="7"/>
    <col width="11.43" customWidth="1" style="624" min="8" max="8"/>
    <col width="5.43" customWidth="1" style="625" min="9" max="9"/>
    <col width="12.85" customWidth="1" style="624" min="10" max="10"/>
    <col hidden="1" width="5.43" customWidth="1" style="625" min="11" max="11"/>
    <col hidden="1" width="8.85" customWidth="1" style="626" min="12" max="12"/>
    <col width="4.43" customWidth="1" style="622" min="13" max="13"/>
    <col width="6" customWidth="1" style="623" min="14" max="14"/>
    <col width="5.57" customWidth="1" style="623" min="15" max="15"/>
    <col width="4" customWidth="1" style="623" min="16" max="16"/>
    <col width="15.43" customWidth="1" style="623" min="17" max="18"/>
    <col width="16.85" customWidth="1" style="623" min="19" max="19"/>
    <col width="17.43" customWidth="1" style="623" min="20" max="20"/>
    <col width="13.57" customWidth="1" style="623" min="21" max="21"/>
    <col width="21.57" customWidth="1" style="622" min="22" max="29"/>
    <col width="21.57" customWidth="1" style="623" min="30" max="1024"/>
  </cols>
  <sheetData>
    <row r="1" ht="15" customFormat="1" customHeight="1" s="622">
      <c r="H1" s="627" t="n"/>
      <c r="I1" s="628" t="n"/>
      <c r="J1" s="627" t="n"/>
      <c r="K1" s="628" t="n"/>
      <c r="L1" s="629" t="n"/>
    </row>
    <row r="2" hidden="1" ht="15" customHeight="1" s="546">
      <c r="B2" s="622" t="n"/>
      <c r="C2" s="630" t="inlineStr">
        <is>
          <t>Rent Roll as of:</t>
        </is>
      </c>
      <c r="D2" s="631" t="n">
        <v>45464</v>
      </c>
      <c r="E2" s="622" t="n"/>
      <c r="F2" s="622" t="n"/>
      <c r="G2" s="622" t="n"/>
      <c r="H2" s="627" t="n"/>
      <c r="I2" s="628" t="n"/>
      <c r="J2" s="627" t="n"/>
      <c r="K2" s="628" t="n"/>
      <c r="L2" s="629" t="n"/>
      <c r="N2" s="622" t="n"/>
      <c r="O2" s="622" t="n"/>
      <c r="P2" s="622" t="n"/>
      <c r="Q2" s="622" t="n"/>
      <c r="R2" s="622" t="n"/>
      <c r="S2" s="622" t="n"/>
      <c r="T2" s="622" t="n"/>
      <c r="U2" s="622" t="n"/>
      <c r="AD2" s="622" t="n"/>
      <c r="AE2" s="622" t="n"/>
      <c r="AF2" s="622" t="n"/>
      <c r="AG2" s="622" t="n"/>
      <c r="AH2" s="622" t="n"/>
      <c r="AI2" s="622" t="n"/>
    </row>
    <row r="3" ht="15" customFormat="1" customHeight="1" s="622">
      <c r="H3" s="627" t="n"/>
      <c r="I3" s="628" t="n"/>
      <c r="J3" s="627" t="n"/>
      <c r="K3" s="628" t="n"/>
      <c r="L3" s="629" t="n"/>
    </row>
    <row r="4" ht="15" customFormat="1" customHeight="1" s="632">
      <c r="A4" s="633" t="n"/>
      <c r="B4" s="633" t="n"/>
      <c r="C4" s="630" t="inlineStr">
        <is>
          <t>Unit</t>
        </is>
      </c>
      <c r="D4" s="630" t="inlineStr">
        <is>
          <t>Property Type</t>
        </is>
      </c>
      <c r="E4" s="630" t="inlineStr">
        <is>
          <t>Unit Type</t>
        </is>
      </c>
      <c r="F4" s="630" t="inlineStr">
        <is>
          <t>Occupancy Status</t>
        </is>
      </c>
      <c r="G4" s="630" t="inlineStr">
        <is>
          <t>SF</t>
        </is>
      </c>
      <c r="H4" s="630" t="inlineStr">
        <is>
          <t>Current Rent</t>
        </is>
      </c>
      <c r="I4" s="630" t="inlineStr">
        <is>
          <t>$/SF</t>
        </is>
      </c>
      <c r="J4" s="630" t="inlineStr">
        <is>
          <t>Proforma Rent</t>
        </is>
      </c>
      <c r="K4" s="630" t="inlineStr">
        <is>
          <t>$/SF</t>
        </is>
      </c>
      <c r="L4" s="630" t="inlineStr">
        <is>
          <t>% Change</t>
        </is>
      </c>
      <c r="M4" s="633" t="n"/>
      <c r="O4" s="630" t="inlineStr">
        <is>
          <t>Count</t>
        </is>
      </c>
      <c r="P4" s="630" t="inlineStr">
        <is>
          <t>SF</t>
        </is>
      </c>
      <c r="Q4" s="630" t="inlineStr">
        <is>
          <t>Current Rent AVG</t>
        </is>
      </c>
      <c r="R4" s="630" t="inlineStr">
        <is>
          <t>Current Rent $/SF</t>
        </is>
      </c>
      <c r="S4" s="630" t="inlineStr">
        <is>
          <t>Proforma Rent AVG</t>
        </is>
      </c>
      <c r="T4" s="630" t="inlineStr">
        <is>
          <t>Proforma Rent $/SF</t>
        </is>
      </c>
      <c r="U4" s="630" t="inlineStr">
        <is>
          <t>AVG % Change</t>
        </is>
      </c>
      <c r="V4" s="633" t="n"/>
      <c r="W4" s="633" t="n"/>
      <c r="X4" s="633" t="n"/>
      <c r="Y4" s="633" t="n"/>
      <c r="Z4" s="633" t="n"/>
      <c r="AA4" s="633" t="n"/>
      <c r="AB4" s="633" t="n"/>
      <c r="AC4" s="633" t="n"/>
    </row>
    <row r="5" ht="13.8" customHeight="1" s="546">
      <c r="B5" s="634" t="n">
        <v>1</v>
      </c>
      <c r="C5" s="635" t="n"/>
      <c r="D5" s="635" t="n"/>
      <c r="E5" s="635" t="n"/>
      <c r="F5" s="635" t="n"/>
      <c r="G5" s="635" t="n"/>
      <c r="H5" s="636" t="n"/>
      <c r="I5" s="637">
        <f>H5/G5</f>
        <v/>
      </c>
      <c r="J5" s="638" t="n"/>
      <c r="K5" s="639">
        <f>IFERROR(J5/G5,"-")</f>
        <v/>
      </c>
      <c r="L5" s="640">
        <f>IFERROR((J5-H5)/H5,"-")</f>
        <v/>
      </c>
      <c r="N5" s="641" t="inlineStr">
        <is>
          <t>Studio</t>
        </is>
      </c>
      <c r="O5" s="635">
        <f>COUNTIF($E:$E,$N5)</f>
        <v/>
      </c>
      <c r="P5" s="635">
        <f>IFERROR(AVERAGEIF($E:$E,$N5,$G:$G),"-")</f>
        <v/>
      </c>
      <c r="Q5" s="635">
        <f>IFERROR(AVERAGEIF($E:$E,$N5,$H:$H),"-")</f>
        <v/>
      </c>
      <c r="R5" s="635">
        <f>IFERROR(AVERAGEIF($E:$E,$N5,$I:$I),"-")</f>
        <v/>
      </c>
      <c r="S5" s="635">
        <f>IFERROR(AVERAGEIF($E:$E,$N5,$J:$J),"-")</f>
        <v/>
      </c>
      <c r="T5" s="635">
        <f>IFERROR(AVERAGEIF($E:$E,$N5,$K:$K),"-")</f>
        <v/>
      </c>
      <c r="U5" s="642">
        <f>IFERROR(AVERAGEIF($E:$E,$N5,$L:$L),"-")</f>
        <v/>
      </c>
    </row>
    <row r="6" ht="13.8" customHeight="1" s="546">
      <c r="B6" s="634" t="n">
        <v>2</v>
      </c>
      <c r="C6" s="635" t="n"/>
      <c r="D6" s="635" t="n"/>
      <c r="E6" s="635" t="n"/>
      <c r="F6" s="635" t="n"/>
      <c r="G6" s="635" t="n"/>
      <c r="H6" s="636" t="n"/>
      <c r="I6" s="637">
        <f>H6/G6</f>
        <v/>
      </c>
      <c r="J6" s="638" t="n"/>
      <c r="K6" s="639">
        <f>IFERROR(J6/G6,"-")</f>
        <v/>
      </c>
      <c r="L6" s="640">
        <f>IFERROR((J6-H6)/H6,"-")</f>
        <v/>
      </c>
      <c r="N6" s="641" t="inlineStr">
        <is>
          <t>1 Bed</t>
        </is>
      </c>
      <c r="O6" s="635">
        <f>COUNTIF($E:$E,$N6)</f>
        <v/>
      </c>
      <c r="P6" s="635">
        <f>IFERROR(AVERAGEIF($E:$E,$N6,$G:$G),"-")</f>
        <v/>
      </c>
      <c r="Q6" s="635">
        <f>IFERROR(AVERAGEIF($E:$E,$N6,$H:$H),"-")</f>
        <v/>
      </c>
      <c r="R6" s="635">
        <f>IFERROR(AVERAGEIF($E:$E,$N6,$I:$I),"-")</f>
        <v/>
      </c>
      <c r="S6" s="635">
        <f>IFERROR(AVERAGEIF($E:$E,$N6,$J:$J),"-")</f>
        <v/>
      </c>
      <c r="T6" s="635">
        <f>IFERROR(AVERAGEIF($E:$E,$N6,$K:$K),"-")</f>
        <v/>
      </c>
      <c r="U6" s="642">
        <f>IFERROR(AVERAGEIF($E:$E,$N6,$L:$L),"-")</f>
        <v/>
      </c>
    </row>
    <row r="7" ht="13.8" customHeight="1" s="546">
      <c r="B7" s="634" t="n">
        <v>3</v>
      </c>
      <c r="C7" s="635" t="n"/>
      <c r="D7" s="635" t="n"/>
      <c r="E7" s="635" t="n"/>
      <c r="F7" s="635" t="n"/>
      <c r="G7" s="635" t="n"/>
      <c r="H7" s="636" t="n"/>
      <c r="I7" s="637">
        <f>H7/G7</f>
        <v/>
      </c>
      <c r="J7" s="638" t="n"/>
      <c r="K7" s="639">
        <f>IFERROR(J7/G7,"-")</f>
        <v/>
      </c>
      <c r="L7" s="640">
        <f>IFERROR((J7-H7)/H7,"-")</f>
        <v/>
      </c>
      <c r="N7" s="641" t="inlineStr">
        <is>
          <t>2 Bed</t>
        </is>
      </c>
      <c r="O7" s="635">
        <f>COUNTIF($E:$E,$N7)</f>
        <v/>
      </c>
      <c r="P7" s="635">
        <f>IFERROR(AVERAGEIF($E:$E,$N7,$G:$G),"-")</f>
        <v/>
      </c>
      <c r="Q7" s="636">
        <f>IFERROR(AVERAGEIF($E:$E,$N7,$H:$H),"-")</f>
        <v/>
      </c>
      <c r="R7" s="637">
        <f>IFERROR(AVERAGEIF($E:$E,$N7,$I:$I),"-")</f>
        <v/>
      </c>
      <c r="S7" s="636">
        <f>IFERROR(AVERAGEIF($E:$E,$N7,$J:$J),"-")</f>
        <v/>
      </c>
      <c r="T7" s="637">
        <f>IFERROR(AVERAGEIF($E:$E,$N7,$K:$K),"-")</f>
        <v/>
      </c>
      <c r="U7" s="643">
        <f>IFERROR(AVERAGEIF($E:$E,$N7,$L:$L),"-")</f>
        <v/>
      </c>
    </row>
    <row r="8" ht="13.8" customHeight="1" s="546">
      <c r="B8" s="634" t="n">
        <v>4</v>
      </c>
      <c r="C8" s="635" t="n"/>
      <c r="D8" s="635" t="n"/>
      <c r="E8" s="635" t="n"/>
      <c r="F8" s="635" t="n"/>
      <c r="G8" s="635" t="n"/>
      <c r="H8" s="636" t="n"/>
      <c r="I8" s="637">
        <f>H8/G8</f>
        <v/>
      </c>
      <c r="J8" s="638" t="n"/>
      <c r="K8" s="639">
        <f>IFERROR(J8/G8,"-")</f>
        <v/>
      </c>
      <c r="L8" s="640">
        <f>IFERROR((J8-H8)/H8,"-")</f>
        <v/>
      </c>
      <c r="N8" s="641" t="inlineStr">
        <is>
          <t>3 Bed</t>
        </is>
      </c>
      <c r="O8" s="635">
        <f>COUNTIF($E:$E,$N8)</f>
        <v/>
      </c>
      <c r="P8" s="635">
        <f>IFERROR(AVERAGEIF($E:$E,$N8,$G:$G),"-")</f>
        <v/>
      </c>
      <c r="Q8" s="635">
        <f>IFERROR(AVERAGEIF($E:$E,$N8,$H:$H),"-")</f>
        <v/>
      </c>
      <c r="R8" s="635">
        <f>IFERROR(AVERAGEIF($E:$E,$N8,$I:$I),"-")</f>
        <v/>
      </c>
      <c r="S8" s="635">
        <f>IFERROR(AVERAGEIF($E:$E,$N8,$J:$J),"-")</f>
        <v/>
      </c>
      <c r="T8" s="635">
        <f>IFERROR(AVERAGEIF($E:$E,$N8,$K:$K),"-")</f>
        <v/>
      </c>
      <c r="U8" s="642">
        <f>IFERROR(AVERAGEIF($E:$E,$N8,$L:$L),"-")</f>
        <v/>
      </c>
    </row>
    <row r="9" ht="13.8" customHeight="1" s="546">
      <c r="B9" s="634" t="n">
        <v>5</v>
      </c>
      <c r="C9" s="635" t="n"/>
      <c r="D9" s="635" t="n"/>
      <c r="E9" s="635" t="n"/>
      <c r="F9" s="635" t="n"/>
      <c r="G9" s="635" t="n"/>
      <c r="H9" s="636" t="n"/>
      <c r="I9" s="637">
        <f>H9/G9</f>
        <v/>
      </c>
      <c r="J9" s="638" t="n"/>
      <c r="K9" s="639">
        <f>IFERROR(J9/G9,"-")</f>
        <v/>
      </c>
      <c r="L9" s="640">
        <f>IFERROR((J9-H9)/H9,"-")</f>
        <v/>
      </c>
      <c r="N9" s="641" t="inlineStr">
        <is>
          <t>4 Bed</t>
        </is>
      </c>
      <c r="O9" s="635">
        <f>COUNTIF($E:$E,$N9)</f>
        <v/>
      </c>
      <c r="P9" s="635">
        <f>IFERROR(AVERAGEIF($E:$E,$N9,$G:$G),"-")</f>
        <v/>
      </c>
      <c r="Q9" s="635">
        <f>IFERROR(AVERAGEIF($E:$E,$N9,$H:$H),"-")</f>
        <v/>
      </c>
      <c r="R9" s="635">
        <f>IFERROR(AVERAGEIF($E:$E,$N9,$I:$I),"-")</f>
        <v/>
      </c>
      <c r="S9" s="635">
        <f>IFERROR(AVERAGEIF($E:$E,$N9,$J:$J),"-")</f>
        <v/>
      </c>
      <c r="T9" s="635">
        <f>IFERROR(AVERAGEIF($E:$E,$N9,$K:$K),"-")</f>
        <v/>
      </c>
      <c r="U9" s="642">
        <f>IFERROR(AVERAGEIF($E:$E,$N9,$L:$L),"-")</f>
        <v/>
      </c>
    </row>
    <row r="10" ht="13.8" customHeight="1" s="546">
      <c r="B10" s="634" t="n">
        <v>6</v>
      </c>
      <c r="C10" s="635" t="n"/>
      <c r="D10" s="635" t="n"/>
      <c r="E10" s="635" t="n"/>
      <c r="F10" s="635" t="n"/>
      <c r="G10" s="635" t="n"/>
      <c r="H10" s="636" t="n"/>
      <c r="I10" s="637">
        <f>H10/G10</f>
        <v/>
      </c>
      <c r="J10" s="638" t="n"/>
      <c r="K10" s="639">
        <f>IFERROR(J10/G10,"-")</f>
        <v/>
      </c>
      <c r="L10" s="640">
        <f>IFERROR((J10-H10)/H10,"-")</f>
        <v/>
      </c>
      <c r="N10" s="641" t="inlineStr">
        <is>
          <t>Retail</t>
        </is>
      </c>
      <c r="O10" s="635">
        <f>COUNTIF($E:$E,$N10)</f>
        <v/>
      </c>
      <c r="P10" s="635">
        <f>IFERROR(AVERAGEIF($E:$E,$N10,$G:$G),"-")</f>
        <v/>
      </c>
      <c r="Q10" s="635">
        <f>IFERROR(AVERAGEIF($E:$E,$N10,$H:$H),"-")</f>
        <v/>
      </c>
      <c r="R10" s="635">
        <f>IFERROR(AVERAGEIF($E:$E,$N10,$I:$I),"-")</f>
        <v/>
      </c>
      <c r="S10" s="635">
        <f>IFERROR(AVERAGEIF($E:$E,$N10,$J:$J),"-")</f>
        <v/>
      </c>
      <c r="T10" s="635">
        <f>IFERROR(AVERAGEIF($E:$E,$N10,$K:$K),"-")</f>
        <v/>
      </c>
      <c r="U10" s="642">
        <f>IFERROR(AVERAGEIF($E:$E,$N10,$L:$L),"-")</f>
        <v/>
      </c>
    </row>
    <row r="11" ht="13.8" customHeight="1" s="546">
      <c r="B11" s="634" t="n">
        <v>7</v>
      </c>
      <c r="C11" s="635" t="n"/>
      <c r="D11" s="635" t="n"/>
      <c r="E11" s="635" t="n"/>
      <c r="F11" s="635" t="n"/>
      <c r="G11" s="635" t="n"/>
      <c r="H11" s="636" t="n"/>
      <c r="I11" s="637">
        <f>H11/G11</f>
        <v/>
      </c>
      <c r="J11" s="638" t="n"/>
      <c r="K11" s="639">
        <f>IFERROR(J11/G11,"-")</f>
        <v/>
      </c>
      <c r="L11" s="640">
        <f>IFERROR((J11-H11)/H11,"-")</f>
        <v/>
      </c>
      <c r="N11" s="644" t="inlineStr">
        <is>
          <t>Office</t>
        </is>
      </c>
      <c r="O11" s="645">
        <f>COUNTIF($E:$E,$N11)</f>
        <v/>
      </c>
      <c r="P11" s="645">
        <f>IFERROR(AVERAGEIF($E:$E,$N11,$G:$G),"-")</f>
        <v/>
      </c>
      <c r="Q11" s="645">
        <f>IFERROR(AVERAGEIF($E:$E,$N11,$H:$H),"-")</f>
        <v/>
      </c>
      <c r="R11" s="645">
        <f>IFERROR(AVERAGEIF($E:$E,$N11,$I:$I),"-")</f>
        <v/>
      </c>
      <c r="S11" s="645">
        <f>IFERROR(AVERAGEIF($E:$E,$N11,$J:$J),"-")</f>
        <v/>
      </c>
      <c r="T11" s="645">
        <f>IFERROR(AVERAGEIF($E:$E,$N11,$K:$K),"-")</f>
        <v/>
      </c>
      <c r="U11" s="646">
        <f>IFERROR(AVERAGEIF($E:$E,$N11,$L:$L),"-")</f>
        <v/>
      </c>
    </row>
    <row r="12" ht="13.8" customHeight="1" s="546">
      <c r="B12" s="634" t="n">
        <v>8</v>
      </c>
      <c r="C12" s="635" t="n"/>
      <c r="D12" s="635" t="n"/>
      <c r="E12" s="635" t="n"/>
      <c r="F12" s="635" t="n"/>
      <c r="G12" s="635" t="n"/>
      <c r="H12" s="636" t="n"/>
      <c r="I12" s="637">
        <f>H12/G12</f>
        <v/>
      </c>
      <c r="J12" s="638" t="n"/>
      <c r="K12" s="639">
        <f>IFERROR(J12/G12,"-")</f>
        <v/>
      </c>
      <c r="L12" s="640">
        <f>IFERROR((J12-H12)/H12,"-")</f>
        <v/>
      </c>
      <c r="N12" s="622" t="n"/>
      <c r="O12" s="622" t="n"/>
      <c r="P12" s="622" t="n"/>
      <c r="Q12" s="622" t="n"/>
      <c r="R12" s="622" t="n"/>
      <c r="S12" s="622" t="n"/>
      <c r="T12" s="622" t="n"/>
      <c r="U12" s="622" t="n"/>
    </row>
    <row r="13" ht="13.8" customHeight="1" s="546">
      <c r="B13" s="634" t="n">
        <v>9</v>
      </c>
      <c r="C13" s="635" t="n"/>
      <c r="D13" s="635" t="n"/>
      <c r="E13" s="635" t="n"/>
      <c r="F13" s="635" t="n"/>
      <c r="G13" s="635" t="n"/>
      <c r="H13" s="636" t="n"/>
      <c r="I13" s="637">
        <f>H13/G13</f>
        <v/>
      </c>
      <c r="J13" s="638" t="n"/>
      <c r="K13" s="639">
        <f>IFERROR(J13/G13,"-")</f>
        <v/>
      </c>
      <c r="L13" s="640">
        <f>IFERROR((J13-H13)/H13,"-")</f>
        <v/>
      </c>
      <c r="N13" s="622" t="n"/>
      <c r="O13" s="622" t="n"/>
      <c r="P13" s="622" t="n"/>
      <c r="Q13" s="622" t="n"/>
      <c r="R13" s="622" t="n"/>
      <c r="S13" s="622" t="n"/>
      <c r="T13" s="622" t="n"/>
      <c r="U13" s="622" t="n"/>
    </row>
    <row r="14" ht="13.8" customHeight="1" s="546">
      <c r="B14" s="634" t="n">
        <v>10</v>
      </c>
      <c r="C14" s="635" t="n"/>
      <c r="D14" s="635" t="n"/>
      <c r="E14" s="635" t="n"/>
      <c r="F14" s="635" t="n"/>
      <c r="G14" s="635" t="n"/>
      <c r="H14" s="636" t="n"/>
      <c r="I14" s="637">
        <f>H14/G14</f>
        <v/>
      </c>
      <c r="J14" s="638" t="n"/>
      <c r="K14" s="639">
        <f>IFERROR(J14/G14,"-")</f>
        <v/>
      </c>
      <c r="L14" s="640">
        <f>IFERROR((J14-H14)/H14,"-")</f>
        <v/>
      </c>
      <c r="N14" s="622" t="n"/>
      <c r="O14" s="622" t="n"/>
      <c r="P14" s="622" t="n"/>
      <c r="Q14" s="622" t="n"/>
      <c r="R14" s="622" t="n"/>
      <c r="S14" s="622" t="n"/>
      <c r="T14" s="622" t="n"/>
      <c r="U14" s="622" t="n"/>
    </row>
    <row r="15" ht="13.8" customHeight="1" s="546">
      <c r="B15" s="634" t="n">
        <v>11</v>
      </c>
      <c r="C15" s="635" t="n"/>
      <c r="D15" s="635" t="n"/>
      <c r="E15" s="635" t="n"/>
      <c r="F15" s="635" t="n"/>
      <c r="G15" s="635" t="n"/>
      <c r="H15" s="636" t="n"/>
      <c r="I15" s="637">
        <f>H15/G15</f>
        <v/>
      </c>
      <c r="J15" s="638" t="n"/>
      <c r="K15" s="639">
        <f>IFERROR(J15/G15,"-")</f>
        <v/>
      </c>
      <c r="L15" s="640">
        <f>IFERROR((J15-H15)/H15,"-")</f>
        <v/>
      </c>
      <c r="N15" s="622" t="n"/>
      <c r="O15" s="622" t="n"/>
      <c r="P15" s="622" t="n"/>
      <c r="Q15" s="622" t="n"/>
      <c r="R15" s="622" t="n"/>
      <c r="S15" s="622" t="n"/>
      <c r="T15" s="622" t="n"/>
      <c r="U15" s="622" t="n"/>
    </row>
    <row r="16" ht="13.8" customHeight="1" s="546">
      <c r="B16" s="647" t="n">
        <v>12</v>
      </c>
      <c r="C16" s="648" t="n"/>
      <c r="D16" s="648" t="n"/>
      <c r="E16" s="648" t="n"/>
      <c r="F16" s="648" t="n"/>
      <c r="G16" s="648" t="n"/>
      <c r="H16" s="649" t="n"/>
      <c r="I16" s="637">
        <f>H16/G16</f>
        <v/>
      </c>
      <c r="J16" s="649" t="n"/>
      <c r="K16" s="639">
        <f>IFERROR(J16/G16,"-")</f>
        <v/>
      </c>
      <c r="L16" s="640">
        <f>IFERROR((J16-H16)/H16,"-")</f>
        <v/>
      </c>
      <c r="N16" s="622" t="n"/>
      <c r="O16" s="622" t="n"/>
      <c r="P16" s="622" t="n"/>
      <c r="Q16" s="622" t="n"/>
      <c r="R16" s="622" t="n"/>
      <c r="S16" s="622" t="n"/>
      <c r="T16" s="622" t="n"/>
      <c r="U16" s="622" t="n"/>
    </row>
    <row r="17" ht="15" customHeight="1" s="546">
      <c r="B17" s="650" t="n">
        <v>13</v>
      </c>
      <c r="C17" s="651" t="n"/>
      <c r="D17" s="651" t="n"/>
      <c r="E17" s="651" t="n"/>
      <c r="F17" s="651" t="n"/>
      <c r="G17" s="651" t="n"/>
      <c r="H17" s="652" t="n"/>
      <c r="I17" s="653">
        <f>IFERROR(H17/G17,"-")</f>
        <v/>
      </c>
      <c r="J17" s="652" t="n"/>
      <c r="K17" s="654">
        <f>IFERROR(J17/G17,"-")</f>
        <v/>
      </c>
      <c r="L17" s="655">
        <f>IFERROR((J17-H17)/H17,"-")</f>
        <v/>
      </c>
      <c r="N17" s="622" t="n"/>
      <c r="O17" s="622" t="n"/>
      <c r="P17" s="622" t="n"/>
      <c r="Q17" s="622" t="n"/>
      <c r="R17" s="622" t="n"/>
      <c r="S17" s="622" t="n"/>
      <c r="T17" s="622" t="n"/>
      <c r="U17" s="622" t="n"/>
    </row>
    <row r="18" ht="15" customHeight="1" s="546">
      <c r="B18" s="634" t="n">
        <v>14</v>
      </c>
      <c r="C18" s="656" t="n"/>
      <c r="D18" s="656" t="n"/>
      <c r="E18" s="656" t="n"/>
      <c r="F18" s="656" t="n"/>
      <c r="G18" s="656" t="n"/>
      <c r="H18" s="657" t="n"/>
      <c r="I18" s="658">
        <f>IFERROR(H18/G18,"-")</f>
        <v/>
      </c>
      <c r="J18" s="657" t="n"/>
      <c r="K18" s="654">
        <f>IFERROR(J18/G18,"-")</f>
        <v/>
      </c>
      <c r="L18" s="655">
        <f>IFERROR((J18-H18)/H18,"-")</f>
        <v/>
      </c>
      <c r="N18" s="622" t="n"/>
      <c r="O18" s="622" t="n"/>
      <c r="P18" s="622" t="n"/>
      <c r="Q18" s="622" t="n"/>
      <c r="R18" s="622" t="n"/>
      <c r="S18" s="622" t="n"/>
      <c r="T18" s="622" t="n"/>
      <c r="U18" s="622" t="n"/>
    </row>
    <row r="19" ht="15" customHeight="1" s="546">
      <c r="B19" s="634" t="n">
        <v>15</v>
      </c>
      <c r="C19" s="656" t="n"/>
      <c r="D19" s="656" t="n"/>
      <c r="E19" s="656" t="n"/>
      <c r="F19" s="656" t="n"/>
      <c r="G19" s="656" t="n"/>
      <c r="H19" s="657" t="n"/>
      <c r="I19" s="658">
        <f>IFERROR(H19/G19,"-")</f>
        <v/>
      </c>
      <c r="J19" s="657" t="n"/>
      <c r="K19" s="654">
        <f>IFERROR(J19/G19,"-")</f>
        <v/>
      </c>
      <c r="L19" s="655">
        <f>IFERROR((J19-H19)/H19,"-")</f>
        <v/>
      </c>
      <c r="N19" s="622" t="n"/>
      <c r="O19" s="622" t="n"/>
      <c r="P19" s="622" t="n"/>
      <c r="Q19" s="622" t="n"/>
      <c r="R19" s="622" t="n"/>
      <c r="S19" s="622" t="n"/>
      <c r="T19" s="622" t="n"/>
      <c r="U19" s="622" t="n"/>
    </row>
    <row r="20" ht="15" customHeight="1" s="546">
      <c r="B20" s="634" t="n">
        <v>16</v>
      </c>
      <c r="C20" s="656" t="n"/>
      <c r="D20" s="656" t="n"/>
      <c r="E20" s="656" t="n"/>
      <c r="F20" s="656" t="n"/>
      <c r="G20" s="656" t="n"/>
      <c r="H20" s="657" t="n"/>
      <c r="I20" s="658">
        <f>IFERROR(H20/G20,"-")</f>
        <v/>
      </c>
      <c r="J20" s="657" t="n"/>
      <c r="K20" s="654">
        <f>IFERROR(J20/G20,"-")</f>
        <v/>
      </c>
      <c r="L20" s="655">
        <f>IFERROR((J20-H20)/H20,"-")</f>
        <v/>
      </c>
      <c r="N20" s="622" t="n"/>
      <c r="O20" s="622" t="n"/>
      <c r="P20" s="622" t="n"/>
      <c r="Q20" s="622" t="n"/>
      <c r="R20" s="622" t="n"/>
      <c r="S20" s="622" t="n"/>
      <c r="T20" s="622" t="n"/>
      <c r="U20" s="622" t="n"/>
    </row>
    <row r="21" ht="15" customHeight="1" s="546">
      <c r="B21" s="634" t="n">
        <v>17</v>
      </c>
      <c r="C21" s="656" t="n"/>
      <c r="D21" s="656" t="n"/>
      <c r="E21" s="656" t="n"/>
      <c r="F21" s="656" t="n"/>
      <c r="G21" s="656" t="n"/>
      <c r="H21" s="657" t="n"/>
      <c r="I21" s="658">
        <f>IFERROR(H21/G21,"-")</f>
        <v/>
      </c>
      <c r="J21" s="657" t="n"/>
      <c r="K21" s="654">
        <f>IFERROR(J21/G21,"-")</f>
        <v/>
      </c>
      <c r="L21" s="655">
        <f>IFERROR((J21-H21)/H21,"-")</f>
        <v/>
      </c>
      <c r="N21" s="622" t="n"/>
      <c r="O21" s="622" t="n"/>
      <c r="P21" s="622" t="n"/>
      <c r="Q21" s="622" t="n"/>
      <c r="R21" s="622" t="n"/>
      <c r="S21" s="622" t="n"/>
      <c r="T21" s="622" t="n"/>
      <c r="U21" s="622" t="n"/>
    </row>
    <row r="22" ht="15" customHeight="1" s="546">
      <c r="B22" s="634" t="n">
        <v>18</v>
      </c>
      <c r="C22" s="656" t="n"/>
      <c r="D22" s="656" t="n"/>
      <c r="E22" s="656" t="n"/>
      <c r="F22" s="656" t="n"/>
      <c r="G22" s="656" t="n"/>
      <c r="H22" s="657" t="n"/>
      <c r="I22" s="658">
        <f>IFERROR(H22/G22,"-")</f>
        <v/>
      </c>
      <c r="J22" s="657" t="n"/>
      <c r="K22" s="654">
        <f>IFERROR(J22/G22,"-")</f>
        <v/>
      </c>
      <c r="L22" s="655">
        <f>IFERROR((J22-H22)/H22,"-")</f>
        <v/>
      </c>
      <c r="N22" s="622" t="n"/>
      <c r="O22" s="622" t="n"/>
      <c r="P22" s="622" t="n"/>
      <c r="Q22" s="622" t="n"/>
      <c r="R22" s="622" t="n"/>
      <c r="S22" s="622" t="n"/>
      <c r="T22" s="622" t="n"/>
      <c r="U22" s="622" t="n"/>
    </row>
    <row r="23" ht="15" customHeight="1" s="546">
      <c r="B23" s="634" t="n">
        <v>19</v>
      </c>
      <c r="C23" s="656" t="n"/>
      <c r="D23" s="656" t="n"/>
      <c r="E23" s="656" t="n"/>
      <c r="F23" s="656" t="n"/>
      <c r="G23" s="656" t="n"/>
      <c r="H23" s="657" t="n"/>
      <c r="I23" s="658">
        <f>IFERROR(H23/G23,"-")</f>
        <v/>
      </c>
      <c r="J23" s="657" t="n"/>
      <c r="K23" s="654">
        <f>IFERROR(J23/G23,"-")</f>
        <v/>
      </c>
      <c r="L23" s="655">
        <f>IFERROR((J23-H23)/H23,"-")</f>
        <v/>
      </c>
      <c r="N23" s="622" t="n"/>
      <c r="O23" s="622" t="n"/>
      <c r="P23" s="622" t="n"/>
      <c r="Q23" s="622" t="n"/>
      <c r="R23" s="622" t="n"/>
      <c r="S23" s="622" t="n"/>
      <c r="T23" s="622" t="n"/>
      <c r="U23" s="622" t="n"/>
    </row>
    <row r="24" ht="15" customHeight="1" s="546">
      <c r="B24" s="634" t="n">
        <v>20</v>
      </c>
      <c r="C24" s="656" t="n"/>
      <c r="D24" s="656" t="n"/>
      <c r="E24" s="656" t="n"/>
      <c r="F24" s="656" t="n"/>
      <c r="G24" s="656" t="n"/>
      <c r="H24" s="657" t="n"/>
      <c r="I24" s="658">
        <f>IFERROR(H24/G24,"-")</f>
        <v/>
      </c>
      <c r="J24" s="657" t="n"/>
      <c r="K24" s="654">
        <f>IFERROR(J24/G24,"-")</f>
        <v/>
      </c>
      <c r="L24" s="655">
        <f>IFERROR((J24-H24)/H24,"-")</f>
        <v/>
      </c>
      <c r="N24" s="622" t="n"/>
      <c r="O24" s="622" t="n"/>
      <c r="P24" s="622" t="n"/>
      <c r="Q24" s="622" t="n"/>
      <c r="R24" s="622" t="n"/>
      <c r="S24" s="622" t="n"/>
      <c r="T24" s="622" t="n"/>
      <c r="U24" s="622" t="n"/>
    </row>
    <row r="25" ht="15" customHeight="1" s="546">
      <c r="B25" s="634" t="n">
        <v>21</v>
      </c>
      <c r="C25" s="656" t="n"/>
      <c r="D25" s="656" t="n"/>
      <c r="E25" s="656" t="n"/>
      <c r="F25" s="656" t="n"/>
      <c r="G25" s="656" t="n"/>
      <c r="H25" s="657" t="n"/>
      <c r="I25" s="658">
        <f>IFERROR(H25/G25,"-")</f>
        <v/>
      </c>
      <c r="J25" s="657" t="n"/>
      <c r="K25" s="654">
        <f>IFERROR(J25/G25,"-")</f>
        <v/>
      </c>
      <c r="L25" s="655">
        <f>IFERROR((J25-H25)/H25,"-")</f>
        <v/>
      </c>
      <c r="N25" s="622" t="n"/>
      <c r="O25" s="622" t="n"/>
      <c r="P25" s="622" t="n"/>
      <c r="Q25" s="622" t="n"/>
      <c r="R25" s="622" t="n"/>
      <c r="S25" s="622" t="n"/>
      <c r="T25" s="622" t="n"/>
      <c r="U25" s="622" t="n"/>
    </row>
    <row r="26" ht="15" customHeight="1" s="546">
      <c r="B26" s="634" t="n">
        <v>22</v>
      </c>
      <c r="C26" s="656" t="n"/>
      <c r="D26" s="656" t="n"/>
      <c r="E26" s="656" t="n"/>
      <c r="F26" s="656" t="n"/>
      <c r="G26" s="656" t="n"/>
      <c r="H26" s="657" t="n"/>
      <c r="I26" s="658">
        <f>IFERROR(H26/G26,"-")</f>
        <v/>
      </c>
      <c r="J26" s="657" t="n"/>
      <c r="K26" s="654">
        <f>IFERROR(J26/G26,"-")</f>
        <v/>
      </c>
      <c r="L26" s="655">
        <f>IFERROR((J26-H26)/H26,"-")</f>
        <v/>
      </c>
      <c r="N26" s="622" t="n"/>
      <c r="O26" s="622" t="n"/>
      <c r="P26" s="622" t="n"/>
      <c r="Q26" s="622" t="n"/>
      <c r="R26" s="622" t="n"/>
      <c r="S26" s="622" t="n"/>
      <c r="T26" s="622" t="n"/>
      <c r="U26" s="622" t="n"/>
    </row>
    <row r="27" ht="15" customHeight="1" s="546">
      <c r="B27" s="634" t="n">
        <v>23</v>
      </c>
      <c r="C27" s="656" t="n"/>
      <c r="D27" s="656" t="n"/>
      <c r="E27" s="656" t="n"/>
      <c r="F27" s="656" t="n"/>
      <c r="G27" s="656" t="n"/>
      <c r="H27" s="657" t="n"/>
      <c r="I27" s="658">
        <f>IFERROR(H27/G27,"-")</f>
        <v/>
      </c>
      <c r="J27" s="657" t="n"/>
      <c r="K27" s="654">
        <f>IFERROR(J27/G27,"-")</f>
        <v/>
      </c>
      <c r="L27" s="655">
        <f>IFERROR((J27-H27)/H27,"-")</f>
        <v/>
      </c>
      <c r="N27" s="622" t="n"/>
      <c r="O27" s="622" t="n"/>
      <c r="P27" s="622" t="n"/>
      <c r="Q27" s="622" t="n"/>
      <c r="R27" s="622" t="n"/>
      <c r="S27" s="622" t="n"/>
      <c r="T27" s="622" t="n"/>
      <c r="U27" s="622" t="n"/>
    </row>
    <row r="28" ht="15" customHeight="1" s="546">
      <c r="B28" s="634" t="n">
        <v>24</v>
      </c>
      <c r="C28" s="656" t="n"/>
      <c r="D28" s="656" t="n"/>
      <c r="E28" s="656" t="n"/>
      <c r="F28" s="656" t="n"/>
      <c r="G28" s="656" t="n"/>
      <c r="H28" s="657" t="n"/>
      <c r="I28" s="658">
        <f>IFERROR(H28/G28,"-")</f>
        <v/>
      </c>
      <c r="J28" s="657" t="n"/>
      <c r="K28" s="654">
        <f>IFERROR(J28/G28,"-")</f>
        <v/>
      </c>
      <c r="L28" s="655">
        <f>IFERROR((J28-H28)/H28,"-")</f>
        <v/>
      </c>
      <c r="N28" s="622" t="n"/>
      <c r="O28" s="622" t="n"/>
      <c r="P28" s="622" t="n"/>
      <c r="Q28" s="622" t="n"/>
      <c r="R28" s="622" t="n"/>
      <c r="S28" s="622" t="n"/>
      <c r="T28" s="622" t="n"/>
      <c r="U28" s="622" t="n"/>
    </row>
    <row r="29" ht="15" customHeight="1" s="546">
      <c r="B29" s="634" t="n">
        <v>25</v>
      </c>
      <c r="C29" s="656" t="n"/>
      <c r="D29" s="656" t="n"/>
      <c r="E29" s="656" t="n"/>
      <c r="F29" s="656" t="n"/>
      <c r="G29" s="656" t="n"/>
      <c r="H29" s="657" t="n"/>
      <c r="I29" s="658">
        <f>IFERROR(H29/G29,"-")</f>
        <v/>
      </c>
      <c r="J29" s="657" t="n"/>
      <c r="K29" s="654">
        <f>IFERROR(J29/G29,"-")</f>
        <v/>
      </c>
      <c r="L29" s="655">
        <f>IFERROR((J29-H29)/H29,"-")</f>
        <v/>
      </c>
      <c r="N29" s="622" t="n"/>
      <c r="O29" s="622" t="n"/>
      <c r="P29" s="622" t="n"/>
      <c r="Q29" s="622" t="n"/>
      <c r="R29" s="622" t="n"/>
      <c r="S29" s="622" t="n"/>
      <c r="T29" s="622" t="n"/>
      <c r="U29" s="622" t="n"/>
    </row>
    <row r="30" ht="15" customHeight="1" s="546">
      <c r="B30" s="634" t="n">
        <v>26</v>
      </c>
      <c r="C30" s="656" t="n"/>
      <c r="D30" s="656" t="n"/>
      <c r="E30" s="656" t="n"/>
      <c r="F30" s="656" t="n"/>
      <c r="G30" s="656" t="n"/>
      <c r="H30" s="657" t="n"/>
      <c r="I30" s="658">
        <f>IFERROR(H30/G30,"-")</f>
        <v/>
      </c>
      <c r="J30" s="657" t="n"/>
      <c r="K30" s="654">
        <f>IFERROR(J30/G30,"-")</f>
        <v/>
      </c>
      <c r="L30" s="655">
        <f>IFERROR((J30-H30)/H30,"-")</f>
        <v/>
      </c>
      <c r="N30" s="622" t="n"/>
      <c r="O30" s="622" t="n"/>
      <c r="P30" s="622" t="n"/>
      <c r="Q30" s="622" t="n"/>
      <c r="R30" s="622" t="n"/>
      <c r="S30" s="622" t="n"/>
      <c r="T30" s="622" t="n"/>
      <c r="U30" s="622" t="n"/>
    </row>
    <row r="31" ht="15" customHeight="1" s="546">
      <c r="B31" s="634" t="n">
        <v>27</v>
      </c>
      <c r="C31" s="656" t="n"/>
      <c r="D31" s="656" t="n"/>
      <c r="E31" s="656" t="n"/>
      <c r="F31" s="656" t="n"/>
      <c r="G31" s="656" t="n"/>
      <c r="H31" s="657" t="n"/>
      <c r="I31" s="658">
        <f>IFERROR(H31/G31,"-")</f>
        <v/>
      </c>
      <c r="J31" s="657" t="n"/>
      <c r="K31" s="654">
        <f>IFERROR(J31/G31,"-")</f>
        <v/>
      </c>
      <c r="L31" s="655">
        <f>IFERROR((J31-H31)/H31,"-")</f>
        <v/>
      </c>
      <c r="N31" s="622" t="n"/>
      <c r="O31" s="622" t="n"/>
      <c r="P31" s="622" t="n"/>
      <c r="Q31" s="622" t="n"/>
      <c r="R31" s="622" t="n"/>
      <c r="S31" s="622" t="n"/>
      <c r="T31" s="622" t="n"/>
      <c r="U31" s="622" t="n"/>
    </row>
    <row r="32" ht="15" customHeight="1" s="546">
      <c r="B32" s="634" t="n">
        <v>28</v>
      </c>
      <c r="C32" s="656" t="n"/>
      <c r="D32" s="656" t="n"/>
      <c r="E32" s="656" t="n"/>
      <c r="F32" s="656" t="n"/>
      <c r="G32" s="656" t="n"/>
      <c r="H32" s="657" t="n"/>
      <c r="I32" s="658">
        <f>IFERROR(H32/G32,"-")</f>
        <v/>
      </c>
      <c r="J32" s="657" t="n"/>
      <c r="K32" s="654">
        <f>IFERROR(J32/G32,"-")</f>
        <v/>
      </c>
      <c r="L32" s="655">
        <f>IFERROR((J32-H32)/H32,"-")</f>
        <v/>
      </c>
      <c r="N32" s="622" t="n"/>
      <c r="O32" s="622" t="n"/>
      <c r="P32" s="622" t="n"/>
      <c r="Q32" s="622" t="n"/>
      <c r="R32" s="622" t="n"/>
      <c r="S32" s="622" t="n"/>
      <c r="T32" s="622" t="n"/>
      <c r="U32" s="622" t="n"/>
    </row>
    <row r="33" ht="15" customHeight="1" s="546">
      <c r="B33" s="634" t="n">
        <v>29</v>
      </c>
      <c r="C33" s="656" t="n"/>
      <c r="D33" s="656" t="n"/>
      <c r="E33" s="656" t="n"/>
      <c r="F33" s="656" t="n"/>
      <c r="G33" s="656" t="n"/>
      <c r="H33" s="657" t="n"/>
      <c r="I33" s="658">
        <f>IFERROR(H33/G33,"-")</f>
        <v/>
      </c>
      <c r="J33" s="657" t="n"/>
      <c r="K33" s="654">
        <f>IFERROR(J33/G33,"-")</f>
        <v/>
      </c>
      <c r="L33" s="655">
        <f>IFERROR((J33-H33)/H33,"-")</f>
        <v/>
      </c>
      <c r="N33" s="622" t="n"/>
      <c r="O33" s="622" t="n"/>
      <c r="P33" s="622" t="n"/>
      <c r="Q33" s="622" t="n"/>
      <c r="R33" s="622" t="n"/>
      <c r="S33" s="622" t="n"/>
      <c r="T33" s="622" t="n"/>
      <c r="U33" s="622" t="n"/>
    </row>
    <row r="34" ht="15" customHeight="1" s="546">
      <c r="B34" s="634" t="n">
        <v>30</v>
      </c>
      <c r="C34" s="656" t="n"/>
      <c r="D34" s="656" t="n"/>
      <c r="E34" s="656" t="n"/>
      <c r="F34" s="656" t="n"/>
      <c r="G34" s="656" t="n"/>
      <c r="H34" s="657" t="n"/>
      <c r="I34" s="658">
        <f>IFERROR(H34/G34,"-")</f>
        <v/>
      </c>
      <c r="J34" s="657" t="n"/>
      <c r="K34" s="654">
        <f>IFERROR(J34/G34,"-")</f>
        <v/>
      </c>
      <c r="L34" s="655">
        <f>IFERROR((J34-H34)/H34,"-")</f>
        <v/>
      </c>
      <c r="N34" s="622" t="n"/>
      <c r="O34" s="622" t="n"/>
      <c r="P34" s="622" t="n"/>
      <c r="Q34" s="622" t="n"/>
      <c r="R34" s="622" t="n"/>
      <c r="S34" s="622" t="n"/>
      <c r="T34" s="622" t="n"/>
      <c r="U34" s="622" t="n"/>
    </row>
    <row r="35" ht="15" customHeight="1" s="546">
      <c r="B35" s="634" t="n">
        <v>31</v>
      </c>
      <c r="C35" s="656" t="n"/>
      <c r="D35" s="656" t="n"/>
      <c r="E35" s="656" t="n"/>
      <c r="F35" s="656" t="n"/>
      <c r="G35" s="656" t="n"/>
      <c r="H35" s="657" t="n"/>
      <c r="I35" s="658">
        <f>IFERROR(H35/G35,"-")</f>
        <v/>
      </c>
      <c r="J35" s="657" t="n"/>
      <c r="K35" s="654">
        <f>IFERROR(J35/G35,"-")</f>
        <v/>
      </c>
      <c r="L35" s="655">
        <f>IFERROR((J35-H35)/H35,"-")</f>
        <v/>
      </c>
      <c r="N35" s="622" t="n"/>
      <c r="O35" s="622" t="n"/>
      <c r="P35" s="622" t="n"/>
      <c r="Q35" s="622" t="n"/>
      <c r="R35" s="622" t="n"/>
      <c r="S35" s="622" t="n"/>
      <c r="T35" s="622" t="n"/>
      <c r="U35" s="622" t="n"/>
    </row>
    <row r="36" ht="15" customHeight="1" s="546">
      <c r="B36" s="634" t="n">
        <v>32</v>
      </c>
      <c r="C36" s="656" t="n"/>
      <c r="D36" s="656" t="n"/>
      <c r="E36" s="656" t="n"/>
      <c r="F36" s="656" t="n"/>
      <c r="G36" s="656" t="n"/>
      <c r="H36" s="657" t="n"/>
      <c r="I36" s="658">
        <f>IFERROR(H36/G36,"-")</f>
        <v/>
      </c>
      <c r="J36" s="657" t="n"/>
      <c r="K36" s="654">
        <f>IFERROR(J36/G36,"-")</f>
        <v/>
      </c>
      <c r="L36" s="655">
        <f>IFERROR((J36-H36)/H36,"-")</f>
        <v/>
      </c>
      <c r="N36" s="622" t="n"/>
      <c r="O36" s="622" t="n"/>
      <c r="P36" s="622" t="n"/>
      <c r="Q36" s="622" t="n"/>
      <c r="R36" s="622" t="n"/>
      <c r="S36" s="622" t="n"/>
      <c r="T36" s="622" t="n"/>
      <c r="U36" s="622" t="n"/>
    </row>
    <row r="37" ht="15" customHeight="1" s="546">
      <c r="B37" s="634" t="n">
        <v>33</v>
      </c>
      <c r="C37" s="656" t="n"/>
      <c r="D37" s="656" t="n"/>
      <c r="E37" s="656" t="n"/>
      <c r="F37" s="656" t="n"/>
      <c r="G37" s="656" t="n"/>
      <c r="H37" s="657" t="n"/>
      <c r="I37" s="658">
        <f>IFERROR(H37/G37,"-")</f>
        <v/>
      </c>
      <c r="J37" s="657" t="n"/>
      <c r="K37" s="654">
        <f>IFERROR(J37/G37,"-")</f>
        <v/>
      </c>
      <c r="L37" s="655">
        <f>IFERROR((J37-H37)/H37,"-")</f>
        <v/>
      </c>
      <c r="N37" s="622" t="n"/>
      <c r="O37" s="622" t="n"/>
      <c r="P37" s="622" t="n"/>
      <c r="Q37" s="622" t="n"/>
      <c r="R37" s="622" t="n"/>
      <c r="S37" s="622" t="n"/>
      <c r="T37" s="622" t="n"/>
      <c r="U37" s="622" t="n"/>
    </row>
    <row r="38" ht="15" customHeight="1" s="546">
      <c r="B38" s="634" t="n">
        <v>34</v>
      </c>
      <c r="C38" s="656" t="n"/>
      <c r="D38" s="656" t="n"/>
      <c r="E38" s="656" t="n"/>
      <c r="F38" s="656" t="n"/>
      <c r="G38" s="656" t="n"/>
      <c r="H38" s="657" t="n"/>
      <c r="I38" s="658">
        <f>IFERROR(H38/G38,"-")</f>
        <v/>
      </c>
      <c r="J38" s="657" t="n"/>
      <c r="K38" s="654">
        <f>IFERROR(J38/G38,"-")</f>
        <v/>
      </c>
      <c r="L38" s="655">
        <f>IFERROR((J38-H38)/H38,"-")</f>
        <v/>
      </c>
      <c r="N38" s="622" t="n"/>
      <c r="O38" s="622" t="n"/>
      <c r="P38" s="622" t="n"/>
      <c r="Q38" s="622" t="n"/>
      <c r="R38" s="622" t="n"/>
      <c r="S38" s="622" t="n"/>
      <c r="T38" s="622" t="n"/>
      <c r="U38" s="622" t="n"/>
    </row>
    <row r="39" ht="15" customHeight="1" s="546">
      <c r="B39" s="634" t="n">
        <v>35</v>
      </c>
      <c r="C39" s="656" t="n"/>
      <c r="D39" s="656" t="n"/>
      <c r="E39" s="656" t="n"/>
      <c r="F39" s="656" t="n"/>
      <c r="G39" s="656" t="n"/>
      <c r="H39" s="657" t="n"/>
      <c r="I39" s="658">
        <f>IFERROR(H39/G39,"-")</f>
        <v/>
      </c>
      <c r="J39" s="657" t="n"/>
      <c r="K39" s="654">
        <f>IFERROR(J39/G39,"-")</f>
        <v/>
      </c>
      <c r="L39" s="655">
        <f>IFERROR((J39-H39)/H39,"-")</f>
        <v/>
      </c>
      <c r="N39" s="622" t="n"/>
      <c r="O39" s="622" t="n"/>
      <c r="P39" s="622" t="n"/>
      <c r="Q39" s="622" t="n"/>
      <c r="R39" s="622" t="n"/>
      <c r="S39" s="622" t="n"/>
      <c r="T39" s="622" t="n"/>
      <c r="U39" s="622" t="n"/>
    </row>
    <row r="40" ht="15" customHeight="1" s="546">
      <c r="B40" s="634" t="n">
        <v>36</v>
      </c>
      <c r="C40" s="656" t="n"/>
      <c r="D40" s="656" t="n"/>
      <c r="E40" s="656" t="n"/>
      <c r="F40" s="656" t="n"/>
      <c r="G40" s="656" t="n"/>
      <c r="H40" s="657" t="n"/>
      <c r="I40" s="658">
        <f>IFERROR(H40/G40,"-")</f>
        <v/>
      </c>
      <c r="J40" s="657" t="n"/>
      <c r="K40" s="654">
        <f>IFERROR(J40/G40,"-")</f>
        <v/>
      </c>
      <c r="L40" s="655">
        <f>IFERROR((J40-H40)/H40,"-")</f>
        <v/>
      </c>
      <c r="N40" s="622" t="n"/>
      <c r="O40" s="622" t="n"/>
      <c r="P40" s="622" t="n"/>
      <c r="Q40" s="622" t="n"/>
      <c r="R40" s="622" t="n"/>
      <c r="S40" s="622" t="n"/>
      <c r="T40" s="622" t="n"/>
      <c r="U40" s="622" t="n"/>
    </row>
    <row r="41" ht="15" customHeight="1" s="546">
      <c r="B41" s="634" t="n">
        <v>37</v>
      </c>
      <c r="C41" s="656" t="n"/>
      <c r="D41" s="656" t="n"/>
      <c r="E41" s="656" t="n"/>
      <c r="F41" s="656" t="n"/>
      <c r="G41" s="656" t="n"/>
      <c r="H41" s="657" t="n"/>
      <c r="I41" s="658">
        <f>IFERROR(H41/G41,"-")</f>
        <v/>
      </c>
      <c r="J41" s="657" t="n"/>
      <c r="K41" s="654">
        <f>IFERROR(J41/G41,"-")</f>
        <v/>
      </c>
      <c r="L41" s="655">
        <f>IFERROR((J41-H41)/H41,"-")</f>
        <v/>
      </c>
      <c r="N41" s="622" t="n"/>
      <c r="O41" s="622" t="n"/>
      <c r="P41" s="622" t="n"/>
      <c r="Q41" s="622" t="n"/>
      <c r="R41" s="622" t="n"/>
      <c r="S41" s="622" t="n"/>
      <c r="T41" s="622" t="n"/>
      <c r="U41" s="622" t="n"/>
    </row>
    <row r="42" ht="15" customHeight="1" s="546">
      <c r="B42" s="634" t="n">
        <v>38</v>
      </c>
      <c r="C42" s="656" t="n"/>
      <c r="D42" s="656" t="n"/>
      <c r="E42" s="656" t="n"/>
      <c r="F42" s="656" t="n"/>
      <c r="G42" s="656" t="n"/>
      <c r="H42" s="657" t="n"/>
      <c r="I42" s="658">
        <f>IFERROR(H42/G42,"-")</f>
        <v/>
      </c>
      <c r="J42" s="657" t="n"/>
      <c r="K42" s="654">
        <f>IFERROR(J42/G42,"-")</f>
        <v/>
      </c>
      <c r="L42" s="655">
        <f>IFERROR((J42-H42)/H42,"-")</f>
        <v/>
      </c>
      <c r="N42" s="622" t="n"/>
      <c r="O42" s="622" t="n"/>
      <c r="P42" s="622" t="n"/>
      <c r="Q42" s="622" t="n"/>
      <c r="R42" s="622" t="n"/>
      <c r="S42" s="622" t="n"/>
      <c r="T42" s="622" t="n"/>
      <c r="U42" s="622" t="n"/>
    </row>
    <row r="43" ht="15" customHeight="1" s="546">
      <c r="B43" s="634" t="n">
        <v>39</v>
      </c>
      <c r="C43" s="656" t="n"/>
      <c r="D43" s="656" t="n"/>
      <c r="E43" s="656" t="n"/>
      <c r="F43" s="656" t="n"/>
      <c r="G43" s="656" t="n"/>
      <c r="H43" s="657" t="n"/>
      <c r="I43" s="658">
        <f>IFERROR(H43/G43,"-")</f>
        <v/>
      </c>
      <c r="J43" s="657" t="n"/>
      <c r="K43" s="654">
        <f>IFERROR(J43/G43,"-")</f>
        <v/>
      </c>
      <c r="L43" s="655">
        <f>IFERROR((J43-H43)/H43,"-")</f>
        <v/>
      </c>
      <c r="N43" s="622" t="n"/>
      <c r="O43" s="622" t="n"/>
      <c r="P43" s="622" t="n"/>
      <c r="Q43" s="622" t="n"/>
      <c r="R43" s="622" t="n"/>
      <c r="S43" s="622" t="n"/>
      <c r="T43" s="622" t="n"/>
      <c r="U43" s="622" t="n"/>
    </row>
    <row r="44" ht="15.75" customHeight="1" s="546">
      <c r="B44" s="634" t="n">
        <v>40</v>
      </c>
      <c r="C44" s="656" t="n"/>
      <c r="D44" s="656" t="n"/>
      <c r="E44" s="656" t="n"/>
      <c r="F44" s="656" t="n"/>
      <c r="G44" s="656" t="n"/>
      <c r="H44" s="657" t="n"/>
      <c r="I44" s="659">
        <f>IFERROR(H44/G44,"-")</f>
        <v/>
      </c>
      <c r="J44" s="657" t="n"/>
      <c r="K44" s="660">
        <f>IFERROR(J44/G44,"-")</f>
        <v/>
      </c>
      <c r="L44" s="661">
        <f>IFERROR((J44-H44)/H44,"-")</f>
        <v/>
      </c>
      <c r="N44" s="622" t="n"/>
      <c r="O44" s="622" t="n"/>
      <c r="P44" s="622" t="n"/>
      <c r="Q44" s="622" t="n"/>
      <c r="R44" s="622" t="n"/>
      <c r="S44" s="622" t="n"/>
      <c r="T44" s="622" t="n"/>
      <c r="U44" s="622" t="n"/>
    </row>
    <row r="45" ht="15" customHeight="1" s="546">
      <c r="B45" s="662" t="inlineStr">
        <is>
          <t>Total/Avg</t>
        </is>
      </c>
      <c r="C45" s="663">
        <f>COUNTIF(C5:C44,"&lt;&gt;"&amp;"")</f>
        <v/>
      </c>
      <c r="D45" s="663" t="n"/>
      <c r="E45" s="663" t="inlineStr">
        <is>
          <t>-</t>
        </is>
      </c>
      <c r="F45" s="663" t="n"/>
      <c r="G45" s="664">
        <f>SUM(G5:G44)</f>
        <v/>
      </c>
      <c r="H45" s="665">
        <f>SUM(H5:H44)</f>
        <v/>
      </c>
      <c r="I45" s="666">
        <f>AVERAGE(I5:I44)</f>
        <v/>
      </c>
      <c r="J45" s="665">
        <f>SUM(J5:J16)</f>
        <v/>
      </c>
      <c r="K45" s="667">
        <f>AVERAGE(K5:K44)</f>
        <v/>
      </c>
      <c r="L45" s="668">
        <f>AVERAGE(L5:L44)</f>
        <v/>
      </c>
      <c r="N45" s="622" t="n"/>
      <c r="O45" s="622" t="n"/>
      <c r="P45" s="622" t="n"/>
      <c r="Q45" s="622" t="n"/>
      <c r="R45" s="622" t="n"/>
      <c r="S45" s="622" t="n"/>
      <c r="T45" s="622" t="n"/>
      <c r="U45" s="622" t="n"/>
    </row>
    <row r="46" ht="15" customFormat="1" customHeight="1" s="622">
      <c r="H46" s="669" t="n"/>
      <c r="I46" s="670" t="n"/>
      <c r="J46" s="669" t="n"/>
      <c r="K46" s="670" t="n"/>
      <c r="L46" s="671" t="n"/>
    </row>
    <row r="47" ht="15" customFormat="1" customHeight="1" s="622">
      <c r="H47" s="627" t="n"/>
      <c r="I47" s="628" t="n"/>
      <c r="J47" s="627" t="n"/>
      <c r="K47" s="628" t="n"/>
      <c r="L47" s="629" t="n"/>
    </row>
    <row r="48" ht="15" customFormat="1" customHeight="1" s="622">
      <c r="B48" s="672" t="inlineStr">
        <is>
          <t>*  Above Chart is for Marketing*</t>
        </is>
      </c>
      <c r="H48" s="627" t="n"/>
      <c r="I48" s="628" t="n"/>
      <c r="J48" s="627" t="n"/>
      <c r="K48" s="628" t="n"/>
      <c r="L48" s="629" t="n"/>
    </row>
    <row r="49" ht="15" customFormat="1" customHeight="1" s="622">
      <c r="H49" s="627" t="n"/>
      <c r="I49" s="628" t="n"/>
      <c r="J49" s="627" t="n"/>
      <c r="K49" s="628" t="n"/>
      <c r="L49" s="629" t="n"/>
    </row>
    <row r="50" ht="15" customFormat="1" customHeight="1" s="622">
      <c r="H50" s="627" t="n"/>
      <c r="I50" s="628" t="n"/>
      <c r="J50" s="627" t="n"/>
      <c r="K50" s="628" t="n"/>
      <c r="L50" s="629" t="n"/>
    </row>
    <row r="51" ht="15" customFormat="1" customHeight="1" s="622">
      <c r="H51" s="627" t="n"/>
      <c r="I51" s="628" t="n"/>
      <c r="J51" s="627" t="n"/>
      <c r="K51" s="628" t="n"/>
      <c r="L51" s="629" t="n"/>
    </row>
    <row r="52" ht="15" customFormat="1" customHeight="1" s="622">
      <c r="H52" s="627" t="n"/>
      <c r="I52" s="628" t="n"/>
      <c r="J52" s="627" t="n"/>
      <c r="K52" s="628" t="n"/>
      <c r="L52" s="629" t="n"/>
    </row>
    <row r="53" ht="15" customFormat="1" customHeight="1" s="622">
      <c r="H53" s="627" t="n"/>
      <c r="I53" s="628" t="n"/>
      <c r="J53" s="627" t="n"/>
      <c r="K53" s="628" t="n"/>
      <c r="L53" s="629" t="n"/>
    </row>
    <row r="54" ht="15" customFormat="1" customHeight="1" s="622">
      <c r="H54" s="627" t="n"/>
      <c r="I54" s="628" t="n"/>
      <c r="J54" s="627" t="n"/>
      <c r="K54" s="628" t="n"/>
      <c r="L54" s="629" t="n"/>
    </row>
    <row r="55" ht="15" customFormat="1" customHeight="1" s="622">
      <c r="H55" s="627" t="n"/>
      <c r="I55" s="628" t="n"/>
      <c r="J55" s="627" t="n"/>
      <c r="K55" s="628" t="n"/>
      <c r="L55" s="629" t="n"/>
    </row>
    <row r="56" ht="15" customFormat="1" customHeight="1" s="622">
      <c r="H56" s="627" t="n"/>
      <c r="I56" s="628" t="n"/>
      <c r="J56" s="627" t="n"/>
      <c r="K56" s="628" t="n"/>
      <c r="L56" s="629" t="n"/>
    </row>
    <row r="57" ht="15" customFormat="1" customHeight="1" s="622">
      <c r="H57" s="627" t="n"/>
      <c r="I57" s="628" t="n"/>
      <c r="J57" s="627" t="n"/>
      <c r="K57" s="628" t="n"/>
      <c r="L57" s="629" t="n"/>
    </row>
    <row r="58" ht="15" customFormat="1" customHeight="1" s="622">
      <c r="H58" s="627" t="n"/>
      <c r="I58" s="628" t="n"/>
      <c r="J58" s="627" t="n"/>
      <c r="K58" s="628" t="n"/>
      <c r="L58" s="629" t="n"/>
    </row>
    <row r="59" ht="15" customFormat="1" customHeight="1" s="622">
      <c r="H59" s="627" t="n"/>
      <c r="I59" s="628" t="n"/>
      <c r="J59" s="627" t="n"/>
      <c r="K59" s="628" t="n"/>
      <c r="L59" s="629" t="n"/>
    </row>
    <row r="60" ht="15" customFormat="1" customHeight="1" s="622">
      <c r="H60" s="627" t="n"/>
      <c r="I60" s="628" t="n"/>
      <c r="J60" s="627" t="n"/>
      <c r="K60" s="628" t="n"/>
      <c r="L60" s="629" t="n"/>
    </row>
    <row r="61" ht="15" customFormat="1" customHeight="1" s="622">
      <c r="H61" s="627" t="n"/>
      <c r="I61" s="628" t="n"/>
      <c r="J61" s="627" t="n"/>
      <c r="K61" s="628" t="n"/>
      <c r="L61" s="629" t="n"/>
    </row>
    <row r="62" ht="15" customFormat="1" customHeight="1" s="622">
      <c r="H62" s="627" t="n"/>
      <c r="I62" s="628" t="n"/>
      <c r="J62" s="627" t="n"/>
      <c r="K62" s="628" t="n"/>
      <c r="L62" s="629" t="n"/>
    </row>
    <row r="63" ht="15" customFormat="1" customHeight="1" s="622">
      <c r="H63" s="627" t="n"/>
      <c r="I63" s="628" t="n"/>
      <c r="J63" s="627" t="n"/>
      <c r="K63" s="628" t="n"/>
      <c r="L63" s="629" t="n"/>
    </row>
    <row r="64" ht="15" customFormat="1" customHeight="1" s="622">
      <c r="H64" s="627" t="n"/>
      <c r="I64" s="628" t="n"/>
      <c r="J64" s="627" t="n"/>
      <c r="K64" s="628" t="n"/>
      <c r="L64" s="629" t="n"/>
    </row>
    <row r="65" ht="15" customFormat="1" customHeight="1" s="622">
      <c r="H65" s="627" t="n"/>
      <c r="I65" s="628" t="n"/>
      <c r="J65" s="627" t="n"/>
      <c r="K65" s="628" t="n"/>
      <c r="L65" s="629" t="n"/>
    </row>
    <row r="66" ht="15" customFormat="1" customHeight="1" s="622">
      <c r="H66" s="627" t="n"/>
      <c r="I66" s="628" t="n"/>
      <c r="J66" s="627" t="n"/>
      <c r="K66" s="628" t="n"/>
      <c r="L66" s="629" t="n"/>
    </row>
    <row r="67" ht="15" customFormat="1" customHeight="1" s="622">
      <c r="H67" s="627" t="n"/>
      <c r="I67" s="628" t="n"/>
      <c r="J67" s="627" t="n"/>
      <c r="K67" s="628" t="n"/>
      <c r="L67" s="629" t="n"/>
    </row>
    <row r="68" ht="15" customFormat="1" customHeight="1" s="622">
      <c r="H68" s="627" t="n"/>
      <c r="I68" s="628" t="n"/>
      <c r="J68" s="627" t="n"/>
      <c r="K68" s="628" t="n"/>
      <c r="L68" s="629" t="n"/>
    </row>
    <row r="69" ht="15" customFormat="1" customHeight="1" s="622">
      <c r="H69" s="627" t="n"/>
      <c r="I69" s="628" t="n"/>
      <c r="J69" s="627" t="n"/>
      <c r="K69" s="628" t="n"/>
      <c r="L69" s="629" t="n"/>
    </row>
    <row r="70" ht="15" customFormat="1" customHeight="1" s="622">
      <c r="H70" s="627" t="n"/>
      <c r="I70" s="628" t="n"/>
      <c r="J70" s="627" t="n"/>
      <c r="K70" s="628" t="n"/>
      <c r="L70" s="629" t="n"/>
    </row>
    <row r="71" ht="15" customFormat="1" customHeight="1" s="622">
      <c r="H71" s="627" t="n"/>
      <c r="I71" s="628" t="n"/>
      <c r="J71" s="627" t="n"/>
      <c r="K71" s="628" t="n"/>
      <c r="L71" s="629" t="n"/>
    </row>
    <row r="72" ht="15" customFormat="1" customHeight="1" s="622">
      <c r="H72" s="627" t="n"/>
      <c r="I72" s="628" t="n"/>
      <c r="J72" s="627" t="n"/>
      <c r="K72" s="628" t="n"/>
      <c r="L72" s="629" t="n"/>
    </row>
    <row r="73" ht="15" customFormat="1" customHeight="1" s="622">
      <c r="H73" s="627" t="n"/>
      <c r="I73" s="628" t="n"/>
      <c r="J73" s="627" t="n"/>
      <c r="K73" s="628" t="n"/>
      <c r="L73" s="629" t="n"/>
    </row>
    <row r="74" ht="15" customFormat="1" customHeight="1" s="622">
      <c r="H74" s="627" t="n"/>
      <c r="I74" s="628" t="n"/>
      <c r="J74" s="627" t="n"/>
      <c r="K74" s="628" t="n"/>
      <c r="L74" s="629" t="n"/>
    </row>
    <row r="75" ht="15" customFormat="1" customHeight="1" s="622">
      <c r="H75" s="627" t="n"/>
      <c r="I75" s="628" t="n"/>
      <c r="J75" s="627" t="n"/>
      <c r="K75" s="628" t="n"/>
      <c r="L75" s="629" t="n"/>
    </row>
    <row r="76" ht="15" customFormat="1" customHeight="1" s="622">
      <c r="H76" s="627" t="n"/>
      <c r="I76" s="628" t="n"/>
      <c r="J76" s="627" t="n"/>
      <c r="K76" s="628" t="n"/>
      <c r="L76" s="629" t="n"/>
    </row>
    <row r="77" ht="15" customFormat="1" customHeight="1" s="622">
      <c r="H77" s="627" t="n"/>
      <c r="I77" s="628" t="n"/>
      <c r="J77" s="627" t="n"/>
      <c r="K77" s="628" t="n"/>
      <c r="L77" s="629" t="n"/>
    </row>
    <row r="78" ht="15" customFormat="1" customHeight="1" s="622">
      <c r="H78" s="627" t="n"/>
      <c r="I78" s="628" t="n"/>
      <c r="J78" s="627" t="n"/>
      <c r="K78" s="628" t="n"/>
      <c r="L78" s="629" t="n"/>
    </row>
    <row r="79" ht="15" customFormat="1" customHeight="1" s="622">
      <c r="H79" s="627" t="n"/>
      <c r="I79" s="628" t="n"/>
      <c r="J79" s="627" t="n"/>
      <c r="K79" s="628" t="n"/>
      <c r="L79" s="629" t="n"/>
    </row>
    <row r="80" ht="15" customFormat="1" customHeight="1" s="622">
      <c r="H80" s="627" t="n"/>
      <c r="I80" s="628" t="n"/>
      <c r="J80" s="627" t="n"/>
      <c r="K80" s="628" t="n"/>
      <c r="L80" s="629" t="n"/>
    </row>
    <row r="81" ht="15" customFormat="1" customHeight="1" s="622">
      <c r="H81" s="627" t="n"/>
      <c r="I81" s="628" t="n"/>
      <c r="J81" s="627" t="n"/>
      <c r="K81" s="628" t="n"/>
      <c r="L81" s="629" t="n"/>
    </row>
    <row r="82" ht="15" customFormat="1" customHeight="1" s="622">
      <c r="H82" s="627" t="n"/>
      <c r="I82" s="628" t="n"/>
      <c r="J82" s="627" t="n"/>
      <c r="K82" s="628" t="n"/>
      <c r="L82" s="629" t="n"/>
    </row>
    <row r="83" ht="15" customFormat="1" customHeight="1" s="622">
      <c r="H83" s="627" t="n"/>
      <c r="I83" s="628" t="n"/>
      <c r="J83" s="627" t="n"/>
      <c r="K83" s="628" t="n"/>
      <c r="L83" s="629" t="n"/>
    </row>
    <row r="84" ht="15" customFormat="1" customHeight="1" s="622">
      <c r="H84" s="627" t="n"/>
      <c r="I84" s="628" t="n"/>
      <c r="J84" s="627" t="n"/>
      <c r="K84" s="628" t="n"/>
      <c r="L84" s="629" t="n"/>
    </row>
    <row r="85" ht="15" customFormat="1" customHeight="1" s="622">
      <c r="H85" s="627" t="n"/>
      <c r="I85" s="628" t="n"/>
      <c r="J85" s="627" t="n"/>
      <c r="K85" s="628" t="n"/>
      <c r="L85" s="629" t="n"/>
    </row>
    <row r="86" ht="15" customFormat="1" customHeight="1" s="622">
      <c r="H86" s="627" t="n"/>
      <c r="I86" s="628" t="n"/>
      <c r="J86" s="627" t="n"/>
      <c r="K86" s="628" t="n"/>
      <c r="L86" s="629" t="n"/>
    </row>
    <row r="87" ht="15" customFormat="1" customHeight="1" s="622">
      <c r="H87" s="627" t="n"/>
      <c r="I87" s="628" t="n"/>
      <c r="J87" s="627" t="n"/>
      <c r="K87" s="628" t="n"/>
      <c r="L87" s="629" t="n"/>
    </row>
    <row r="88" ht="15" customFormat="1" customHeight="1" s="622">
      <c r="H88" s="627" t="n"/>
      <c r="I88" s="628" t="n"/>
      <c r="J88" s="627" t="n"/>
      <c r="K88" s="628" t="n"/>
      <c r="L88" s="629" t="n"/>
    </row>
    <row r="89" ht="15" customFormat="1" customHeight="1" s="622">
      <c r="H89" s="627" t="n"/>
      <c r="I89" s="628" t="n"/>
      <c r="J89" s="627" t="n"/>
      <c r="K89" s="628" t="n"/>
      <c r="L89" s="629" t="n"/>
    </row>
    <row r="90" ht="15" customFormat="1" customHeight="1" s="622">
      <c r="H90" s="627" t="n"/>
      <c r="I90" s="628" t="n"/>
      <c r="J90" s="627" t="n"/>
      <c r="K90" s="628" t="n"/>
      <c r="L90" s="629" t="n"/>
    </row>
    <row r="91" ht="15" customFormat="1" customHeight="1" s="622">
      <c r="H91" s="627" t="n"/>
      <c r="I91" s="628" t="n"/>
      <c r="J91" s="627" t="n"/>
      <c r="K91" s="628" t="n"/>
      <c r="L91" s="629" t="n"/>
    </row>
    <row r="92" ht="15" customFormat="1" customHeight="1" s="622">
      <c r="H92" s="627" t="n"/>
      <c r="I92" s="628" t="n"/>
      <c r="J92" s="627" t="n"/>
      <c r="K92" s="628" t="n"/>
      <c r="L92" s="629" t="n"/>
    </row>
    <row r="93" ht="15" customFormat="1" customHeight="1" s="622">
      <c r="H93" s="627" t="n"/>
      <c r="I93" s="628" t="n"/>
      <c r="J93" s="627" t="n"/>
      <c r="K93" s="628" t="n"/>
      <c r="L93" s="629" t="n"/>
    </row>
    <row r="94" ht="15" customFormat="1" customHeight="1" s="622">
      <c r="H94" s="627" t="n"/>
      <c r="I94" s="628" t="n"/>
      <c r="J94" s="627" t="n"/>
      <c r="K94" s="628" t="n"/>
      <c r="L94" s="629" t="n"/>
    </row>
    <row r="95" ht="15" customFormat="1" customHeight="1" s="622">
      <c r="H95" s="627" t="n"/>
      <c r="I95" s="628" t="n"/>
      <c r="J95" s="627" t="n"/>
      <c r="K95" s="628" t="n"/>
      <c r="L95" s="629" t="n"/>
    </row>
    <row r="96" ht="15" customFormat="1" customHeight="1" s="622">
      <c r="H96" s="627" t="n"/>
      <c r="I96" s="628" t="n"/>
      <c r="J96" s="627" t="n"/>
      <c r="K96" s="628" t="n"/>
      <c r="L96" s="629" t="n"/>
    </row>
    <row r="97" ht="15" customFormat="1" customHeight="1" s="622">
      <c r="H97" s="627" t="n"/>
      <c r="I97" s="628" t="n"/>
      <c r="J97" s="627" t="n"/>
      <c r="K97" s="628" t="n"/>
      <c r="L97" s="629" t="n"/>
    </row>
    <row r="98" ht="15" customFormat="1" customHeight="1" s="622">
      <c r="H98" s="627" t="n"/>
      <c r="I98" s="628" t="n"/>
      <c r="J98" s="627" t="n"/>
      <c r="K98" s="628" t="n"/>
      <c r="L98" s="629" t="n"/>
    </row>
    <row r="99" ht="15" customFormat="1" customHeight="1" s="622">
      <c r="H99" s="627" t="n"/>
      <c r="I99" s="628" t="n"/>
      <c r="J99" s="627" t="n"/>
      <c r="K99" s="628" t="n"/>
      <c r="L99" s="629" t="n"/>
    </row>
    <row r="100" ht="15" customFormat="1" customHeight="1" s="622">
      <c r="H100" s="627" t="n"/>
      <c r="I100" s="628" t="n"/>
      <c r="J100" s="627" t="n"/>
      <c r="K100" s="628" t="n"/>
      <c r="L100" s="629" t="n"/>
    </row>
    <row r="101" ht="15" customFormat="1" customHeight="1" s="622">
      <c r="H101" s="627" t="n"/>
      <c r="I101" s="628" t="n"/>
      <c r="J101" s="627" t="n"/>
      <c r="K101" s="628" t="n"/>
      <c r="L101" s="629" t="n"/>
    </row>
    <row r="102" ht="15" customFormat="1" customHeight="1" s="622">
      <c r="H102" s="627" t="n"/>
      <c r="I102" s="628" t="n"/>
      <c r="J102" s="627" t="n"/>
      <c r="K102" s="628" t="n"/>
      <c r="L102" s="629" t="n"/>
    </row>
    <row r="103" ht="15" customFormat="1" customHeight="1" s="622">
      <c r="H103" s="627" t="n"/>
      <c r="I103" s="628" t="n"/>
      <c r="J103" s="627" t="n"/>
      <c r="K103" s="628" t="n"/>
      <c r="L103" s="629" t="n"/>
    </row>
    <row r="104" ht="15" customFormat="1" customHeight="1" s="622">
      <c r="H104" s="627" t="n"/>
      <c r="I104" s="628" t="n"/>
      <c r="J104" s="627" t="n"/>
      <c r="K104" s="628" t="n"/>
      <c r="L104" s="629" t="n"/>
    </row>
    <row r="105" ht="15" customFormat="1" customHeight="1" s="622">
      <c r="H105" s="627" t="n"/>
      <c r="I105" s="628" t="n"/>
      <c r="J105" s="627" t="n"/>
      <c r="K105" s="628" t="n"/>
      <c r="L105" s="629" t="n"/>
    </row>
    <row r="106" ht="15" customFormat="1" customHeight="1" s="622">
      <c r="H106" s="627" t="n"/>
      <c r="I106" s="628" t="n"/>
      <c r="J106" s="627" t="n"/>
      <c r="K106" s="628" t="n"/>
      <c r="L106" s="629" t="n"/>
    </row>
    <row r="107" ht="15" customFormat="1" customHeight="1" s="622">
      <c r="H107" s="627" t="n"/>
      <c r="I107" s="628" t="n"/>
      <c r="J107" s="627" t="n"/>
      <c r="K107" s="628" t="n"/>
      <c r="L107" s="629" t="n"/>
    </row>
    <row r="108" ht="15" customFormat="1" customHeight="1" s="622">
      <c r="H108" s="627" t="n"/>
      <c r="I108" s="628" t="n"/>
      <c r="J108" s="627" t="n"/>
      <c r="K108" s="628" t="n"/>
      <c r="L108" s="629" t="n"/>
    </row>
    <row r="109" ht="15" customFormat="1" customHeight="1" s="622">
      <c r="H109" s="627" t="n"/>
      <c r="I109" s="628" t="n"/>
      <c r="J109" s="627" t="n"/>
      <c r="K109" s="628" t="n"/>
      <c r="L109" s="629" t="n"/>
    </row>
    <row r="110" ht="15" customFormat="1" customHeight="1" s="622">
      <c r="H110" s="627" t="n"/>
      <c r="I110" s="628" t="n"/>
      <c r="J110" s="627" t="n"/>
      <c r="K110" s="628" t="n"/>
      <c r="L110" s="629" t="n"/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385724"/>
    <outlinePr summaryBelow="1" summaryRight="1"/>
    <pageSetUpPr fitToPage="1"/>
  </sheetPr>
  <dimension ref="B2:AE129"/>
  <sheetViews>
    <sheetView showFormulas="0" showGridLines="0" showRowColHeaders="1" showZeros="1" rightToLeft="0" tabSelected="0" showOutlineSymbols="1" defaultGridColor="1" view="normal" topLeftCell="A1" colorId="64" zoomScale="70" zoomScaleNormal="70" zoomScalePageLayoutView="100" workbookViewId="0">
      <selection pane="topLeft" activeCell="I26" activeCellId="0" sqref="I26"/>
    </sheetView>
  </sheetViews>
  <sheetFormatPr baseColWidth="8" defaultColWidth="9.14453125" defaultRowHeight="13.5" zeroHeight="0" outlineLevelRow="0"/>
  <cols>
    <col width="9.140000000000001" customWidth="1" style="673" min="1" max="1"/>
    <col width="53.57" customWidth="1" style="673" min="2" max="2"/>
    <col width="11.43" customWidth="1" style="673" min="3" max="3"/>
    <col width="15" customWidth="1" style="673" min="4" max="4"/>
    <col width="15.43" customWidth="1" style="673" min="5" max="5"/>
    <col width="8.85" customWidth="1" style="673" min="6" max="6"/>
    <col width="14.57" customWidth="1" style="673" min="7" max="7"/>
    <col width="7.85" customWidth="1" style="673" min="8" max="8"/>
    <col width="17.14" customWidth="1" style="673" min="9" max="9"/>
    <col width="19.14" customWidth="1" style="673" min="10" max="10"/>
    <col width="2.57" customWidth="1" style="673" min="11" max="11"/>
    <col width="17.43" customWidth="1" style="673" min="12" max="12"/>
    <col width="15" customWidth="1" style="673" min="13" max="13"/>
    <col width="12.85" customWidth="1" style="673" min="14" max="15"/>
    <col width="19.43" customWidth="1" style="673" min="16" max="16"/>
    <col width="24.43" customWidth="1" style="673" min="17" max="17"/>
    <col width="8.43" customWidth="1" style="673" min="18" max="18"/>
    <col width="25.42" customWidth="1" style="673" min="19" max="19"/>
    <col width="5" customWidth="1" style="673" min="20" max="20"/>
    <col width="16.43" customWidth="1" style="673" min="21" max="21"/>
    <col width="10.43" customWidth="1" style="673" min="22" max="22"/>
    <col width="11.43" customWidth="1" style="673" min="23" max="23"/>
    <col width="11.85" customWidth="1" style="673" min="24" max="24"/>
    <col width="9.140000000000001" customWidth="1" style="673" min="25" max="1024"/>
  </cols>
  <sheetData>
    <row r="1" ht="21.75" customHeight="1" s="546"/>
    <row r="2" ht="18.75" customFormat="1" customHeight="1" s="674">
      <c r="B2" s="675" t="inlineStr">
        <is>
          <t xml:space="preserve">Mulitfamily Acquisition Model </t>
        </is>
      </c>
      <c r="C2" s="676" t="n"/>
      <c r="D2" s="676" t="n"/>
      <c r="E2" s="676" t="n"/>
      <c r="F2" s="676" t="n"/>
      <c r="G2" s="676" t="n"/>
      <c r="H2" s="676" t="n"/>
      <c r="I2" s="676" t="n"/>
      <c r="J2" s="676" t="n"/>
      <c r="K2" s="676" t="n"/>
      <c r="L2" s="676" t="n"/>
      <c r="M2" s="676" t="n"/>
      <c r="N2" s="676" t="n"/>
      <c r="O2" s="676" t="n"/>
      <c r="P2" s="676" t="n"/>
      <c r="Q2" s="676" t="n"/>
      <c r="R2" s="676" t="n"/>
      <c r="S2" s="676" t="n"/>
      <c r="T2" s="676" t="n"/>
      <c r="U2" s="676" t="n"/>
      <c r="V2" s="676" t="n"/>
      <c r="W2" s="676" t="n"/>
      <c r="X2" s="676" t="n"/>
      <c r="Y2" s="676" t="n"/>
      <c r="Z2" s="676" t="n"/>
      <c r="AA2" s="676" t="n"/>
      <c r="AB2" s="676" t="n"/>
      <c r="AC2" s="676" t="n"/>
      <c r="AD2" s="676" t="n"/>
      <c r="AE2" s="677" t="n"/>
    </row>
    <row r="3" ht="13.5" customHeight="1" s="546">
      <c r="P3" s="678" t="n"/>
      <c r="Q3" s="678" t="n"/>
    </row>
    <row r="4" ht="18" customHeight="1" s="546">
      <c r="B4" s="679" t="inlineStr">
        <is>
          <t>Deal Summary - Strike</t>
        </is>
      </c>
      <c r="C4" s="680" t="n"/>
      <c r="D4" s="680" t="n"/>
      <c r="E4" s="681" t="n"/>
      <c r="G4" s="679" t="inlineStr">
        <is>
          <t>Debt Assumptions - Strike</t>
        </is>
      </c>
      <c r="H4" s="680" t="n"/>
      <c r="I4" s="680" t="n"/>
      <c r="J4" s="681" t="n"/>
      <c r="L4" s="682" t="inlineStr">
        <is>
          <t>Unit Mix</t>
        </is>
      </c>
      <c r="M4" s="683" t="n"/>
      <c r="N4" s="683" t="n"/>
      <c r="O4" s="683" t="n"/>
      <c r="P4" s="684" t="inlineStr">
        <is>
          <t>In-Place Rent</t>
        </is>
      </c>
      <c r="Q4" s="685" t="inlineStr">
        <is>
          <t>Berkadia Rents</t>
        </is>
      </c>
      <c r="S4" s="679" t="inlineStr">
        <is>
          <t>Income Statement - Summary</t>
        </is>
      </c>
      <c r="T4" s="680" t="n"/>
      <c r="U4" s="680" t="n"/>
      <c r="V4" s="680" t="n"/>
      <c r="W4" s="681" t="n"/>
    </row>
    <row r="5" ht="13.5" customHeight="1" s="546">
      <c r="B5" s="686" t="inlineStr">
        <is>
          <t>Name</t>
        </is>
      </c>
      <c r="E5" s="687" t="n"/>
      <c r="G5" s="686" t="inlineStr">
        <is>
          <t>Loan Amount</t>
        </is>
      </c>
      <c r="I5" s="688">
        <f>Loan/PP</f>
        <v/>
      </c>
      <c r="J5" s="689">
        <f>IFERROR(MROUND(MIN(PP*$J$13,$J$12/$J$14,-PV($J$8*365/360/12,$J$9*12,$J$12/$J$15/12)),10000),0)</f>
        <v/>
      </c>
      <c r="L5" s="690" t="inlineStr">
        <is>
          <t>Type</t>
        </is>
      </c>
      <c r="M5" s="691" t="inlineStr">
        <is>
          <t>% of Total</t>
        </is>
      </c>
      <c r="N5" s="691" t="inlineStr">
        <is>
          <t>Unit Count</t>
        </is>
      </c>
      <c r="O5" s="691" t="inlineStr">
        <is>
          <t>SF</t>
        </is>
      </c>
      <c r="P5" s="691" t="inlineStr">
        <is>
          <t>Monthly</t>
        </is>
      </c>
      <c r="Q5" s="692" t="inlineStr">
        <is>
          <t>Monthly</t>
        </is>
      </c>
      <c r="S5" s="693" t="inlineStr">
        <is>
          <t>Income</t>
        </is>
      </c>
      <c r="T5" s="694" t="n"/>
      <c r="U5" s="691" t="inlineStr">
        <is>
          <t>Year 1 Metrics</t>
        </is>
      </c>
      <c r="V5" s="694" t="inlineStr">
        <is>
          <t>Year 1</t>
        </is>
      </c>
      <c r="W5" s="695" t="inlineStr">
        <is>
          <t>Year 5</t>
        </is>
      </c>
    </row>
    <row r="6" ht="13.5" customHeight="1" s="546">
      <c r="B6" s="686" t="inlineStr">
        <is>
          <t>Address</t>
        </is>
      </c>
      <c r="E6" s="687" t="n"/>
      <c r="G6" s="686" t="inlineStr">
        <is>
          <t>PMT</t>
        </is>
      </c>
      <c r="J6" s="696">
        <f>PMT(J8*365/360/12,J9*12,-J5)</f>
        <v/>
      </c>
      <c r="L6" s="697" t="inlineStr">
        <is>
          <t xml:space="preserve">Studio </t>
        </is>
      </c>
      <c r="M6" s="698">
        <f>N6/Units</f>
        <v/>
      </c>
      <c r="N6" s="699">
        <f>'Consolated RR'!O5</f>
        <v/>
      </c>
      <c r="O6" s="700">
        <f>'Consolated RR'!P5</f>
        <v/>
      </c>
      <c r="P6" s="701">
        <f>'Consolated RR'!Q5</f>
        <v/>
      </c>
      <c r="Q6" s="702">
        <f>'Consolated RR'!S5</f>
        <v/>
      </c>
      <c r="S6" s="703" t="inlineStr">
        <is>
          <t>Gross Rent</t>
        </is>
      </c>
      <c r="T6" s="704" t="n"/>
      <c r="U6" s="705">
        <f>V6/Units</f>
        <v/>
      </c>
      <c r="V6" s="706">
        <f t="array" ref="V6:V6">SUM('Cash Flows - Strike'!U16:AF16+'Cash Flows - Strike'!U17:AF17)</f>
        <v/>
      </c>
      <c r="W6" s="707">
        <f t="array" ref="W6:W6">SUM('Cash Flows - Strike'!BQ16:CB16+'Cash Flows - Strike'!BQ17:CB17)</f>
        <v/>
      </c>
    </row>
    <row r="7" ht="13.5" customHeight="1" s="546">
      <c r="B7" s="708" t="inlineStr">
        <is>
          <t>City/State</t>
        </is>
      </c>
      <c r="C7" s="709" t="n"/>
      <c r="D7" s="709" t="n"/>
      <c r="E7" s="710" t="n"/>
      <c r="G7" s="686" t="inlineStr">
        <is>
          <t xml:space="preserve">Term </t>
        </is>
      </c>
      <c r="J7" s="711">
        <f>E20</f>
        <v/>
      </c>
      <c r="L7" s="712" t="inlineStr">
        <is>
          <t>1 Bed</t>
        </is>
      </c>
      <c r="M7" s="713">
        <f>N7/Units</f>
        <v/>
      </c>
      <c r="N7" s="714">
        <f>'Consolated RR'!O6</f>
        <v/>
      </c>
      <c r="O7" s="714">
        <f>'Consolated RR'!P6</f>
        <v/>
      </c>
      <c r="P7" s="715">
        <f>'Consolated RR'!Q6</f>
        <v/>
      </c>
      <c r="Q7" s="689">
        <f>'Consolated RR'!S6</f>
        <v/>
      </c>
      <c r="S7" s="716" t="inlineStr">
        <is>
          <t>Vacancies</t>
        </is>
      </c>
      <c r="U7" s="717">
        <f>V7/V6</f>
        <v/>
      </c>
      <c r="V7" s="718">
        <f>SUM('Cash Flows - Strike'!U18:AF18)</f>
        <v/>
      </c>
      <c r="W7" s="719">
        <f>SUM('Cash Flows - Strike'!BQ18:CB18)</f>
        <v/>
      </c>
    </row>
    <row r="8" ht="13.5" customHeight="1" s="546">
      <c r="B8" s="686" t="inlineStr">
        <is>
          <t>Value - Year 1</t>
        </is>
      </c>
      <c r="E8" s="720">
        <f>PP</f>
        <v/>
      </c>
      <c r="G8" s="686" t="inlineStr">
        <is>
          <t>Rate</t>
        </is>
      </c>
      <c r="J8" s="721" t="n">
        <v>0.02</v>
      </c>
      <c r="L8" s="712" t="inlineStr">
        <is>
          <t>2 Bed</t>
        </is>
      </c>
      <c r="M8" s="713">
        <f>N8/Units</f>
        <v/>
      </c>
      <c r="N8" s="714">
        <f>'Consolated RR'!O7</f>
        <v/>
      </c>
      <c r="O8" s="714">
        <f>'Consolated RR'!P7</f>
        <v/>
      </c>
      <c r="P8" s="715">
        <f>'Consolated RR'!Q7</f>
        <v/>
      </c>
      <c r="Q8" s="689">
        <f>'Consolated RR'!S7</f>
        <v/>
      </c>
      <c r="S8" s="722" t="inlineStr">
        <is>
          <t>Collection Loss</t>
        </is>
      </c>
      <c r="T8" s="709" t="n"/>
      <c r="U8" s="723">
        <f>V8/V6</f>
        <v/>
      </c>
      <c r="V8" s="724">
        <f>SUM('Cash Flows - Strike'!U19:AF19)</f>
        <v/>
      </c>
      <c r="W8" s="725">
        <f>SUM('Cash Flows - Strike'!BQ19:CB19)</f>
        <v/>
      </c>
    </row>
    <row r="9" ht="13.5" customHeight="1" s="546">
      <c r="B9" s="686" t="inlineStr">
        <is>
          <t>Units</t>
        </is>
      </c>
      <c r="E9" s="726">
        <f>Units</f>
        <v/>
      </c>
      <c r="G9" s="686" t="inlineStr">
        <is>
          <t>Amort</t>
        </is>
      </c>
      <c r="J9" s="727" t="n">
        <v>30</v>
      </c>
      <c r="L9" s="712" t="inlineStr">
        <is>
          <t>3 Bed</t>
        </is>
      </c>
      <c r="M9" s="713">
        <f>N9/Units</f>
        <v/>
      </c>
      <c r="N9" s="714">
        <f>'Consolated RR'!O8</f>
        <v/>
      </c>
      <c r="O9" s="714">
        <f>'Consolated RR'!P8</f>
        <v/>
      </c>
      <c r="P9" s="715">
        <f>'Consolated RR'!Q8</f>
        <v/>
      </c>
      <c r="Q9" s="689">
        <f>'Consolated RR'!S8</f>
        <v/>
      </c>
      <c r="S9" s="728" t="inlineStr">
        <is>
          <t>Net Rental Revenue</t>
        </is>
      </c>
      <c r="T9" s="729" t="n"/>
      <c r="U9" s="730">
        <f>V9/V6</f>
        <v/>
      </c>
      <c r="V9" s="731">
        <f>SUM('Cash Flows - Strike'!U20:AF20)</f>
        <v/>
      </c>
      <c r="W9" s="732">
        <f>SUM('Cash Flows - Strike'!BQ20:CB20)</f>
        <v/>
      </c>
    </row>
    <row r="10" ht="13.5" customHeight="1" s="546">
      <c r="B10" s="686" t="inlineStr">
        <is>
          <t>Price per Door</t>
        </is>
      </c>
      <c r="E10" s="720">
        <f>E8/E9</f>
        <v/>
      </c>
      <c r="G10" s="686" t="inlineStr">
        <is>
          <t>Fee</t>
        </is>
      </c>
      <c r="I10" s="733" t="n">
        <v>0.005</v>
      </c>
      <c r="J10" s="696">
        <f>I10*$J$5</f>
        <v/>
      </c>
      <c r="L10" s="734" t="inlineStr">
        <is>
          <t>4 Bed</t>
        </is>
      </c>
      <c r="M10" s="735">
        <f>N10/Units</f>
        <v/>
      </c>
      <c r="N10" s="736">
        <f>'Consolated RR'!O9</f>
        <v/>
      </c>
      <c r="O10" s="736">
        <f>'Consolated RR'!P9</f>
        <v/>
      </c>
      <c r="P10" s="737">
        <f>'Consolated RR'!Q9</f>
        <v/>
      </c>
      <c r="Q10" s="738">
        <f>'Consolated RR'!S9</f>
        <v/>
      </c>
      <c r="S10" s="716" t="inlineStr">
        <is>
          <t>Reimbursement Income</t>
        </is>
      </c>
      <c r="U10" s="739" t="n"/>
      <c r="V10" s="740">
        <f>SUM('Cash Flows - Strike'!U23:AF23)</f>
        <v/>
      </c>
      <c r="W10" s="741">
        <f>SUM('Cash Flows - Strike'!BQ23:CB23)</f>
        <v/>
      </c>
      <c r="X10" s="740" t="n"/>
    </row>
    <row r="11" ht="13.5" customHeight="1" s="546">
      <c r="B11" s="686" t="inlineStr">
        <is>
          <t>Y1 NOI</t>
        </is>
      </c>
      <c r="E11" s="742">
        <f>M29</f>
        <v/>
      </c>
      <c r="G11" s="743" t="inlineStr">
        <is>
          <t>Loan Sizing Parameters</t>
        </is>
      </c>
      <c r="H11" s="744" t="n"/>
      <c r="I11" s="745" t="n"/>
      <c r="J11" s="746" t="n"/>
      <c r="L11" s="747" t="inlineStr">
        <is>
          <t>Total/Average</t>
        </is>
      </c>
      <c r="M11" s="748">
        <f>N11/Units</f>
        <v/>
      </c>
      <c r="N11" s="749">
        <f>SUM(N6:N10)</f>
        <v/>
      </c>
      <c r="O11" s="750">
        <f>SUMPRODUCT($O$6:$O$10,$N$6:$N$10)/$N$11</f>
        <v/>
      </c>
      <c r="P11" s="751">
        <f>SUMPRODUCT($P$6:$P$10,$N$6:$N$10)/$N$11</f>
        <v/>
      </c>
      <c r="Q11" s="752">
        <f>SUMPRODUCT($Q$6:$Q$10,$N$6:$N$10)/$N$11</f>
        <v/>
      </c>
      <c r="S11" s="722" t="inlineStr">
        <is>
          <t>Other Income</t>
        </is>
      </c>
      <c r="T11" s="709" t="n"/>
      <c r="U11" s="753" t="n"/>
      <c r="V11" s="754">
        <f>SUM('Cash Flows - Strike'!U24:AF24)</f>
        <v/>
      </c>
      <c r="W11" s="755">
        <f>SUM('Cash Flows - Strike'!BQ24:CB24)</f>
        <v/>
      </c>
    </row>
    <row r="12" ht="15" customHeight="1" s="546">
      <c r="B12" s="708" t="inlineStr">
        <is>
          <t>Y1 Expense Ratio</t>
        </is>
      </c>
      <c r="C12" s="709" t="n"/>
      <c r="D12" s="709" t="n"/>
      <c r="E12" s="756">
        <f>V14</f>
        <v/>
      </c>
      <c r="G12" s="757" t="inlineStr">
        <is>
          <t>NOI</t>
        </is>
      </c>
      <c r="H12" s="758" t="n"/>
      <c r="I12" s="759" t="n"/>
      <c r="J12" s="760">
        <f>'Cash Flows - Strike'!$G$44</f>
        <v/>
      </c>
      <c r="S12" s="708" t="inlineStr">
        <is>
          <t>Total Revenue</t>
        </is>
      </c>
      <c r="T12" s="709" t="n"/>
      <c r="U12" s="705">
        <f>V12/Units</f>
        <v/>
      </c>
      <c r="V12" s="724">
        <f>V9+V10+V11</f>
        <v/>
      </c>
      <c r="W12" s="725">
        <f>W9+W10+W11</f>
        <v/>
      </c>
    </row>
    <row r="13" ht="15" customHeight="1" s="546">
      <c r="G13" s="761" t="inlineStr">
        <is>
          <t>LTV/LTPP</t>
        </is>
      </c>
      <c r="H13" s="762" t="n"/>
      <c r="J13" s="763" t="n">
        <v>0.6</v>
      </c>
      <c r="L13" s="679" t="inlineStr">
        <is>
          <t>Annual Growth Assumptions</t>
        </is>
      </c>
      <c r="M13" s="680" t="n"/>
      <c r="N13" s="680" t="n"/>
      <c r="O13" s="680" t="n"/>
      <c r="P13" s="680" t="n"/>
      <c r="Q13" s="681" t="n"/>
      <c r="S13" s="686" t="inlineStr">
        <is>
          <t>Expenses</t>
        </is>
      </c>
      <c r="U13" s="705">
        <f>V13/Units</f>
        <v/>
      </c>
      <c r="V13" s="718">
        <f>SUM('Cash Flows - Strike'!U42:AF42)</f>
        <v/>
      </c>
      <c r="W13" s="719">
        <f>SUM('Cash Flows - Strike'!BQ42:CB42)</f>
        <v/>
      </c>
    </row>
    <row r="14" ht="15" customHeight="1" s="546">
      <c r="B14" s="679" t="inlineStr">
        <is>
          <t>General Assumptions - Strike</t>
        </is>
      </c>
      <c r="C14" s="680" t="n"/>
      <c r="D14" s="680" t="n"/>
      <c r="E14" s="681" t="n"/>
      <c r="G14" s="757" t="inlineStr">
        <is>
          <t>Debt Yield (DY)</t>
        </is>
      </c>
      <c r="H14" s="758" t="n"/>
      <c r="I14" s="758" t="n"/>
      <c r="J14" s="764" t="n">
        <v>0.09</v>
      </c>
      <c r="L14" s="765" t="inlineStr">
        <is>
          <t>Year</t>
        </is>
      </c>
      <c r="M14" s="766" t="inlineStr">
        <is>
          <t>Occupancy</t>
        </is>
      </c>
      <c r="N14" s="766" t="inlineStr">
        <is>
          <t>Rent</t>
        </is>
      </c>
      <c r="O14" s="766" t="inlineStr">
        <is>
          <t>Other Income</t>
        </is>
      </c>
      <c r="P14" s="766" t="inlineStr">
        <is>
          <t>Expense</t>
        </is>
      </c>
      <c r="Q14" s="767" t="inlineStr">
        <is>
          <t>Property Taxes</t>
        </is>
      </c>
      <c r="S14" s="768" t="inlineStr">
        <is>
          <t>Expense Ratio</t>
        </is>
      </c>
      <c r="T14" s="769" t="n"/>
      <c r="U14" s="769" t="n"/>
      <c r="V14" s="770">
        <f>V13/V12</f>
        <v/>
      </c>
      <c r="W14" s="771">
        <f>W13/W12</f>
        <v/>
      </c>
    </row>
    <row r="15" ht="13.5" customHeight="1" s="546">
      <c r="B15" s="686" t="inlineStr">
        <is>
          <t>Closing Date</t>
        </is>
      </c>
      <c r="E15" s="772" t="n">
        <v>45566</v>
      </c>
      <c r="G15" s="773" t="inlineStr">
        <is>
          <t>DSCR</t>
        </is>
      </c>
      <c r="H15" s="774" t="n"/>
      <c r="I15" s="774" t="n"/>
      <c r="J15" s="775" t="n">
        <v>1.2</v>
      </c>
      <c r="L15" s="776" t="n">
        <v>1</v>
      </c>
      <c r="M15" s="777" t="n">
        <v>0</v>
      </c>
      <c r="N15" s="778" t="n">
        <v>0</v>
      </c>
      <c r="O15" s="778" t="n">
        <v>0</v>
      </c>
      <c r="P15" s="778" t="n">
        <v>0</v>
      </c>
      <c r="Q15" s="779" t="n">
        <v>0</v>
      </c>
      <c r="S15" s="780" t="inlineStr">
        <is>
          <t>NOI</t>
        </is>
      </c>
      <c r="T15" s="781" t="n"/>
      <c r="U15" s="782">
        <f>V15/Units</f>
        <v/>
      </c>
      <c r="V15" s="783">
        <f>V12-V13</f>
        <v/>
      </c>
      <c r="W15" s="784">
        <f>W12-W13</f>
        <v/>
      </c>
    </row>
    <row r="16" ht="13.5" customHeight="1" s="546">
      <c r="B16" s="686" t="inlineStr">
        <is>
          <t>Value - Year 1</t>
        </is>
      </c>
      <c r="C16" s="785" t="n"/>
      <c r="E16" s="689">
        <f>Y1NOI/Inputs!E18</f>
        <v/>
      </c>
      <c r="G16" s="786" t="inlineStr">
        <is>
          <t>Note: This Loan Sizing Tool finds the Minimum of LTV/DY/DSCR</t>
        </is>
      </c>
      <c r="H16" s="787" t="n"/>
      <c r="I16" s="788" t="n"/>
      <c r="J16" s="789" t="n"/>
      <c r="L16" s="776">
        <f>++L15+1</f>
        <v/>
      </c>
      <c r="M16" s="790" t="n">
        <v>0</v>
      </c>
      <c r="N16" s="791" t="n">
        <v>0</v>
      </c>
      <c r="O16" s="791" t="n">
        <v>0</v>
      </c>
      <c r="P16" s="791" t="n">
        <v>0</v>
      </c>
      <c r="Q16" s="792" t="n">
        <v>0</v>
      </c>
      <c r="S16" s="728" t="inlineStr">
        <is>
          <t>Stabilized Cap Rate</t>
        </is>
      </c>
      <c r="T16" s="729" t="n"/>
      <c r="U16" s="709" t="n"/>
      <c r="V16" s="793">
        <f>V15/PP</f>
        <v/>
      </c>
      <c r="W16" s="794">
        <f>W15/PP</f>
        <v/>
      </c>
    </row>
    <row r="17" ht="13.5" customHeight="1" s="546">
      <c r="B17" s="686" t="inlineStr">
        <is>
          <t>Closing Costs</t>
        </is>
      </c>
      <c r="D17" s="795" t="n">
        <v>0.02</v>
      </c>
      <c r="E17" s="689">
        <f>$D$17*PP</f>
        <v/>
      </c>
      <c r="L17" s="776">
        <f>++L16+1</f>
        <v/>
      </c>
      <c r="M17" s="790" t="n">
        <v>0</v>
      </c>
      <c r="N17" s="791" t="n">
        <v>0</v>
      </c>
      <c r="O17" s="791" t="n">
        <v>0</v>
      </c>
      <c r="P17" s="791" t="n">
        <v>0</v>
      </c>
      <c r="Q17" s="792" t="n">
        <v>0</v>
      </c>
    </row>
    <row r="18" ht="15" customHeight="1" s="546">
      <c r="B18" s="686" t="inlineStr">
        <is>
          <t>Going-in Cap Rate</t>
        </is>
      </c>
      <c r="E18" s="721" t="n">
        <v>0.02</v>
      </c>
      <c r="G18" s="679" t="inlineStr">
        <is>
          <t>Unit Metrics + Other Income</t>
        </is>
      </c>
      <c r="H18" s="680" t="n"/>
      <c r="I18" s="680" t="n"/>
      <c r="J18" s="681" t="n"/>
      <c r="L18" s="796">
        <f>++L17+1</f>
        <v/>
      </c>
      <c r="M18" s="797">
        <f>M17</f>
        <v/>
      </c>
      <c r="N18" s="798">
        <f>N17</f>
        <v/>
      </c>
      <c r="O18" s="798">
        <f>O17</f>
        <v/>
      </c>
      <c r="P18" s="798">
        <f>P17</f>
        <v/>
      </c>
      <c r="Q18" s="799">
        <f>Q17</f>
        <v/>
      </c>
      <c r="S18" s="679" t="inlineStr">
        <is>
          <t>Waterfall</t>
        </is>
      </c>
      <c r="T18" s="680" t="n"/>
      <c r="U18" s="680" t="n"/>
      <c r="V18" s="680" t="n"/>
      <c r="W18" s="681" t="n"/>
    </row>
    <row r="19" ht="13.5" customHeight="1" s="546">
      <c r="B19" s="712" t="inlineStr">
        <is>
          <t>Exit Cap</t>
        </is>
      </c>
      <c r="E19" s="721">
        <f>E18-0.01</f>
        <v/>
      </c>
      <c r="G19" s="686" t="inlineStr">
        <is>
          <t>Units</t>
        </is>
      </c>
      <c r="J19" s="800">
        <f>$N$11</f>
        <v/>
      </c>
      <c r="L19" s="796">
        <f>++L18+1</f>
        <v/>
      </c>
      <c r="M19" s="797">
        <f>M18</f>
        <v/>
      </c>
      <c r="N19" s="798">
        <f>N18</f>
        <v/>
      </c>
      <c r="O19" s="798">
        <f>O18</f>
        <v/>
      </c>
      <c r="P19" s="798">
        <f>P18</f>
        <v/>
      </c>
      <c r="Q19" s="799">
        <f>Q18</f>
        <v/>
      </c>
      <c r="S19" s="801" t="n"/>
      <c r="T19" s="694" t="inlineStr">
        <is>
          <t>IRR</t>
        </is>
      </c>
      <c r="U19" s="694" t="inlineStr">
        <is>
          <t>Promote</t>
        </is>
      </c>
      <c r="V19" s="694" t="inlineStr">
        <is>
          <t>GP</t>
        </is>
      </c>
      <c r="W19" s="695" t="inlineStr">
        <is>
          <t>LP</t>
        </is>
      </c>
    </row>
    <row r="20" ht="13.5" customHeight="1" s="546">
      <c r="B20" s="686" t="inlineStr">
        <is>
          <t>Hold Period</t>
        </is>
      </c>
      <c r="D20" s="802" t="n"/>
      <c r="E20" s="803" t="n">
        <v>10</v>
      </c>
      <c r="G20" s="686" t="inlineStr">
        <is>
          <t>Avg Unit Size</t>
        </is>
      </c>
      <c r="J20" s="804">
        <f>J21/J19</f>
        <v/>
      </c>
      <c r="L20" s="796">
        <f>++L19+1</f>
        <v/>
      </c>
      <c r="M20" s="797">
        <f>M19</f>
        <v/>
      </c>
      <c r="N20" s="798">
        <f>N19</f>
        <v/>
      </c>
      <c r="O20" s="798">
        <f>O19</f>
        <v/>
      </c>
      <c r="P20" s="798">
        <f>P19</f>
        <v/>
      </c>
      <c r="Q20" s="799">
        <f>Q19</f>
        <v/>
      </c>
      <c r="S20" s="805" t="inlineStr">
        <is>
          <t>Pref</t>
        </is>
      </c>
      <c r="T20" s="777" t="n">
        <v>0.05</v>
      </c>
      <c r="U20" s="806" t="n"/>
      <c r="V20" s="777" t="n">
        <v>0.2</v>
      </c>
      <c r="W20" s="807">
        <f>1-V20</f>
        <v/>
      </c>
    </row>
    <row r="21" ht="13.5" customHeight="1" s="546">
      <c r="B21" s="708" t="inlineStr">
        <is>
          <t>Sales Costs</t>
        </is>
      </c>
      <c r="C21" s="709" t="n"/>
      <c r="D21" s="808" t="n">
        <v>0.02</v>
      </c>
      <c r="E21" s="738">
        <f>-INDEX('Cash Flows - Strike'!$F$55:$P$55,MATCH(Hold,'Cash Flows - Strike'!$F$51:$P$51))</f>
        <v/>
      </c>
      <c r="G21" s="686" t="inlineStr">
        <is>
          <t>Net Rental SF</t>
        </is>
      </c>
      <c r="J21" s="804">
        <f>$N$11*$O$11</f>
        <v/>
      </c>
      <c r="L21" s="796">
        <f>++L20+1</f>
        <v/>
      </c>
      <c r="M21" s="797">
        <f>M20</f>
        <v/>
      </c>
      <c r="N21" s="798">
        <f>N20</f>
        <v/>
      </c>
      <c r="O21" s="798">
        <f>O20</f>
        <v/>
      </c>
      <c r="P21" s="798">
        <f>P20</f>
        <v/>
      </c>
      <c r="Q21" s="799">
        <f>Q20</f>
        <v/>
      </c>
      <c r="S21" s="809" t="n">
        <v>1</v>
      </c>
      <c r="T21" s="790" t="n">
        <v>0.1</v>
      </c>
      <c r="U21" s="790" t="n">
        <v>0.15</v>
      </c>
      <c r="V21" s="810">
        <f>$V$20+$W$20*U21</f>
        <v/>
      </c>
      <c r="W21" s="811">
        <f>1-V21</f>
        <v/>
      </c>
    </row>
    <row r="22" ht="13.5" customHeight="1" s="546">
      <c r="G22" s="686" t="inlineStr">
        <is>
          <t>Avg In-Place Rent</t>
        </is>
      </c>
      <c r="J22" s="812">
        <f>$P$11</f>
        <v/>
      </c>
      <c r="L22" s="796">
        <f>++L21+1</f>
        <v/>
      </c>
      <c r="M22" s="797">
        <f>M21</f>
        <v/>
      </c>
      <c r="N22" s="798">
        <f>N21</f>
        <v/>
      </c>
      <c r="O22" s="798">
        <f>O21</f>
        <v/>
      </c>
      <c r="P22" s="798">
        <f>P21</f>
        <v/>
      </c>
      <c r="Q22" s="799">
        <f>Q21</f>
        <v/>
      </c>
      <c r="S22" s="809" t="n">
        <v>2</v>
      </c>
      <c r="T22" s="790" t="n">
        <v>0.15</v>
      </c>
      <c r="U22" s="790" t="n">
        <v>0.2</v>
      </c>
      <c r="V22" s="810">
        <f>$V$20+$W$20*U22</f>
        <v/>
      </c>
      <c r="W22" s="811">
        <f>1-V22</f>
        <v/>
      </c>
    </row>
    <row r="23" ht="15" customHeight="1" s="546">
      <c r="B23" s="679" t="inlineStr">
        <is>
          <t>Sources - Strike</t>
        </is>
      </c>
      <c r="C23" s="680" t="n"/>
      <c r="D23" s="680" t="n"/>
      <c r="E23" s="681" t="n"/>
      <c r="G23" s="686" t="inlineStr">
        <is>
          <t>Bad Debt &amp; Loss to Lease</t>
        </is>
      </c>
      <c r="J23" s="792" t="n">
        <v>0</v>
      </c>
      <c r="L23" s="796">
        <f>++L22+1</f>
        <v/>
      </c>
      <c r="M23" s="797">
        <f>M22</f>
        <v/>
      </c>
      <c r="N23" s="798">
        <f>N22</f>
        <v/>
      </c>
      <c r="O23" s="798">
        <f>O22</f>
        <v/>
      </c>
      <c r="P23" s="798">
        <f>P22</f>
        <v/>
      </c>
      <c r="Q23" s="799">
        <f>Q22</f>
        <v/>
      </c>
      <c r="S23" s="813" t="n">
        <v>3</v>
      </c>
      <c r="T23" s="814" t="n"/>
      <c r="U23" s="815" t="n">
        <v>0.3</v>
      </c>
      <c r="V23" s="816">
        <f>$V$20+$W$20*U23</f>
        <v/>
      </c>
      <c r="W23" s="817">
        <f>1-V23</f>
        <v/>
      </c>
    </row>
    <row r="24" ht="13.5" customHeight="1" s="546">
      <c r="B24" s="818" t="n"/>
      <c r="C24" s="819" t="inlineStr">
        <is>
          <t>Per Door</t>
        </is>
      </c>
      <c r="D24" s="819" t="inlineStr">
        <is>
          <t>%</t>
        </is>
      </c>
      <c r="E24" s="820" t="inlineStr">
        <is>
          <t>Total</t>
        </is>
      </c>
      <c r="G24" s="821" t="inlineStr">
        <is>
          <t>Other Income</t>
        </is>
      </c>
      <c r="H24" s="822" t="n"/>
      <c r="I24" s="823" t="inlineStr">
        <is>
          <t>In-Place</t>
        </is>
      </c>
      <c r="J24" s="824" t="inlineStr">
        <is>
          <t>Berkadia</t>
        </is>
      </c>
      <c r="L24" s="796">
        <f>++L23+1</f>
        <v/>
      </c>
      <c r="M24" s="797">
        <f>M23</f>
        <v/>
      </c>
      <c r="N24" s="798">
        <f>N23</f>
        <v/>
      </c>
      <c r="O24" s="798">
        <f>O23</f>
        <v/>
      </c>
      <c r="P24" s="798">
        <f>P23</f>
        <v/>
      </c>
      <c r="Q24" s="799">
        <f>Q23</f>
        <v/>
      </c>
    </row>
    <row r="25" ht="15" customHeight="1" s="546">
      <c r="B25" s="805" t="inlineStr">
        <is>
          <t>Senior Debt</t>
        </is>
      </c>
      <c r="C25" s="825">
        <f>E25/$E$9</f>
        <v/>
      </c>
      <c r="D25" s="826">
        <f>E25/$E$28</f>
        <v/>
      </c>
      <c r="E25" s="827">
        <f>Loan</f>
        <v/>
      </c>
      <c r="G25" s="686" t="inlineStr">
        <is>
          <t>RUBS</t>
        </is>
      </c>
      <c r="I25" s="828" t="n">
        <v>0</v>
      </c>
      <c r="J25" s="829" t="n">
        <v>0</v>
      </c>
      <c r="L25" s="830">
        <f>++L24+1</f>
        <v/>
      </c>
      <c r="M25" s="831">
        <f>M24</f>
        <v/>
      </c>
      <c r="N25" s="832">
        <f>N24</f>
        <v/>
      </c>
      <c r="O25" s="832">
        <f>O24</f>
        <v/>
      </c>
      <c r="P25" s="832">
        <f>P24</f>
        <v/>
      </c>
      <c r="Q25" s="833">
        <f>Q24</f>
        <v/>
      </c>
      <c r="S25" s="679" t="inlineStr">
        <is>
          <t>Deal Level Returns - Strike</t>
        </is>
      </c>
      <c r="T25" s="680" t="n"/>
      <c r="U25" s="681" t="n"/>
    </row>
    <row r="26" ht="13.5" customHeight="1" s="546">
      <c r="B26" s="834" t="inlineStr">
        <is>
          <t>Sponsor Equity</t>
        </is>
      </c>
      <c r="C26" s="740">
        <f>E26/$E$9</f>
        <v/>
      </c>
      <c r="D26" s="835">
        <f>E26/$E$28</f>
        <v/>
      </c>
      <c r="E26" s="696">
        <f>($E$36-$E$25)*$V$20</f>
        <v/>
      </c>
      <c r="G26" s="708" t="inlineStr">
        <is>
          <t>Other Income</t>
        </is>
      </c>
      <c r="H26" s="709" t="n"/>
      <c r="I26" s="836" t="n"/>
      <c r="J26" s="837" t="n"/>
      <c r="P26" s="740" t="n"/>
      <c r="S26" s="838" t="inlineStr">
        <is>
          <t>Unlevered</t>
        </is>
      </c>
      <c r="T26" s="839" t="n"/>
      <c r="U26" s="840">
        <f>Hold</f>
        <v/>
      </c>
    </row>
    <row r="27" ht="15" customHeight="1" s="546">
      <c r="B27" s="841" t="inlineStr">
        <is>
          <t xml:space="preserve">LP Equity </t>
        </is>
      </c>
      <c r="C27" s="754">
        <f>E27/$E$9</f>
        <v/>
      </c>
      <c r="D27" s="842">
        <f>E27/$E$28</f>
        <v/>
      </c>
      <c r="E27" s="843">
        <f>($E$36-$E$25)*$W$20</f>
        <v/>
      </c>
      <c r="L27" s="679" t="inlineStr">
        <is>
          <t>Value Summary</t>
        </is>
      </c>
      <c r="M27" s="680" t="n"/>
      <c r="N27" s="680" t="n"/>
      <c r="O27" s="680" t="n"/>
      <c r="P27" s="680" t="n"/>
      <c r="Q27" s="681" t="n"/>
      <c r="S27" s="686" t="inlineStr">
        <is>
          <t>IRR</t>
        </is>
      </c>
      <c r="U27" s="844">
        <f>'Cash Flows - Strike'!D60</f>
        <v/>
      </c>
    </row>
    <row r="28" ht="15" customHeight="1" s="546">
      <c r="B28" s="780" t="inlineStr">
        <is>
          <t>Total Uses</t>
        </is>
      </c>
      <c r="C28" s="845">
        <f>E28/$E$9</f>
        <v/>
      </c>
      <c r="D28" s="846">
        <f>E28/$E$28</f>
        <v/>
      </c>
      <c r="E28" s="847">
        <f>SUM(E25:E27)</f>
        <v/>
      </c>
      <c r="G28" s="679" t="inlineStr">
        <is>
          <t>Expenses</t>
        </is>
      </c>
      <c r="H28" s="680" t="n"/>
      <c r="I28" s="680" t="n"/>
      <c r="J28" s="681" t="n"/>
      <c r="L28" s="765" t="inlineStr">
        <is>
          <t>Year</t>
        </is>
      </c>
      <c r="M28" s="694" t="inlineStr">
        <is>
          <t>NOI</t>
        </is>
      </c>
      <c r="N28" s="694" t="inlineStr">
        <is>
          <t>NOI Growth</t>
        </is>
      </c>
      <c r="O28" s="694" t="inlineStr">
        <is>
          <t>Asset Value</t>
        </is>
      </c>
      <c r="P28" s="694" t="inlineStr">
        <is>
          <t>Yield on Cost</t>
        </is>
      </c>
      <c r="Q28" s="695" t="inlineStr">
        <is>
          <t>Stabilized Cap Rate</t>
        </is>
      </c>
      <c r="S28" s="686" t="inlineStr">
        <is>
          <t>EMx</t>
        </is>
      </c>
      <c r="U28" s="848">
        <f>'Cash Flows - Strike'!D61</f>
        <v/>
      </c>
    </row>
    <row r="29" ht="13.5" customHeight="1" s="546">
      <c r="G29" s="801" t="n"/>
      <c r="H29" s="849" t="n"/>
      <c r="I29" s="850" t="inlineStr">
        <is>
          <t>In-Place (Annual)</t>
        </is>
      </c>
      <c r="J29" s="851" t="inlineStr">
        <is>
          <t>Berkadia (per Unit)</t>
        </is>
      </c>
      <c r="L29" s="852" t="n">
        <v>1</v>
      </c>
      <c r="M29" s="853">
        <f>INDEX('Cash Flows - Strike'!$G$44:$P$44,MATCH(Inputs!L29,'Cash Flows - Strike'!$G$2:$P$2))</f>
        <v/>
      </c>
      <c r="N29" s="806" t="n"/>
      <c r="O29" s="854">
        <f>M29/$E$19</f>
        <v/>
      </c>
      <c r="P29" s="855">
        <f>M29/$E$28</f>
        <v/>
      </c>
      <c r="Q29" s="856">
        <f>M29/PP</f>
        <v/>
      </c>
      <c r="S29" s="686" t="inlineStr">
        <is>
          <t>Net Profit</t>
        </is>
      </c>
      <c r="U29" s="857">
        <f>'Cash Flows - Strike'!D62</f>
        <v/>
      </c>
    </row>
    <row r="30" ht="15" customHeight="1" s="546">
      <c r="B30" s="679" t="inlineStr">
        <is>
          <t>Uses - Strike</t>
        </is>
      </c>
      <c r="C30" s="680" t="n"/>
      <c r="D30" s="680" t="n"/>
      <c r="E30" s="681" t="n"/>
      <c r="G30" s="686" t="inlineStr">
        <is>
          <t>General &amp; Administrative</t>
        </is>
      </c>
      <c r="I30" s="828" t="n">
        <v>0</v>
      </c>
      <c r="J30" s="858" t="n">
        <v>0</v>
      </c>
      <c r="L30" s="776">
        <f>L29+1</f>
        <v/>
      </c>
      <c r="M30" s="859">
        <f>INDEX('Cash Flows - Strike'!$G$44:$P$44,MATCH(Inputs!L30,'Cash Flows - Strike'!$G$2:$P$2))</f>
        <v/>
      </c>
      <c r="N30" s="860">
        <f>(M30-M29)/M29</f>
        <v/>
      </c>
      <c r="O30" s="854">
        <f>M30/$E$19</f>
        <v/>
      </c>
      <c r="P30" s="861">
        <f>M30/$E$28</f>
        <v/>
      </c>
      <c r="Q30" s="862">
        <f>M30/PP</f>
        <v/>
      </c>
      <c r="S30" s="821" t="inlineStr">
        <is>
          <t>Levered</t>
        </is>
      </c>
      <c r="T30" s="822" t="n"/>
      <c r="U30" s="863" t="n"/>
    </row>
    <row r="31" ht="13.5" customHeight="1" s="546">
      <c r="B31" s="818" t="n"/>
      <c r="C31" s="819" t="inlineStr">
        <is>
          <t>Per Door</t>
        </is>
      </c>
      <c r="D31" s="819" t="inlineStr">
        <is>
          <t>%</t>
        </is>
      </c>
      <c r="E31" s="820" t="inlineStr">
        <is>
          <t>Total</t>
        </is>
      </c>
      <c r="G31" s="686" t="inlineStr">
        <is>
          <t>Payroll</t>
        </is>
      </c>
      <c r="I31" s="828" t="n">
        <v>0</v>
      </c>
      <c r="J31" s="858" t="n">
        <v>0</v>
      </c>
      <c r="L31" s="776">
        <f>L30+1</f>
        <v/>
      </c>
      <c r="M31" s="859">
        <f>INDEX('Cash Flows - Strike'!$G$44:$P$44,MATCH(Inputs!L31,'Cash Flows - Strike'!$G$2:$P$2))</f>
        <v/>
      </c>
      <c r="N31" s="860">
        <f>(M31-M30)/M30</f>
        <v/>
      </c>
      <c r="O31" s="854">
        <f>M31/$E$19</f>
        <v/>
      </c>
      <c r="P31" s="861">
        <f>M31/$E$28</f>
        <v/>
      </c>
      <c r="Q31" s="862">
        <f>M31/PP</f>
        <v/>
      </c>
      <c r="S31" s="805" t="inlineStr">
        <is>
          <t>IRR</t>
        </is>
      </c>
      <c r="T31" s="704" t="n"/>
      <c r="U31" s="864">
        <f>'Cash Flows - Strike'!D85</f>
        <v/>
      </c>
    </row>
    <row r="32" ht="13.5" customHeight="1" s="546">
      <c r="B32" s="805" t="inlineStr">
        <is>
          <t>Purchase Price</t>
        </is>
      </c>
      <c r="C32" s="825">
        <f>E32/$E$9</f>
        <v/>
      </c>
      <c r="D32" s="826">
        <f>E32/$E$36</f>
        <v/>
      </c>
      <c r="E32" s="827">
        <f>PP</f>
        <v/>
      </c>
      <c r="G32" s="686" t="inlineStr">
        <is>
          <t>Advertising</t>
        </is>
      </c>
      <c r="I32" s="828" t="n">
        <v>0</v>
      </c>
      <c r="J32" s="858" t="n">
        <v>0</v>
      </c>
      <c r="L32" s="776">
        <f>L31+1</f>
        <v/>
      </c>
      <c r="M32" s="859">
        <f>INDEX('Cash Flows - Strike'!$G$44:$P$44,MATCH(Inputs!L32,'Cash Flows - Strike'!$G$2:$P$2))</f>
        <v/>
      </c>
      <c r="N32" s="860">
        <f>(M32-M31)/M31</f>
        <v/>
      </c>
      <c r="O32" s="854">
        <f>M32/$E$19</f>
        <v/>
      </c>
      <c r="P32" s="861">
        <f>M32/$E$28</f>
        <v/>
      </c>
      <c r="Q32" s="862">
        <f>M32/PP</f>
        <v/>
      </c>
      <c r="S32" s="686" t="inlineStr">
        <is>
          <t>EMx</t>
        </is>
      </c>
      <c r="U32" s="848">
        <f>'Cash Flows - Strike'!D86</f>
        <v/>
      </c>
    </row>
    <row r="33" ht="13.5" customHeight="1" s="546">
      <c r="B33" s="686" t="inlineStr">
        <is>
          <t xml:space="preserve">Capex </t>
        </is>
      </c>
      <c r="C33" s="740">
        <f>E33/$E$9</f>
        <v/>
      </c>
      <c r="D33" s="835">
        <f>E33/$E$36</f>
        <v/>
      </c>
      <c r="E33" s="689">
        <f>N50+Q50</f>
        <v/>
      </c>
      <c r="G33" s="686" t="inlineStr">
        <is>
          <t>Repairs &amp; Maintenance</t>
        </is>
      </c>
      <c r="I33" s="828" t="n">
        <v>0</v>
      </c>
      <c r="J33" s="858" t="n">
        <v>0</v>
      </c>
      <c r="L33" s="776">
        <f>L32+1</f>
        <v/>
      </c>
      <c r="M33" s="859">
        <f>INDEX('Cash Flows - Strike'!$G$44:$P$44,MATCH(Inputs!L33,'Cash Flows - Strike'!$G$2:$P$2))</f>
        <v/>
      </c>
      <c r="N33" s="860">
        <f>(M33-M32)/M32</f>
        <v/>
      </c>
      <c r="O33" s="854">
        <f>M33/$E$19</f>
        <v/>
      </c>
      <c r="P33" s="861">
        <f>M33/$E$28</f>
        <v/>
      </c>
      <c r="Q33" s="862">
        <f>M33/PP</f>
        <v/>
      </c>
      <c r="S33" s="708" t="inlineStr">
        <is>
          <t>Net Profit</t>
        </is>
      </c>
      <c r="T33" s="709" t="n"/>
      <c r="U33" s="865">
        <f>'Cash Flows - Strike'!D87</f>
        <v/>
      </c>
    </row>
    <row r="34" ht="13.5" customHeight="1" s="546">
      <c r="B34" s="686" t="inlineStr">
        <is>
          <t>Closing Costs</t>
        </is>
      </c>
      <c r="C34" s="740">
        <f>E34/$E$9</f>
        <v/>
      </c>
      <c r="D34" s="835">
        <f>E34/$E$36</f>
        <v/>
      </c>
      <c r="E34" s="696">
        <f>ClosingCosts</f>
        <v/>
      </c>
      <c r="G34" s="686" t="inlineStr">
        <is>
          <t>Turnover</t>
        </is>
      </c>
      <c r="I34" s="828" t="n">
        <v>0</v>
      </c>
      <c r="J34" s="858" t="n">
        <v>0</v>
      </c>
      <c r="L34" s="866">
        <f>L33+1</f>
        <v/>
      </c>
      <c r="M34" s="867">
        <f>INDEX('Cash Flows - Strike'!$G$44:$P$44,MATCH(Inputs!L34,'Cash Flows - Strike'!$G$2:$P$2))</f>
        <v/>
      </c>
      <c r="N34" s="868">
        <f>(M34-M33)/M33</f>
        <v/>
      </c>
      <c r="O34" s="869">
        <f>M34/$E$19</f>
        <v/>
      </c>
      <c r="P34" s="870">
        <f>M34/$E$28</f>
        <v/>
      </c>
      <c r="Q34" s="871">
        <f>M34/PP</f>
        <v/>
      </c>
    </row>
    <row r="35" ht="15" customHeight="1" s="546">
      <c r="B35" s="708" t="inlineStr">
        <is>
          <t>Financing Fees</t>
        </is>
      </c>
      <c r="C35" s="754">
        <f>E35/$E$9</f>
        <v/>
      </c>
      <c r="D35" s="842">
        <f>E35/$E$36</f>
        <v/>
      </c>
      <c r="E35" s="843">
        <f>FinancingFees</f>
        <v/>
      </c>
      <c r="G35" s="686" t="inlineStr">
        <is>
          <t>Grounds and Landscaping</t>
        </is>
      </c>
      <c r="I35" s="828" t="n">
        <v>0</v>
      </c>
      <c r="J35" s="858" t="n">
        <v>0</v>
      </c>
      <c r="L35" s="872" t="n"/>
      <c r="M35" s="859" t="n"/>
      <c r="N35" s="860" t="n"/>
      <c r="O35" s="873" t="n"/>
      <c r="P35" s="861" t="n"/>
      <c r="Q35" s="874" t="n"/>
      <c r="S35" s="679" t="inlineStr">
        <is>
          <t>Partnership Returns - Strike</t>
        </is>
      </c>
      <c r="T35" s="680" t="n"/>
      <c r="U35" s="681" t="n"/>
    </row>
    <row r="36" ht="15" customHeight="1" s="546">
      <c r="B36" s="780" t="inlineStr">
        <is>
          <t>Total Uses</t>
        </is>
      </c>
      <c r="C36" s="845">
        <f>E36/$E$9</f>
        <v/>
      </c>
      <c r="D36" s="846">
        <f>E36/$E$36</f>
        <v/>
      </c>
      <c r="E36" s="847">
        <f>SUM(E32:E35)</f>
        <v/>
      </c>
      <c r="G36" s="686" t="inlineStr">
        <is>
          <t>Service Contracts</t>
        </is>
      </c>
      <c r="I36" s="828" t="n">
        <v>0</v>
      </c>
      <c r="J36" s="858" t="n">
        <v>0</v>
      </c>
      <c r="L36" s="679" t="inlineStr">
        <is>
          <t>Value Summary</t>
        </is>
      </c>
      <c r="M36" s="680" t="n"/>
      <c r="N36" s="680" t="n"/>
      <c r="O36" s="680" t="n"/>
      <c r="P36" s="680" t="n"/>
      <c r="Q36" s="681" t="n"/>
      <c r="R36" s="875" t="n"/>
      <c r="S36" s="838" t="inlineStr">
        <is>
          <t>Sponsor (GP)</t>
        </is>
      </c>
      <c r="T36" s="839" t="n"/>
      <c r="U36" s="840">
        <f>Hold</f>
        <v/>
      </c>
    </row>
    <row r="37" ht="13.5" customHeight="1" s="546">
      <c r="G37" s="686" t="inlineStr">
        <is>
          <t>Security</t>
        </is>
      </c>
      <c r="I37" s="828" t="n">
        <v>0</v>
      </c>
      <c r="J37" s="858" t="n">
        <v>0</v>
      </c>
      <c r="L37" s="876" t="inlineStr">
        <is>
          <t>Value - In-Place</t>
        </is>
      </c>
      <c r="M37" s="877" t="inlineStr">
        <is>
          <t>Value - Berkadia</t>
        </is>
      </c>
      <c r="N37" s="878" t="inlineStr">
        <is>
          <t>Value per Unit</t>
        </is>
      </c>
      <c r="O37" s="878" t="inlineStr">
        <is>
          <t>Value/SF</t>
        </is>
      </c>
      <c r="P37" s="878" t="inlineStr">
        <is>
          <t>In-Place Cap Rate</t>
        </is>
      </c>
      <c r="Q37" s="879" t="inlineStr">
        <is>
          <t>Stabalized Cap Rate</t>
        </is>
      </c>
      <c r="R37" s="880" t="n"/>
      <c r="S37" s="881" t="inlineStr">
        <is>
          <t>IRR</t>
        </is>
      </c>
      <c r="T37" s="882" t="n"/>
      <c r="U37" s="883">
        <f>'Cash Flows - Strike'!D101</f>
        <v/>
      </c>
    </row>
    <row r="38" ht="15" customHeight="1" s="546">
      <c r="B38" s="679" t="inlineStr">
        <is>
          <t>Exit - Strike</t>
        </is>
      </c>
      <c r="C38" s="680" t="n"/>
      <c r="D38" s="680" t="n"/>
      <c r="E38" s="681" t="n"/>
      <c r="G38" s="686" t="inlineStr">
        <is>
          <t>Electric</t>
        </is>
      </c>
      <c r="I38" s="828" t="n">
        <v>0</v>
      </c>
      <c r="J38" s="858">
        <f>I38/12</f>
        <v/>
      </c>
      <c r="L38" s="884">
        <f>('Cash Flows - Strike'!$E$44/Inputs!Q38)</f>
        <v/>
      </c>
      <c r="M38" s="885">
        <f>$E$11/Q38</f>
        <v/>
      </c>
      <c r="N38" s="853">
        <f>M38/$E$9</f>
        <v/>
      </c>
      <c r="O38" s="886">
        <f>M38/$J$21</f>
        <v/>
      </c>
      <c r="P38" s="887">
        <f>'Cash Flows - Strike'!$E$44/Inputs!M38</f>
        <v/>
      </c>
      <c r="Q38" s="888">
        <f>Q40-0.5%</f>
        <v/>
      </c>
      <c r="R38" s="889" t="n"/>
      <c r="S38" s="881" t="inlineStr">
        <is>
          <t>EMx</t>
        </is>
      </c>
      <c r="T38" s="882" t="n"/>
      <c r="U38" s="890">
        <f>'Cash Flows - Strike'!D102</f>
        <v/>
      </c>
    </row>
    <row r="39" ht="13.5" customHeight="1" s="546">
      <c r="B39" s="686" t="inlineStr">
        <is>
          <t>Proforma Sale NOI</t>
        </is>
      </c>
      <c r="E39" s="696">
        <f>SUMIFS('Cash Flows - Strike'!$G$44:$P$44,'Cash Flows - Strike'!$G$2:$P$2,Hold)</f>
        <v/>
      </c>
      <c r="G39" s="686" t="inlineStr">
        <is>
          <t>Water/Sewer</t>
        </is>
      </c>
      <c r="I39" s="828" t="n">
        <v>0</v>
      </c>
      <c r="J39" s="858">
        <f>(I39*(1+0.03%))/Units</f>
        <v/>
      </c>
      <c r="L39" s="891">
        <f>('Cash Flows - Strike'!$E$44/Inputs!Q39)</f>
        <v/>
      </c>
      <c r="M39" s="892">
        <f>$E$11/Q39</f>
        <v/>
      </c>
      <c r="N39" s="859">
        <f>M39/$E$9</f>
        <v/>
      </c>
      <c r="O39" s="893">
        <f>M39/$J$21</f>
        <v/>
      </c>
      <c r="P39" s="739">
        <f>'Cash Flows - Strike'!$E$44/Inputs!M39</f>
        <v/>
      </c>
      <c r="Q39" s="894">
        <f>Q40-0.25%</f>
        <v/>
      </c>
      <c r="R39" s="889" t="n"/>
      <c r="S39" s="881" t="inlineStr">
        <is>
          <t>Net Profit</t>
        </is>
      </c>
      <c r="T39" s="882" t="n"/>
      <c r="U39" s="895">
        <f>'Cash Flows - Strike'!D100</f>
        <v/>
      </c>
    </row>
    <row r="40" ht="13.5" customHeight="1" s="546">
      <c r="B40" s="686" t="inlineStr">
        <is>
          <t>Exit Cap Rate</t>
        </is>
      </c>
      <c r="E40" s="862">
        <f>$E$19</f>
        <v/>
      </c>
      <c r="G40" s="686" t="inlineStr">
        <is>
          <t>Trash</t>
        </is>
      </c>
      <c r="I40" s="828" t="n">
        <v>0</v>
      </c>
      <c r="J40" s="858" t="n">
        <v>0</v>
      </c>
      <c r="L40" s="896">
        <f>('Cash Flows - Strike'!$E$44/Inputs!Q40)</f>
        <v/>
      </c>
      <c r="M40" s="897">
        <f>$E$11/Q40</f>
        <v/>
      </c>
      <c r="N40" s="898">
        <f>M40/$E$9</f>
        <v/>
      </c>
      <c r="O40" s="899">
        <f>M40/$J$21</f>
        <v/>
      </c>
      <c r="P40" s="900">
        <f>'Cash Flows - Strike'!$E$44/Inputs!M40</f>
        <v/>
      </c>
      <c r="Q40" s="901">
        <f>E18</f>
        <v/>
      </c>
      <c r="R40" s="902" t="n"/>
      <c r="S40" s="821" t="inlineStr">
        <is>
          <t>Limited Partner (LP)</t>
        </is>
      </c>
      <c r="T40" s="822" t="n"/>
      <c r="U40" s="863" t="n"/>
    </row>
    <row r="41" ht="13.5" customHeight="1" s="546">
      <c r="B41" s="903" t="inlineStr">
        <is>
          <t>Net Sales Price</t>
        </is>
      </c>
      <c r="C41" s="904" t="n"/>
      <c r="D41" s="905">
        <f>E41/Units</f>
        <v/>
      </c>
      <c r="E41" s="906">
        <f>SUMIFS('Cash Flows - Strike'!G45:$P$45,'Cash Flows - Strike'!$G$2:$P$2,Hold)</f>
        <v/>
      </c>
      <c r="G41" s="686" t="inlineStr">
        <is>
          <t>Insurance</t>
        </is>
      </c>
      <c r="I41" s="828" t="n">
        <v>0</v>
      </c>
      <c r="J41" s="858" t="n">
        <v>0</v>
      </c>
      <c r="L41" s="891">
        <f>('Cash Flows - Strike'!$E$44/Inputs!Q41)</f>
        <v/>
      </c>
      <c r="M41" s="892">
        <f>$E$11/Q41</f>
        <v/>
      </c>
      <c r="N41" s="859">
        <f>M41/$E$9</f>
        <v/>
      </c>
      <c r="O41" s="893">
        <f>M41/$J$21</f>
        <v/>
      </c>
      <c r="P41" s="739">
        <f>'Cash Flows - Strike'!$E$44/Inputs!M41</f>
        <v/>
      </c>
      <c r="Q41" s="894">
        <f>Q40+0.25%</f>
        <v/>
      </c>
      <c r="R41" s="889" t="n"/>
      <c r="S41" s="881" t="inlineStr">
        <is>
          <t>IRR</t>
        </is>
      </c>
      <c r="T41" s="882" t="n"/>
      <c r="U41" s="883">
        <f>'Cash Flows - Strike'!D109</f>
        <v/>
      </c>
    </row>
    <row r="42" ht="13.5" customHeight="1" s="546">
      <c r="B42" s="686" t="inlineStr">
        <is>
          <t xml:space="preserve">Loan Paydown </t>
        </is>
      </c>
      <c r="E42" s="696">
        <f>SUMIFS('Cash Flows - Strike'!$G$66:$P$66,'Cash Flows - Strike'!$G$2:$P$2,Hold)</f>
        <v/>
      </c>
      <c r="G42" s="686" t="inlineStr">
        <is>
          <t>Management</t>
        </is>
      </c>
      <c r="H42" s="907" t="n">
        <v>0.05</v>
      </c>
      <c r="I42" s="828" t="n">
        <v>0</v>
      </c>
      <c r="J42" s="908">
        <f>(('Cash Flows - Strike'!G20+'Cash Flows - Strike'!G25)*Inputs!H42)/Units</f>
        <v/>
      </c>
      <c r="L42" s="909">
        <f>('Cash Flows - Strike'!$E$44/Inputs!Q42)</f>
        <v/>
      </c>
      <c r="M42" s="910">
        <f>$E$11/Q42</f>
        <v/>
      </c>
      <c r="N42" s="867">
        <f>M42/$E$9</f>
        <v/>
      </c>
      <c r="O42" s="911">
        <f>M42/$J$21</f>
        <v/>
      </c>
      <c r="P42" s="912">
        <f>'Cash Flows - Strike'!$E$44/Inputs!M42</f>
        <v/>
      </c>
      <c r="Q42" s="913">
        <f>Q40+0.5%</f>
        <v/>
      </c>
      <c r="R42" s="889" t="n"/>
      <c r="S42" s="881" t="inlineStr">
        <is>
          <t>EMx</t>
        </is>
      </c>
      <c r="T42" s="882" t="n"/>
      <c r="U42" s="890">
        <f>'Cash Flows - Strike'!D110</f>
        <v/>
      </c>
    </row>
    <row r="43" ht="13.5" customHeight="1" s="546">
      <c r="B43" s="708" t="inlineStr">
        <is>
          <t>Proceeds Available for Paydown</t>
        </is>
      </c>
      <c r="C43" s="709" t="n"/>
      <c r="D43" s="709" t="n"/>
      <c r="E43" s="843">
        <f>E41-E42</f>
        <v/>
      </c>
      <c r="G43" s="708" t="inlineStr">
        <is>
          <t>Real Estate Taxes</t>
        </is>
      </c>
      <c r="H43" s="709" t="n"/>
      <c r="I43" s="836" t="n">
        <v>0</v>
      </c>
      <c r="J43" s="858" t="n">
        <v>0</v>
      </c>
      <c r="L43" s="872" t="n"/>
      <c r="M43" s="859" t="n"/>
      <c r="N43" s="860" t="n"/>
      <c r="O43" s="873" t="n"/>
      <c r="P43" s="861" t="n"/>
      <c r="Q43" s="874" t="n"/>
      <c r="S43" s="914" t="inlineStr">
        <is>
          <t>Net Profit</t>
        </is>
      </c>
      <c r="T43" s="915" t="n"/>
      <c r="U43" s="916">
        <f>'Cash Flows - Strike'!D108</f>
        <v/>
      </c>
    </row>
    <row r="44" ht="15" customHeight="1" s="546">
      <c r="G44" s="780" t="inlineStr">
        <is>
          <t>Total (Annual)</t>
        </is>
      </c>
      <c r="H44" s="781" t="n"/>
      <c r="I44" s="917">
        <f>SUM(I30:I43)</f>
        <v/>
      </c>
      <c r="J44" s="918">
        <f>J45*12</f>
        <v/>
      </c>
      <c r="L44" s="679" t="inlineStr">
        <is>
          <t>Renovation Assumptions</t>
        </is>
      </c>
      <c r="M44" s="680" t="n"/>
      <c r="N44" s="680" t="n"/>
      <c r="O44" s="680" t="n"/>
      <c r="P44" s="680" t="n"/>
      <c r="Q44" s="681" t="n"/>
    </row>
    <row r="45" ht="13.5" customHeight="1" s="546">
      <c r="G45" s="780" t="inlineStr">
        <is>
          <t>Total (per Unit)</t>
        </is>
      </c>
      <c r="H45" s="781" t="n"/>
      <c r="I45" s="917">
        <f>I44/Units</f>
        <v/>
      </c>
      <c r="J45" s="918">
        <f>SUM(J30:J43)</f>
        <v/>
      </c>
      <c r="L45" s="686" t="inlineStr">
        <is>
          <t>Renovation Start</t>
        </is>
      </c>
      <c r="N45" s="919" t="n">
        <v>0</v>
      </c>
      <c r="P45" s="673" t="inlineStr">
        <is>
          <t>CapEx Budget</t>
        </is>
      </c>
      <c r="Q45" s="829" t="n">
        <v>0</v>
      </c>
    </row>
    <row r="46" ht="15" customHeight="1" s="546">
      <c r="G46" s="759" t="n"/>
      <c r="H46" s="759" t="n"/>
      <c r="I46" s="759" t="n"/>
      <c r="J46" s="759" t="n"/>
      <c r="L46" s="834" t="inlineStr">
        <is>
          <t>Renovation / Month</t>
        </is>
      </c>
      <c r="N46" s="920" t="n">
        <v>100</v>
      </c>
      <c r="P46" s="673" t="inlineStr">
        <is>
          <t>% Units per Month</t>
        </is>
      </c>
      <c r="Q46" s="921">
        <f>N46/Units</f>
        <v/>
      </c>
    </row>
    <row r="47" ht="13.5" customHeight="1" s="546">
      <c r="L47" s="834" t="inlineStr">
        <is>
          <t>Unrenovated Units</t>
        </is>
      </c>
      <c r="N47" s="920" t="n">
        <v>0</v>
      </c>
      <c r="P47" s="673" t="inlineStr">
        <is>
          <t>% Unit Total</t>
        </is>
      </c>
      <c r="Q47" s="922">
        <f>N47/Units</f>
        <v/>
      </c>
    </row>
    <row r="48" ht="13.5" customHeight="1" s="546">
      <c r="D48" s="923" t="n"/>
      <c r="E48" s="923" t="n"/>
      <c r="F48" s="923" t="n"/>
      <c r="L48" s="834" t="inlineStr">
        <is>
          <t>Renovation Period</t>
        </is>
      </c>
      <c r="N48" s="924">
        <f>IFERROR(ROUNDUP(N47/N46,0),0)</f>
        <v/>
      </c>
      <c r="P48" s="925" t="inlineStr">
        <is>
          <t xml:space="preserve">Rent Premium </t>
        </is>
      </c>
      <c r="Q48" s="926" t="n">
        <v>0</v>
      </c>
    </row>
    <row r="49" ht="13.5" customHeight="1" s="546">
      <c r="D49" s="923" t="n"/>
      <c r="E49" s="923" t="n"/>
      <c r="F49" s="923" t="n"/>
      <c r="L49" s="841" t="inlineStr">
        <is>
          <t>Renovation End</t>
        </is>
      </c>
      <c r="M49" s="709" t="n"/>
      <c r="N49" s="927">
        <f>N48+N45-1</f>
        <v/>
      </c>
      <c r="O49" s="709" t="n"/>
      <c r="P49" s="928" t="inlineStr">
        <is>
          <t>ROI</t>
        </is>
      </c>
      <c r="Q49" s="817">
        <f>IFERROR(Q48*12/$Q$45,"-")</f>
        <v/>
      </c>
    </row>
    <row r="50" ht="13.5" customHeight="1" s="546">
      <c r="D50" s="923" t="n"/>
      <c r="E50" s="923" t="n"/>
      <c r="F50" s="923" t="n"/>
      <c r="L50" s="728" t="inlineStr">
        <is>
          <t>Total Interior Budget</t>
        </is>
      </c>
      <c r="M50" s="729" t="n"/>
      <c r="N50" s="929">
        <f>Q45*N47</f>
        <v/>
      </c>
      <c r="O50" s="729" t="n"/>
      <c r="P50" s="729" t="inlineStr">
        <is>
          <t>Total Exterior Budget</t>
        </is>
      </c>
      <c r="Q50" s="930" t="n">
        <v>0</v>
      </c>
    </row>
    <row r="51" ht="13.5" customHeight="1" s="546">
      <c r="D51" s="923" t="n"/>
      <c r="E51" s="923" t="n"/>
      <c r="F51" s="923" t="n"/>
      <c r="M51" s="931" t="n"/>
      <c r="W51" s="673" t="inlineStr">
        <is>
          <t>`</t>
        </is>
      </c>
    </row>
    <row r="52" ht="13.5" customHeight="1" s="546">
      <c r="D52" s="923" t="n"/>
      <c r="E52" s="923" t="n"/>
      <c r="F52" s="923" t="n"/>
      <c r="M52" s="740" t="n"/>
    </row>
    <row r="53" ht="13.5" customHeight="1" s="546">
      <c r="D53" s="923" t="n"/>
      <c r="E53" s="923" t="n"/>
      <c r="F53" s="923" t="n"/>
      <c r="M53" s="740" t="n"/>
    </row>
    <row r="56" ht="15" customHeight="1" s="546">
      <c r="B56" s="759" t="n"/>
    </row>
    <row r="57" ht="15" customHeight="1" s="546">
      <c r="B57" s="759" t="n"/>
    </row>
    <row r="58" ht="15" customHeight="1" s="546">
      <c r="B58" s="759" t="n"/>
    </row>
    <row r="59" ht="15" customHeight="1" s="546">
      <c r="B59" s="932" t="n"/>
    </row>
    <row r="96" ht="13.5" customFormat="1" customHeight="1" s="709"/>
    <row r="97" ht="13.5" customHeight="1" s="546">
      <c r="B97" s="673" t="inlineStr">
        <is>
          <t>Used for Cashflow Calculation Sensitivity</t>
        </is>
      </c>
    </row>
    <row r="101" ht="15" customHeight="1" s="546">
      <c r="B101" s="679" t="inlineStr">
        <is>
          <t>Sources - Outlier</t>
        </is>
      </c>
      <c r="C101" s="680" t="n"/>
      <c r="D101" s="680" t="n"/>
      <c r="E101" s="681" t="n"/>
      <c r="G101" s="679" t="inlineStr">
        <is>
          <t>Debt Assumptions - Outlier</t>
        </is>
      </c>
      <c r="H101" s="680" t="n"/>
      <c r="I101" s="680" t="n"/>
      <c r="J101" s="681" t="n"/>
    </row>
    <row r="102" ht="13.5" customHeight="1" s="546">
      <c r="B102" s="818" t="n"/>
      <c r="C102" s="819" t="inlineStr">
        <is>
          <t>Per Door</t>
        </is>
      </c>
      <c r="D102" s="819" t="inlineStr">
        <is>
          <t>%</t>
        </is>
      </c>
      <c r="E102" s="820" t="inlineStr">
        <is>
          <t>Total</t>
        </is>
      </c>
      <c r="G102" s="686" t="inlineStr">
        <is>
          <t>Loan Amount</t>
        </is>
      </c>
      <c r="I102" s="688">
        <f>Loan/PP</f>
        <v/>
      </c>
      <c r="J102" s="689">
        <f>IFERROR(MROUND(MIN(Inputs!$M$38*$J$13,$J$12/$J$14,-PV($J$8*365/360/12,$J$9*12,$J$12/$J$15/12)),10000),0)</f>
        <v/>
      </c>
    </row>
    <row r="103" ht="13.5" customHeight="1" s="546">
      <c r="B103" s="805" t="inlineStr">
        <is>
          <t>Senior Debt</t>
        </is>
      </c>
      <c r="C103" s="825">
        <f>E103/$E$9</f>
        <v/>
      </c>
      <c r="D103" s="826">
        <f>E103/$E$106</f>
        <v/>
      </c>
      <c r="E103" s="827">
        <f>J102</f>
        <v/>
      </c>
      <c r="G103" s="708" t="inlineStr">
        <is>
          <t>PMT</t>
        </is>
      </c>
      <c r="H103" s="709" t="n"/>
      <c r="I103" s="709" t="n"/>
      <c r="J103" s="843">
        <f>PMT(J8*365/360/12,J9*12,-J102)</f>
        <v/>
      </c>
    </row>
    <row r="104" ht="13.5" customHeight="1" s="546">
      <c r="B104" s="834" t="inlineStr">
        <is>
          <t>Sponsor Equity</t>
        </is>
      </c>
      <c r="C104" s="740">
        <f>E104/$E$9</f>
        <v/>
      </c>
      <c r="D104" s="835">
        <f>E104/$E$106</f>
        <v/>
      </c>
      <c r="E104" s="696">
        <f>($E$114-$E$103)*$V$20</f>
        <v/>
      </c>
    </row>
    <row r="105" ht="13.5" customHeight="1" s="546">
      <c r="B105" s="841" t="inlineStr">
        <is>
          <t xml:space="preserve">LP Equity </t>
        </is>
      </c>
      <c r="C105" s="754">
        <f>E105/$E$9</f>
        <v/>
      </c>
      <c r="D105" s="842">
        <f>E105/$E$106</f>
        <v/>
      </c>
      <c r="E105" s="843">
        <f>($E$114-$E$103)*$W$20</f>
        <v/>
      </c>
    </row>
    <row r="106" ht="13.5" customHeight="1" s="546">
      <c r="B106" s="780" t="inlineStr">
        <is>
          <t>Total Uses</t>
        </is>
      </c>
      <c r="C106" s="845">
        <f>E106/$E$9</f>
        <v/>
      </c>
      <c r="D106" s="846">
        <f>E106/$E$106</f>
        <v/>
      </c>
      <c r="E106" s="847">
        <f>SUM(E103:E105)</f>
        <v/>
      </c>
    </row>
    <row r="107" ht="13.5" customHeight="1" s="546">
      <c r="B107" s="933" t="n"/>
      <c r="C107" s="934" t="n"/>
      <c r="D107" s="935" t="n"/>
      <c r="E107" s="936" t="n"/>
    </row>
    <row r="108" ht="15" customHeight="1" s="546">
      <c r="B108" s="679" t="inlineStr">
        <is>
          <t>Uses - Outlier</t>
        </is>
      </c>
      <c r="C108" s="680" t="n"/>
      <c r="D108" s="680" t="n"/>
      <c r="E108" s="681" t="n"/>
    </row>
    <row r="109" ht="13.5" customHeight="1" s="546">
      <c r="B109" s="818" t="n"/>
      <c r="C109" s="819" t="inlineStr">
        <is>
          <t>Per Door</t>
        </is>
      </c>
      <c r="D109" s="819" t="inlineStr">
        <is>
          <t>%</t>
        </is>
      </c>
      <c r="E109" s="820" t="inlineStr">
        <is>
          <t>Total</t>
        </is>
      </c>
    </row>
    <row r="110" ht="13.5" customHeight="1" s="546">
      <c r="B110" s="805" t="inlineStr">
        <is>
          <t>Purchase Price</t>
        </is>
      </c>
      <c r="C110" s="825">
        <f>E110/$E$9</f>
        <v/>
      </c>
      <c r="D110" s="826">
        <f>E110/$E$114</f>
        <v/>
      </c>
      <c r="E110" s="827">
        <f>M38</f>
        <v/>
      </c>
    </row>
    <row r="111" ht="13.5" customHeight="1" s="546">
      <c r="B111" s="686" t="inlineStr">
        <is>
          <t xml:space="preserve">Capex </t>
        </is>
      </c>
      <c r="C111" s="740">
        <f>E111/$E$9</f>
        <v/>
      </c>
      <c r="D111" s="835">
        <f>E111/$E$114</f>
        <v/>
      </c>
      <c r="E111" s="689">
        <f>N50+Q50</f>
        <v/>
      </c>
    </row>
    <row r="112" ht="13.5" customHeight="1" s="546">
      <c r="B112" s="686" t="inlineStr">
        <is>
          <t>Closing Costs</t>
        </is>
      </c>
      <c r="C112" s="740">
        <f>E112/$E$9</f>
        <v/>
      </c>
      <c r="D112" s="835">
        <f>E112/$E$114</f>
        <v/>
      </c>
      <c r="E112" s="696">
        <f>E110*D17</f>
        <v/>
      </c>
    </row>
    <row r="113" ht="13.5" customHeight="1" s="546">
      <c r="B113" s="708" t="inlineStr">
        <is>
          <t>Financing Fees</t>
        </is>
      </c>
      <c r="C113" s="754">
        <f>E113/$E$9</f>
        <v/>
      </c>
      <c r="D113" s="842">
        <f>E113/$E$114</f>
        <v/>
      </c>
      <c r="E113" s="843">
        <f>J102*I10</f>
        <v/>
      </c>
    </row>
    <row r="114" ht="13.5" customHeight="1" s="546">
      <c r="B114" s="780" t="inlineStr">
        <is>
          <t>Total Uses</t>
        </is>
      </c>
      <c r="C114" s="845">
        <f>E114/$E$9</f>
        <v/>
      </c>
      <c r="D114" s="846">
        <f>E114/$E$114</f>
        <v/>
      </c>
      <c r="E114" s="847">
        <f>SUM(E110:E113)</f>
        <v/>
      </c>
    </row>
    <row r="116" ht="15" customHeight="1" s="546">
      <c r="B116" s="679" t="inlineStr">
        <is>
          <t>Sources - Market</t>
        </is>
      </c>
      <c r="C116" s="680" t="n"/>
      <c r="D116" s="680" t="n"/>
      <c r="E116" s="681" t="n"/>
      <c r="G116" s="679" t="inlineStr">
        <is>
          <t>Debt Assumptions - Market</t>
        </is>
      </c>
      <c r="H116" s="680" t="n"/>
      <c r="I116" s="680" t="n"/>
      <c r="J116" s="681" t="n"/>
    </row>
    <row r="117" ht="13.5" customHeight="1" s="546">
      <c r="B117" s="818" t="n"/>
      <c r="C117" s="819" t="inlineStr">
        <is>
          <t>Per Door</t>
        </is>
      </c>
      <c r="D117" s="819" t="inlineStr">
        <is>
          <t>%</t>
        </is>
      </c>
      <c r="E117" s="820" t="inlineStr">
        <is>
          <t>Total</t>
        </is>
      </c>
      <c r="G117" s="686" t="inlineStr">
        <is>
          <t>Loan Amount</t>
        </is>
      </c>
      <c r="I117" s="688">
        <f>Loan/PP</f>
        <v/>
      </c>
      <c r="J117" s="689">
        <f>IFERROR(MROUND(MIN(Inputs!$M$42*$J$13,$J$12/$J$14,-PV($J$8*365/360/12,$J$9*12,$J$12/$J$15/12)),10000),0)</f>
        <v/>
      </c>
    </row>
    <row r="118" ht="13.5" customHeight="1" s="546">
      <c r="B118" s="805" t="inlineStr">
        <is>
          <t>Senior Debt</t>
        </is>
      </c>
      <c r="C118" s="825">
        <f>E118/$E$9</f>
        <v/>
      </c>
      <c r="D118" s="826">
        <f>E118/$E$121</f>
        <v/>
      </c>
      <c r="E118" s="827">
        <f>J117</f>
        <v/>
      </c>
      <c r="G118" s="708" t="inlineStr">
        <is>
          <t>PMT</t>
        </is>
      </c>
      <c r="H118" s="709" t="n"/>
      <c r="I118" s="709" t="n"/>
      <c r="J118" s="843">
        <f>PMT(J8*365/360/12,J9*12,-J117)</f>
        <v/>
      </c>
    </row>
    <row r="119" ht="13.5" customHeight="1" s="546">
      <c r="B119" s="834" t="inlineStr">
        <is>
          <t>Sponsor Equity</t>
        </is>
      </c>
      <c r="C119" s="740">
        <f>E119/$E$9</f>
        <v/>
      </c>
      <c r="D119" s="835">
        <f>E119/$E$121</f>
        <v/>
      </c>
      <c r="E119" s="696">
        <f>($E$129-$E$118)*$V$20</f>
        <v/>
      </c>
    </row>
    <row r="120" ht="13.5" customHeight="1" s="546">
      <c r="B120" s="841" t="inlineStr">
        <is>
          <t xml:space="preserve">LP Equity </t>
        </is>
      </c>
      <c r="C120" s="754">
        <f>E120/$E$9</f>
        <v/>
      </c>
      <c r="D120" s="842">
        <f>E120/$E$121</f>
        <v/>
      </c>
      <c r="E120" s="843">
        <f>($E$129-$E$118)*$W$20</f>
        <v/>
      </c>
    </row>
    <row r="121" ht="13.5" customHeight="1" s="546">
      <c r="B121" s="780" t="inlineStr">
        <is>
          <t>Total Uses</t>
        </is>
      </c>
      <c r="C121" s="845">
        <f>E121/$E$9</f>
        <v/>
      </c>
      <c r="D121" s="846">
        <f>E121/$E$121</f>
        <v/>
      </c>
      <c r="E121" s="847">
        <f>SUM(E118:E120)</f>
        <v/>
      </c>
    </row>
    <row r="123" ht="15" customHeight="1" s="546">
      <c r="B123" s="679" t="inlineStr">
        <is>
          <t>Uses - Market</t>
        </is>
      </c>
      <c r="C123" s="680" t="n"/>
      <c r="D123" s="680" t="n"/>
      <c r="E123" s="681" t="n"/>
    </row>
    <row r="124" ht="13.5" customHeight="1" s="546">
      <c r="B124" s="818" t="n"/>
      <c r="C124" s="819" t="inlineStr">
        <is>
          <t>Per Door</t>
        </is>
      </c>
      <c r="D124" s="819" t="inlineStr">
        <is>
          <t>%</t>
        </is>
      </c>
      <c r="E124" s="820" t="inlineStr">
        <is>
          <t>Total</t>
        </is>
      </c>
    </row>
    <row r="125" ht="13.5" customHeight="1" s="546">
      <c r="B125" s="805" t="inlineStr">
        <is>
          <t>Purchase Price</t>
        </is>
      </c>
      <c r="C125" s="825">
        <f>E125/$E$9</f>
        <v/>
      </c>
      <c r="D125" s="826">
        <f>E125/$E$129</f>
        <v/>
      </c>
      <c r="E125" s="827">
        <f>M42</f>
        <v/>
      </c>
    </row>
    <row r="126" ht="13.5" customHeight="1" s="546">
      <c r="B126" s="686" t="inlineStr">
        <is>
          <t xml:space="preserve">Capex </t>
        </is>
      </c>
      <c r="C126" s="740">
        <f>E126/$E$9</f>
        <v/>
      </c>
      <c r="D126" s="835">
        <f>E126/$E$129</f>
        <v/>
      </c>
      <c r="E126" s="689">
        <f>N50+Q50</f>
        <v/>
      </c>
    </row>
    <row r="127" ht="13.5" customHeight="1" s="546">
      <c r="B127" s="686" t="inlineStr">
        <is>
          <t>Closing Costs</t>
        </is>
      </c>
      <c r="C127" s="740">
        <f>E127/$E$9</f>
        <v/>
      </c>
      <c r="D127" s="835">
        <f>E127/$E$129</f>
        <v/>
      </c>
      <c r="E127" s="696">
        <f>$D$17*E125</f>
        <v/>
      </c>
    </row>
    <row r="128" ht="13.5" customHeight="1" s="546">
      <c r="B128" s="708" t="inlineStr">
        <is>
          <t>Financing Fees</t>
        </is>
      </c>
      <c r="C128" s="754">
        <f>E128/$E$9</f>
        <v/>
      </c>
      <c r="D128" s="842">
        <f>E128/$E$129</f>
        <v/>
      </c>
      <c r="E128" s="843">
        <f>J117*$I$10</f>
        <v/>
      </c>
    </row>
    <row r="129" ht="13.5" customHeight="1" s="546">
      <c r="B129" s="780" t="inlineStr">
        <is>
          <t>Total Uses</t>
        </is>
      </c>
      <c r="C129" s="845">
        <f>E129/$E$9</f>
        <v/>
      </c>
      <c r="D129" s="846">
        <f>E129/$E$129</f>
        <v/>
      </c>
      <c r="E129" s="847">
        <f>SUM(E125:E128)</f>
        <v/>
      </c>
    </row>
  </sheetData>
  <mergeCells count="23">
    <mergeCell ref="B108:E108"/>
    <mergeCell ref="G4:J4"/>
    <mergeCell ref="B30:E30"/>
    <mergeCell ref="B2:AE2"/>
    <mergeCell ref="B123:E123"/>
    <mergeCell ref="S18:W18"/>
    <mergeCell ref="B4:E4"/>
    <mergeCell ref="L44:Q44"/>
    <mergeCell ref="S35:U35"/>
    <mergeCell ref="L27:Q27"/>
    <mergeCell ref="L36:Q36"/>
    <mergeCell ref="G101:J101"/>
    <mergeCell ref="G116:J116"/>
    <mergeCell ref="S25:U25"/>
    <mergeCell ref="B101:E101"/>
    <mergeCell ref="B14:E14"/>
    <mergeCell ref="G28:J28"/>
    <mergeCell ref="B23:E23"/>
    <mergeCell ref="G18:J18"/>
    <mergeCell ref="B38:E38"/>
    <mergeCell ref="B116:E116"/>
    <mergeCell ref="L13:Q13"/>
    <mergeCell ref="S4:W4"/>
  </mergeCells>
  <conditionalFormatting sqref="H42">
    <cfRule type="expression" rank="0" priority="2" equalAverage="0" aboveAverage="0" dxfId="7" text="" percent="0" bottom="0">
      <formula>#ref!="Per Door"</formula>
    </cfRule>
  </conditionalFormatting>
  <conditionalFormatting sqref="J25">
    <cfRule type="expression" rank="0" priority="3" equalAverage="0" aboveAverage="0" dxfId="7" text="" percent="0" bottom="0">
      <formula>#ref!="Per Door"</formula>
    </cfRule>
  </conditionalFormatting>
  <conditionalFormatting sqref="J26">
    <cfRule type="expression" rank="0" priority="4" equalAverage="0" aboveAverage="0" dxfId="7" text="" percent="0" bottom="0">
      <formula>#ref!="Per Door"</formula>
    </cfRule>
  </conditionalFormatting>
  <conditionalFormatting sqref="J30:J45 U6 U12:U13 U15">
    <cfRule type="expression" rank="0" priority="5" equalAverage="0" aboveAverage="0" dxfId="7" text="" percent="0" bottom="0">
      <formula>#ref!="Per Door"</formula>
    </cfRule>
  </conditionalFormatting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28" fitToHeight="1" fitToWidth="1" pageOrder="downThenOver" blackAndWhite="0" draft="0" horizontalDpi="300" verticalDpi="300" copies="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 filterMode="0">
    <tabColor rgb="FF808080"/>
    <outlinePr summaryBelow="1" summaryRight="1"/>
    <pageSetUpPr fitToPage="1"/>
  </sheetPr>
  <dimension ref="A2:EX196"/>
  <sheetViews>
    <sheetView showFormulas="0" showGridLines="0" showRowColHeaders="1" showZeros="1" rightToLeft="0" tabSelected="0" showOutlineSymbols="1" defaultGridColor="1" view="normal" topLeftCell="D1" colorId="64" zoomScale="85" zoomScaleNormal="85" zoomScalePageLayoutView="100" workbookViewId="0">
      <selection pane="topLeft" activeCell="S85" activeCellId="0" sqref="S85"/>
    </sheetView>
  </sheetViews>
  <sheetFormatPr baseColWidth="8" defaultColWidth="9.14453125" defaultRowHeight="15" zeroHeight="0" outlineLevelRow="1"/>
  <cols>
    <col width="9.140000000000001" customWidth="1" style="759" min="1" max="1"/>
    <col width="2.86" customWidth="1" style="759" min="2" max="2"/>
    <col width="22.57" customWidth="1" style="759" min="3" max="3"/>
    <col width="22.85" customWidth="1" style="759" min="4" max="5"/>
    <col width="16" customWidth="1" style="759" min="6" max="9"/>
    <col width="15" customWidth="1" style="759" min="10" max="16"/>
    <col width="12.57" customWidth="1" style="759" min="17" max="17"/>
    <col width="18.43" customWidth="1" style="759" min="18" max="18"/>
    <col width="13.43" customWidth="1" style="759" min="19" max="19"/>
    <col width="13.14" customWidth="1" style="759" min="20" max="20"/>
    <col width="13.43" customWidth="1" style="759" min="21" max="21"/>
    <col width="12.43" customWidth="1" style="759" min="22" max="79"/>
    <col width="13.14" customWidth="1" style="759" min="80" max="80"/>
    <col width="12.43" customWidth="1" style="759" min="81" max="139"/>
    <col width="15" customWidth="1" style="759" min="140" max="140"/>
    <col width="12.43" customWidth="1" style="759" min="141" max="150"/>
    <col width="11.85" customWidth="1" style="759" min="151" max="152"/>
    <col width="9" customWidth="1" style="759" min="153" max="153"/>
    <col width="8.43" customWidth="1" style="759" min="154" max="154"/>
    <col width="9" customWidth="1" style="759" min="155" max="164"/>
    <col width="9.140000000000001" customWidth="1" style="759" min="165" max="1024"/>
  </cols>
  <sheetData>
    <row r="2" ht="15" customHeight="1" s="546">
      <c r="C2" s="937" t="inlineStr">
        <is>
          <t>Year</t>
        </is>
      </c>
      <c r="D2" s="938" t="n"/>
      <c r="E2" s="939" t="inlineStr">
        <is>
          <t>In-Place</t>
        </is>
      </c>
      <c r="F2" s="938" t="n">
        <v>0</v>
      </c>
      <c r="G2" s="938">
        <f>F2+1</f>
        <v/>
      </c>
      <c r="H2" s="938">
        <f>G2+1</f>
        <v/>
      </c>
      <c r="I2" s="938">
        <f>H2+1</f>
        <v/>
      </c>
      <c r="J2" s="938">
        <f>I2+1</f>
        <v/>
      </c>
      <c r="K2" s="938">
        <f>J2+1</f>
        <v/>
      </c>
      <c r="L2" s="938">
        <f>K2+1</f>
        <v/>
      </c>
      <c r="M2" s="938">
        <f>L2+1</f>
        <v/>
      </c>
      <c r="N2" s="938">
        <f>M2+1</f>
        <v/>
      </c>
      <c r="O2" s="938">
        <f>N2+1</f>
        <v/>
      </c>
      <c r="P2" s="938">
        <f>O2+1</f>
        <v/>
      </c>
      <c r="R2" s="937" t="inlineStr">
        <is>
          <t>Year</t>
        </is>
      </c>
      <c r="S2" s="937" t="n"/>
      <c r="T2" s="938">
        <f>ROUNDUP(T3/12,0)</f>
        <v/>
      </c>
      <c r="U2" s="938">
        <f>ROUNDUP(U3/12,0)</f>
        <v/>
      </c>
      <c r="V2" s="938">
        <f>ROUNDUP(V3/12,0)</f>
        <v/>
      </c>
      <c r="W2" s="938">
        <f>ROUNDUP(W3/12,0)</f>
        <v/>
      </c>
      <c r="X2" s="938">
        <f>ROUNDUP(X3/12,0)</f>
        <v/>
      </c>
      <c r="Y2" s="938">
        <f>ROUNDUP(Y3/12,0)</f>
        <v/>
      </c>
      <c r="Z2" s="938">
        <f>ROUNDUP(Z3/12,0)</f>
        <v/>
      </c>
      <c r="AA2" s="938">
        <f>ROUNDUP(AA3/12,0)</f>
        <v/>
      </c>
      <c r="AB2" s="938">
        <f>ROUNDUP(AB3/12,0)</f>
        <v/>
      </c>
      <c r="AC2" s="938">
        <f>ROUNDUP(AC3/12,0)</f>
        <v/>
      </c>
      <c r="AD2" s="938">
        <f>ROUNDUP(AD3/12,0)</f>
        <v/>
      </c>
      <c r="AE2" s="938">
        <f>ROUNDUP(AE3/12,0)</f>
        <v/>
      </c>
      <c r="AF2" s="938">
        <f>ROUNDUP(AF3/12,0)</f>
        <v/>
      </c>
      <c r="AG2" s="938">
        <f>ROUNDUP(AG3/12,0)</f>
        <v/>
      </c>
      <c r="AH2" s="938">
        <f>ROUNDUP(AH3/12,0)</f>
        <v/>
      </c>
      <c r="AI2" s="938">
        <f>ROUNDUP(AI3/12,0)</f>
        <v/>
      </c>
      <c r="AJ2" s="938">
        <f>ROUNDUP(AJ3/12,0)</f>
        <v/>
      </c>
      <c r="AK2" s="938">
        <f>ROUNDUP(AK3/12,0)</f>
        <v/>
      </c>
      <c r="AL2" s="938">
        <f>ROUNDUP(AL3/12,0)</f>
        <v/>
      </c>
      <c r="AM2" s="938">
        <f>ROUNDUP(AM3/12,0)</f>
        <v/>
      </c>
      <c r="AN2" s="938">
        <f>ROUNDUP(AN3/12,0)</f>
        <v/>
      </c>
      <c r="AO2" s="938">
        <f>ROUNDUP(AO3/12,0)</f>
        <v/>
      </c>
      <c r="AP2" s="938">
        <f>ROUNDUP(AP3/12,0)</f>
        <v/>
      </c>
      <c r="AQ2" s="938">
        <f>ROUNDUP(AQ3/12,0)</f>
        <v/>
      </c>
      <c r="AR2" s="938">
        <f>ROUNDUP(AR3/12,0)</f>
        <v/>
      </c>
      <c r="AS2" s="938">
        <f>ROUNDUP(AS3/12,0)</f>
        <v/>
      </c>
      <c r="AT2" s="938">
        <f>ROUNDUP(AT3/12,0)</f>
        <v/>
      </c>
      <c r="AU2" s="938">
        <f>ROUNDUP(AU3/12,0)</f>
        <v/>
      </c>
      <c r="AV2" s="938">
        <f>ROUNDUP(AV3/12,0)</f>
        <v/>
      </c>
      <c r="AW2" s="938">
        <f>ROUNDUP(AW3/12,0)</f>
        <v/>
      </c>
      <c r="AX2" s="938">
        <f>ROUNDUP(AX3/12,0)</f>
        <v/>
      </c>
      <c r="AY2" s="938">
        <f>ROUNDUP(AY3/12,0)</f>
        <v/>
      </c>
      <c r="AZ2" s="938">
        <f>ROUNDUP(AZ3/12,0)</f>
        <v/>
      </c>
      <c r="BA2" s="938">
        <f>ROUNDUP(BA3/12,0)</f>
        <v/>
      </c>
      <c r="BB2" s="938">
        <f>ROUNDUP(BB3/12,0)</f>
        <v/>
      </c>
      <c r="BC2" s="938">
        <f>ROUNDUP(BC3/12,0)</f>
        <v/>
      </c>
      <c r="BD2" s="938">
        <f>ROUNDUP(BD3/12,0)</f>
        <v/>
      </c>
      <c r="BE2" s="938">
        <f>ROUNDUP(BE3/12,0)</f>
        <v/>
      </c>
      <c r="BF2" s="938">
        <f>ROUNDUP(BF3/12,0)</f>
        <v/>
      </c>
      <c r="BG2" s="938">
        <f>ROUNDUP(BG3/12,0)</f>
        <v/>
      </c>
      <c r="BH2" s="938">
        <f>ROUNDUP(BH3/12,0)</f>
        <v/>
      </c>
      <c r="BI2" s="938">
        <f>ROUNDUP(BI3/12,0)</f>
        <v/>
      </c>
      <c r="BJ2" s="938">
        <f>ROUNDUP(BJ3/12,0)</f>
        <v/>
      </c>
      <c r="BK2" s="938">
        <f>ROUNDUP(BK3/12,0)</f>
        <v/>
      </c>
      <c r="BL2" s="938">
        <f>ROUNDUP(BL3/12,0)</f>
        <v/>
      </c>
      <c r="BM2" s="938">
        <f>ROUNDUP(BM3/12,0)</f>
        <v/>
      </c>
      <c r="BN2" s="938">
        <f>ROUNDUP(BN3/12,0)</f>
        <v/>
      </c>
      <c r="BO2" s="938">
        <f>ROUNDUP(BO3/12,0)</f>
        <v/>
      </c>
      <c r="BP2" s="938">
        <f>ROUNDUP(BP3/12,0)</f>
        <v/>
      </c>
      <c r="BQ2" s="938">
        <f>ROUNDUP(BQ3/12,0)</f>
        <v/>
      </c>
      <c r="BR2" s="938">
        <f>ROUNDUP(BR3/12,0)</f>
        <v/>
      </c>
      <c r="BS2" s="938">
        <f>ROUNDUP(BS3/12,0)</f>
        <v/>
      </c>
      <c r="BT2" s="938">
        <f>ROUNDUP(BT3/12,0)</f>
        <v/>
      </c>
      <c r="BU2" s="938">
        <f>ROUNDUP(BU3/12,0)</f>
        <v/>
      </c>
      <c r="BV2" s="938">
        <f>ROUNDUP(BV3/12,0)</f>
        <v/>
      </c>
      <c r="BW2" s="938">
        <f>ROUNDUP(BW3/12,0)</f>
        <v/>
      </c>
      <c r="BX2" s="938">
        <f>ROUNDUP(BX3/12,0)</f>
        <v/>
      </c>
      <c r="BY2" s="938">
        <f>ROUNDUP(BY3/12,0)</f>
        <v/>
      </c>
      <c r="BZ2" s="938">
        <f>ROUNDUP(BZ3/12,0)</f>
        <v/>
      </c>
      <c r="CA2" s="938">
        <f>ROUNDUP(CA3/12,0)</f>
        <v/>
      </c>
      <c r="CB2" s="938">
        <f>ROUNDUP(CB3/12,0)</f>
        <v/>
      </c>
      <c r="CC2" s="938">
        <f>ROUNDUP(CC3/12,0)</f>
        <v/>
      </c>
      <c r="CD2" s="938">
        <f>ROUNDUP(CD3/12,0)</f>
        <v/>
      </c>
      <c r="CE2" s="938">
        <f>ROUNDUP(CE3/12,0)</f>
        <v/>
      </c>
      <c r="CF2" s="938">
        <f>ROUNDUP(CF3/12,0)</f>
        <v/>
      </c>
      <c r="CG2" s="938">
        <f>ROUNDUP(CG3/12,0)</f>
        <v/>
      </c>
      <c r="CH2" s="938">
        <f>ROUNDUP(CH3/12,0)</f>
        <v/>
      </c>
      <c r="CI2" s="938">
        <f>ROUNDUP(CI3/12,0)</f>
        <v/>
      </c>
      <c r="CJ2" s="938">
        <f>ROUNDUP(CJ3/12,0)</f>
        <v/>
      </c>
      <c r="CK2" s="938">
        <f>ROUNDUP(CK3/12,0)</f>
        <v/>
      </c>
      <c r="CL2" s="938">
        <f>ROUNDUP(CL3/12,0)</f>
        <v/>
      </c>
      <c r="CM2" s="938">
        <f>ROUNDUP(CM3/12,0)</f>
        <v/>
      </c>
      <c r="CN2" s="938">
        <f>ROUNDUP(CN3/12,0)</f>
        <v/>
      </c>
      <c r="CO2" s="938">
        <f>ROUNDUP(CO3/12,0)</f>
        <v/>
      </c>
      <c r="CP2" s="938">
        <f>ROUNDUP(CP3/12,0)</f>
        <v/>
      </c>
      <c r="CQ2" s="938">
        <f>ROUNDUP(CQ3/12,0)</f>
        <v/>
      </c>
      <c r="CR2" s="938">
        <f>ROUNDUP(CR3/12,0)</f>
        <v/>
      </c>
      <c r="CS2" s="938">
        <f>ROUNDUP(CS3/12,0)</f>
        <v/>
      </c>
      <c r="CT2" s="938">
        <f>ROUNDUP(CT3/12,0)</f>
        <v/>
      </c>
      <c r="CU2" s="938">
        <f>ROUNDUP(CU3/12,0)</f>
        <v/>
      </c>
      <c r="CV2" s="938">
        <f>ROUNDUP(CV3/12,0)</f>
        <v/>
      </c>
      <c r="CW2" s="938">
        <f>ROUNDUP(CW3/12,0)</f>
        <v/>
      </c>
      <c r="CX2" s="938">
        <f>ROUNDUP(CX3/12,0)</f>
        <v/>
      </c>
      <c r="CY2" s="938">
        <f>ROUNDUP(CY3/12,0)</f>
        <v/>
      </c>
      <c r="CZ2" s="938">
        <f>ROUNDUP(CZ3/12,0)</f>
        <v/>
      </c>
      <c r="DA2" s="938">
        <f>ROUNDUP(DA3/12,0)</f>
        <v/>
      </c>
      <c r="DB2" s="938">
        <f>ROUNDUP(DB3/12,0)</f>
        <v/>
      </c>
      <c r="DC2" s="938">
        <f>ROUNDUP(DC3/12,0)</f>
        <v/>
      </c>
      <c r="DD2" s="938">
        <f>ROUNDUP(DD3/12,0)</f>
        <v/>
      </c>
      <c r="DE2" s="938">
        <f>ROUNDUP(DE3/12,0)</f>
        <v/>
      </c>
      <c r="DF2" s="938">
        <f>ROUNDUP(DF3/12,0)</f>
        <v/>
      </c>
      <c r="DG2" s="938">
        <f>ROUNDUP(DG3/12,0)</f>
        <v/>
      </c>
      <c r="DH2" s="938">
        <f>ROUNDUP(DH3/12,0)</f>
        <v/>
      </c>
      <c r="DI2" s="938">
        <f>ROUNDUP(DI3/12,0)</f>
        <v/>
      </c>
      <c r="DJ2" s="938">
        <f>ROUNDUP(DJ3/12,0)</f>
        <v/>
      </c>
      <c r="DK2" s="938">
        <f>ROUNDUP(DK3/12,0)</f>
        <v/>
      </c>
      <c r="DL2" s="938">
        <f>ROUNDUP(DL3/12,0)</f>
        <v/>
      </c>
      <c r="DM2" s="938">
        <f>ROUNDUP(DM3/12,0)</f>
        <v/>
      </c>
      <c r="DN2" s="938">
        <f>ROUNDUP(DN3/12,0)</f>
        <v/>
      </c>
      <c r="DO2" s="938">
        <f>ROUNDUP(DO3/12,0)</f>
        <v/>
      </c>
      <c r="DP2" s="938">
        <f>ROUNDUP(DP3/12,0)</f>
        <v/>
      </c>
      <c r="DQ2" s="938">
        <f>ROUNDUP(DQ3/12,0)</f>
        <v/>
      </c>
      <c r="DR2" s="938">
        <f>ROUNDUP(DR3/12,0)</f>
        <v/>
      </c>
      <c r="DS2" s="938">
        <f>ROUNDUP(DS3/12,0)</f>
        <v/>
      </c>
      <c r="DT2" s="938">
        <f>ROUNDUP(DT3/12,0)</f>
        <v/>
      </c>
      <c r="DU2" s="938">
        <f>ROUNDUP(DU3/12,0)</f>
        <v/>
      </c>
      <c r="DV2" s="938">
        <f>ROUNDUP(DV3/12,0)</f>
        <v/>
      </c>
      <c r="DW2" s="938">
        <f>ROUNDUP(DW3/12,0)</f>
        <v/>
      </c>
      <c r="DX2" s="938">
        <f>ROUNDUP(DX3/12,0)</f>
        <v/>
      </c>
      <c r="DY2" s="938">
        <f>ROUNDUP(DY3/12,0)</f>
        <v/>
      </c>
      <c r="DZ2" s="938">
        <f>ROUNDUP(DZ3/12,0)</f>
        <v/>
      </c>
      <c r="EA2" s="938">
        <f>ROUNDUP(EA3/12,0)</f>
        <v/>
      </c>
      <c r="EB2" s="938">
        <f>ROUNDUP(EB3/12,0)</f>
        <v/>
      </c>
      <c r="EC2" s="938">
        <f>ROUNDUP(EC3/12,0)</f>
        <v/>
      </c>
      <c r="ED2" s="938">
        <f>ROUNDUP(ED3/12,0)</f>
        <v/>
      </c>
      <c r="EE2" s="938">
        <f>ROUNDUP(EE3/12,0)</f>
        <v/>
      </c>
      <c r="EF2" s="938">
        <f>ROUNDUP(EF3/12,0)</f>
        <v/>
      </c>
      <c r="EG2" s="938">
        <f>ROUNDUP(EG3/12,0)</f>
        <v/>
      </c>
      <c r="EH2" s="938">
        <f>ROUNDUP(EH3/12,0)</f>
        <v/>
      </c>
      <c r="EI2" s="938">
        <f>ROUNDUP(EI3/12,0)</f>
        <v/>
      </c>
      <c r="EJ2" s="938">
        <f>ROUNDUP(EJ3/12,0)</f>
        <v/>
      </c>
      <c r="EK2" s="938">
        <f>ROUNDUP(EK3/12,0)</f>
        <v/>
      </c>
      <c r="EL2" s="938">
        <f>ROUNDUP(EL3/12,0)</f>
        <v/>
      </c>
      <c r="EM2" s="938">
        <f>ROUNDUP(EM3/12,0)</f>
        <v/>
      </c>
      <c r="EN2" s="938">
        <f>ROUNDUP(EN3/12,0)</f>
        <v/>
      </c>
      <c r="EO2" s="938">
        <f>ROUNDUP(EO3/12,0)</f>
        <v/>
      </c>
      <c r="EP2" s="938">
        <f>ROUNDUP(EP3/12,0)</f>
        <v/>
      </c>
      <c r="EQ2" s="938">
        <f>ROUNDUP(EQ3/12,0)</f>
        <v/>
      </c>
      <c r="ER2" s="938">
        <f>ROUNDUP(ER3/12,0)</f>
        <v/>
      </c>
      <c r="ES2" s="938">
        <f>ROUNDUP(ES3/12,0)</f>
        <v/>
      </c>
      <c r="ET2" s="938">
        <f>ROUNDUP(ET3/12,0)</f>
        <v/>
      </c>
      <c r="EU2" s="938">
        <f>ROUNDUP(EU3/12,0)</f>
        <v/>
      </c>
      <c r="EV2" s="938">
        <f>ROUNDUP(EV3/12,0)</f>
        <v/>
      </c>
    </row>
    <row r="3" ht="15" customHeight="1" s="546">
      <c r="A3" s="940" t="n"/>
      <c r="C3" s="937">
        <f>R3</f>
        <v/>
      </c>
      <c r="D3" s="941" t="n"/>
      <c r="E3" s="942" t="inlineStr">
        <is>
          <t>Year 1</t>
        </is>
      </c>
      <c r="F3" s="941">
        <f>F2*12</f>
        <v/>
      </c>
      <c r="G3" s="941">
        <f>G2*12</f>
        <v/>
      </c>
      <c r="H3" s="941">
        <f>H2*12</f>
        <v/>
      </c>
      <c r="I3" s="941">
        <f>I2*12</f>
        <v/>
      </c>
      <c r="J3" s="941">
        <f>J2*12</f>
        <v/>
      </c>
      <c r="K3" s="941">
        <f>K2*12</f>
        <v/>
      </c>
      <c r="L3" s="941">
        <f>L2*12</f>
        <v/>
      </c>
      <c r="M3" s="941">
        <f>M2*12</f>
        <v/>
      </c>
      <c r="N3" s="941">
        <f>N2*12</f>
        <v/>
      </c>
      <c r="O3" s="941">
        <f>O2*12</f>
        <v/>
      </c>
      <c r="P3" s="941">
        <f>P2*12</f>
        <v/>
      </c>
      <c r="R3" s="937" t="inlineStr">
        <is>
          <t>Month</t>
        </is>
      </c>
      <c r="S3" s="937" t="n"/>
      <c r="T3" s="941" t="n">
        <v>0</v>
      </c>
      <c r="U3" s="941">
        <f>T3+1</f>
        <v/>
      </c>
      <c r="V3" s="941">
        <f>U3+1</f>
        <v/>
      </c>
      <c r="W3" s="941">
        <f>V3+1</f>
        <v/>
      </c>
      <c r="X3" s="941">
        <f>W3+1</f>
        <v/>
      </c>
      <c r="Y3" s="941">
        <f>X3+1</f>
        <v/>
      </c>
      <c r="Z3" s="941">
        <f>Y3+1</f>
        <v/>
      </c>
      <c r="AA3" s="941">
        <f>Z3+1</f>
        <v/>
      </c>
      <c r="AB3" s="941">
        <f>AA3+1</f>
        <v/>
      </c>
      <c r="AC3" s="941">
        <f>AB3+1</f>
        <v/>
      </c>
      <c r="AD3" s="941">
        <f>AC3+1</f>
        <v/>
      </c>
      <c r="AE3" s="941">
        <f>AD3+1</f>
        <v/>
      </c>
      <c r="AF3" s="941">
        <f>AE3+1</f>
        <v/>
      </c>
      <c r="AG3" s="941">
        <f>AF3+1</f>
        <v/>
      </c>
      <c r="AH3" s="941">
        <f>AG3+1</f>
        <v/>
      </c>
      <c r="AI3" s="941">
        <f>AH3+1</f>
        <v/>
      </c>
      <c r="AJ3" s="941">
        <f>AI3+1</f>
        <v/>
      </c>
      <c r="AK3" s="941">
        <f>AJ3+1</f>
        <v/>
      </c>
      <c r="AL3" s="941">
        <f>AK3+1</f>
        <v/>
      </c>
      <c r="AM3" s="941">
        <f>AL3+1</f>
        <v/>
      </c>
      <c r="AN3" s="941">
        <f>AM3+1</f>
        <v/>
      </c>
      <c r="AO3" s="941">
        <f>AN3+1</f>
        <v/>
      </c>
      <c r="AP3" s="941">
        <f>AO3+1</f>
        <v/>
      </c>
      <c r="AQ3" s="941">
        <f>AP3+1</f>
        <v/>
      </c>
      <c r="AR3" s="941">
        <f>AQ3+1</f>
        <v/>
      </c>
      <c r="AS3" s="941">
        <f>AR3+1</f>
        <v/>
      </c>
      <c r="AT3" s="941">
        <f>AS3+1</f>
        <v/>
      </c>
      <c r="AU3" s="941">
        <f>AT3+1</f>
        <v/>
      </c>
      <c r="AV3" s="941">
        <f>AU3+1</f>
        <v/>
      </c>
      <c r="AW3" s="941">
        <f>AV3+1</f>
        <v/>
      </c>
      <c r="AX3" s="941">
        <f>AW3+1</f>
        <v/>
      </c>
      <c r="AY3" s="941">
        <f>AX3+1</f>
        <v/>
      </c>
      <c r="AZ3" s="941">
        <f>AY3+1</f>
        <v/>
      </c>
      <c r="BA3" s="941">
        <f>AZ3+1</f>
        <v/>
      </c>
      <c r="BB3" s="941">
        <f>BA3+1</f>
        <v/>
      </c>
      <c r="BC3" s="941">
        <f>BB3+1</f>
        <v/>
      </c>
      <c r="BD3" s="941">
        <f>BC3+1</f>
        <v/>
      </c>
      <c r="BE3" s="941">
        <f>BD3+1</f>
        <v/>
      </c>
      <c r="BF3" s="941">
        <f>BE3+1</f>
        <v/>
      </c>
      <c r="BG3" s="941">
        <f>BF3+1</f>
        <v/>
      </c>
      <c r="BH3" s="941">
        <f>BG3+1</f>
        <v/>
      </c>
      <c r="BI3" s="941">
        <f>BH3+1</f>
        <v/>
      </c>
      <c r="BJ3" s="941">
        <f>BI3+1</f>
        <v/>
      </c>
      <c r="BK3" s="941">
        <f>BJ3+1</f>
        <v/>
      </c>
      <c r="BL3" s="941">
        <f>BK3+1</f>
        <v/>
      </c>
      <c r="BM3" s="941">
        <f>BL3+1</f>
        <v/>
      </c>
      <c r="BN3" s="941">
        <f>BM3+1</f>
        <v/>
      </c>
      <c r="BO3" s="941">
        <f>BN3+1</f>
        <v/>
      </c>
      <c r="BP3" s="941">
        <f>BO3+1</f>
        <v/>
      </c>
      <c r="BQ3" s="941">
        <f>BP3+1</f>
        <v/>
      </c>
      <c r="BR3" s="941">
        <f>BQ3+1</f>
        <v/>
      </c>
      <c r="BS3" s="941">
        <f>BR3+1</f>
        <v/>
      </c>
      <c r="BT3" s="941">
        <f>BS3+1</f>
        <v/>
      </c>
      <c r="BU3" s="941">
        <f>BT3+1</f>
        <v/>
      </c>
      <c r="BV3" s="941">
        <f>BU3+1</f>
        <v/>
      </c>
      <c r="BW3" s="941">
        <f>BV3+1</f>
        <v/>
      </c>
      <c r="BX3" s="941">
        <f>BW3+1</f>
        <v/>
      </c>
      <c r="BY3" s="941">
        <f>BX3+1</f>
        <v/>
      </c>
      <c r="BZ3" s="941">
        <f>BY3+1</f>
        <v/>
      </c>
      <c r="CA3" s="941">
        <f>BZ3+1</f>
        <v/>
      </c>
      <c r="CB3" s="941">
        <f>CA3+1</f>
        <v/>
      </c>
      <c r="CC3" s="941">
        <f>CB3+1</f>
        <v/>
      </c>
      <c r="CD3" s="941">
        <f>CC3+1</f>
        <v/>
      </c>
      <c r="CE3" s="941">
        <f>CD3+1</f>
        <v/>
      </c>
      <c r="CF3" s="941">
        <f>CE3+1</f>
        <v/>
      </c>
      <c r="CG3" s="941">
        <f>CF3+1</f>
        <v/>
      </c>
      <c r="CH3" s="941">
        <f>CG3+1</f>
        <v/>
      </c>
      <c r="CI3" s="941">
        <f>CH3+1</f>
        <v/>
      </c>
      <c r="CJ3" s="941">
        <f>CI3+1</f>
        <v/>
      </c>
      <c r="CK3" s="941">
        <f>CJ3+1</f>
        <v/>
      </c>
      <c r="CL3" s="941">
        <f>CK3+1</f>
        <v/>
      </c>
      <c r="CM3" s="941">
        <f>CL3+1</f>
        <v/>
      </c>
      <c r="CN3" s="941">
        <f>CM3+1</f>
        <v/>
      </c>
      <c r="CO3" s="941">
        <f>CN3+1</f>
        <v/>
      </c>
      <c r="CP3" s="941">
        <f>CO3+1</f>
        <v/>
      </c>
      <c r="CQ3" s="941">
        <f>CP3+1</f>
        <v/>
      </c>
      <c r="CR3" s="941">
        <f>CQ3+1</f>
        <v/>
      </c>
      <c r="CS3" s="941">
        <f>CR3+1</f>
        <v/>
      </c>
      <c r="CT3" s="941">
        <f>CS3+1</f>
        <v/>
      </c>
      <c r="CU3" s="941">
        <f>CT3+1</f>
        <v/>
      </c>
      <c r="CV3" s="941">
        <f>CU3+1</f>
        <v/>
      </c>
      <c r="CW3" s="941">
        <f>CV3+1</f>
        <v/>
      </c>
      <c r="CX3" s="941">
        <f>CW3+1</f>
        <v/>
      </c>
      <c r="CY3" s="941">
        <f>CX3+1</f>
        <v/>
      </c>
      <c r="CZ3" s="941">
        <f>CY3+1</f>
        <v/>
      </c>
      <c r="DA3" s="941">
        <f>CZ3+1</f>
        <v/>
      </c>
      <c r="DB3" s="941">
        <f>DA3+1</f>
        <v/>
      </c>
      <c r="DC3" s="941">
        <f>DB3+1</f>
        <v/>
      </c>
      <c r="DD3" s="941">
        <f>DC3+1</f>
        <v/>
      </c>
      <c r="DE3" s="941">
        <f>DD3+1</f>
        <v/>
      </c>
      <c r="DF3" s="941">
        <f>DE3+1</f>
        <v/>
      </c>
      <c r="DG3" s="941">
        <f>DF3+1</f>
        <v/>
      </c>
      <c r="DH3" s="941">
        <f>DG3+1</f>
        <v/>
      </c>
      <c r="DI3" s="941">
        <f>DH3+1</f>
        <v/>
      </c>
      <c r="DJ3" s="941">
        <f>DI3+1</f>
        <v/>
      </c>
      <c r="DK3" s="941">
        <f>DJ3+1</f>
        <v/>
      </c>
      <c r="DL3" s="941">
        <f>DK3+1</f>
        <v/>
      </c>
      <c r="DM3" s="941">
        <f>DL3+1</f>
        <v/>
      </c>
      <c r="DN3" s="941">
        <f>DM3+1</f>
        <v/>
      </c>
      <c r="DO3" s="941">
        <f>DN3+1</f>
        <v/>
      </c>
      <c r="DP3" s="941">
        <f>DO3+1</f>
        <v/>
      </c>
      <c r="DQ3" s="941">
        <f>DP3+1</f>
        <v/>
      </c>
      <c r="DR3" s="941">
        <f>DQ3+1</f>
        <v/>
      </c>
      <c r="DS3" s="941">
        <f>DR3+1</f>
        <v/>
      </c>
      <c r="DT3" s="941">
        <f>DS3+1</f>
        <v/>
      </c>
      <c r="DU3" s="941">
        <f>DT3+1</f>
        <v/>
      </c>
      <c r="DV3" s="941">
        <f>DU3+1</f>
        <v/>
      </c>
      <c r="DW3" s="941">
        <f>DV3+1</f>
        <v/>
      </c>
      <c r="DX3" s="941">
        <f>DW3+1</f>
        <v/>
      </c>
      <c r="DY3" s="941">
        <f>DX3+1</f>
        <v/>
      </c>
      <c r="DZ3" s="941">
        <f>DY3+1</f>
        <v/>
      </c>
      <c r="EA3" s="941">
        <f>DZ3+1</f>
        <v/>
      </c>
      <c r="EB3" s="941">
        <f>EA3+1</f>
        <v/>
      </c>
      <c r="EC3" s="941">
        <f>EB3+1</f>
        <v/>
      </c>
      <c r="ED3" s="941">
        <f>EC3+1</f>
        <v/>
      </c>
      <c r="EE3" s="941">
        <f>ED3+1</f>
        <v/>
      </c>
      <c r="EF3" s="941">
        <f>EE3+1</f>
        <v/>
      </c>
      <c r="EG3" s="941">
        <f>EF3+1</f>
        <v/>
      </c>
      <c r="EH3" s="941">
        <f>EG3+1</f>
        <v/>
      </c>
      <c r="EI3" s="941">
        <f>EH3+1</f>
        <v/>
      </c>
      <c r="EJ3" s="941">
        <f>EI3+1</f>
        <v/>
      </c>
      <c r="EK3" s="941">
        <f>EJ3+1</f>
        <v/>
      </c>
      <c r="EL3" s="941">
        <f>EK3+1</f>
        <v/>
      </c>
      <c r="EM3" s="941">
        <f>EL3+1</f>
        <v/>
      </c>
      <c r="EN3" s="941">
        <f>EM3+1</f>
        <v/>
      </c>
      <c r="EO3" s="941">
        <f>EN3+1</f>
        <v/>
      </c>
      <c r="EP3" s="941">
        <f>EO3+1</f>
        <v/>
      </c>
      <c r="EQ3" s="941">
        <f>EP3+1</f>
        <v/>
      </c>
      <c r="ER3" s="941">
        <f>EQ3+1</f>
        <v/>
      </c>
      <c r="ES3" s="941">
        <f>ER3+1</f>
        <v/>
      </c>
      <c r="ET3" s="941">
        <f>ES3+1</f>
        <v/>
      </c>
      <c r="EU3" s="941">
        <f>ET3+1</f>
        <v/>
      </c>
      <c r="EV3" s="941">
        <f>EU3+1</f>
        <v/>
      </c>
    </row>
    <row r="4" ht="15" customHeight="1" s="546">
      <c r="A4" s="940" t="n"/>
      <c r="C4" s="937" t="inlineStr">
        <is>
          <t>For the Period Ending</t>
        </is>
      </c>
      <c r="D4" s="943" t="n"/>
      <c r="E4" s="944" t="n">
        <v>45443</v>
      </c>
      <c r="F4" s="943">
        <f>$T$4</f>
        <v/>
      </c>
      <c r="G4" s="943">
        <f>EOMONTH(F4,12)</f>
        <v/>
      </c>
      <c r="H4" s="943">
        <f>EOMONTH(G4,12)</f>
        <v/>
      </c>
      <c r="I4" s="943">
        <f>EOMONTH(H4,12)</f>
        <v/>
      </c>
      <c r="J4" s="943">
        <f>EOMONTH(I4,12)</f>
        <v/>
      </c>
      <c r="K4" s="943">
        <f>EOMONTH(J4,12)</f>
        <v/>
      </c>
      <c r="L4" s="943">
        <f>EOMONTH(K4,12)</f>
        <v/>
      </c>
      <c r="M4" s="943">
        <f>EOMONTH(L4,12)</f>
        <v/>
      </c>
      <c r="N4" s="943">
        <f>EOMONTH(M4,12)</f>
        <v/>
      </c>
      <c r="O4" s="943">
        <f>EOMONTH(N4,12)</f>
        <v/>
      </c>
      <c r="P4" s="943">
        <f>EOMONTH(O4,12)</f>
        <v/>
      </c>
      <c r="R4" s="937" t="inlineStr">
        <is>
          <t>Date</t>
        </is>
      </c>
      <c r="S4" s="937" t="n"/>
      <c r="T4" s="943">
        <f>ClosingDate</f>
        <v/>
      </c>
      <c r="U4" s="943">
        <f>EOMONTH(T4,1)</f>
        <v/>
      </c>
      <c r="V4" s="943">
        <f>EOMONTH(U4,1)</f>
        <v/>
      </c>
      <c r="W4" s="943">
        <f>EOMONTH(V4,1)</f>
        <v/>
      </c>
      <c r="X4" s="943">
        <f>EOMONTH(W4,1)</f>
        <v/>
      </c>
      <c r="Y4" s="943">
        <f>EOMONTH(X4,1)</f>
        <v/>
      </c>
      <c r="Z4" s="943">
        <f>EOMONTH(Y4,1)</f>
        <v/>
      </c>
      <c r="AA4" s="943">
        <f>EOMONTH(Z4,1)</f>
        <v/>
      </c>
      <c r="AB4" s="943">
        <f>EOMONTH(AA4,1)</f>
        <v/>
      </c>
      <c r="AC4" s="943">
        <f>EOMONTH(AB4,1)</f>
        <v/>
      </c>
      <c r="AD4" s="943">
        <f>EOMONTH(AC4,1)</f>
        <v/>
      </c>
      <c r="AE4" s="943">
        <f>EOMONTH(AD4,1)</f>
        <v/>
      </c>
      <c r="AF4" s="943">
        <f>EOMONTH(AE4,1)</f>
        <v/>
      </c>
      <c r="AG4" s="943">
        <f>EOMONTH(AF4,1)</f>
        <v/>
      </c>
      <c r="AH4" s="943">
        <f>EOMONTH(AG4,1)</f>
        <v/>
      </c>
      <c r="AI4" s="943">
        <f>EOMONTH(AH4,1)</f>
        <v/>
      </c>
      <c r="AJ4" s="943">
        <f>EOMONTH(AI4,1)</f>
        <v/>
      </c>
      <c r="AK4" s="943">
        <f>EOMONTH(AJ4,1)</f>
        <v/>
      </c>
      <c r="AL4" s="943">
        <f>EOMONTH(AK4,1)</f>
        <v/>
      </c>
      <c r="AM4" s="943">
        <f>EOMONTH(AL4,1)</f>
        <v/>
      </c>
      <c r="AN4" s="943">
        <f>EOMONTH(AM4,1)</f>
        <v/>
      </c>
      <c r="AO4" s="943">
        <f>EOMONTH(AN4,1)</f>
        <v/>
      </c>
      <c r="AP4" s="943">
        <f>EOMONTH(AO4,1)</f>
        <v/>
      </c>
      <c r="AQ4" s="943">
        <f>EOMONTH(AP4,1)</f>
        <v/>
      </c>
      <c r="AR4" s="943">
        <f>EOMONTH(AQ4,1)</f>
        <v/>
      </c>
      <c r="AS4" s="943">
        <f>EOMONTH(AR4,1)</f>
        <v/>
      </c>
      <c r="AT4" s="943">
        <f>EOMONTH(AS4,1)</f>
        <v/>
      </c>
      <c r="AU4" s="943">
        <f>EOMONTH(AT4,1)</f>
        <v/>
      </c>
      <c r="AV4" s="943">
        <f>EOMONTH(AU4,1)</f>
        <v/>
      </c>
      <c r="AW4" s="943">
        <f>EOMONTH(AV4,1)</f>
        <v/>
      </c>
      <c r="AX4" s="943">
        <f>EOMONTH(AW4,1)</f>
        <v/>
      </c>
      <c r="AY4" s="943">
        <f>EOMONTH(AX4,1)</f>
        <v/>
      </c>
      <c r="AZ4" s="943">
        <f>EOMONTH(AY4,1)</f>
        <v/>
      </c>
      <c r="BA4" s="943">
        <f>EOMONTH(AZ4,1)</f>
        <v/>
      </c>
      <c r="BB4" s="943">
        <f>EOMONTH(BA4,1)</f>
        <v/>
      </c>
      <c r="BC4" s="943">
        <f>EOMONTH(BB4,1)</f>
        <v/>
      </c>
      <c r="BD4" s="943">
        <f>EOMONTH(BC4,1)</f>
        <v/>
      </c>
      <c r="BE4" s="943">
        <f>EOMONTH(BD4,1)</f>
        <v/>
      </c>
      <c r="BF4" s="943">
        <f>EOMONTH(BE4,1)</f>
        <v/>
      </c>
      <c r="BG4" s="943">
        <f>EOMONTH(BF4,1)</f>
        <v/>
      </c>
      <c r="BH4" s="943">
        <f>EOMONTH(BG4,1)</f>
        <v/>
      </c>
      <c r="BI4" s="943">
        <f>EOMONTH(BH4,1)</f>
        <v/>
      </c>
      <c r="BJ4" s="943">
        <f>EOMONTH(BI4,1)</f>
        <v/>
      </c>
      <c r="BK4" s="943">
        <f>EOMONTH(BJ4,1)</f>
        <v/>
      </c>
      <c r="BL4" s="943">
        <f>EOMONTH(BK4,1)</f>
        <v/>
      </c>
      <c r="BM4" s="943">
        <f>EOMONTH(BL4,1)</f>
        <v/>
      </c>
      <c r="BN4" s="943">
        <f>EOMONTH(BM4,1)</f>
        <v/>
      </c>
      <c r="BO4" s="943">
        <f>EOMONTH(BN4,1)</f>
        <v/>
      </c>
      <c r="BP4" s="943">
        <f>EOMONTH(BO4,1)</f>
        <v/>
      </c>
      <c r="BQ4" s="943">
        <f>EOMONTH(BP4,1)</f>
        <v/>
      </c>
      <c r="BR4" s="943">
        <f>EOMONTH(BQ4,1)</f>
        <v/>
      </c>
      <c r="BS4" s="943">
        <f>EOMONTH(BR4,1)</f>
        <v/>
      </c>
      <c r="BT4" s="943">
        <f>EOMONTH(BS4,1)</f>
        <v/>
      </c>
      <c r="BU4" s="943">
        <f>EOMONTH(BT4,1)</f>
        <v/>
      </c>
      <c r="BV4" s="943">
        <f>EOMONTH(BU4,1)</f>
        <v/>
      </c>
      <c r="BW4" s="943">
        <f>EOMONTH(BV4,1)</f>
        <v/>
      </c>
      <c r="BX4" s="943">
        <f>EOMONTH(BW4,1)</f>
        <v/>
      </c>
      <c r="BY4" s="943">
        <f>EOMONTH(BX4,1)</f>
        <v/>
      </c>
      <c r="BZ4" s="943">
        <f>EOMONTH(BY4,1)</f>
        <v/>
      </c>
      <c r="CA4" s="943">
        <f>EOMONTH(BZ4,1)</f>
        <v/>
      </c>
      <c r="CB4" s="943">
        <f>EOMONTH(CA4,1)</f>
        <v/>
      </c>
      <c r="CC4" s="943">
        <f>EOMONTH(CB4,1)</f>
        <v/>
      </c>
      <c r="CD4" s="943">
        <f>EOMONTH(CC4,1)</f>
        <v/>
      </c>
      <c r="CE4" s="943">
        <f>EOMONTH(CD4,1)</f>
        <v/>
      </c>
      <c r="CF4" s="943">
        <f>EOMONTH(CE4,1)</f>
        <v/>
      </c>
      <c r="CG4" s="943">
        <f>EOMONTH(CF4,1)</f>
        <v/>
      </c>
      <c r="CH4" s="943">
        <f>EOMONTH(CG4,1)</f>
        <v/>
      </c>
      <c r="CI4" s="943">
        <f>EOMONTH(CH4,1)</f>
        <v/>
      </c>
      <c r="CJ4" s="943">
        <f>EOMONTH(CI4,1)</f>
        <v/>
      </c>
      <c r="CK4" s="943">
        <f>EOMONTH(CJ4,1)</f>
        <v/>
      </c>
      <c r="CL4" s="943">
        <f>EOMONTH(CK4,1)</f>
        <v/>
      </c>
      <c r="CM4" s="943">
        <f>EOMONTH(CL4,1)</f>
        <v/>
      </c>
      <c r="CN4" s="943">
        <f>EOMONTH(CM4,1)</f>
        <v/>
      </c>
      <c r="CO4" s="943">
        <f>EOMONTH(CN4,1)</f>
        <v/>
      </c>
      <c r="CP4" s="943">
        <f>EOMONTH(CO4,1)</f>
        <v/>
      </c>
      <c r="CQ4" s="943">
        <f>EOMONTH(CP4,1)</f>
        <v/>
      </c>
      <c r="CR4" s="943">
        <f>EOMONTH(CQ4,1)</f>
        <v/>
      </c>
      <c r="CS4" s="943">
        <f>EOMONTH(CR4,1)</f>
        <v/>
      </c>
      <c r="CT4" s="943">
        <f>EOMONTH(CS4,1)</f>
        <v/>
      </c>
      <c r="CU4" s="943">
        <f>EOMONTH(CT4,1)</f>
        <v/>
      </c>
      <c r="CV4" s="943">
        <f>EOMONTH(CU4,1)</f>
        <v/>
      </c>
      <c r="CW4" s="943">
        <f>EOMONTH(CV4,1)</f>
        <v/>
      </c>
      <c r="CX4" s="943">
        <f>EOMONTH(CW4,1)</f>
        <v/>
      </c>
      <c r="CY4" s="943">
        <f>EOMONTH(CX4,1)</f>
        <v/>
      </c>
      <c r="CZ4" s="943">
        <f>EOMONTH(CY4,1)</f>
        <v/>
      </c>
      <c r="DA4" s="943">
        <f>EOMONTH(CZ4,1)</f>
        <v/>
      </c>
      <c r="DB4" s="943">
        <f>EOMONTH(DA4,1)</f>
        <v/>
      </c>
      <c r="DC4" s="943">
        <f>EOMONTH(DB4,1)</f>
        <v/>
      </c>
      <c r="DD4" s="943">
        <f>EOMONTH(DC4,1)</f>
        <v/>
      </c>
      <c r="DE4" s="943">
        <f>EOMONTH(DD4,1)</f>
        <v/>
      </c>
      <c r="DF4" s="943">
        <f>EOMONTH(DE4,1)</f>
        <v/>
      </c>
      <c r="DG4" s="943">
        <f>EOMONTH(DF4,1)</f>
        <v/>
      </c>
      <c r="DH4" s="943">
        <f>EOMONTH(DG4,1)</f>
        <v/>
      </c>
      <c r="DI4" s="943">
        <f>EOMONTH(DH4,1)</f>
        <v/>
      </c>
      <c r="DJ4" s="943">
        <f>EOMONTH(DI4,1)</f>
        <v/>
      </c>
      <c r="DK4" s="943">
        <f>EOMONTH(DJ4,1)</f>
        <v/>
      </c>
      <c r="DL4" s="943">
        <f>EOMONTH(DK4,1)</f>
        <v/>
      </c>
      <c r="DM4" s="943">
        <f>EOMONTH(DL4,1)</f>
        <v/>
      </c>
      <c r="DN4" s="943">
        <f>EOMONTH(DM4,1)</f>
        <v/>
      </c>
      <c r="DO4" s="943">
        <f>EOMONTH(DN4,1)</f>
        <v/>
      </c>
      <c r="DP4" s="943">
        <f>EOMONTH(DO4,1)</f>
        <v/>
      </c>
      <c r="DQ4" s="943">
        <f>EOMONTH(DP4,1)</f>
        <v/>
      </c>
      <c r="DR4" s="943">
        <f>EOMONTH(DQ4,1)</f>
        <v/>
      </c>
      <c r="DS4" s="943">
        <f>EOMONTH(DR4,1)</f>
        <v/>
      </c>
      <c r="DT4" s="943">
        <f>EOMONTH(DS4,1)</f>
        <v/>
      </c>
      <c r="DU4" s="943">
        <f>EOMONTH(DT4,1)</f>
        <v/>
      </c>
      <c r="DV4" s="943">
        <f>EOMONTH(DU4,1)</f>
        <v/>
      </c>
      <c r="DW4" s="943">
        <f>EOMONTH(DV4,1)</f>
        <v/>
      </c>
      <c r="DX4" s="943">
        <f>EOMONTH(DW4,1)</f>
        <v/>
      </c>
      <c r="DY4" s="943">
        <f>EOMONTH(DX4,1)</f>
        <v/>
      </c>
      <c r="DZ4" s="943">
        <f>EOMONTH(DY4,1)</f>
        <v/>
      </c>
      <c r="EA4" s="943">
        <f>EOMONTH(DZ4,1)</f>
        <v/>
      </c>
      <c r="EB4" s="943">
        <f>EOMONTH(EA4,1)</f>
        <v/>
      </c>
      <c r="EC4" s="943">
        <f>EOMONTH(EB4,1)</f>
        <v/>
      </c>
      <c r="ED4" s="943">
        <f>EOMONTH(EC4,1)</f>
        <v/>
      </c>
      <c r="EE4" s="943">
        <f>EOMONTH(ED4,1)</f>
        <v/>
      </c>
      <c r="EF4" s="943">
        <f>EOMONTH(EE4,1)</f>
        <v/>
      </c>
      <c r="EG4" s="943">
        <f>EOMONTH(EF4,1)</f>
        <v/>
      </c>
      <c r="EH4" s="943">
        <f>EOMONTH(EG4,1)</f>
        <v/>
      </c>
      <c r="EI4" s="943">
        <f>EOMONTH(EH4,1)</f>
        <v/>
      </c>
      <c r="EJ4" s="943">
        <f>EOMONTH(EI4,1)</f>
        <v/>
      </c>
      <c r="EK4" s="943">
        <f>EOMONTH(EJ4,1)</f>
        <v/>
      </c>
      <c r="EL4" s="943">
        <f>EOMONTH(EK4,1)</f>
        <v/>
      </c>
      <c r="EM4" s="943">
        <f>EOMONTH(EL4,1)</f>
        <v/>
      </c>
      <c r="EN4" s="943">
        <f>EOMONTH(EM4,1)</f>
        <v/>
      </c>
      <c r="EO4" s="943">
        <f>EOMONTH(EN4,1)</f>
        <v/>
      </c>
      <c r="EP4" s="943">
        <f>EOMONTH(EO4,1)</f>
        <v/>
      </c>
      <c r="EQ4" s="943">
        <f>EOMONTH(EP4,1)</f>
        <v/>
      </c>
      <c r="ER4" s="943">
        <f>EOMONTH(EQ4,1)</f>
        <v/>
      </c>
      <c r="ES4" s="943">
        <f>EOMONTH(ER4,1)</f>
        <v/>
      </c>
      <c r="ET4" s="943">
        <f>EOMONTH(ES4,1)</f>
        <v/>
      </c>
      <c r="EU4" s="943">
        <f>EOMONTH(ET4,1)</f>
        <v/>
      </c>
      <c r="EV4" s="943">
        <f>EOMONTH(EU4,1)</f>
        <v/>
      </c>
    </row>
    <row r="5" ht="15" customHeight="1" s="546">
      <c r="C5" s="945">
        <f>R5</f>
        <v/>
      </c>
      <c r="D5" s="946" t="n"/>
      <c r="E5" s="947">
        <f>Units</f>
        <v/>
      </c>
      <c r="F5" s="946" t="n"/>
      <c r="G5" s="948">
        <f>ROUNDUP(AVERAGEIFS($U5:$EW5,$U$2:$EW$2,G$2),0)</f>
        <v/>
      </c>
      <c r="H5" s="948">
        <f>ROUNDUP(AVERAGEIFS($U5:$EW5,$U$2:$EW$2,H$2),0)</f>
        <v/>
      </c>
      <c r="I5" s="948">
        <f>ROUNDUP(AVERAGEIFS($U5:$EW5,$U$2:$EW$2,I$2),0)</f>
        <v/>
      </c>
      <c r="J5" s="948">
        <f>ROUNDUP(AVERAGEIFS($U5:$EW5,$U$2:$EW$2,J$2),0)</f>
        <v/>
      </c>
      <c r="K5" s="948">
        <f>ROUNDUP(AVERAGEIFS($U5:$EW5,$U$2:$EW$2,K$2),0)</f>
        <v/>
      </c>
      <c r="L5" s="948">
        <f>ROUNDUP(AVERAGEIFS($U5:$EW5,$U$2:$EW$2,L$2),0)</f>
        <v/>
      </c>
      <c r="M5" s="948">
        <f>ROUNDUP(AVERAGEIFS($U5:$EW5,$U$2:$EW$2,M$2),0)</f>
        <v/>
      </c>
      <c r="N5" s="948">
        <f>ROUNDUP(AVERAGEIFS($U5:$EW5,$U$2:$EW$2,N$2),0)</f>
        <v/>
      </c>
      <c r="O5" s="948">
        <f>ROUNDUP(AVERAGEIFS($U5:$EW5,$U$2:$EW$2,O$2),0)</f>
        <v/>
      </c>
      <c r="P5" s="949">
        <f>ROUNDUP(AVERAGEIFS($U5:$EW5,$U$2:$EW$2,P$2),0)</f>
        <v/>
      </c>
      <c r="R5" s="759" t="inlineStr">
        <is>
          <t xml:space="preserve">Occupied Units </t>
        </is>
      </c>
      <c r="T5" s="950" t="n"/>
      <c r="U5" s="950">
        <f>IFERROR(U6*Units,0)</f>
        <v/>
      </c>
      <c r="V5" s="950">
        <f>IFERROR(V6*Units,0)</f>
        <v/>
      </c>
      <c r="W5" s="950">
        <f>IFERROR(W6*Units,0)</f>
        <v/>
      </c>
      <c r="X5" s="950">
        <f>IFERROR(X6*Units,0)</f>
        <v/>
      </c>
      <c r="Y5" s="950">
        <f>IFERROR(Y6*Units,0)</f>
        <v/>
      </c>
      <c r="Z5" s="950">
        <f>IFERROR(Z6*Units,0)</f>
        <v/>
      </c>
      <c r="AA5" s="950">
        <f>IFERROR(AA6*Units,0)</f>
        <v/>
      </c>
      <c r="AB5" s="950">
        <f>IFERROR(AB6*Units,0)</f>
        <v/>
      </c>
      <c r="AC5" s="950">
        <f>IFERROR(AC6*Units,0)</f>
        <v/>
      </c>
      <c r="AD5" s="950">
        <f>IFERROR(AD6*Units,0)</f>
        <v/>
      </c>
      <c r="AE5" s="950">
        <f>IFERROR(AE6*Units,0)</f>
        <v/>
      </c>
      <c r="AF5" s="950">
        <f>IFERROR(AF6*Units,0)</f>
        <v/>
      </c>
      <c r="AG5" s="950">
        <f>IFERROR(AG6*Units,0)</f>
        <v/>
      </c>
      <c r="AH5" s="950">
        <f>IFERROR(AH6*Units,0)</f>
        <v/>
      </c>
      <c r="AI5" s="950">
        <f>IFERROR(AI6*Units,0)</f>
        <v/>
      </c>
      <c r="AJ5" s="950">
        <f>IFERROR(AJ6*Units,0)</f>
        <v/>
      </c>
      <c r="AK5" s="950">
        <f>IFERROR(AK6*Units,0)</f>
        <v/>
      </c>
      <c r="AL5" s="950">
        <f>IFERROR(AL6*Units,0)</f>
        <v/>
      </c>
      <c r="AM5" s="950">
        <f>IFERROR(AM6*Units,0)</f>
        <v/>
      </c>
      <c r="AN5" s="950">
        <f>IFERROR(AN6*Units,0)</f>
        <v/>
      </c>
      <c r="AO5" s="950">
        <f>IFERROR(AO6*Units,0)</f>
        <v/>
      </c>
      <c r="AP5" s="950">
        <f>IFERROR(AP6*Units,0)</f>
        <v/>
      </c>
      <c r="AQ5" s="950">
        <f>IFERROR(AQ6*Units,0)</f>
        <v/>
      </c>
      <c r="AR5" s="950">
        <f>IFERROR(AR6*Units,0)</f>
        <v/>
      </c>
      <c r="AS5" s="950">
        <f>IFERROR(AS6*Units,0)</f>
        <v/>
      </c>
      <c r="AT5" s="950">
        <f>IFERROR(AT6*Units,0)</f>
        <v/>
      </c>
      <c r="AU5" s="950">
        <f>IFERROR(AU6*Units,0)</f>
        <v/>
      </c>
      <c r="AV5" s="950">
        <f>IFERROR(AV6*Units,0)</f>
        <v/>
      </c>
      <c r="AW5" s="950">
        <f>IFERROR(AW6*Units,0)</f>
        <v/>
      </c>
      <c r="AX5" s="950">
        <f>IFERROR(AX6*Units,0)</f>
        <v/>
      </c>
      <c r="AY5" s="950">
        <f>IFERROR(AY6*Units,0)</f>
        <v/>
      </c>
      <c r="AZ5" s="950">
        <f>IFERROR(AZ6*Units,0)</f>
        <v/>
      </c>
      <c r="BA5" s="950">
        <f>IFERROR(BA6*Units,0)</f>
        <v/>
      </c>
      <c r="BB5" s="950">
        <f>IFERROR(BB6*Units,0)</f>
        <v/>
      </c>
      <c r="BC5" s="950">
        <f>IFERROR(BC6*Units,0)</f>
        <v/>
      </c>
      <c r="BD5" s="950">
        <f>IFERROR(BD6*Units,0)</f>
        <v/>
      </c>
      <c r="BE5" s="950">
        <f>IFERROR(BE6*Units,0)</f>
        <v/>
      </c>
      <c r="BF5" s="950">
        <f>IFERROR(BF6*Units,0)</f>
        <v/>
      </c>
      <c r="BG5" s="950">
        <f>IFERROR(BG6*Units,0)</f>
        <v/>
      </c>
      <c r="BH5" s="950">
        <f>IFERROR(BH6*Units,0)</f>
        <v/>
      </c>
      <c r="BI5" s="950">
        <f>IFERROR(BI6*Units,0)</f>
        <v/>
      </c>
      <c r="BJ5" s="950">
        <f>IFERROR(BJ6*Units,0)</f>
        <v/>
      </c>
      <c r="BK5" s="950">
        <f>IFERROR(BK6*Units,0)</f>
        <v/>
      </c>
      <c r="BL5" s="950">
        <f>IFERROR(BL6*Units,0)</f>
        <v/>
      </c>
      <c r="BM5" s="950">
        <f>IFERROR(BM6*Units,0)</f>
        <v/>
      </c>
      <c r="BN5" s="950">
        <f>IFERROR(BN6*Units,0)</f>
        <v/>
      </c>
      <c r="BO5" s="950">
        <f>IFERROR(BO6*Units,0)</f>
        <v/>
      </c>
      <c r="BP5" s="950">
        <f>IFERROR(BP6*Units,0)</f>
        <v/>
      </c>
      <c r="BQ5" s="950">
        <f>IFERROR(BQ6*Units,0)</f>
        <v/>
      </c>
      <c r="BR5" s="950">
        <f>IFERROR(BR6*Units,0)</f>
        <v/>
      </c>
      <c r="BS5" s="950">
        <f>IFERROR(BS6*Units,0)</f>
        <v/>
      </c>
      <c r="BT5" s="950">
        <f>IFERROR(BT6*Units,0)</f>
        <v/>
      </c>
      <c r="BU5" s="950">
        <f>IFERROR(BU6*Units,0)</f>
        <v/>
      </c>
      <c r="BV5" s="950">
        <f>IFERROR(BV6*Units,0)</f>
        <v/>
      </c>
      <c r="BW5" s="950">
        <f>IFERROR(BW6*Units,0)</f>
        <v/>
      </c>
      <c r="BX5" s="950">
        <f>IFERROR(BX6*Units,0)</f>
        <v/>
      </c>
      <c r="BY5" s="950">
        <f>IFERROR(BY6*Units,0)</f>
        <v/>
      </c>
      <c r="BZ5" s="950">
        <f>IFERROR(BZ6*Units,0)</f>
        <v/>
      </c>
      <c r="CA5" s="950">
        <f>IFERROR(CA6*Units,0)</f>
        <v/>
      </c>
      <c r="CB5" s="950">
        <f>IFERROR(CB6*Units,0)</f>
        <v/>
      </c>
      <c r="CC5" s="950">
        <f>IFERROR(CC6*Units,0)</f>
        <v/>
      </c>
      <c r="CD5" s="950">
        <f>IFERROR(CD6*Units,0)</f>
        <v/>
      </c>
      <c r="CE5" s="950">
        <f>IFERROR(CE6*Units,0)</f>
        <v/>
      </c>
      <c r="CF5" s="950">
        <f>IFERROR(CF6*Units,0)</f>
        <v/>
      </c>
      <c r="CG5" s="950">
        <f>IFERROR(CG6*Units,0)</f>
        <v/>
      </c>
      <c r="CH5" s="950">
        <f>IFERROR(CH6*Units,0)</f>
        <v/>
      </c>
      <c r="CI5" s="950">
        <f>IFERROR(CI6*Units,0)</f>
        <v/>
      </c>
      <c r="CJ5" s="950">
        <f>IFERROR(CJ6*Units,0)</f>
        <v/>
      </c>
      <c r="CK5" s="950">
        <f>IFERROR(CK6*Units,0)</f>
        <v/>
      </c>
      <c r="CL5" s="950">
        <f>IFERROR(CL6*Units,0)</f>
        <v/>
      </c>
      <c r="CM5" s="950">
        <f>IFERROR(CM6*Units,0)</f>
        <v/>
      </c>
      <c r="CN5" s="950">
        <f>IFERROR(CN6*Units,0)</f>
        <v/>
      </c>
      <c r="CO5" s="950">
        <f>IFERROR(CO6*Units,0)</f>
        <v/>
      </c>
      <c r="CP5" s="950">
        <f>IFERROR(CP6*Units,0)</f>
        <v/>
      </c>
      <c r="CQ5" s="950">
        <f>IFERROR(CQ6*Units,0)</f>
        <v/>
      </c>
      <c r="CR5" s="950">
        <f>IFERROR(CR6*Units,0)</f>
        <v/>
      </c>
      <c r="CS5" s="950">
        <f>IFERROR(CS6*Units,0)</f>
        <v/>
      </c>
      <c r="CT5" s="950">
        <f>IFERROR(CT6*Units,0)</f>
        <v/>
      </c>
      <c r="CU5" s="950">
        <f>IFERROR(CU6*Units,0)</f>
        <v/>
      </c>
      <c r="CV5" s="950">
        <f>IFERROR(CV6*Units,0)</f>
        <v/>
      </c>
      <c r="CW5" s="950">
        <f>IFERROR(CW6*Units,0)</f>
        <v/>
      </c>
      <c r="CX5" s="950">
        <f>IFERROR(CX6*Units,0)</f>
        <v/>
      </c>
      <c r="CY5" s="950">
        <f>IFERROR(CY6*Units,0)</f>
        <v/>
      </c>
      <c r="CZ5" s="950">
        <f>IFERROR(CZ6*Units,0)</f>
        <v/>
      </c>
      <c r="DA5" s="950">
        <f>IFERROR(DA6*Units,0)</f>
        <v/>
      </c>
      <c r="DB5" s="950">
        <f>IFERROR(DB6*Units,0)</f>
        <v/>
      </c>
      <c r="DC5" s="950">
        <f>IFERROR(DC6*Units,0)</f>
        <v/>
      </c>
      <c r="DD5" s="950">
        <f>IFERROR(DD6*Units,0)</f>
        <v/>
      </c>
      <c r="DE5" s="950">
        <f>IFERROR(DE6*Units,0)</f>
        <v/>
      </c>
      <c r="DF5" s="950">
        <f>IFERROR(DF6*Units,0)</f>
        <v/>
      </c>
      <c r="DG5" s="950">
        <f>IFERROR(DG6*Units,0)</f>
        <v/>
      </c>
      <c r="DH5" s="950">
        <f>IFERROR(DH6*Units,0)</f>
        <v/>
      </c>
      <c r="DI5" s="950">
        <f>IFERROR(DI6*Units,0)</f>
        <v/>
      </c>
      <c r="DJ5" s="950">
        <f>IFERROR(DJ6*Units,0)</f>
        <v/>
      </c>
      <c r="DK5" s="950">
        <f>IFERROR(DK6*Units,0)</f>
        <v/>
      </c>
      <c r="DL5" s="950">
        <f>IFERROR(DL6*Units,0)</f>
        <v/>
      </c>
      <c r="DM5" s="950">
        <f>IFERROR(DM6*Units,0)</f>
        <v/>
      </c>
      <c r="DN5" s="950">
        <f>IFERROR(DN6*Units,0)</f>
        <v/>
      </c>
      <c r="DO5" s="950">
        <f>IFERROR(DO6*Units,0)</f>
        <v/>
      </c>
      <c r="DP5" s="950">
        <f>IFERROR(DP6*Units,0)</f>
        <v/>
      </c>
      <c r="DQ5" s="950">
        <f>IFERROR(DQ6*Units,0)</f>
        <v/>
      </c>
      <c r="DR5" s="950">
        <f>IFERROR(DR6*Units,0)</f>
        <v/>
      </c>
      <c r="DS5" s="950">
        <f>IFERROR(DS6*Units,0)</f>
        <v/>
      </c>
      <c r="DT5" s="950">
        <f>IFERROR(DT6*Units,0)</f>
        <v/>
      </c>
      <c r="DU5" s="950">
        <f>IFERROR(DU6*Units,0)</f>
        <v/>
      </c>
      <c r="DV5" s="950">
        <f>IFERROR(DV6*Units,0)</f>
        <v/>
      </c>
      <c r="DW5" s="950">
        <f>IFERROR(DW6*Units,0)</f>
        <v/>
      </c>
      <c r="DX5" s="950">
        <f>IFERROR(DX6*Units,0)</f>
        <v/>
      </c>
      <c r="DY5" s="950">
        <f>IFERROR(DY6*Units,0)</f>
        <v/>
      </c>
      <c r="DZ5" s="950">
        <f>IFERROR(DZ6*Units,0)</f>
        <v/>
      </c>
      <c r="EA5" s="950">
        <f>IFERROR(EA6*Units,0)</f>
        <v/>
      </c>
      <c r="EB5" s="950">
        <f>IFERROR(EB6*Units,0)</f>
        <v/>
      </c>
      <c r="EC5" s="950">
        <f>IFERROR(EC6*Units,0)</f>
        <v/>
      </c>
      <c r="ED5" s="950">
        <f>IFERROR(ED6*Units,0)</f>
        <v/>
      </c>
      <c r="EE5" s="950">
        <f>IFERROR(EE6*Units,0)</f>
        <v/>
      </c>
      <c r="EF5" s="950">
        <f>IFERROR(EF6*Units,0)</f>
        <v/>
      </c>
      <c r="EG5" s="950">
        <f>IFERROR(EG6*Units,0)</f>
        <v/>
      </c>
      <c r="EH5" s="950">
        <f>IFERROR(EH6*Units,0)</f>
        <v/>
      </c>
      <c r="EI5" s="950">
        <f>IFERROR(EI6*Units,0)</f>
        <v/>
      </c>
      <c r="EJ5" s="950">
        <f>IFERROR(EJ6*Units,0)</f>
        <v/>
      </c>
      <c r="EK5" s="950">
        <f>IFERROR(EK6*Units,0)</f>
        <v/>
      </c>
      <c r="EL5" s="950">
        <f>IFERROR(EL6*Units,0)</f>
        <v/>
      </c>
      <c r="EM5" s="950">
        <f>IFERROR(EM6*Units,0)</f>
        <v/>
      </c>
      <c r="EN5" s="950">
        <f>IFERROR(EN6*Units,0)</f>
        <v/>
      </c>
      <c r="EO5" s="950">
        <f>IFERROR(EO6*Units,0)</f>
        <v/>
      </c>
      <c r="EP5" s="950">
        <f>IFERROR(EP6*Units,0)</f>
        <v/>
      </c>
      <c r="EQ5" s="950">
        <f>IFERROR(EQ6*Units,0)</f>
        <v/>
      </c>
      <c r="ER5" s="950">
        <f>IFERROR(ER6*Units,0)</f>
        <v/>
      </c>
      <c r="ES5" s="950">
        <f>IFERROR(ES6*Units,0)</f>
        <v/>
      </c>
      <c r="ET5" s="950">
        <f>IFERROR(ET6*Units,0)</f>
        <v/>
      </c>
      <c r="EU5" s="950">
        <f>IFERROR(EU6*Units,0)</f>
        <v/>
      </c>
      <c r="EV5" s="950">
        <f>IFERROR(EV6*Units,0)</f>
        <v/>
      </c>
    </row>
    <row r="6" ht="15" customHeight="1" s="546">
      <c r="C6" s="951">
        <f>R6</f>
        <v/>
      </c>
      <c r="E6" s="952">
        <f>COUNTIF('Consolated RR'!$F:$F,"Occupied")/Units</f>
        <v/>
      </c>
      <c r="G6" s="953">
        <f>(AVERAGEIFS($U6:$EW6,$U$2:$EW$2,G$2))</f>
        <v/>
      </c>
      <c r="H6" s="953">
        <f>(AVERAGEIFS($U6:$EW6,$U$2:$EW$2,H$2))</f>
        <v/>
      </c>
      <c r="I6" s="953">
        <f>(AVERAGEIFS($U6:$EW6,$U$2:$EW$2,I$2))</f>
        <v/>
      </c>
      <c r="J6" s="953">
        <f>(AVERAGEIFS($U6:$EW6,$U$2:$EW$2,J$2))</f>
        <v/>
      </c>
      <c r="K6" s="953">
        <f>(AVERAGEIFS($U6:$EW6,$U$2:$EW$2,K$2))</f>
        <v/>
      </c>
      <c r="L6" s="953">
        <f>(AVERAGEIFS($U6:$EW6,$U$2:$EW$2,L$2))</f>
        <v/>
      </c>
      <c r="M6" s="953">
        <f>(AVERAGEIFS($U6:$EW6,$U$2:$EW$2,M$2))</f>
        <v/>
      </c>
      <c r="N6" s="953">
        <f>(AVERAGEIFS($U6:$EW6,$U$2:$EW$2,N$2))</f>
        <v/>
      </c>
      <c r="O6" s="953">
        <f>(AVERAGEIFS($U6:$EW6,$U$2:$EW$2,O$2))</f>
        <v/>
      </c>
      <c r="P6" s="954">
        <f>(AVERAGEIFS($U6:$EW6,$U$2:$EW$2,P$2))</f>
        <v/>
      </c>
      <c r="R6" s="759" t="inlineStr">
        <is>
          <t>Occupancy</t>
        </is>
      </c>
      <c r="T6" s="950" t="n"/>
      <c r="U6" s="953">
        <f>IFERROR(INDEX(Inputs!$M$15:$M$25,MATCH('Cash Flows - Market'!U$2,Inputs!$L$15:$L$25)),0)</f>
        <v/>
      </c>
      <c r="V6" s="953">
        <f>IFERROR(INDEX(Inputs!$M$15:$M$25,MATCH('Cash Flows - Market'!V$2,Inputs!$L$15:$L$25)),0)</f>
        <v/>
      </c>
      <c r="W6" s="953">
        <f>IFERROR(INDEX(Inputs!$M$15:$M$25,MATCH('Cash Flows - Market'!W$2,Inputs!$L$15:$L$25)),0)</f>
        <v/>
      </c>
      <c r="X6" s="953">
        <f>IFERROR(INDEX(Inputs!$M$15:$M$25,MATCH('Cash Flows - Market'!X$2,Inputs!$L$15:$L$25)),0)</f>
        <v/>
      </c>
      <c r="Y6" s="953">
        <f>IFERROR(INDEX(Inputs!$M$15:$M$25,MATCH('Cash Flows - Market'!Y$2,Inputs!$L$15:$L$25)),0)</f>
        <v/>
      </c>
      <c r="Z6" s="953">
        <f>IFERROR(INDEX(Inputs!$M$15:$M$25,MATCH('Cash Flows - Market'!Z$2,Inputs!$L$15:$L$25)),0)</f>
        <v/>
      </c>
      <c r="AA6" s="953">
        <f>IFERROR(INDEX(Inputs!$M$15:$M$25,MATCH('Cash Flows - Market'!AA$2,Inputs!$L$15:$L$25)),0)</f>
        <v/>
      </c>
      <c r="AB6" s="953">
        <f>IFERROR(INDEX(Inputs!$M$15:$M$25,MATCH('Cash Flows - Market'!AB$2,Inputs!$L$15:$L$25)),0)</f>
        <v/>
      </c>
      <c r="AC6" s="953">
        <f>IFERROR(INDEX(Inputs!$M$15:$M$25,MATCH('Cash Flows - Market'!AC$2,Inputs!$L$15:$L$25)),0)</f>
        <v/>
      </c>
      <c r="AD6" s="953">
        <f>IFERROR(INDEX(Inputs!$M$15:$M$25,MATCH('Cash Flows - Market'!AD$2,Inputs!$L$15:$L$25)),0)</f>
        <v/>
      </c>
      <c r="AE6" s="953">
        <f>IFERROR(INDEX(Inputs!$M$15:$M$25,MATCH('Cash Flows - Market'!AE$2,Inputs!$L$15:$L$25)),0)</f>
        <v/>
      </c>
      <c r="AF6" s="953">
        <f>IFERROR(INDEX(Inputs!$M$15:$M$25,MATCH('Cash Flows - Market'!AF$2,Inputs!$L$15:$L$25)),0)</f>
        <v/>
      </c>
      <c r="AG6" s="953">
        <f>IFERROR(INDEX(Inputs!$M$15:$M$25,MATCH('Cash Flows - Market'!AG$2,Inputs!$L$15:$L$25)),0)</f>
        <v/>
      </c>
      <c r="AH6" s="953">
        <f>IFERROR(INDEX(Inputs!$M$15:$M$25,MATCH('Cash Flows - Market'!AH$2,Inputs!$L$15:$L$25)),0)</f>
        <v/>
      </c>
      <c r="AI6" s="953">
        <f>IFERROR(INDEX(Inputs!$M$15:$M$25,MATCH('Cash Flows - Market'!AI$2,Inputs!$L$15:$L$25)),0)</f>
        <v/>
      </c>
      <c r="AJ6" s="953">
        <f>IFERROR(INDEX(Inputs!$M$15:$M$25,MATCH('Cash Flows - Market'!AJ$2,Inputs!$L$15:$L$25)),0)</f>
        <v/>
      </c>
      <c r="AK6" s="953">
        <f>IFERROR(INDEX(Inputs!$M$15:$M$25,MATCH('Cash Flows - Market'!AK$2,Inputs!$L$15:$L$25)),0)</f>
        <v/>
      </c>
      <c r="AL6" s="953">
        <f>IFERROR(INDEX(Inputs!$M$15:$M$25,MATCH('Cash Flows - Market'!AL$2,Inputs!$L$15:$L$25)),0)</f>
        <v/>
      </c>
      <c r="AM6" s="953">
        <f>IFERROR(INDEX(Inputs!$M$15:$M$25,MATCH('Cash Flows - Market'!AM$2,Inputs!$L$15:$L$25)),0)</f>
        <v/>
      </c>
      <c r="AN6" s="953">
        <f>IFERROR(INDEX(Inputs!$M$15:$M$25,MATCH('Cash Flows - Market'!AN$2,Inputs!$L$15:$L$25)),0)</f>
        <v/>
      </c>
      <c r="AO6" s="953">
        <f>IFERROR(INDEX(Inputs!$M$15:$M$25,MATCH('Cash Flows - Market'!AO$2,Inputs!$L$15:$L$25)),0)</f>
        <v/>
      </c>
      <c r="AP6" s="953">
        <f>IFERROR(INDEX(Inputs!$M$15:$M$25,MATCH('Cash Flows - Market'!AP$2,Inputs!$L$15:$L$25)),0)</f>
        <v/>
      </c>
      <c r="AQ6" s="953">
        <f>IFERROR(INDEX(Inputs!$M$15:$M$25,MATCH('Cash Flows - Market'!AQ$2,Inputs!$L$15:$L$25)),0)</f>
        <v/>
      </c>
      <c r="AR6" s="953">
        <f>IFERROR(INDEX(Inputs!$M$15:$M$25,MATCH('Cash Flows - Market'!AR$2,Inputs!$L$15:$L$25)),0)</f>
        <v/>
      </c>
      <c r="AS6" s="953">
        <f>IFERROR(INDEX(Inputs!$M$15:$M$25,MATCH('Cash Flows - Market'!AS$2,Inputs!$L$15:$L$25)),0)</f>
        <v/>
      </c>
      <c r="AT6" s="953">
        <f>IFERROR(INDEX(Inputs!$M$15:$M$25,MATCH('Cash Flows - Market'!AT$2,Inputs!$L$15:$L$25)),0)</f>
        <v/>
      </c>
      <c r="AU6" s="953">
        <f>IFERROR(INDEX(Inputs!$M$15:$M$25,MATCH('Cash Flows - Market'!AU$2,Inputs!$L$15:$L$25)),0)</f>
        <v/>
      </c>
      <c r="AV6" s="953">
        <f>IFERROR(INDEX(Inputs!$M$15:$M$25,MATCH('Cash Flows - Market'!AV$2,Inputs!$L$15:$L$25)),0)</f>
        <v/>
      </c>
      <c r="AW6" s="953">
        <f>IFERROR(INDEX(Inputs!$M$15:$M$25,MATCH('Cash Flows - Market'!AW$2,Inputs!$L$15:$L$25)),0)</f>
        <v/>
      </c>
      <c r="AX6" s="953">
        <f>IFERROR(INDEX(Inputs!$M$15:$M$25,MATCH('Cash Flows - Market'!AX$2,Inputs!$L$15:$L$25)),0)</f>
        <v/>
      </c>
      <c r="AY6" s="953">
        <f>IFERROR(INDEX(Inputs!$M$15:$M$25,MATCH('Cash Flows - Market'!AY$2,Inputs!$L$15:$L$25)),0)</f>
        <v/>
      </c>
      <c r="AZ6" s="953">
        <f>IFERROR(INDEX(Inputs!$M$15:$M$25,MATCH('Cash Flows - Market'!AZ$2,Inputs!$L$15:$L$25)),0)</f>
        <v/>
      </c>
      <c r="BA6" s="953">
        <f>IFERROR(INDEX(Inputs!$M$15:$M$25,MATCH('Cash Flows - Market'!BA$2,Inputs!$L$15:$L$25)),0)</f>
        <v/>
      </c>
      <c r="BB6" s="953">
        <f>IFERROR(INDEX(Inputs!$M$15:$M$25,MATCH('Cash Flows - Market'!BB$2,Inputs!$L$15:$L$25)),0)</f>
        <v/>
      </c>
      <c r="BC6" s="953">
        <f>IFERROR(INDEX(Inputs!$M$15:$M$25,MATCH('Cash Flows - Market'!BC$2,Inputs!$L$15:$L$25)),0)</f>
        <v/>
      </c>
      <c r="BD6" s="953">
        <f>IFERROR(INDEX(Inputs!$M$15:$M$25,MATCH('Cash Flows - Market'!BD$2,Inputs!$L$15:$L$25)),0)</f>
        <v/>
      </c>
      <c r="BE6" s="953">
        <f>IFERROR(INDEX(Inputs!$M$15:$M$25,MATCH('Cash Flows - Market'!BE$2,Inputs!$L$15:$L$25)),0)</f>
        <v/>
      </c>
      <c r="BF6" s="953">
        <f>IFERROR(INDEX(Inputs!$M$15:$M$25,MATCH('Cash Flows - Market'!BF$2,Inputs!$L$15:$L$25)),0)</f>
        <v/>
      </c>
      <c r="BG6" s="953">
        <f>IFERROR(INDEX(Inputs!$M$15:$M$25,MATCH('Cash Flows - Market'!BG$2,Inputs!$L$15:$L$25)),0)</f>
        <v/>
      </c>
      <c r="BH6" s="953">
        <f>IFERROR(INDEX(Inputs!$M$15:$M$25,MATCH('Cash Flows - Market'!BH$2,Inputs!$L$15:$L$25)),0)</f>
        <v/>
      </c>
      <c r="BI6" s="953">
        <f>IFERROR(INDEX(Inputs!$M$15:$M$25,MATCH('Cash Flows - Market'!BI$2,Inputs!$L$15:$L$25)),0)</f>
        <v/>
      </c>
      <c r="BJ6" s="953">
        <f>IFERROR(INDEX(Inputs!$M$15:$M$25,MATCH('Cash Flows - Market'!BJ$2,Inputs!$L$15:$L$25)),0)</f>
        <v/>
      </c>
      <c r="BK6" s="953">
        <f>IFERROR(INDEX(Inputs!$M$15:$M$25,MATCH('Cash Flows - Market'!BK$2,Inputs!$L$15:$L$25)),0)</f>
        <v/>
      </c>
      <c r="BL6" s="953">
        <f>IFERROR(INDEX(Inputs!$M$15:$M$25,MATCH('Cash Flows - Market'!BL$2,Inputs!$L$15:$L$25)),0)</f>
        <v/>
      </c>
      <c r="BM6" s="953">
        <f>IFERROR(INDEX(Inputs!$M$15:$M$25,MATCH('Cash Flows - Market'!BM$2,Inputs!$L$15:$L$25)),0)</f>
        <v/>
      </c>
      <c r="BN6" s="953">
        <f>IFERROR(INDEX(Inputs!$M$15:$M$25,MATCH('Cash Flows - Market'!BN$2,Inputs!$L$15:$L$25)),0)</f>
        <v/>
      </c>
      <c r="BO6" s="953">
        <f>IFERROR(INDEX(Inputs!$M$15:$M$25,MATCH('Cash Flows - Market'!BO$2,Inputs!$L$15:$L$25)),0)</f>
        <v/>
      </c>
      <c r="BP6" s="953">
        <f>IFERROR(INDEX(Inputs!$M$15:$M$25,MATCH('Cash Flows - Market'!BP$2,Inputs!$L$15:$L$25)),0)</f>
        <v/>
      </c>
      <c r="BQ6" s="953">
        <f>IFERROR(INDEX(Inputs!$M$15:$M$25,MATCH('Cash Flows - Market'!BQ$2,Inputs!$L$15:$L$25)),0)</f>
        <v/>
      </c>
      <c r="BR6" s="953">
        <f>IFERROR(INDEX(Inputs!$M$15:$M$25,MATCH('Cash Flows - Market'!BR$2,Inputs!$L$15:$L$25)),0)</f>
        <v/>
      </c>
      <c r="BS6" s="953">
        <f>IFERROR(INDEX(Inputs!$M$15:$M$25,MATCH('Cash Flows - Market'!BS$2,Inputs!$L$15:$L$25)),0)</f>
        <v/>
      </c>
      <c r="BT6" s="953">
        <f>IFERROR(INDEX(Inputs!$M$15:$M$25,MATCH('Cash Flows - Market'!BT$2,Inputs!$L$15:$L$25)),0)</f>
        <v/>
      </c>
      <c r="BU6" s="953">
        <f>IFERROR(INDEX(Inputs!$M$15:$M$25,MATCH('Cash Flows - Market'!BU$2,Inputs!$L$15:$L$25)),0)</f>
        <v/>
      </c>
      <c r="BV6" s="953">
        <f>IFERROR(INDEX(Inputs!$M$15:$M$25,MATCH('Cash Flows - Market'!BV$2,Inputs!$L$15:$L$25)),0)</f>
        <v/>
      </c>
      <c r="BW6" s="953">
        <f>IFERROR(INDEX(Inputs!$M$15:$M$25,MATCH('Cash Flows - Market'!BW$2,Inputs!$L$15:$L$25)),0)</f>
        <v/>
      </c>
      <c r="BX6" s="953">
        <f>IFERROR(INDEX(Inputs!$M$15:$M$25,MATCH('Cash Flows - Market'!BX$2,Inputs!$L$15:$L$25)),0)</f>
        <v/>
      </c>
      <c r="BY6" s="953">
        <f>IFERROR(INDEX(Inputs!$M$15:$M$25,MATCH('Cash Flows - Market'!BY$2,Inputs!$L$15:$L$25)),0)</f>
        <v/>
      </c>
      <c r="BZ6" s="953">
        <f>IFERROR(INDEX(Inputs!$M$15:$M$25,MATCH('Cash Flows - Market'!BZ$2,Inputs!$L$15:$L$25)),0)</f>
        <v/>
      </c>
      <c r="CA6" s="953">
        <f>IFERROR(INDEX(Inputs!$M$15:$M$25,MATCH('Cash Flows - Market'!CA$2,Inputs!$L$15:$L$25)),0)</f>
        <v/>
      </c>
      <c r="CB6" s="953">
        <f>IFERROR(INDEX(Inputs!$M$15:$M$25,MATCH('Cash Flows - Market'!CB$2,Inputs!$L$15:$L$25)),0)</f>
        <v/>
      </c>
      <c r="CC6" s="953">
        <f>IFERROR(INDEX(Inputs!$M$15:$M$25,MATCH('Cash Flows - Market'!CC$2,Inputs!$L$15:$L$25)),0)</f>
        <v/>
      </c>
      <c r="CD6" s="953">
        <f>IFERROR(INDEX(Inputs!$M$15:$M$25,MATCH('Cash Flows - Market'!CD$2,Inputs!$L$15:$L$25)),0)</f>
        <v/>
      </c>
      <c r="CE6" s="953">
        <f>IFERROR(INDEX(Inputs!$M$15:$M$25,MATCH('Cash Flows - Market'!CE$2,Inputs!$L$15:$L$25)),0)</f>
        <v/>
      </c>
      <c r="CF6" s="953">
        <f>IFERROR(INDEX(Inputs!$M$15:$M$25,MATCH('Cash Flows - Market'!CF$2,Inputs!$L$15:$L$25)),0)</f>
        <v/>
      </c>
      <c r="CG6" s="953">
        <f>IFERROR(INDEX(Inputs!$M$15:$M$25,MATCH('Cash Flows - Market'!CG$2,Inputs!$L$15:$L$25)),0)</f>
        <v/>
      </c>
      <c r="CH6" s="953">
        <f>IFERROR(INDEX(Inputs!$M$15:$M$25,MATCH('Cash Flows - Market'!CH$2,Inputs!$L$15:$L$25)),0)</f>
        <v/>
      </c>
      <c r="CI6" s="953">
        <f>IFERROR(INDEX(Inputs!$M$15:$M$25,MATCH('Cash Flows - Market'!CI$2,Inputs!$L$15:$L$25)),0)</f>
        <v/>
      </c>
      <c r="CJ6" s="953">
        <f>IFERROR(INDEX(Inputs!$M$15:$M$25,MATCH('Cash Flows - Market'!CJ$2,Inputs!$L$15:$L$25)),0)</f>
        <v/>
      </c>
      <c r="CK6" s="953">
        <f>IFERROR(INDEX(Inputs!$M$15:$M$25,MATCH('Cash Flows - Market'!CK$2,Inputs!$L$15:$L$25)),0)</f>
        <v/>
      </c>
      <c r="CL6" s="953">
        <f>IFERROR(INDEX(Inputs!$M$15:$M$25,MATCH('Cash Flows - Market'!CL$2,Inputs!$L$15:$L$25)),0)</f>
        <v/>
      </c>
      <c r="CM6" s="953">
        <f>IFERROR(INDEX(Inputs!$M$15:$M$25,MATCH('Cash Flows - Market'!CM$2,Inputs!$L$15:$L$25)),0)</f>
        <v/>
      </c>
      <c r="CN6" s="953">
        <f>IFERROR(INDEX(Inputs!$M$15:$M$25,MATCH('Cash Flows - Market'!CN$2,Inputs!$L$15:$L$25)),0)</f>
        <v/>
      </c>
      <c r="CO6" s="953">
        <f>IFERROR(INDEX(Inputs!$M$15:$M$25,MATCH('Cash Flows - Market'!CO$2,Inputs!$L$15:$L$25)),0)</f>
        <v/>
      </c>
      <c r="CP6" s="953">
        <f>IFERROR(INDEX(Inputs!$M$15:$M$25,MATCH('Cash Flows - Market'!CP$2,Inputs!$L$15:$L$25)),0)</f>
        <v/>
      </c>
      <c r="CQ6" s="953">
        <f>IFERROR(INDEX(Inputs!$M$15:$M$25,MATCH('Cash Flows - Market'!CQ$2,Inputs!$L$15:$L$25)),0)</f>
        <v/>
      </c>
      <c r="CR6" s="953">
        <f>IFERROR(INDEX(Inputs!$M$15:$M$25,MATCH('Cash Flows - Market'!CR$2,Inputs!$L$15:$L$25)),0)</f>
        <v/>
      </c>
      <c r="CS6" s="953">
        <f>IFERROR(INDEX(Inputs!$M$15:$M$25,MATCH('Cash Flows - Market'!CS$2,Inputs!$L$15:$L$25)),0)</f>
        <v/>
      </c>
      <c r="CT6" s="953">
        <f>IFERROR(INDEX(Inputs!$M$15:$M$25,MATCH('Cash Flows - Market'!CT$2,Inputs!$L$15:$L$25)),0)</f>
        <v/>
      </c>
      <c r="CU6" s="953">
        <f>IFERROR(INDEX(Inputs!$M$15:$M$25,MATCH('Cash Flows - Market'!CU$2,Inputs!$L$15:$L$25)),0)</f>
        <v/>
      </c>
      <c r="CV6" s="953">
        <f>IFERROR(INDEX(Inputs!$M$15:$M$25,MATCH('Cash Flows - Market'!CV$2,Inputs!$L$15:$L$25)),0)</f>
        <v/>
      </c>
      <c r="CW6" s="953">
        <f>IFERROR(INDEX(Inputs!$M$15:$M$25,MATCH('Cash Flows - Market'!CW$2,Inputs!$L$15:$L$25)),0)</f>
        <v/>
      </c>
      <c r="CX6" s="953">
        <f>IFERROR(INDEX(Inputs!$M$15:$M$25,MATCH('Cash Flows - Market'!CX$2,Inputs!$L$15:$L$25)),0)</f>
        <v/>
      </c>
      <c r="CY6" s="953">
        <f>IFERROR(INDEX(Inputs!$M$15:$M$25,MATCH('Cash Flows - Market'!CY$2,Inputs!$L$15:$L$25)),0)</f>
        <v/>
      </c>
      <c r="CZ6" s="953">
        <f>IFERROR(INDEX(Inputs!$M$15:$M$25,MATCH('Cash Flows - Market'!CZ$2,Inputs!$L$15:$L$25)),0)</f>
        <v/>
      </c>
      <c r="DA6" s="953">
        <f>IFERROR(INDEX(Inputs!$M$15:$M$25,MATCH('Cash Flows - Market'!DA$2,Inputs!$L$15:$L$25)),0)</f>
        <v/>
      </c>
      <c r="DB6" s="953">
        <f>IFERROR(INDEX(Inputs!$M$15:$M$25,MATCH('Cash Flows - Market'!DB$2,Inputs!$L$15:$L$25)),0)</f>
        <v/>
      </c>
      <c r="DC6" s="953">
        <f>IFERROR(INDEX(Inputs!$M$15:$M$25,MATCH('Cash Flows - Market'!DC$2,Inputs!$L$15:$L$25)),0)</f>
        <v/>
      </c>
      <c r="DD6" s="953">
        <f>IFERROR(INDEX(Inputs!$M$15:$M$25,MATCH('Cash Flows - Market'!DD$2,Inputs!$L$15:$L$25)),0)</f>
        <v/>
      </c>
      <c r="DE6" s="953">
        <f>IFERROR(INDEX(Inputs!$M$15:$M$25,MATCH('Cash Flows - Market'!DE$2,Inputs!$L$15:$L$25)),0)</f>
        <v/>
      </c>
      <c r="DF6" s="953">
        <f>IFERROR(INDEX(Inputs!$M$15:$M$25,MATCH('Cash Flows - Market'!DF$2,Inputs!$L$15:$L$25)),0)</f>
        <v/>
      </c>
      <c r="DG6" s="953">
        <f>IFERROR(INDEX(Inputs!$M$15:$M$25,MATCH('Cash Flows - Market'!DG$2,Inputs!$L$15:$L$25)),0)</f>
        <v/>
      </c>
      <c r="DH6" s="953">
        <f>IFERROR(INDEX(Inputs!$M$15:$M$25,MATCH('Cash Flows - Market'!DH$2,Inputs!$L$15:$L$25)),0)</f>
        <v/>
      </c>
      <c r="DI6" s="953">
        <f>IFERROR(INDEX(Inputs!$M$15:$M$25,MATCH('Cash Flows - Market'!DI$2,Inputs!$L$15:$L$25)),0)</f>
        <v/>
      </c>
      <c r="DJ6" s="953">
        <f>IFERROR(INDEX(Inputs!$M$15:$M$25,MATCH('Cash Flows - Market'!DJ$2,Inputs!$L$15:$L$25)),0)</f>
        <v/>
      </c>
      <c r="DK6" s="953">
        <f>IFERROR(INDEX(Inputs!$M$15:$M$25,MATCH('Cash Flows - Market'!DK$2,Inputs!$L$15:$L$25)),0)</f>
        <v/>
      </c>
      <c r="DL6" s="953">
        <f>IFERROR(INDEX(Inputs!$M$15:$M$25,MATCH('Cash Flows - Market'!DL$2,Inputs!$L$15:$L$25)),0)</f>
        <v/>
      </c>
      <c r="DM6" s="953">
        <f>IFERROR(INDEX(Inputs!$M$15:$M$25,MATCH('Cash Flows - Market'!DM$2,Inputs!$L$15:$L$25)),0)</f>
        <v/>
      </c>
      <c r="DN6" s="953">
        <f>IFERROR(INDEX(Inputs!$M$15:$M$25,MATCH('Cash Flows - Market'!DN$2,Inputs!$L$15:$L$25)),0)</f>
        <v/>
      </c>
      <c r="DO6" s="953">
        <f>IFERROR(INDEX(Inputs!$M$15:$M$25,MATCH('Cash Flows - Market'!DO$2,Inputs!$L$15:$L$25)),0)</f>
        <v/>
      </c>
      <c r="DP6" s="953">
        <f>IFERROR(INDEX(Inputs!$M$15:$M$25,MATCH('Cash Flows - Market'!DP$2,Inputs!$L$15:$L$25)),0)</f>
        <v/>
      </c>
      <c r="DQ6" s="953">
        <f>IFERROR(INDEX(Inputs!$M$15:$M$25,MATCH('Cash Flows - Market'!DQ$2,Inputs!$L$15:$L$25)),0)</f>
        <v/>
      </c>
      <c r="DR6" s="953">
        <f>IFERROR(INDEX(Inputs!$M$15:$M$25,MATCH('Cash Flows - Market'!DR$2,Inputs!$L$15:$L$25)),0)</f>
        <v/>
      </c>
      <c r="DS6" s="953">
        <f>IFERROR(INDEX(Inputs!$M$15:$M$25,MATCH('Cash Flows - Market'!DS$2,Inputs!$L$15:$L$25)),0)</f>
        <v/>
      </c>
      <c r="DT6" s="953">
        <f>IFERROR(INDEX(Inputs!$M$15:$M$25,MATCH('Cash Flows - Market'!DT$2,Inputs!$L$15:$L$25)),0)</f>
        <v/>
      </c>
      <c r="DU6" s="953">
        <f>IFERROR(INDEX(Inputs!$M$15:$M$25,MATCH('Cash Flows - Market'!DU$2,Inputs!$L$15:$L$25)),0)</f>
        <v/>
      </c>
      <c r="DV6" s="953">
        <f>IFERROR(INDEX(Inputs!$M$15:$M$25,MATCH('Cash Flows - Market'!DV$2,Inputs!$L$15:$L$25)),0)</f>
        <v/>
      </c>
      <c r="DW6" s="953">
        <f>IFERROR(INDEX(Inputs!$M$15:$M$25,MATCH('Cash Flows - Market'!DW$2,Inputs!$L$15:$L$25)),0)</f>
        <v/>
      </c>
      <c r="DX6" s="953">
        <f>IFERROR(INDEX(Inputs!$M$15:$M$25,MATCH('Cash Flows - Market'!DX$2,Inputs!$L$15:$L$25)),0)</f>
        <v/>
      </c>
      <c r="DY6" s="953">
        <f>IFERROR(INDEX(Inputs!$M$15:$M$25,MATCH('Cash Flows - Market'!DY$2,Inputs!$L$15:$L$25)),0)</f>
        <v/>
      </c>
      <c r="DZ6" s="953">
        <f>IFERROR(INDEX(Inputs!$M$15:$M$25,MATCH('Cash Flows - Market'!DZ$2,Inputs!$L$15:$L$25)),0)</f>
        <v/>
      </c>
      <c r="EA6" s="953">
        <f>IFERROR(INDEX(Inputs!$M$15:$M$25,MATCH('Cash Flows - Market'!EA$2,Inputs!$L$15:$L$25)),0)</f>
        <v/>
      </c>
      <c r="EB6" s="953">
        <f>IFERROR(INDEX(Inputs!$M$15:$M$25,MATCH('Cash Flows - Market'!EB$2,Inputs!$L$15:$L$25)),0)</f>
        <v/>
      </c>
      <c r="EC6" s="953">
        <f>IFERROR(INDEX(Inputs!$M$15:$M$25,MATCH('Cash Flows - Market'!EC$2,Inputs!$L$15:$L$25)),0)</f>
        <v/>
      </c>
      <c r="ED6" s="953">
        <f>IFERROR(INDEX(Inputs!$M$15:$M$25,MATCH('Cash Flows - Market'!ED$2,Inputs!$L$15:$L$25)),0)</f>
        <v/>
      </c>
      <c r="EE6" s="953">
        <f>IFERROR(INDEX(Inputs!$M$15:$M$25,MATCH('Cash Flows - Market'!EE$2,Inputs!$L$15:$L$25)),0)</f>
        <v/>
      </c>
      <c r="EF6" s="953">
        <f>IFERROR(INDEX(Inputs!$M$15:$M$25,MATCH('Cash Flows - Market'!EF$2,Inputs!$L$15:$L$25)),0)</f>
        <v/>
      </c>
      <c r="EG6" s="953">
        <f>IFERROR(INDEX(Inputs!$M$15:$M$25,MATCH('Cash Flows - Market'!EG$2,Inputs!$L$15:$L$25)),0)</f>
        <v/>
      </c>
      <c r="EH6" s="953">
        <f>IFERROR(INDEX(Inputs!$M$15:$M$25,MATCH('Cash Flows - Market'!EH$2,Inputs!$L$15:$L$25)),0)</f>
        <v/>
      </c>
      <c r="EI6" s="953">
        <f>IFERROR(INDEX(Inputs!$M$15:$M$25,MATCH('Cash Flows - Market'!EI$2,Inputs!$L$15:$L$25)),0)</f>
        <v/>
      </c>
      <c r="EJ6" s="953">
        <f>IFERROR(INDEX(Inputs!$M$15:$M$25,MATCH('Cash Flows - Market'!EJ$2,Inputs!$L$15:$L$25)),0)</f>
        <v/>
      </c>
      <c r="EK6" s="953">
        <f>IFERROR(INDEX(Inputs!$M$15:$M$25,MATCH('Cash Flows - Market'!EK$2,Inputs!$L$15:$L$25)),0)</f>
        <v/>
      </c>
      <c r="EL6" s="953">
        <f>IFERROR(INDEX(Inputs!$M$15:$M$25,MATCH('Cash Flows - Market'!EL$2,Inputs!$L$15:$L$25)),0)</f>
        <v/>
      </c>
      <c r="EM6" s="953">
        <f>IFERROR(INDEX(Inputs!$M$15:$M$25,MATCH('Cash Flows - Market'!EM$2,Inputs!$L$15:$L$25)),0)</f>
        <v/>
      </c>
      <c r="EN6" s="953">
        <f>IFERROR(INDEX(Inputs!$M$15:$M$25,MATCH('Cash Flows - Market'!EN$2,Inputs!$L$15:$L$25)),0)</f>
        <v/>
      </c>
      <c r="EO6" s="953">
        <f>IFERROR(INDEX(Inputs!$M$15:$M$25,MATCH('Cash Flows - Market'!EO$2,Inputs!$L$15:$L$25)),0)</f>
        <v/>
      </c>
      <c r="EP6" s="953">
        <f>IFERROR(INDEX(Inputs!$M$15:$M$25,MATCH('Cash Flows - Market'!EP$2,Inputs!$L$15:$L$25)),0)</f>
        <v/>
      </c>
      <c r="EQ6" s="953">
        <f>IFERROR(INDEX(Inputs!$M$15:$M$25,MATCH('Cash Flows - Market'!EQ$2,Inputs!$L$15:$L$25)),0)</f>
        <v/>
      </c>
      <c r="ER6" s="953">
        <f>IFERROR(INDEX(Inputs!$M$15:$M$25,MATCH('Cash Flows - Market'!ER$2,Inputs!$L$15:$L$25)),0)</f>
        <v/>
      </c>
      <c r="ES6" s="953">
        <f>IFERROR(INDEX(Inputs!$M$15:$M$25,MATCH('Cash Flows - Market'!ES$2,Inputs!$L$15:$L$25)),0)</f>
        <v/>
      </c>
      <c r="ET6" s="953">
        <f>IFERROR(INDEX(Inputs!$M$15:$M$25,MATCH('Cash Flows - Market'!ET$2,Inputs!$L$15:$L$25)),0)</f>
        <v/>
      </c>
      <c r="EU6" s="953">
        <f>IFERROR(INDEX(Inputs!$M$15:$M$25,MATCH('Cash Flows - Market'!EU$2,Inputs!$L$15:$L$25)),0)</f>
        <v/>
      </c>
      <c r="EV6" s="953">
        <f>IFERROR(INDEX(Inputs!$M$15:$M$25,MATCH('Cash Flows - Market'!EV$2,Inputs!$L$15:$L$25)),0)</f>
        <v/>
      </c>
    </row>
    <row r="7" ht="15" customHeight="1" s="546">
      <c r="C7" s="951">
        <f>R7</f>
        <v/>
      </c>
      <c r="E7" s="955">
        <f>Inputs!P11</f>
        <v/>
      </c>
      <c r="G7" s="956">
        <f>(AVERAGEIFS($U7:$EW7,$U$2:$EW$2,G$2))</f>
        <v/>
      </c>
      <c r="H7" s="956">
        <f>(AVERAGEIFS($U7:$EW7,$U$2:$EW$2,H$2))</f>
        <v/>
      </c>
      <c r="I7" s="956">
        <f>(AVERAGEIFS($U7:$EW7,$U$2:$EW$2,I$2))</f>
        <v/>
      </c>
      <c r="J7" s="956">
        <f>(AVERAGEIFS($U7:$EW7,$U$2:$EW$2,J$2))</f>
        <v/>
      </c>
      <c r="K7" s="956">
        <f>(AVERAGEIFS($U7:$EW7,$U$2:$EW$2,K$2))</f>
        <v/>
      </c>
      <c r="L7" s="956">
        <f>(AVERAGEIFS($U7:$EW7,$U$2:$EW$2,L$2))</f>
        <v/>
      </c>
      <c r="M7" s="956">
        <f>(AVERAGEIFS($U7:$EW7,$U$2:$EW$2,M$2))</f>
        <v/>
      </c>
      <c r="N7" s="956">
        <f>(AVERAGEIFS($U7:$EW7,$U$2:$EW$2,N$2))</f>
        <v/>
      </c>
      <c r="O7" s="956">
        <f>(AVERAGEIFS($U7:$EW7,$U$2:$EW$2,O$2))</f>
        <v/>
      </c>
      <c r="P7" s="957">
        <f>(AVERAGEIFS($U7:$EW7,$U$2:$EW$2,P$2))</f>
        <v/>
      </c>
      <c r="R7" s="759" t="inlineStr">
        <is>
          <t>Effective Rent/Month</t>
        </is>
      </c>
      <c r="T7" s="958" t="n"/>
      <c r="U7" s="956">
        <f>Inputs!$Q$11</f>
        <v/>
      </c>
      <c r="V7" s="956">
        <f>IFERROR(U7*(1+INDEX(Inputs!$N$15:$N$25,MATCH('Cash Flows - Market'!V$2,Inputs!$L$15:$L$25))/12),0)</f>
        <v/>
      </c>
      <c r="W7" s="956">
        <f>IFERROR(V7*(1+INDEX(Inputs!$N$15:$N$25,MATCH('Cash Flows - Market'!W$2,Inputs!$L$15:$L$25))/12),0)</f>
        <v/>
      </c>
      <c r="X7" s="956">
        <f>IFERROR(W7*(1+INDEX(Inputs!$N$15:$N$25,MATCH('Cash Flows - Market'!X$2,Inputs!$L$15:$L$25))/12),0)</f>
        <v/>
      </c>
      <c r="Y7" s="956">
        <f>IFERROR(X7*(1+INDEX(Inputs!$N$15:$N$25,MATCH('Cash Flows - Market'!Y$2,Inputs!$L$15:$L$25))/12),0)</f>
        <v/>
      </c>
      <c r="Z7" s="956">
        <f>IFERROR(Y7*(1+INDEX(Inputs!$N$15:$N$25,MATCH('Cash Flows - Market'!Z$2,Inputs!$L$15:$L$25))/12),0)</f>
        <v/>
      </c>
      <c r="AA7" s="956">
        <f>IFERROR(Z7*(1+INDEX(Inputs!$N$15:$N$25,MATCH('Cash Flows - Market'!AA$2,Inputs!$L$15:$L$25))/12),0)</f>
        <v/>
      </c>
      <c r="AB7" s="956">
        <f>IFERROR(AA7*(1+INDEX(Inputs!$N$15:$N$25,MATCH('Cash Flows - Market'!AB$2,Inputs!$L$15:$L$25))/12),0)</f>
        <v/>
      </c>
      <c r="AC7" s="956">
        <f>IFERROR(AB7*(1+INDEX(Inputs!$N$15:$N$25,MATCH('Cash Flows - Market'!AC$2,Inputs!$L$15:$L$25))/12),0)</f>
        <v/>
      </c>
      <c r="AD7" s="956">
        <f>IFERROR(AC7*(1+INDEX(Inputs!$N$15:$N$25,MATCH('Cash Flows - Market'!AD$2,Inputs!$L$15:$L$25))/12),0)</f>
        <v/>
      </c>
      <c r="AE7" s="956">
        <f>IFERROR(AD7*(1+INDEX(Inputs!$N$15:$N$25,MATCH('Cash Flows - Market'!AE$2,Inputs!$L$15:$L$25))/12),0)</f>
        <v/>
      </c>
      <c r="AF7" s="956">
        <f>IFERROR(AE7*(1+INDEX(Inputs!$N$15:$N$25,MATCH('Cash Flows - Market'!AF$2,Inputs!$L$15:$L$25))/12),0)</f>
        <v/>
      </c>
      <c r="AG7" s="956">
        <f>IFERROR(AF7*(1+INDEX(Inputs!$N$15:$N$25,MATCH('Cash Flows - Market'!AG$2,Inputs!$L$15:$L$25))/12),0)</f>
        <v/>
      </c>
      <c r="AH7" s="956">
        <f>IFERROR(AG7*(1+INDEX(Inputs!$N$15:$N$25,MATCH('Cash Flows - Market'!AH$2,Inputs!$L$15:$L$25))/12),0)</f>
        <v/>
      </c>
      <c r="AI7" s="956">
        <f>IFERROR(AH7*(1+INDEX(Inputs!$N$15:$N$25,MATCH('Cash Flows - Market'!AI$2,Inputs!$L$15:$L$25))/12),0)</f>
        <v/>
      </c>
      <c r="AJ7" s="956">
        <f>IFERROR(AI7*(1+INDEX(Inputs!$N$15:$N$25,MATCH('Cash Flows - Market'!AJ$2,Inputs!$L$15:$L$25))/12),0)</f>
        <v/>
      </c>
      <c r="AK7" s="956">
        <f>IFERROR(AJ7*(1+INDEX(Inputs!$N$15:$N$25,MATCH('Cash Flows - Market'!AK$2,Inputs!$L$15:$L$25))/12),0)</f>
        <v/>
      </c>
      <c r="AL7" s="956">
        <f>IFERROR(AK7*(1+INDEX(Inputs!$N$15:$N$25,MATCH('Cash Flows - Market'!AL$2,Inputs!$L$15:$L$25))/12),0)</f>
        <v/>
      </c>
      <c r="AM7" s="956">
        <f>IFERROR(AL7*(1+INDEX(Inputs!$N$15:$N$25,MATCH('Cash Flows - Market'!AM$2,Inputs!$L$15:$L$25))/12),0)</f>
        <v/>
      </c>
      <c r="AN7" s="956">
        <f>IFERROR(AM7*(1+INDEX(Inputs!$N$15:$N$25,MATCH('Cash Flows - Market'!AN$2,Inputs!$L$15:$L$25))/12),0)</f>
        <v/>
      </c>
      <c r="AO7" s="956">
        <f>IFERROR(AN7*(1+INDEX(Inputs!$N$15:$N$25,MATCH('Cash Flows - Market'!AO$2,Inputs!$L$15:$L$25))/12),0)</f>
        <v/>
      </c>
      <c r="AP7" s="956">
        <f>IFERROR(AO7*(1+INDEX(Inputs!$N$15:$N$25,MATCH('Cash Flows - Market'!AP$2,Inputs!$L$15:$L$25))/12),0)</f>
        <v/>
      </c>
      <c r="AQ7" s="956">
        <f>IFERROR(AP7*(1+INDEX(Inputs!$N$15:$N$25,MATCH('Cash Flows - Market'!AQ$2,Inputs!$L$15:$L$25))/12),0)</f>
        <v/>
      </c>
      <c r="AR7" s="956">
        <f>IFERROR(AQ7*(1+INDEX(Inputs!$N$15:$N$25,MATCH('Cash Flows - Market'!AR$2,Inputs!$L$15:$L$25))/12),0)</f>
        <v/>
      </c>
      <c r="AS7" s="956">
        <f>IFERROR(AR7*(1+INDEX(Inputs!$N$15:$N$25,MATCH('Cash Flows - Market'!AS$2,Inputs!$L$15:$L$25))/12),0)</f>
        <v/>
      </c>
      <c r="AT7" s="956">
        <f>IFERROR(AS7*(1+INDEX(Inputs!$N$15:$N$25,MATCH('Cash Flows - Market'!AT$2,Inputs!$L$15:$L$25))/12),0)</f>
        <v/>
      </c>
      <c r="AU7" s="956">
        <f>IFERROR(AT7*(1+INDEX(Inputs!$N$15:$N$25,MATCH('Cash Flows - Market'!AU$2,Inputs!$L$15:$L$25))/12),0)</f>
        <v/>
      </c>
      <c r="AV7" s="956">
        <f>IFERROR(AU7*(1+INDEX(Inputs!$N$15:$N$25,MATCH('Cash Flows - Market'!AV$2,Inputs!$L$15:$L$25))/12),0)</f>
        <v/>
      </c>
      <c r="AW7" s="956">
        <f>IFERROR(AV7*(1+INDEX(Inputs!$N$15:$N$25,MATCH('Cash Flows - Market'!AW$2,Inputs!$L$15:$L$25))/12),0)</f>
        <v/>
      </c>
      <c r="AX7" s="956">
        <f>IFERROR(AW7*(1+INDEX(Inputs!$N$15:$N$25,MATCH('Cash Flows - Market'!AX$2,Inputs!$L$15:$L$25))/12),0)</f>
        <v/>
      </c>
      <c r="AY7" s="956">
        <f>IFERROR(AX7*(1+INDEX(Inputs!$N$15:$N$25,MATCH('Cash Flows - Market'!AY$2,Inputs!$L$15:$L$25))/12),0)</f>
        <v/>
      </c>
      <c r="AZ7" s="956">
        <f>IFERROR(AY7*(1+INDEX(Inputs!$N$15:$N$25,MATCH('Cash Flows - Market'!AZ$2,Inputs!$L$15:$L$25))/12),0)</f>
        <v/>
      </c>
      <c r="BA7" s="956">
        <f>IFERROR(AZ7*(1+INDEX(Inputs!$N$15:$N$25,MATCH('Cash Flows - Market'!BA$2,Inputs!$L$15:$L$25))/12),0)</f>
        <v/>
      </c>
      <c r="BB7" s="956">
        <f>IFERROR(BA7*(1+INDEX(Inputs!$N$15:$N$25,MATCH('Cash Flows - Market'!BB$2,Inputs!$L$15:$L$25))/12),0)</f>
        <v/>
      </c>
      <c r="BC7" s="956">
        <f>IFERROR(BB7*(1+INDEX(Inputs!$N$15:$N$25,MATCH('Cash Flows - Market'!BC$2,Inputs!$L$15:$L$25))/12),0)</f>
        <v/>
      </c>
      <c r="BD7" s="956">
        <f>IFERROR(BC7*(1+INDEX(Inputs!$N$15:$N$25,MATCH('Cash Flows - Market'!BD$2,Inputs!$L$15:$L$25))/12),0)</f>
        <v/>
      </c>
      <c r="BE7" s="956">
        <f>IFERROR(BD7*(1+INDEX(Inputs!$N$15:$N$25,MATCH('Cash Flows - Market'!BE$2,Inputs!$L$15:$L$25))/12),0)</f>
        <v/>
      </c>
      <c r="BF7" s="956">
        <f>IFERROR(BE7*(1+INDEX(Inputs!$N$15:$N$25,MATCH('Cash Flows - Market'!BF$2,Inputs!$L$15:$L$25))/12),0)</f>
        <v/>
      </c>
      <c r="BG7" s="956">
        <f>IFERROR(BF7*(1+INDEX(Inputs!$N$15:$N$25,MATCH('Cash Flows - Market'!BG$2,Inputs!$L$15:$L$25))/12),0)</f>
        <v/>
      </c>
      <c r="BH7" s="956">
        <f>IFERROR(BG7*(1+INDEX(Inputs!$N$15:$N$25,MATCH('Cash Flows - Market'!BH$2,Inputs!$L$15:$L$25))/12),0)</f>
        <v/>
      </c>
      <c r="BI7" s="956">
        <f>IFERROR(BH7*(1+INDEX(Inputs!$N$15:$N$25,MATCH('Cash Flows - Market'!BI$2,Inputs!$L$15:$L$25))/12),0)</f>
        <v/>
      </c>
      <c r="BJ7" s="956">
        <f>IFERROR(BI7*(1+INDEX(Inputs!$N$15:$N$25,MATCH('Cash Flows - Market'!BJ$2,Inputs!$L$15:$L$25))/12),0)</f>
        <v/>
      </c>
      <c r="BK7" s="956">
        <f>IFERROR(BJ7*(1+INDEX(Inputs!$N$15:$N$25,MATCH('Cash Flows - Market'!BK$2,Inputs!$L$15:$L$25))/12),0)</f>
        <v/>
      </c>
      <c r="BL7" s="956">
        <f>IFERROR(BK7*(1+INDEX(Inputs!$N$15:$N$25,MATCH('Cash Flows - Market'!BL$2,Inputs!$L$15:$L$25))/12),0)</f>
        <v/>
      </c>
      <c r="BM7" s="956">
        <f>IFERROR(BL7*(1+INDEX(Inputs!$N$15:$N$25,MATCH('Cash Flows - Market'!BM$2,Inputs!$L$15:$L$25))/12),0)</f>
        <v/>
      </c>
      <c r="BN7" s="956">
        <f>IFERROR(BM7*(1+INDEX(Inputs!$N$15:$N$25,MATCH('Cash Flows - Market'!BN$2,Inputs!$L$15:$L$25))/12),0)</f>
        <v/>
      </c>
      <c r="BO7" s="956">
        <f>IFERROR(BN7*(1+INDEX(Inputs!$N$15:$N$25,MATCH('Cash Flows - Market'!BO$2,Inputs!$L$15:$L$25))/12),0)</f>
        <v/>
      </c>
      <c r="BP7" s="956">
        <f>IFERROR(BO7*(1+INDEX(Inputs!$N$15:$N$25,MATCH('Cash Flows - Market'!BP$2,Inputs!$L$15:$L$25))/12),0)</f>
        <v/>
      </c>
      <c r="BQ7" s="956">
        <f>IFERROR(BP7*(1+INDEX(Inputs!$N$15:$N$25,MATCH('Cash Flows - Market'!BQ$2,Inputs!$L$15:$L$25))/12),0)</f>
        <v/>
      </c>
      <c r="BR7" s="956">
        <f>IFERROR(BQ7*(1+INDEX(Inputs!$N$15:$N$25,MATCH('Cash Flows - Market'!BR$2,Inputs!$L$15:$L$25))/12),0)</f>
        <v/>
      </c>
      <c r="BS7" s="956">
        <f>IFERROR(BR7*(1+INDEX(Inputs!$N$15:$N$25,MATCH('Cash Flows - Market'!BS$2,Inputs!$L$15:$L$25))/12),0)</f>
        <v/>
      </c>
      <c r="BT7" s="956">
        <f>IFERROR(BS7*(1+INDEX(Inputs!$N$15:$N$25,MATCH('Cash Flows - Market'!BT$2,Inputs!$L$15:$L$25))/12),0)</f>
        <v/>
      </c>
      <c r="BU7" s="956">
        <f>IFERROR(BT7*(1+INDEX(Inputs!$N$15:$N$25,MATCH('Cash Flows - Market'!BU$2,Inputs!$L$15:$L$25))/12),0)</f>
        <v/>
      </c>
      <c r="BV7" s="956">
        <f>IFERROR(BU7*(1+INDEX(Inputs!$N$15:$N$25,MATCH('Cash Flows - Market'!BV$2,Inputs!$L$15:$L$25))/12),0)</f>
        <v/>
      </c>
      <c r="BW7" s="956">
        <f>IFERROR(BV7*(1+INDEX(Inputs!$N$15:$N$25,MATCH('Cash Flows - Market'!BW$2,Inputs!$L$15:$L$25))/12),0)</f>
        <v/>
      </c>
      <c r="BX7" s="956">
        <f>IFERROR(BW7*(1+INDEX(Inputs!$N$15:$N$25,MATCH('Cash Flows - Market'!BX$2,Inputs!$L$15:$L$25))/12),0)</f>
        <v/>
      </c>
      <c r="BY7" s="956">
        <f>IFERROR(BX7*(1+INDEX(Inputs!$N$15:$N$25,MATCH('Cash Flows - Market'!BY$2,Inputs!$L$15:$L$25))/12),0)</f>
        <v/>
      </c>
      <c r="BZ7" s="956">
        <f>IFERROR(BY7*(1+INDEX(Inputs!$N$15:$N$25,MATCH('Cash Flows - Market'!BZ$2,Inputs!$L$15:$L$25))/12),0)</f>
        <v/>
      </c>
      <c r="CA7" s="956">
        <f>IFERROR(BZ7*(1+INDEX(Inputs!$N$15:$N$25,MATCH('Cash Flows - Market'!CA$2,Inputs!$L$15:$L$25))/12),0)</f>
        <v/>
      </c>
      <c r="CB7" s="956">
        <f>IFERROR(CA7*(1+INDEX(Inputs!$N$15:$N$25,MATCH('Cash Flows - Market'!CB$2,Inputs!$L$15:$L$25))/12),0)</f>
        <v/>
      </c>
      <c r="CC7" s="956">
        <f>IFERROR(CB7*(1+INDEX(Inputs!$N$15:$N$25,MATCH('Cash Flows - Market'!CC$2,Inputs!$L$15:$L$25))/12),0)</f>
        <v/>
      </c>
      <c r="CD7" s="956">
        <f>IFERROR(CC7*(1+INDEX(Inputs!$N$15:$N$25,MATCH('Cash Flows - Market'!CD$2,Inputs!$L$15:$L$25))/12),0)</f>
        <v/>
      </c>
      <c r="CE7" s="956">
        <f>IFERROR(CD7*(1+INDEX(Inputs!$N$15:$N$25,MATCH('Cash Flows - Market'!CE$2,Inputs!$L$15:$L$25))/12),0)</f>
        <v/>
      </c>
      <c r="CF7" s="956">
        <f>IFERROR(CE7*(1+INDEX(Inputs!$N$15:$N$25,MATCH('Cash Flows - Market'!CF$2,Inputs!$L$15:$L$25))/12),0)</f>
        <v/>
      </c>
      <c r="CG7" s="956">
        <f>IFERROR(CF7*(1+INDEX(Inputs!$N$15:$N$25,MATCH('Cash Flows - Market'!CG$2,Inputs!$L$15:$L$25))/12),0)</f>
        <v/>
      </c>
      <c r="CH7" s="956">
        <f>IFERROR(CG7*(1+INDEX(Inputs!$N$15:$N$25,MATCH('Cash Flows - Market'!CH$2,Inputs!$L$15:$L$25))/12),0)</f>
        <v/>
      </c>
      <c r="CI7" s="956">
        <f>IFERROR(CH7*(1+INDEX(Inputs!$N$15:$N$25,MATCH('Cash Flows - Market'!CI$2,Inputs!$L$15:$L$25))/12),0)</f>
        <v/>
      </c>
      <c r="CJ7" s="956">
        <f>IFERROR(CI7*(1+INDEX(Inputs!$N$15:$N$25,MATCH('Cash Flows - Market'!CJ$2,Inputs!$L$15:$L$25))/12),0)</f>
        <v/>
      </c>
      <c r="CK7" s="956">
        <f>IFERROR(CJ7*(1+INDEX(Inputs!$N$15:$N$25,MATCH('Cash Flows - Market'!CK$2,Inputs!$L$15:$L$25))/12),0)</f>
        <v/>
      </c>
      <c r="CL7" s="956">
        <f>IFERROR(CK7*(1+INDEX(Inputs!$N$15:$N$25,MATCH('Cash Flows - Market'!CL$2,Inputs!$L$15:$L$25))/12),0)</f>
        <v/>
      </c>
      <c r="CM7" s="956">
        <f>IFERROR(CL7*(1+INDEX(Inputs!$N$15:$N$25,MATCH('Cash Flows - Market'!CM$2,Inputs!$L$15:$L$25))/12),0)</f>
        <v/>
      </c>
      <c r="CN7" s="956">
        <f>IFERROR(CM7*(1+INDEX(Inputs!$N$15:$N$25,MATCH('Cash Flows - Market'!CN$2,Inputs!$L$15:$L$25))/12),0)</f>
        <v/>
      </c>
      <c r="CO7" s="956">
        <f>IFERROR(CN7*(1+INDEX(Inputs!$N$15:$N$25,MATCH('Cash Flows - Market'!CO$2,Inputs!$L$15:$L$25))/12),0)</f>
        <v/>
      </c>
      <c r="CP7" s="956">
        <f>IFERROR(CO7*(1+INDEX(Inputs!$N$15:$N$25,MATCH('Cash Flows - Market'!CP$2,Inputs!$L$15:$L$25))/12),0)</f>
        <v/>
      </c>
      <c r="CQ7" s="956">
        <f>IFERROR(CP7*(1+INDEX(Inputs!$N$15:$N$25,MATCH('Cash Flows - Market'!CQ$2,Inputs!$L$15:$L$25))/12),0)</f>
        <v/>
      </c>
      <c r="CR7" s="956">
        <f>IFERROR(CQ7*(1+INDEX(Inputs!$N$15:$N$25,MATCH('Cash Flows - Market'!CR$2,Inputs!$L$15:$L$25))/12),0)</f>
        <v/>
      </c>
      <c r="CS7" s="956">
        <f>IFERROR(CR7*(1+INDEX(Inputs!$N$15:$N$25,MATCH('Cash Flows - Market'!CS$2,Inputs!$L$15:$L$25))/12),0)</f>
        <v/>
      </c>
      <c r="CT7" s="956">
        <f>IFERROR(CS7*(1+INDEX(Inputs!$N$15:$N$25,MATCH('Cash Flows - Market'!CT$2,Inputs!$L$15:$L$25))/12),0)</f>
        <v/>
      </c>
      <c r="CU7" s="956">
        <f>IFERROR(CT7*(1+INDEX(Inputs!$N$15:$N$25,MATCH('Cash Flows - Market'!CU$2,Inputs!$L$15:$L$25))/12),0)</f>
        <v/>
      </c>
      <c r="CV7" s="956">
        <f>IFERROR(CU7*(1+INDEX(Inputs!$N$15:$N$25,MATCH('Cash Flows - Market'!CV$2,Inputs!$L$15:$L$25))/12),0)</f>
        <v/>
      </c>
      <c r="CW7" s="956">
        <f>IFERROR(CV7*(1+INDEX(Inputs!$N$15:$N$25,MATCH('Cash Flows - Market'!CW$2,Inputs!$L$15:$L$25))/12),0)</f>
        <v/>
      </c>
      <c r="CX7" s="956">
        <f>IFERROR(CW7*(1+INDEX(Inputs!$N$15:$N$25,MATCH('Cash Flows - Market'!CX$2,Inputs!$L$15:$L$25))/12),0)</f>
        <v/>
      </c>
      <c r="CY7" s="956">
        <f>IFERROR(CX7*(1+INDEX(Inputs!$N$15:$N$25,MATCH('Cash Flows - Market'!CY$2,Inputs!$L$15:$L$25))/12),0)</f>
        <v/>
      </c>
      <c r="CZ7" s="956">
        <f>IFERROR(CY7*(1+INDEX(Inputs!$N$15:$N$25,MATCH('Cash Flows - Market'!CZ$2,Inputs!$L$15:$L$25))/12),0)</f>
        <v/>
      </c>
      <c r="DA7" s="956">
        <f>IFERROR(CZ7*(1+INDEX(Inputs!$N$15:$N$25,MATCH('Cash Flows - Market'!DA$2,Inputs!$L$15:$L$25))/12),0)</f>
        <v/>
      </c>
      <c r="DB7" s="956">
        <f>IFERROR(DA7*(1+INDEX(Inputs!$N$15:$N$25,MATCH('Cash Flows - Market'!DB$2,Inputs!$L$15:$L$25))/12),0)</f>
        <v/>
      </c>
      <c r="DC7" s="956">
        <f>IFERROR(DB7*(1+INDEX(Inputs!$N$15:$N$25,MATCH('Cash Flows - Market'!DC$2,Inputs!$L$15:$L$25))/12),0)</f>
        <v/>
      </c>
      <c r="DD7" s="956">
        <f>IFERROR(DC7*(1+INDEX(Inputs!$N$15:$N$25,MATCH('Cash Flows - Market'!DD$2,Inputs!$L$15:$L$25))/12),0)</f>
        <v/>
      </c>
      <c r="DE7" s="956">
        <f>IFERROR(DD7*(1+INDEX(Inputs!$N$15:$N$25,MATCH('Cash Flows - Market'!DE$2,Inputs!$L$15:$L$25))/12),0)</f>
        <v/>
      </c>
      <c r="DF7" s="956">
        <f>IFERROR(DE7*(1+INDEX(Inputs!$N$15:$N$25,MATCH('Cash Flows - Market'!DF$2,Inputs!$L$15:$L$25))/12),0)</f>
        <v/>
      </c>
      <c r="DG7" s="956">
        <f>IFERROR(DF7*(1+INDEX(Inputs!$N$15:$N$25,MATCH('Cash Flows - Market'!DG$2,Inputs!$L$15:$L$25))/12),0)</f>
        <v/>
      </c>
      <c r="DH7" s="956">
        <f>IFERROR(DG7*(1+INDEX(Inputs!$N$15:$N$25,MATCH('Cash Flows - Market'!DH$2,Inputs!$L$15:$L$25))/12),0)</f>
        <v/>
      </c>
      <c r="DI7" s="956">
        <f>IFERROR(DH7*(1+INDEX(Inputs!$N$15:$N$25,MATCH('Cash Flows - Market'!DI$2,Inputs!$L$15:$L$25))/12),0)</f>
        <v/>
      </c>
      <c r="DJ7" s="956">
        <f>IFERROR(DI7*(1+INDEX(Inputs!$N$15:$N$25,MATCH('Cash Flows - Market'!DJ$2,Inputs!$L$15:$L$25))/12),0)</f>
        <v/>
      </c>
      <c r="DK7" s="956">
        <f>IFERROR(DJ7*(1+INDEX(Inputs!$N$15:$N$25,MATCH('Cash Flows - Market'!DK$2,Inputs!$L$15:$L$25))/12),0)</f>
        <v/>
      </c>
      <c r="DL7" s="956">
        <f>IFERROR(DK7*(1+INDEX(Inputs!$N$15:$N$25,MATCH('Cash Flows - Market'!DL$2,Inputs!$L$15:$L$25))/12),0)</f>
        <v/>
      </c>
      <c r="DM7" s="956">
        <f>IFERROR(DL7*(1+INDEX(Inputs!$N$15:$N$25,MATCH('Cash Flows - Market'!DM$2,Inputs!$L$15:$L$25))/12),0)</f>
        <v/>
      </c>
      <c r="DN7" s="956">
        <f>IFERROR(DM7*(1+INDEX(Inputs!$N$15:$N$25,MATCH('Cash Flows - Market'!DN$2,Inputs!$L$15:$L$25))/12),0)</f>
        <v/>
      </c>
      <c r="DO7" s="956">
        <f>IFERROR(DN7*(1+INDEX(Inputs!$N$15:$N$25,MATCH('Cash Flows - Market'!DO$2,Inputs!$L$15:$L$25))/12),0)</f>
        <v/>
      </c>
      <c r="DP7" s="956">
        <f>IFERROR(DO7*(1+INDEX(Inputs!$N$15:$N$25,MATCH('Cash Flows - Market'!DP$2,Inputs!$L$15:$L$25))/12),0)</f>
        <v/>
      </c>
      <c r="DQ7" s="956">
        <f>IFERROR(DP7*(1+INDEX(Inputs!$N$15:$N$25,MATCH('Cash Flows - Market'!DQ$2,Inputs!$L$15:$L$25))/12),0)</f>
        <v/>
      </c>
      <c r="DR7" s="956">
        <f>IFERROR(DQ7*(1+INDEX(Inputs!$N$15:$N$25,MATCH('Cash Flows - Market'!DR$2,Inputs!$L$15:$L$25))/12),0)</f>
        <v/>
      </c>
      <c r="DS7" s="956">
        <f>IFERROR(DR7*(1+INDEX(Inputs!$N$15:$N$25,MATCH('Cash Flows - Market'!DS$2,Inputs!$L$15:$L$25))/12),0)</f>
        <v/>
      </c>
      <c r="DT7" s="956">
        <f>IFERROR(DS7*(1+INDEX(Inputs!$N$15:$N$25,MATCH('Cash Flows - Market'!DT$2,Inputs!$L$15:$L$25))/12),0)</f>
        <v/>
      </c>
      <c r="DU7" s="956">
        <f>IFERROR(DT7*(1+INDEX(Inputs!$N$15:$N$25,MATCH('Cash Flows - Market'!DU$2,Inputs!$L$15:$L$25))/12),0)</f>
        <v/>
      </c>
      <c r="DV7" s="956">
        <f>IFERROR(DU7*(1+INDEX(Inputs!$N$15:$N$25,MATCH('Cash Flows - Market'!DV$2,Inputs!$L$15:$L$25))/12),0)</f>
        <v/>
      </c>
      <c r="DW7" s="956">
        <f>IFERROR(DV7*(1+INDEX(Inputs!$N$15:$N$25,MATCH('Cash Flows - Market'!DW$2,Inputs!$L$15:$L$25))/12),0)</f>
        <v/>
      </c>
      <c r="DX7" s="956">
        <f>IFERROR(DW7*(1+INDEX(Inputs!$N$15:$N$25,MATCH('Cash Flows - Market'!DX$2,Inputs!$L$15:$L$25))/12),0)</f>
        <v/>
      </c>
      <c r="DY7" s="956">
        <f>IFERROR(DX7*(1+INDEX(Inputs!$N$15:$N$25,MATCH('Cash Flows - Market'!DY$2,Inputs!$L$15:$L$25))/12),0)</f>
        <v/>
      </c>
      <c r="DZ7" s="956">
        <f>IFERROR(DY7*(1+INDEX(Inputs!$N$15:$N$25,MATCH('Cash Flows - Market'!DZ$2,Inputs!$L$15:$L$25))/12),0)</f>
        <v/>
      </c>
      <c r="EA7" s="956">
        <f>IFERROR(DZ7*(1+INDEX(Inputs!$N$15:$N$25,MATCH('Cash Flows - Market'!EA$2,Inputs!$L$15:$L$25))/12),0)</f>
        <v/>
      </c>
      <c r="EB7" s="956">
        <f>IFERROR(EA7*(1+INDEX(Inputs!$N$15:$N$25,MATCH('Cash Flows - Market'!EB$2,Inputs!$L$15:$L$25))/12),0)</f>
        <v/>
      </c>
      <c r="EC7" s="956">
        <f>IFERROR(EB7*(1+INDEX(Inputs!$N$15:$N$25,MATCH('Cash Flows - Market'!EC$2,Inputs!$L$15:$L$25))/12),0)</f>
        <v/>
      </c>
      <c r="ED7" s="956">
        <f>IFERROR(EC7*(1+INDEX(Inputs!$N$15:$N$25,MATCH('Cash Flows - Market'!ED$2,Inputs!$L$15:$L$25))/12),0)</f>
        <v/>
      </c>
      <c r="EE7" s="956">
        <f>IFERROR(ED7*(1+INDEX(Inputs!$N$15:$N$25,MATCH('Cash Flows - Market'!EE$2,Inputs!$L$15:$L$25))/12),0)</f>
        <v/>
      </c>
      <c r="EF7" s="956">
        <f>IFERROR(EE7*(1+INDEX(Inputs!$N$15:$N$25,MATCH('Cash Flows - Market'!EF$2,Inputs!$L$15:$L$25))/12),0)</f>
        <v/>
      </c>
      <c r="EG7" s="956">
        <f>IFERROR(EF7*(1+INDEX(Inputs!$N$15:$N$25,MATCH('Cash Flows - Market'!EG$2,Inputs!$L$15:$L$25))/12),0)</f>
        <v/>
      </c>
      <c r="EH7" s="956">
        <f>IFERROR(EG7*(1+INDEX(Inputs!$N$15:$N$25,MATCH('Cash Flows - Market'!EH$2,Inputs!$L$15:$L$25))/12),0)</f>
        <v/>
      </c>
      <c r="EI7" s="956">
        <f>IFERROR(EH7*(1+INDEX(Inputs!$N$15:$N$25,MATCH('Cash Flows - Market'!EI$2,Inputs!$L$15:$L$25))/12),0)</f>
        <v/>
      </c>
      <c r="EJ7" s="956">
        <f>IFERROR(EI7*(1+INDEX(Inputs!$N$15:$N$25,MATCH('Cash Flows - Market'!EJ$2,Inputs!$L$15:$L$25))/12),0)</f>
        <v/>
      </c>
      <c r="EK7" s="956">
        <f>IFERROR(EJ7*(1+INDEX(Inputs!$N$15:$N$25,MATCH('Cash Flows - Market'!EK$2,Inputs!$L$15:$L$25))/12),0)</f>
        <v/>
      </c>
      <c r="EL7" s="956">
        <f>IFERROR(EK7*(1+INDEX(Inputs!$N$15:$N$25,MATCH('Cash Flows - Market'!EL$2,Inputs!$L$15:$L$25))/12),0)</f>
        <v/>
      </c>
      <c r="EM7" s="956">
        <f>IFERROR(EL7*(1+INDEX(Inputs!$N$15:$N$25,MATCH('Cash Flows - Market'!EM$2,Inputs!$L$15:$L$25))/12),0)</f>
        <v/>
      </c>
      <c r="EN7" s="956">
        <f>IFERROR(EM7*(1+INDEX(Inputs!$N$15:$N$25,MATCH('Cash Flows - Market'!EN$2,Inputs!$L$15:$L$25))/12),0)</f>
        <v/>
      </c>
      <c r="EO7" s="956">
        <f>IFERROR(EN7*(1+INDEX(Inputs!$N$15:$N$25,MATCH('Cash Flows - Market'!EO$2,Inputs!$L$15:$L$25))/12),0)</f>
        <v/>
      </c>
      <c r="EP7" s="956">
        <f>IFERROR(EO7*(1+INDEX(Inputs!$N$15:$N$25,MATCH('Cash Flows - Market'!EP$2,Inputs!$L$15:$L$25))/12),0)</f>
        <v/>
      </c>
      <c r="EQ7" s="956">
        <f>IFERROR(EP7*(1+INDEX(Inputs!$N$15:$N$25,MATCH('Cash Flows - Market'!EQ$2,Inputs!$L$15:$L$25))/12),0)</f>
        <v/>
      </c>
      <c r="ER7" s="956">
        <f>IFERROR(EQ7*(1+INDEX(Inputs!$N$15:$N$25,MATCH('Cash Flows - Market'!ER$2,Inputs!$L$15:$L$25))/12),0)</f>
        <v/>
      </c>
      <c r="ES7" s="956">
        <f>IFERROR(ER7*(1+INDEX(Inputs!$N$15:$N$25,MATCH('Cash Flows - Market'!ES$2,Inputs!$L$15:$L$25))/12),0)</f>
        <v/>
      </c>
      <c r="ET7" s="956">
        <f>IFERROR(ES7*(1+INDEX(Inputs!$N$15:$N$25,MATCH('Cash Flows - Market'!ET$2,Inputs!$L$15:$L$25))/12),0)</f>
        <v/>
      </c>
      <c r="EU7" s="956">
        <f>IFERROR(ET7*(1+INDEX(Inputs!$N$15:$N$25,MATCH('Cash Flows - Market'!EU$2,Inputs!$L$15:$L$25))/12),0)</f>
        <v/>
      </c>
      <c r="EV7" s="956">
        <f>IFERROR(EU7*(1+INDEX(Inputs!$N$15:$N$25,MATCH('Cash Flows - Market'!EV$2,Inputs!$L$15:$L$25))/12),0)</f>
        <v/>
      </c>
    </row>
    <row r="8" ht="15" customHeight="1" s="546">
      <c r="C8" s="951">
        <f>R8</f>
        <v/>
      </c>
      <c r="E8" s="959" t="n"/>
      <c r="G8" s="956">
        <f>(AVERAGEIFS($U8:$EW8,$U$2:$EW$2,G$2))</f>
        <v/>
      </c>
      <c r="H8" s="956">
        <f>(AVERAGEIFS($U8:$EW8,$U$2:$EW$2,H$2))</f>
        <v/>
      </c>
      <c r="I8" s="956">
        <f>(AVERAGEIFS($U8:$EW8,$U$2:$EW$2,I$2))</f>
        <v/>
      </c>
      <c r="J8" s="956">
        <f>(AVERAGEIFS($U8:$EW8,$U$2:$EW$2,J$2))</f>
        <v/>
      </c>
      <c r="K8" s="956">
        <f>(AVERAGEIFS($U8:$EW8,$U$2:$EW$2,K$2))</f>
        <v/>
      </c>
      <c r="L8" s="956">
        <f>(AVERAGEIFS($U8:$EW8,$U$2:$EW$2,L$2))</f>
        <v/>
      </c>
      <c r="M8" s="956">
        <f>(AVERAGEIFS($U8:$EW8,$U$2:$EW$2,M$2))</f>
        <v/>
      </c>
      <c r="N8" s="956">
        <f>(AVERAGEIFS($U8:$EW8,$U$2:$EW$2,N$2))</f>
        <v/>
      </c>
      <c r="O8" s="956">
        <f>(AVERAGEIFS($U8:$EW8,$U$2:$EW$2,O$2))</f>
        <v/>
      </c>
      <c r="P8" s="957">
        <f>(AVERAGEIFS($U8:$EW8,$U$2:$EW$2,P$2))</f>
        <v/>
      </c>
      <c r="R8" s="759" t="inlineStr">
        <is>
          <t>Renovated Rent / Month</t>
        </is>
      </c>
      <c r="T8" s="958" t="n"/>
      <c r="U8" s="956" t="n">
        <v>0</v>
      </c>
      <c r="V8" s="956">
        <f>IFERROR(U8*(1+INDEX(Inputs!$N$15:$N$25,MATCH('Cash Flows - Market'!V$2,Inputs!$L$15:$L$25))/12),0)</f>
        <v/>
      </c>
      <c r="W8" s="956">
        <f>IFERROR(V8*(1+INDEX(Inputs!$N$15:$N$25,MATCH('Cash Flows - Market'!W$2,Inputs!$L$15:$L$25))/12),0)</f>
        <v/>
      </c>
      <c r="X8" s="956">
        <f>IFERROR(W8*(1+INDEX(Inputs!$N$15:$N$25,MATCH('Cash Flows - Market'!X$2,Inputs!$L$15:$L$25))/12),0)</f>
        <v/>
      </c>
      <c r="Y8" s="956">
        <f>IFERROR(X8*(1+INDEX(Inputs!$N$15:$N$25,MATCH('Cash Flows - Market'!Y$2,Inputs!$L$15:$L$25))/12),0)</f>
        <v/>
      </c>
      <c r="Z8" s="956">
        <f>IFERROR(Y8*(1+INDEX(Inputs!$N$15:$N$25,MATCH('Cash Flows - Market'!Z$2,Inputs!$L$15:$L$25))/12),0)</f>
        <v/>
      </c>
      <c r="AA8" s="956">
        <f>IFERROR(Z8*(1+INDEX(Inputs!$N$15:$N$25,MATCH('Cash Flows - Market'!AA$2,Inputs!$L$15:$L$25))/12),0)</f>
        <v/>
      </c>
      <c r="AB8" s="956">
        <f>IFERROR(AA8*(1+INDEX(Inputs!$N$15:$N$25,MATCH('Cash Flows - Market'!AB$2,Inputs!$L$15:$L$25))/12),0)</f>
        <v/>
      </c>
      <c r="AC8" s="956">
        <f>IFERROR(AB8*(1+INDEX(Inputs!$N$15:$N$25,MATCH('Cash Flows - Market'!AC$2,Inputs!$L$15:$L$25))/12),0)</f>
        <v/>
      </c>
      <c r="AD8" s="956">
        <f>IFERROR(AC8*(1+INDEX(Inputs!$N$15:$N$25,MATCH('Cash Flows - Market'!AD$2,Inputs!$L$15:$L$25))/12),0)</f>
        <v/>
      </c>
      <c r="AE8" s="956">
        <f>IFERROR(AD8*(1+INDEX(Inputs!$N$15:$N$25,MATCH('Cash Flows - Market'!AE$2,Inputs!$L$15:$L$25))/12),0)</f>
        <v/>
      </c>
      <c r="AF8" s="956">
        <f>IFERROR(AE8*(1+INDEX(Inputs!$N$15:$N$25,MATCH('Cash Flows - Market'!AF$2,Inputs!$L$15:$L$25))/12),0)</f>
        <v/>
      </c>
      <c r="AG8" s="956">
        <f>IFERROR(AF8*(1+INDEX(Inputs!$N$15:$N$25,MATCH('Cash Flows - Market'!AG$2,Inputs!$L$15:$L$25))/12),0)</f>
        <v/>
      </c>
      <c r="AH8" s="956">
        <f>IFERROR(AG8*(1+INDEX(Inputs!$N$15:$N$25,MATCH('Cash Flows - Market'!AH$2,Inputs!$L$15:$L$25))/12),0)</f>
        <v/>
      </c>
      <c r="AI8" s="956">
        <f>IFERROR(AH8*(1+INDEX(Inputs!$N$15:$N$25,MATCH('Cash Flows - Market'!AI$2,Inputs!$L$15:$L$25))/12),0)</f>
        <v/>
      </c>
      <c r="AJ8" s="956">
        <f>IFERROR(AI8*(1+INDEX(Inputs!$N$15:$N$25,MATCH('Cash Flows - Market'!AJ$2,Inputs!$L$15:$L$25))/12),0)</f>
        <v/>
      </c>
      <c r="AK8" s="956">
        <f>IFERROR(AJ8*(1+INDEX(Inputs!$N$15:$N$25,MATCH('Cash Flows - Market'!AK$2,Inputs!$L$15:$L$25))/12),0)</f>
        <v/>
      </c>
      <c r="AL8" s="956">
        <f>IFERROR(AK8*(1+INDEX(Inputs!$N$15:$N$25,MATCH('Cash Flows - Market'!AL$2,Inputs!$L$15:$L$25))/12),0)</f>
        <v/>
      </c>
      <c r="AM8" s="956">
        <f>IFERROR(AL8*(1+INDEX(Inputs!$N$15:$N$25,MATCH('Cash Flows - Market'!AM$2,Inputs!$L$15:$L$25))/12),0)</f>
        <v/>
      </c>
      <c r="AN8" s="956">
        <f>IFERROR(AM8*(1+INDEX(Inputs!$N$15:$N$25,MATCH('Cash Flows - Market'!AN$2,Inputs!$L$15:$L$25))/12),0)</f>
        <v/>
      </c>
      <c r="AO8" s="956">
        <f>IFERROR(AN8*(1+INDEX(Inputs!$N$15:$N$25,MATCH('Cash Flows - Market'!AO$2,Inputs!$L$15:$L$25))/12),0)</f>
        <v/>
      </c>
      <c r="AP8" s="956">
        <f>IFERROR(AO8*(1+INDEX(Inputs!$N$15:$N$25,MATCH('Cash Flows - Market'!AP$2,Inputs!$L$15:$L$25))/12),0)</f>
        <v/>
      </c>
      <c r="AQ8" s="956">
        <f>IFERROR(AP8*(1+INDEX(Inputs!$N$15:$N$25,MATCH('Cash Flows - Market'!AQ$2,Inputs!$L$15:$L$25))/12),0)</f>
        <v/>
      </c>
      <c r="AR8" s="956">
        <f>IFERROR(AQ8*(1+INDEX(Inputs!$N$15:$N$25,MATCH('Cash Flows - Market'!AR$2,Inputs!$L$15:$L$25))/12),0)</f>
        <v/>
      </c>
      <c r="AS8" s="956">
        <f>IFERROR(AR8*(1+INDEX(Inputs!$N$15:$N$25,MATCH('Cash Flows - Market'!AS$2,Inputs!$L$15:$L$25))/12),0)</f>
        <v/>
      </c>
      <c r="AT8" s="956">
        <f>IFERROR(AS8*(1+INDEX(Inputs!$N$15:$N$25,MATCH('Cash Flows - Market'!AT$2,Inputs!$L$15:$L$25))/12),0)</f>
        <v/>
      </c>
      <c r="AU8" s="956">
        <f>IFERROR(AT8*(1+INDEX(Inputs!$N$15:$N$25,MATCH('Cash Flows - Market'!AU$2,Inputs!$L$15:$L$25))/12),0)</f>
        <v/>
      </c>
      <c r="AV8" s="956">
        <f>IFERROR(AU8*(1+INDEX(Inputs!$N$15:$N$25,MATCH('Cash Flows - Market'!AV$2,Inputs!$L$15:$L$25))/12),0)</f>
        <v/>
      </c>
      <c r="AW8" s="956">
        <f>IFERROR(AV8*(1+INDEX(Inputs!$N$15:$N$25,MATCH('Cash Flows - Market'!AW$2,Inputs!$L$15:$L$25))/12),0)</f>
        <v/>
      </c>
      <c r="AX8" s="956">
        <f>IFERROR(AW8*(1+INDEX(Inputs!$N$15:$N$25,MATCH('Cash Flows - Market'!AX$2,Inputs!$L$15:$L$25))/12),0)</f>
        <v/>
      </c>
      <c r="AY8" s="956">
        <f>IFERROR(AX8*(1+INDEX(Inputs!$N$15:$N$25,MATCH('Cash Flows - Market'!AY$2,Inputs!$L$15:$L$25))/12),0)</f>
        <v/>
      </c>
      <c r="AZ8" s="956">
        <f>IFERROR(AY8*(1+INDEX(Inputs!$N$15:$N$25,MATCH('Cash Flows - Market'!AZ$2,Inputs!$L$15:$L$25))/12),0)</f>
        <v/>
      </c>
      <c r="BA8" s="956">
        <f>IFERROR(AZ8*(1+INDEX(Inputs!$N$15:$N$25,MATCH('Cash Flows - Market'!BA$2,Inputs!$L$15:$L$25))/12),0)</f>
        <v/>
      </c>
      <c r="BB8" s="956">
        <f>IFERROR(BA8*(1+INDEX(Inputs!$N$15:$N$25,MATCH('Cash Flows - Market'!BB$2,Inputs!$L$15:$L$25))/12),0)</f>
        <v/>
      </c>
      <c r="BC8" s="956">
        <f>IFERROR(BB8*(1+INDEX(Inputs!$N$15:$N$25,MATCH('Cash Flows - Market'!BC$2,Inputs!$L$15:$L$25))/12),0)</f>
        <v/>
      </c>
      <c r="BD8" s="956">
        <f>IFERROR(BC8*(1+INDEX(Inputs!$N$15:$N$25,MATCH('Cash Flows - Market'!BD$2,Inputs!$L$15:$L$25))/12),0)</f>
        <v/>
      </c>
      <c r="BE8" s="956">
        <f>IFERROR(BD8*(1+INDEX(Inputs!$N$15:$N$25,MATCH('Cash Flows - Market'!BE$2,Inputs!$L$15:$L$25))/12),0)</f>
        <v/>
      </c>
      <c r="BF8" s="956">
        <f>IFERROR(BE8*(1+INDEX(Inputs!$N$15:$N$25,MATCH('Cash Flows - Market'!BF$2,Inputs!$L$15:$L$25))/12),0)</f>
        <v/>
      </c>
      <c r="BG8" s="956">
        <f>IFERROR(BF8*(1+INDEX(Inputs!$N$15:$N$25,MATCH('Cash Flows - Market'!BG$2,Inputs!$L$15:$L$25))/12),0)</f>
        <v/>
      </c>
      <c r="BH8" s="956">
        <f>IFERROR(BG8*(1+INDEX(Inputs!$N$15:$N$25,MATCH('Cash Flows - Market'!BH$2,Inputs!$L$15:$L$25))/12),0)</f>
        <v/>
      </c>
      <c r="BI8" s="956">
        <f>IFERROR(BH8*(1+INDEX(Inputs!$N$15:$N$25,MATCH('Cash Flows - Market'!BI$2,Inputs!$L$15:$L$25))/12),0)</f>
        <v/>
      </c>
      <c r="BJ8" s="956">
        <f>IFERROR(BI8*(1+INDEX(Inputs!$N$15:$N$25,MATCH('Cash Flows - Market'!BJ$2,Inputs!$L$15:$L$25))/12),0)</f>
        <v/>
      </c>
      <c r="BK8" s="956">
        <f>IFERROR(BJ8*(1+INDEX(Inputs!$N$15:$N$25,MATCH('Cash Flows - Market'!BK$2,Inputs!$L$15:$L$25))/12),0)</f>
        <v/>
      </c>
      <c r="BL8" s="956">
        <f>IFERROR(BK8*(1+INDEX(Inputs!$N$15:$N$25,MATCH('Cash Flows - Market'!BL$2,Inputs!$L$15:$L$25))/12),0)</f>
        <v/>
      </c>
      <c r="BM8" s="956">
        <f>IFERROR(BL8*(1+INDEX(Inputs!$N$15:$N$25,MATCH('Cash Flows - Market'!BM$2,Inputs!$L$15:$L$25))/12),0)</f>
        <v/>
      </c>
      <c r="BN8" s="956">
        <f>IFERROR(BM8*(1+INDEX(Inputs!$N$15:$N$25,MATCH('Cash Flows - Market'!BN$2,Inputs!$L$15:$L$25))/12),0)</f>
        <v/>
      </c>
      <c r="BO8" s="956">
        <f>IFERROR(BN8*(1+INDEX(Inputs!$N$15:$N$25,MATCH('Cash Flows - Market'!BO$2,Inputs!$L$15:$L$25))/12),0)</f>
        <v/>
      </c>
      <c r="BP8" s="956">
        <f>IFERROR(BO8*(1+INDEX(Inputs!$N$15:$N$25,MATCH('Cash Flows - Market'!BP$2,Inputs!$L$15:$L$25))/12),0)</f>
        <v/>
      </c>
      <c r="BQ8" s="956">
        <f>IFERROR(BP8*(1+INDEX(Inputs!$N$15:$N$25,MATCH('Cash Flows - Market'!BQ$2,Inputs!$L$15:$L$25))/12),0)</f>
        <v/>
      </c>
      <c r="BR8" s="956">
        <f>IFERROR(BQ8*(1+INDEX(Inputs!$N$15:$N$25,MATCH('Cash Flows - Market'!BR$2,Inputs!$L$15:$L$25))/12),0)</f>
        <v/>
      </c>
      <c r="BS8" s="956">
        <f>IFERROR(BR8*(1+INDEX(Inputs!$N$15:$N$25,MATCH('Cash Flows - Market'!BS$2,Inputs!$L$15:$L$25))/12),0)</f>
        <v/>
      </c>
      <c r="BT8" s="956">
        <f>IFERROR(BS8*(1+INDEX(Inputs!$N$15:$N$25,MATCH('Cash Flows - Market'!BT$2,Inputs!$L$15:$L$25))/12),0)</f>
        <v/>
      </c>
      <c r="BU8" s="956">
        <f>IFERROR(BT8*(1+INDEX(Inputs!$N$15:$N$25,MATCH('Cash Flows - Market'!BU$2,Inputs!$L$15:$L$25))/12),0)</f>
        <v/>
      </c>
      <c r="BV8" s="956">
        <f>IFERROR(BU8*(1+INDEX(Inputs!$N$15:$N$25,MATCH('Cash Flows - Market'!BV$2,Inputs!$L$15:$L$25))/12),0)</f>
        <v/>
      </c>
      <c r="BW8" s="956">
        <f>IFERROR(BV8*(1+INDEX(Inputs!$N$15:$N$25,MATCH('Cash Flows - Market'!BW$2,Inputs!$L$15:$L$25))/12),0)</f>
        <v/>
      </c>
      <c r="BX8" s="956">
        <f>IFERROR(BW8*(1+INDEX(Inputs!$N$15:$N$25,MATCH('Cash Flows - Market'!BX$2,Inputs!$L$15:$L$25))/12),0)</f>
        <v/>
      </c>
      <c r="BY8" s="956">
        <f>IFERROR(BX8*(1+INDEX(Inputs!$N$15:$N$25,MATCH('Cash Flows - Market'!BY$2,Inputs!$L$15:$L$25))/12),0)</f>
        <v/>
      </c>
      <c r="BZ8" s="956">
        <f>IFERROR(BY8*(1+INDEX(Inputs!$N$15:$N$25,MATCH('Cash Flows - Market'!BZ$2,Inputs!$L$15:$L$25))/12),0)</f>
        <v/>
      </c>
      <c r="CA8" s="956">
        <f>IFERROR(BZ8*(1+INDEX(Inputs!$N$15:$N$25,MATCH('Cash Flows - Market'!CA$2,Inputs!$L$15:$L$25))/12),0)</f>
        <v/>
      </c>
      <c r="CB8" s="956">
        <f>IFERROR(CA8*(1+INDEX(Inputs!$N$15:$N$25,MATCH('Cash Flows - Market'!CB$2,Inputs!$L$15:$L$25))/12),0)</f>
        <v/>
      </c>
      <c r="CC8" s="956">
        <f>IFERROR(CB8*(1+INDEX(Inputs!$N$15:$N$25,MATCH('Cash Flows - Market'!CC$2,Inputs!$L$15:$L$25))/12),0)</f>
        <v/>
      </c>
      <c r="CD8" s="956">
        <f>IFERROR(CC8*(1+INDEX(Inputs!$N$15:$N$25,MATCH('Cash Flows - Market'!CD$2,Inputs!$L$15:$L$25))/12),0)</f>
        <v/>
      </c>
      <c r="CE8" s="956">
        <f>IFERROR(CD8*(1+INDEX(Inputs!$N$15:$N$25,MATCH('Cash Flows - Market'!CE$2,Inputs!$L$15:$L$25))/12),0)</f>
        <v/>
      </c>
      <c r="CF8" s="956">
        <f>IFERROR(CE8*(1+INDEX(Inputs!$N$15:$N$25,MATCH('Cash Flows - Market'!CF$2,Inputs!$L$15:$L$25))/12),0)</f>
        <v/>
      </c>
      <c r="CG8" s="956">
        <f>IFERROR(CF8*(1+INDEX(Inputs!$N$15:$N$25,MATCH('Cash Flows - Market'!CG$2,Inputs!$L$15:$L$25))/12),0)</f>
        <v/>
      </c>
      <c r="CH8" s="956">
        <f>IFERROR(CG8*(1+INDEX(Inputs!$N$15:$N$25,MATCH('Cash Flows - Market'!CH$2,Inputs!$L$15:$L$25))/12),0)</f>
        <v/>
      </c>
      <c r="CI8" s="956">
        <f>IFERROR(CH8*(1+INDEX(Inputs!$N$15:$N$25,MATCH('Cash Flows - Market'!CI$2,Inputs!$L$15:$L$25))/12),0)</f>
        <v/>
      </c>
      <c r="CJ8" s="956">
        <f>IFERROR(CI8*(1+INDEX(Inputs!$N$15:$N$25,MATCH('Cash Flows - Market'!CJ$2,Inputs!$L$15:$L$25))/12),0)</f>
        <v/>
      </c>
      <c r="CK8" s="956">
        <f>IFERROR(CJ8*(1+INDEX(Inputs!$N$15:$N$25,MATCH('Cash Flows - Market'!CK$2,Inputs!$L$15:$L$25))/12),0)</f>
        <v/>
      </c>
      <c r="CL8" s="956">
        <f>IFERROR(CK8*(1+INDEX(Inputs!$N$15:$N$25,MATCH('Cash Flows - Market'!CL$2,Inputs!$L$15:$L$25))/12),0)</f>
        <v/>
      </c>
      <c r="CM8" s="956">
        <f>IFERROR(CL8*(1+INDEX(Inputs!$N$15:$N$25,MATCH('Cash Flows - Market'!CM$2,Inputs!$L$15:$L$25))/12),0)</f>
        <v/>
      </c>
      <c r="CN8" s="956">
        <f>IFERROR(CM8*(1+INDEX(Inputs!$N$15:$N$25,MATCH('Cash Flows - Market'!CN$2,Inputs!$L$15:$L$25))/12),0)</f>
        <v/>
      </c>
      <c r="CO8" s="956">
        <f>IFERROR(CN8*(1+INDEX(Inputs!$N$15:$N$25,MATCH('Cash Flows - Market'!CO$2,Inputs!$L$15:$L$25))/12),0)</f>
        <v/>
      </c>
      <c r="CP8" s="956">
        <f>IFERROR(CO8*(1+INDEX(Inputs!$N$15:$N$25,MATCH('Cash Flows - Market'!CP$2,Inputs!$L$15:$L$25))/12),0)</f>
        <v/>
      </c>
      <c r="CQ8" s="956">
        <f>IFERROR(CP8*(1+INDEX(Inputs!$N$15:$N$25,MATCH('Cash Flows - Market'!CQ$2,Inputs!$L$15:$L$25))/12),0)</f>
        <v/>
      </c>
      <c r="CR8" s="956">
        <f>IFERROR(CQ8*(1+INDEX(Inputs!$N$15:$N$25,MATCH('Cash Flows - Market'!CR$2,Inputs!$L$15:$L$25))/12),0)</f>
        <v/>
      </c>
      <c r="CS8" s="956">
        <f>IFERROR(CR8*(1+INDEX(Inputs!$N$15:$N$25,MATCH('Cash Flows - Market'!CS$2,Inputs!$L$15:$L$25))/12),0)</f>
        <v/>
      </c>
      <c r="CT8" s="956">
        <f>IFERROR(CS8*(1+INDEX(Inputs!$N$15:$N$25,MATCH('Cash Flows - Market'!CT$2,Inputs!$L$15:$L$25))/12),0)</f>
        <v/>
      </c>
      <c r="CU8" s="956">
        <f>IFERROR(CT8*(1+INDEX(Inputs!$N$15:$N$25,MATCH('Cash Flows - Market'!CU$2,Inputs!$L$15:$L$25))/12),0)</f>
        <v/>
      </c>
      <c r="CV8" s="956">
        <f>IFERROR(CU8*(1+INDEX(Inputs!$N$15:$N$25,MATCH('Cash Flows - Market'!CV$2,Inputs!$L$15:$L$25))/12),0)</f>
        <v/>
      </c>
      <c r="CW8" s="956">
        <f>IFERROR(CV8*(1+INDEX(Inputs!$N$15:$N$25,MATCH('Cash Flows - Market'!CW$2,Inputs!$L$15:$L$25))/12),0)</f>
        <v/>
      </c>
      <c r="CX8" s="956">
        <f>IFERROR(CW8*(1+INDEX(Inputs!$N$15:$N$25,MATCH('Cash Flows - Market'!CX$2,Inputs!$L$15:$L$25))/12),0)</f>
        <v/>
      </c>
      <c r="CY8" s="956">
        <f>IFERROR(CX8*(1+INDEX(Inputs!$N$15:$N$25,MATCH('Cash Flows - Market'!CY$2,Inputs!$L$15:$L$25))/12),0)</f>
        <v/>
      </c>
      <c r="CZ8" s="956">
        <f>IFERROR(CY8*(1+INDEX(Inputs!$N$15:$N$25,MATCH('Cash Flows - Market'!CZ$2,Inputs!$L$15:$L$25))/12),0)</f>
        <v/>
      </c>
      <c r="DA8" s="956">
        <f>IFERROR(CZ8*(1+INDEX(Inputs!$N$15:$N$25,MATCH('Cash Flows - Market'!DA$2,Inputs!$L$15:$L$25))/12),0)</f>
        <v/>
      </c>
      <c r="DB8" s="956">
        <f>IFERROR(DA8*(1+INDEX(Inputs!$N$15:$N$25,MATCH('Cash Flows - Market'!DB$2,Inputs!$L$15:$L$25))/12),0)</f>
        <v/>
      </c>
      <c r="DC8" s="956">
        <f>IFERROR(DB8*(1+INDEX(Inputs!$N$15:$N$25,MATCH('Cash Flows - Market'!DC$2,Inputs!$L$15:$L$25))/12),0)</f>
        <v/>
      </c>
      <c r="DD8" s="956">
        <f>IFERROR(DC8*(1+INDEX(Inputs!$N$15:$N$25,MATCH('Cash Flows - Market'!DD$2,Inputs!$L$15:$L$25))/12),0)</f>
        <v/>
      </c>
      <c r="DE8" s="956">
        <f>IFERROR(DD8*(1+INDEX(Inputs!$N$15:$N$25,MATCH('Cash Flows - Market'!DE$2,Inputs!$L$15:$L$25))/12),0)</f>
        <v/>
      </c>
      <c r="DF8" s="956">
        <f>IFERROR(DE8*(1+INDEX(Inputs!$N$15:$N$25,MATCH('Cash Flows - Market'!DF$2,Inputs!$L$15:$L$25))/12),0)</f>
        <v/>
      </c>
      <c r="DG8" s="956">
        <f>IFERROR(DF8*(1+INDEX(Inputs!$N$15:$N$25,MATCH('Cash Flows - Market'!DG$2,Inputs!$L$15:$L$25))/12),0)</f>
        <v/>
      </c>
      <c r="DH8" s="956">
        <f>IFERROR(DG8*(1+INDEX(Inputs!$N$15:$N$25,MATCH('Cash Flows - Market'!DH$2,Inputs!$L$15:$L$25))/12),0)</f>
        <v/>
      </c>
      <c r="DI8" s="956">
        <f>IFERROR(DH8*(1+INDEX(Inputs!$N$15:$N$25,MATCH('Cash Flows - Market'!DI$2,Inputs!$L$15:$L$25))/12),0)</f>
        <v/>
      </c>
      <c r="DJ8" s="956">
        <f>IFERROR(DI8*(1+INDEX(Inputs!$N$15:$N$25,MATCH('Cash Flows - Market'!DJ$2,Inputs!$L$15:$L$25))/12),0)</f>
        <v/>
      </c>
      <c r="DK8" s="956">
        <f>IFERROR(DJ8*(1+INDEX(Inputs!$N$15:$N$25,MATCH('Cash Flows - Market'!DK$2,Inputs!$L$15:$L$25))/12),0)</f>
        <v/>
      </c>
      <c r="DL8" s="956">
        <f>IFERROR(DK8*(1+INDEX(Inputs!$N$15:$N$25,MATCH('Cash Flows - Market'!DL$2,Inputs!$L$15:$L$25))/12),0)</f>
        <v/>
      </c>
      <c r="DM8" s="956">
        <f>IFERROR(DL8*(1+INDEX(Inputs!$N$15:$N$25,MATCH('Cash Flows - Market'!DM$2,Inputs!$L$15:$L$25))/12),0)</f>
        <v/>
      </c>
      <c r="DN8" s="956">
        <f>IFERROR(DM8*(1+INDEX(Inputs!$N$15:$N$25,MATCH('Cash Flows - Market'!DN$2,Inputs!$L$15:$L$25))/12),0)</f>
        <v/>
      </c>
      <c r="DO8" s="956">
        <f>IFERROR(DN8*(1+INDEX(Inputs!$N$15:$N$25,MATCH('Cash Flows - Market'!DO$2,Inputs!$L$15:$L$25))/12),0)</f>
        <v/>
      </c>
      <c r="DP8" s="956">
        <f>IFERROR(DO8*(1+INDEX(Inputs!$N$15:$N$25,MATCH('Cash Flows - Market'!DP$2,Inputs!$L$15:$L$25))/12),0)</f>
        <v/>
      </c>
      <c r="DQ8" s="956">
        <f>IFERROR(DP8*(1+INDEX(Inputs!$N$15:$N$25,MATCH('Cash Flows - Market'!DQ$2,Inputs!$L$15:$L$25))/12),0)</f>
        <v/>
      </c>
      <c r="DR8" s="956">
        <f>IFERROR(DQ8*(1+INDEX(Inputs!$N$15:$N$25,MATCH('Cash Flows - Market'!DR$2,Inputs!$L$15:$L$25))/12),0)</f>
        <v/>
      </c>
      <c r="DS8" s="956">
        <f>IFERROR(DR8*(1+INDEX(Inputs!$N$15:$N$25,MATCH('Cash Flows - Market'!DS$2,Inputs!$L$15:$L$25))/12),0)</f>
        <v/>
      </c>
      <c r="DT8" s="956">
        <f>IFERROR(DS8*(1+INDEX(Inputs!$N$15:$N$25,MATCH('Cash Flows - Market'!DT$2,Inputs!$L$15:$L$25))/12),0)</f>
        <v/>
      </c>
      <c r="DU8" s="956">
        <f>IFERROR(DT8*(1+INDEX(Inputs!$N$15:$N$25,MATCH('Cash Flows - Market'!DU$2,Inputs!$L$15:$L$25))/12),0)</f>
        <v/>
      </c>
      <c r="DV8" s="956">
        <f>IFERROR(DU8*(1+INDEX(Inputs!$N$15:$N$25,MATCH('Cash Flows - Market'!DV$2,Inputs!$L$15:$L$25))/12),0)</f>
        <v/>
      </c>
      <c r="DW8" s="956">
        <f>IFERROR(DV8*(1+INDEX(Inputs!$N$15:$N$25,MATCH('Cash Flows - Market'!DW$2,Inputs!$L$15:$L$25))/12),0)</f>
        <v/>
      </c>
      <c r="DX8" s="956">
        <f>IFERROR(DW8*(1+INDEX(Inputs!$N$15:$N$25,MATCH('Cash Flows - Market'!DX$2,Inputs!$L$15:$L$25))/12),0)</f>
        <v/>
      </c>
      <c r="DY8" s="956">
        <f>IFERROR(DX8*(1+INDEX(Inputs!$N$15:$N$25,MATCH('Cash Flows - Market'!DY$2,Inputs!$L$15:$L$25))/12),0)</f>
        <v/>
      </c>
      <c r="DZ8" s="956">
        <f>IFERROR(DY8*(1+INDEX(Inputs!$N$15:$N$25,MATCH('Cash Flows - Market'!DZ$2,Inputs!$L$15:$L$25))/12),0)</f>
        <v/>
      </c>
      <c r="EA8" s="956">
        <f>IFERROR(DZ8*(1+INDEX(Inputs!$N$15:$N$25,MATCH('Cash Flows - Market'!EA$2,Inputs!$L$15:$L$25))/12),0)</f>
        <v/>
      </c>
      <c r="EB8" s="956">
        <f>IFERROR(EA8*(1+INDEX(Inputs!$N$15:$N$25,MATCH('Cash Flows - Market'!EB$2,Inputs!$L$15:$L$25))/12),0)</f>
        <v/>
      </c>
      <c r="EC8" s="956">
        <f>IFERROR(EB8*(1+INDEX(Inputs!$N$15:$N$25,MATCH('Cash Flows - Market'!EC$2,Inputs!$L$15:$L$25))/12),0)</f>
        <v/>
      </c>
      <c r="ED8" s="956">
        <f>IFERROR(EC8*(1+INDEX(Inputs!$N$15:$N$25,MATCH('Cash Flows - Market'!ED$2,Inputs!$L$15:$L$25))/12),0)</f>
        <v/>
      </c>
      <c r="EE8" s="956">
        <f>IFERROR(ED8*(1+INDEX(Inputs!$N$15:$N$25,MATCH('Cash Flows - Market'!EE$2,Inputs!$L$15:$L$25))/12),0)</f>
        <v/>
      </c>
      <c r="EF8" s="956">
        <f>IFERROR(EE8*(1+INDEX(Inputs!$N$15:$N$25,MATCH('Cash Flows - Market'!EF$2,Inputs!$L$15:$L$25))/12),0)</f>
        <v/>
      </c>
      <c r="EG8" s="956">
        <f>IFERROR(EF8*(1+INDEX(Inputs!$N$15:$N$25,MATCH('Cash Flows - Market'!EG$2,Inputs!$L$15:$L$25))/12),0)</f>
        <v/>
      </c>
      <c r="EH8" s="956">
        <f>IFERROR(EG8*(1+INDEX(Inputs!$N$15:$N$25,MATCH('Cash Flows - Market'!EH$2,Inputs!$L$15:$L$25))/12),0)</f>
        <v/>
      </c>
      <c r="EI8" s="956">
        <f>IFERROR(EH8*(1+INDEX(Inputs!$N$15:$N$25,MATCH('Cash Flows - Market'!EI$2,Inputs!$L$15:$L$25))/12),0)</f>
        <v/>
      </c>
      <c r="EJ8" s="956">
        <f>IFERROR(EI8*(1+INDEX(Inputs!$N$15:$N$25,MATCH('Cash Flows - Market'!EJ$2,Inputs!$L$15:$L$25))/12),0)</f>
        <v/>
      </c>
      <c r="EK8" s="956">
        <f>IFERROR(EJ8*(1+INDEX(Inputs!$N$15:$N$25,MATCH('Cash Flows - Market'!EK$2,Inputs!$L$15:$L$25))/12),0)</f>
        <v/>
      </c>
      <c r="EL8" s="956">
        <f>IFERROR(EK8*(1+INDEX(Inputs!$N$15:$N$25,MATCH('Cash Flows - Market'!EL$2,Inputs!$L$15:$L$25))/12),0)</f>
        <v/>
      </c>
      <c r="EM8" s="956">
        <f>IFERROR(EL8*(1+INDEX(Inputs!$N$15:$N$25,MATCH('Cash Flows - Market'!EM$2,Inputs!$L$15:$L$25))/12),0)</f>
        <v/>
      </c>
      <c r="EN8" s="956">
        <f>IFERROR(EM8*(1+INDEX(Inputs!$N$15:$N$25,MATCH('Cash Flows - Market'!EN$2,Inputs!$L$15:$L$25))/12),0)</f>
        <v/>
      </c>
      <c r="EO8" s="956">
        <f>IFERROR(EN8*(1+INDEX(Inputs!$N$15:$N$25,MATCH('Cash Flows - Market'!EO$2,Inputs!$L$15:$L$25))/12),0)</f>
        <v/>
      </c>
      <c r="EP8" s="956">
        <f>IFERROR(EO8*(1+INDEX(Inputs!$N$15:$N$25,MATCH('Cash Flows - Market'!EP$2,Inputs!$L$15:$L$25))/12),0)</f>
        <v/>
      </c>
      <c r="EQ8" s="956">
        <f>IFERROR(EP8*(1+INDEX(Inputs!$N$15:$N$25,MATCH('Cash Flows - Market'!EQ$2,Inputs!$L$15:$L$25))/12),0)</f>
        <v/>
      </c>
      <c r="ER8" s="956">
        <f>IFERROR(EQ8*(1+INDEX(Inputs!$N$15:$N$25,MATCH('Cash Flows - Market'!ER$2,Inputs!$L$15:$L$25))/12),0)</f>
        <v/>
      </c>
      <c r="ES8" s="956">
        <f>IFERROR(ER8*(1+INDEX(Inputs!$N$15:$N$25,MATCH('Cash Flows - Market'!ES$2,Inputs!$L$15:$L$25))/12),0)</f>
        <v/>
      </c>
      <c r="ET8" s="956">
        <f>IFERROR(ES8*(1+INDEX(Inputs!$N$15:$N$25,MATCH('Cash Flows - Market'!ET$2,Inputs!$L$15:$L$25))/12),0)</f>
        <v/>
      </c>
      <c r="EU8" s="956">
        <f>IFERROR(ET8*(1+INDEX(Inputs!$N$15:$N$25,MATCH('Cash Flows - Market'!EU$2,Inputs!$L$15:$L$25))/12),0)</f>
        <v/>
      </c>
      <c r="EV8" s="956">
        <f>IFERROR(EU8*(1+INDEX(Inputs!$N$15:$N$25,MATCH('Cash Flows - Market'!EV$2,Inputs!$L$15:$L$25))/12),0)</f>
        <v/>
      </c>
    </row>
    <row r="9" outlineLevel="1" ht="15" customHeight="1" s="546">
      <c r="C9" s="951" t="n"/>
      <c r="E9" s="959" t="n"/>
      <c r="G9" s="956" t="n"/>
      <c r="H9" s="956" t="n"/>
      <c r="I9" s="956" t="n"/>
      <c r="J9" s="956" t="n"/>
      <c r="K9" s="956" t="n"/>
      <c r="L9" s="956" t="n"/>
      <c r="M9" s="956" t="n"/>
      <c r="N9" s="956" t="n"/>
      <c r="O9" s="956" t="n"/>
      <c r="P9" s="957" t="n"/>
      <c r="T9" s="958" t="n"/>
      <c r="U9" s="956" t="n"/>
      <c r="V9" s="956" t="n"/>
      <c r="W9" s="956" t="n"/>
      <c r="X9" s="956" t="n"/>
      <c r="Y9" s="956" t="n"/>
      <c r="Z9" s="956" t="n"/>
      <c r="AA9" s="956" t="n"/>
      <c r="AB9" s="956" t="n"/>
      <c r="AC9" s="956" t="n"/>
      <c r="AD9" s="956" t="n"/>
      <c r="AE9" s="956" t="n"/>
      <c r="AF9" s="956" t="n"/>
      <c r="AG9" s="956" t="n"/>
      <c r="AH9" s="956" t="n"/>
      <c r="AI9" s="956" t="n"/>
      <c r="AJ9" s="956" t="n"/>
      <c r="AK9" s="956" t="n"/>
      <c r="AL9" s="956" t="n"/>
      <c r="AM9" s="956" t="n"/>
      <c r="AN9" s="956" t="n"/>
      <c r="AO9" s="956" t="n"/>
      <c r="AP9" s="956" t="n"/>
      <c r="AQ9" s="956" t="n"/>
      <c r="AR9" s="956" t="n"/>
      <c r="AS9" s="956" t="n"/>
      <c r="AT9" s="956" t="n"/>
      <c r="AU9" s="956" t="n"/>
      <c r="AV9" s="956" t="n"/>
      <c r="AW9" s="956" t="n"/>
      <c r="AX9" s="956" t="n"/>
      <c r="AY9" s="956" t="n"/>
      <c r="AZ9" s="956" t="n"/>
      <c r="BA9" s="956" t="n"/>
      <c r="BB9" s="956" t="n"/>
      <c r="BC9" s="956" t="n"/>
      <c r="BD9" s="956" t="n"/>
      <c r="BE9" s="956" t="n"/>
      <c r="BF9" s="956" t="n"/>
      <c r="BG9" s="956" t="n"/>
      <c r="BH9" s="956" t="n"/>
      <c r="BI9" s="956" t="n"/>
      <c r="BJ9" s="956" t="n"/>
      <c r="BK9" s="956" t="n"/>
      <c r="BL9" s="956" t="n"/>
      <c r="BM9" s="956" t="n"/>
      <c r="BN9" s="956" t="n"/>
      <c r="BO9" s="956" t="n"/>
      <c r="BP9" s="956" t="n"/>
      <c r="BQ9" s="956" t="n"/>
      <c r="BR9" s="956" t="n"/>
      <c r="BS9" s="956" t="n"/>
      <c r="BT9" s="956" t="n"/>
      <c r="BU9" s="956" t="n"/>
      <c r="BV9" s="956" t="n"/>
      <c r="BW9" s="956" t="n"/>
      <c r="BX9" s="956" t="n"/>
      <c r="BY9" s="956" t="n"/>
      <c r="BZ9" s="956" t="n"/>
      <c r="CA9" s="956" t="n"/>
      <c r="CB9" s="956" t="n"/>
      <c r="CC9" s="956" t="n"/>
      <c r="CD9" s="956" t="n"/>
      <c r="CE9" s="956" t="n"/>
      <c r="CF9" s="956" t="n"/>
      <c r="CG9" s="956" t="n"/>
      <c r="CH9" s="956" t="n"/>
      <c r="CI9" s="956" t="n"/>
      <c r="CJ9" s="956" t="n"/>
      <c r="CK9" s="956" t="n"/>
      <c r="CL9" s="956" t="n"/>
      <c r="CM9" s="956" t="n"/>
      <c r="CN9" s="956" t="n"/>
      <c r="CO9" s="956" t="n"/>
      <c r="CP9" s="956" t="n"/>
      <c r="CQ9" s="956" t="n"/>
      <c r="CR9" s="956" t="n"/>
      <c r="CS9" s="956" t="n"/>
      <c r="CT9" s="956" t="n"/>
      <c r="CU9" s="956" t="n"/>
      <c r="CV9" s="956" t="n"/>
      <c r="CW9" s="956" t="n"/>
      <c r="CX9" s="956" t="n"/>
      <c r="CY9" s="956" t="n"/>
      <c r="CZ9" s="956" t="n"/>
      <c r="DA9" s="956" t="n"/>
      <c r="DB9" s="956" t="n"/>
      <c r="DC9" s="956" t="n"/>
      <c r="DD9" s="956" t="n"/>
      <c r="DE9" s="956" t="n"/>
      <c r="DF9" s="956" t="n"/>
      <c r="DG9" s="956" t="n"/>
      <c r="DH9" s="956" t="n"/>
      <c r="DI9" s="956" t="n"/>
      <c r="DJ9" s="956" t="n"/>
      <c r="DK9" s="956" t="n"/>
      <c r="DL9" s="956" t="n"/>
      <c r="DM9" s="956" t="n"/>
      <c r="DN9" s="956" t="n"/>
      <c r="DO9" s="956" t="n"/>
      <c r="DP9" s="956" t="n"/>
      <c r="DQ9" s="956" t="n"/>
      <c r="DR9" s="956" t="n"/>
      <c r="DS9" s="956" t="n"/>
      <c r="DT9" s="956" t="n"/>
      <c r="DU9" s="956" t="n"/>
      <c r="DV9" s="956" t="n"/>
      <c r="DW9" s="956" t="n"/>
      <c r="DX9" s="956" t="n"/>
      <c r="DY9" s="956" t="n"/>
      <c r="DZ9" s="956" t="n"/>
      <c r="EA9" s="956" t="n"/>
      <c r="EB9" s="956" t="n"/>
      <c r="EC9" s="956" t="n"/>
      <c r="ED9" s="956" t="n"/>
      <c r="EE9" s="956" t="n"/>
      <c r="EF9" s="956" t="n"/>
      <c r="EG9" s="956" t="n"/>
      <c r="EH9" s="956" t="n"/>
      <c r="EI9" s="956" t="n"/>
      <c r="EJ9" s="956" t="n"/>
      <c r="EK9" s="956" t="n"/>
      <c r="EL9" s="956" t="n"/>
      <c r="EM9" s="956" t="n"/>
      <c r="EN9" s="956" t="n"/>
      <c r="EO9" s="956" t="n"/>
      <c r="EP9" s="956" t="n"/>
      <c r="EQ9" s="956" t="n"/>
      <c r="ER9" s="956" t="n"/>
      <c r="ES9" s="956" t="n"/>
      <c r="ET9" s="956" t="n"/>
      <c r="EU9" s="956" t="n"/>
      <c r="EV9" s="956" t="n"/>
    </row>
    <row r="10" outlineLevel="1" ht="15" customHeight="1" s="546">
      <c r="C10" s="951" t="n"/>
      <c r="E10" s="959" t="n"/>
      <c r="G10" s="956" t="n"/>
      <c r="H10" s="956" t="n"/>
      <c r="I10" s="956" t="n"/>
      <c r="J10" s="956" t="n"/>
      <c r="K10" s="956" t="n"/>
      <c r="L10" s="956" t="n"/>
      <c r="M10" s="956" t="n"/>
      <c r="N10" s="956" t="n"/>
      <c r="O10" s="956" t="n"/>
      <c r="P10" s="957" t="n"/>
      <c r="R10" s="940" t="inlineStr">
        <is>
          <t>Renovation Schedule</t>
        </is>
      </c>
      <c r="T10" s="958" t="n"/>
      <c r="U10" s="950" t="n"/>
      <c r="V10" s="950" t="n"/>
      <c r="W10" s="950" t="n"/>
      <c r="X10" s="950" t="n"/>
      <c r="Y10" s="950" t="n"/>
      <c r="Z10" s="950" t="n"/>
      <c r="AA10" s="950" t="n"/>
      <c r="AB10" s="950" t="n"/>
      <c r="AC10" s="950" t="n"/>
      <c r="AD10" s="950" t="n"/>
      <c r="AE10" s="950" t="n"/>
      <c r="AF10" s="950" t="n"/>
      <c r="AG10" s="950" t="n"/>
      <c r="AH10" s="950" t="n"/>
      <c r="AI10" s="950" t="n"/>
      <c r="AJ10" s="950" t="n"/>
      <c r="AK10" s="950" t="n"/>
      <c r="AL10" s="950" t="n"/>
      <c r="AM10" s="950" t="n"/>
      <c r="AN10" s="950" t="n"/>
      <c r="AO10" s="950" t="n"/>
      <c r="AP10" s="950" t="n"/>
      <c r="AQ10" s="950" t="n"/>
      <c r="AR10" s="950" t="n"/>
      <c r="AS10" s="950" t="n"/>
      <c r="AT10" s="950" t="n"/>
      <c r="AU10" s="950" t="n"/>
      <c r="AV10" s="950" t="n"/>
      <c r="AW10" s="950" t="n"/>
      <c r="AX10" s="950" t="n"/>
      <c r="AY10" s="950" t="n"/>
      <c r="AZ10" s="950" t="n"/>
      <c r="BA10" s="950" t="n"/>
      <c r="BB10" s="950" t="n"/>
      <c r="BC10" s="950" t="n"/>
      <c r="BD10" s="950" t="n"/>
      <c r="BE10" s="950" t="n"/>
      <c r="BF10" s="950" t="n"/>
      <c r="BG10" s="950" t="n"/>
      <c r="BH10" s="950" t="n"/>
      <c r="BI10" s="950" t="n"/>
      <c r="BJ10" s="950" t="n"/>
      <c r="BK10" s="950" t="n"/>
      <c r="BL10" s="950" t="n"/>
      <c r="BM10" s="950" t="n"/>
      <c r="BN10" s="950" t="n"/>
      <c r="BO10" s="950" t="n"/>
      <c r="BP10" s="950" t="n"/>
      <c r="BQ10" s="950" t="n"/>
      <c r="BR10" s="950" t="n"/>
      <c r="BS10" s="950" t="n"/>
      <c r="BT10" s="950" t="n"/>
      <c r="BU10" s="950" t="n"/>
      <c r="BV10" s="950" t="n"/>
      <c r="BW10" s="950" t="n"/>
      <c r="BX10" s="950" t="n"/>
      <c r="BY10" s="950" t="n"/>
      <c r="BZ10" s="950" t="n"/>
      <c r="CA10" s="950" t="n"/>
      <c r="CB10" s="950" t="n"/>
      <c r="CC10" s="950" t="n"/>
      <c r="CD10" s="950" t="n"/>
      <c r="CE10" s="950" t="n"/>
      <c r="CF10" s="950" t="n"/>
      <c r="CG10" s="950" t="n"/>
      <c r="CH10" s="950" t="n"/>
      <c r="CI10" s="950" t="n"/>
      <c r="CJ10" s="950" t="n"/>
      <c r="CK10" s="950" t="n"/>
      <c r="CL10" s="950" t="n"/>
      <c r="CM10" s="950" t="n"/>
      <c r="CN10" s="950" t="n"/>
      <c r="CO10" s="950" t="n"/>
      <c r="CP10" s="950" t="n"/>
      <c r="CQ10" s="950" t="n"/>
      <c r="CR10" s="950" t="n"/>
      <c r="CS10" s="950" t="n"/>
      <c r="CT10" s="950" t="n"/>
      <c r="CU10" s="950" t="n"/>
      <c r="CV10" s="950" t="n"/>
      <c r="CW10" s="950" t="n"/>
      <c r="CX10" s="950" t="n"/>
      <c r="CY10" s="950" t="n"/>
      <c r="CZ10" s="950" t="n"/>
      <c r="DA10" s="950" t="n"/>
      <c r="DB10" s="950" t="n"/>
      <c r="DC10" s="950" t="n"/>
      <c r="DD10" s="950" t="n"/>
      <c r="DE10" s="950" t="n"/>
      <c r="DF10" s="950" t="n"/>
      <c r="DG10" s="950" t="n"/>
      <c r="DH10" s="950" t="n"/>
      <c r="DI10" s="950" t="n"/>
      <c r="DJ10" s="950" t="n"/>
      <c r="DK10" s="950" t="n"/>
      <c r="DL10" s="950" t="n"/>
      <c r="DM10" s="950" t="n"/>
      <c r="DN10" s="950" t="n"/>
      <c r="DO10" s="950" t="n"/>
      <c r="DP10" s="950" t="n"/>
      <c r="DQ10" s="950" t="n"/>
      <c r="DR10" s="950" t="n"/>
      <c r="DS10" s="950" t="n"/>
      <c r="DT10" s="950" t="n"/>
      <c r="DU10" s="950" t="n"/>
      <c r="DV10" s="950" t="n"/>
      <c r="DW10" s="950" t="n"/>
      <c r="DX10" s="950" t="n"/>
      <c r="DY10" s="950" t="n"/>
      <c r="DZ10" s="950" t="n"/>
      <c r="EA10" s="950" t="n"/>
      <c r="EB10" s="950" t="n"/>
      <c r="EC10" s="950" t="n"/>
      <c r="ED10" s="950" t="n"/>
      <c r="EE10" s="950" t="n"/>
      <c r="EF10" s="950" t="n"/>
      <c r="EG10" s="950" t="n"/>
      <c r="EH10" s="950" t="n"/>
      <c r="EI10" s="950" t="n"/>
      <c r="EJ10" s="950" t="n"/>
      <c r="EK10" s="950" t="n"/>
      <c r="EL10" s="950" t="n"/>
      <c r="EM10" s="950" t="n"/>
      <c r="EN10" s="950" t="n"/>
      <c r="EO10" s="950" t="n"/>
      <c r="EP10" s="950" t="n"/>
      <c r="EQ10" s="950" t="n"/>
      <c r="ER10" s="950" t="n"/>
      <c r="ES10" s="950" t="n"/>
      <c r="ET10" s="950" t="n"/>
      <c r="EU10" s="950" t="n"/>
      <c r="EV10" s="950" t="n"/>
    </row>
    <row r="11" outlineLevel="1" ht="15" customHeight="1" s="546">
      <c r="C11" s="951" t="n"/>
      <c r="E11" s="959" t="n"/>
      <c r="G11" s="950" t="n"/>
      <c r="H11" s="950" t="n"/>
      <c r="I11" s="950" t="n"/>
      <c r="J11" s="950" t="n"/>
      <c r="K11" s="950" t="n"/>
      <c r="L11" s="950" t="n"/>
      <c r="M11" s="950" t="n"/>
      <c r="N11" s="950" t="n"/>
      <c r="O11" s="950" t="n"/>
      <c r="P11" s="960" t="n"/>
      <c r="R11" s="940" t="inlineStr">
        <is>
          <t>Unrenovated Units</t>
        </is>
      </c>
      <c r="T11" s="958" t="n"/>
      <c r="U11" s="950" t="n">
        <v>0</v>
      </c>
      <c r="V11" s="950">
        <f>U13</f>
        <v/>
      </c>
      <c r="W11" s="950">
        <f>V13</f>
        <v/>
      </c>
      <c r="X11" s="950">
        <f>W13</f>
        <v/>
      </c>
      <c r="Y11" s="950">
        <f>X13</f>
        <v/>
      </c>
      <c r="Z11" s="950">
        <f>Y13</f>
        <v/>
      </c>
      <c r="AA11" s="950">
        <f>Z13</f>
        <v/>
      </c>
      <c r="AB11" s="950">
        <f>AA13</f>
        <v/>
      </c>
      <c r="AC11" s="950">
        <f>AB13</f>
        <v/>
      </c>
      <c r="AD11" s="950">
        <f>AC13</f>
        <v/>
      </c>
      <c r="AE11" s="950">
        <f>AD13</f>
        <v/>
      </c>
      <c r="AF11" s="950">
        <f>AE13</f>
        <v/>
      </c>
      <c r="AG11" s="950">
        <f>AF13</f>
        <v/>
      </c>
      <c r="AH11" s="950">
        <f>AG13</f>
        <v/>
      </c>
      <c r="AI11" s="950">
        <f>AH13</f>
        <v/>
      </c>
      <c r="AJ11" s="950">
        <f>AI13</f>
        <v/>
      </c>
      <c r="AK11" s="950">
        <f>AJ13</f>
        <v/>
      </c>
      <c r="AL11" s="950">
        <f>AK13</f>
        <v/>
      </c>
      <c r="AM11" s="950">
        <f>AL13</f>
        <v/>
      </c>
      <c r="AN11" s="950">
        <f>AM13</f>
        <v/>
      </c>
      <c r="AO11" s="950">
        <f>AN13</f>
        <v/>
      </c>
      <c r="AP11" s="950">
        <f>AO13</f>
        <v/>
      </c>
      <c r="AQ11" s="950">
        <f>AP13</f>
        <v/>
      </c>
      <c r="AR11" s="950">
        <f>AQ13</f>
        <v/>
      </c>
      <c r="AS11" s="950">
        <f>AR13</f>
        <v/>
      </c>
      <c r="AT11" s="950">
        <f>AS13</f>
        <v/>
      </c>
      <c r="AU11" s="950">
        <f>AT13</f>
        <v/>
      </c>
      <c r="AV11" s="950">
        <f>AU13</f>
        <v/>
      </c>
      <c r="AW11" s="950">
        <f>AV13</f>
        <v/>
      </c>
      <c r="AX11" s="950">
        <f>AW13</f>
        <v/>
      </c>
      <c r="AY11" s="950">
        <f>AX13</f>
        <v/>
      </c>
      <c r="AZ11" s="950">
        <f>AY13</f>
        <v/>
      </c>
      <c r="BA11" s="950">
        <f>AZ13</f>
        <v/>
      </c>
      <c r="BB11" s="950">
        <f>BA13</f>
        <v/>
      </c>
      <c r="BC11" s="950">
        <f>BB13</f>
        <v/>
      </c>
      <c r="BD11" s="950">
        <f>BC13</f>
        <v/>
      </c>
      <c r="BE11" s="950">
        <f>BD13</f>
        <v/>
      </c>
      <c r="BF11" s="950">
        <f>BE13</f>
        <v/>
      </c>
      <c r="BG11" s="950">
        <f>BF13</f>
        <v/>
      </c>
      <c r="BH11" s="950">
        <f>BG13</f>
        <v/>
      </c>
      <c r="BI11" s="950">
        <f>BH13</f>
        <v/>
      </c>
      <c r="BJ11" s="950">
        <f>BI13</f>
        <v/>
      </c>
      <c r="BK11" s="950">
        <f>BJ13</f>
        <v/>
      </c>
      <c r="BL11" s="950">
        <f>BK13</f>
        <v/>
      </c>
      <c r="BM11" s="950">
        <f>BL13</f>
        <v/>
      </c>
      <c r="BN11" s="950">
        <f>BM13</f>
        <v/>
      </c>
      <c r="BO11" s="950">
        <f>BN13</f>
        <v/>
      </c>
      <c r="BP11" s="950">
        <f>BO13</f>
        <v/>
      </c>
      <c r="BQ11" s="950">
        <f>BP13</f>
        <v/>
      </c>
      <c r="BR11" s="950">
        <f>BQ13</f>
        <v/>
      </c>
      <c r="BS11" s="950">
        <f>BR13</f>
        <v/>
      </c>
      <c r="BT11" s="950">
        <f>BS13</f>
        <v/>
      </c>
      <c r="BU11" s="950">
        <f>BT13</f>
        <v/>
      </c>
      <c r="BV11" s="950">
        <f>BU13</f>
        <v/>
      </c>
      <c r="BW11" s="950">
        <f>BV13</f>
        <v/>
      </c>
      <c r="BX11" s="950">
        <f>BW13</f>
        <v/>
      </c>
      <c r="BY11" s="950">
        <f>BX13</f>
        <v/>
      </c>
      <c r="BZ11" s="950">
        <f>BY13</f>
        <v/>
      </c>
      <c r="CA11" s="950">
        <f>BZ13</f>
        <v/>
      </c>
      <c r="CB11" s="950">
        <f>CA13</f>
        <v/>
      </c>
      <c r="CC11" s="950">
        <f>CB13</f>
        <v/>
      </c>
      <c r="CD11" s="950">
        <f>CC13</f>
        <v/>
      </c>
      <c r="CE11" s="950">
        <f>CD13</f>
        <v/>
      </c>
      <c r="CF11" s="950">
        <f>CE13</f>
        <v/>
      </c>
      <c r="CG11" s="950">
        <f>CF13</f>
        <v/>
      </c>
      <c r="CH11" s="950">
        <f>CG13</f>
        <v/>
      </c>
      <c r="CI11" s="950">
        <f>CH13</f>
        <v/>
      </c>
      <c r="CJ11" s="950">
        <f>CI13</f>
        <v/>
      </c>
      <c r="CK11" s="950">
        <f>CJ13</f>
        <v/>
      </c>
      <c r="CL11" s="950">
        <f>CK13</f>
        <v/>
      </c>
      <c r="CM11" s="950">
        <f>CL13</f>
        <v/>
      </c>
      <c r="CN11" s="950">
        <f>CM13</f>
        <v/>
      </c>
      <c r="CO11" s="950">
        <f>CN13</f>
        <v/>
      </c>
      <c r="CP11" s="950">
        <f>CO13</f>
        <v/>
      </c>
      <c r="CQ11" s="950">
        <f>CP13</f>
        <v/>
      </c>
      <c r="CR11" s="950">
        <f>CQ13</f>
        <v/>
      </c>
      <c r="CS11" s="950">
        <f>CR13</f>
        <v/>
      </c>
      <c r="CT11" s="950">
        <f>CS13</f>
        <v/>
      </c>
      <c r="CU11" s="950">
        <f>CT13</f>
        <v/>
      </c>
      <c r="CV11" s="950">
        <f>CU13</f>
        <v/>
      </c>
      <c r="CW11" s="950">
        <f>CV13</f>
        <v/>
      </c>
      <c r="CX11" s="950">
        <f>CW13</f>
        <v/>
      </c>
      <c r="CY11" s="950">
        <f>CX13</f>
        <v/>
      </c>
      <c r="CZ11" s="950">
        <f>CY13</f>
        <v/>
      </c>
      <c r="DA11" s="950">
        <f>CZ13</f>
        <v/>
      </c>
      <c r="DB11" s="950">
        <f>DA13</f>
        <v/>
      </c>
      <c r="DC11" s="950">
        <f>DB13</f>
        <v/>
      </c>
      <c r="DD11" s="950">
        <f>DC13</f>
        <v/>
      </c>
      <c r="DE11" s="950">
        <f>DD13</f>
        <v/>
      </c>
      <c r="DF11" s="950">
        <f>DE13</f>
        <v/>
      </c>
      <c r="DG11" s="950">
        <f>DF13</f>
        <v/>
      </c>
      <c r="DH11" s="950">
        <f>DG13</f>
        <v/>
      </c>
      <c r="DI11" s="950">
        <f>DH13</f>
        <v/>
      </c>
      <c r="DJ11" s="950">
        <f>DI13</f>
        <v/>
      </c>
      <c r="DK11" s="950">
        <f>DJ13</f>
        <v/>
      </c>
      <c r="DL11" s="950">
        <f>DK13</f>
        <v/>
      </c>
      <c r="DM11" s="950">
        <f>DL13</f>
        <v/>
      </c>
      <c r="DN11" s="950">
        <f>DM13</f>
        <v/>
      </c>
      <c r="DO11" s="950">
        <f>DN13</f>
        <v/>
      </c>
      <c r="DP11" s="950">
        <f>DO13</f>
        <v/>
      </c>
      <c r="DQ11" s="950">
        <f>DP13</f>
        <v/>
      </c>
      <c r="DR11" s="950">
        <f>DQ13</f>
        <v/>
      </c>
      <c r="DS11" s="950">
        <f>DR13</f>
        <v/>
      </c>
      <c r="DT11" s="950">
        <f>DS13</f>
        <v/>
      </c>
      <c r="DU11" s="950">
        <f>DT13</f>
        <v/>
      </c>
      <c r="DV11" s="950">
        <f>DU13</f>
        <v/>
      </c>
      <c r="DW11" s="950">
        <f>DV13</f>
        <v/>
      </c>
      <c r="DX11" s="950">
        <f>DW13</f>
        <v/>
      </c>
      <c r="DY11" s="950">
        <f>DX13</f>
        <v/>
      </c>
      <c r="DZ11" s="950">
        <f>DY13</f>
        <v/>
      </c>
      <c r="EA11" s="950">
        <f>DZ13</f>
        <v/>
      </c>
      <c r="EB11" s="950">
        <f>EA13</f>
        <v/>
      </c>
      <c r="EC11" s="950">
        <f>EB13</f>
        <v/>
      </c>
      <c r="ED11" s="950">
        <f>EC13</f>
        <v/>
      </c>
      <c r="EE11" s="950">
        <f>ED13</f>
        <v/>
      </c>
      <c r="EF11" s="950">
        <f>EE13</f>
        <v/>
      </c>
      <c r="EG11" s="950">
        <f>EF13</f>
        <v/>
      </c>
      <c r="EH11" s="950">
        <f>EG13</f>
        <v/>
      </c>
      <c r="EI11" s="950">
        <f>EH13</f>
        <v/>
      </c>
      <c r="EJ11" s="950">
        <f>EI13</f>
        <v/>
      </c>
      <c r="EK11" s="950">
        <f>EJ13</f>
        <v/>
      </c>
      <c r="EL11" s="950">
        <f>EK13</f>
        <v/>
      </c>
      <c r="EM11" s="950">
        <f>EL13</f>
        <v/>
      </c>
      <c r="EN11" s="950">
        <f>EM13</f>
        <v/>
      </c>
      <c r="EO11" s="950">
        <f>EN13</f>
        <v/>
      </c>
      <c r="EP11" s="950">
        <f>EO13</f>
        <v/>
      </c>
      <c r="EQ11" s="950">
        <f>EP13</f>
        <v/>
      </c>
      <c r="ER11" s="950">
        <f>EQ13</f>
        <v/>
      </c>
      <c r="ES11" s="950">
        <f>ER13</f>
        <v/>
      </c>
      <c r="ET11" s="950">
        <f>ES13</f>
        <v/>
      </c>
      <c r="EU11" s="950">
        <f>ET13</f>
        <v/>
      </c>
      <c r="EV11" s="950">
        <f>EU13</f>
        <v/>
      </c>
    </row>
    <row r="12" outlineLevel="1" ht="15" customHeight="1" s="546">
      <c r="C12" s="951">
        <f>R12</f>
        <v/>
      </c>
      <c r="E12" s="959" t="n"/>
      <c r="G12" s="961">
        <f>SUMIFS($U12:$EW12,$U$2:$EW$2,G$2)</f>
        <v/>
      </c>
      <c r="H12" s="961">
        <f>SUMIFS($U12:$EW12,$U$2:$EW$2,H$2)</f>
        <v/>
      </c>
      <c r="I12" s="961">
        <f>SUMIFS($U12:$EW12,$U$2:$EW$2,I$2)</f>
        <v/>
      </c>
      <c r="J12" s="961">
        <f>SUMIFS($U12:$EW12,$U$2:$EW$2,J$2)</f>
        <v/>
      </c>
      <c r="K12" s="961">
        <f>SUMIFS($U12:$EW12,$U$2:$EW$2,K$2)</f>
        <v/>
      </c>
      <c r="L12" s="961">
        <f>SUMIFS($U12:$EW12,$U$2:$EW$2,L$2)</f>
        <v/>
      </c>
      <c r="M12" s="961">
        <f>SUMIFS($U12:$EW12,$U$2:$EW$2,M$2)</f>
        <v/>
      </c>
      <c r="N12" s="961">
        <f>SUMIFS($U12:$EW12,$U$2:$EW$2,N$2)</f>
        <v/>
      </c>
      <c r="O12" s="961">
        <f>SUMIFS($U12:$EW12,$U$2:$EW$2,O$2)</f>
        <v/>
      </c>
      <c r="P12" s="962">
        <f>SUMIFS($U12:$EW12,$U$2:$EW$2,P$2)</f>
        <v/>
      </c>
      <c r="R12" s="759" t="inlineStr">
        <is>
          <t>Units Renovated</t>
        </is>
      </c>
      <c r="T12" s="958" t="n"/>
      <c r="U12" s="950">
        <f>IF(AND(U3&gt;=Inputs!$N$45,'Cash Flows - Market'!U3&lt;Inputs!$N$49),Inputs!$N$46,IF(U3=Inputs!$N$49,Inputs!$N$47-SUM('Cash Flows - Market'!$T$12:T12),0))</f>
        <v/>
      </c>
      <c r="V12" s="950">
        <f>IF(AND(V3&gt;=Inputs!$N$45,'Cash Flows - Market'!V3&lt;Inputs!$N$49),Inputs!$N$46,IF(V3=Inputs!$N$49,Inputs!$N$47-SUM('Cash Flows - Market'!$T$12:U12),0))</f>
        <v/>
      </c>
      <c r="W12" s="950">
        <f>IF(AND(W3&gt;=Inputs!$N$45,'Cash Flows - Market'!W3&lt;Inputs!$N$49),Inputs!$N$46,IF(W3=Inputs!$N$49,Inputs!$N$47-SUM('Cash Flows - Market'!$T$12:V12),0))</f>
        <v/>
      </c>
      <c r="X12" s="950">
        <f>IF(AND(X3&gt;=Inputs!$N$45,'Cash Flows - Market'!X3&lt;Inputs!$N$49),Inputs!$N$46,IF(X3=Inputs!$N$49,Inputs!$N$47-SUM('Cash Flows - Market'!$T$12:W12),0))</f>
        <v/>
      </c>
      <c r="Y12" s="950">
        <f>IF(AND(Y3&gt;=Inputs!$N$45,'Cash Flows - Market'!Y3&lt;Inputs!$N$49),Inputs!$N$46,IF(Y3=Inputs!$N$49,Inputs!$N$47-SUM('Cash Flows - Market'!$T$12:X12),0))</f>
        <v/>
      </c>
      <c r="Z12" s="950">
        <f>IF(AND(Z3&gt;=Inputs!$N$45,'Cash Flows - Market'!Z3&lt;Inputs!$N$49),Inputs!$N$46,IF(Z3=Inputs!$N$49,Inputs!$N$47-SUM('Cash Flows - Market'!$T$12:Y12),0))</f>
        <v/>
      </c>
      <c r="AA12" s="950">
        <f>IF(AND(AA3&gt;=Inputs!$N$45,'Cash Flows - Market'!AA3&lt;Inputs!$N$49),Inputs!$N$46,IF(AA3=Inputs!$N$49,Inputs!$N$47-SUM('Cash Flows - Market'!$T$12:Z12),0))</f>
        <v/>
      </c>
      <c r="AB12" s="950">
        <f>IF(AND(AB3&gt;=Inputs!$N$45,'Cash Flows - Market'!AB3&lt;Inputs!$N$49),Inputs!$N$46,IF(AB3=Inputs!$N$49,Inputs!$N$47-SUM('Cash Flows - Market'!$T$12:AA12),0))</f>
        <v/>
      </c>
      <c r="AC12" s="950">
        <f>IF(AND(AC3&gt;=Inputs!$N$45,'Cash Flows - Market'!AC3&lt;Inputs!$N$49),Inputs!$N$46,IF(AC3=Inputs!$N$49,Inputs!$N$47-SUM('Cash Flows - Market'!$T$12:AB12),0))</f>
        <v/>
      </c>
      <c r="AD12" s="950">
        <f>IF(AND(AD3&gt;=Inputs!$N$45,'Cash Flows - Market'!AD3&lt;Inputs!$N$49),Inputs!$N$46,IF(AD3=Inputs!$N$49,Inputs!$N$47-SUM('Cash Flows - Market'!$T$12:AC12),0))</f>
        <v/>
      </c>
      <c r="AE12" s="950">
        <f>IF(AND(AE3&gt;=Inputs!$N$45,'Cash Flows - Market'!AE3&lt;Inputs!$N$49),Inputs!$N$46,IF(AE3=Inputs!$N$49,Inputs!$N$47-SUM('Cash Flows - Market'!$T$12:AD12),0))</f>
        <v/>
      </c>
      <c r="AF12" s="950">
        <f>IF(AND(AF3&gt;=Inputs!$N$45,'Cash Flows - Market'!AF3&lt;Inputs!$N$49),Inputs!$N$46,IF(AF3=Inputs!$N$49,Inputs!$N$47-SUM('Cash Flows - Market'!$T$12:AE12),0))</f>
        <v/>
      </c>
      <c r="AG12" s="950">
        <f>IF(AND(AG3&gt;=Inputs!$N$45,'Cash Flows - Market'!AG3&lt;Inputs!$N$49),Inputs!$N$46,IF(AG3=Inputs!$N$49,Inputs!$N$47-SUM('Cash Flows - Market'!$T$12:AF12),0))</f>
        <v/>
      </c>
      <c r="AH12" s="950">
        <f>IF(AND(AH3&gt;=Inputs!$N$45,'Cash Flows - Market'!AH3&lt;Inputs!$N$49),Inputs!$N$46,IF(AH3=Inputs!$N$49,Inputs!$N$47-SUM('Cash Flows - Market'!$T$12:AG12),0))</f>
        <v/>
      </c>
      <c r="AI12" s="950">
        <f>IF(AND(AI3&gt;=Inputs!$N$45,'Cash Flows - Market'!AI3&lt;Inputs!$N$49),Inputs!$N$46,IF(AI3=Inputs!$N$49,Inputs!$N$47-SUM('Cash Flows - Market'!$T$12:AH12),0))</f>
        <v/>
      </c>
      <c r="AJ12" s="950">
        <f>IF(AND(AJ3&gt;=Inputs!$N$45,'Cash Flows - Market'!AJ3&lt;Inputs!$N$49),Inputs!$N$46,IF(AJ3=Inputs!$N$49,Inputs!$N$47-SUM('Cash Flows - Market'!$T$12:AI12),0))</f>
        <v/>
      </c>
      <c r="AK12" s="950">
        <f>IF(AND(AK3&gt;=Inputs!$N$45,'Cash Flows - Market'!AK3&lt;Inputs!$N$49),Inputs!$N$46,IF(AK3=Inputs!$N$49,Inputs!$N$47-SUM('Cash Flows - Market'!$T$12:AJ12),0))</f>
        <v/>
      </c>
      <c r="AL12" s="950">
        <f>IF(AND(AL3&gt;=Inputs!$N$45,'Cash Flows - Market'!AL3&lt;Inputs!$N$49),Inputs!$N$46,IF(AL3=Inputs!$N$49,Inputs!$N$47-SUM('Cash Flows - Market'!$T$12:AK12),0))</f>
        <v/>
      </c>
      <c r="AM12" s="950">
        <f>IF(AND(AM3&gt;=Inputs!$N$45,'Cash Flows - Market'!AM3&lt;Inputs!$N$49),Inputs!$N$46,IF(AM3=Inputs!$N$49,Inputs!$N$47-SUM('Cash Flows - Market'!$T$12:AL12),0))</f>
        <v/>
      </c>
      <c r="AN12" s="950">
        <f>IF(AND(AN3&gt;=Inputs!$N$45,'Cash Flows - Market'!AN3&lt;Inputs!$N$49),Inputs!$N$46,IF(AN3=Inputs!$N$49,Inputs!$N$47-SUM('Cash Flows - Market'!$T$12:AM12),0))</f>
        <v/>
      </c>
      <c r="AO12" s="950">
        <f>IF(AND(AO3&gt;=Inputs!$N$45,'Cash Flows - Market'!AO3&lt;Inputs!$N$49),Inputs!$N$46,IF(AO3=Inputs!$N$49,Inputs!$N$47-SUM('Cash Flows - Market'!$T$12:AN12),0))</f>
        <v/>
      </c>
      <c r="AP12" s="950">
        <f>IF(AND(AP3&gt;=Inputs!$N$45,'Cash Flows - Market'!AP3&lt;Inputs!$N$49),Inputs!$N$46,IF(AP3=Inputs!$N$49,Inputs!$N$47-SUM('Cash Flows - Market'!$T$12:AO12),0))</f>
        <v/>
      </c>
      <c r="AQ12" s="950">
        <f>IF(AND(AQ3&gt;=Inputs!$N$45,'Cash Flows - Market'!AQ3&lt;Inputs!$N$49),Inputs!$N$46,IF(AQ3=Inputs!$N$49,Inputs!$N$47-SUM('Cash Flows - Market'!$T$12:AP12),0))</f>
        <v/>
      </c>
      <c r="AR12" s="950">
        <f>IF(AND(AR3&gt;=Inputs!$N$45,'Cash Flows - Market'!AR3&lt;Inputs!$N$49),Inputs!$N$46,IF(AR3=Inputs!$N$49,Inputs!$N$47-SUM('Cash Flows - Market'!$T$12:AQ12),0))</f>
        <v/>
      </c>
      <c r="AS12" s="950">
        <f>IF(AND(AS3&gt;=Inputs!$N$45,'Cash Flows - Market'!AS3&lt;Inputs!$N$49),Inputs!$N$46,IF(AS3=Inputs!$N$49,Inputs!$N$47-SUM('Cash Flows - Market'!$T$12:AR12),0))</f>
        <v/>
      </c>
      <c r="AT12" s="950">
        <f>IF(AND(AT3&gt;=Inputs!$N$45,'Cash Flows - Market'!AT3&lt;Inputs!$N$49),Inputs!$N$46,IF(AT3=Inputs!$N$49,Inputs!$N$47-SUM('Cash Flows - Market'!$T$12:AS12),0))</f>
        <v/>
      </c>
      <c r="AU12" s="950">
        <f>IF(AND(AU3&gt;=Inputs!$N$45,'Cash Flows - Market'!AU3&lt;Inputs!$N$49),Inputs!$N$46,IF(AU3=Inputs!$N$49,Inputs!$N$47-SUM('Cash Flows - Market'!$T$12:AT12),0))</f>
        <v/>
      </c>
      <c r="AV12" s="950">
        <f>IF(AND(AV3&gt;=Inputs!$N$45,'Cash Flows - Market'!AV3&lt;Inputs!$N$49),Inputs!$N$46,IF(AV3=Inputs!$N$49,Inputs!$N$47-SUM('Cash Flows - Market'!$T$12:AU12),0))</f>
        <v/>
      </c>
      <c r="AW12" s="950">
        <f>IF(AND(AW3&gt;=Inputs!$N$45,'Cash Flows - Market'!AW3&lt;Inputs!$N$49),Inputs!$N$46,IF(AW3=Inputs!$N$49,Inputs!$N$47-SUM('Cash Flows - Market'!$T$12:AV12),0))</f>
        <v/>
      </c>
      <c r="AX12" s="950">
        <f>IF(AND(AX3&gt;=Inputs!$N$45,'Cash Flows - Market'!AX3&lt;Inputs!$N$49),Inputs!$N$46,IF(AX3=Inputs!$N$49,Inputs!$N$47-SUM('Cash Flows - Market'!$T$12:AW12),0))</f>
        <v/>
      </c>
      <c r="AY12" s="950">
        <f>IF(AND(AY3&gt;=Inputs!$N$45,'Cash Flows - Market'!AY3&lt;Inputs!$N$49),Inputs!$N$46,IF(AY3=Inputs!$N$49,Inputs!$N$47-SUM('Cash Flows - Market'!$T$12:AX12),0))</f>
        <v/>
      </c>
      <c r="AZ12" s="950">
        <f>IF(AND(AZ3&gt;=Inputs!$N$45,'Cash Flows - Market'!AZ3&lt;Inputs!$N$49),Inputs!$N$46,IF(AZ3=Inputs!$N$49,Inputs!$N$47-SUM('Cash Flows - Market'!$T$12:AY12),0))</f>
        <v/>
      </c>
      <c r="BA12" s="950">
        <f>IF(AND(BA3&gt;=Inputs!$N$45,'Cash Flows - Market'!BA3&lt;Inputs!$N$49),Inputs!$N$46,IF(BA3=Inputs!$N$49,Inputs!$N$47-SUM('Cash Flows - Market'!$T$12:AZ12),0))</f>
        <v/>
      </c>
      <c r="BB12" s="950">
        <f>IF(AND(BB3&gt;=Inputs!$N$45,'Cash Flows - Market'!BB3&lt;Inputs!$N$49),Inputs!$N$46,IF(BB3=Inputs!$N$49,Inputs!$N$47-SUM('Cash Flows - Market'!$T$12:BA12),0))</f>
        <v/>
      </c>
      <c r="BC12" s="950">
        <f>IF(AND(BC3&gt;=Inputs!$N$45,'Cash Flows - Market'!BC3&lt;Inputs!$N$49),Inputs!$N$46,IF(BC3=Inputs!$N$49,Inputs!$N$47-SUM('Cash Flows - Market'!$T$12:BB12),0))</f>
        <v/>
      </c>
      <c r="BD12" s="950">
        <f>IF(AND(BD3&gt;=Inputs!$N$45,'Cash Flows - Market'!BD3&lt;Inputs!$N$49),Inputs!$N$46,IF(BD3=Inputs!$N$49,Inputs!$N$47-SUM('Cash Flows - Market'!$T$12:BC12),0))</f>
        <v/>
      </c>
      <c r="BE12" s="950">
        <f>IF(AND(BE3&gt;=Inputs!$N$45,'Cash Flows - Market'!BE3&lt;Inputs!$N$49),Inputs!$N$46,IF(BE3=Inputs!$N$49,Inputs!$N$47-SUM('Cash Flows - Market'!$T$12:BD12),0))</f>
        <v/>
      </c>
      <c r="BF12" s="950">
        <f>IF(AND(BF3&gt;=Inputs!$N$45,'Cash Flows - Market'!BF3&lt;Inputs!$N$49),Inputs!$N$46,IF(BF3=Inputs!$N$49,Inputs!$N$47-SUM('Cash Flows - Market'!$T$12:BE12),0))</f>
        <v/>
      </c>
      <c r="BG12" s="950">
        <f>IF(AND(BG3&gt;=Inputs!$N$45,'Cash Flows - Market'!BG3&lt;Inputs!$N$49),Inputs!$N$46,IF(BG3=Inputs!$N$49,Inputs!$N$47-SUM('Cash Flows - Market'!$T$12:BF12),0))</f>
        <v/>
      </c>
      <c r="BH12" s="950">
        <f>IF(AND(BH3&gt;=Inputs!$N$45,'Cash Flows - Market'!BH3&lt;Inputs!$N$49),Inputs!$N$46,IF(BH3=Inputs!$N$49,Inputs!$N$47-SUM('Cash Flows - Market'!$T$12:BG12),0))</f>
        <v/>
      </c>
      <c r="BI12" s="950">
        <f>IF(AND(BI3&gt;=Inputs!$N$45,'Cash Flows - Market'!BI3&lt;Inputs!$N$49),Inputs!$N$46,IF(BI3=Inputs!$N$49,Inputs!$N$47-SUM('Cash Flows - Market'!$T$12:BH12),0))</f>
        <v/>
      </c>
      <c r="BJ12" s="950">
        <f>IF(AND(BJ3&gt;=Inputs!$N$45,'Cash Flows - Market'!BJ3&lt;Inputs!$N$49),Inputs!$N$46,IF(BJ3=Inputs!$N$49,Inputs!$N$47-SUM('Cash Flows - Market'!$T$12:BI12),0))</f>
        <v/>
      </c>
      <c r="BK12" s="950">
        <f>IF(AND(BK3&gt;=Inputs!$N$45,'Cash Flows - Market'!BK3&lt;Inputs!$N$49),Inputs!$N$46,IF(BK3=Inputs!$N$49,Inputs!$N$47-SUM('Cash Flows - Market'!$T$12:BJ12),0))</f>
        <v/>
      </c>
      <c r="BL12" s="950">
        <f>IF(AND(BL3&gt;=Inputs!$N$45,'Cash Flows - Market'!BL3&lt;Inputs!$N$49),Inputs!$N$46,IF(BL3=Inputs!$N$49,Inputs!$N$47-SUM('Cash Flows - Market'!$T$12:BK12),0))</f>
        <v/>
      </c>
      <c r="BM12" s="950">
        <f>IF(AND(BM3&gt;=Inputs!$N$45,'Cash Flows - Market'!BM3&lt;Inputs!$N$49),Inputs!$N$46,IF(BM3=Inputs!$N$49,Inputs!$N$47-SUM('Cash Flows - Market'!$T$12:BL12),0))</f>
        <v/>
      </c>
      <c r="BN12" s="950">
        <f>IF(AND(BN3&gt;=Inputs!$N$45,'Cash Flows - Market'!BN3&lt;Inputs!$N$49),Inputs!$N$46,IF(BN3=Inputs!$N$49,Inputs!$N$47-SUM('Cash Flows - Market'!$T$12:BM12),0))</f>
        <v/>
      </c>
      <c r="BO12" s="950">
        <f>IF(AND(BO3&gt;=Inputs!$N$45,'Cash Flows - Market'!BO3&lt;Inputs!$N$49),Inputs!$N$46,IF(BO3=Inputs!$N$49,Inputs!$N$47-SUM('Cash Flows - Market'!$T$12:BN12),0))</f>
        <v/>
      </c>
      <c r="BP12" s="950">
        <f>IF(AND(BP3&gt;=Inputs!$N$45,'Cash Flows - Market'!BP3&lt;Inputs!$N$49),Inputs!$N$46,IF(BP3=Inputs!$N$49,Inputs!$N$47-SUM('Cash Flows - Market'!$T$12:BO12),0))</f>
        <v/>
      </c>
      <c r="BQ12" s="950">
        <f>IF(AND(BQ3&gt;=Inputs!$N$45,'Cash Flows - Market'!BQ3&lt;Inputs!$N$49),Inputs!$N$46,IF(BQ3=Inputs!$N$49,Inputs!$N$47-SUM('Cash Flows - Market'!$T$12:BP12),0))</f>
        <v/>
      </c>
      <c r="BR12" s="950">
        <f>IF(AND(BR3&gt;=Inputs!$N$45,'Cash Flows - Market'!BR3&lt;Inputs!$N$49),Inputs!$N$46,IF(BR3=Inputs!$N$49,Inputs!$N$47-SUM('Cash Flows - Market'!$T$12:BQ12),0))</f>
        <v/>
      </c>
      <c r="BS12" s="950">
        <f>IF(AND(BS3&gt;=Inputs!$N$45,'Cash Flows - Market'!BS3&lt;Inputs!$N$49),Inputs!$N$46,IF(BS3=Inputs!$N$49,Inputs!$N$47-SUM('Cash Flows - Market'!$T$12:BR12),0))</f>
        <v/>
      </c>
      <c r="BT12" s="950">
        <f>IF(AND(BT3&gt;=Inputs!$N$45,'Cash Flows - Market'!BT3&lt;Inputs!$N$49),Inputs!$N$46,IF(BT3=Inputs!$N$49,Inputs!$N$47-SUM('Cash Flows - Market'!$T$12:BS12),0))</f>
        <v/>
      </c>
      <c r="BU12" s="950">
        <f>IF(AND(BU3&gt;=Inputs!$N$45,'Cash Flows - Market'!BU3&lt;Inputs!$N$49),Inputs!$N$46,IF(BU3=Inputs!$N$49,Inputs!$N$47-SUM('Cash Flows - Market'!$T$12:BT12),0))</f>
        <v/>
      </c>
      <c r="BV12" s="950">
        <f>IF(AND(BV3&gt;=Inputs!$N$45,'Cash Flows - Market'!BV3&lt;Inputs!$N$49),Inputs!$N$46,IF(BV3=Inputs!$N$49,Inputs!$N$47-SUM('Cash Flows - Market'!$T$12:BU12),0))</f>
        <v/>
      </c>
      <c r="BW12" s="950">
        <f>IF(AND(BW3&gt;=Inputs!$N$45,'Cash Flows - Market'!BW3&lt;Inputs!$N$49),Inputs!$N$46,IF(BW3=Inputs!$N$49,Inputs!$N$47-SUM('Cash Flows - Market'!$T$12:BV12),0))</f>
        <v/>
      </c>
      <c r="BX12" s="950">
        <f>IF(AND(BX3&gt;=Inputs!$N$45,'Cash Flows - Market'!BX3&lt;Inputs!$N$49),Inputs!$N$46,IF(BX3=Inputs!$N$49,Inputs!$N$47-SUM('Cash Flows - Market'!$T$12:BW12),0))</f>
        <v/>
      </c>
      <c r="BY12" s="950">
        <f>IF(AND(BY3&gt;=Inputs!$N$45,'Cash Flows - Market'!BY3&lt;Inputs!$N$49),Inputs!$N$46,IF(BY3=Inputs!$N$49,Inputs!$N$47-SUM('Cash Flows - Market'!$T$12:BX12),0))</f>
        <v/>
      </c>
      <c r="BZ12" s="950">
        <f>IF(AND(BZ3&gt;=Inputs!$N$45,'Cash Flows - Market'!BZ3&lt;Inputs!$N$49),Inputs!$N$46,IF(BZ3=Inputs!$N$49,Inputs!$N$47-SUM('Cash Flows - Market'!$T$12:BY12),0))</f>
        <v/>
      </c>
      <c r="CA12" s="950">
        <f>IF(AND(CA3&gt;=Inputs!$N$45,'Cash Flows - Market'!CA3&lt;Inputs!$N$49),Inputs!$N$46,IF(CA3=Inputs!$N$49,Inputs!$N$47-SUM('Cash Flows - Market'!$T$12:BZ12),0))</f>
        <v/>
      </c>
      <c r="CB12" s="950">
        <f>IF(AND(CB3&gt;=Inputs!$N$45,'Cash Flows - Market'!CB3&lt;Inputs!$N$49),Inputs!$N$46,IF(CB3=Inputs!$N$49,Inputs!$N$47-SUM('Cash Flows - Market'!$T$12:CA12),0))</f>
        <v/>
      </c>
      <c r="CC12" s="950">
        <f>IF(AND(CC3&gt;=Inputs!$N$45,'Cash Flows - Market'!CC3&lt;Inputs!$N$49),Inputs!$N$46,IF(CC3=Inputs!$N$49,Inputs!$N$47-SUM('Cash Flows - Market'!$T$12:CB12),0))</f>
        <v/>
      </c>
      <c r="CD12" s="950">
        <f>IF(AND(CD3&gt;=Inputs!$N$45,'Cash Flows - Market'!CD3&lt;Inputs!$N$49),Inputs!$N$46,IF(CD3=Inputs!$N$49,Inputs!$N$47-SUM('Cash Flows - Market'!$T$12:CC12),0))</f>
        <v/>
      </c>
      <c r="CE12" s="950">
        <f>IF(AND(CE3&gt;=Inputs!$N$45,'Cash Flows - Market'!CE3&lt;Inputs!$N$49),Inputs!$N$46,IF(CE3=Inputs!$N$49,Inputs!$N$47-SUM('Cash Flows - Market'!$T$12:CD12),0))</f>
        <v/>
      </c>
      <c r="CF12" s="950">
        <f>IF(AND(CF3&gt;=Inputs!$N$45,'Cash Flows - Market'!CF3&lt;Inputs!$N$49),Inputs!$N$46,IF(CF3=Inputs!$N$49,Inputs!$N$47-SUM('Cash Flows - Market'!$T$12:CE12),0))</f>
        <v/>
      </c>
      <c r="CG12" s="950">
        <f>IF(AND(CG3&gt;=Inputs!$N$45,'Cash Flows - Market'!CG3&lt;Inputs!$N$49),Inputs!$N$46,IF(CG3=Inputs!$N$49,Inputs!$N$47-SUM('Cash Flows - Market'!$T$12:CF12),0))</f>
        <v/>
      </c>
      <c r="CH12" s="950">
        <f>IF(AND(CH3&gt;=Inputs!$N$45,'Cash Flows - Market'!CH3&lt;Inputs!$N$49),Inputs!$N$46,IF(CH3=Inputs!$N$49,Inputs!$N$47-SUM('Cash Flows - Market'!$T$12:CG12),0))</f>
        <v/>
      </c>
      <c r="CI12" s="950">
        <f>IF(AND(CI3&gt;=Inputs!$N$45,'Cash Flows - Market'!CI3&lt;Inputs!$N$49),Inputs!$N$46,IF(CI3=Inputs!$N$49,Inputs!$N$47-SUM('Cash Flows - Market'!$T$12:CH12),0))</f>
        <v/>
      </c>
      <c r="CJ12" s="950">
        <f>IF(AND(CJ3&gt;=Inputs!$N$45,'Cash Flows - Market'!CJ3&lt;Inputs!$N$49),Inputs!$N$46,IF(CJ3=Inputs!$N$49,Inputs!$N$47-SUM('Cash Flows - Market'!$T$12:CI12),0))</f>
        <v/>
      </c>
      <c r="CK12" s="950">
        <f>IF(AND(CK3&gt;=Inputs!$N$45,'Cash Flows - Market'!CK3&lt;Inputs!$N$49),Inputs!$N$46,IF(CK3=Inputs!$N$49,Inputs!$N$47-SUM('Cash Flows - Market'!$T$12:CJ12),0))</f>
        <v/>
      </c>
      <c r="CL12" s="950">
        <f>IF(AND(CL3&gt;=Inputs!$N$45,'Cash Flows - Market'!CL3&lt;Inputs!$N$49),Inputs!$N$46,IF(CL3=Inputs!$N$49,Inputs!$N$47-SUM('Cash Flows - Market'!$T$12:CK12),0))</f>
        <v/>
      </c>
      <c r="CM12" s="950">
        <f>IF(AND(CM3&gt;=Inputs!$N$45,'Cash Flows - Market'!CM3&lt;Inputs!$N$49),Inputs!$N$46,IF(CM3=Inputs!$N$49,Inputs!$N$47-SUM('Cash Flows - Market'!$T$12:CL12),0))</f>
        <v/>
      </c>
      <c r="CN12" s="950">
        <f>IF(AND(CN3&gt;=Inputs!$N$45,'Cash Flows - Market'!CN3&lt;Inputs!$N$49),Inputs!$N$46,IF(CN3=Inputs!$N$49,Inputs!$N$47-SUM('Cash Flows - Market'!$T$12:CM12),0))</f>
        <v/>
      </c>
      <c r="CO12" s="950">
        <f>IF(AND(CO3&gt;=Inputs!$N$45,'Cash Flows - Market'!CO3&lt;Inputs!$N$49),Inputs!$N$46,IF(CO3=Inputs!$N$49,Inputs!$N$47-SUM('Cash Flows - Market'!$T$12:CN12),0))</f>
        <v/>
      </c>
      <c r="CP12" s="950">
        <f>IF(AND(CP3&gt;=Inputs!$N$45,'Cash Flows - Market'!CP3&lt;Inputs!$N$49),Inputs!$N$46,IF(CP3=Inputs!$N$49,Inputs!$N$47-SUM('Cash Flows - Market'!$T$12:CO12),0))</f>
        <v/>
      </c>
      <c r="CQ12" s="950">
        <f>IF(AND(CQ3&gt;=Inputs!$N$45,'Cash Flows - Market'!CQ3&lt;Inputs!$N$49),Inputs!$N$46,IF(CQ3=Inputs!$N$49,Inputs!$N$47-SUM('Cash Flows - Market'!$T$12:CP12),0))</f>
        <v/>
      </c>
      <c r="CR12" s="950">
        <f>IF(AND(CR3&gt;=Inputs!$N$45,'Cash Flows - Market'!CR3&lt;Inputs!$N$49),Inputs!$N$46,IF(CR3=Inputs!$N$49,Inputs!$N$47-SUM('Cash Flows - Market'!$T$12:CQ12),0))</f>
        <v/>
      </c>
      <c r="CS12" s="950">
        <f>IF(AND(CS3&gt;=Inputs!$N$45,'Cash Flows - Market'!CS3&lt;Inputs!$N$49),Inputs!$N$46,IF(CS3=Inputs!$N$49,Inputs!$N$47-SUM('Cash Flows - Market'!$T$12:CR12),0))</f>
        <v/>
      </c>
      <c r="CT12" s="950">
        <f>IF(AND(CT3&gt;=Inputs!$N$45,'Cash Flows - Market'!CT3&lt;Inputs!$N$49),Inputs!$N$46,IF(CT3=Inputs!$N$49,Inputs!$N$47-SUM('Cash Flows - Market'!$T$12:CS12),0))</f>
        <v/>
      </c>
      <c r="CU12" s="950">
        <f>IF(AND(CU3&gt;=Inputs!$N$45,'Cash Flows - Market'!CU3&lt;Inputs!$N$49),Inputs!$N$46,IF(CU3=Inputs!$N$49,Inputs!$N$47-SUM('Cash Flows - Market'!$T$12:CT12),0))</f>
        <v/>
      </c>
      <c r="CV12" s="950">
        <f>IF(AND(CV3&gt;=Inputs!$N$45,'Cash Flows - Market'!CV3&lt;Inputs!$N$49),Inputs!$N$46,IF(CV3=Inputs!$N$49,Inputs!$N$47-SUM('Cash Flows - Market'!$T$12:CU12),0))</f>
        <v/>
      </c>
      <c r="CW12" s="950">
        <f>IF(AND(CW3&gt;=Inputs!$N$45,'Cash Flows - Market'!CW3&lt;Inputs!$N$49),Inputs!$N$46,IF(CW3=Inputs!$N$49,Inputs!$N$47-SUM('Cash Flows - Market'!$T$12:CV12),0))</f>
        <v/>
      </c>
      <c r="CX12" s="950">
        <f>IF(AND(CX3&gt;=Inputs!$N$45,'Cash Flows - Market'!CX3&lt;Inputs!$N$49),Inputs!$N$46,IF(CX3=Inputs!$N$49,Inputs!$N$47-SUM('Cash Flows - Market'!$T$12:CW12),0))</f>
        <v/>
      </c>
      <c r="CY12" s="950">
        <f>IF(AND(CY3&gt;=Inputs!$N$45,'Cash Flows - Market'!CY3&lt;Inputs!$N$49),Inputs!$N$46,IF(CY3=Inputs!$N$49,Inputs!$N$47-SUM('Cash Flows - Market'!$T$12:CX12),0))</f>
        <v/>
      </c>
      <c r="CZ12" s="950">
        <f>IF(AND(CZ3&gt;=Inputs!$N$45,'Cash Flows - Market'!CZ3&lt;Inputs!$N$49),Inputs!$N$46,IF(CZ3=Inputs!$N$49,Inputs!$N$47-SUM('Cash Flows - Market'!$T$12:CY12),0))</f>
        <v/>
      </c>
      <c r="DA12" s="950">
        <f>IF(AND(DA3&gt;=Inputs!$N$45,'Cash Flows - Market'!DA3&lt;Inputs!$N$49),Inputs!$N$46,IF(DA3=Inputs!$N$49,Inputs!$N$47-SUM('Cash Flows - Market'!$T$12:CZ12),0))</f>
        <v/>
      </c>
      <c r="DB12" s="950">
        <f>IF(AND(DB3&gt;=Inputs!$N$45,'Cash Flows - Market'!DB3&lt;Inputs!$N$49),Inputs!$N$46,IF(DB3=Inputs!$N$49,Inputs!$N$47-SUM('Cash Flows - Market'!$T$12:DA12),0))</f>
        <v/>
      </c>
      <c r="DC12" s="950">
        <f>IF(AND(DC3&gt;=Inputs!$N$45,'Cash Flows - Market'!DC3&lt;Inputs!$N$49),Inputs!$N$46,IF(DC3=Inputs!$N$49,Inputs!$N$47-SUM('Cash Flows - Market'!$T$12:DB12),0))</f>
        <v/>
      </c>
      <c r="DD12" s="950">
        <f>IF(AND(DD3&gt;=Inputs!$N$45,'Cash Flows - Market'!DD3&lt;Inputs!$N$49),Inputs!$N$46,IF(DD3=Inputs!$N$49,Inputs!$N$47-SUM('Cash Flows - Market'!$T$12:DC12),0))</f>
        <v/>
      </c>
      <c r="DE12" s="950">
        <f>IF(AND(DE3&gt;=Inputs!$N$45,'Cash Flows - Market'!DE3&lt;Inputs!$N$49),Inputs!$N$46,IF(DE3=Inputs!$N$49,Inputs!$N$47-SUM('Cash Flows - Market'!$T$12:DD12),0))</f>
        <v/>
      </c>
      <c r="DF12" s="950">
        <f>IF(AND(DF3&gt;=Inputs!$N$45,'Cash Flows - Market'!DF3&lt;Inputs!$N$49),Inputs!$N$46,IF(DF3=Inputs!$N$49,Inputs!$N$47-SUM('Cash Flows - Market'!$T$12:DE12),0))</f>
        <v/>
      </c>
      <c r="DG12" s="950">
        <f>IF(AND(DG3&gt;=Inputs!$N$45,'Cash Flows - Market'!DG3&lt;Inputs!$N$49),Inputs!$N$46,IF(DG3=Inputs!$N$49,Inputs!$N$47-SUM('Cash Flows - Market'!$T$12:DF12),0))</f>
        <v/>
      </c>
      <c r="DH12" s="950">
        <f>IF(AND(DH3&gt;=Inputs!$N$45,'Cash Flows - Market'!DH3&lt;Inputs!$N$49),Inputs!$N$46,IF(DH3=Inputs!$N$49,Inputs!$N$47-SUM('Cash Flows - Market'!$T$12:DG12),0))</f>
        <v/>
      </c>
      <c r="DI12" s="950">
        <f>IF(AND(DI3&gt;=Inputs!$N$45,'Cash Flows - Market'!DI3&lt;Inputs!$N$49),Inputs!$N$46,IF(DI3=Inputs!$N$49,Inputs!$N$47-SUM('Cash Flows - Market'!$T$12:DH12),0))</f>
        <v/>
      </c>
      <c r="DJ12" s="950">
        <f>IF(AND(DJ3&gt;=Inputs!$N$45,'Cash Flows - Market'!DJ3&lt;Inputs!$N$49),Inputs!$N$46,IF(DJ3=Inputs!$N$49,Inputs!$N$47-SUM('Cash Flows - Market'!$T$12:DI12),0))</f>
        <v/>
      </c>
      <c r="DK12" s="950">
        <f>IF(AND(DK3&gt;=Inputs!$N$45,'Cash Flows - Market'!DK3&lt;Inputs!$N$49),Inputs!$N$46,IF(DK3=Inputs!$N$49,Inputs!$N$47-SUM('Cash Flows - Market'!$T$12:DJ12),0))</f>
        <v/>
      </c>
      <c r="DL12" s="950">
        <f>IF(AND(DL3&gt;=Inputs!$N$45,'Cash Flows - Market'!DL3&lt;Inputs!$N$49),Inputs!$N$46,IF(DL3=Inputs!$N$49,Inputs!$N$47-SUM('Cash Flows - Market'!$T$12:DK12),0))</f>
        <v/>
      </c>
      <c r="DM12" s="950">
        <f>IF(AND(DM3&gt;=Inputs!$N$45,'Cash Flows - Market'!DM3&lt;Inputs!$N$49),Inputs!$N$46,IF(DM3=Inputs!$N$49,Inputs!$N$47-SUM('Cash Flows - Market'!$T$12:DL12),0))</f>
        <v/>
      </c>
      <c r="DN12" s="950">
        <f>IF(AND(DN3&gt;=Inputs!$N$45,'Cash Flows - Market'!DN3&lt;Inputs!$N$49),Inputs!$N$46,IF(DN3=Inputs!$N$49,Inputs!$N$47-SUM('Cash Flows - Market'!$T$12:DM12),0))</f>
        <v/>
      </c>
      <c r="DO12" s="950">
        <f>IF(AND(DO3&gt;=Inputs!$N$45,'Cash Flows - Market'!DO3&lt;Inputs!$N$49),Inputs!$N$46,IF(DO3=Inputs!$N$49,Inputs!$N$47-SUM('Cash Flows - Market'!$T$12:DN12),0))</f>
        <v/>
      </c>
      <c r="DP12" s="950">
        <f>IF(AND(DP3&gt;=Inputs!$N$45,'Cash Flows - Market'!DP3&lt;Inputs!$N$49),Inputs!$N$46,IF(DP3=Inputs!$N$49,Inputs!$N$47-SUM('Cash Flows - Market'!$T$12:DO12),0))</f>
        <v/>
      </c>
      <c r="DQ12" s="950">
        <f>IF(AND(DQ3&gt;=Inputs!$N$45,'Cash Flows - Market'!DQ3&lt;Inputs!$N$49),Inputs!$N$46,IF(DQ3=Inputs!$N$49,Inputs!$N$47-SUM('Cash Flows - Market'!$T$12:DP12),0))</f>
        <v/>
      </c>
      <c r="DR12" s="950">
        <f>IF(AND(DR3&gt;=Inputs!$N$45,'Cash Flows - Market'!DR3&lt;Inputs!$N$49),Inputs!$N$46,IF(DR3=Inputs!$N$49,Inputs!$N$47-SUM('Cash Flows - Market'!$T$12:DQ12),0))</f>
        <v/>
      </c>
      <c r="DS12" s="950">
        <f>IF(AND(DS3&gt;=Inputs!$N$45,'Cash Flows - Market'!DS3&lt;Inputs!$N$49),Inputs!$N$46,IF(DS3=Inputs!$N$49,Inputs!$N$47-SUM('Cash Flows - Market'!$T$12:DR12),0))</f>
        <v/>
      </c>
      <c r="DT12" s="950">
        <f>IF(AND(DT3&gt;=Inputs!$N$45,'Cash Flows - Market'!DT3&lt;Inputs!$N$49),Inputs!$N$46,IF(DT3=Inputs!$N$49,Inputs!$N$47-SUM('Cash Flows - Market'!$T$12:DS12),0))</f>
        <v/>
      </c>
      <c r="DU12" s="950">
        <f>IF(AND(DU3&gt;=Inputs!$N$45,'Cash Flows - Market'!DU3&lt;Inputs!$N$49),Inputs!$N$46,IF(DU3=Inputs!$N$49,Inputs!$N$47-SUM('Cash Flows - Market'!$T$12:DT12),0))</f>
        <v/>
      </c>
      <c r="DV12" s="950">
        <f>IF(AND(DV3&gt;=Inputs!$N$45,'Cash Flows - Market'!DV3&lt;Inputs!$N$49),Inputs!$N$46,IF(DV3=Inputs!$N$49,Inputs!$N$47-SUM('Cash Flows - Market'!$T$12:DU12),0))</f>
        <v/>
      </c>
      <c r="DW12" s="950">
        <f>IF(AND(DW3&gt;=Inputs!$N$45,'Cash Flows - Market'!DW3&lt;Inputs!$N$49),Inputs!$N$46,IF(DW3=Inputs!$N$49,Inputs!$N$47-SUM('Cash Flows - Market'!$T$12:DV12),0))</f>
        <v/>
      </c>
      <c r="DX12" s="950">
        <f>IF(AND(DX3&gt;=Inputs!$N$45,'Cash Flows - Market'!DX3&lt;Inputs!$N$49),Inputs!$N$46,IF(DX3=Inputs!$N$49,Inputs!$N$47-SUM('Cash Flows - Market'!$T$12:DW12),0))</f>
        <v/>
      </c>
      <c r="DY12" s="950">
        <f>IF(AND(DY3&gt;=Inputs!$N$45,'Cash Flows - Market'!DY3&lt;Inputs!$N$49),Inputs!$N$46,IF(DY3=Inputs!$N$49,Inputs!$N$47-SUM('Cash Flows - Market'!$T$12:DX12),0))</f>
        <v/>
      </c>
      <c r="DZ12" s="950">
        <f>IF(AND(DZ3&gt;=Inputs!$N$45,'Cash Flows - Market'!DZ3&lt;Inputs!$N$49),Inputs!$N$46,IF(DZ3=Inputs!$N$49,Inputs!$N$47-SUM('Cash Flows - Market'!$T$12:DY12),0))</f>
        <v/>
      </c>
      <c r="EA12" s="950">
        <f>IF(AND(EA3&gt;=Inputs!$N$45,'Cash Flows - Market'!EA3&lt;Inputs!$N$49),Inputs!$N$46,IF(EA3=Inputs!$N$49,Inputs!$N$47-SUM('Cash Flows - Market'!$T$12:DZ12),0))</f>
        <v/>
      </c>
      <c r="EB12" s="950">
        <f>IF(AND(EB3&gt;=Inputs!$N$45,'Cash Flows - Market'!EB3&lt;Inputs!$N$49),Inputs!$N$46,IF(EB3=Inputs!$N$49,Inputs!$N$47-SUM('Cash Flows - Market'!$T$12:EA12),0))</f>
        <v/>
      </c>
      <c r="EC12" s="950">
        <f>IF(AND(EC3&gt;=Inputs!$N$45,'Cash Flows - Market'!EC3&lt;Inputs!$N$49),Inputs!$N$46,IF(EC3=Inputs!$N$49,Inputs!$N$47-SUM('Cash Flows - Market'!$T$12:EB12),0))</f>
        <v/>
      </c>
      <c r="ED12" s="950">
        <f>IF(AND(ED3&gt;=Inputs!$N$45,'Cash Flows - Market'!ED3&lt;Inputs!$N$49),Inputs!$N$46,IF(ED3=Inputs!$N$49,Inputs!$N$47-SUM('Cash Flows - Market'!$T$12:EC12),0))</f>
        <v/>
      </c>
      <c r="EE12" s="950">
        <f>IF(AND(EE3&gt;=Inputs!$N$45,'Cash Flows - Market'!EE3&lt;Inputs!$N$49),Inputs!$N$46,IF(EE3=Inputs!$N$49,Inputs!$N$47-SUM('Cash Flows - Market'!$T$12:ED12),0))</f>
        <v/>
      </c>
      <c r="EF12" s="950">
        <f>IF(AND(EF3&gt;=Inputs!$N$45,'Cash Flows - Market'!EF3&lt;Inputs!$N$49),Inputs!$N$46,IF(EF3=Inputs!$N$49,Inputs!$N$47-SUM('Cash Flows - Market'!$T$12:EE12),0))</f>
        <v/>
      </c>
      <c r="EG12" s="950">
        <f>IF(AND(EG3&gt;=Inputs!$N$45,'Cash Flows - Market'!EG3&lt;Inputs!$N$49),Inputs!$N$46,IF(EG3=Inputs!$N$49,Inputs!$N$47-SUM('Cash Flows - Market'!$T$12:EF12),0))</f>
        <v/>
      </c>
      <c r="EH12" s="950">
        <f>IF(AND(EH3&gt;=Inputs!$N$45,'Cash Flows - Market'!EH3&lt;Inputs!$N$49),Inputs!$N$46,IF(EH3=Inputs!$N$49,Inputs!$N$47-SUM('Cash Flows - Market'!$T$12:EG12),0))</f>
        <v/>
      </c>
      <c r="EI12" s="950">
        <f>IF(AND(EI3&gt;=Inputs!$N$45,'Cash Flows - Market'!EI3&lt;Inputs!$N$49),Inputs!$N$46,IF(EI3=Inputs!$N$49,Inputs!$N$47-SUM('Cash Flows - Market'!$T$12:EH12),0))</f>
        <v/>
      </c>
      <c r="EJ12" s="950">
        <f>IF(AND(EJ3&gt;=Inputs!$N$45,'Cash Flows - Market'!EJ3&lt;Inputs!$N$49),Inputs!$N$46,IF(EJ3=Inputs!$N$49,Inputs!$N$47-SUM('Cash Flows - Market'!$T$12:EI12),0))</f>
        <v/>
      </c>
      <c r="EK12" s="950">
        <f>IF(AND(EK3&gt;=Inputs!$N$45,'Cash Flows - Market'!EK3&lt;Inputs!$N$49),Inputs!$N$46,IF(EK3=Inputs!$N$49,Inputs!$N$47-SUM('Cash Flows - Market'!$T$12:EJ12),0))</f>
        <v/>
      </c>
      <c r="EL12" s="950">
        <f>IF(AND(EL3&gt;=Inputs!$N$45,'Cash Flows - Market'!EL3&lt;Inputs!$N$49),Inputs!$N$46,IF(EL3=Inputs!$N$49,Inputs!$N$47-SUM('Cash Flows - Market'!$T$12:EK12),0))</f>
        <v/>
      </c>
      <c r="EM12" s="950">
        <f>IF(AND(EM3&gt;=Inputs!$N$45,'Cash Flows - Market'!EM3&lt;Inputs!$N$49),Inputs!$N$46,IF(EM3=Inputs!$N$49,Inputs!$N$47-SUM('Cash Flows - Market'!$T$12:EL12),0))</f>
        <v/>
      </c>
      <c r="EN12" s="950">
        <f>IF(AND(EN3&gt;=Inputs!$N$45,'Cash Flows - Market'!EN3&lt;Inputs!$N$49),Inputs!$N$46,IF(EN3=Inputs!$N$49,Inputs!$N$47-SUM('Cash Flows - Market'!$T$12:EM12),0))</f>
        <v/>
      </c>
      <c r="EO12" s="950">
        <f>IF(AND(EO3&gt;=Inputs!$N$45,'Cash Flows - Market'!EO3&lt;Inputs!$N$49),Inputs!$N$46,IF(EO3=Inputs!$N$49,Inputs!$N$47-SUM('Cash Flows - Market'!$T$12:EN12),0))</f>
        <v/>
      </c>
      <c r="EP12" s="950">
        <f>IF(AND(EP3&gt;=Inputs!$N$45,'Cash Flows - Market'!EP3&lt;Inputs!$N$49),Inputs!$N$46,IF(EP3=Inputs!$N$49,Inputs!$N$47-SUM('Cash Flows - Market'!$T$12:EO12),0))</f>
        <v/>
      </c>
      <c r="EQ12" s="950">
        <f>IF(AND(EQ3&gt;=Inputs!$N$45,'Cash Flows - Market'!EQ3&lt;Inputs!$N$49),Inputs!$N$46,IF(EQ3=Inputs!$N$49,Inputs!$N$47-SUM('Cash Flows - Market'!$T$12:EP12),0))</f>
        <v/>
      </c>
      <c r="ER12" s="950">
        <f>IF(AND(ER3&gt;=Inputs!$N$45,'Cash Flows - Market'!ER3&lt;Inputs!$N$49),Inputs!$N$46,IF(ER3=Inputs!$N$49,Inputs!$N$47-SUM('Cash Flows - Market'!$T$12:EQ12),0))</f>
        <v/>
      </c>
      <c r="ES12" s="950">
        <f>IF(AND(ES3&gt;=Inputs!$N$45,'Cash Flows - Market'!ES3&lt;Inputs!$N$49),Inputs!$N$46,IF(ES3=Inputs!$N$49,Inputs!$N$47-SUM('Cash Flows - Market'!$T$12:ER12),0))</f>
        <v/>
      </c>
      <c r="ET12" s="950">
        <f>IF(AND(ET3&gt;=Inputs!$N$45,'Cash Flows - Market'!ET3&lt;Inputs!$N$49),Inputs!$N$46,IF(ET3=Inputs!$N$49,Inputs!$N$47-SUM('Cash Flows - Market'!$T$12:ES12),0))</f>
        <v/>
      </c>
      <c r="EU12" s="950">
        <f>IF(AND(EU3&gt;=Inputs!$N$45,'Cash Flows - Market'!EU3&lt;Inputs!$N$49),Inputs!$N$46,IF(EU3=Inputs!$N$49,Inputs!$N$47-SUM('Cash Flows - Market'!$T$12:ET12),0))</f>
        <v/>
      </c>
      <c r="EV12" s="950">
        <f>IF(AND(EV3&gt;=Inputs!$N$45,'Cash Flows - Market'!EV3&lt;Inputs!$N$49),Inputs!$N$46,IF(EV3=Inputs!$N$49,Inputs!$N$47-SUM('Cash Flows - Market'!$T$12:EU12),0))</f>
        <v/>
      </c>
    </row>
    <row r="13" outlineLevel="1" ht="15" customHeight="1" s="546">
      <c r="C13" s="951" t="n"/>
      <c r="E13" s="959" t="n"/>
      <c r="G13" s="961" t="n"/>
      <c r="H13" s="961" t="n"/>
      <c r="I13" s="961" t="n"/>
      <c r="J13" s="961" t="n"/>
      <c r="K13" s="961" t="n"/>
      <c r="L13" s="961" t="n"/>
      <c r="M13" s="961" t="n"/>
      <c r="N13" s="961" t="n"/>
      <c r="O13" s="961" t="n"/>
      <c r="P13" s="962" t="n"/>
      <c r="R13" s="759" t="inlineStr">
        <is>
          <t>Total Renovated Units</t>
        </is>
      </c>
      <c r="T13" s="958" t="n"/>
      <c r="U13" s="950">
        <f>SUM(U11:U12)</f>
        <v/>
      </c>
      <c r="V13" s="950">
        <f>SUM(V11:V12)</f>
        <v/>
      </c>
      <c r="W13" s="950">
        <f>SUM(W11:W12)</f>
        <v/>
      </c>
      <c r="X13" s="950">
        <f>SUM(X11:X12)</f>
        <v/>
      </c>
      <c r="Y13" s="950">
        <f>SUM(Y11:Y12)</f>
        <v/>
      </c>
      <c r="Z13" s="950">
        <f>SUM(Z11:Z12)</f>
        <v/>
      </c>
      <c r="AA13" s="950">
        <f>SUM(AA11:AA12)</f>
        <v/>
      </c>
      <c r="AB13" s="950">
        <f>SUM(AB11:AB12)</f>
        <v/>
      </c>
      <c r="AC13" s="950">
        <f>SUM(AC11:AC12)</f>
        <v/>
      </c>
      <c r="AD13" s="950">
        <f>SUM(AD11:AD12)</f>
        <v/>
      </c>
      <c r="AE13" s="950">
        <f>SUM(AE11:AE12)</f>
        <v/>
      </c>
      <c r="AF13" s="950">
        <f>SUM(AF11:AF12)</f>
        <v/>
      </c>
      <c r="AG13" s="950">
        <f>SUM(AG11:AG12)</f>
        <v/>
      </c>
      <c r="AH13" s="950">
        <f>SUM(AH11:AH12)</f>
        <v/>
      </c>
      <c r="AI13" s="950">
        <f>SUM(AI11:AI12)</f>
        <v/>
      </c>
      <c r="AJ13" s="950">
        <f>SUM(AJ11:AJ12)</f>
        <v/>
      </c>
      <c r="AK13" s="950">
        <f>SUM(AK11:AK12)</f>
        <v/>
      </c>
      <c r="AL13" s="950">
        <f>SUM(AL11:AL12)</f>
        <v/>
      </c>
      <c r="AM13" s="950">
        <f>SUM(AM11:AM12)</f>
        <v/>
      </c>
      <c r="AN13" s="950">
        <f>SUM(AN11:AN12)</f>
        <v/>
      </c>
      <c r="AO13" s="950">
        <f>SUM(AO11:AO12)</f>
        <v/>
      </c>
      <c r="AP13" s="950">
        <f>SUM(AP11:AP12)</f>
        <v/>
      </c>
      <c r="AQ13" s="950">
        <f>SUM(AQ11:AQ12)</f>
        <v/>
      </c>
      <c r="AR13" s="950">
        <f>SUM(AR11:AR12)</f>
        <v/>
      </c>
      <c r="AS13" s="950">
        <f>SUM(AS11:AS12)</f>
        <v/>
      </c>
      <c r="AT13" s="950">
        <f>SUM(AT11:AT12)</f>
        <v/>
      </c>
      <c r="AU13" s="950">
        <f>SUM(AU11:AU12)</f>
        <v/>
      </c>
      <c r="AV13" s="950">
        <f>SUM(AV11:AV12)</f>
        <v/>
      </c>
      <c r="AW13" s="950">
        <f>SUM(AW11:AW12)</f>
        <v/>
      </c>
      <c r="AX13" s="950">
        <f>SUM(AX11:AX12)</f>
        <v/>
      </c>
      <c r="AY13" s="950">
        <f>SUM(AY11:AY12)</f>
        <v/>
      </c>
      <c r="AZ13" s="950">
        <f>SUM(AZ11:AZ12)</f>
        <v/>
      </c>
      <c r="BA13" s="950">
        <f>SUM(BA11:BA12)</f>
        <v/>
      </c>
      <c r="BB13" s="950">
        <f>SUM(BB11:BB12)</f>
        <v/>
      </c>
      <c r="BC13" s="950">
        <f>SUM(BC11:BC12)</f>
        <v/>
      </c>
      <c r="BD13" s="950">
        <f>SUM(BD11:BD12)</f>
        <v/>
      </c>
      <c r="BE13" s="950">
        <f>SUM(BE11:BE12)</f>
        <v/>
      </c>
      <c r="BF13" s="950">
        <f>SUM(BF11:BF12)</f>
        <v/>
      </c>
      <c r="BG13" s="950">
        <f>SUM(BG11:BG12)</f>
        <v/>
      </c>
      <c r="BH13" s="950">
        <f>SUM(BH11:BH12)</f>
        <v/>
      </c>
      <c r="BI13" s="950">
        <f>SUM(BI11:BI12)</f>
        <v/>
      </c>
      <c r="BJ13" s="950">
        <f>SUM(BJ11:BJ12)</f>
        <v/>
      </c>
      <c r="BK13" s="950">
        <f>SUM(BK11:BK12)</f>
        <v/>
      </c>
      <c r="BL13" s="950">
        <f>SUM(BL11:BL12)</f>
        <v/>
      </c>
      <c r="BM13" s="950">
        <f>SUM(BM11:BM12)</f>
        <v/>
      </c>
      <c r="BN13" s="950">
        <f>SUM(BN11:BN12)</f>
        <v/>
      </c>
      <c r="BO13" s="950">
        <f>SUM(BO11:BO12)</f>
        <v/>
      </c>
      <c r="BP13" s="950">
        <f>SUM(BP11:BP12)</f>
        <v/>
      </c>
      <c r="BQ13" s="950">
        <f>SUM(BQ11:BQ12)</f>
        <v/>
      </c>
      <c r="BR13" s="950">
        <f>SUM(BR11:BR12)</f>
        <v/>
      </c>
      <c r="BS13" s="950">
        <f>SUM(BS11:BS12)</f>
        <v/>
      </c>
      <c r="BT13" s="950">
        <f>SUM(BT11:BT12)</f>
        <v/>
      </c>
      <c r="BU13" s="950">
        <f>SUM(BU11:BU12)</f>
        <v/>
      </c>
      <c r="BV13" s="950">
        <f>SUM(BV11:BV12)</f>
        <v/>
      </c>
      <c r="BW13" s="950">
        <f>SUM(BW11:BW12)</f>
        <v/>
      </c>
      <c r="BX13" s="950">
        <f>SUM(BX11:BX12)</f>
        <v/>
      </c>
      <c r="BY13" s="950">
        <f>SUM(BY11:BY12)</f>
        <v/>
      </c>
      <c r="BZ13" s="950">
        <f>SUM(BZ11:BZ12)</f>
        <v/>
      </c>
      <c r="CA13" s="950">
        <f>SUM(CA11:CA12)</f>
        <v/>
      </c>
      <c r="CB13" s="950">
        <f>SUM(CB11:CB12)</f>
        <v/>
      </c>
      <c r="CC13" s="950">
        <f>SUM(CC11:CC12)</f>
        <v/>
      </c>
      <c r="CD13" s="950">
        <f>SUM(CD11:CD12)</f>
        <v/>
      </c>
      <c r="CE13" s="950">
        <f>SUM(CE11:CE12)</f>
        <v/>
      </c>
      <c r="CF13" s="950">
        <f>SUM(CF11:CF12)</f>
        <v/>
      </c>
      <c r="CG13" s="950">
        <f>SUM(CG11:CG12)</f>
        <v/>
      </c>
      <c r="CH13" s="950">
        <f>SUM(CH11:CH12)</f>
        <v/>
      </c>
      <c r="CI13" s="950">
        <f>SUM(CI11:CI12)</f>
        <v/>
      </c>
      <c r="CJ13" s="950">
        <f>SUM(CJ11:CJ12)</f>
        <v/>
      </c>
      <c r="CK13" s="950">
        <f>SUM(CK11:CK12)</f>
        <v/>
      </c>
      <c r="CL13" s="950">
        <f>SUM(CL11:CL12)</f>
        <v/>
      </c>
      <c r="CM13" s="950">
        <f>SUM(CM11:CM12)</f>
        <v/>
      </c>
      <c r="CN13" s="950">
        <f>SUM(CN11:CN12)</f>
        <v/>
      </c>
      <c r="CO13" s="950">
        <f>SUM(CO11:CO12)</f>
        <v/>
      </c>
      <c r="CP13" s="950">
        <f>SUM(CP11:CP12)</f>
        <v/>
      </c>
      <c r="CQ13" s="950">
        <f>SUM(CQ11:CQ12)</f>
        <v/>
      </c>
      <c r="CR13" s="950">
        <f>SUM(CR11:CR12)</f>
        <v/>
      </c>
      <c r="CS13" s="950">
        <f>SUM(CS11:CS12)</f>
        <v/>
      </c>
      <c r="CT13" s="950">
        <f>SUM(CT11:CT12)</f>
        <v/>
      </c>
      <c r="CU13" s="950">
        <f>SUM(CU11:CU12)</f>
        <v/>
      </c>
      <c r="CV13" s="950">
        <f>SUM(CV11:CV12)</f>
        <v/>
      </c>
      <c r="CW13" s="950">
        <f>SUM(CW11:CW12)</f>
        <v/>
      </c>
      <c r="CX13" s="950">
        <f>SUM(CX11:CX12)</f>
        <v/>
      </c>
      <c r="CY13" s="950">
        <f>SUM(CY11:CY12)</f>
        <v/>
      </c>
      <c r="CZ13" s="950">
        <f>SUM(CZ11:CZ12)</f>
        <v/>
      </c>
      <c r="DA13" s="950">
        <f>SUM(DA11:DA12)</f>
        <v/>
      </c>
      <c r="DB13" s="950">
        <f>SUM(DB11:DB12)</f>
        <v/>
      </c>
      <c r="DC13" s="950">
        <f>SUM(DC11:DC12)</f>
        <v/>
      </c>
      <c r="DD13" s="950">
        <f>SUM(DD11:DD12)</f>
        <v/>
      </c>
      <c r="DE13" s="950">
        <f>SUM(DE11:DE12)</f>
        <v/>
      </c>
      <c r="DF13" s="950">
        <f>SUM(DF11:DF12)</f>
        <v/>
      </c>
      <c r="DG13" s="950">
        <f>SUM(DG11:DG12)</f>
        <v/>
      </c>
      <c r="DH13" s="950">
        <f>SUM(DH11:DH12)</f>
        <v/>
      </c>
      <c r="DI13" s="950">
        <f>SUM(DI11:DI12)</f>
        <v/>
      </c>
      <c r="DJ13" s="950">
        <f>SUM(DJ11:DJ12)</f>
        <v/>
      </c>
      <c r="DK13" s="950">
        <f>SUM(DK11:DK12)</f>
        <v/>
      </c>
      <c r="DL13" s="950">
        <f>SUM(DL11:DL12)</f>
        <v/>
      </c>
      <c r="DM13" s="950">
        <f>SUM(DM11:DM12)</f>
        <v/>
      </c>
      <c r="DN13" s="950">
        <f>SUM(DN11:DN12)</f>
        <v/>
      </c>
      <c r="DO13" s="950">
        <f>SUM(DO11:DO12)</f>
        <v/>
      </c>
      <c r="DP13" s="950">
        <f>SUM(DP11:DP12)</f>
        <v/>
      </c>
      <c r="DQ13" s="950">
        <f>SUM(DQ11:DQ12)</f>
        <v/>
      </c>
      <c r="DR13" s="950">
        <f>SUM(DR11:DR12)</f>
        <v/>
      </c>
      <c r="DS13" s="950">
        <f>SUM(DS11:DS12)</f>
        <v/>
      </c>
      <c r="DT13" s="950">
        <f>SUM(DT11:DT12)</f>
        <v/>
      </c>
      <c r="DU13" s="950">
        <f>SUM(DU11:DU12)</f>
        <v/>
      </c>
      <c r="DV13" s="950">
        <f>SUM(DV11:DV12)</f>
        <v/>
      </c>
      <c r="DW13" s="950">
        <f>SUM(DW11:DW12)</f>
        <v/>
      </c>
      <c r="DX13" s="950">
        <f>SUM(DX11:DX12)</f>
        <v/>
      </c>
      <c r="DY13" s="950">
        <f>SUM(DY11:DY12)</f>
        <v/>
      </c>
      <c r="DZ13" s="950">
        <f>SUM(DZ11:DZ12)</f>
        <v/>
      </c>
      <c r="EA13" s="950">
        <f>SUM(EA11:EA12)</f>
        <v/>
      </c>
      <c r="EB13" s="950">
        <f>SUM(EB11:EB12)</f>
        <v/>
      </c>
      <c r="EC13" s="950">
        <f>SUM(EC11:EC12)</f>
        <v/>
      </c>
      <c r="ED13" s="950">
        <f>SUM(ED11:ED12)</f>
        <v/>
      </c>
      <c r="EE13" s="950">
        <f>SUM(EE11:EE12)</f>
        <v/>
      </c>
      <c r="EF13" s="950">
        <f>SUM(EF11:EF12)</f>
        <v/>
      </c>
      <c r="EG13" s="950">
        <f>SUM(EG11:EG12)</f>
        <v/>
      </c>
      <c r="EH13" s="950">
        <f>SUM(EH11:EH12)</f>
        <v/>
      </c>
      <c r="EI13" s="950">
        <f>SUM(EI11:EI12)</f>
        <v/>
      </c>
      <c r="EJ13" s="950">
        <f>SUM(EJ11:EJ12)</f>
        <v/>
      </c>
      <c r="EK13" s="950">
        <f>SUM(EK11:EK12)</f>
        <v/>
      </c>
      <c r="EL13" s="950">
        <f>SUM(EL11:EL12)</f>
        <v/>
      </c>
      <c r="EM13" s="950">
        <f>SUM(EM11:EM12)</f>
        <v/>
      </c>
      <c r="EN13" s="950">
        <f>SUM(EN11:EN12)</f>
        <v/>
      </c>
      <c r="EO13" s="950">
        <f>SUM(EO11:EO12)</f>
        <v/>
      </c>
      <c r="EP13" s="950">
        <f>SUM(EP11:EP12)</f>
        <v/>
      </c>
      <c r="EQ13" s="950">
        <f>SUM(EQ11:EQ12)</f>
        <v/>
      </c>
      <c r="ER13" s="950">
        <f>SUM(ER11:ER12)</f>
        <v/>
      </c>
      <c r="ES13" s="950">
        <f>SUM(ES11:ES12)</f>
        <v/>
      </c>
      <c r="ET13" s="950">
        <f>SUM(ET11:ET12)</f>
        <v/>
      </c>
      <c r="EU13" s="950">
        <f>SUM(EU11:EU12)</f>
        <v/>
      </c>
      <c r="EV13" s="950">
        <f>SUM(EV11:EV12)</f>
        <v/>
      </c>
    </row>
    <row r="14" ht="15" customHeight="1" s="546">
      <c r="C14" s="951" t="n"/>
      <c r="E14" s="959" t="n"/>
      <c r="G14" s="956" t="n"/>
      <c r="H14" s="956" t="n"/>
      <c r="I14" s="956" t="n"/>
      <c r="J14" s="956" t="n"/>
      <c r="K14" s="956" t="n"/>
      <c r="L14" s="956" t="n"/>
      <c r="M14" s="956" t="n"/>
      <c r="N14" s="956" t="n"/>
      <c r="O14" s="956" t="n"/>
      <c r="P14" s="957" t="n"/>
      <c r="T14" s="958" t="n"/>
      <c r="U14" s="956" t="n"/>
      <c r="V14" s="956" t="n"/>
      <c r="W14" s="956" t="n"/>
      <c r="X14" s="956" t="n"/>
      <c r="Y14" s="956" t="n"/>
      <c r="Z14" s="956" t="n"/>
      <c r="AA14" s="956" t="n"/>
      <c r="AB14" s="956" t="n"/>
      <c r="AC14" s="956" t="n"/>
      <c r="AD14" s="956" t="n"/>
      <c r="AE14" s="956" t="n"/>
      <c r="AF14" s="956" t="n"/>
      <c r="AG14" s="956" t="n"/>
      <c r="AH14" s="956" t="n"/>
      <c r="AI14" s="956" t="n"/>
      <c r="AJ14" s="956" t="n"/>
      <c r="AK14" s="956" t="n"/>
      <c r="AL14" s="956" t="n"/>
      <c r="AM14" s="956" t="n"/>
      <c r="AN14" s="956" t="n"/>
      <c r="AO14" s="956" t="n"/>
      <c r="AP14" s="956" t="n"/>
      <c r="AQ14" s="956" t="n"/>
      <c r="AR14" s="956" t="n"/>
      <c r="AS14" s="956" t="n"/>
      <c r="AT14" s="956" t="n"/>
      <c r="AU14" s="956" t="n"/>
      <c r="AV14" s="956" t="n"/>
      <c r="AW14" s="956" t="n"/>
      <c r="AX14" s="956" t="n"/>
      <c r="AY14" s="956" t="n"/>
      <c r="AZ14" s="956" t="n"/>
      <c r="BA14" s="956" t="n"/>
      <c r="BB14" s="956" t="n"/>
      <c r="BC14" s="956" t="n"/>
      <c r="BD14" s="956" t="n"/>
      <c r="BE14" s="956" t="n"/>
      <c r="BF14" s="956" t="n"/>
      <c r="BG14" s="956" t="n"/>
      <c r="BH14" s="956" t="n"/>
      <c r="BI14" s="956" t="n"/>
      <c r="BJ14" s="956" t="n"/>
      <c r="BK14" s="956" t="n"/>
      <c r="BL14" s="956" t="n"/>
      <c r="BM14" s="956" t="n"/>
      <c r="BN14" s="956" t="n"/>
      <c r="BO14" s="956" t="n"/>
      <c r="BP14" s="956" t="n"/>
      <c r="BQ14" s="956" t="n"/>
      <c r="BR14" s="956" t="n"/>
      <c r="BS14" s="956" t="n"/>
      <c r="BT14" s="956" t="n"/>
      <c r="BU14" s="956" t="n"/>
      <c r="BV14" s="956" t="n"/>
      <c r="BW14" s="956" t="n"/>
      <c r="BX14" s="956" t="n"/>
      <c r="BY14" s="956" t="n"/>
      <c r="BZ14" s="956" t="n"/>
      <c r="CA14" s="956" t="n"/>
      <c r="CB14" s="956" t="n"/>
      <c r="CC14" s="956" t="n"/>
      <c r="CD14" s="956" t="n"/>
      <c r="CE14" s="956" t="n"/>
      <c r="CF14" s="956" t="n"/>
      <c r="CG14" s="956" t="n"/>
      <c r="CH14" s="956" t="n"/>
      <c r="CI14" s="956" t="n"/>
      <c r="CJ14" s="956" t="n"/>
      <c r="CK14" s="956" t="n"/>
      <c r="CL14" s="956" t="n"/>
      <c r="CM14" s="956" t="n"/>
      <c r="CN14" s="956" t="n"/>
      <c r="CO14" s="956" t="n"/>
      <c r="CP14" s="956" t="n"/>
      <c r="CQ14" s="956" t="n"/>
      <c r="CR14" s="956" t="n"/>
      <c r="CS14" s="956" t="n"/>
      <c r="CT14" s="956" t="n"/>
      <c r="CU14" s="956" t="n"/>
      <c r="CV14" s="956" t="n"/>
      <c r="CW14" s="956" t="n"/>
      <c r="CX14" s="956" t="n"/>
      <c r="CY14" s="956" t="n"/>
      <c r="CZ14" s="956" t="n"/>
      <c r="DA14" s="956" t="n"/>
      <c r="DB14" s="956" t="n"/>
      <c r="DC14" s="956" t="n"/>
      <c r="DD14" s="956" t="n"/>
      <c r="DE14" s="956" t="n"/>
      <c r="DF14" s="956" t="n"/>
      <c r="DG14" s="956" t="n"/>
      <c r="DH14" s="956" t="n"/>
      <c r="DI14" s="956" t="n"/>
      <c r="DJ14" s="956" t="n"/>
      <c r="DK14" s="956" t="n"/>
      <c r="DL14" s="956" t="n"/>
      <c r="DM14" s="956" t="n"/>
      <c r="DN14" s="956" t="n"/>
      <c r="DO14" s="956" t="n"/>
      <c r="DP14" s="956" t="n"/>
      <c r="DQ14" s="956" t="n"/>
      <c r="DR14" s="956" t="n"/>
      <c r="DS14" s="956" t="n"/>
      <c r="DT14" s="956" t="n"/>
      <c r="DU14" s="956" t="n"/>
      <c r="DV14" s="956" t="n"/>
      <c r="DW14" s="956" t="n"/>
      <c r="DX14" s="956" t="n"/>
      <c r="DY14" s="956" t="n"/>
      <c r="DZ14" s="956" t="n"/>
      <c r="EA14" s="956" t="n"/>
      <c r="EB14" s="956" t="n"/>
      <c r="EC14" s="956" t="n"/>
      <c r="ED14" s="956" t="n"/>
      <c r="EE14" s="956" t="n"/>
      <c r="EF14" s="956" t="n"/>
      <c r="EG14" s="956" t="n"/>
      <c r="EH14" s="956" t="n"/>
      <c r="EI14" s="956" t="n"/>
      <c r="EJ14" s="956" t="n"/>
      <c r="EK14" s="956" t="n"/>
      <c r="EL14" s="956" t="n"/>
      <c r="EM14" s="956" t="n"/>
      <c r="EN14" s="956" t="n"/>
      <c r="EO14" s="956" t="n"/>
      <c r="EP14" s="956" t="n"/>
      <c r="EQ14" s="956" t="n"/>
      <c r="ER14" s="956" t="n"/>
      <c r="ES14" s="956" t="n"/>
      <c r="ET14" s="956" t="n"/>
      <c r="EU14" s="956" t="n"/>
      <c r="EV14" s="956" t="n"/>
    </row>
    <row r="15" ht="15" customHeight="1" s="546">
      <c r="C15" s="963">
        <f>R15</f>
        <v/>
      </c>
      <c r="D15" s="964" t="n"/>
      <c r="E15" s="965" t="n"/>
      <c r="F15" s="964" t="n"/>
      <c r="G15" s="964" t="n"/>
      <c r="H15" s="964" t="n"/>
      <c r="I15" s="964" t="n"/>
      <c r="J15" s="964" t="n"/>
      <c r="K15" s="964" t="n"/>
      <c r="L15" s="964" t="n"/>
      <c r="M15" s="964" t="n"/>
      <c r="N15" s="964" t="n"/>
      <c r="O15" s="964" t="n"/>
      <c r="P15" s="966" t="n"/>
      <c r="R15" s="940" t="inlineStr">
        <is>
          <t>INCOME</t>
        </is>
      </c>
      <c r="T15" s="958" t="n"/>
      <c r="U15" s="956" t="n"/>
      <c r="V15" s="956" t="n"/>
      <c r="W15" s="956" t="n"/>
      <c r="X15" s="956" t="n"/>
      <c r="Y15" s="956" t="n"/>
      <c r="Z15" s="956" t="n"/>
      <c r="AA15" s="956" t="n"/>
      <c r="AB15" s="956" t="n"/>
      <c r="AC15" s="956" t="n"/>
      <c r="AD15" s="956" t="n"/>
      <c r="AE15" s="956" t="n"/>
      <c r="AF15" s="956" t="n"/>
      <c r="AG15" s="956" t="n"/>
      <c r="AH15" s="956" t="n"/>
      <c r="AI15" s="956" t="n"/>
      <c r="AJ15" s="956" t="n"/>
      <c r="AK15" s="956" t="n"/>
      <c r="AL15" s="956" t="n"/>
      <c r="AM15" s="956" t="n"/>
      <c r="AN15" s="956" t="n"/>
      <c r="AO15" s="956" t="n"/>
      <c r="AP15" s="956" t="n"/>
      <c r="AQ15" s="956" t="n"/>
      <c r="AR15" s="956" t="n"/>
      <c r="AS15" s="956" t="n"/>
      <c r="AT15" s="956" t="n"/>
      <c r="AU15" s="956" t="n"/>
      <c r="AV15" s="956" t="n"/>
      <c r="AW15" s="956" t="n"/>
      <c r="AX15" s="956" t="n"/>
      <c r="AY15" s="956" t="n"/>
      <c r="AZ15" s="956" t="n"/>
      <c r="BA15" s="956" t="n"/>
      <c r="BB15" s="956" t="n"/>
      <c r="BC15" s="956" t="n"/>
      <c r="BD15" s="956" t="n"/>
      <c r="BE15" s="956" t="n"/>
      <c r="BF15" s="956" t="n"/>
      <c r="BG15" s="956" t="n"/>
      <c r="BH15" s="956" t="n"/>
      <c r="BI15" s="956" t="n"/>
      <c r="BJ15" s="956" t="n"/>
      <c r="BK15" s="956" t="n"/>
      <c r="BL15" s="956" t="n"/>
      <c r="BM15" s="956" t="n"/>
      <c r="BN15" s="956" t="n"/>
      <c r="BO15" s="956" t="n"/>
      <c r="BP15" s="956" t="n"/>
      <c r="BQ15" s="956" t="n"/>
      <c r="BR15" s="956" t="n"/>
      <c r="BS15" s="956" t="n"/>
      <c r="BT15" s="956" t="n"/>
      <c r="BU15" s="956" t="n"/>
      <c r="BV15" s="956" t="n"/>
      <c r="BW15" s="956" t="n"/>
      <c r="BX15" s="956" t="n"/>
      <c r="BY15" s="956" t="n"/>
      <c r="BZ15" s="956" t="n"/>
      <c r="CA15" s="956" t="n"/>
      <c r="CB15" s="956" t="n"/>
      <c r="CC15" s="956" t="n"/>
      <c r="CD15" s="956" t="n"/>
      <c r="CE15" s="956" t="n"/>
      <c r="CF15" s="956" t="n"/>
      <c r="CG15" s="956" t="n"/>
      <c r="CH15" s="956" t="n"/>
      <c r="CI15" s="956" t="n"/>
      <c r="CJ15" s="956" t="n"/>
      <c r="CK15" s="956" t="n"/>
      <c r="CL15" s="956" t="n"/>
      <c r="CM15" s="956" t="n"/>
      <c r="CN15" s="956" t="n"/>
      <c r="CO15" s="956" t="n"/>
      <c r="CP15" s="956" t="n"/>
      <c r="CQ15" s="956" t="n"/>
      <c r="CR15" s="956" t="n"/>
      <c r="CS15" s="956" t="n"/>
      <c r="CT15" s="956" t="n"/>
      <c r="CU15" s="956" t="n"/>
      <c r="CV15" s="956" t="n"/>
      <c r="CW15" s="956" t="n"/>
      <c r="CX15" s="956" t="n"/>
      <c r="CY15" s="956" t="n"/>
      <c r="CZ15" s="956" t="n"/>
      <c r="DA15" s="956" t="n"/>
      <c r="DB15" s="956" t="n"/>
      <c r="DC15" s="956" t="n"/>
      <c r="DD15" s="956" t="n"/>
      <c r="DE15" s="956" t="n"/>
      <c r="DF15" s="956" t="n"/>
      <c r="DG15" s="956" t="n"/>
      <c r="DH15" s="956" t="n"/>
      <c r="DI15" s="956" t="n"/>
      <c r="DJ15" s="956" t="n"/>
      <c r="DK15" s="956" t="n"/>
      <c r="DL15" s="956" t="n"/>
      <c r="DM15" s="956" t="n"/>
      <c r="DN15" s="956" t="n"/>
      <c r="DO15" s="956" t="n"/>
      <c r="DP15" s="956" t="n"/>
      <c r="DQ15" s="956" t="n"/>
      <c r="DR15" s="956" t="n"/>
      <c r="DS15" s="956" t="n"/>
      <c r="DT15" s="956" t="n"/>
      <c r="DU15" s="956" t="n"/>
      <c r="DV15" s="956" t="n"/>
      <c r="DW15" s="956" t="n"/>
      <c r="DX15" s="956" t="n"/>
      <c r="DY15" s="956" t="n"/>
      <c r="DZ15" s="956" t="n"/>
      <c r="EA15" s="956" t="n"/>
      <c r="EB15" s="956" t="n"/>
      <c r="EC15" s="956" t="n"/>
      <c r="ED15" s="956" t="n"/>
      <c r="EE15" s="956" t="n"/>
      <c r="EF15" s="956" t="n"/>
      <c r="EG15" s="956" t="n"/>
      <c r="EH15" s="956" t="n"/>
      <c r="EI15" s="956" t="n"/>
      <c r="EJ15" s="956" t="n"/>
      <c r="EK15" s="956" t="n"/>
      <c r="EL15" s="956" t="n"/>
      <c r="EM15" s="956" t="n"/>
      <c r="EN15" s="956" t="n"/>
      <c r="EO15" s="956" t="n"/>
      <c r="EP15" s="956" t="n"/>
      <c r="EQ15" s="956" t="n"/>
      <c r="ER15" s="956" t="n"/>
      <c r="ES15" s="956" t="n"/>
      <c r="ET15" s="956" t="n"/>
      <c r="EU15" s="956" t="n"/>
      <c r="EV15" s="956" t="n"/>
    </row>
    <row r="16" hidden="1" ht="15" customHeight="1" s="546">
      <c r="C16" s="967">
        <f>R16</f>
        <v/>
      </c>
      <c r="E16" s="968" t="n"/>
      <c r="G16" s="961">
        <f>SUMIFS($U16:$EW16,$U$2:$EW$2,G$2)</f>
        <v/>
      </c>
      <c r="H16" s="961">
        <f>SUMIFS($U16:$EW16,$U$2:$EW$2,H$2)</f>
        <v/>
      </c>
      <c r="I16" s="961">
        <f>SUMIFS($U16:$EW16,$U$2:$EW$2,I$2)</f>
        <v/>
      </c>
      <c r="J16" s="961">
        <f>SUMIFS($U16:$EW16,$U$2:$EW$2,J$2)</f>
        <v/>
      </c>
      <c r="K16" s="961">
        <f>SUMIFS($U16:$EW16,$U$2:$EW$2,K$2)</f>
        <v/>
      </c>
      <c r="L16" s="961">
        <f>SUMIFS($U16:$EW16,$U$2:$EW$2,L$2)</f>
        <v/>
      </c>
      <c r="M16" s="961">
        <f>SUMIFS($U16:$EW16,$U$2:$EW$2,M$2)</f>
        <v/>
      </c>
      <c r="N16" s="961">
        <f>SUMIFS($U16:$EW16,$U$2:$EW$2,N$2)</f>
        <v/>
      </c>
      <c r="O16" s="961">
        <f>SUMIFS($U16:$EW16,$U$2:$EW$2,O$2)</f>
        <v/>
      </c>
      <c r="P16" s="962">
        <f>SUMIFS($U16:$EW16,$U$2:$EW$2,P$2)</f>
        <v/>
      </c>
      <c r="R16" s="759" t="inlineStr">
        <is>
          <t>Renovated Rents</t>
        </is>
      </c>
      <c r="T16" s="958" t="n"/>
      <c r="U16" s="961">
        <f>U13*U8</f>
        <v/>
      </c>
      <c r="V16" s="961">
        <f>V13*V8</f>
        <v/>
      </c>
      <c r="W16" s="961">
        <f>W13*W8</f>
        <v/>
      </c>
      <c r="X16" s="961">
        <f>X13*X8</f>
        <v/>
      </c>
      <c r="Y16" s="961">
        <f>Y13*Y8</f>
        <v/>
      </c>
      <c r="Z16" s="961">
        <f>Z13*Z8</f>
        <v/>
      </c>
      <c r="AA16" s="961">
        <f>AA13*AA8</f>
        <v/>
      </c>
      <c r="AB16" s="961">
        <f>AB13*AB8</f>
        <v/>
      </c>
      <c r="AC16" s="961">
        <f>AC13*AC8</f>
        <v/>
      </c>
      <c r="AD16" s="961">
        <f>AD13*AD8</f>
        <v/>
      </c>
      <c r="AE16" s="961">
        <f>AE13*AE8</f>
        <v/>
      </c>
      <c r="AF16" s="961">
        <f>AF13*AF8</f>
        <v/>
      </c>
      <c r="AG16" s="961">
        <f>AG13*AG8</f>
        <v/>
      </c>
      <c r="AH16" s="961">
        <f>AH13*AH8</f>
        <v/>
      </c>
      <c r="AI16" s="961">
        <f>AI13*AI8</f>
        <v/>
      </c>
      <c r="AJ16" s="961">
        <f>AJ13*AJ8</f>
        <v/>
      </c>
      <c r="AK16" s="961">
        <f>AK13*AK8</f>
        <v/>
      </c>
      <c r="AL16" s="961">
        <f>AL13*AL8</f>
        <v/>
      </c>
      <c r="AM16" s="961">
        <f>AM13*AM8</f>
        <v/>
      </c>
      <c r="AN16" s="961">
        <f>AN13*AN8</f>
        <v/>
      </c>
      <c r="AO16" s="961">
        <f>AO13*AO8</f>
        <v/>
      </c>
      <c r="AP16" s="961">
        <f>AP13*AP8</f>
        <v/>
      </c>
      <c r="AQ16" s="961">
        <f>AQ13*AQ8</f>
        <v/>
      </c>
      <c r="AR16" s="961">
        <f>AR13*AR8</f>
        <v/>
      </c>
      <c r="AS16" s="961">
        <f>AS13*AS8</f>
        <v/>
      </c>
      <c r="AT16" s="961">
        <f>AT13*AT8</f>
        <v/>
      </c>
      <c r="AU16" s="961">
        <f>AU13*AU8</f>
        <v/>
      </c>
      <c r="AV16" s="961">
        <f>AV13*AV8</f>
        <v/>
      </c>
      <c r="AW16" s="961">
        <f>AW13*AW8</f>
        <v/>
      </c>
      <c r="AX16" s="961">
        <f>AX13*AX8</f>
        <v/>
      </c>
      <c r="AY16" s="961">
        <f>AY13*AY8</f>
        <v/>
      </c>
      <c r="AZ16" s="961">
        <f>AZ13*AZ8</f>
        <v/>
      </c>
      <c r="BA16" s="961">
        <f>BA13*BA8</f>
        <v/>
      </c>
      <c r="BB16" s="961">
        <f>BB13*BB8</f>
        <v/>
      </c>
      <c r="BC16" s="961">
        <f>BC13*BC8</f>
        <v/>
      </c>
      <c r="BD16" s="961">
        <f>BD13*BD8</f>
        <v/>
      </c>
      <c r="BE16" s="961">
        <f>BE13*BE8</f>
        <v/>
      </c>
      <c r="BF16" s="961">
        <f>BF13*BF8</f>
        <v/>
      </c>
      <c r="BG16" s="961">
        <f>BG13*BG8</f>
        <v/>
      </c>
      <c r="BH16" s="961">
        <f>BH13*BH8</f>
        <v/>
      </c>
      <c r="BI16" s="961">
        <f>BI13*BI8</f>
        <v/>
      </c>
      <c r="BJ16" s="961">
        <f>BJ13*BJ8</f>
        <v/>
      </c>
      <c r="BK16" s="961">
        <f>BK13*BK8</f>
        <v/>
      </c>
      <c r="BL16" s="961">
        <f>BL13*BL8</f>
        <v/>
      </c>
      <c r="BM16" s="961">
        <f>BM13*BM8</f>
        <v/>
      </c>
      <c r="BN16" s="961">
        <f>BN13*BN8</f>
        <v/>
      </c>
      <c r="BO16" s="961">
        <f>BO13*BO8</f>
        <v/>
      </c>
      <c r="BP16" s="961">
        <f>BP13*BP8</f>
        <v/>
      </c>
      <c r="BQ16" s="961">
        <f>BQ13*BQ8</f>
        <v/>
      </c>
      <c r="BR16" s="961">
        <f>BR13*BR8</f>
        <v/>
      </c>
      <c r="BS16" s="961">
        <f>BS13*BS8</f>
        <v/>
      </c>
      <c r="BT16" s="961">
        <f>BT13*BT8</f>
        <v/>
      </c>
      <c r="BU16" s="961">
        <f>BU13*BU8</f>
        <v/>
      </c>
      <c r="BV16" s="961">
        <f>BV13*BV8</f>
        <v/>
      </c>
      <c r="BW16" s="961">
        <f>BW13*BW8</f>
        <v/>
      </c>
      <c r="BX16" s="961">
        <f>BX13*BX8</f>
        <v/>
      </c>
      <c r="BY16" s="961">
        <f>BY13*BY8</f>
        <v/>
      </c>
      <c r="BZ16" s="961">
        <f>BZ13*BZ8</f>
        <v/>
      </c>
      <c r="CA16" s="961">
        <f>CA13*CA8</f>
        <v/>
      </c>
      <c r="CB16" s="961">
        <f>CB13*CB8</f>
        <v/>
      </c>
      <c r="CC16" s="961">
        <f>CC13*CC8</f>
        <v/>
      </c>
      <c r="CD16" s="961">
        <f>CD13*CD8</f>
        <v/>
      </c>
      <c r="CE16" s="961">
        <f>CE13*CE8</f>
        <v/>
      </c>
      <c r="CF16" s="961">
        <f>CF13*CF8</f>
        <v/>
      </c>
      <c r="CG16" s="961">
        <f>CG13*CG8</f>
        <v/>
      </c>
      <c r="CH16" s="961">
        <f>CH13*CH8</f>
        <v/>
      </c>
      <c r="CI16" s="961">
        <f>CI13*CI8</f>
        <v/>
      </c>
      <c r="CJ16" s="961">
        <f>CJ13*CJ8</f>
        <v/>
      </c>
      <c r="CK16" s="961">
        <f>CK13*CK8</f>
        <v/>
      </c>
      <c r="CL16" s="961">
        <f>CL13*CL8</f>
        <v/>
      </c>
      <c r="CM16" s="961">
        <f>CM13*CM8</f>
        <v/>
      </c>
      <c r="CN16" s="961">
        <f>CN13*CN8</f>
        <v/>
      </c>
      <c r="CO16" s="961">
        <f>CO13*CO8</f>
        <v/>
      </c>
      <c r="CP16" s="961">
        <f>CP13*CP8</f>
        <v/>
      </c>
      <c r="CQ16" s="961">
        <f>CQ13*CQ8</f>
        <v/>
      </c>
      <c r="CR16" s="961">
        <f>CR13*CR8</f>
        <v/>
      </c>
      <c r="CS16" s="961">
        <f>CS13*CS8</f>
        <v/>
      </c>
      <c r="CT16" s="961">
        <f>CT13*CT8</f>
        <v/>
      </c>
      <c r="CU16" s="961">
        <f>CU13*CU8</f>
        <v/>
      </c>
      <c r="CV16" s="961">
        <f>CV13*CV8</f>
        <v/>
      </c>
      <c r="CW16" s="961">
        <f>CW13*CW8</f>
        <v/>
      </c>
      <c r="CX16" s="961">
        <f>CX13*CX8</f>
        <v/>
      </c>
      <c r="CY16" s="961">
        <f>CY13*CY8</f>
        <v/>
      </c>
      <c r="CZ16" s="961">
        <f>CZ13*CZ8</f>
        <v/>
      </c>
      <c r="DA16" s="961">
        <f>DA13*DA8</f>
        <v/>
      </c>
      <c r="DB16" s="961">
        <f>DB13*DB8</f>
        <v/>
      </c>
      <c r="DC16" s="961">
        <f>DC13*DC8</f>
        <v/>
      </c>
      <c r="DD16" s="961">
        <f>DD13*DD8</f>
        <v/>
      </c>
      <c r="DE16" s="961">
        <f>DE13*DE8</f>
        <v/>
      </c>
      <c r="DF16" s="961">
        <f>DF13*DF8</f>
        <v/>
      </c>
      <c r="DG16" s="961">
        <f>DG13*DG8</f>
        <v/>
      </c>
      <c r="DH16" s="961">
        <f>DH13*DH8</f>
        <v/>
      </c>
      <c r="DI16" s="961">
        <f>DI13*DI8</f>
        <v/>
      </c>
      <c r="DJ16" s="961">
        <f>DJ13*DJ8</f>
        <v/>
      </c>
      <c r="DK16" s="961">
        <f>DK13*DK8</f>
        <v/>
      </c>
      <c r="DL16" s="961">
        <f>DL13*DL8</f>
        <v/>
      </c>
      <c r="DM16" s="961">
        <f>DM13*DM8</f>
        <v/>
      </c>
      <c r="DN16" s="961">
        <f>DN13*DN8</f>
        <v/>
      </c>
      <c r="DO16" s="961">
        <f>DO13*DO8</f>
        <v/>
      </c>
      <c r="DP16" s="961">
        <f>DP13*DP8</f>
        <v/>
      </c>
      <c r="DQ16" s="961">
        <f>DQ13*DQ8</f>
        <v/>
      </c>
      <c r="DR16" s="961">
        <f>DR13*DR8</f>
        <v/>
      </c>
      <c r="DS16" s="961">
        <f>DS13*DS8</f>
        <v/>
      </c>
      <c r="DT16" s="961">
        <f>DT13*DT8</f>
        <v/>
      </c>
      <c r="DU16" s="961">
        <f>DU13*DU8</f>
        <v/>
      </c>
      <c r="DV16" s="961">
        <f>DV13*DV8</f>
        <v/>
      </c>
      <c r="DW16" s="961">
        <f>DW13*DW8</f>
        <v/>
      </c>
      <c r="DX16" s="961">
        <f>DX13*DX8</f>
        <v/>
      </c>
      <c r="DY16" s="961">
        <f>DY13*DY8</f>
        <v/>
      </c>
      <c r="DZ16" s="961">
        <f>DZ13*DZ8</f>
        <v/>
      </c>
      <c r="EA16" s="961">
        <f>EA13*EA8</f>
        <v/>
      </c>
      <c r="EB16" s="961">
        <f>EB13*EB8</f>
        <v/>
      </c>
      <c r="EC16" s="961">
        <f>EC13*EC8</f>
        <v/>
      </c>
      <c r="ED16" s="961">
        <f>ED13*ED8</f>
        <v/>
      </c>
      <c r="EE16" s="961">
        <f>EE13*EE8</f>
        <v/>
      </c>
      <c r="EF16" s="961">
        <f>EF13*EF8</f>
        <v/>
      </c>
      <c r="EG16" s="961">
        <f>EG13*EG8</f>
        <v/>
      </c>
      <c r="EH16" s="961">
        <f>EH13*EH8</f>
        <v/>
      </c>
      <c r="EI16" s="961">
        <f>EI13*EI8</f>
        <v/>
      </c>
      <c r="EJ16" s="961">
        <f>EJ13*EJ8</f>
        <v/>
      </c>
      <c r="EK16" s="961">
        <f>EK13*EK8</f>
        <v/>
      </c>
      <c r="EL16" s="961">
        <f>EL13*EL8</f>
        <v/>
      </c>
      <c r="EM16" s="961">
        <f>EM13*EM8</f>
        <v/>
      </c>
      <c r="EN16" s="961">
        <f>EN13*EN8</f>
        <v/>
      </c>
      <c r="EO16" s="961">
        <f>EO13*EO8</f>
        <v/>
      </c>
      <c r="EP16" s="961">
        <f>EP13*EP8</f>
        <v/>
      </c>
      <c r="EQ16" s="961">
        <f>EQ13*EQ8</f>
        <v/>
      </c>
      <c r="ER16" s="961">
        <f>ER13*ER8</f>
        <v/>
      </c>
      <c r="ES16" s="961">
        <f>ES13*ES8</f>
        <v/>
      </c>
      <c r="ET16" s="961">
        <f>ET13*ET8</f>
        <v/>
      </c>
      <c r="EU16" s="961">
        <f>EU13*EU8</f>
        <v/>
      </c>
      <c r="EV16" s="961">
        <f>EV13*EV8</f>
        <v/>
      </c>
    </row>
    <row r="17" ht="15" customHeight="1" s="546">
      <c r="C17" s="967">
        <f>R17</f>
        <v/>
      </c>
      <c r="E17" s="955">
        <f>E5*E7*12</f>
        <v/>
      </c>
      <c r="G17" s="961">
        <f>SUMIFS($U17:$EW17,$U$2:$EW$2,G$2)</f>
        <v/>
      </c>
      <c r="H17" s="961">
        <f>SUMIFS($U17:$EW17,$U$2:$EW$2,H$2)</f>
        <v/>
      </c>
      <c r="I17" s="961">
        <f>SUMIFS($U17:$EW17,$U$2:$EW$2,I$2)</f>
        <v/>
      </c>
      <c r="J17" s="961">
        <f>SUMIFS($U17:$EW17,$U$2:$EW$2,J$2)</f>
        <v/>
      </c>
      <c r="K17" s="961">
        <f>SUMIFS($U17:$EW17,$U$2:$EW$2,K$2)</f>
        <v/>
      </c>
      <c r="L17" s="961">
        <f>SUMIFS($U17:$EW17,$U$2:$EW$2,L$2)</f>
        <v/>
      </c>
      <c r="M17" s="961">
        <f>SUMIFS($U17:$EW17,$U$2:$EW$2,M$2)</f>
        <v/>
      </c>
      <c r="N17" s="961">
        <f>SUMIFS($U17:$EW17,$U$2:$EW$2,N$2)</f>
        <v/>
      </c>
      <c r="O17" s="961">
        <f>SUMIFS($U17:$EW17,$U$2:$EW$2,O$2)</f>
        <v/>
      </c>
      <c r="P17" s="962">
        <f>SUMIFS($U17:$EW17,$U$2:$EW$2,P$2)</f>
        <v/>
      </c>
      <c r="R17" s="759" t="inlineStr">
        <is>
          <t>Gross Potential Rent</t>
        </is>
      </c>
      <c r="T17" s="969" t="n"/>
      <c r="U17" s="961">
        <f>(Units-U$13)*U$7</f>
        <v/>
      </c>
      <c r="V17" s="961">
        <f>(Units-V$13)*V7</f>
        <v/>
      </c>
      <c r="W17" s="961">
        <f>(Units-W$13)*W7</f>
        <v/>
      </c>
      <c r="X17" s="961">
        <f>(Units-X$13)*X7</f>
        <v/>
      </c>
      <c r="Y17" s="961">
        <f>(Units-Y$13)*Y7</f>
        <v/>
      </c>
      <c r="Z17" s="961">
        <f>(Units-Z$13)*Z7</f>
        <v/>
      </c>
      <c r="AA17" s="961">
        <f>(Units-AA$13)*AA7</f>
        <v/>
      </c>
      <c r="AB17" s="961">
        <f>(Units-AB$13)*AB7</f>
        <v/>
      </c>
      <c r="AC17" s="961">
        <f>(Units-AC$13)*AC7</f>
        <v/>
      </c>
      <c r="AD17" s="961">
        <f>(Units-AD$13)*AD7</f>
        <v/>
      </c>
      <c r="AE17" s="961">
        <f>(Units-AE$13)*AE7</f>
        <v/>
      </c>
      <c r="AF17" s="961">
        <f>(Units-AF$13)*AF7</f>
        <v/>
      </c>
      <c r="AG17" s="961">
        <f>(Units-AG$13)*AG7</f>
        <v/>
      </c>
      <c r="AH17" s="961">
        <f>(Units-AH$13)*AH7</f>
        <v/>
      </c>
      <c r="AI17" s="961">
        <f>(Units-AI$13)*AI7</f>
        <v/>
      </c>
      <c r="AJ17" s="961">
        <f>(Units-AJ$13)*AJ7</f>
        <v/>
      </c>
      <c r="AK17" s="961">
        <f>(Units-AK$13)*AK7</f>
        <v/>
      </c>
      <c r="AL17" s="961">
        <f>(Units-AL$13)*AL7</f>
        <v/>
      </c>
      <c r="AM17" s="961">
        <f>(Units-AM$13)*AM7</f>
        <v/>
      </c>
      <c r="AN17" s="961">
        <f>(Units-AN$13)*AN7</f>
        <v/>
      </c>
      <c r="AO17" s="961">
        <f>(Units-AO$13)*AO7</f>
        <v/>
      </c>
      <c r="AP17" s="961">
        <f>(Units-AP$13)*AP7</f>
        <v/>
      </c>
      <c r="AQ17" s="961">
        <f>(Units-AQ$13)*AQ7</f>
        <v/>
      </c>
      <c r="AR17" s="961">
        <f>(Units-AR$13)*AR7</f>
        <v/>
      </c>
      <c r="AS17" s="961">
        <f>(Units-AS$13)*AS7</f>
        <v/>
      </c>
      <c r="AT17" s="961">
        <f>(Units-AT$13)*AT7</f>
        <v/>
      </c>
      <c r="AU17" s="961">
        <f>(Units-AU$13)*AU7</f>
        <v/>
      </c>
      <c r="AV17" s="961">
        <f>(Units-AV$13)*AV7</f>
        <v/>
      </c>
      <c r="AW17" s="961">
        <f>(Units-AW$13)*AW7</f>
        <v/>
      </c>
      <c r="AX17" s="961">
        <f>(Units-AX$13)*AX7</f>
        <v/>
      </c>
      <c r="AY17" s="961">
        <f>(Units-AY$13)*AY7</f>
        <v/>
      </c>
      <c r="AZ17" s="961">
        <f>(Units-AZ$13)*AZ7</f>
        <v/>
      </c>
      <c r="BA17" s="961">
        <f>(Units-BA$13)*BA7</f>
        <v/>
      </c>
      <c r="BB17" s="961">
        <f>(Units-BB$13)*BB7</f>
        <v/>
      </c>
      <c r="BC17" s="961">
        <f>(Units-BC$13)*BC7</f>
        <v/>
      </c>
      <c r="BD17" s="961">
        <f>(Units-BD$13)*BD7</f>
        <v/>
      </c>
      <c r="BE17" s="961">
        <f>(Units-BE$13)*BE7</f>
        <v/>
      </c>
      <c r="BF17" s="961">
        <f>(Units-BF$13)*BF7</f>
        <v/>
      </c>
      <c r="BG17" s="961">
        <f>(Units-BG$13)*BG7</f>
        <v/>
      </c>
      <c r="BH17" s="961">
        <f>(Units-BH$13)*BH7</f>
        <v/>
      </c>
      <c r="BI17" s="961">
        <f>(Units-BI$13)*BI7</f>
        <v/>
      </c>
      <c r="BJ17" s="961">
        <f>(Units-BJ$13)*BJ7</f>
        <v/>
      </c>
      <c r="BK17" s="961">
        <f>(Units-BK$13)*BK7</f>
        <v/>
      </c>
      <c r="BL17" s="961">
        <f>(Units-BL$13)*BL7</f>
        <v/>
      </c>
      <c r="BM17" s="961">
        <f>(Units-BM$13)*BM7</f>
        <v/>
      </c>
      <c r="BN17" s="961">
        <f>(Units-BN$13)*BN7</f>
        <v/>
      </c>
      <c r="BO17" s="961">
        <f>(Units-BO$13)*BO7</f>
        <v/>
      </c>
      <c r="BP17" s="961">
        <f>(Units-BP$13)*BP7</f>
        <v/>
      </c>
      <c r="BQ17" s="961">
        <f>(Units-BQ$13)*BQ7</f>
        <v/>
      </c>
      <c r="BR17" s="961">
        <f>(Units-BR$13)*BR7</f>
        <v/>
      </c>
      <c r="BS17" s="961">
        <f>(Units-BS$13)*BS7</f>
        <v/>
      </c>
      <c r="BT17" s="961">
        <f>(Units-BT$13)*BT7</f>
        <v/>
      </c>
      <c r="BU17" s="961">
        <f>(Units-BU$13)*BU7</f>
        <v/>
      </c>
      <c r="BV17" s="961">
        <f>(Units-BV$13)*BV7</f>
        <v/>
      </c>
      <c r="BW17" s="961">
        <f>(Units-BW$13)*BW7</f>
        <v/>
      </c>
      <c r="BX17" s="961">
        <f>(Units-BX$13)*BX7</f>
        <v/>
      </c>
      <c r="BY17" s="961">
        <f>(Units-BY$13)*BY7</f>
        <v/>
      </c>
      <c r="BZ17" s="961">
        <f>(Units-BZ$13)*BZ7</f>
        <v/>
      </c>
      <c r="CA17" s="961">
        <f>(Units-CA$13)*CA7</f>
        <v/>
      </c>
      <c r="CB17" s="961">
        <f>(Units-CB$13)*CB7</f>
        <v/>
      </c>
      <c r="CC17" s="961">
        <f>(Units-CC$13)*CC7</f>
        <v/>
      </c>
      <c r="CD17" s="961">
        <f>(Units-CD$13)*CD7</f>
        <v/>
      </c>
      <c r="CE17" s="961">
        <f>(Units-CE$13)*CE7</f>
        <v/>
      </c>
      <c r="CF17" s="961">
        <f>(Units-CF$13)*CF7</f>
        <v/>
      </c>
      <c r="CG17" s="961">
        <f>(Units-CG$13)*CG7</f>
        <v/>
      </c>
      <c r="CH17" s="961">
        <f>(Units-CH$13)*CH7</f>
        <v/>
      </c>
      <c r="CI17" s="961">
        <f>(Units-CI$13)*CI7</f>
        <v/>
      </c>
      <c r="CJ17" s="961">
        <f>(Units-CJ$13)*CJ7</f>
        <v/>
      </c>
      <c r="CK17" s="961">
        <f>(Units-CK$13)*CK7</f>
        <v/>
      </c>
      <c r="CL17" s="961">
        <f>(Units-CL$13)*CL7</f>
        <v/>
      </c>
      <c r="CM17" s="961">
        <f>(Units-CM$13)*CM7</f>
        <v/>
      </c>
      <c r="CN17" s="961">
        <f>(Units-CN$13)*CN7</f>
        <v/>
      </c>
      <c r="CO17" s="961">
        <f>(Units-CO$13)*CO7</f>
        <v/>
      </c>
      <c r="CP17" s="961">
        <f>(Units-CP$13)*CP7</f>
        <v/>
      </c>
      <c r="CQ17" s="961">
        <f>(Units-CQ$13)*CQ7</f>
        <v/>
      </c>
      <c r="CR17" s="961">
        <f>(Units-CR$13)*CR7</f>
        <v/>
      </c>
      <c r="CS17" s="961">
        <f>(Units-CS$13)*CS7</f>
        <v/>
      </c>
      <c r="CT17" s="961">
        <f>(Units-CT$13)*CT7</f>
        <v/>
      </c>
      <c r="CU17" s="961">
        <f>(Units-CU$13)*CU7</f>
        <v/>
      </c>
      <c r="CV17" s="961">
        <f>(Units-CV$13)*CV7</f>
        <v/>
      </c>
      <c r="CW17" s="961">
        <f>(Units-CW$13)*CW7</f>
        <v/>
      </c>
      <c r="CX17" s="961">
        <f>(Units-CX$13)*CX7</f>
        <v/>
      </c>
      <c r="CY17" s="961">
        <f>(Units-CY$13)*CY7</f>
        <v/>
      </c>
      <c r="CZ17" s="961">
        <f>(Units-CZ$13)*CZ7</f>
        <v/>
      </c>
      <c r="DA17" s="961">
        <f>(Units-DA$13)*DA7</f>
        <v/>
      </c>
      <c r="DB17" s="961">
        <f>(Units-DB$13)*DB7</f>
        <v/>
      </c>
      <c r="DC17" s="961">
        <f>(Units-DC$13)*DC7</f>
        <v/>
      </c>
      <c r="DD17" s="961">
        <f>(Units-DD$13)*DD7</f>
        <v/>
      </c>
      <c r="DE17" s="961">
        <f>(Units-DE$13)*DE7</f>
        <v/>
      </c>
      <c r="DF17" s="961">
        <f>(Units-DF$13)*DF7</f>
        <v/>
      </c>
      <c r="DG17" s="961">
        <f>(Units-DG$13)*DG7</f>
        <v/>
      </c>
      <c r="DH17" s="961">
        <f>(Units-DH$13)*DH7</f>
        <v/>
      </c>
      <c r="DI17" s="961">
        <f>(Units-DI$13)*DI7</f>
        <v/>
      </c>
      <c r="DJ17" s="961">
        <f>(Units-DJ$13)*DJ7</f>
        <v/>
      </c>
      <c r="DK17" s="961">
        <f>(Units-DK$13)*DK7</f>
        <v/>
      </c>
      <c r="DL17" s="961">
        <f>(Units-DL$13)*DL7</f>
        <v/>
      </c>
      <c r="DM17" s="961">
        <f>(Units-DM$13)*DM7</f>
        <v/>
      </c>
      <c r="DN17" s="961">
        <f>(Units-DN$13)*DN7</f>
        <v/>
      </c>
      <c r="DO17" s="961">
        <f>(Units-DO$13)*DO7</f>
        <v/>
      </c>
      <c r="DP17" s="961">
        <f>(Units-DP$13)*DP7</f>
        <v/>
      </c>
      <c r="DQ17" s="961">
        <f>(Units-DQ$13)*DQ7</f>
        <v/>
      </c>
      <c r="DR17" s="961">
        <f>(Units-DR$13)*DR7</f>
        <v/>
      </c>
      <c r="DS17" s="961">
        <f>(Units-DS$13)*DS7</f>
        <v/>
      </c>
      <c r="DT17" s="961">
        <f>(Units-DT$13)*DT7</f>
        <v/>
      </c>
      <c r="DU17" s="961">
        <f>(Units-DU$13)*DU7</f>
        <v/>
      </c>
      <c r="DV17" s="961">
        <f>(Units-DV$13)*DV7</f>
        <v/>
      </c>
      <c r="DW17" s="961">
        <f>(Units-DW$13)*DW7</f>
        <v/>
      </c>
      <c r="DX17" s="961">
        <f>(Units-DX$13)*DX7</f>
        <v/>
      </c>
      <c r="DY17" s="961">
        <f>(Units-DY$13)*DY7</f>
        <v/>
      </c>
      <c r="DZ17" s="961">
        <f>(Units-DZ$13)*DZ7</f>
        <v/>
      </c>
      <c r="EA17" s="961">
        <f>(Units-EA$13)*EA7</f>
        <v/>
      </c>
      <c r="EB17" s="961">
        <f>(Units-EB$13)*EB7</f>
        <v/>
      </c>
      <c r="EC17" s="961">
        <f>(Units-EC$13)*EC7</f>
        <v/>
      </c>
      <c r="ED17" s="961">
        <f>(Units-ED$13)*ED7</f>
        <v/>
      </c>
      <c r="EE17" s="961">
        <f>(Units-EE$13)*EE7</f>
        <v/>
      </c>
      <c r="EF17" s="961">
        <f>(Units-EF$13)*EF7</f>
        <v/>
      </c>
      <c r="EG17" s="961">
        <f>(Units-EG$13)*EG7</f>
        <v/>
      </c>
      <c r="EH17" s="961">
        <f>(Units-EH$13)*EH7</f>
        <v/>
      </c>
      <c r="EI17" s="961">
        <f>(Units-EI$13)*EI7</f>
        <v/>
      </c>
      <c r="EJ17" s="961">
        <f>(Units-EJ$13)*EJ7</f>
        <v/>
      </c>
      <c r="EK17" s="961">
        <f>(Units-EK$13)*EK7</f>
        <v/>
      </c>
      <c r="EL17" s="961">
        <f>(Units-EL$13)*EL7</f>
        <v/>
      </c>
      <c r="EM17" s="961">
        <f>(Units-EM$13)*EM7</f>
        <v/>
      </c>
      <c r="EN17" s="961">
        <f>(Units-EN$13)*EN7</f>
        <v/>
      </c>
      <c r="EO17" s="961">
        <f>(Units-EO$13)*EO7</f>
        <v/>
      </c>
      <c r="EP17" s="961">
        <f>(Units-EP$13)*EP7</f>
        <v/>
      </c>
      <c r="EQ17" s="961">
        <f>(Units-EQ$13)*EQ7</f>
        <v/>
      </c>
      <c r="ER17" s="961">
        <f>(Units-ER$13)*ER7</f>
        <v/>
      </c>
      <c r="ES17" s="961">
        <f>(Units-ES$13)*ES7</f>
        <v/>
      </c>
      <c r="ET17" s="961">
        <f>(Units-ET$13)*ET7</f>
        <v/>
      </c>
      <c r="EU17" s="961">
        <f>(Units-EU$13)*EU7</f>
        <v/>
      </c>
      <c r="EV17" s="961">
        <f>(Units-EV$13)*EV7</f>
        <v/>
      </c>
    </row>
    <row r="18" ht="15" customHeight="1" s="546">
      <c r="C18" s="970">
        <f>R18</f>
        <v/>
      </c>
      <c r="E18" s="955">
        <f>E17*-(1-E6)</f>
        <v/>
      </c>
      <c r="F18" s="961" t="n"/>
      <c r="G18" s="961">
        <f>SUMIFS($U18:$EW18,$U$2:$EW$2,G$2)</f>
        <v/>
      </c>
      <c r="H18" s="961">
        <f>SUMIFS($U18:$EW18,$U$2:$EW$2,H$2)</f>
        <v/>
      </c>
      <c r="I18" s="961">
        <f>SUMIFS($U18:$EW18,$U$2:$EW$2,I$2)</f>
        <v/>
      </c>
      <c r="J18" s="961">
        <f>SUMIFS($U18:$EW18,$U$2:$EW$2,J$2)</f>
        <v/>
      </c>
      <c r="K18" s="961">
        <f>SUMIFS($U18:$EW18,$U$2:$EW$2,K$2)</f>
        <v/>
      </c>
      <c r="L18" s="961">
        <f>SUMIFS($U18:$EW18,$U$2:$EW$2,L$2)</f>
        <v/>
      </c>
      <c r="M18" s="961">
        <f>SUMIFS($U18:$EW18,$U$2:$EW$2,M$2)</f>
        <v/>
      </c>
      <c r="N18" s="961">
        <f>SUMIFS($U18:$EW18,$U$2:$EW$2,N$2)</f>
        <v/>
      </c>
      <c r="O18" s="961">
        <f>SUMIFS($U18:$EW18,$U$2:$EW$2,O$2)</f>
        <v/>
      </c>
      <c r="P18" s="962">
        <f>SUMIFS($U18:$EW18,$U$2:$EW$2,P$2)</f>
        <v/>
      </c>
      <c r="R18" s="759" t="inlineStr">
        <is>
          <t>Vacancy</t>
        </is>
      </c>
      <c r="T18" s="971" t="n"/>
      <c r="U18" s="961">
        <f>IFERROR(-SUM(U$16:U$17)*(1-U$6),0)</f>
        <v/>
      </c>
      <c r="V18" s="961">
        <f>IFERROR(-SUM(V$16:V$17)*(1-V$6),0)</f>
        <v/>
      </c>
      <c r="W18" s="961">
        <f>IFERROR(-SUM(W$16:W$17)*(1-W$6),0)</f>
        <v/>
      </c>
      <c r="X18" s="961">
        <f>IFERROR(-SUM(X$16:X$17)*(1-X$6),0)</f>
        <v/>
      </c>
      <c r="Y18" s="961">
        <f>IFERROR(-SUM(Y$16:Y$17)*(1-Y$6),0)</f>
        <v/>
      </c>
      <c r="Z18" s="961">
        <f>IFERROR(-SUM(Z$16:Z$17)*(1-Z$6),0)</f>
        <v/>
      </c>
      <c r="AA18" s="961">
        <f>IFERROR(-SUM(AA$16:AA$17)*(1-AA$6),0)</f>
        <v/>
      </c>
      <c r="AB18" s="961">
        <f>IFERROR(-SUM(AB$16:AB$17)*(1-AB$6),0)</f>
        <v/>
      </c>
      <c r="AC18" s="961">
        <f>IFERROR(-SUM(AC$16:AC$17)*(1-AC$6),0)</f>
        <v/>
      </c>
      <c r="AD18" s="961">
        <f>IFERROR(-SUM(AD$16:AD$17)*(1-AD$6),0)</f>
        <v/>
      </c>
      <c r="AE18" s="961">
        <f>IFERROR(-SUM(AE$16:AE$17)*(1-AE$6),0)</f>
        <v/>
      </c>
      <c r="AF18" s="961">
        <f>IFERROR(-SUM(AF$16:AF$17)*(1-AF$6),0)</f>
        <v/>
      </c>
      <c r="AG18" s="961">
        <f>IFERROR(-SUM(AG$16:AG$17)*(1-AG$6),0)</f>
        <v/>
      </c>
      <c r="AH18" s="961">
        <f>IFERROR(-SUM(AH$16:AH$17)*(1-AH$6),0)</f>
        <v/>
      </c>
      <c r="AI18" s="961">
        <f>IFERROR(-SUM(AI$16:AI$17)*(1-AI$6),0)</f>
        <v/>
      </c>
      <c r="AJ18" s="961">
        <f>IFERROR(-SUM(AJ$16:AJ$17)*(1-AJ$6),0)</f>
        <v/>
      </c>
      <c r="AK18" s="961">
        <f>IFERROR(-SUM(AK$16:AK$17)*(1-AK$6),0)</f>
        <v/>
      </c>
      <c r="AL18" s="961">
        <f>IFERROR(-SUM(AL$16:AL$17)*(1-AL$6),0)</f>
        <v/>
      </c>
      <c r="AM18" s="961">
        <f>IFERROR(-SUM(AM$16:AM$17)*(1-AM$6),0)</f>
        <v/>
      </c>
      <c r="AN18" s="961">
        <f>IFERROR(-SUM(AN$16:AN$17)*(1-AN$6),0)</f>
        <v/>
      </c>
      <c r="AO18" s="961">
        <f>IFERROR(-SUM(AO$16:AO$17)*(1-AO$6),0)</f>
        <v/>
      </c>
      <c r="AP18" s="961">
        <f>IFERROR(-SUM(AP$16:AP$17)*(1-AP$6),0)</f>
        <v/>
      </c>
      <c r="AQ18" s="961">
        <f>IFERROR(-SUM(AQ$16:AQ$17)*(1-AQ$6),0)</f>
        <v/>
      </c>
      <c r="AR18" s="961">
        <f>IFERROR(-SUM(AR$16:AR$17)*(1-AR$6),0)</f>
        <v/>
      </c>
      <c r="AS18" s="961">
        <f>IFERROR(-SUM(AS$16:AS$17)*(1-AS$6),0)</f>
        <v/>
      </c>
      <c r="AT18" s="961">
        <f>IFERROR(-SUM(AT$16:AT$17)*(1-AT$6),0)</f>
        <v/>
      </c>
      <c r="AU18" s="961">
        <f>IFERROR(-SUM(AU$16:AU$17)*(1-AU$6),0)</f>
        <v/>
      </c>
      <c r="AV18" s="961">
        <f>IFERROR(-SUM(AV$16:AV$17)*(1-AV$6),0)</f>
        <v/>
      </c>
      <c r="AW18" s="961">
        <f>IFERROR(-SUM(AW$16:AW$17)*(1-AW$6),0)</f>
        <v/>
      </c>
      <c r="AX18" s="961">
        <f>IFERROR(-SUM(AX$16:AX$17)*(1-AX$6),0)</f>
        <v/>
      </c>
      <c r="AY18" s="961">
        <f>IFERROR(-SUM(AY$16:AY$17)*(1-AY$6),0)</f>
        <v/>
      </c>
      <c r="AZ18" s="961">
        <f>IFERROR(-SUM(AZ$16:AZ$17)*(1-AZ$6),0)</f>
        <v/>
      </c>
      <c r="BA18" s="961">
        <f>IFERROR(-SUM(BA$16:BA$17)*(1-BA$6),0)</f>
        <v/>
      </c>
      <c r="BB18" s="961">
        <f>IFERROR(-SUM(BB$16:BB$17)*(1-BB$6),0)</f>
        <v/>
      </c>
      <c r="BC18" s="961">
        <f>IFERROR(-SUM(BC$16:BC$17)*(1-BC$6),0)</f>
        <v/>
      </c>
      <c r="BD18" s="961">
        <f>IFERROR(-SUM(BD$16:BD$17)*(1-BD$6),0)</f>
        <v/>
      </c>
      <c r="BE18" s="961">
        <f>IFERROR(-SUM(BE$16:BE$17)*(1-BE$6),0)</f>
        <v/>
      </c>
      <c r="BF18" s="961">
        <f>IFERROR(-SUM(BF$16:BF$17)*(1-BF$6),0)</f>
        <v/>
      </c>
      <c r="BG18" s="961">
        <f>IFERROR(-SUM(BG$16:BG$17)*(1-BG$6),0)</f>
        <v/>
      </c>
      <c r="BH18" s="961">
        <f>IFERROR(-SUM(BH$16:BH$17)*(1-BH$6),0)</f>
        <v/>
      </c>
      <c r="BI18" s="961">
        <f>IFERROR(-SUM(BI$16:BI$17)*(1-BI$6),0)</f>
        <v/>
      </c>
      <c r="BJ18" s="961">
        <f>IFERROR(-SUM(BJ$16:BJ$17)*(1-BJ$6),0)</f>
        <v/>
      </c>
      <c r="BK18" s="961">
        <f>IFERROR(-SUM(BK$16:BK$17)*(1-BK$6),0)</f>
        <v/>
      </c>
      <c r="BL18" s="961">
        <f>IFERROR(-SUM(BL$16:BL$17)*(1-BL$6),0)</f>
        <v/>
      </c>
      <c r="BM18" s="961">
        <f>IFERROR(-SUM(BM$16:BM$17)*(1-BM$6),0)</f>
        <v/>
      </c>
      <c r="BN18" s="961">
        <f>IFERROR(-SUM(BN$16:BN$17)*(1-BN$6),0)</f>
        <v/>
      </c>
      <c r="BO18" s="961">
        <f>IFERROR(-SUM(BO$16:BO$17)*(1-BO$6),0)</f>
        <v/>
      </c>
      <c r="BP18" s="961">
        <f>IFERROR(-SUM(BP$16:BP$17)*(1-BP$6),0)</f>
        <v/>
      </c>
      <c r="BQ18" s="961">
        <f>IFERROR(-SUM(BQ$16:BQ$17)*(1-BQ$6),0)</f>
        <v/>
      </c>
      <c r="BR18" s="961">
        <f>IFERROR(-SUM(BR$16:BR$17)*(1-BR$6),0)</f>
        <v/>
      </c>
      <c r="BS18" s="961">
        <f>IFERROR(-SUM(BS$16:BS$17)*(1-BS$6),0)</f>
        <v/>
      </c>
      <c r="BT18" s="961">
        <f>IFERROR(-SUM(BT$16:BT$17)*(1-BT$6),0)</f>
        <v/>
      </c>
      <c r="BU18" s="961">
        <f>IFERROR(-SUM(BU$16:BU$17)*(1-BU$6),0)</f>
        <v/>
      </c>
      <c r="BV18" s="961">
        <f>IFERROR(-SUM(BV$16:BV$17)*(1-BV$6),0)</f>
        <v/>
      </c>
      <c r="BW18" s="961">
        <f>IFERROR(-SUM(BW$16:BW$17)*(1-BW$6),0)</f>
        <v/>
      </c>
      <c r="BX18" s="961">
        <f>IFERROR(-SUM(BX$16:BX$17)*(1-BX$6),0)</f>
        <v/>
      </c>
      <c r="BY18" s="961">
        <f>IFERROR(-SUM(BY$16:BY$17)*(1-BY$6),0)</f>
        <v/>
      </c>
      <c r="BZ18" s="961">
        <f>IFERROR(-SUM(BZ$16:BZ$17)*(1-BZ$6),0)</f>
        <v/>
      </c>
      <c r="CA18" s="961">
        <f>IFERROR(-SUM(CA$16:CA$17)*(1-CA$6),0)</f>
        <v/>
      </c>
      <c r="CB18" s="961">
        <f>IFERROR(-SUM(CB$16:CB$17)*(1-CB$6),0)</f>
        <v/>
      </c>
      <c r="CC18" s="961">
        <f>IFERROR(-SUM(CC$16:CC$17)*(1-CC$6),0)</f>
        <v/>
      </c>
      <c r="CD18" s="961">
        <f>IFERROR(-SUM(CD$16:CD$17)*(1-CD$6),0)</f>
        <v/>
      </c>
      <c r="CE18" s="961">
        <f>IFERROR(-SUM(CE$16:CE$17)*(1-CE$6),0)</f>
        <v/>
      </c>
      <c r="CF18" s="961">
        <f>IFERROR(-SUM(CF$16:CF$17)*(1-CF$6),0)</f>
        <v/>
      </c>
      <c r="CG18" s="961">
        <f>IFERROR(-SUM(CG$16:CG$17)*(1-CG$6),0)</f>
        <v/>
      </c>
      <c r="CH18" s="961">
        <f>IFERROR(-SUM(CH$16:CH$17)*(1-CH$6),0)</f>
        <v/>
      </c>
      <c r="CI18" s="961">
        <f>IFERROR(-SUM(CI$16:CI$17)*(1-CI$6),0)</f>
        <v/>
      </c>
      <c r="CJ18" s="961">
        <f>IFERROR(-SUM(CJ$16:CJ$17)*(1-CJ$6),0)</f>
        <v/>
      </c>
      <c r="CK18" s="961">
        <f>IFERROR(-SUM(CK$16:CK$17)*(1-CK$6),0)</f>
        <v/>
      </c>
      <c r="CL18" s="961">
        <f>IFERROR(-SUM(CL$16:CL$17)*(1-CL$6),0)</f>
        <v/>
      </c>
      <c r="CM18" s="961">
        <f>IFERROR(-SUM(CM$16:CM$17)*(1-CM$6),0)</f>
        <v/>
      </c>
      <c r="CN18" s="961">
        <f>IFERROR(-SUM(CN$16:CN$17)*(1-CN$6),0)</f>
        <v/>
      </c>
      <c r="CO18" s="961">
        <f>IFERROR(-SUM(CO$16:CO$17)*(1-CO$6),0)</f>
        <v/>
      </c>
      <c r="CP18" s="961">
        <f>IFERROR(-SUM(CP$16:CP$17)*(1-CP$6),0)</f>
        <v/>
      </c>
      <c r="CQ18" s="961">
        <f>IFERROR(-SUM(CQ$16:CQ$17)*(1-CQ$6),0)</f>
        <v/>
      </c>
      <c r="CR18" s="961">
        <f>IFERROR(-SUM(CR$16:CR$17)*(1-CR$6),0)</f>
        <v/>
      </c>
      <c r="CS18" s="961">
        <f>IFERROR(-SUM(CS$16:CS$17)*(1-CS$6),0)</f>
        <v/>
      </c>
      <c r="CT18" s="961">
        <f>IFERROR(-SUM(CT$16:CT$17)*(1-CT$6),0)</f>
        <v/>
      </c>
      <c r="CU18" s="961">
        <f>IFERROR(-SUM(CU$16:CU$17)*(1-CU$6),0)</f>
        <v/>
      </c>
      <c r="CV18" s="961">
        <f>IFERROR(-SUM(CV$16:CV$17)*(1-CV$6),0)</f>
        <v/>
      </c>
      <c r="CW18" s="961">
        <f>IFERROR(-SUM(CW$16:CW$17)*(1-CW$6),0)</f>
        <v/>
      </c>
      <c r="CX18" s="961">
        <f>IFERROR(-SUM(CX$16:CX$17)*(1-CX$6),0)</f>
        <v/>
      </c>
      <c r="CY18" s="961">
        <f>IFERROR(-SUM(CY$16:CY$17)*(1-CY$6),0)</f>
        <v/>
      </c>
      <c r="CZ18" s="961">
        <f>IFERROR(-SUM(CZ$16:CZ$17)*(1-CZ$6),0)</f>
        <v/>
      </c>
      <c r="DA18" s="961">
        <f>IFERROR(-SUM(DA$16:DA$17)*(1-DA$6),0)</f>
        <v/>
      </c>
      <c r="DB18" s="961">
        <f>IFERROR(-SUM(DB$16:DB$17)*(1-DB$6),0)</f>
        <v/>
      </c>
      <c r="DC18" s="961">
        <f>IFERROR(-SUM(DC$16:DC$17)*(1-DC$6),0)</f>
        <v/>
      </c>
      <c r="DD18" s="961">
        <f>IFERROR(-SUM(DD$16:DD$17)*(1-DD$6),0)</f>
        <v/>
      </c>
      <c r="DE18" s="961">
        <f>IFERROR(-SUM(DE$16:DE$17)*(1-DE$6),0)</f>
        <v/>
      </c>
      <c r="DF18" s="961">
        <f>IFERROR(-SUM(DF$16:DF$17)*(1-DF$6),0)</f>
        <v/>
      </c>
      <c r="DG18" s="961">
        <f>IFERROR(-SUM(DG$16:DG$17)*(1-DG$6),0)</f>
        <v/>
      </c>
      <c r="DH18" s="961">
        <f>IFERROR(-SUM(DH$16:DH$17)*(1-DH$6),0)</f>
        <v/>
      </c>
      <c r="DI18" s="961">
        <f>IFERROR(-SUM(DI$16:DI$17)*(1-DI$6),0)</f>
        <v/>
      </c>
      <c r="DJ18" s="961">
        <f>IFERROR(-SUM(DJ$16:DJ$17)*(1-DJ$6),0)</f>
        <v/>
      </c>
      <c r="DK18" s="961">
        <f>IFERROR(-SUM(DK$16:DK$17)*(1-DK$6),0)</f>
        <v/>
      </c>
      <c r="DL18" s="961">
        <f>IFERROR(-SUM(DL$16:DL$17)*(1-DL$6),0)</f>
        <v/>
      </c>
      <c r="DM18" s="961">
        <f>IFERROR(-SUM(DM$16:DM$17)*(1-DM$6),0)</f>
        <v/>
      </c>
      <c r="DN18" s="961">
        <f>IFERROR(-SUM(DN$16:DN$17)*(1-DN$6),0)</f>
        <v/>
      </c>
      <c r="DO18" s="961">
        <f>IFERROR(-SUM(DO$16:DO$17)*(1-DO$6),0)</f>
        <v/>
      </c>
      <c r="DP18" s="961">
        <f>IFERROR(-SUM(DP$16:DP$17)*(1-DP$6),0)</f>
        <v/>
      </c>
      <c r="DQ18" s="961">
        <f>IFERROR(-SUM(DQ$16:DQ$17)*(1-DQ$6),0)</f>
        <v/>
      </c>
      <c r="DR18" s="961">
        <f>IFERROR(-SUM(DR$16:DR$17)*(1-DR$6),0)</f>
        <v/>
      </c>
      <c r="DS18" s="961">
        <f>IFERROR(-SUM(DS$16:DS$17)*(1-DS$6),0)</f>
        <v/>
      </c>
      <c r="DT18" s="961">
        <f>IFERROR(-SUM(DT$16:DT$17)*(1-DT$6),0)</f>
        <v/>
      </c>
      <c r="DU18" s="961">
        <f>IFERROR(-SUM(DU$16:DU$17)*(1-DU$6),0)</f>
        <v/>
      </c>
      <c r="DV18" s="961">
        <f>IFERROR(-SUM(DV$16:DV$17)*(1-DV$6),0)</f>
        <v/>
      </c>
      <c r="DW18" s="961">
        <f>IFERROR(-SUM(DW$16:DW$17)*(1-DW$6),0)</f>
        <v/>
      </c>
      <c r="DX18" s="961">
        <f>IFERROR(-SUM(DX$16:DX$17)*(1-DX$6),0)</f>
        <v/>
      </c>
      <c r="DY18" s="961">
        <f>IFERROR(-SUM(DY$16:DY$17)*(1-DY$6),0)</f>
        <v/>
      </c>
      <c r="DZ18" s="961">
        <f>IFERROR(-SUM(DZ$16:DZ$17)*(1-DZ$6),0)</f>
        <v/>
      </c>
      <c r="EA18" s="961">
        <f>IFERROR(-SUM(EA$16:EA$17)*(1-EA$6),0)</f>
        <v/>
      </c>
      <c r="EB18" s="961">
        <f>IFERROR(-SUM(EB$16:EB$17)*(1-EB$6),0)</f>
        <v/>
      </c>
      <c r="EC18" s="961">
        <f>IFERROR(-SUM(EC$16:EC$17)*(1-EC$6),0)</f>
        <v/>
      </c>
      <c r="ED18" s="961">
        <f>IFERROR(-SUM(ED$16:ED$17)*(1-ED$6),0)</f>
        <v/>
      </c>
      <c r="EE18" s="961">
        <f>IFERROR(-SUM(EE$16:EE$17)*(1-EE$6),0)</f>
        <v/>
      </c>
      <c r="EF18" s="961">
        <f>IFERROR(-SUM(EF$16:EF$17)*(1-EF$6),0)</f>
        <v/>
      </c>
      <c r="EG18" s="961">
        <f>IFERROR(-SUM(EG$16:EG$17)*(1-EG$6),0)</f>
        <v/>
      </c>
      <c r="EH18" s="961">
        <f>IFERROR(-SUM(EH$16:EH$17)*(1-EH$6),0)</f>
        <v/>
      </c>
      <c r="EI18" s="961">
        <f>IFERROR(-SUM(EI$16:EI$17)*(1-EI$6),0)</f>
        <v/>
      </c>
      <c r="EJ18" s="961">
        <f>IFERROR(-SUM(EJ$16:EJ$17)*(1-EJ$6),0)</f>
        <v/>
      </c>
      <c r="EK18" s="961">
        <f>IFERROR(-SUM(EK$16:EK$17)*(1-EK$6),0)</f>
        <v/>
      </c>
      <c r="EL18" s="961">
        <f>IFERROR(-SUM(EL$16:EL$17)*(1-EL$6),0)</f>
        <v/>
      </c>
      <c r="EM18" s="961">
        <f>IFERROR(-SUM(EM$16:EM$17)*(1-EM$6),0)</f>
        <v/>
      </c>
      <c r="EN18" s="961">
        <f>IFERROR(-SUM(EN$16:EN$17)*(1-EN$6),0)</f>
        <v/>
      </c>
      <c r="EO18" s="961">
        <f>IFERROR(-SUM(EO$16:EO$17)*(1-EO$6),0)</f>
        <v/>
      </c>
      <c r="EP18" s="961">
        <f>IFERROR(-SUM(EP$16:EP$17)*(1-EP$6),0)</f>
        <v/>
      </c>
      <c r="EQ18" s="961">
        <f>IFERROR(-SUM(EQ$16:EQ$17)*(1-EQ$6),0)</f>
        <v/>
      </c>
      <c r="ER18" s="961">
        <f>IFERROR(-SUM(ER$16:ER$17)*(1-ER$6),0)</f>
        <v/>
      </c>
      <c r="ES18" s="961">
        <f>IFERROR(-SUM(ES$16:ES$17)*(1-ES$6),0)</f>
        <v/>
      </c>
      <c r="ET18" s="961">
        <f>IFERROR(-SUM(ET$16:ET$17)*(1-ET$6),0)</f>
        <v/>
      </c>
      <c r="EU18" s="961">
        <f>IFERROR(-SUM(EU$16:EU$17)*(1-EU$6),0)</f>
        <v/>
      </c>
      <c r="EV18" s="961">
        <f>IFERROR(-SUM(EV$16:EV$17)*(1-EV$6),0)</f>
        <v/>
      </c>
    </row>
    <row r="19" ht="15.75" customHeight="1" s="546">
      <c r="C19" s="972">
        <f>R19</f>
        <v/>
      </c>
      <c r="D19" s="973" t="n"/>
      <c r="E19" s="974" t="n"/>
      <c r="F19" s="975" t="n"/>
      <c r="G19" s="975">
        <f>SUMIFS($U19:$EW19,$U$2:$EW$2,G$2)</f>
        <v/>
      </c>
      <c r="H19" s="975">
        <f>SUMIFS($U19:$EW19,$U$2:$EW$2,H$2)</f>
        <v/>
      </c>
      <c r="I19" s="975">
        <f>SUMIFS($U19:$EW19,$U$2:$EW$2,I$2)</f>
        <v/>
      </c>
      <c r="J19" s="975">
        <f>SUMIFS($U19:$EW19,$U$2:$EW$2,J$2)</f>
        <v/>
      </c>
      <c r="K19" s="975">
        <f>SUMIFS($U19:$EW19,$U$2:$EW$2,K$2)</f>
        <v/>
      </c>
      <c r="L19" s="975">
        <f>SUMIFS($U19:$EW19,$U$2:$EW$2,L$2)</f>
        <v/>
      </c>
      <c r="M19" s="975">
        <f>SUMIFS($U19:$EW19,$U$2:$EW$2,M$2)</f>
        <v/>
      </c>
      <c r="N19" s="975">
        <f>SUMIFS($U19:$EW19,$U$2:$EW$2,N$2)</f>
        <v/>
      </c>
      <c r="O19" s="975">
        <f>SUMIFS($U19:$EW19,$U$2:$EW$2,O$2)</f>
        <v/>
      </c>
      <c r="P19" s="976">
        <f>SUMIFS($U19:$EW19,$U$2:$EW$2,P$2)</f>
        <v/>
      </c>
      <c r="R19" s="759" t="inlineStr">
        <is>
          <t>Bad Debt &amp; Loss to Lease</t>
        </is>
      </c>
      <c r="T19" s="971" t="n"/>
      <c r="U19" s="975">
        <f>IFERROR(SUM(U$16:U$17)*-Inputs!$J$23,0)</f>
        <v/>
      </c>
      <c r="V19" s="975">
        <f>IFERROR(SUM(V$16:V$17)*-Inputs!$J$23,0)</f>
        <v/>
      </c>
      <c r="W19" s="975">
        <f>IFERROR(SUM(W$16:W$17)*-Inputs!$J$23,0)</f>
        <v/>
      </c>
      <c r="X19" s="975">
        <f>IFERROR(SUM(X$16:X$17)*-Inputs!$J$23,0)</f>
        <v/>
      </c>
      <c r="Y19" s="975">
        <f>IFERROR(SUM(Y$16:Y$17)*-Inputs!$J$23,0)</f>
        <v/>
      </c>
      <c r="Z19" s="975">
        <f>IFERROR(SUM(Z$16:Z$17)*-Inputs!$J$23,0)</f>
        <v/>
      </c>
      <c r="AA19" s="975">
        <f>IFERROR(SUM(AA$16:AA$17)*-Inputs!$J$23,0)</f>
        <v/>
      </c>
      <c r="AB19" s="975">
        <f>IFERROR(SUM(AB$16:AB$17)*-Inputs!$J$23,0)</f>
        <v/>
      </c>
      <c r="AC19" s="975">
        <f>IFERROR(SUM(AC$16:AC$17)*-Inputs!$J$23,0)</f>
        <v/>
      </c>
      <c r="AD19" s="975">
        <f>IFERROR(SUM(AD$16:AD$17)*-Inputs!$J$23,0)</f>
        <v/>
      </c>
      <c r="AE19" s="975">
        <f>IFERROR(SUM(AE$16:AE$17)*-Inputs!$J$23,0)</f>
        <v/>
      </c>
      <c r="AF19" s="975">
        <f>IFERROR(SUM(AF$16:AF$17)*-Inputs!$J$23,0)</f>
        <v/>
      </c>
      <c r="AG19" s="975">
        <f>IFERROR(SUM(AG$16:AG$17)*-Inputs!$J$23,0)</f>
        <v/>
      </c>
      <c r="AH19" s="975">
        <f>IFERROR(SUM(AH$16:AH$17)*-Inputs!$J$23,0)</f>
        <v/>
      </c>
      <c r="AI19" s="975">
        <f>IFERROR(SUM(AI$16:AI$17)*-Inputs!$J$23,0)</f>
        <v/>
      </c>
      <c r="AJ19" s="975">
        <f>IFERROR(SUM(AJ$16:AJ$17)*-Inputs!$J$23,0)</f>
        <v/>
      </c>
      <c r="AK19" s="975">
        <f>IFERROR(SUM(AK$16:AK$17)*-Inputs!$J$23,0)</f>
        <v/>
      </c>
      <c r="AL19" s="975">
        <f>IFERROR(SUM(AL$16:AL$17)*-Inputs!$J$23,0)</f>
        <v/>
      </c>
      <c r="AM19" s="975">
        <f>IFERROR(SUM(AM$16:AM$17)*-Inputs!$J$23,0)</f>
        <v/>
      </c>
      <c r="AN19" s="975">
        <f>IFERROR(SUM(AN$16:AN$17)*-Inputs!$J$23,0)</f>
        <v/>
      </c>
      <c r="AO19" s="975">
        <f>IFERROR(SUM(AO$16:AO$17)*-Inputs!$J$23,0)</f>
        <v/>
      </c>
      <c r="AP19" s="975">
        <f>IFERROR(SUM(AP$16:AP$17)*-Inputs!$J$23,0)</f>
        <v/>
      </c>
      <c r="AQ19" s="975">
        <f>IFERROR(SUM(AQ$16:AQ$17)*-Inputs!$J$23,0)</f>
        <v/>
      </c>
      <c r="AR19" s="975">
        <f>IFERROR(SUM(AR$16:AR$17)*-Inputs!$J$23,0)</f>
        <v/>
      </c>
      <c r="AS19" s="975">
        <f>IFERROR(SUM(AS$16:AS$17)*-Inputs!$J$23,0)</f>
        <v/>
      </c>
      <c r="AT19" s="975">
        <f>IFERROR(SUM(AT$16:AT$17)*-Inputs!$J$23,0)</f>
        <v/>
      </c>
      <c r="AU19" s="975">
        <f>IFERROR(SUM(AU$16:AU$17)*-Inputs!$J$23,0)</f>
        <v/>
      </c>
      <c r="AV19" s="975">
        <f>IFERROR(SUM(AV$16:AV$17)*-Inputs!$J$23,0)</f>
        <v/>
      </c>
      <c r="AW19" s="975">
        <f>IFERROR(SUM(AW$16:AW$17)*-Inputs!$J$23,0)</f>
        <v/>
      </c>
      <c r="AX19" s="975">
        <f>IFERROR(SUM(AX$16:AX$17)*-Inputs!$J$23,0)</f>
        <v/>
      </c>
      <c r="AY19" s="975">
        <f>IFERROR(SUM(AY$16:AY$17)*-Inputs!$J$23,0)</f>
        <v/>
      </c>
      <c r="AZ19" s="975">
        <f>IFERROR(SUM(AZ$16:AZ$17)*-Inputs!$J$23,0)</f>
        <v/>
      </c>
      <c r="BA19" s="975">
        <f>IFERROR(SUM(BA$16:BA$17)*-Inputs!$J$23,0)</f>
        <v/>
      </c>
      <c r="BB19" s="975">
        <f>IFERROR(SUM(BB$16:BB$17)*-Inputs!$J$23,0)</f>
        <v/>
      </c>
      <c r="BC19" s="975">
        <f>IFERROR(SUM(BC$16:BC$17)*-Inputs!$J$23,0)</f>
        <v/>
      </c>
      <c r="BD19" s="975">
        <f>IFERROR(SUM(BD$16:BD$17)*-Inputs!$J$23,0)</f>
        <v/>
      </c>
      <c r="BE19" s="975">
        <f>IFERROR(SUM(BE$16:BE$17)*-Inputs!$J$23,0)</f>
        <v/>
      </c>
      <c r="BF19" s="975">
        <f>IFERROR(SUM(BF$16:BF$17)*-Inputs!$J$23,0)</f>
        <v/>
      </c>
      <c r="BG19" s="975">
        <f>IFERROR(SUM(BG$16:BG$17)*-Inputs!$J$23,0)</f>
        <v/>
      </c>
      <c r="BH19" s="975">
        <f>IFERROR(SUM(BH$16:BH$17)*-Inputs!$J$23,0)</f>
        <v/>
      </c>
      <c r="BI19" s="975">
        <f>IFERROR(SUM(BI$16:BI$17)*-Inputs!$J$23,0)</f>
        <v/>
      </c>
      <c r="BJ19" s="975">
        <f>IFERROR(SUM(BJ$16:BJ$17)*-Inputs!$J$23,0)</f>
        <v/>
      </c>
      <c r="BK19" s="975">
        <f>IFERROR(SUM(BK$16:BK$17)*-Inputs!$J$23,0)</f>
        <v/>
      </c>
      <c r="BL19" s="975">
        <f>IFERROR(SUM(BL$16:BL$17)*-Inputs!$J$23,0)</f>
        <v/>
      </c>
      <c r="BM19" s="975">
        <f>IFERROR(SUM(BM$16:BM$17)*-Inputs!$J$23,0)</f>
        <v/>
      </c>
      <c r="BN19" s="975">
        <f>IFERROR(SUM(BN$16:BN$17)*-Inputs!$J$23,0)</f>
        <v/>
      </c>
      <c r="BO19" s="975">
        <f>IFERROR(SUM(BO$16:BO$17)*-Inputs!$J$23,0)</f>
        <v/>
      </c>
      <c r="BP19" s="975">
        <f>IFERROR(SUM(BP$16:BP$17)*-Inputs!$J$23,0)</f>
        <v/>
      </c>
      <c r="BQ19" s="975">
        <f>IFERROR(SUM(BQ$16:BQ$17)*-Inputs!$J$23,0)</f>
        <v/>
      </c>
      <c r="BR19" s="975">
        <f>IFERROR(SUM(BR$16:BR$17)*-Inputs!$J$23,0)</f>
        <v/>
      </c>
      <c r="BS19" s="975">
        <f>IFERROR(SUM(BS$16:BS$17)*-Inputs!$J$23,0)</f>
        <v/>
      </c>
      <c r="BT19" s="975">
        <f>IFERROR(SUM(BT$16:BT$17)*-Inputs!$J$23,0)</f>
        <v/>
      </c>
      <c r="BU19" s="975">
        <f>IFERROR(SUM(BU$16:BU$17)*-Inputs!$J$23,0)</f>
        <v/>
      </c>
      <c r="BV19" s="975">
        <f>IFERROR(SUM(BV$16:BV$17)*-Inputs!$J$23,0)</f>
        <v/>
      </c>
      <c r="BW19" s="975">
        <f>IFERROR(SUM(BW$16:BW$17)*-Inputs!$J$23,0)</f>
        <v/>
      </c>
      <c r="BX19" s="975">
        <f>IFERROR(SUM(BX$16:BX$17)*-Inputs!$J$23,0)</f>
        <v/>
      </c>
      <c r="BY19" s="975">
        <f>IFERROR(SUM(BY$16:BY$17)*-Inputs!$J$23,0)</f>
        <v/>
      </c>
      <c r="BZ19" s="975">
        <f>IFERROR(SUM(BZ$16:BZ$17)*-Inputs!$J$23,0)</f>
        <v/>
      </c>
      <c r="CA19" s="975">
        <f>IFERROR(SUM(CA$16:CA$17)*-Inputs!$J$23,0)</f>
        <v/>
      </c>
      <c r="CB19" s="975">
        <f>IFERROR(SUM(CB$16:CB$17)*-Inputs!$J$23,0)</f>
        <v/>
      </c>
      <c r="CC19" s="975">
        <f>IFERROR(SUM(CC$16:CC$17)*-Inputs!$J$23,0)</f>
        <v/>
      </c>
      <c r="CD19" s="975">
        <f>IFERROR(SUM(CD$16:CD$17)*-Inputs!$J$23,0)</f>
        <v/>
      </c>
      <c r="CE19" s="975">
        <f>IFERROR(SUM(CE$16:CE$17)*-Inputs!$J$23,0)</f>
        <v/>
      </c>
      <c r="CF19" s="975">
        <f>IFERROR(SUM(CF$16:CF$17)*-Inputs!$J$23,0)</f>
        <v/>
      </c>
      <c r="CG19" s="975">
        <f>IFERROR(SUM(CG$16:CG$17)*-Inputs!$J$23,0)</f>
        <v/>
      </c>
      <c r="CH19" s="975">
        <f>IFERROR(SUM(CH$16:CH$17)*-Inputs!$J$23,0)</f>
        <v/>
      </c>
      <c r="CI19" s="975">
        <f>IFERROR(SUM(CI$16:CI$17)*-Inputs!$J$23,0)</f>
        <v/>
      </c>
      <c r="CJ19" s="975">
        <f>IFERROR(SUM(CJ$16:CJ$17)*-Inputs!$J$23,0)</f>
        <v/>
      </c>
      <c r="CK19" s="975">
        <f>IFERROR(SUM(CK$16:CK$17)*-Inputs!$J$23,0)</f>
        <v/>
      </c>
      <c r="CL19" s="975">
        <f>IFERROR(SUM(CL$16:CL$17)*-Inputs!$J$23,0)</f>
        <v/>
      </c>
      <c r="CM19" s="975">
        <f>IFERROR(SUM(CM$16:CM$17)*-Inputs!$J$23,0)</f>
        <v/>
      </c>
      <c r="CN19" s="975">
        <f>IFERROR(SUM(CN$16:CN$17)*-Inputs!$J$23,0)</f>
        <v/>
      </c>
      <c r="CO19" s="975">
        <f>IFERROR(SUM(CO$16:CO$17)*-Inputs!$J$23,0)</f>
        <v/>
      </c>
      <c r="CP19" s="975">
        <f>IFERROR(SUM(CP$16:CP$17)*-Inputs!$J$23,0)</f>
        <v/>
      </c>
      <c r="CQ19" s="975">
        <f>IFERROR(SUM(CQ$16:CQ$17)*-Inputs!$J$23,0)</f>
        <v/>
      </c>
      <c r="CR19" s="975">
        <f>IFERROR(SUM(CR$16:CR$17)*-Inputs!$J$23,0)</f>
        <v/>
      </c>
      <c r="CS19" s="975">
        <f>IFERROR(SUM(CS$16:CS$17)*-Inputs!$J$23,0)</f>
        <v/>
      </c>
      <c r="CT19" s="975">
        <f>IFERROR(SUM(CT$16:CT$17)*-Inputs!$J$23,0)</f>
        <v/>
      </c>
      <c r="CU19" s="975">
        <f>IFERROR(SUM(CU$16:CU$17)*-Inputs!$J$23,0)</f>
        <v/>
      </c>
      <c r="CV19" s="975">
        <f>IFERROR(SUM(CV$16:CV$17)*-Inputs!$J$23,0)</f>
        <v/>
      </c>
      <c r="CW19" s="975">
        <f>IFERROR(SUM(CW$16:CW$17)*-Inputs!$J$23,0)</f>
        <v/>
      </c>
      <c r="CX19" s="975">
        <f>IFERROR(SUM(CX$16:CX$17)*-Inputs!$J$23,0)</f>
        <v/>
      </c>
      <c r="CY19" s="975">
        <f>IFERROR(SUM(CY$16:CY$17)*-Inputs!$J$23,0)</f>
        <v/>
      </c>
      <c r="CZ19" s="975">
        <f>IFERROR(SUM(CZ$16:CZ$17)*-Inputs!$J$23,0)</f>
        <v/>
      </c>
      <c r="DA19" s="975">
        <f>IFERROR(SUM(DA$16:DA$17)*-Inputs!$J$23,0)</f>
        <v/>
      </c>
      <c r="DB19" s="975">
        <f>IFERROR(SUM(DB$16:DB$17)*-Inputs!$J$23,0)</f>
        <v/>
      </c>
      <c r="DC19" s="975">
        <f>IFERROR(SUM(DC$16:DC$17)*-Inputs!$J$23,0)</f>
        <v/>
      </c>
      <c r="DD19" s="975">
        <f>IFERROR(SUM(DD$16:DD$17)*-Inputs!$J$23,0)</f>
        <v/>
      </c>
      <c r="DE19" s="975">
        <f>IFERROR(SUM(DE$16:DE$17)*-Inputs!$J$23,0)</f>
        <v/>
      </c>
      <c r="DF19" s="975">
        <f>IFERROR(SUM(DF$16:DF$17)*-Inputs!$J$23,0)</f>
        <v/>
      </c>
      <c r="DG19" s="975">
        <f>IFERROR(SUM(DG$16:DG$17)*-Inputs!$J$23,0)</f>
        <v/>
      </c>
      <c r="DH19" s="975">
        <f>IFERROR(SUM(DH$16:DH$17)*-Inputs!$J$23,0)</f>
        <v/>
      </c>
      <c r="DI19" s="975">
        <f>IFERROR(SUM(DI$16:DI$17)*-Inputs!$J$23,0)</f>
        <v/>
      </c>
      <c r="DJ19" s="975">
        <f>IFERROR(SUM(DJ$16:DJ$17)*-Inputs!$J$23,0)</f>
        <v/>
      </c>
      <c r="DK19" s="975">
        <f>IFERROR(SUM(DK$16:DK$17)*-Inputs!$J$23,0)</f>
        <v/>
      </c>
      <c r="DL19" s="975">
        <f>IFERROR(SUM(DL$16:DL$17)*-Inputs!$J$23,0)</f>
        <v/>
      </c>
      <c r="DM19" s="975">
        <f>IFERROR(SUM(DM$16:DM$17)*-Inputs!$J$23,0)</f>
        <v/>
      </c>
      <c r="DN19" s="975">
        <f>IFERROR(SUM(DN$16:DN$17)*-Inputs!$J$23,0)</f>
        <v/>
      </c>
      <c r="DO19" s="975">
        <f>IFERROR(SUM(DO$16:DO$17)*-Inputs!$J$23,0)</f>
        <v/>
      </c>
      <c r="DP19" s="975">
        <f>IFERROR(SUM(DP$16:DP$17)*-Inputs!$J$23,0)</f>
        <v/>
      </c>
      <c r="DQ19" s="975">
        <f>IFERROR(SUM(DQ$16:DQ$17)*-Inputs!$J$23,0)</f>
        <v/>
      </c>
      <c r="DR19" s="975">
        <f>IFERROR(SUM(DR$16:DR$17)*-Inputs!$J$23,0)</f>
        <v/>
      </c>
      <c r="DS19" s="975">
        <f>IFERROR(SUM(DS$16:DS$17)*-Inputs!$J$23,0)</f>
        <v/>
      </c>
      <c r="DT19" s="975">
        <f>IFERROR(SUM(DT$16:DT$17)*-Inputs!$J$23,0)</f>
        <v/>
      </c>
      <c r="DU19" s="975">
        <f>IFERROR(SUM(DU$16:DU$17)*-Inputs!$J$23,0)</f>
        <v/>
      </c>
      <c r="DV19" s="975">
        <f>IFERROR(SUM(DV$16:DV$17)*-Inputs!$J$23,0)</f>
        <v/>
      </c>
      <c r="DW19" s="975">
        <f>IFERROR(SUM(DW$16:DW$17)*-Inputs!$J$23,0)</f>
        <v/>
      </c>
      <c r="DX19" s="975">
        <f>IFERROR(SUM(DX$16:DX$17)*-Inputs!$J$23,0)</f>
        <v/>
      </c>
      <c r="DY19" s="975">
        <f>IFERROR(SUM(DY$16:DY$17)*-Inputs!$J$23,0)</f>
        <v/>
      </c>
      <c r="DZ19" s="975">
        <f>IFERROR(SUM(DZ$16:DZ$17)*-Inputs!$J$23,0)</f>
        <v/>
      </c>
      <c r="EA19" s="975">
        <f>IFERROR(SUM(EA$16:EA$17)*-Inputs!$J$23,0)</f>
        <v/>
      </c>
      <c r="EB19" s="975">
        <f>IFERROR(SUM(EB$16:EB$17)*-Inputs!$J$23,0)</f>
        <v/>
      </c>
      <c r="EC19" s="975">
        <f>IFERROR(SUM(EC$16:EC$17)*-Inputs!$J$23,0)</f>
        <v/>
      </c>
      <c r="ED19" s="975">
        <f>IFERROR(SUM(ED$16:ED$17)*-Inputs!$J$23,0)</f>
        <v/>
      </c>
      <c r="EE19" s="975">
        <f>IFERROR(SUM(EE$16:EE$17)*-Inputs!$J$23,0)</f>
        <v/>
      </c>
      <c r="EF19" s="975">
        <f>IFERROR(SUM(EF$16:EF$17)*-Inputs!$J$23,0)</f>
        <v/>
      </c>
      <c r="EG19" s="975">
        <f>IFERROR(SUM(EG$16:EG$17)*-Inputs!$J$23,0)</f>
        <v/>
      </c>
      <c r="EH19" s="975">
        <f>IFERROR(SUM(EH$16:EH$17)*-Inputs!$J$23,0)</f>
        <v/>
      </c>
      <c r="EI19" s="975">
        <f>IFERROR(SUM(EI$16:EI$17)*-Inputs!$J$23,0)</f>
        <v/>
      </c>
      <c r="EJ19" s="975">
        <f>IFERROR(SUM(EJ$16:EJ$17)*-Inputs!$J$23,0)</f>
        <v/>
      </c>
      <c r="EK19" s="975">
        <f>IFERROR(SUM(EK$16:EK$17)*-Inputs!$J$23,0)</f>
        <v/>
      </c>
      <c r="EL19" s="975">
        <f>IFERROR(SUM(EL$16:EL$17)*-Inputs!$J$23,0)</f>
        <v/>
      </c>
      <c r="EM19" s="975">
        <f>IFERROR(SUM(EM$16:EM$17)*-Inputs!$J$23,0)</f>
        <v/>
      </c>
      <c r="EN19" s="975">
        <f>IFERROR(SUM(EN$16:EN$17)*-Inputs!$J$23,0)</f>
        <v/>
      </c>
      <c r="EO19" s="975">
        <f>IFERROR(SUM(EO$16:EO$17)*-Inputs!$J$23,0)</f>
        <v/>
      </c>
      <c r="EP19" s="975">
        <f>IFERROR(SUM(EP$16:EP$17)*-Inputs!$J$23,0)</f>
        <v/>
      </c>
      <c r="EQ19" s="975">
        <f>IFERROR(SUM(EQ$16:EQ$17)*-Inputs!$J$23,0)</f>
        <v/>
      </c>
      <c r="ER19" s="975">
        <f>IFERROR(SUM(ER$16:ER$17)*-Inputs!$J$23,0)</f>
        <v/>
      </c>
      <c r="ES19" s="975">
        <f>IFERROR(SUM(ES$16:ES$17)*-Inputs!$J$23,0)</f>
        <v/>
      </c>
      <c r="ET19" s="975">
        <f>IFERROR(SUM(ET$16:ET$17)*-Inputs!$J$23,0)</f>
        <v/>
      </c>
      <c r="EU19" s="975">
        <f>IFERROR(SUM(EU$16:EU$17)*-Inputs!$J$23,0)</f>
        <v/>
      </c>
      <c r="EV19" s="975">
        <f>IFERROR(SUM(EV$16:EV$17)*-Inputs!$J$23,0)</f>
        <v/>
      </c>
    </row>
    <row r="20" ht="15" customHeight="1" s="546">
      <c r="C20" s="977">
        <f>R20</f>
        <v/>
      </c>
      <c r="E20" s="978">
        <f>SUM(E17:E19)</f>
        <v/>
      </c>
      <c r="F20" s="961" t="n"/>
      <c r="G20" s="979">
        <f>SUMIFS($U20:$EW20,$U$2:$EW$2,G$2)</f>
        <v/>
      </c>
      <c r="H20" s="979">
        <f>SUMIFS($U20:$EW20,$U$2:$EW$2,H$2)</f>
        <v/>
      </c>
      <c r="I20" s="979">
        <f>SUMIFS($U20:$EW20,$U$2:$EW$2,I$2)</f>
        <v/>
      </c>
      <c r="J20" s="979">
        <f>SUMIFS($U20:$EW20,$U$2:$EW$2,J$2)</f>
        <v/>
      </c>
      <c r="K20" s="979">
        <f>SUMIFS($U20:$EW20,$U$2:$EW$2,K$2)</f>
        <v/>
      </c>
      <c r="L20" s="979">
        <f>SUMIFS($U20:$EW20,$U$2:$EW$2,L$2)</f>
        <v/>
      </c>
      <c r="M20" s="979">
        <f>SUMIFS($U20:$EW20,$U$2:$EW$2,M$2)</f>
        <v/>
      </c>
      <c r="N20" s="979">
        <f>SUMIFS($U20:$EW20,$U$2:$EW$2,N$2)</f>
        <v/>
      </c>
      <c r="O20" s="979">
        <f>SUMIFS($U20:$EW20,$U$2:$EW$2,O$2)</f>
        <v/>
      </c>
      <c r="P20" s="980">
        <f>SUMIFS($U20:$EW20,$U$2:$EW$2,P$2)</f>
        <v/>
      </c>
      <c r="R20" s="940" t="inlineStr">
        <is>
          <t>TOTAL RENTAL INCOME</t>
        </is>
      </c>
      <c r="S20" s="940" t="n"/>
      <c r="T20" s="940" t="n"/>
      <c r="U20" s="979">
        <f>SUM(U16:U19)</f>
        <v/>
      </c>
      <c r="V20" s="979">
        <f>SUM(V16:V19)</f>
        <v/>
      </c>
      <c r="W20" s="979">
        <f>SUM(W16:W19)</f>
        <v/>
      </c>
      <c r="X20" s="979">
        <f>SUM(X16:X19)</f>
        <v/>
      </c>
      <c r="Y20" s="979">
        <f>SUM(Y16:Y19)</f>
        <v/>
      </c>
      <c r="Z20" s="979">
        <f>SUM(Z16:Z19)</f>
        <v/>
      </c>
      <c r="AA20" s="979">
        <f>SUM(AA16:AA19)</f>
        <v/>
      </c>
      <c r="AB20" s="979">
        <f>SUM(AB16:AB19)</f>
        <v/>
      </c>
      <c r="AC20" s="979">
        <f>SUM(AC16:AC19)</f>
        <v/>
      </c>
      <c r="AD20" s="979">
        <f>SUM(AD16:AD19)</f>
        <v/>
      </c>
      <c r="AE20" s="979">
        <f>SUM(AE16:AE19)</f>
        <v/>
      </c>
      <c r="AF20" s="979">
        <f>SUM(AF16:AF19)</f>
        <v/>
      </c>
      <c r="AG20" s="979">
        <f>SUM(AG16:AG19)</f>
        <v/>
      </c>
      <c r="AH20" s="979">
        <f>SUM(AH16:AH19)</f>
        <v/>
      </c>
      <c r="AI20" s="979">
        <f>SUM(AI16:AI19)</f>
        <v/>
      </c>
      <c r="AJ20" s="979">
        <f>SUM(AJ16:AJ19)</f>
        <v/>
      </c>
      <c r="AK20" s="979">
        <f>SUM(AK16:AK19)</f>
        <v/>
      </c>
      <c r="AL20" s="979">
        <f>SUM(AL16:AL19)</f>
        <v/>
      </c>
      <c r="AM20" s="979">
        <f>SUM(AM16:AM19)</f>
        <v/>
      </c>
      <c r="AN20" s="979">
        <f>SUM(AN16:AN19)</f>
        <v/>
      </c>
      <c r="AO20" s="979">
        <f>SUM(AO16:AO19)</f>
        <v/>
      </c>
      <c r="AP20" s="979">
        <f>SUM(AP16:AP19)</f>
        <v/>
      </c>
      <c r="AQ20" s="979">
        <f>SUM(AQ16:AQ19)</f>
        <v/>
      </c>
      <c r="AR20" s="979">
        <f>SUM(AR16:AR19)</f>
        <v/>
      </c>
      <c r="AS20" s="979">
        <f>SUM(AS16:AS19)</f>
        <v/>
      </c>
      <c r="AT20" s="979">
        <f>SUM(AT16:AT19)</f>
        <v/>
      </c>
      <c r="AU20" s="979">
        <f>SUM(AU16:AU19)</f>
        <v/>
      </c>
      <c r="AV20" s="979">
        <f>SUM(AV16:AV19)</f>
        <v/>
      </c>
      <c r="AW20" s="979">
        <f>SUM(AW16:AW19)</f>
        <v/>
      </c>
      <c r="AX20" s="979">
        <f>SUM(AX16:AX19)</f>
        <v/>
      </c>
      <c r="AY20" s="979">
        <f>SUM(AY16:AY19)</f>
        <v/>
      </c>
      <c r="AZ20" s="979">
        <f>SUM(AZ16:AZ19)</f>
        <v/>
      </c>
      <c r="BA20" s="979">
        <f>SUM(BA16:BA19)</f>
        <v/>
      </c>
      <c r="BB20" s="979">
        <f>SUM(BB16:BB19)</f>
        <v/>
      </c>
      <c r="BC20" s="979">
        <f>SUM(BC16:BC19)</f>
        <v/>
      </c>
      <c r="BD20" s="979">
        <f>SUM(BD16:BD19)</f>
        <v/>
      </c>
      <c r="BE20" s="979">
        <f>SUM(BE16:BE19)</f>
        <v/>
      </c>
      <c r="BF20" s="979">
        <f>SUM(BF16:BF19)</f>
        <v/>
      </c>
      <c r="BG20" s="979">
        <f>SUM(BG16:BG19)</f>
        <v/>
      </c>
      <c r="BH20" s="979">
        <f>SUM(BH16:BH19)</f>
        <v/>
      </c>
      <c r="BI20" s="979">
        <f>SUM(BI16:BI19)</f>
        <v/>
      </c>
      <c r="BJ20" s="979">
        <f>SUM(BJ16:BJ19)</f>
        <v/>
      </c>
      <c r="BK20" s="979">
        <f>SUM(BK16:BK19)</f>
        <v/>
      </c>
      <c r="BL20" s="979">
        <f>SUM(BL16:BL19)</f>
        <v/>
      </c>
      <c r="BM20" s="979">
        <f>SUM(BM16:BM19)</f>
        <v/>
      </c>
      <c r="BN20" s="979">
        <f>SUM(BN16:BN19)</f>
        <v/>
      </c>
      <c r="BO20" s="979">
        <f>SUM(BO16:BO19)</f>
        <v/>
      </c>
      <c r="BP20" s="979">
        <f>SUM(BP16:BP19)</f>
        <v/>
      </c>
      <c r="BQ20" s="979">
        <f>SUM(BQ16:BQ19)</f>
        <v/>
      </c>
      <c r="BR20" s="979">
        <f>SUM(BR16:BR19)</f>
        <v/>
      </c>
      <c r="BS20" s="979">
        <f>SUM(BS16:BS19)</f>
        <v/>
      </c>
      <c r="BT20" s="979">
        <f>SUM(BT16:BT19)</f>
        <v/>
      </c>
      <c r="BU20" s="979">
        <f>SUM(BU16:BU19)</f>
        <v/>
      </c>
      <c r="BV20" s="979">
        <f>SUM(BV16:BV19)</f>
        <v/>
      </c>
      <c r="BW20" s="979">
        <f>SUM(BW16:BW19)</f>
        <v/>
      </c>
      <c r="BX20" s="979">
        <f>SUM(BX16:BX19)</f>
        <v/>
      </c>
      <c r="BY20" s="979">
        <f>SUM(BY16:BY19)</f>
        <v/>
      </c>
      <c r="BZ20" s="979">
        <f>SUM(BZ16:BZ19)</f>
        <v/>
      </c>
      <c r="CA20" s="979">
        <f>SUM(CA16:CA19)</f>
        <v/>
      </c>
      <c r="CB20" s="979">
        <f>SUM(CB16:CB19)</f>
        <v/>
      </c>
      <c r="CC20" s="979">
        <f>SUM(CC16:CC19)</f>
        <v/>
      </c>
      <c r="CD20" s="979">
        <f>SUM(CD16:CD19)</f>
        <v/>
      </c>
      <c r="CE20" s="979">
        <f>SUM(CE16:CE19)</f>
        <v/>
      </c>
      <c r="CF20" s="979">
        <f>SUM(CF16:CF19)</f>
        <v/>
      </c>
      <c r="CG20" s="979">
        <f>SUM(CG16:CG19)</f>
        <v/>
      </c>
      <c r="CH20" s="979">
        <f>SUM(CH16:CH19)</f>
        <v/>
      </c>
      <c r="CI20" s="979">
        <f>SUM(CI16:CI19)</f>
        <v/>
      </c>
      <c r="CJ20" s="979">
        <f>SUM(CJ16:CJ19)</f>
        <v/>
      </c>
      <c r="CK20" s="979">
        <f>SUM(CK16:CK19)</f>
        <v/>
      </c>
      <c r="CL20" s="979">
        <f>SUM(CL16:CL19)</f>
        <v/>
      </c>
      <c r="CM20" s="979">
        <f>SUM(CM16:CM19)</f>
        <v/>
      </c>
      <c r="CN20" s="979">
        <f>SUM(CN16:CN19)</f>
        <v/>
      </c>
      <c r="CO20" s="979">
        <f>SUM(CO16:CO19)</f>
        <v/>
      </c>
      <c r="CP20" s="979">
        <f>SUM(CP16:CP19)</f>
        <v/>
      </c>
      <c r="CQ20" s="979">
        <f>SUM(CQ16:CQ19)</f>
        <v/>
      </c>
      <c r="CR20" s="979">
        <f>SUM(CR16:CR19)</f>
        <v/>
      </c>
      <c r="CS20" s="979">
        <f>SUM(CS16:CS19)</f>
        <v/>
      </c>
      <c r="CT20" s="979">
        <f>SUM(CT16:CT19)</f>
        <v/>
      </c>
      <c r="CU20" s="979">
        <f>SUM(CU16:CU19)</f>
        <v/>
      </c>
      <c r="CV20" s="979">
        <f>SUM(CV16:CV19)</f>
        <v/>
      </c>
      <c r="CW20" s="979">
        <f>SUM(CW16:CW19)</f>
        <v/>
      </c>
      <c r="CX20" s="979">
        <f>SUM(CX16:CX19)</f>
        <v/>
      </c>
      <c r="CY20" s="979">
        <f>SUM(CY16:CY19)</f>
        <v/>
      </c>
      <c r="CZ20" s="979">
        <f>SUM(CZ16:CZ19)</f>
        <v/>
      </c>
      <c r="DA20" s="979">
        <f>SUM(DA16:DA19)</f>
        <v/>
      </c>
      <c r="DB20" s="979">
        <f>SUM(DB16:DB19)</f>
        <v/>
      </c>
      <c r="DC20" s="979">
        <f>SUM(DC16:DC19)</f>
        <v/>
      </c>
      <c r="DD20" s="979">
        <f>SUM(DD16:DD19)</f>
        <v/>
      </c>
      <c r="DE20" s="979">
        <f>SUM(DE16:DE19)</f>
        <v/>
      </c>
      <c r="DF20" s="979">
        <f>SUM(DF16:DF19)</f>
        <v/>
      </c>
      <c r="DG20" s="979">
        <f>SUM(DG16:DG19)</f>
        <v/>
      </c>
      <c r="DH20" s="979">
        <f>SUM(DH16:DH19)</f>
        <v/>
      </c>
      <c r="DI20" s="979">
        <f>SUM(DI16:DI19)</f>
        <v/>
      </c>
      <c r="DJ20" s="979">
        <f>SUM(DJ16:DJ19)</f>
        <v/>
      </c>
      <c r="DK20" s="979">
        <f>SUM(DK16:DK19)</f>
        <v/>
      </c>
      <c r="DL20" s="979">
        <f>SUM(DL16:DL19)</f>
        <v/>
      </c>
      <c r="DM20" s="979">
        <f>SUM(DM16:DM19)</f>
        <v/>
      </c>
      <c r="DN20" s="979">
        <f>SUM(DN16:DN19)</f>
        <v/>
      </c>
      <c r="DO20" s="979">
        <f>SUM(DO16:DO19)</f>
        <v/>
      </c>
      <c r="DP20" s="979">
        <f>SUM(DP16:DP19)</f>
        <v/>
      </c>
      <c r="DQ20" s="979">
        <f>SUM(DQ16:DQ19)</f>
        <v/>
      </c>
      <c r="DR20" s="979">
        <f>SUM(DR16:DR19)</f>
        <v/>
      </c>
      <c r="DS20" s="979">
        <f>SUM(DS16:DS19)</f>
        <v/>
      </c>
      <c r="DT20" s="979">
        <f>SUM(DT16:DT19)</f>
        <v/>
      </c>
      <c r="DU20" s="979">
        <f>SUM(DU16:DU19)</f>
        <v/>
      </c>
      <c r="DV20" s="979">
        <f>SUM(DV16:DV19)</f>
        <v/>
      </c>
      <c r="DW20" s="979">
        <f>SUM(DW16:DW19)</f>
        <v/>
      </c>
      <c r="DX20" s="979">
        <f>SUM(DX16:DX19)</f>
        <v/>
      </c>
      <c r="DY20" s="979">
        <f>SUM(DY16:DY19)</f>
        <v/>
      </c>
      <c r="DZ20" s="979">
        <f>SUM(DZ16:DZ19)</f>
        <v/>
      </c>
      <c r="EA20" s="979">
        <f>SUM(EA16:EA19)</f>
        <v/>
      </c>
      <c r="EB20" s="979">
        <f>SUM(EB16:EB19)</f>
        <v/>
      </c>
      <c r="EC20" s="979">
        <f>SUM(EC16:EC19)</f>
        <v/>
      </c>
      <c r="ED20" s="979">
        <f>SUM(ED16:ED19)</f>
        <v/>
      </c>
      <c r="EE20" s="979">
        <f>SUM(EE16:EE19)</f>
        <v/>
      </c>
      <c r="EF20" s="979">
        <f>SUM(EF16:EF19)</f>
        <v/>
      </c>
      <c r="EG20" s="979">
        <f>SUM(EG16:EG19)</f>
        <v/>
      </c>
      <c r="EH20" s="979">
        <f>SUM(EH16:EH19)</f>
        <v/>
      </c>
      <c r="EI20" s="979">
        <f>SUM(EI16:EI19)</f>
        <v/>
      </c>
      <c r="EJ20" s="979">
        <f>SUM(EJ16:EJ19)</f>
        <v/>
      </c>
      <c r="EK20" s="979">
        <f>SUM(EK16:EK19)</f>
        <v/>
      </c>
      <c r="EL20" s="979">
        <f>SUM(EL16:EL19)</f>
        <v/>
      </c>
      <c r="EM20" s="979">
        <f>SUM(EM16:EM19)</f>
        <v/>
      </c>
      <c r="EN20" s="979">
        <f>SUM(EN16:EN19)</f>
        <v/>
      </c>
      <c r="EO20" s="979">
        <f>SUM(EO16:EO19)</f>
        <v/>
      </c>
      <c r="EP20" s="979">
        <f>SUM(EP16:EP19)</f>
        <v/>
      </c>
      <c r="EQ20" s="979">
        <f>SUM(EQ16:EQ19)</f>
        <v/>
      </c>
      <c r="ER20" s="979">
        <f>SUM(ER16:ER19)</f>
        <v/>
      </c>
      <c r="ES20" s="979">
        <f>SUM(ES16:ES19)</f>
        <v/>
      </c>
      <c r="ET20" s="979">
        <f>SUM(ET16:ET19)</f>
        <v/>
      </c>
      <c r="EU20" s="979">
        <f>SUM(EU16:EU19)</f>
        <v/>
      </c>
      <c r="EV20" s="979">
        <f>SUM(EV16:EV19)</f>
        <v/>
      </c>
    </row>
    <row r="21" ht="15" customHeight="1" s="546">
      <c r="C21" s="977" t="n"/>
      <c r="E21" s="955" t="n"/>
      <c r="F21" s="961" t="n"/>
      <c r="G21" s="956" t="n"/>
      <c r="H21" s="961" t="n"/>
      <c r="I21" s="961" t="n"/>
      <c r="J21" s="961" t="n"/>
      <c r="K21" s="961" t="n"/>
      <c r="L21" s="961" t="n"/>
      <c r="M21" s="961" t="n"/>
      <c r="N21" s="961" t="n"/>
      <c r="O21" s="961" t="n"/>
      <c r="P21" s="962" t="n"/>
    </row>
    <row r="22" ht="15" customHeight="1" s="546">
      <c r="C22" s="963">
        <f>R22</f>
        <v/>
      </c>
      <c r="D22" s="964" t="n"/>
      <c r="E22" s="981" t="n"/>
      <c r="F22" s="964" t="n"/>
      <c r="G22" s="964" t="n"/>
      <c r="H22" s="964" t="n"/>
      <c r="I22" s="964" t="n"/>
      <c r="J22" s="964" t="n"/>
      <c r="K22" s="964" t="n"/>
      <c r="L22" s="964" t="n"/>
      <c r="M22" s="964" t="n"/>
      <c r="N22" s="964" t="n"/>
      <c r="O22" s="964" t="n"/>
      <c r="P22" s="966" t="n"/>
      <c r="R22" s="940" t="inlineStr">
        <is>
          <t>OTHER REVENUE</t>
        </is>
      </c>
      <c r="V22" s="961" t="n"/>
      <c r="W22" s="961" t="n"/>
      <c r="X22" s="961" t="n"/>
      <c r="Y22" s="961" t="n"/>
      <c r="Z22" s="961" t="n"/>
      <c r="AA22" s="961" t="n"/>
      <c r="AB22" s="961" t="n"/>
      <c r="AC22" s="961" t="n"/>
      <c r="AD22" s="961" t="n"/>
      <c r="AE22" s="961" t="n"/>
      <c r="AF22" s="961" t="n"/>
      <c r="AG22" s="961" t="n"/>
      <c r="AH22" s="961" t="n"/>
      <c r="AI22" s="961" t="n"/>
      <c r="AJ22" s="961" t="n"/>
      <c r="AK22" s="961" t="n"/>
      <c r="AL22" s="961" t="n"/>
      <c r="AM22" s="961" t="n"/>
      <c r="AN22" s="961" t="n"/>
      <c r="AO22" s="961" t="n"/>
      <c r="AP22" s="961" t="n"/>
      <c r="AQ22" s="961" t="n"/>
      <c r="AR22" s="961" t="n"/>
      <c r="AS22" s="961" t="n"/>
      <c r="AT22" s="961" t="n"/>
      <c r="AU22" s="961" t="n"/>
      <c r="AV22" s="961" t="n"/>
      <c r="AW22" s="961" t="n"/>
      <c r="AX22" s="961" t="n"/>
      <c r="AY22" s="961" t="n"/>
      <c r="AZ22" s="961" t="n"/>
      <c r="BA22" s="961" t="n"/>
      <c r="BB22" s="961" t="n"/>
      <c r="BC22" s="961" t="n"/>
      <c r="BD22" s="961" t="n"/>
      <c r="BE22" s="961" t="n"/>
      <c r="BF22" s="961" t="n"/>
      <c r="BG22" s="961" t="n"/>
      <c r="BH22" s="961" t="n"/>
      <c r="BI22" s="961" t="n"/>
      <c r="BJ22" s="961" t="n"/>
      <c r="BK22" s="961" t="n"/>
      <c r="BL22" s="961" t="n"/>
      <c r="BM22" s="961" t="n"/>
      <c r="BN22" s="961" t="n"/>
      <c r="BO22" s="961" t="n"/>
      <c r="BP22" s="961" t="n"/>
      <c r="BQ22" s="961" t="n"/>
      <c r="BR22" s="961" t="n"/>
      <c r="BS22" s="961" t="n"/>
      <c r="BT22" s="961" t="n"/>
      <c r="BU22" s="961" t="n"/>
      <c r="BV22" s="961" t="n"/>
      <c r="BW22" s="961" t="n"/>
      <c r="BX22" s="961" t="n"/>
      <c r="BY22" s="961" t="n"/>
      <c r="BZ22" s="961" t="n"/>
      <c r="CA22" s="961" t="n"/>
      <c r="CB22" s="961" t="n"/>
      <c r="CC22" s="961" t="n"/>
      <c r="CD22" s="961" t="n"/>
      <c r="CE22" s="961" t="n"/>
      <c r="CF22" s="961" t="n"/>
      <c r="CG22" s="961" t="n"/>
      <c r="CH22" s="961" t="n"/>
      <c r="CI22" s="961" t="n"/>
      <c r="CJ22" s="961" t="n"/>
      <c r="CK22" s="961" t="n"/>
      <c r="CL22" s="961" t="n"/>
      <c r="CM22" s="961" t="n"/>
      <c r="CN22" s="961" t="n"/>
      <c r="CO22" s="961" t="n"/>
      <c r="CP22" s="961" t="n"/>
      <c r="CQ22" s="961" t="n"/>
      <c r="CR22" s="961" t="n"/>
      <c r="CS22" s="961" t="n"/>
      <c r="CT22" s="961" t="n"/>
      <c r="CU22" s="961" t="n"/>
      <c r="CV22" s="961" t="n"/>
      <c r="CW22" s="961" t="n"/>
      <c r="CX22" s="961" t="n"/>
      <c r="CY22" s="961" t="n"/>
      <c r="CZ22" s="961" t="n"/>
      <c r="DA22" s="961" t="n"/>
      <c r="DB22" s="961" t="n"/>
      <c r="DC22" s="961" t="n"/>
      <c r="DD22" s="961" t="n"/>
      <c r="DE22" s="961" t="n"/>
      <c r="DF22" s="961" t="n"/>
      <c r="DG22" s="961" t="n"/>
      <c r="DH22" s="961" t="n"/>
      <c r="DI22" s="961" t="n"/>
      <c r="DJ22" s="961" t="n"/>
      <c r="DK22" s="961" t="n"/>
      <c r="DL22" s="961" t="n"/>
      <c r="DM22" s="961" t="n"/>
      <c r="DN22" s="961" t="n"/>
      <c r="DO22" s="961" t="n"/>
      <c r="DP22" s="961" t="n"/>
      <c r="DQ22" s="961" t="n"/>
      <c r="DR22" s="961" t="n"/>
      <c r="DS22" s="961" t="n"/>
      <c r="DT22" s="961" t="n"/>
      <c r="DU22" s="961" t="n"/>
      <c r="DV22" s="961" t="n"/>
      <c r="DW22" s="961" t="n"/>
      <c r="DX22" s="961" t="n"/>
      <c r="DY22" s="961" t="n"/>
      <c r="DZ22" s="961" t="n"/>
      <c r="EA22" s="961" t="n"/>
      <c r="EB22" s="961" t="n"/>
      <c r="EC22" s="961" t="n"/>
      <c r="ED22" s="961" t="n"/>
      <c r="EE22" s="961" t="n"/>
      <c r="EF22" s="961" t="n"/>
      <c r="EG22" s="961" t="n"/>
      <c r="EH22" s="961" t="n"/>
      <c r="EI22" s="961" t="n"/>
      <c r="EJ22" s="961" t="n"/>
      <c r="EK22" s="961" t="n"/>
      <c r="EL22" s="961" t="n"/>
      <c r="EM22" s="961" t="n"/>
      <c r="EN22" s="961" t="n"/>
      <c r="EO22" s="961" t="n"/>
      <c r="EP22" s="961" t="n"/>
      <c r="EQ22" s="961" t="n"/>
      <c r="ER22" s="961" t="n"/>
      <c r="ES22" s="961" t="n"/>
      <c r="ET22" s="961" t="n"/>
      <c r="EU22" s="961" t="n"/>
      <c r="EV22" s="961" t="n"/>
    </row>
    <row r="23" ht="15" customHeight="1" s="546">
      <c r="C23" s="970">
        <f>R23</f>
        <v/>
      </c>
      <c r="E23" s="955">
        <f>Inputs!I25</f>
        <v/>
      </c>
      <c r="F23" s="961" t="n"/>
      <c r="G23" s="961">
        <f>SUMIFS($U23:$EW23,$U$2:$EW$2,G$2)</f>
        <v/>
      </c>
      <c r="H23" s="961">
        <f>SUMIFS($U23:$EW23,$U$2:$EW$2,H$2)</f>
        <v/>
      </c>
      <c r="I23" s="961">
        <f>SUMIFS($U23:$EW23,$U$2:$EW$2,I$2)</f>
        <v/>
      </c>
      <c r="J23" s="961">
        <f>SUMIFS($U23:$EW23,$U$2:$EW$2,J$2)</f>
        <v/>
      </c>
      <c r="K23" s="961">
        <f>SUMIFS($U23:$EW23,$U$2:$EW$2,K$2)</f>
        <v/>
      </c>
      <c r="L23" s="961">
        <f>SUMIFS($U23:$EW23,$U$2:$EW$2,L$2)</f>
        <v/>
      </c>
      <c r="M23" s="961">
        <f>SUMIFS($U23:$EW23,$U$2:$EW$2,M$2)</f>
        <v/>
      </c>
      <c r="N23" s="961">
        <f>SUMIFS($U23:$EW23,$U$2:$EW$2,N$2)</f>
        <v/>
      </c>
      <c r="O23" s="961">
        <f>SUMIFS($U23:$EW23,$U$2:$EW$2,O$2)</f>
        <v/>
      </c>
      <c r="P23" s="962">
        <f>SUMIFS($U23:$EW23,$U$2:$EW$2,P$2)</f>
        <v/>
      </c>
      <c r="R23" s="759">
        <f>Inputs!G25</f>
        <v/>
      </c>
      <c r="U23" s="982">
        <f>Inputs!J25</f>
        <v/>
      </c>
      <c r="V23" s="982">
        <f>IFERROR(U23*(1+INDEX(Inputs!$O$15:$O$25,MATCH('Cash Flows - Market'!V$2,Inputs!$L$15:$L$25))/12),0)</f>
        <v/>
      </c>
      <c r="W23" s="982">
        <f>IFERROR(V23*(1+INDEX(Inputs!$O$15:$O$25,MATCH('Cash Flows - Market'!W$2,Inputs!$L$15:$L$25))/12),0)</f>
        <v/>
      </c>
      <c r="X23" s="982">
        <f>IFERROR(W23*(1+INDEX(Inputs!$O$15:$O$25,MATCH('Cash Flows - Market'!X$2,Inputs!$L$15:$L$25))/12),0)</f>
        <v/>
      </c>
      <c r="Y23" s="982">
        <f>IFERROR(X23*(1+INDEX(Inputs!$O$15:$O$25,MATCH('Cash Flows - Market'!Y$2,Inputs!$L$15:$L$25))/12),0)</f>
        <v/>
      </c>
      <c r="Z23" s="982">
        <f>IFERROR(Y23*(1+INDEX(Inputs!$O$15:$O$25,MATCH('Cash Flows - Market'!Z$2,Inputs!$L$15:$L$25))/12),0)</f>
        <v/>
      </c>
      <c r="AA23" s="982">
        <f>IFERROR(Z23*(1+INDEX(Inputs!$O$15:$O$25,MATCH('Cash Flows - Market'!AA$2,Inputs!$L$15:$L$25))/12),0)</f>
        <v/>
      </c>
      <c r="AB23" s="982">
        <f>IFERROR(AA23*(1+INDEX(Inputs!$O$15:$O$25,MATCH('Cash Flows - Market'!AB$2,Inputs!$L$15:$L$25))/12),0)</f>
        <v/>
      </c>
      <c r="AC23" s="982">
        <f>IFERROR(AB23*(1+INDEX(Inputs!$O$15:$O$25,MATCH('Cash Flows - Market'!AC$2,Inputs!$L$15:$L$25))/12),0)</f>
        <v/>
      </c>
      <c r="AD23" s="982">
        <f>IFERROR(AC23*(1+INDEX(Inputs!$O$15:$O$25,MATCH('Cash Flows - Market'!AD$2,Inputs!$L$15:$L$25))/12),0)</f>
        <v/>
      </c>
      <c r="AE23" s="982">
        <f>IFERROR(AD23*(1+INDEX(Inputs!$O$15:$O$25,MATCH('Cash Flows - Market'!AE$2,Inputs!$L$15:$L$25))/12),0)</f>
        <v/>
      </c>
      <c r="AF23" s="982">
        <f>IFERROR(AE23*(1+INDEX(Inputs!$O$15:$O$25,MATCH('Cash Flows - Market'!AF$2,Inputs!$L$15:$L$25))/12),0)</f>
        <v/>
      </c>
      <c r="AG23" s="982">
        <f>IFERROR(AF23*(1+INDEX(Inputs!$O$15:$O$25,MATCH('Cash Flows - Market'!AG$2,Inputs!$L$15:$L$25))/12),0)</f>
        <v/>
      </c>
      <c r="AH23" s="982">
        <f>IFERROR(AG23*(1+INDEX(Inputs!$O$15:$O$25,MATCH('Cash Flows - Market'!AH$2,Inputs!$L$15:$L$25))/12),0)</f>
        <v/>
      </c>
      <c r="AI23" s="982">
        <f>IFERROR(AH23*(1+INDEX(Inputs!$O$15:$O$25,MATCH('Cash Flows - Market'!AI$2,Inputs!$L$15:$L$25))/12),0)</f>
        <v/>
      </c>
      <c r="AJ23" s="982">
        <f>IFERROR(AI23*(1+INDEX(Inputs!$O$15:$O$25,MATCH('Cash Flows - Market'!AJ$2,Inputs!$L$15:$L$25))/12),0)</f>
        <v/>
      </c>
      <c r="AK23" s="982">
        <f>IFERROR(AJ23*(1+INDEX(Inputs!$O$15:$O$25,MATCH('Cash Flows - Market'!AK$2,Inputs!$L$15:$L$25))/12),0)</f>
        <v/>
      </c>
      <c r="AL23" s="982">
        <f>IFERROR(AK23*(1+INDEX(Inputs!$O$15:$O$25,MATCH('Cash Flows - Market'!AL$2,Inputs!$L$15:$L$25))/12),0)</f>
        <v/>
      </c>
      <c r="AM23" s="982">
        <f>IFERROR(AL23*(1+INDEX(Inputs!$O$15:$O$25,MATCH('Cash Flows - Market'!AM$2,Inputs!$L$15:$L$25))/12),0)</f>
        <v/>
      </c>
      <c r="AN23" s="982">
        <f>IFERROR(AM23*(1+INDEX(Inputs!$O$15:$O$25,MATCH('Cash Flows - Market'!AN$2,Inputs!$L$15:$L$25))/12),0)</f>
        <v/>
      </c>
      <c r="AO23" s="982">
        <f>IFERROR(AN23*(1+INDEX(Inputs!$O$15:$O$25,MATCH('Cash Flows - Market'!AO$2,Inputs!$L$15:$L$25))/12),0)</f>
        <v/>
      </c>
      <c r="AP23" s="982">
        <f>IFERROR(AO23*(1+INDEX(Inputs!$O$15:$O$25,MATCH('Cash Flows - Market'!AP$2,Inputs!$L$15:$L$25))/12),0)</f>
        <v/>
      </c>
      <c r="AQ23" s="982">
        <f>IFERROR(AP23*(1+INDEX(Inputs!$O$15:$O$25,MATCH('Cash Flows - Market'!AQ$2,Inputs!$L$15:$L$25))/12),0)</f>
        <v/>
      </c>
      <c r="AR23" s="982">
        <f>IFERROR(AQ23*(1+INDEX(Inputs!$O$15:$O$25,MATCH('Cash Flows - Market'!AR$2,Inputs!$L$15:$L$25))/12),0)</f>
        <v/>
      </c>
      <c r="AS23" s="982">
        <f>IFERROR(AR23*(1+INDEX(Inputs!$O$15:$O$25,MATCH('Cash Flows - Market'!AS$2,Inputs!$L$15:$L$25))/12),0)</f>
        <v/>
      </c>
      <c r="AT23" s="982">
        <f>IFERROR(AS23*(1+INDEX(Inputs!$O$15:$O$25,MATCH('Cash Flows - Market'!AT$2,Inputs!$L$15:$L$25))/12),0)</f>
        <v/>
      </c>
      <c r="AU23" s="982">
        <f>IFERROR(AT23*(1+INDEX(Inputs!$O$15:$O$25,MATCH('Cash Flows - Market'!AU$2,Inputs!$L$15:$L$25))/12),0)</f>
        <v/>
      </c>
      <c r="AV23" s="982">
        <f>IFERROR(AU23*(1+INDEX(Inputs!$O$15:$O$25,MATCH('Cash Flows - Market'!AV$2,Inputs!$L$15:$L$25))/12),0)</f>
        <v/>
      </c>
      <c r="AW23" s="982">
        <f>IFERROR(AV23*(1+INDEX(Inputs!$O$15:$O$25,MATCH('Cash Flows - Market'!AW$2,Inputs!$L$15:$L$25))/12),0)</f>
        <v/>
      </c>
      <c r="AX23" s="982">
        <f>IFERROR(AW23*(1+INDEX(Inputs!$O$15:$O$25,MATCH('Cash Flows - Market'!AX$2,Inputs!$L$15:$L$25))/12),0)</f>
        <v/>
      </c>
      <c r="AY23" s="982">
        <f>IFERROR(AX23*(1+INDEX(Inputs!$O$15:$O$25,MATCH('Cash Flows - Market'!AY$2,Inputs!$L$15:$L$25))/12),0)</f>
        <v/>
      </c>
      <c r="AZ23" s="982">
        <f>IFERROR(AY23*(1+INDEX(Inputs!$O$15:$O$25,MATCH('Cash Flows - Market'!AZ$2,Inputs!$L$15:$L$25))/12),0)</f>
        <v/>
      </c>
      <c r="BA23" s="982">
        <f>IFERROR(AZ23*(1+INDEX(Inputs!$O$15:$O$25,MATCH('Cash Flows - Market'!BA$2,Inputs!$L$15:$L$25))/12),0)</f>
        <v/>
      </c>
      <c r="BB23" s="982">
        <f>IFERROR(BA23*(1+INDEX(Inputs!$O$15:$O$25,MATCH('Cash Flows - Market'!BB$2,Inputs!$L$15:$L$25))/12),0)</f>
        <v/>
      </c>
      <c r="BC23" s="982">
        <f>IFERROR(BB23*(1+INDEX(Inputs!$O$15:$O$25,MATCH('Cash Flows - Market'!BC$2,Inputs!$L$15:$L$25))/12),0)</f>
        <v/>
      </c>
      <c r="BD23" s="982">
        <f>IFERROR(BC23*(1+INDEX(Inputs!$O$15:$O$25,MATCH('Cash Flows - Market'!BD$2,Inputs!$L$15:$L$25))/12),0)</f>
        <v/>
      </c>
      <c r="BE23" s="982">
        <f>IFERROR(BD23*(1+INDEX(Inputs!$O$15:$O$25,MATCH('Cash Flows - Market'!BE$2,Inputs!$L$15:$L$25))/12),0)</f>
        <v/>
      </c>
      <c r="BF23" s="982">
        <f>IFERROR(BE23*(1+INDEX(Inputs!$O$15:$O$25,MATCH('Cash Flows - Market'!BF$2,Inputs!$L$15:$L$25))/12),0)</f>
        <v/>
      </c>
      <c r="BG23" s="982">
        <f>IFERROR(BF23*(1+INDEX(Inputs!$O$15:$O$25,MATCH('Cash Flows - Market'!BG$2,Inputs!$L$15:$L$25))/12),0)</f>
        <v/>
      </c>
      <c r="BH23" s="982">
        <f>IFERROR(BG23*(1+INDEX(Inputs!$O$15:$O$25,MATCH('Cash Flows - Market'!BH$2,Inputs!$L$15:$L$25))/12),0)</f>
        <v/>
      </c>
      <c r="BI23" s="982">
        <f>IFERROR(BH23*(1+INDEX(Inputs!$O$15:$O$25,MATCH('Cash Flows - Market'!BI$2,Inputs!$L$15:$L$25))/12),0)</f>
        <v/>
      </c>
      <c r="BJ23" s="982">
        <f>IFERROR(BI23*(1+INDEX(Inputs!$O$15:$O$25,MATCH('Cash Flows - Market'!BJ$2,Inputs!$L$15:$L$25))/12),0)</f>
        <v/>
      </c>
      <c r="BK23" s="982">
        <f>IFERROR(BJ23*(1+INDEX(Inputs!$O$15:$O$25,MATCH('Cash Flows - Market'!BK$2,Inputs!$L$15:$L$25))/12),0)</f>
        <v/>
      </c>
      <c r="BL23" s="982">
        <f>IFERROR(BK23*(1+INDEX(Inputs!$O$15:$O$25,MATCH('Cash Flows - Market'!BL$2,Inputs!$L$15:$L$25))/12),0)</f>
        <v/>
      </c>
      <c r="BM23" s="982">
        <f>IFERROR(BL23*(1+INDEX(Inputs!$O$15:$O$25,MATCH('Cash Flows - Market'!BM$2,Inputs!$L$15:$L$25))/12),0)</f>
        <v/>
      </c>
      <c r="BN23" s="982">
        <f>IFERROR(BM23*(1+INDEX(Inputs!$O$15:$O$25,MATCH('Cash Flows - Market'!BN$2,Inputs!$L$15:$L$25))/12),0)</f>
        <v/>
      </c>
      <c r="BO23" s="982">
        <f>IFERROR(BN23*(1+INDEX(Inputs!$O$15:$O$25,MATCH('Cash Flows - Market'!BO$2,Inputs!$L$15:$L$25))/12),0)</f>
        <v/>
      </c>
      <c r="BP23" s="982">
        <f>IFERROR(BO23*(1+INDEX(Inputs!$O$15:$O$25,MATCH('Cash Flows - Market'!BP$2,Inputs!$L$15:$L$25))/12),0)</f>
        <v/>
      </c>
      <c r="BQ23" s="982">
        <f>IFERROR(BP23*(1+INDEX(Inputs!$O$15:$O$25,MATCH('Cash Flows - Market'!BQ$2,Inputs!$L$15:$L$25))/12),0)</f>
        <v/>
      </c>
      <c r="BR23" s="982">
        <f>IFERROR(BQ23*(1+INDEX(Inputs!$O$15:$O$25,MATCH('Cash Flows - Market'!BR$2,Inputs!$L$15:$L$25))/12),0)</f>
        <v/>
      </c>
      <c r="BS23" s="982">
        <f>IFERROR(BR23*(1+INDEX(Inputs!$O$15:$O$25,MATCH('Cash Flows - Market'!BS$2,Inputs!$L$15:$L$25))/12),0)</f>
        <v/>
      </c>
      <c r="BT23" s="982">
        <f>IFERROR(BS23*(1+INDEX(Inputs!$O$15:$O$25,MATCH('Cash Flows - Market'!BT$2,Inputs!$L$15:$L$25))/12),0)</f>
        <v/>
      </c>
      <c r="BU23" s="982">
        <f>IFERROR(BT23*(1+INDEX(Inputs!$O$15:$O$25,MATCH('Cash Flows - Market'!BU$2,Inputs!$L$15:$L$25))/12),0)</f>
        <v/>
      </c>
      <c r="BV23" s="982">
        <f>IFERROR(BU23*(1+INDEX(Inputs!$O$15:$O$25,MATCH('Cash Flows - Market'!BV$2,Inputs!$L$15:$L$25))/12),0)</f>
        <v/>
      </c>
      <c r="BW23" s="982">
        <f>IFERROR(BV23*(1+INDEX(Inputs!$O$15:$O$25,MATCH('Cash Flows - Market'!BW$2,Inputs!$L$15:$L$25))/12),0)</f>
        <v/>
      </c>
      <c r="BX23" s="982">
        <f>IFERROR(BW23*(1+INDEX(Inputs!$O$15:$O$25,MATCH('Cash Flows - Market'!BX$2,Inputs!$L$15:$L$25))/12),0)</f>
        <v/>
      </c>
      <c r="BY23" s="982">
        <f>IFERROR(BX23*(1+INDEX(Inputs!$O$15:$O$25,MATCH('Cash Flows - Market'!BY$2,Inputs!$L$15:$L$25))/12),0)</f>
        <v/>
      </c>
      <c r="BZ23" s="982">
        <f>IFERROR(BY23*(1+INDEX(Inputs!$O$15:$O$25,MATCH('Cash Flows - Market'!BZ$2,Inputs!$L$15:$L$25))/12),0)</f>
        <v/>
      </c>
      <c r="CA23" s="982">
        <f>IFERROR(BZ23*(1+INDEX(Inputs!$O$15:$O$25,MATCH('Cash Flows - Market'!CA$2,Inputs!$L$15:$L$25))/12),0)</f>
        <v/>
      </c>
      <c r="CB23" s="982">
        <f>IFERROR(CA23*(1+INDEX(Inputs!$O$15:$O$25,MATCH('Cash Flows - Market'!CB$2,Inputs!$L$15:$L$25))/12),0)</f>
        <v/>
      </c>
      <c r="CC23" s="982">
        <f>IFERROR(CB23*(1+INDEX(Inputs!$O$15:$O$25,MATCH('Cash Flows - Market'!CC$2,Inputs!$L$15:$L$25))/12),0)</f>
        <v/>
      </c>
      <c r="CD23" s="982">
        <f>IFERROR(CC23*(1+INDEX(Inputs!$O$15:$O$25,MATCH('Cash Flows - Market'!CD$2,Inputs!$L$15:$L$25))/12),0)</f>
        <v/>
      </c>
      <c r="CE23" s="982">
        <f>IFERROR(CD23*(1+INDEX(Inputs!$O$15:$O$25,MATCH('Cash Flows - Market'!CE$2,Inputs!$L$15:$L$25))/12),0)</f>
        <v/>
      </c>
      <c r="CF23" s="982">
        <f>IFERROR(CE23*(1+INDEX(Inputs!$O$15:$O$25,MATCH('Cash Flows - Market'!CF$2,Inputs!$L$15:$L$25))/12),0)</f>
        <v/>
      </c>
      <c r="CG23" s="982">
        <f>IFERROR(CF23*(1+INDEX(Inputs!$O$15:$O$25,MATCH('Cash Flows - Market'!CG$2,Inputs!$L$15:$L$25))/12),0)</f>
        <v/>
      </c>
      <c r="CH23" s="982">
        <f>IFERROR(CG23*(1+INDEX(Inputs!$O$15:$O$25,MATCH('Cash Flows - Market'!CH$2,Inputs!$L$15:$L$25))/12),0)</f>
        <v/>
      </c>
      <c r="CI23" s="982">
        <f>IFERROR(CH23*(1+INDEX(Inputs!$O$15:$O$25,MATCH('Cash Flows - Market'!CI$2,Inputs!$L$15:$L$25))/12),0)</f>
        <v/>
      </c>
      <c r="CJ23" s="982">
        <f>IFERROR(CI23*(1+INDEX(Inputs!$O$15:$O$25,MATCH('Cash Flows - Market'!CJ$2,Inputs!$L$15:$L$25))/12),0)</f>
        <v/>
      </c>
      <c r="CK23" s="982">
        <f>IFERROR(CJ23*(1+INDEX(Inputs!$O$15:$O$25,MATCH('Cash Flows - Market'!CK$2,Inputs!$L$15:$L$25))/12),0)</f>
        <v/>
      </c>
      <c r="CL23" s="982">
        <f>IFERROR(CK23*(1+INDEX(Inputs!$O$15:$O$25,MATCH('Cash Flows - Market'!CL$2,Inputs!$L$15:$L$25))/12),0)</f>
        <v/>
      </c>
      <c r="CM23" s="982">
        <f>IFERROR(CL23*(1+INDEX(Inputs!$O$15:$O$25,MATCH('Cash Flows - Market'!CM$2,Inputs!$L$15:$L$25))/12),0)</f>
        <v/>
      </c>
      <c r="CN23" s="982">
        <f>IFERROR(CM23*(1+INDEX(Inputs!$O$15:$O$25,MATCH('Cash Flows - Market'!CN$2,Inputs!$L$15:$L$25))/12),0)</f>
        <v/>
      </c>
      <c r="CO23" s="982">
        <f>IFERROR(CN23*(1+INDEX(Inputs!$O$15:$O$25,MATCH('Cash Flows - Market'!CO$2,Inputs!$L$15:$L$25))/12),0)</f>
        <v/>
      </c>
      <c r="CP23" s="982">
        <f>IFERROR(CO23*(1+INDEX(Inputs!$O$15:$O$25,MATCH('Cash Flows - Market'!CP$2,Inputs!$L$15:$L$25))/12),0)</f>
        <v/>
      </c>
      <c r="CQ23" s="982">
        <f>IFERROR(CP23*(1+INDEX(Inputs!$O$15:$O$25,MATCH('Cash Flows - Market'!CQ$2,Inputs!$L$15:$L$25))/12),0)</f>
        <v/>
      </c>
      <c r="CR23" s="982">
        <f>IFERROR(CQ23*(1+INDEX(Inputs!$O$15:$O$25,MATCH('Cash Flows - Market'!CR$2,Inputs!$L$15:$L$25))/12),0)</f>
        <v/>
      </c>
      <c r="CS23" s="982">
        <f>IFERROR(CR23*(1+INDEX(Inputs!$O$15:$O$25,MATCH('Cash Flows - Market'!CS$2,Inputs!$L$15:$L$25))/12),0)</f>
        <v/>
      </c>
      <c r="CT23" s="982">
        <f>IFERROR(CS23*(1+INDEX(Inputs!$O$15:$O$25,MATCH('Cash Flows - Market'!CT$2,Inputs!$L$15:$L$25))/12),0)</f>
        <v/>
      </c>
      <c r="CU23" s="982">
        <f>IFERROR(CT23*(1+INDEX(Inputs!$O$15:$O$25,MATCH('Cash Flows - Market'!CU$2,Inputs!$L$15:$L$25))/12),0)</f>
        <v/>
      </c>
      <c r="CV23" s="982">
        <f>IFERROR(CU23*(1+INDEX(Inputs!$O$15:$O$25,MATCH('Cash Flows - Market'!CV$2,Inputs!$L$15:$L$25))/12),0)</f>
        <v/>
      </c>
      <c r="CW23" s="982">
        <f>IFERROR(CV23*(1+INDEX(Inputs!$O$15:$O$25,MATCH('Cash Flows - Market'!CW$2,Inputs!$L$15:$L$25))/12),0)</f>
        <v/>
      </c>
      <c r="CX23" s="982">
        <f>IFERROR(CW23*(1+INDEX(Inputs!$O$15:$O$25,MATCH('Cash Flows - Market'!CX$2,Inputs!$L$15:$L$25))/12),0)</f>
        <v/>
      </c>
      <c r="CY23" s="982">
        <f>IFERROR(CX23*(1+INDEX(Inputs!$O$15:$O$25,MATCH('Cash Flows - Market'!CY$2,Inputs!$L$15:$L$25))/12),0)</f>
        <v/>
      </c>
      <c r="CZ23" s="982">
        <f>IFERROR(CY23*(1+INDEX(Inputs!$O$15:$O$25,MATCH('Cash Flows - Market'!CZ$2,Inputs!$L$15:$L$25))/12),0)</f>
        <v/>
      </c>
      <c r="DA23" s="982">
        <f>IFERROR(CZ23*(1+INDEX(Inputs!$O$15:$O$25,MATCH('Cash Flows - Market'!DA$2,Inputs!$L$15:$L$25))/12),0)</f>
        <v/>
      </c>
      <c r="DB23" s="982">
        <f>IFERROR(DA23*(1+INDEX(Inputs!$O$15:$O$25,MATCH('Cash Flows - Market'!DB$2,Inputs!$L$15:$L$25))/12),0)</f>
        <v/>
      </c>
      <c r="DC23" s="982">
        <f>IFERROR(DB23*(1+INDEX(Inputs!$O$15:$O$25,MATCH('Cash Flows - Market'!DC$2,Inputs!$L$15:$L$25))/12),0)</f>
        <v/>
      </c>
      <c r="DD23" s="982">
        <f>IFERROR(DC23*(1+INDEX(Inputs!$O$15:$O$25,MATCH('Cash Flows - Market'!DD$2,Inputs!$L$15:$L$25))/12),0)</f>
        <v/>
      </c>
      <c r="DE23" s="982">
        <f>IFERROR(DD23*(1+INDEX(Inputs!$O$15:$O$25,MATCH('Cash Flows - Market'!DE$2,Inputs!$L$15:$L$25))/12),0)</f>
        <v/>
      </c>
      <c r="DF23" s="982">
        <f>IFERROR(DE23*(1+INDEX(Inputs!$O$15:$O$25,MATCH('Cash Flows - Market'!DF$2,Inputs!$L$15:$L$25))/12),0)</f>
        <v/>
      </c>
      <c r="DG23" s="982">
        <f>IFERROR(DF23*(1+INDEX(Inputs!$O$15:$O$25,MATCH('Cash Flows - Market'!DG$2,Inputs!$L$15:$L$25))/12),0)</f>
        <v/>
      </c>
      <c r="DH23" s="982">
        <f>IFERROR(DG23*(1+INDEX(Inputs!$O$15:$O$25,MATCH('Cash Flows - Market'!DH$2,Inputs!$L$15:$L$25))/12),0)</f>
        <v/>
      </c>
      <c r="DI23" s="982">
        <f>IFERROR(DH23*(1+INDEX(Inputs!$O$15:$O$25,MATCH('Cash Flows - Market'!DI$2,Inputs!$L$15:$L$25))/12),0)</f>
        <v/>
      </c>
      <c r="DJ23" s="982">
        <f>IFERROR(DI23*(1+INDEX(Inputs!$O$15:$O$25,MATCH('Cash Flows - Market'!DJ$2,Inputs!$L$15:$L$25))/12),0)</f>
        <v/>
      </c>
      <c r="DK23" s="982">
        <f>IFERROR(DJ23*(1+INDEX(Inputs!$O$15:$O$25,MATCH('Cash Flows - Market'!DK$2,Inputs!$L$15:$L$25))/12),0)</f>
        <v/>
      </c>
      <c r="DL23" s="982">
        <f>IFERROR(DK23*(1+INDEX(Inputs!$O$15:$O$25,MATCH('Cash Flows - Market'!DL$2,Inputs!$L$15:$L$25))/12),0)</f>
        <v/>
      </c>
      <c r="DM23" s="982">
        <f>IFERROR(DL23*(1+INDEX(Inputs!$O$15:$O$25,MATCH('Cash Flows - Market'!DM$2,Inputs!$L$15:$L$25))/12),0)</f>
        <v/>
      </c>
      <c r="DN23" s="982">
        <f>IFERROR(DM23*(1+INDEX(Inputs!$O$15:$O$25,MATCH('Cash Flows - Market'!DN$2,Inputs!$L$15:$L$25))/12),0)</f>
        <v/>
      </c>
      <c r="DO23" s="982">
        <f>IFERROR(DN23*(1+INDEX(Inputs!$O$15:$O$25,MATCH('Cash Flows - Market'!DO$2,Inputs!$L$15:$L$25))/12),0)</f>
        <v/>
      </c>
      <c r="DP23" s="982">
        <f>IFERROR(DO23*(1+INDEX(Inputs!$O$15:$O$25,MATCH('Cash Flows - Market'!DP$2,Inputs!$L$15:$L$25))/12),0)</f>
        <v/>
      </c>
      <c r="DQ23" s="982">
        <f>IFERROR(DP23*(1+INDEX(Inputs!$O$15:$O$25,MATCH('Cash Flows - Market'!DQ$2,Inputs!$L$15:$L$25))/12),0)</f>
        <v/>
      </c>
      <c r="DR23" s="982">
        <f>IFERROR(DQ23*(1+INDEX(Inputs!$O$15:$O$25,MATCH('Cash Flows - Market'!DR$2,Inputs!$L$15:$L$25))/12),0)</f>
        <v/>
      </c>
      <c r="DS23" s="982">
        <f>IFERROR(DR23*(1+INDEX(Inputs!$O$15:$O$25,MATCH('Cash Flows - Market'!DS$2,Inputs!$L$15:$L$25))/12),0)</f>
        <v/>
      </c>
      <c r="DT23" s="982">
        <f>IFERROR(DS23*(1+INDEX(Inputs!$O$15:$O$25,MATCH('Cash Flows - Market'!DT$2,Inputs!$L$15:$L$25))/12),0)</f>
        <v/>
      </c>
      <c r="DU23" s="982">
        <f>IFERROR(DT23*(1+INDEX(Inputs!$O$15:$O$25,MATCH('Cash Flows - Market'!DU$2,Inputs!$L$15:$L$25))/12),0)</f>
        <v/>
      </c>
      <c r="DV23" s="982">
        <f>IFERROR(DU23*(1+INDEX(Inputs!$O$15:$O$25,MATCH('Cash Flows - Market'!DV$2,Inputs!$L$15:$L$25))/12),0)</f>
        <v/>
      </c>
      <c r="DW23" s="982">
        <f>IFERROR(DV23*(1+INDEX(Inputs!$O$15:$O$25,MATCH('Cash Flows - Market'!DW$2,Inputs!$L$15:$L$25))/12),0)</f>
        <v/>
      </c>
      <c r="DX23" s="982">
        <f>IFERROR(DW23*(1+INDEX(Inputs!$O$15:$O$25,MATCH('Cash Flows - Market'!DX$2,Inputs!$L$15:$L$25))/12),0)</f>
        <v/>
      </c>
      <c r="DY23" s="982">
        <f>IFERROR(DX23*(1+INDEX(Inputs!$O$15:$O$25,MATCH('Cash Flows - Market'!DY$2,Inputs!$L$15:$L$25))/12),0)</f>
        <v/>
      </c>
      <c r="DZ23" s="982">
        <f>IFERROR(DY23*(1+INDEX(Inputs!$O$15:$O$25,MATCH('Cash Flows - Market'!DZ$2,Inputs!$L$15:$L$25))/12),0)</f>
        <v/>
      </c>
      <c r="EA23" s="982">
        <f>IFERROR(DZ23*(1+INDEX(Inputs!$O$15:$O$25,MATCH('Cash Flows - Market'!EA$2,Inputs!$L$15:$L$25))/12),0)</f>
        <v/>
      </c>
      <c r="EB23" s="982">
        <f>IFERROR(EA23*(1+INDEX(Inputs!$O$15:$O$25,MATCH('Cash Flows - Market'!EB$2,Inputs!$L$15:$L$25))/12),0)</f>
        <v/>
      </c>
      <c r="EC23" s="982">
        <f>IFERROR(EB23*(1+INDEX(Inputs!$O$15:$O$25,MATCH('Cash Flows - Market'!EC$2,Inputs!$L$15:$L$25))/12),0)</f>
        <v/>
      </c>
      <c r="ED23" s="982">
        <f>IFERROR(EC23*(1+INDEX(Inputs!$O$15:$O$25,MATCH('Cash Flows - Market'!ED$2,Inputs!$L$15:$L$25))/12),0)</f>
        <v/>
      </c>
      <c r="EE23" s="982">
        <f>IFERROR(ED23*(1+INDEX(Inputs!$O$15:$O$25,MATCH('Cash Flows - Market'!EE$2,Inputs!$L$15:$L$25))/12),0)</f>
        <v/>
      </c>
      <c r="EF23" s="982">
        <f>IFERROR(EE23*(1+INDEX(Inputs!$O$15:$O$25,MATCH('Cash Flows - Market'!EF$2,Inputs!$L$15:$L$25))/12),0)</f>
        <v/>
      </c>
      <c r="EG23" s="982">
        <f>IFERROR(EF23*(1+INDEX(Inputs!$O$15:$O$25,MATCH('Cash Flows - Market'!EG$2,Inputs!$L$15:$L$25))/12),0)</f>
        <v/>
      </c>
      <c r="EH23" s="982">
        <f>IFERROR(EG23*(1+INDEX(Inputs!$O$15:$O$25,MATCH('Cash Flows - Market'!EH$2,Inputs!$L$15:$L$25))/12),0)</f>
        <v/>
      </c>
      <c r="EI23" s="982">
        <f>IFERROR(EH23*(1+INDEX(Inputs!$O$15:$O$25,MATCH('Cash Flows - Market'!EI$2,Inputs!$L$15:$L$25))/12),0)</f>
        <v/>
      </c>
      <c r="EJ23" s="982">
        <f>IFERROR(EI23*(1+INDEX(Inputs!$O$15:$O$25,MATCH('Cash Flows - Market'!EJ$2,Inputs!$L$15:$L$25))/12),0)</f>
        <v/>
      </c>
      <c r="EK23" s="982">
        <f>IFERROR(EJ23*(1+INDEX(Inputs!$O$15:$O$25,MATCH('Cash Flows - Market'!EK$2,Inputs!$L$15:$L$25))/12),0)</f>
        <v/>
      </c>
      <c r="EL23" s="982">
        <f>IFERROR(EK23*(1+INDEX(Inputs!$O$15:$O$25,MATCH('Cash Flows - Market'!EL$2,Inputs!$L$15:$L$25))/12),0)</f>
        <v/>
      </c>
      <c r="EM23" s="982">
        <f>IFERROR(EL23*(1+INDEX(Inputs!$O$15:$O$25,MATCH('Cash Flows - Market'!EM$2,Inputs!$L$15:$L$25))/12),0)</f>
        <v/>
      </c>
      <c r="EN23" s="982">
        <f>IFERROR(EM23*(1+INDEX(Inputs!$O$15:$O$25,MATCH('Cash Flows - Market'!EN$2,Inputs!$L$15:$L$25))/12),0)</f>
        <v/>
      </c>
      <c r="EO23" s="982">
        <f>IFERROR(EN23*(1+INDEX(Inputs!$O$15:$O$25,MATCH('Cash Flows - Market'!EO$2,Inputs!$L$15:$L$25))/12),0)</f>
        <v/>
      </c>
      <c r="EP23" s="982">
        <f>IFERROR(EO23*(1+INDEX(Inputs!$O$15:$O$25,MATCH('Cash Flows - Market'!EP$2,Inputs!$L$15:$L$25))/12),0)</f>
        <v/>
      </c>
      <c r="EQ23" s="982">
        <f>IFERROR(EP23*(1+INDEX(Inputs!$O$15:$O$25,MATCH('Cash Flows - Market'!EQ$2,Inputs!$L$15:$L$25))/12),0)</f>
        <v/>
      </c>
      <c r="ER23" s="982">
        <f>IFERROR(EQ23*(1+INDEX(Inputs!$O$15:$O$25,MATCH('Cash Flows - Market'!ER$2,Inputs!$L$15:$L$25))/12),0)</f>
        <v/>
      </c>
      <c r="ES23" s="982">
        <f>IFERROR(ER23*(1+INDEX(Inputs!$O$15:$O$25,MATCH('Cash Flows - Market'!ES$2,Inputs!$L$15:$L$25))/12),0)</f>
        <v/>
      </c>
      <c r="ET23" s="982">
        <f>IFERROR(ES23*(1+INDEX(Inputs!$O$15:$O$25,MATCH('Cash Flows - Market'!ET$2,Inputs!$L$15:$L$25))/12),0)</f>
        <v/>
      </c>
      <c r="EU23" s="982">
        <f>IFERROR(ET23*(1+INDEX(Inputs!$O$15:$O$25,MATCH('Cash Flows - Market'!EU$2,Inputs!$L$15:$L$25))/12),0)</f>
        <v/>
      </c>
      <c r="EV23" s="982">
        <f>IFERROR(EU23*(1+INDEX(Inputs!$O$15:$O$25,MATCH('Cash Flows - Market'!EV$2,Inputs!$L$15:$L$25))/12),0)</f>
        <v/>
      </c>
    </row>
    <row r="24" ht="15.75" customHeight="1" s="546">
      <c r="C24" s="972">
        <f>R24</f>
        <v/>
      </c>
      <c r="D24" s="973" t="n"/>
      <c r="E24" s="974">
        <f>Inputs!I26*Units</f>
        <v/>
      </c>
      <c r="F24" s="975" t="n"/>
      <c r="G24" s="975">
        <f>SUMIFS($U24:$EW24,$U$2:$EW$2,G$2)</f>
        <v/>
      </c>
      <c r="H24" s="975">
        <f>SUMIFS($U24:$EW24,$U$2:$EW$2,H$2)</f>
        <v/>
      </c>
      <c r="I24" s="975">
        <f>SUMIFS($U24:$EW24,$U$2:$EW$2,I$2)</f>
        <v/>
      </c>
      <c r="J24" s="975">
        <f>SUMIFS($U24:$EW24,$U$2:$EW$2,J$2)</f>
        <v/>
      </c>
      <c r="K24" s="975">
        <f>SUMIFS($U24:$EW24,$U$2:$EW$2,K$2)</f>
        <v/>
      </c>
      <c r="L24" s="975">
        <f>SUMIFS($U24:$EW24,$U$2:$EW$2,L$2)</f>
        <v/>
      </c>
      <c r="M24" s="975">
        <f>SUMIFS($U24:$EW24,$U$2:$EW$2,M$2)</f>
        <v/>
      </c>
      <c r="N24" s="975">
        <f>SUMIFS($U24:$EW24,$U$2:$EW$2,N$2)</f>
        <v/>
      </c>
      <c r="O24" s="975">
        <f>SUMIFS($U24:$EW24,$U$2:$EW$2,O$2)</f>
        <v/>
      </c>
      <c r="P24" s="976">
        <f>SUMIFS($U24:$EW24,$U$2:$EW$2,P$2)</f>
        <v/>
      </c>
      <c r="R24" s="759">
        <f>Inputs!G26</f>
        <v/>
      </c>
      <c r="U24" s="983">
        <f>Inputs!J26</f>
        <v/>
      </c>
      <c r="V24" s="983">
        <f>IFERROR(U24*(1+INDEX(Inputs!$O$15:$O$25,MATCH('Cash Flows - Market'!V$2,Inputs!$L$15:$L$25))/12),0)</f>
        <v/>
      </c>
      <c r="W24" s="983">
        <f>IFERROR(V24*(1+INDEX(Inputs!$O$15:$O$25,MATCH('Cash Flows - Market'!W$2,Inputs!$L$15:$L$25))/12),0)</f>
        <v/>
      </c>
      <c r="X24" s="983">
        <f>IFERROR(W24*(1+INDEX(Inputs!$O$15:$O$25,MATCH('Cash Flows - Market'!X$2,Inputs!$L$15:$L$25))/12),0)</f>
        <v/>
      </c>
      <c r="Y24" s="983">
        <f>IFERROR(X24*(1+INDEX(Inputs!$O$15:$O$25,MATCH('Cash Flows - Market'!Y$2,Inputs!$L$15:$L$25))/12),0)</f>
        <v/>
      </c>
      <c r="Z24" s="983">
        <f>IFERROR(Y24*(1+INDEX(Inputs!$O$15:$O$25,MATCH('Cash Flows - Market'!Z$2,Inputs!$L$15:$L$25))/12),0)</f>
        <v/>
      </c>
      <c r="AA24" s="983">
        <f>IFERROR(Z24*(1+INDEX(Inputs!$O$15:$O$25,MATCH('Cash Flows - Market'!AA$2,Inputs!$L$15:$L$25))/12),0)</f>
        <v/>
      </c>
      <c r="AB24" s="983">
        <f>IFERROR(AA24*(1+INDEX(Inputs!$O$15:$O$25,MATCH('Cash Flows - Market'!AB$2,Inputs!$L$15:$L$25))/12),0)</f>
        <v/>
      </c>
      <c r="AC24" s="983">
        <f>IFERROR(AB24*(1+INDEX(Inputs!$O$15:$O$25,MATCH('Cash Flows - Market'!AC$2,Inputs!$L$15:$L$25))/12),0)</f>
        <v/>
      </c>
      <c r="AD24" s="983">
        <f>IFERROR(AC24*(1+INDEX(Inputs!$O$15:$O$25,MATCH('Cash Flows - Market'!AD$2,Inputs!$L$15:$L$25))/12),0)</f>
        <v/>
      </c>
      <c r="AE24" s="983">
        <f>IFERROR(AD24*(1+INDEX(Inputs!$O$15:$O$25,MATCH('Cash Flows - Market'!AE$2,Inputs!$L$15:$L$25))/12),0)</f>
        <v/>
      </c>
      <c r="AF24" s="983">
        <f>IFERROR(AE24*(1+INDEX(Inputs!$O$15:$O$25,MATCH('Cash Flows - Market'!AF$2,Inputs!$L$15:$L$25))/12),0)</f>
        <v/>
      </c>
      <c r="AG24" s="983">
        <f>IFERROR(AF24*(1+INDEX(Inputs!$O$15:$O$25,MATCH('Cash Flows - Market'!AG$2,Inputs!$L$15:$L$25))/12),0)</f>
        <v/>
      </c>
      <c r="AH24" s="983">
        <f>IFERROR(AG24*(1+INDEX(Inputs!$O$15:$O$25,MATCH('Cash Flows - Market'!AH$2,Inputs!$L$15:$L$25))/12),0)</f>
        <v/>
      </c>
      <c r="AI24" s="983">
        <f>IFERROR(AH24*(1+INDEX(Inputs!$O$15:$O$25,MATCH('Cash Flows - Market'!AI$2,Inputs!$L$15:$L$25))/12),0)</f>
        <v/>
      </c>
      <c r="AJ24" s="983">
        <f>IFERROR(AI24*(1+INDEX(Inputs!$O$15:$O$25,MATCH('Cash Flows - Market'!AJ$2,Inputs!$L$15:$L$25))/12),0)</f>
        <v/>
      </c>
      <c r="AK24" s="983">
        <f>IFERROR(AJ24*(1+INDEX(Inputs!$O$15:$O$25,MATCH('Cash Flows - Market'!AK$2,Inputs!$L$15:$L$25))/12),0)</f>
        <v/>
      </c>
      <c r="AL24" s="983">
        <f>IFERROR(AK24*(1+INDEX(Inputs!$O$15:$O$25,MATCH('Cash Flows - Market'!AL$2,Inputs!$L$15:$L$25))/12),0)</f>
        <v/>
      </c>
      <c r="AM24" s="983">
        <f>IFERROR(AL24*(1+INDEX(Inputs!$O$15:$O$25,MATCH('Cash Flows - Market'!AM$2,Inputs!$L$15:$L$25))/12),0)</f>
        <v/>
      </c>
      <c r="AN24" s="983">
        <f>IFERROR(AM24*(1+INDEX(Inputs!$O$15:$O$25,MATCH('Cash Flows - Market'!AN$2,Inputs!$L$15:$L$25))/12),0)</f>
        <v/>
      </c>
      <c r="AO24" s="983">
        <f>IFERROR(AN24*(1+INDEX(Inputs!$O$15:$O$25,MATCH('Cash Flows - Market'!AO$2,Inputs!$L$15:$L$25))/12),0)</f>
        <v/>
      </c>
      <c r="AP24" s="983">
        <f>IFERROR(AO24*(1+INDEX(Inputs!$O$15:$O$25,MATCH('Cash Flows - Market'!AP$2,Inputs!$L$15:$L$25))/12),0)</f>
        <v/>
      </c>
      <c r="AQ24" s="983">
        <f>IFERROR(AP24*(1+INDEX(Inputs!$O$15:$O$25,MATCH('Cash Flows - Market'!AQ$2,Inputs!$L$15:$L$25))/12),0)</f>
        <v/>
      </c>
      <c r="AR24" s="983">
        <f>IFERROR(AQ24*(1+INDEX(Inputs!$O$15:$O$25,MATCH('Cash Flows - Market'!AR$2,Inputs!$L$15:$L$25))/12),0)</f>
        <v/>
      </c>
      <c r="AS24" s="983">
        <f>IFERROR(AR24*(1+INDEX(Inputs!$O$15:$O$25,MATCH('Cash Flows - Market'!AS$2,Inputs!$L$15:$L$25))/12),0)</f>
        <v/>
      </c>
      <c r="AT24" s="983">
        <f>IFERROR(AS24*(1+INDEX(Inputs!$O$15:$O$25,MATCH('Cash Flows - Market'!AT$2,Inputs!$L$15:$L$25))/12),0)</f>
        <v/>
      </c>
      <c r="AU24" s="983">
        <f>IFERROR(AT24*(1+INDEX(Inputs!$O$15:$O$25,MATCH('Cash Flows - Market'!AU$2,Inputs!$L$15:$L$25))/12),0)</f>
        <v/>
      </c>
      <c r="AV24" s="983">
        <f>IFERROR(AU24*(1+INDEX(Inputs!$O$15:$O$25,MATCH('Cash Flows - Market'!AV$2,Inputs!$L$15:$L$25))/12),0)</f>
        <v/>
      </c>
      <c r="AW24" s="983">
        <f>IFERROR(AV24*(1+INDEX(Inputs!$O$15:$O$25,MATCH('Cash Flows - Market'!AW$2,Inputs!$L$15:$L$25))/12),0)</f>
        <v/>
      </c>
      <c r="AX24" s="983">
        <f>IFERROR(AW24*(1+INDEX(Inputs!$O$15:$O$25,MATCH('Cash Flows - Market'!AX$2,Inputs!$L$15:$L$25))/12),0)</f>
        <v/>
      </c>
      <c r="AY24" s="983">
        <f>IFERROR(AX24*(1+INDEX(Inputs!$O$15:$O$25,MATCH('Cash Flows - Market'!AY$2,Inputs!$L$15:$L$25))/12),0)</f>
        <v/>
      </c>
      <c r="AZ24" s="983">
        <f>IFERROR(AY24*(1+INDEX(Inputs!$O$15:$O$25,MATCH('Cash Flows - Market'!AZ$2,Inputs!$L$15:$L$25))/12),0)</f>
        <v/>
      </c>
      <c r="BA24" s="983">
        <f>IFERROR(AZ24*(1+INDEX(Inputs!$O$15:$O$25,MATCH('Cash Flows - Market'!BA$2,Inputs!$L$15:$L$25))/12),0)</f>
        <v/>
      </c>
      <c r="BB24" s="983">
        <f>IFERROR(BA24*(1+INDEX(Inputs!$O$15:$O$25,MATCH('Cash Flows - Market'!BB$2,Inputs!$L$15:$L$25))/12),0)</f>
        <v/>
      </c>
      <c r="BC24" s="983">
        <f>IFERROR(BB24*(1+INDEX(Inputs!$O$15:$O$25,MATCH('Cash Flows - Market'!BC$2,Inputs!$L$15:$L$25))/12),0)</f>
        <v/>
      </c>
      <c r="BD24" s="983">
        <f>IFERROR(BC24*(1+INDEX(Inputs!$O$15:$O$25,MATCH('Cash Flows - Market'!BD$2,Inputs!$L$15:$L$25))/12),0)</f>
        <v/>
      </c>
      <c r="BE24" s="983">
        <f>IFERROR(BD24*(1+INDEX(Inputs!$O$15:$O$25,MATCH('Cash Flows - Market'!BE$2,Inputs!$L$15:$L$25))/12),0)</f>
        <v/>
      </c>
      <c r="BF24" s="983">
        <f>IFERROR(BE24*(1+INDEX(Inputs!$O$15:$O$25,MATCH('Cash Flows - Market'!BF$2,Inputs!$L$15:$L$25))/12),0)</f>
        <v/>
      </c>
      <c r="BG24" s="983">
        <f>IFERROR(BF24*(1+INDEX(Inputs!$O$15:$O$25,MATCH('Cash Flows - Market'!BG$2,Inputs!$L$15:$L$25))/12),0)</f>
        <v/>
      </c>
      <c r="BH24" s="983">
        <f>IFERROR(BG24*(1+INDEX(Inputs!$O$15:$O$25,MATCH('Cash Flows - Market'!BH$2,Inputs!$L$15:$L$25))/12),0)</f>
        <v/>
      </c>
      <c r="BI24" s="983">
        <f>IFERROR(BH24*(1+INDEX(Inputs!$O$15:$O$25,MATCH('Cash Flows - Market'!BI$2,Inputs!$L$15:$L$25))/12),0)</f>
        <v/>
      </c>
      <c r="BJ24" s="983">
        <f>IFERROR(BI24*(1+INDEX(Inputs!$O$15:$O$25,MATCH('Cash Flows - Market'!BJ$2,Inputs!$L$15:$L$25))/12),0)</f>
        <v/>
      </c>
      <c r="BK24" s="983">
        <f>IFERROR(BJ24*(1+INDEX(Inputs!$O$15:$O$25,MATCH('Cash Flows - Market'!BK$2,Inputs!$L$15:$L$25))/12),0)</f>
        <v/>
      </c>
      <c r="BL24" s="983">
        <f>IFERROR(BK24*(1+INDEX(Inputs!$O$15:$O$25,MATCH('Cash Flows - Market'!BL$2,Inputs!$L$15:$L$25))/12),0)</f>
        <v/>
      </c>
      <c r="BM24" s="983">
        <f>IFERROR(BL24*(1+INDEX(Inputs!$O$15:$O$25,MATCH('Cash Flows - Market'!BM$2,Inputs!$L$15:$L$25))/12),0)</f>
        <v/>
      </c>
      <c r="BN24" s="983">
        <f>IFERROR(BM24*(1+INDEX(Inputs!$O$15:$O$25,MATCH('Cash Flows - Market'!BN$2,Inputs!$L$15:$L$25))/12),0)</f>
        <v/>
      </c>
      <c r="BO24" s="983">
        <f>IFERROR(BN24*(1+INDEX(Inputs!$O$15:$O$25,MATCH('Cash Flows - Market'!BO$2,Inputs!$L$15:$L$25))/12),0)</f>
        <v/>
      </c>
      <c r="BP24" s="983">
        <f>IFERROR(BO24*(1+INDEX(Inputs!$O$15:$O$25,MATCH('Cash Flows - Market'!BP$2,Inputs!$L$15:$L$25))/12),0)</f>
        <v/>
      </c>
      <c r="BQ24" s="983">
        <f>IFERROR(BP24*(1+INDEX(Inputs!$O$15:$O$25,MATCH('Cash Flows - Market'!BQ$2,Inputs!$L$15:$L$25))/12),0)</f>
        <v/>
      </c>
      <c r="BR24" s="983">
        <f>IFERROR(BQ24*(1+INDEX(Inputs!$O$15:$O$25,MATCH('Cash Flows - Market'!BR$2,Inputs!$L$15:$L$25))/12),0)</f>
        <v/>
      </c>
      <c r="BS24" s="983">
        <f>IFERROR(BR24*(1+INDEX(Inputs!$O$15:$O$25,MATCH('Cash Flows - Market'!BS$2,Inputs!$L$15:$L$25))/12),0)</f>
        <v/>
      </c>
      <c r="BT24" s="983">
        <f>IFERROR(BS24*(1+INDEX(Inputs!$O$15:$O$25,MATCH('Cash Flows - Market'!BT$2,Inputs!$L$15:$L$25))/12),0)</f>
        <v/>
      </c>
      <c r="BU24" s="983">
        <f>IFERROR(BT24*(1+INDEX(Inputs!$O$15:$O$25,MATCH('Cash Flows - Market'!BU$2,Inputs!$L$15:$L$25))/12),0)</f>
        <v/>
      </c>
      <c r="BV24" s="983">
        <f>IFERROR(BU24*(1+INDEX(Inputs!$O$15:$O$25,MATCH('Cash Flows - Market'!BV$2,Inputs!$L$15:$L$25))/12),0)</f>
        <v/>
      </c>
      <c r="BW24" s="983">
        <f>IFERROR(BV24*(1+INDEX(Inputs!$O$15:$O$25,MATCH('Cash Flows - Market'!BW$2,Inputs!$L$15:$L$25))/12),0)</f>
        <v/>
      </c>
      <c r="BX24" s="983">
        <f>IFERROR(BW24*(1+INDEX(Inputs!$O$15:$O$25,MATCH('Cash Flows - Market'!BX$2,Inputs!$L$15:$L$25))/12),0)</f>
        <v/>
      </c>
      <c r="BY24" s="983">
        <f>IFERROR(BX24*(1+INDEX(Inputs!$O$15:$O$25,MATCH('Cash Flows - Market'!BY$2,Inputs!$L$15:$L$25))/12),0)</f>
        <v/>
      </c>
      <c r="BZ24" s="983">
        <f>IFERROR(BY24*(1+INDEX(Inputs!$O$15:$O$25,MATCH('Cash Flows - Market'!BZ$2,Inputs!$L$15:$L$25))/12),0)</f>
        <v/>
      </c>
      <c r="CA24" s="983">
        <f>IFERROR(BZ24*(1+INDEX(Inputs!$O$15:$O$25,MATCH('Cash Flows - Market'!CA$2,Inputs!$L$15:$L$25))/12),0)</f>
        <v/>
      </c>
      <c r="CB24" s="983">
        <f>IFERROR(CA24*(1+INDEX(Inputs!$O$15:$O$25,MATCH('Cash Flows - Market'!CB$2,Inputs!$L$15:$L$25))/12),0)</f>
        <v/>
      </c>
      <c r="CC24" s="983">
        <f>IFERROR(CB24*(1+INDEX(Inputs!$O$15:$O$25,MATCH('Cash Flows - Market'!CC$2,Inputs!$L$15:$L$25))/12),0)</f>
        <v/>
      </c>
      <c r="CD24" s="983">
        <f>IFERROR(CC24*(1+INDEX(Inputs!$O$15:$O$25,MATCH('Cash Flows - Market'!CD$2,Inputs!$L$15:$L$25))/12),0)</f>
        <v/>
      </c>
      <c r="CE24" s="983">
        <f>IFERROR(CD24*(1+INDEX(Inputs!$O$15:$O$25,MATCH('Cash Flows - Market'!CE$2,Inputs!$L$15:$L$25))/12),0)</f>
        <v/>
      </c>
      <c r="CF24" s="983">
        <f>IFERROR(CE24*(1+INDEX(Inputs!$O$15:$O$25,MATCH('Cash Flows - Market'!CF$2,Inputs!$L$15:$L$25))/12),0)</f>
        <v/>
      </c>
      <c r="CG24" s="983">
        <f>IFERROR(CF24*(1+INDEX(Inputs!$O$15:$O$25,MATCH('Cash Flows - Market'!CG$2,Inputs!$L$15:$L$25))/12),0)</f>
        <v/>
      </c>
      <c r="CH24" s="983">
        <f>IFERROR(CG24*(1+INDEX(Inputs!$O$15:$O$25,MATCH('Cash Flows - Market'!CH$2,Inputs!$L$15:$L$25))/12),0)</f>
        <v/>
      </c>
      <c r="CI24" s="983">
        <f>IFERROR(CH24*(1+INDEX(Inputs!$O$15:$O$25,MATCH('Cash Flows - Market'!CI$2,Inputs!$L$15:$L$25))/12),0)</f>
        <v/>
      </c>
      <c r="CJ24" s="983">
        <f>IFERROR(CI24*(1+INDEX(Inputs!$O$15:$O$25,MATCH('Cash Flows - Market'!CJ$2,Inputs!$L$15:$L$25))/12),0)</f>
        <v/>
      </c>
      <c r="CK24" s="983">
        <f>IFERROR(CJ24*(1+INDEX(Inputs!$O$15:$O$25,MATCH('Cash Flows - Market'!CK$2,Inputs!$L$15:$L$25))/12),0)</f>
        <v/>
      </c>
      <c r="CL24" s="983">
        <f>IFERROR(CK24*(1+INDEX(Inputs!$O$15:$O$25,MATCH('Cash Flows - Market'!CL$2,Inputs!$L$15:$L$25))/12),0)</f>
        <v/>
      </c>
      <c r="CM24" s="983">
        <f>IFERROR(CL24*(1+INDEX(Inputs!$O$15:$O$25,MATCH('Cash Flows - Market'!CM$2,Inputs!$L$15:$L$25))/12),0)</f>
        <v/>
      </c>
      <c r="CN24" s="983">
        <f>IFERROR(CM24*(1+INDEX(Inputs!$O$15:$O$25,MATCH('Cash Flows - Market'!CN$2,Inputs!$L$15:$L$25))/12),0)</f>
        <v/>
      </c>
      <c r="CO24" s="983">
        <f>IFERROR(CN24*(1+INDEX(Inputs!$O$15:$O$25,MATCH('Cash Flows - Market'!CO$2,Inputs!$L$15:$L$25))/12),0)</f>
        <v/>
      </c>
      <c r="CP24" s="983">
        <f>IFERROR(CO24*(1+INDEX(Inputs!$O$15:$O$25,MATCH('Cash Flows - Market'!CP$2,Inputs!$L$15:$L$25))/12),0)</f>
        <v/>
      </c>
      <c r="CQ24" s="983">
        <f>IFERROR(CP24*(1+INDEX(Inputs!$O$15:$O$25,MATCH('Cash Flows - Market'!CQ$2,Inputs!$L$15:$L$25))/12),0)</f>
        <v/>
      </c>
      <c r="CR24" s="983">
        <f>IFERROR(CQ24*(1+INDEX(Inputs!$O$15:$O$25,MATCH('Cash Flows - Market'!CR$2,Inputs!$L$15:$L$25))/12),0)</f>
        <v/>
      </c>
      <c r="CS24" s="983">
        <f>IFERROR(CR24*(1+INDEX(Inputs!$O$15:$O$25,MATCH('Cash Flows - Market'!CS$2,Inputs!$L$15:$L$25))/12),0)</f>
        <v/>
      </c>
      <c r="CT24" s="983">
        <f>IFERROR(CS24*(1+INDEX(Inputs!$O$15:$O$25,MATCH('Cash Flows - Market'!CT$2,Inputs!$L$15:$L$25))/12),0)</f>
        <v/>
      </c>
      <c r="CU24" s="983">
        <f>IFERROR(CT24*(1+INDEX(Inputs!$O$15:$O$25,MATCH('Cash Flows - Market'!CU$2,Inputs!$L$15:$L$25))/12),0)</f>
        <v/>
      </c>
      <c r="CV24" s="983">
        <f>IFERROR(CU24*(1+INDEX(Inputs!$O$15:$O$25,MATCH('Cash Flows - Market'!CV$2,Inputs!$L$15:$L$25))/12),0)</f>
        <v/>
      </c>
      <c r="CW24" s="983">
        <f>IFERROR(CV24*(1+INDEX(Inputs!$O$15:$O$25,MATCH('Cash Flows - Market'!CW$2,Inputs!$L$15:$L$25))/12),0)</f>
        <v/>
      </c>
      <c r="CX24" s="983">
        <f>IFERROR(CW24*(1+INDEX(Inputs!$O$15:$O$25,MATCH('Cash Flows - Market'!CX$2,Inputs!$L$15:$L$25))/12),0)</f>
        <v/>
      </c>
      <c r="CY24" s="983">
        <f>IFERROR(CX24*(1+INDEX(Inputs!$O$15:$O$25,MATCH('Cash Flows - Market'!CY$2,Inputs!$L$15:$L$25))/12),0)</f>
        <v/>
      </c>
      <c r="CZ24" s="983">
        <f>IFERROR(CY24*(1+INDEX(Inputs!$O$15:$O$25,MATCH('Cash Flows - Market'!CZ$2,Inputs!$L$15:$L$25))/12),0)</f>
        <v/>
      </c>
      <c r="DA24" s="983">
        <f>IFERROR(CZ24*(1+INDEX(Inputs!$O$15:$O$25,MATCH('Cash Flows - Market'!DA$2,Inputs!$L$15:$L$25))/12),0)</f>
        <v/>
      </c>
      <c r="DB24" s="983">
        <f>IFERROR(DA24*(1+INDEX(Inputs!$O$15:$O$25,MATCH('Cash Flows - Market'!DB$2,Inputs!$L$15:$L$25))/12),0)</f>
        <v/>
      </c>
      <c r="DC24" s="983">
        <f>IFERROR(DB24*(1+INDEX(Inputs!$O$15:$O$25,MATCH('Cash Flows - Market'!DC$2,Inputs!$L$15:$L$25))/12),0)</f>
        <v/>
      </c>
      <c r="DD24" s="983">
        <f>IFERROR(DC24*(1+INDEX(Inputs!$O$15:$O$25,MATCH('Cash Flows - Market'!DD$2,Inputs!$L$15:$L$25))/12),0)</f>
        <v/>
      </c>
      <c r="DE24" s="983">
        <f>IFERROR(DD24*(1+INDEX(Inputs!$O$15:$O$25,MATCH('Cash Flows - Market'!DE$2,Inputs!$L$15:$L$25))/12),0)</f>
        <v/>
      </c>
      <c r="DF24" s="983">
        <f>IFERROR(DE24*(1+INDEX(Inputs!$O$15:$O$25,MATCH('Cash Flows - Market'!DF$2,Inputs!$L$15:$L$25))/12),0)</f>
        <v/>
      </c>
      <c r="DG24" s="983">
        <f>IFERROR(DF24*(1+INDEX(Inputs!$O$15:$O$25,MATCH('Cash Flows - Market'!DG$2,Inputs!$L$15:$L$25))/12),0)</f>
        <v/>
      </c>
      <c r="DH24" s="983">
        <f>IFERROR(DG24*(1+INDEX(Inputs!$O$15:$O$25,MATCH('Cash Flows - Market'!DH$2,Inputs!$L$15:$L$25))/12),0)</f>
        <v/>
      </c>
      <c r="DI24" s="983">
        <f>IFERROR(DH24*(1+INDEX(Inputs!$O$15:$O$25,MATCH('Cash Flows - Market'!DI$2,Inputs!$L$15:$L$25))/12),0)</f>
        <v/>
      </c>
      <c r="DJ24" s="983">
        <f>IFERROR(DI24*(1+INDEX(Inputs!$O$15:$O$25,MATCH('Cash Flows - Market'!DJ$2,Inputs!$L$15:$L$25))/12),0)</f>
        <v/>
      </c>
      <c r="DK24" s="983">
        <f>IFERROR(DJ24*(1+INDEX(Inputs!$O$15:$O$25,MATCH('Cash Flows - Market'!DK$2,Inputs!$L$15:$L$25))/12),0)</f>
        <v/>
      </c>
      <c r="DL24" s="983">
        <f>IFERROR(DK24*(1+INDEX(Inputs!$O$15:$O$25,MATCH('Cash Flows - Market'!DL$2,Inputs!$L$15:$L$25))/12),0)</f>
        <v/>
      </c>
      <c r="DM24" s="983">
        <f>IFERROR(DL24*(1+INDEX(Inputs!$O$15:$O$25,MATCH('Cash Flows - Market'!DM$2,Inputs!$L$15:$L$25))/12),0)</f>
        <v/>
      </c>
      <c r="DN24" s="983">
        <f>IFERROR(DM24*(1+INDEX(Inputs!$O$15:$O$25,MATCH('Cash Flows - Market'!DN$2,Inputs!$L$15:$L$25))/12),0)</f>
        <v/>
      </c>
      <c r="DO24" s="983">
        <f>IFERROR(DN24*(1+INDEX(Inputs!$O$15:$O$25,MATCH('Cash Flows - Market'!DO$2,Inputs!$L$15:$L$25))/12),0)</f>
        <v/>
      </c>
      <c r="DP24" s="983">
        <f>IFERROR(DO24*(1+INDEX(Inputs!$O$15:$O$25,MATCH('Cash Flows - Market'!DP$2,Inputs!$L$15:$L$25))/12),0)</f>
        <v/>
      </c>
      <c r="DQ24" s="983">
        <f>IFERROR(DP24*(1+INDEX(Inputs!$O$15:$O$25,MATCH('Cash Flows - Market'!DQ$2,Inputs!$L$15:$L$25))/12),0)</f>
        <v/>
      </c>
      <c r="DR24" s="983">
        <f>IFERROR(DQ24*(1+INDEX(Inputs!$O$15:$O$25,MATCH('Cash Flows - Market'!DR$2,Inputs!$L$15:$L$25))/12),0)</f>
        <v/>
      </c>
      <c r="DS24" s="983">
        <f>IFERROR(DR24*(1+INDEX(Inputs!$O$15:$O$25,MATCH('Cash Flows - Market'!DS$2,Inputs!$L$15:$L$25))/12),0)</f>
        <v/>
      </c>
      <c r="DT24" s="983">
        <f>IFERROR(DS24*(1+INDEX(Inputs!$O$15:$O$25,MATCH('Cash Flows - Market'!DT$2,Inputs!$L$15:$L$25))/12),0)</f>
        <v/>
      </c>
      <c r="DU24" s="983">
        <f>IFERROR(DT24*(1+INDEX(Inputs!$O$15:$O$25,MATCH('Cash Flows - Market'!DU$2,Inputs!$L$15:$L$25))/12),0)</f>
        <v/>
      </c>
      <c r="DV24" s="983">
        <f>IFERROR(DU24*(1+INDEX(Inputs!$O$15:$O$25,MATCH('Cash Flows - Market'!DV$2,Inputs!$L$15:$L$25))/12),0)</f>
        <v/>
      </c>
      <c r="DW24" s="983">
        <f>IFERROR(DV24*(1+INDEX(Inputs!$O$15:$O$25,MATCH('Cash Flows - Market'!DW$2,Inputs!$L$15:$L$25))/12),0)</f>
        <v/>
      </c>
      <c r="DX24" s="983">
        <f>IFERROR(DW24*(1+INDEX(Inputs!$O$15:$O$25,MATCH('Cash Flows - Market'!DX$2,Inputs!$L$15:$L$25))/12),0)</f>
        <v/>
      </c>
      <c r="DY24" s="983">
        <f>IFERROR(DX24*(1+INDEX(Inputs!$O$15:$O$25,MATCH('Cash Flows - Market'!DY$2,Inputs!$L$15:$L$25))/12),0)</f>
        <v/>
      </c>
      <c r="DZ24" s="983">
        <f>IFERROR(DY24*(1+INDEX(Inputs!$O$15:$O$25,MATCH('Cash Flows - Market'!DZ$2,Inputs!$L$15:$L$25))/12),0)</f>
        <v/>
      </c>
      <c r="EA24" s="983">
        <f>IFERROR(DZ24*(1+INDEX(Inputs!$O$15:$O$25,MATCH('Cash Flows - Market'!EA$2,Inputs!$L$15:$L$25))/12),0)</f>
        <v/>
      </c>
      <c r="EB24" s="983">
        <f>IFERROR(EA24*(1+INDEX(Inputs!$O$15:$O$25,MATCH('Cash Flows - Market'!EB$2,Inputs!$L$15:$L$25))/12),0)</f>
        <v/>
      </c>
      <c r="EC24" s="983">
        <f>IFERROR(EB24*(1+INDEX(Inputs!$O$15:$O$25,MATCH('Cash Flows - Market'!EC$2,Inputs!$L$15:$L$25))/12),0)</f>
        <v/>
      </c>
      <c r="ED24" s="983">
        <f>IFERROR(EC24*(1+INDEX(Inputs!$O$15:$O$25,MATCH('Cash Flows - Market'!ED$2,Inputs!$L$15:$L$25))/12),0)</f>
        <v/>
      </c>
      <c r="EE24" s="983">
        <f>IFERROR(ED24*(1+INDEX(Inputs!$O$15:$O$25,MATCH('Cash Flows - Market'!EE$2,Inputs!$L$15:$L$25))/12),0)</f>
        <v/>
      </c>
      <c r="EF24" s="983">
        <f>IFERROR(EE24*(1+INDEX(Inputs!$O$15:$O$25,MATCH('Cash Flows - Market'!EF$2,Inputs!$L$15:$L$25))/12),0)</f>
        <v/>
      </c>
      <c r="EG24" s="983">
        <f>IFERROR(EF24*(1+INDEX(Inputs!$O$15:$O$25,MATCH('Cash Flows - Market'!EG$2,Inputs!$L$15:$L$25))/12),0)</f>
        <v/>
      </c>
      <c r="EH24" s="983">
        <f>IFERROR(EG24*(1+INDEX(Inputs!$O$15:$O$25,MATCH('Cash Flows - Market'!EH$2,Inputs!$L$15:$L$25))/12),0)</f>
        <v/>
      </c>
      <c r="EI24" s="983">
        <f>IFERROR(EH24*(1+INDEX(Inputs!$O$15:$O$25,MATCH('Cash Flows - Market'!EI$2,Inputs!$L$15:$L$25))/12),0)</f>
        <v/>
      </c>
      <c r="EJ24" s="983">
        <f>IFERROR(EI24*(1+INDEX(Inputs!$O$15:$O$25,MATCH('Cash Flows - Market'!EJ$2,Inputs!$L$15:$L$25))/12),0)</f>
        <v/>
      </c>
      <c r="EK24" s="983">
        <f>IFERROR(EJ24*(1+INDEX(Inputs!$O$15:$O$25,MATCH('Cash Flows - Market'!EK$2,Inputs!$L$15:$L$25))/12),0)</f>
        <v/>
      </c>
      <c r="EL24" s="983">
        <f>IFERROR(EK24*(1+INDEX(Inputs!$O$15:$O$25,MATCH('Cash Flows - Market'!EL$2,Inputs!$L$15:$L$25))/12),0)</f>
        <v/>
      </c>
      <c r="EM24" s="983">
        <f>IFERROR(EL24*(1+INDEX(Inputs!$O$15:$O$25,MATCH('Cash Flows - Market'!EM$2,Inputs!$L$15:$L$25))/12),0)</f>
        <v/>
      </c>
      <c r="EN24" s="983">
        <f>IFERROR(EM24*(1+INDEX(Inputs!$O$15:$O$25,MATCH('Cash Flows - Market'!EN$2,Inputs!$L$15:$L$25))/12),0)</f>
        <v/>
      </c>
      <c r="EO24" s="983">
        <f>IFERROR(EN24*(1+INDEX(Inputs!$O$15:$O$25,MATCH('Cash Flows - Market'!EO$2,Inputs!$L$15:$L$25))/12),0)</f>
        <v/>
      </c>
      <c r="EP24" s="983">
        <f>IFERROR(EO24*(1+INDEX(Inputs!$O$15:$O$25,MATCH('Cash Flows - Market'!EP$2,Inputs!$L$15:$L$25))/12),0)</f>
        <v/>
      </c>
      <c r="EQ24" s="983">
        <f>IFERROR(EP24*(1+INDEX(Inputs!$O$15:$O$25,MATCH('Cash Flows - Market'!EQ$2,Inputs!$L$15:$L$25))/12),0)</f>
        <v/>
      </c>
      <c r="ER24" s="983">
        <f>IFERROR(EQ24*(1+INDEX(Inputs!$O$15:$O$25,MATCH('Cash Flows - Market'!ER$2,Inputs!$L$15:$L$25))/12),0)</f>
        <v/>
      </c>
      <c r="ES24" s="983">
        <f>IFERROR(ER24*(1+INDEX(Inputs!$O$15:$O$25,MATCH('Cash Flows - Market'!ES$2,Inputs!$L$15:$L$25))/12),0)</f>
        <v/>
      </c>
      <c r="ET24" s="983">
        <f>IFERROR(ES24*(1+INDEX(Inputs!$O$15:$O$25,MATCH('Cash Flows - Market'!ET$2,Inputs!$L$15:$L$25))/12),0)</f>
        <v/>
      </c>
      <c r="EU24" s="983">
        <f>IFERROR(ET24*(1+INDEX(Inputs!$O$15:$O$25,MATCH('Cash Flows - Market'!EU$2,Inputs!$L$15:$L$25))/12),0)</f>
        <v/>
      </c>
      <c r="EV24" s="983">
        <f>IFERROR(EU24*(1+INDEX(Inputs!$O$15:$O$25,MATCH('Cash Flows - Market'!EV$2,Inputs!$L$15:$L$25))/12),0)</f>
        <v/>
      </c>
    </row>
    <row r="25" ht="15" customHeight="1" s="546">
      <c r="C25" s="977">
        <f>R25</f>
        <v/>
      </c>
      <c r="E25" s="978">
        <f>SUM(E23:E24)</f>
        <v/>
      </c>
      <c r="F25" s="961" t="n"/>
      <c r="G25" s="979">
        <f>SUMIFS($U25:$EW25,$U$2:$EW$2,G$2)</f>
        <v/>
      </c>
      <c r="H25" s="979">
        <f>SUMIFS($U25:$EW25,$U$2:$EW$2,H$2)</f>
        <v/>
      </c>
      <c r="I25" s="979">
        <f>SUMIFS($U25:$EW25,$U$2:$EW$2,I$2)</f>
        <v/>
      </c>
      <c r="J25" s="979">
        <f>SUMIFS($U25:$EW25,$U$2:$EW$2,J$2)</f>
        <v/>
      </c>
      <c r="K25" s="979">
        <f>SUMIFS($U25:$EW25,$U$2:$EW$2,K$2)</f>
        <v/>
      </c>
      <c r="L25" s="979">
        <f>SUMIFS($U25:$EW25,$U$2:$EW$2,L$2)</f>
        <v/>
      </c>
      <c r="M25" s="979">
        <f>SUMIFS($U25:$EW25,$U$2:$EW$2,M$2)</f>
        <v/>
      </c>
      <c r="N25" s="979">
        <f>SUMIFS($U25:$EW25,$U$2:$EW$2,N$2)</f>
        <v/>
      </c>
      <c r="O25" s="979">
        <f>SUMIFS($U25:$EW25,$U$2:$EW$2,O$2)</f>
        <v/>
      </c>
      <c r="P25" s="980">
        <f>SUMIFS($U25:$EW25,$U$2:$EW$2,P$2)</f>
        <v/>
      </c>
      <c r="R25" s="940" t="inlineStr">
        <is>
          <t>TOTAL OTHER REVENUE</t>
        </is>
      </c>
      <c r="U25" s="984">
        <f>SUM(U23:U24)</f>
        <v/>
      </c>
      <c r="V25" s="984">
        <f>SUM(V23:V24)</f>
        <v/>
      </c>
      <c r="W25" s="984">
        <f>SUM(W23:W24)</f>
        <v/>
      </c>
      <c r="X25" s="984">
        <f>SUM(X23:X24)</f>
        <v/>
      </c>
      <c r="Y25" s="984">
        <f>SUM(Y23:Y24)</f>
        <v/>
      </c>
      <c r="Z25" s="984">
        <f>SUM(Z23:Z24)</f>
        <v/>
      </c>
      <c r="AA25" s="984">
        <f>SUM(AA23:AA24)</f>
        <v/>
      </c>
      <c r="AB25" s="984">
        <f>SUM(AB23:AB24)</f>
        <v/>
      </c>
      <c r="AC25" s="984">
        <f>SUM(AC23:AC24)</f>
        <v/>
      </c>
      <c r="AD25" s="984">
        <f>SUM(AD23:AD24)</f>
        <v/>
      </c>
      <c r="AE25" s="984">
        <f>SUM(AE23:AE24)</f>
        <v/>
      </c>
      <c r="AF25" s="984">
        <f>SUM(AF23:AF24)</f>
        <v/>
      </c>
      <c r="AG25" s="984">
        <f>SUM(AG23:AG24)</f>
        <v/>
      </c>
      <c r="AH25" s="984">
        <f>SUM(AH23:AH24)</f>
        <v/>
      </c>
      <c r="AI25" s="984">
        <f>SUM(AI23:AI24)</f>
        <v/>
      </c>
      <c r="AJ25" s="984">
        <f>SUM(AJ23:AJ24)</f>
        <v/>
      </c>
      <c r="AK25" s="984">
        <f>SUM(AK23:AK24)</f>
        <v/>
      </c>
      <c r="AL25" s="984">
        <f>SUM(AL23:AL24)</f>
        <v/>
      </c>
      <c r="AM25" s="984">
        <f>SUM(AM23:AM24)</f>
        <v/>
      </c>
      <c r="AN25" s="984">
        <f>SUM(AN23:AN24)</f>
        <v/>
      </c>
      <c r="AO25" s="984">
        <f>SUM(AO23:AO24)</f>
        <v/>
      </c>
      <c r="AP25" s="984">
        <f>SUM(AP23:AP24)</f>
        <v/>
      </c>
      <c r="AQ25" s="984">
        <f>SUM(AQ23:AQ24)</f>
        <v/>
      </c>
      <c r="AR25" s="984">
        <f>SUM(AR23:AR24)</f>
        <v/>
      </c>
      <c r="AS25" s="984">
        <f>SUM(AS23:AS24)</f>
        <v/>
      </c>
      <c r="AT25" s="984">
        <f>SUM(AT23:AT24)</f>
        <v/>
      </c>
      <c r="AU25" s="984">
        <f>SUM(AU23:AU24)</f>
        <v/>
      </c>
      <c r="AV25" s="984">
        <f>SUM(AV23:AV24)</f>
        <v/>
      </c>
      <c r="AW25" s="984">
        <f>SUM(AW23:AW24)</f>
        <v/>
      </c>
      <c r="AX25" s="984">
        <f>SUM(AX23:AX24)</f>
        <v/>
      </c>
      <c r="AY25" s="984">
        <f>SUM(AY23:AY24)</f>
        <v/>
      </c>
      <c r="AZ25" s="984">
        <f>SUM(AZ23:AZ24)</f>
        <v/>
      </c>
      <c r="BA25" s="984">
        <f>SUM(BA23:BA24)</f>
        <v/>
      </c>
      <c r="BB25" s="984">
        <f>SUM(BB23:BB24)</f>
        <v/>
      </c>
      <c r="BC25" s="984">
        <f>SUM(BC23:BC24)</f>
        <v/>
      </c>
      <c r="BD25" s="984">
        <f>SUM(BD23:BD24)</f>
        <v/>
      </c>
      <c r="BE25" s="984">
        <f>SUM(BE23:BE24)</f>
        <v/>
      </c>
      <c r="BF25" s="984">
        <f>SUM(BF23:BF24)</f>
        <v/>
      </c>
      <c r="BG25" s="984">
        <f>SUM(BG23:BG24)</f>
        <v/>
      </c>
      <c r="BH25" s="984">
        <f>SUM(BH23:BH24)</f>
        <v/>
      </c>
      <c r="BI25" s="984">
        <f>SUM(BI23:BI24)</f>
        <v/>
      </c>
      <c r="BJ25" s="984">
        <f>SUM(BJ23:BJ24)</f>
        <v/>
      </c>
      <c r="BK25" s="984">
        <f>SUM(BK23:BK24)</f>
        <v/>
      </c>
      <c r="BL25" s="984">
        <f>SUM(BL23:BL24)</f>
        <v/>
      </c>
      <c r="BM25" s="984">
        <f>SUM(BM23:BM24)</f>
        <v/>
      </c>
      <c r="BN25" s="984">
        <f>SUM(BN23:BN24)</f>
        <v/>
      </c>
      <c r="BO25" s="984">
        <f>SUM(BO23:BO24)</f>
        <v/>
      </c>
      <c r="BP25" s="984">
        <f>SUM(BP23:BP24)</f>
        <v/>
      </c>
      <c r="BQ25" s="984">
        <f>SUM(BQ23:BQ24)</f>
        <v/>
      </c>
      <c r="BR25" s="984">
        <f>SUM(BR23:BR24)</f>
        <v/>
      </c>
      <c r="BS25" s="984">
        <f>SUM(BS23:BS24)</f>
        <v/>
      </c>
      <c r="BT25" s="984">
        <f>SUM(BT23:BT24)</f>
        <v/>
      </c>
      <c r="BU25" s="984">
        <f>SUM(BU23:BU24)</f>
        <v/>
      </c>
      <c r="BV25" s="984">
        <f>SUM(BV23:BV24)</f>
        <v/>
      </c>
      <c r="BW25" s="984">
        <f>SUM(BW23:BW24)</f>
        <v/>
      </c>
      <c r="BX25" s="984">
        <f>SUM(BX23:BX24)</f>
        <v/>
      </c>
      <c r="BY25" s="984">
        <f>SUM(BY23:BY24)</f>
        <v/>
      </c>
      <c r="BZ25" s="984">
        <f>SUM(BZ23:BZ24)</f>
        <v/>
      </c>
      <c r="CA25" s="984">
        <f>SUM(CA23:CA24)</f>
        <v/>
      </c>
      <c r="CB25" s="984">
        <f>SUM(CB23:CB24)</f>
        <v/>
      </c>
      <c r="CC25" s="984">
        <f>SUM(CC23:CC24)</f>
        <v/>
      </c>
      <c r="CD25" s="984">
        <f>SUM(CD23:CD24)</f>
        <v/>
      </c>
      <c r="CE25" s="984">
        <f>SUM(CE23:CE24)</f>
        <v/>
      </c>
      <c r="CF25" s="984">
        <f>SUM(CF23:CF24)</f>
        <v/>
      </c>
      <c r="CG25" s="984">
        <f>SUM(CG23:CG24)</f>
        <v/>
      </c>
      <c r="CH25" s="984">
        <f>SUM(CH23:CH24)</f>
        <v/>
      </c>
      <c r="CI25" s="984">
        <f>SUM(CI23:CI24)</f>
        <v/>
      </c>
      <c r="CJ25" s="984">
        <f>SUM(CJ23:CJ24)</f>
        <v/>
      </c>
      <c r="CK25" s="984">
        <f>SUM(CK23:CK24)</f>
        <v/>
      </c>
      <c r="CL25" s="984">
        <f>SUM(CL23:CL24)</f>
        <v/>
      </c>
      <c r="CM25" s="984">
        <f>SUM(CM23:CM24)</f>
        <v/>
      </c>
      <c r="CN25" s="984">
        <f>SUM(CN23:CN24)</f>
        <v/>
      </c>
      <c r="CO25" s="984">
        <f>SUM(CO23:CO24)</f>
        <v/>
      </c>
      <c r="CP25" s="984">
        <f>SUM(CP23:CP24)</f>
        <v/>
      </c>
      <c r="CQ25" s="984">
        <f>SUM(CQ23:CQ24)</f>
        <v/>
      </c>
      <c r="CR25" s="984">
        <f>SUM(CR23:CR24)</f>
        <v/>
      </c>
      <c r="CS25" s="984">
        <f>SUM(CS23:CS24)</f>
        <v/>
      </c>
      <c r="CT25" s="984">
        <f>SUM(CT23:CT24)</f>
        <v/>
      </c>
      <c r="CU25" s="984">
        <f>SUM(CU23:CU24)</f>
        <v/>
      </c>
      <c r="CV25" s="984">
        <f>SUM(CV23:CV24)</f>
        <v/>
      </c>
      <c r="CW25" s="984">
        <f>SUM(CW23:CW24)</f>
        <v/>
      </c>
      <c r="CX25" s="984">
        <f>SUM(CX23:CX24)</f>
        <v/>
      </c>
      <c r="CY25" s="984">
        <f>SUM(CY23:CY24)</f>
        <v/>
      </c>
      <c r="CZ25" s="984">
        <f>SUM(CZ23:CZ24)</f>
        <v/>
      </c>
      <c r="DA25" s="984">
        <f>SUM(DA23:DA24)</f>
        <v/>
      </c>
      <c r="DB25" s="984">
        <f>SUM(DB23:DB24)</f>
        <v/>
      </c>
      <c r="DC25" s="984">
        <f>SUM(DC23:DC24)</f>
        <v/>
      </c>
      <c r="DD25" s="984">
        <f>SUM(DD23:DD24)</f>
        <v/>
      </c>
      <c r="DE25" s="984">
        <f>SUM(DE23:DE24)</f>
        <v/>
      </c>
      <c r="DF25" s="984">
        <f>SUM(DF23:DF24)</f>
        <v/>
      </c>
      <c r="DG25" s="984">
        <f>SUM(DG23:DG24)</f>
        <v/>
      </c>
      <c r="DH25" s="984">
        <f>SUM(DH23:DH24)</f>
        <v/>
      </c>
      <c r="DI25" s="984">
        <f>SUM(DI23:DI24)</f>
        <v/>
      </c>
      <c r="DJ25" s="984">
        <f>SUM(DJ23:DJ24)</f>
        <v/>
      </c>
      <c r="DK25" s="984">
        <f>SUM(DK23:DK24)</f>
        <v/>
      </c>
      <c r="DL25" s="984">
        <f>SUM(DL23:DL24)</f>
        <v/>
      </c>
      <c r="DM25" s="984">
        <f>SUM(DM23:DM24)</f>
        <v/>
      </c>
      <c r="DN25" s="984">
        <f>SUM(DN23:DN24)</f>
        <v/>
      </c>
      <c r="DO25" s="984">
        <f>SUM(DO23:DO24)</f>
        <v/>
      </c>
      <c r="DP25" s="984">
        <f>SUM(DP23:DP24)</f>
        <v/>
      </c>
      <c r="DQ25" s="984">
        <f>SUM(DQ23:DQ24)</f>
        <v/>
      </c>
      <c r="DR25" s="984">
        <f>SUM(DR23:DR24)</f>
        <v/>
      </c>
      <c r="DS25" s="984">
        <f>SUM(DS23:DS24)</f>
        <v/>
      </c>
      <c r="DT25" s="984">
        <f>SUM(DT23:DT24)</f>
        <v/>
      </c>
      <c r="DU25" s="984">
        <f>SUM(DU23:DU24)</f>
        <v/>
      </c>
      <c r="DV25" s="984">
        <f>SUM(DV23:DV24)</f>
        <v/>
      </c>
      <c r="DW25" s="984">
        <f>SUM(DW23:DW24)</f>
        <v/>
      </c>
      <c r="DX25" s="984">
        <f>SUM(DX23:DX24)</f>
        <v/>
      </c>
      <c r="DY25" s="984">
        <f>SUM(DY23:DY24)</f>
        <v/>
      </c>
      <c r="DZ25" s="984">
        <f>SUM(DZ23:DZ24)</f>
        <v/>
      </c>
      <c r="EA25" s="984">
        <f>SUM(EA23:EA24)</f>
        <v/>
      </c>
      <c r="EB25" s="984">
        <f>SUM(EB23:EB24)</f>
        <v/>
      </c>
      <c r="EC25" s="984">
        <f>SUM(EC23:EC24)</f>
        <v/>
      </c>
      <c r="ED25" s="984">
        <f>SUM(ED23:ED24)</f>
        <v/>
      </c>
      <c r="EE25" s="984">
        <f>SUM(EE23:EE24)</f>
        <v/>
      </c>
      <c r="EF25" s="984">
        <f>SUM(EF23:EF24)</f>
        <v/>
      </c>
      <c r="EG25" s="984">
        <f>SUM(EG23:EG24)</f>
        <v/>
      </c>
      <c r="EH25" s="984">
        <f>SUM(EH23:EH24)</f>
        <v/>
      </c>
      <c r="EI25" s="984">
        <f>SUM(EI23:EI24)</f>
        <v/>
      </c>
      <c r="EJ25" s="984">
        <f>SUM(EJ23:EJ24)</f>
        <v/>
      </c>
      <c r="EK25" s="984">
        <f>SUM(EK23:EK24)</f>
        <v/>
      </c>
      <c r="EL25" s="984">
        <f>SUM(EL23:EL24)</f>
        <v/>
      </c>
      <c r="EM25" s="984">
        <f>SUM(EM23:EM24)</f>
        <v/>
      </c>
      <c r="EN25" s="984">
        <f>SUM(EN23:EN24)</f>
        <v/>
      </c>
      <c r="EO25" s="984">
        <f>SUM(EO23:EO24)</f>
        <v/>
      </c>
      <c r="EP25" s="984">
        <f>SUM(EP23:EP24)</f>
        <v/>
      </c>
      <c r="EQ25" s="984">
        <f>SUM(EQ23:EQ24)</f>
        <v/>
      </c>
      <c r="ER25" s="984">
        <f>SUM(ER23:ER24)</f>
        <v/>
      </c>
      <c r="ES25" s="984">
        <f>SUM(ES23:ES24)</f>
        <v/>
      </c>
      <c r="ET25" s="984">
        <f>SUM(ET23:ET24)</f>
        <v/>
      </c>
      <c r="EU25" s="984">
        <f>SUM(EU23:EU24)</f>
        <v/>
      </c>
      <c r="EV25" s="984">
        <f>SUM(EV23:EV24)</f>
        <v/>
      </c>
    </row>
    <row r="26" ht="15" customHeight="1" s="546">
      <c r="C26" s="970" t="n"/>
      <c r="E26" s="955" t="n"/>
      <c r="F26" s="961" t="n"/>
      <c r="G26" s="961" t="n"/>
      <c r="H26" s="961" t="n"/>
      <c r="I26" s="961" t="n"/>
      <c r="J26" s="961" t="n"/>
      <c r="K26" s="961" t="n"/>
      <c r="L26" s="961" t="n"/>
      <c r="M26" s="961" t="n"/>
      <c r="N26" s="961" t="n"/>
      <c r="O26" s="961" t="n"/>
      <c r="P26" s="962" t="n"/>
      <c r="U26" s="982" t="n"/>
      <c r="V26" s="961" t="n"/>
      <c r="W26" s="961" t="n"/>
      <c r="X26" s="961" t="n"/>
      <c r="Y26" s="961" t="n"/>
      <c r="Z26" s="961" t="n"/>
      <c r="AA26" s="961" t="n"/>
      <c r="AB26" s="961" t="n"/>
      <c r="AC26" s="961" t="n"/>
      <c r="AD26" s="961" t="n"/>
      <c r="AE26" s="961" t="n"/>
      <c r="AF26" s="961" t="n"/>
      <c r="AG26" s="961" t="n"/>
      <c r="AH26" s="961" t="n"/>
      <c r="AI26" s="961" t="n"/>
      <c r="AJ26" s="961" t="n"/>
      <c r="AK26" s="961" t="n"/>
      <c r="AL26" s="961" t="n"/>
      <c r="AM26" s="961" t="n"/>
      <c r="AN26" s="961" t="n"/>
      <c r="AO26" s="961" t="n"/>
      <c r="AP26" s="961" t="n"/>
      <c r="AQ26" s="961" t="n"/>
      <c r="AR26" s="961" t="n"/>
      <c r="AS26" s="961" t="n"/>
      <c r="AT26" s="961" t="n"/>
      <c r="AU26" s="961" t="n"/>
      <c r="AV26" s="961" t="n"/>
      <c r="AW26" s="961" t="n"/>
      <c r="AX26" s="961" t="n"/>
      <c r="AY26" s="961" t="n"/>
      <c r="AZ26" s="961" t="n"/>
      <c r="BA26" s="961" t="n"/>
      <c r="BB26" s="961" t="n"/>
      <c r="BC26" s="961" t="n"/>
      <c r="BD26" s="961" t="n"/>
      <c r="BE26" s="961" t="n"/>
      <c r="BF26" s="961" t="n"/>
      <c r="BG26" s="961" t="n"/>
      <c r="BH26" s="961" t="n"/>
      <c r="BI26" s="961" t="n"/>
      <c r="BJ26" s="961" t="n"/>
      <c r="BK26" s="961" t="n"/>
      <c r="BL26" s="961" t="n"/>
      <c r="BM26" s="961" t="n"/>
      <c r="BN26" s="961" t="n"/>
      <c r="BO26" s="961" t="n"/>
      <c r="BP26" s="961" t="n"/>
      <c r="BQ26" s="961" t="n"/>
      <c r="BR26" s="961" t="n"/>
      <c r="BS26" s="961" t="n"/>
      <c r="BT26" s="961" t="n"/>
      <c r="BU26" s="961" t="n"/>
      <c r="BV26" s="961" t="n"/>
      <c r="BW26" s="961" t="n"/>
      <c r="BX26" s="961" t="n"/>
      <c r="BY26" s="961" t="n"/>
      <c r="BZ26" s="961" t="n"/>
      <c r="CA26" s="961" t="n"/>
      <c r="CB26" s="961" t="n"/>
      <c r="CC26" s="961" t="n"/>
      <c r="CD26" s="961" t="n"/>
      <c r="CE26" s="961" t="n"/>
      <c r="CF26" s="961" t="n"/>
      <c r="CG26" s="961" t="n"/>
      <c r="CH26" s="961" t="n"/>
      <c r="CI26" s="961" t="n"/>
      <c r="CJ26" s="961" t="n"/>
      <c r="CK26" s="961" t="n"/>
      <c r="CL26" s="961" t="n"/>
      <c r="CM26" s="961" t="n"/>
      <c r="CN26" s="961" t="n"/>
      <c r="CO26" s="961" t="n"/>
      <c r="CP26" s="961" t="n"/>
      <c r="CQ26" s="961" t="n"/>
      <c r="CR26" s="961" t="n"/>
      <c r="CS26" s="961" t="n"/>
      <c r="CT26" s="961" t="n"/>
      <c r="CU26" s="961" t="n"/>
      <c r="CV26" s="961" t="n"/>
      <c r="CW26" s="961" t="n"/>
      <c r="CX26" s="961" t="n"/>
      <c r="CY26" s="961" t="n"/>
      <c r="CZ26" s="961" t="n"/>
      <c r="DA26" s="961" t="n"/>
      <c r="DB26" s="961" t="n"/>
      <c r="DC26" s="961" t="n"/>
      <c r="DD26" s="961" t="n"/>
      <c r="DE26" s="961" t="n"/>
      <c r="DF26" s="961" t="n"/>
      <c r="DG26" s="961" t="n"/>
      <c r="DH26" s="961" t="n"/>
      <c r="DI26" s="961" t="n"/>
      <c r="DJ26" s="961" t="n"/>
      <c r="DK26" s="961" t="n"/>
      <c r="DL26" s="961" t="n"/>
      <c r="DM26" s="961" t="n"/>
      <c r="DN26" s="961" t="n"/>
      <c r="DO26" s="961" t="n"/>
      <c r="DP26" s="961" t="n"/>
      <c r="DQ26" s="961" t="n"/>
      <c r="DR26" s="961" t="n"/>
      <c r="DS26" s="961" t="n"/>
      <c r="DT26" s="961" t="n"/>
      <c r="DU26" s="961" t="n"/>
      <c r="DV26" s="961" t="n"/>
      <c r="DW26" s="961" t="n"/>
      <c r="DX26" s="961" t="n"/>
      <c r="DY26" s="961" t="n"/>
      <c r="DZ26" s="961" t="n"/>
      <c r="EA26" s="961" t="n"/>
      <c r="EB26" s="961" t="n"/>
      <c r="EC26" s="961" t="n"/>
      <c r="ED26" s="961" t="n"/>
      <c r="EE26" s="961" t="n"/>
      <c r="EF26" s="961" t="n"/>
      <c r="EG26" s="961" t="n"/>
      <c r="EH26" s="961" t="n"/>
      <c r="EI26" s="961" t="n"/>
      <c r="EJ26" s="961" t="n"/>
      <c r="EK26" s="961" t="n"/>
      <c r="EL26" s="961" t="n"/>
      <c r="EM26" s="961" t="n"/>
      <c r="EN26" s="961" t="n"/>
      <c r="EO26" s="961" t="n"/>
      <c r="EP26" s="961" t="n"/>
      <c r="EQ26" s="961" t="n"/>
      <c r="ER26" s="961" t="n"/>
      <c r="ES26" s="961" t="n"/>
      <c r="ET26" s="961" t="n"/>
      <c r="EU26" s="961" t="n"/>
      <c r="EV26" s="961" t="n"/>
    </row>
    <row r="27" ht="15" customHeight="1" s="546">
      <c r="C27" s="963">
        <f>R27</f>
        <v/>
      </c>
      <c r="D27" s="964" t="n"/>
      <c r="E27" s="981" t="n"/>
      <c r="F27" s="985" t="n"/>
      <c r="G27" s="964" t="n"/>
      <c r="H27" s="964" t="n"/>
      <c r="I27" s="964" t="n"/>
      <c r="J27" s="964" t="n"/>
      <c r="K27" s="964" t="n"/>
      <c r="L27" s="964" t="n"/>
      <c r="M27" s="964" t="n"/>
      <c r="N27" s="964" t="n"/>
      <c r="O27" s="964" t="n"/>
      <c r="P27" s="966" t="n"/>
      <c r="R27" s="940" t="inlineStr">
        <is>
          <t>OPERATING EXPENSES</t>
        </is>
      </c>
      <c r="U27" s="961" t="n"/>
      <c r="V27" s="961" t="n"/>
      <c r="W27" s="961" t="n"/>
      <c r="X27" s="961" t="n"/>
      <c r="Y27" s="961" t="n"/>
      <c r="Z27" s="961" t="n"/>
      <c r="AA27" s="961" t="n"/>
      <c r="AB27" s="961" t="n"/>
      <c r="AC27" s="961" t="n"/>
      <c r="AD27" s="961" t="n"/>
      <c r="AE27" s="961" t="n"/>
      <c r="AF27" s="961" t="n"/>
      <c r="AG27" s="953" t="n"/>
      <c r="AH27" s="961" t="n"/>
      <c r="AI27" s="961" t="n"/>
      <c r="AJ27" s="961" t="n"/>
      <c r="AK27" s="961" t="n"/>
      <c r="AL27" s="961" t="n"/>
      <c r="AM27" s="961" t="n"/>
      <c r="AN27" s="961" t="n"/>
      <c r="AO27" s="961" t="n"/>
      <c r="AP27" s="961" t="n"/>
      <c r="AQ27" s="961" t="n"/>
      <c r="AR27" s="961" t="n"/>
      <c r="AS27" s="961" t="n"/>
      <c r="AT27" s="961" t="n"/>
      <c r="AU27" s="961" t="n"/>
      <c r="AV27" s="961" t="n"/>
      <c r="AW27" s="961" t="n"/>
      <c r="AX27" s="961" t="n"/>
      <c r="AY27" s="961" t="n"/>
      <c r="AZ27" s="961" t="n"/>
      <c r="BA27" s="961" t="n"/>
      <c r="BB27" s="961" t="n"/>
      <c r="BC27" s="961" t="n"/>
      <c r="BD27" s="961" t="n"/>
      <c r="BE27" s="961" t="n"/>
      <c r="BF27" s="961" t="n"/>
      <c r="BG27" s="961" t="n"/>
      <c r="BH27" s="961" t="n"/>
      <c r="BI27" s="961" t="n"/>
      <c r="BJ27" s="961" t="n"/>
      <c r="BK27" s="961" t="n"/>
      <c r="BL27" s="961" t="n"/>
      <c r="BM27" s="961" t="n"/>
      <c r="BN27" s="961" t="n"/>
      <c r="BO27" s="961" t="n"/>
      <c r="BP27" s="961" t="n"/>
      <c r="BQ27" s="961" t="n"/>
      <c r="BR27" s="961" t="n"/>
      <c r="BS27" s="961" t="n"/>
      <c r="BT27" s="961" t="n"/>
      <c r="BU27" s="961" t="n"/>
      <c r="BV27" s="961" t="n"/>
      <c r="BW27" s="961" t="n"/>
      <c r="BX27" s="961" t="n"/>
      <c r="BY27" s="961" t="n"/>
      <c r="BZ27" s="961" t="n"/>
      <c r="CA27" s="961" t="n"/>
      <c r="CB27" s="961" t="n"/>
      <c r="CC27" s="961" t="n"/>
      <c r="CD27" s="961" t="n"/>
      <c r="CE27" s="961" t="n"/>
      <c r="CF27" s="961" t="n"/>
      <c r="CG27" s="961" t="n"/>
      <c r="CH27" s="961" t="n"/>
      <c r="CI27" s="961" t="n"/>
      <c r="CJ27" s="961" t="n"/>
      <c r="CK27" s="961" t="n"/>
      <c r="CL27" s="961" t="n"/>
      <c r="CM27" s="961" t="n"/>
      <c r="CN27" s="961" t="n"/>
      <c r="CO27" s="961" t="n"/>
      <c r="CP27" s="961" t="n"/>
      <c r="CQ27" s="961" t="n"/>
      <c r="CR27" s="961" t="n"/>
      <c r="CS27" s="961" t="n"/>
      <c r="CT27" s="961" t="n"/>
      <c r="CU27" s="961" t="n"/>
      <c r="CV27" s="961" t="n"/>
      <c r="CW27" s="961" t="n"/>
      <c r="CX27" s="961" t="n"/>
      <c r="CY27" s="961" t="n"/>
      <c r="CZ27" s="961" t="n"/>
      <c r="DA27" s="961" t="n"/>
      <c r="DB27" s="961" t="n"/>
      <c r="DC27" s="961" t="n"/>
      <c r="DD27" s="961" t="n"/>
      <c r="DE27" s="961" t="n"/>
      <c r="DF27" s="961" t="n"/>
      <c r="DG27" s="961" t="n"/>
      <c r="DH27" s="961" t="n"/>
      <c r="DI27" s="961" t="n"/>
      <c r="DJ27" s="961" t="n"/>
      <c r="DK27" s="961" t="n"/>
      <c r="DL27" s="961" t="n"/>
      <c r="DM27" s="961" t="n"/>
      <c r="DN27" s="961" t="n"/>
      <c r="DO27" s="961" t="n"/>
      <c r="DP27" s="961" t="n"/>
      <c r="DQ27" s="961" t="n"/>
      <c r="DR27" s="961" t="n"/>
      <c r="DS27" s="961" t="n"/>
      <c r="DT27" s="961" t="n"/>
      <c r="DU27" s="961" t="n"/>
      <c r="DV27" s="961" t="n"/>
      <c r="DW27" s="961" t="n"/>
      <c r="DX27" s="961" t="n"/>
      <c r="DY27" s="961" t="n"/>
      <c r="DZ27" s="961" t="n"/>
      <c r="EA27" s="961" t="n"/>
      <c r="EB27" s="961" t="n"/>
      <c r="EC27" s="961" t="n"/>
      <c r="ED27" s="961" t="n"/>
      <c r="EE27" s="961" t="n"/>
      <c r="EF27" s="961" t="n"/>
      <c r="EG27" s="961" t="n"/>
      <c r="EH27" s="961" t="n"/>
      <c r="EI27" s="961" t="n"/>
      <c r="EJ27" s="961" t="n"/>
      <c r="EK27" s="961" t="n"/>
      <c r="EL27" s="961" t="n"/>
      <c r="EM27" s="961" t="n"/>
      <c r="EN27" s="961" t="n"/>
      <c r="EO27" s="961" t="n"/>
      <c r="EP27" s="961" t="n"/>
      <c r="EQ27" s="961" t="n"/>
      <c r="ER27" s="961" t="n"/>
      <c r="ES27" s="961" t="n"/>
      <c r="ET27" s="961" t="n"/>
      <c r="EU27" s="961" t="n"/>
      <c r="EV27" s="961" t="n"/>
    </row>
    <row r="28" ht="15" customHeight="1" s="546">
      <c r="C28" s="970">
        <f>R28</f>
        <v/>
      </c>
      <c r="D28" s="986" t="n"/>
      <c r="E28" s="987">
        <f>Inputs!I30</f>
        <v/>
      </c>
      <c r="F28" s="988">
        <f>Inputs!J30</f>
        <v/>
      </c>
      <c r="G28" s="961">
        <f>SUMIFS($U28:$EW28,$U$2:$EW$2,G$2)</f>
        <v/>
      </c>
      <c r="H28" s="961">
        <f>SUMIFS($U28:$EW28,$U$2:$EW$2,H$2)</f>
        <v/>
      </c>
      <c r="I28" s="961">
        <f>SUMIFS($U28:$EW28,$U$2:$EW$2,I$2)</f>
        <v/>
      </c>
      <c r="J28" s="961">
        <f>SUMIFS($U28:$EW28,$U$2:$EW$2,J$2)</f>
        <v/>
      </c>
      <c r="K28" s="961">
        <f>SUMIFS($U28:$EW28,$U$2:$EW$2,K$2)</f>
        <v/>
      </c>
      <c r="L28" s="961">
        <f>SUMIFS($U28:$EW28,$U$2:$EW$2,L$2)</f>
        <v/>
      </c>
      <c r="M28" s="961">
        <f>SUMIFS($U28:$EW28,$U$2:$EW$2,M$2)</f>
        <v/>
      </c>
      <c r="N28" s="961">
        <f>SUMIFS($U28:$EW28,$U$2:$EW$2,N$2)</f>
        <v/>
      </c>
      <c r="O28" s="961">
        <f>SUMIFS($U28:$EW28,$U$2:$EW$2,O$2)</f>
        <v/>
      </c>
      <c r="P28" s="962">
        <f>SUMIFS($U28:$EW28,$U$2:$EW$2,P$2)</f>
        <v/>
      </c>
      <c r="R28" s="759">
        <f>Inputs!G30</f>
        <v/>
      </c>
      <c r="U28" s="961">
        <f>(Inputs!$J30*Units)/12</f>
        <v/>
      </c>
      <c r="V28" s="961">
        <f>IFERROR(U28*(1+INDEX(Inputs!$P$15:$P$25,MATCH('Cash Flows - Market'!V$2,Inputs!$L$15:$L$25))/12),0)</f>
        <v/>
      </c>
      <c r="W28" s="961">
        <f>IFERROR(V28*(1+INDEX(Inputs!$P$15:$P$25,MATCH('Cash Flows - Market'!W$2,Inputs!$L$15:$L$25))/12),0)</f>
        <v/>
      </c>
      <c r="X28" s="961">
        <f>IFERROR(W28*(1+INDEX(Inputs!$P$15:$P$25,MATCH('Cash Flows - Market'!X$2,Inputs!$L$15:$L$25))/12),0)</f>
        <v/>
      </c>
      <c r="Y28" s="961">
        <f>IFERROR(X28*(1+INDEX(Inputs!$P$15:$P$25,MATCH('Cash Flows - Market'!Y$2,Inputs!$L$15:$L$25))/12),0)</f>
        <v/>
      </c>
      <c r="Z28" s="961">
        <f>IFERROR(Y28*(1+INDEX(Inputs!$P$15:$P$25,MATCH('Cash Flows - Market'!Z$2,Inputs!$L$15:$L$25))/12),0)</f>
        <v/>
      </c>
      <c r="AA28" s="961">
        <f>IFERROR(Z28*(1+INDEX(Inputs!$P$15:$P$25,MATCH('Cash Flows - Market'!AA$2,Inputs!$L$15:$L$25))/12),0)</f>
        <v/>
      </c>
      <c r="AB28" s="961">
        <f>IFERROR(AA28*(1+INDEX(Inputs!$P$15:$P$25,MATCH('Cash Flows - Market'!AB$2,Inputs!$L$15:$L$25))/12),0)</f>
        <v/>
      </c>
      <c r="AC28" s="961">
        <f>IFERROR(AB28*(1+INDEX(Inputs!$P$15:$P$25,MATCH('Cash Flows - Market'!AC$2,Inputs!$L$15:$L$25))/12),0)</f>
        <v/>
      </c>
      <c r="AD28" s="961">
        <f>IFERROR(AC28*(1+INDEX(Inputs!$P$15:$P$25,MATCH('Cash Flows - Market'!AD$2,Inputs!$L$15:$L$25))/12),0)</f>
        <v/>
      </c>
      <c r="AE28" s="961">
        <f>IFERROR(AD28*(1+INDEX(Inputs!$P$15:$P$25,MATCH('Cash Flows - Market'!AE$2,Inputs!$L$15:$L$25))/12),0)</f>
        <v/>
      </c>
      <c r="AF28" s="961">
        <f>IFERROR(AE28*(1+INDEX(Inputs!$P$15:$P$25,MATCH('Cash Flows - Market'!AF$2,Inputs!$L$15:$L$25))/12),0)</f>
        <v/>
      </c>
      <c r="AG28" s="961">
        <f>IFERROR(AF28*(1+INDEX(Inputs!$P$15:$P$25,MATCH('Cash Flows - Market'!AG$2,Inputs!$L$15:$L$25))/12),0)</f>
        <v/>
      </c>
      <c r="AH28" s="961">
        <f>IFERROR(AG28*(1+INDEX(Inputs!$P$15:$P$25,MATCH('Cash Flows - Market'!AH$2,Inputs!$L$15:$L$25))/12),0)</f>
        <v/>
      </c>
      <c r="AI28" s="961">
        <f>IFERROR(AH28*(1+INDEX(Inputs!$P$15:$P$25,MATCH('Cash Flows - Market'!AI$2,Inputs!$L$15:$L$25))/12),0)</f>
        <v/>
      </c>
      <c r="AJ28" s="961">
        <f>IFERROR(AI28*(1+INDEX(Inputs!$P$15:$P$25,MATCH('Cash Flows - Market'!AJ$2,Inputs!$L$15:$L$25))/12),0)</f>
        <v/>
      </c>
      <c r="AK28" s="961">
        <f>IFERROR(AJ28*(1+INDEX(Inputs!$P$15:$P$25,MATCH('Cash Flows - Market'!AK$2,Inputs!$L$15:$L$25))/12),0)</f>
        <v/>
      </c>
      <c r="AL28" s="961">
        <f>IFERROR(AK28*(1+INDEX(Inputs!$P$15:$P$25,MATCH('Cash Flows - Market'!AL$2,Inputs!$L$15:$L$25))/12),0)</f>
        <v/>
      </c>
      <c r="AM28" s="961">
        <f>IFERROR(AL28*(1+INDEX(Inputs!$P$15:$P$25,MATCH('Cash Flows - Market'!AM$2,Inputs!$L$15:$L$25))/12),0)</f>
        <v/>
      </c>
      <c r="AN28" s="961">
        <f>IFERROR(AM28*(1+INDEX(Inputs!$P$15:$P$25,MATCH('Cash Flows - Market'!AN$2,Inputs!$L$15:$L$25))/12),0)</f>
        <v/>
      </c>
      <c r="AO28" s="961">
        <f>IFERROR(AN28*(1+INDEX(Inputs!$P$15:$P$25,MATCH('Cash Flows - Market'!AO$2,Inputs!$L$15:$L$25))/12),0)</f>
        <v/>
      </c>
      <c r="AP28" s="961">
        <f>IFERROR(AO28*(1+INDEX(Inputs!$P$15:$P$25,MATCH('Cash Flows - Market'!AP$2,Inputs!$L$15:$L$25))/12),0)</f>
        <v/>
      </c>
      <c r="AQ28" s="961">
        <f>IFERROR(AP28*(1+INDEX(Inputs!$P$15:$P$25,MATCH('Cash Flows - Market'!AQ$2,Inputs!$L$15:$L$25))/12),0)</f>
        <v/>
      </c>
      <c r="AR28" s="961">
        <f>IFERROR(AQ28*(1+INDEX(Inputs!$P$15:$P$25,MATCH('Cash Flows - Market'!AR$2,Inputs!$L$15:$L$25))/12),0)</f>
        <v/>
      </c>
      <c r="AS28" s="961">
        <f>IFERROR(AR28*(1+INDEX(Inputs!$P$15:$P$25,MATCH('Cash Flows - Market'!AS$2,Inputs!$L$15:$L$25))/12),0)</f>
        <v/>
      </c>
      <c r="AT28" s="961">
        <f>IFERROR(AS28*(1+INDEX(Inputs!$P$15:$P$25,MATCH('Cash Flows - Market'!AT$2,Inputs!$L$15:$L$25))/12),0)</f>
        <v/>
      </c>
      <c r="AU28" s="961">
        <f>IFERROR(AT28*(1+INDEX(Inputs!$P$15:$P$25,MATCH('Cash Flows - Market'!AU$2,Inputs!$L$15:$L$25))/12),0)</f>
        <v/>
      </c>
      <c r="AV28" s="961">
        <f>IFERROR(AU28*(1+INDEX(Inputs!$P$15:$P$25,MATCH('Cash Flows - Market'!AV$2,Inputs!$L$15:$L$25))/12),0)</f>
        <v/>
      </c>
      <c r="AW28" s="961">
        <f>IFERROR(AV28*(1+INDEX(Inputs!$P$15:$P$25,MATCH('Cash Flows - Market'!AW$2,Inputs!$L$15:$L$25))/12),0)</f>
        <v/>
      </c>
      <c r="AX28" s="961">
        <f>IFERROR(AW28*(1+INDEX(Inputs!$P$15:$P$25,MATCH('Cash Flows - Market'!AX$2,Inputs!$L$15:$L$25))/12),0)</f>
        <v/>
      </c>
      <c r="AY28" s="961">
        <f>IFERROR(AX28*(1+INDEX(Inputs!$P$15:$P$25,MATCH('Cash Flows - Market'!AY$2,Inputs!$L$15:$L$25))/12),0)</f>
        <v/>
      </c>
      <c r="AZ28" s="961">
        <f>IFERROR(AY28*(1+INDEX(Inputs!$P$15:$P$25,MATCH('Cash Flows - Market'!AZ$2,Inputs!$L$15:$L$25))/12),0)</f>
        <v/>
      </c>
      <c r="BA28" s="961">
        <f>IFERROR(AZ28*(1+INDEX(Inputs!$P$15:$P$25,MATCH('Cash Flows - Market'!BA$2,Inputs!$L$15:$L$25))/12),0)</f>
        <v/>
      </c>
      <c r="BB28" s="961">
        <f>IFERROR(BA28*(1+INDEX(Inputs!$P$15:$P$25,MATCH('Cash Flows - Market'!BB$2,Inputs!$L$15:$L$25))/12),0)</f>
        <v/>
      </c>
      <c r="BC28" s="961">
        <f>IFERROR(BB28*(1+INDEX(Inputs!$P$15:$P$25,MATCH('Cash Flows - Market'!BC$2,Inputs!$L$15:$L$25))/12),0)</f>
        <v/>
      </c>
      <c r="BD28" s="961">
        <f>IFERROR(BC28*(1+INDEX(Inputs!$P$15:$P$25,MATCH('Cash Flows - Market'!BD$2,Inputs!$L$15:$L$25))/12),0)</f>
        <v/>
      </c>
      <c r="BE28" s="961">
        <f>IFERROR(BD28*(1+INDEX(Inputs!$P$15:$P$25,MATCH('Cash Flows - Market'!BE$2,Inputs!$L$15:$L$25))/12),0)</f>
        <v/>
      </c>
      <c r="BF28" s="961">
        <f>IFERROR(BE28*(1+INDEX(Inputs!$P$15:$P$25,MATCH('Cash Flows - Market'!BF$2,Inputs!$L$15:$L$25))/12),0)</f>
        <v/>
      </c>
      <c r="BG28" s="961">
        <f>IFERROR(BF28*(1+INDEX(Inputs!$P$15:$P$25,MATCH('Cash Flows - Market'!BG$2,Inputs!$L$15:$L$25))/12),0)</f>
        <v/>
      </c>
      <c r="BH28" s="961">
        <f>IFERROR(BG28*(1+INDEX(Inputs!$P$15:$P$25,MATCH('Cash Flows - Market'!BH$2,Inputs!$L$15:$L$25))/12),0)</f>
        <v/>
      </c>
      <c r="BI28" s="961">
        <f>IFERROR(BH28*(1+INDEX(Inputs!$P$15:$P$25,MATCH('Cash Flows - Market'!BI$2,Inputs!$L$15:$L$25))/12),0)</f>
        <v/>
      </c>
      <c r="BJ28" s="961">
        <f>IFERROR(BI28*(1+INDEX(Inputs!$P$15:$P$25,MATCH('Cash Flows - Market'!BJ$2,Inputs!$L$15:$L$25))/12),0)</f>
        <v/>
      </c>
      <c r="BK28" s="961">
        <f>IFERROR(BJ28*(1+INDEX(Inputs!$P$15:$P$25,MATCH('Cash Flows - Market'!BK$2,Inputs!$L$15:$L$25))/12),0)</f>
        <v/>
      </c>
      <c r="BL28" s="961">
        <f>IFERROR(BK28*(1+INDEX(Inputs!$P$15:$P$25,MATCH('Cash Flows - Market'!BL$2,Inputs!$L$15:$L$25))/12),0)</f>
        <v/>
      </c>
      <c r="BM28" s="961">
        <f>IFERROR(BL28*(1+INDEX(Inputs!$P$15:$P$25,MATCH('Cash Flows - Market'!BM$2,Inputs!$L$15:$L$25))/12),0)</f>
        <v/>
      </c>
      <c r="BN28" s="961">
        <f>IFERROR(BM28*(1+INDEX(Inputs!$P$15:$P$25,MATCH('Cash Flows - Market'!BN$2,Inputs!$L$15:$L$25))/12),0)</f>
        <v/>
      </c>
      <c r="BO28" s="961">
        <f>IFERROR(BN28*(1+INDEX(Inputs!$P$15:$P$25,MATCH('Cash Flows - Market'!BO$2,Inputs!$L$15:$L$25))/12),0)</f>
        <v/>
      </c>
      <c r="BP28" s="961">
        <f>IFERROR(BO28*(1+INDEX(Inputs!$P$15:$P$25,MATCH('Cash Flows - Market'!BP$2,Inputs!$L$15:$L$25))/12),0)</f>
        <v/>
      </c>
      <c r="BQ28" s="961">
        <f>IFERROR(BP28*(1+INDEX(Inputs!$P$15:$P$25,MATCH('Cash Flows - Market'!BQ$2,Inputs!$L$15:$L$25))/12),0)</f>
        <v/>
      </c>
      <c r="BR28" s="961">
        <f>IFERROR(BQ28*(1+INDEX(Inputs!$P$15:$P$25,MATCH('Cash Flows - Market'!BR$2,Inputs!$L$15:$L$25))/12),0)</f>
        <v/>
      </c>
      <c r="BS28" s="961">
        <f>IFERROR(BR28*(1+INDEX(Inputs!$P$15:$P$25,MATCH('Cash Flows - Market'!BS$2,Inputs!$L$15:$L$25))/12),0)</f>
        <v/>
      </c>
      <c r="BT28" s="961">
        <f>IFERROR(BS28*(1+INDEX(Inputs!$P$15:$P$25,MATCH('Cash Flows - Market'!BT$2,Inputs!$L$15:$L$25))/12),0)</f>
        <v/>
      </c>
      <c r="BU28" s="961">
        <f>IFERROR(BT28*(1+INDEX(Inputs!$P$15:$P$25,MATCH('Cash Flows - Market'!BU$2,Inputs!$L$15:$L$25))/12),0)</f>
        <v/>
      </c>
      <c r="BV28" s="961">
        <f>IFERROR(BU28*(1+INDEX(Inputs!$P$15:$P$25,MATCH('Cash Flows - Market'!BV$2,Inputs!$L$15:$L$25))/12),0)</f>
        <v/>
      </c>
      <c r="BW28" s="961">
        <f>IFERROR(BV28*(1+INDEX(Inputs!$P$15:$P$25,MATCH('Cash Flows - Market'!BW$2,Inputs!$L$15:$L$25))/12),0)</f>
        <v/>
      </c>
      <c r="BX28" s="961">
        <f>IFERROR(BW28*(1+INDEX(Inputs!$P$15:$P$25,MATCH('Cash Flows - Market'!BX$2,Inputs!$L$15:$L$25))/12),0)</f>
        <v/>
      </c>
      <c r="BY28" s="961">
        <f>IFERROR(BX28*(1+INDEX(Inputs!$P$15:$P$25,MATCH('Cash Flows - Market'!BY$2,Inputs!$L$15:$L$25))/12),0)</f>
        <v/>
      </c>
      <c r="BZ28" s="961">
        <f>IFERROR(BY28*(1+INDEX(Inputs!$P$15:$P$25,MATCH('Cash Flows - Market'!BZ$2,Inputs!$L$15:$L$25))/12),0)</f>
        <v/>
      </c>
      <c r="CA28" s="961">
        <f>IFERROR(BZ28*(1+INDEX(Inputs!$P$15:$P$25,MATCH('Cash Flows - Market'!CA$2,Inputs!$L$15:$L$25))/12),0)</f>
        <v/>
      </c>
      <c r="CB28" s="961">
        <f>IFERROR(CA28*(1+INDEX(Inputs!$P$15:$P$25,MATCH('Cash Flows - Market'!CB$2,Inputs!$L$15:$L$25))/12),0)</f>
        <v/>
      </c>
      <c r="CC28" s="961">
        <f>IFERROR(CB28*(1+INDEX(Inputs!$P$15:$P$25,MATCH('Cash Flows - Market'!CC$2,Inputs!$L$15:$L$25))/12),0)</f>
        <v/>
      </c>
      <c r="CD28" s="961">
        <f>IFERROR(CC28*(1+INDEX(Inputs!$P$15:$P$25,MATCH('Cash Flows - Market'!CD$2,Inputs!$L$15:$L$25))/12),0)</f>
        <v/>
      </c>
      <c r="CE28" s="961">
        <f>IFERROR(CD28*(1+INDEX(Inputs!$P$15:$P$25,MATCH('Cash Flows - Market'!CE$2,Inputs!$L$15:$L$25))/12),0)</f>
        <v/>
      </c>
      <c r="CF28" s="961">
        <f>IFERROR(CE28*(1+INDEX(Inputs!$P$15:$P$25,MATCH('Cash Flows - Market'!CF$2,Inputs!$L$15:$L$25))/12),0)</f>
        <v/>
      </c>
      <c r="CG28" s="961">
        <f>IFERROR(CF28*(1+INDEX(Inputs!$P$15:$P$25,MATCH('Cash Flows - Market'!CG$2,Inputs!$L$15:$L$25))/12),0)</f>
        <v/>
      </c>
      <c r="CH28" s="961">
        <f>IFERROR(CG28*(1+INDEX(Inputs!$P$15:$P$25,MATCH('Cash Flows - Market'!CH$2,Inputs!$L$15:$L$25))/12),0)</f>
        <v/>
      </c>
      <c r="CI28" s="961">
        <f>IFERROR(CH28*(1+INDEX(Inputs!$P$15:$P$25,MATCH('Cash Flows - Market'!CI$2,Inputs!$L$15:$L$25))/12),0)</f>
        <v/>
      </c>
      <c r="CJ28" s="961">
        <f>IFERROR(CI28*(1+INDEX(Inputs!$P$15:$P$25,MATCH('Cash Flows - Market'!CJ$2,Inputs!$L$15:$L$25))/12),0)</f>
        <v/>
      </c>
      <c r="CK28" s="961">
        <f>IFERROR(CJ28*(1+INDEX(Inputs!$P$15:$P$25,MATCH('Cash Flows - Market'!CK$2,Inputs!$L$15:$L$25))/12),0)</f>
        <v/>
      </c>
      <c r="CL28" s="961">
        <f>IFERROR(CK28*(1+INDEX(Inputs!$P$15:$P$25,MATCH('Cash Flows - Market'!CL$2,Inputs!$L$15:$L$25))/12),0)</f>
        <v/>
      </c>
      <c r="CM28" s="961">
        <f>IFERROR(CL28*(1+INDEX(Inputs!$P$15:$P$25,MATCH('Cash Flows - Market'!CM$2,Inputs!$L$15:$L$25))/12),0)</f>
        <v/>
      </c>
      <c r="CN28" s="961">
        <f>IFERROR(CM28*(1+INDEX(Inputs!$P$15:$P$25,MATCH('Cash Flows - Market'!CN$2,Inputs!$L$15:$L$25))/12),0)</f>
        <v/>
      </c>
      <c r="CO28" s="961">
        <f>IFERROR(CN28*(1+INDEX(Inputs!$P$15:$P$25,MATCH('Cash Flows - Market'!CO$2,Inputs!$L$15:$L$25))/12),0)</f>
        <v/>
      </c>
      <c r="CP28" s="961">
        <f>IFERROR(CO28*(1+INDEX(Inputs!$P$15:$P$25,MATCH('Cash Flows - Market'!CP$2,Inputs!$L$15:$L$25))/12),0)</f>
        <v/>
      </c>
      <c r="CQ28" s="961">
        <f>IFERROR(CP28*(1+INDEX(Inputs!$P$15:$P$25,MATCH('Cash Flows - Market'!CQ$2,Inputs!$L$15:$L$25))/12),0)</f>
        <v/>
      </c>
      <c r="CR28" s="961">
        <f>IFERROR(CQ28*(1+INDEX(Inputs!$P$15:$P$25,MATCH('Cash Flows - Market'!CR$2,Inputs!$L$15:$L$25))/12),0)</f>
        <v/>
      </c>
      <c r="CS28" s="961">
        <f>IFERROR(CR28*(1+INDEX(Inputs!$P$15:$P$25,MATCH('Cash Flows - Market'!CS$2,Inputs!$L$15:$L$25))/12),0)</f>
        <v/>
      </c>
      <c r="CT28" s="961">
        <f>IFERROR(CS28*(1+INDEX(Inputs!$P$15:$P$25,MATCH('Cash Flows - Market'!CT$2,Inputs!$L$15:$L$25))/12),0)</f>
        <v/>
      </c>
      <c r="CU28" s="961">
        <f>IFERROR(CT28*(1+INDEX(Inputs!$P$15:$P$25,MATCH('Cash Flows - Market'!CU$2,Inputs!$L$15:$L$25))/12),0)</f>
        <v/>
      </c>
      <c r="CV28" s="961">
        <f>IFERROR(CU28*(1+INDEX(Inputs!$P$15:$P$25,MATCH('Cash Flows - Market'!CV$2,Inputs!$L$15:$L$25))/12),0)</f>
        <v/>
      </c>
      <c r="CW28" s="961">
        <f>IFERROR(CV28*(1+INDEX(Inputs!$P$15:$P$25,MATCH('Cash Flows - Market'!CW$2,Inputs!$L$15:$L$25))/12),0)</f>
        <v/>
      </c>
      <c r="CX28" s="961">
        <f>IFERROR(CW28*(1+INDEX(Inputs!$P$15:$P$25,MATCH('Cash Flows - Market'!CX$2,Inputs!$L$15:$L$25))/12),0)</f>
        <v/>
      </c>
      <c r="CY28" s="961">
        <f>IFERROR(CX28*(1+INDEX(Inputs!$P$15:$P$25,MATCH('Cash Flows - Market'!CY$2,Inputs!$L$15:$L$25))/12),0)</f>
        <v/>
      </c>
      <c r="CZ28" s="961">
        <f>IFERROR(CY28*(1+INDEX(Inputs!$P$15:$P$25,MATCH('Cash Flows - Market'!CZ$2,Inputs!$L$15:$L$25))/12),0)</f>
        <v/>
      </c>
      <c r="DA28" s="961">
        <f>IFERROR(CZ28*(1+INDEX(Inputs!$P$15:$P$25,MATCH('Cash Flows - Market'!DA$2,Inputs!$L$15:$L$25))/12),0)</f>
        <v/>
      </c>
      <c r="DB28" s="961">
        <f>IFERROR(DA28*(1+INDEX(Inputs!$P$15:$P$25,MATCH('Cash Flows - Market'!DB$2,Inputs!$L$15:$L$25))/12),0)</f>
        <v/>
      </c>
      <c r="DC28" s="961">
        <f>IFERROR(DB28*(1+INDEX(Inputs!$P$15:$P$25,MATCH('Cash Flows - Market'!DC$2,Inputs!$L$15:$L$25))/12),0)</f>
        <v/>
      </c>
      <c r="DD28" s="961">
        <f>IFERROR(DC28*(1+INDEX(Inputs!$P$15:$P$25,MATCH('Cash Flows - Market'!DD$2,Inputs!$L$15:$L$25))/12),0)</f>
        <v/>
      </c>
      <c r="DE28" s="961">
        <f>IFERROR(DD28*(1+INDEX(Inputs!$P$15:$P$25,MATCH('Cash Flows - Market'!DE$2,Inputs!$L$15:$L$25))/12),0)</f>
        <v/>
      </c>
      <c r="DF28" s="961">
        <f>IFERROR(DE28*(1+INDEX(Inputs!$P$15:$P$25,MATCH('Cash Flows - Market'!DF$2,Inputs!$L$15:$L$25))/12),0)</f>
        <v/>
      </c>
      <c r="DG28" s="961">
        <f>IFERROR(DF28*(1+INDEX(Inputs!$P$15:$P$25,MATCH('Cash Flows - Market'!DG$2,Inputs!$L$15:$L$25))/12),0)</f>
        <v/>
      </c>
      <c r="DH28" s="961">
        <f>IFERROR(DG28*(1+INDEX(Inputs!$P$15:$P$25,MATCH('Cash Flows - Market'!DH$2,Inputs!$L$15:$L$25))/12),0)</f>
        <v/>
      </c>
      <c r="DI28" s="961">
        <f>IFERROR(DH28*(1+INDEX(Inputs!$P$15:$P$25,MATCH('Cash Flows - Market'!DI$2,Inputs!$L$15:$L$25))/12),0)</f>
        <v/>
      </c>
      <c r="DJ28" s="961">
        <f>IFERROR(DI28*(1+INDEX(Inputs!$P$15:$P$25,MATCH('Cash Flows - Market'!DJ$2,Inputs!$L$15:$L$25))/12),0)</f>
        <v/>
      </c>
      <c r="DK28" s="961">
        <f>IFERROR(DJ28*(1+INDEX(Inputs!$P$15:$P$25,MATCH('Cash Flows - Market'!DK$2,Inputs!$L$15:$L$25))/12),0)</f>
        <v/>
      </c>
      <c r="DL28" s="961">
        <f>IFERROR(DK28*(1+INDEX(Inputs!$P$15:$P$25,MATCH('Cash Flows - Market'!DL$2,Inputs!$L$15:$L$25))/12),0)</f>
        <v/>
      </c>
      <c r="DM28" s="961">
        <f>IFERROR(DL28*(1+INDEX(Inputs!$P$15:$P$25,MATCH('Cash Flows - Market'!DM$2,Inputs!$L$15:$L$25))/12),0)</f>
        <v/>
      </c>
      <c r="DN28" s="961">
        <f>IFERROR(DM28*(1+INDEX(Inputs!$P$15:$P$25,MATCH('Cash Flows - Market'!DN$2,Inputs!$L$15:$L$25))/12),0)</f>
        <v/>
      </c>
      <c r="DO28" s="961">
        <f>IFERROR(DN28*(1+INDEX(Inputs!$P$15:$P$25,MATCH('Cash Flows - Market'!DO$2,Inputs!$L$15:$L$25))/12),0)</f>
        <v/>
      </c>
      <c r="DP28" s="961">
        <f>IFERROR(DO28*(1+INDEX(Inputs!$P$15:$P$25,MATCH('Cash Flows - Market'!DP$2,Inputs!$L$15:$L$25))/12),0)</f>
        <v/>
      </c>
      <c r="DQ28" s="961">
        <f>IFERROR(DP28*(1+INDEX(Inputs!$P$15:$P$25,MATCH('Cash Flows - Market'!DQ$2,Inputs!$L$15:$L$25))/12),0)</f>
        <v/>
      </c>
      <c r="DR28" s="961">
        <f>IFERROR(DQ28*(1+INDEX(Inputs!$P$15:$P$25,MATCH('Cash Flows - Market'!DR$2,Inputs!$L$15:$L$25))/12),0)</f>
        <v/>
      </c>
      <c r="DS28" s="961">
        <f>IFERROR(DR28*(1+INDEX(Inputs!$P$15:$P$25,MATCH('Cash Flows - Market'!DS$2,Inputs!$L$15:$L$25))/12),0)</f>
        <v/>
      </c>
      <c r="DT28" s="961">
        <f>IFERROR(DS28*(1+INDEX(Inputs!$P$15:$P$25,MATCH('Cash Flows - Market'!DT$2,Inputs!$L$15:$L$25))/12),0)</f>
        <v/>
      </c>
      <c r="DU28" s="961">
        <f>IFERROR(DT28*(1+INDEX(Inputs!$P$15:$P$25,MATCH('Cash Flows - Market'!DU$2,Inputs!$L$15:$L$25))/12),0)</f>
        <v/>
      </c>
      <c r="DV28" s="961">
        <f>IFERROR(DU28*(1+INDEX(Inputs!$P$15:$P$25,MATCH('Cash Flows - Market'!DV$2,Inputs!$L$15:$L$25))/12),0)</f>
        <v/>
      </c>
      <c r="DW28" s="961">
        <f>IFERROR(DV28*(1+INDEX(Inputs!$P$15:$P$25,MATCH('Cash Flows - Market'!DW$2,Inputs!$L$15:$L$25))/12),0)</f>
        <v/>
      </c>
      <c r="DX28" s="961">
        <f>IFERROR(DW28*(1+INDEX(Inputs!$P$15:$P$25,MATCH('Cash Flows - Market'!DX$2,Inputs!$L$15:$L$25))/12),0)</f>
        <v/>
      </c>
      <c r="DY28" s="961">
        <f>IFERROR(DX28*(1+INDEX(Inputs!$P$15:$P$25,MATCH('Cash Flows - Market'!DY$2,Inputs!$L$15:$L$25))/12),0)</f>
        <v/>
      </c>
      <c r="DZ28" s="961">
        <f>IFERROR(DY28*(1+INDEX(Inputs!$P$15:$P$25,MATCH('Cash Flows - Market'!DZ$2,Inputs!$L$15:$L$25))/12),0)</f>
        <v/>
      </c>
      <c r="EA28" s="961">
        <f>IFERROR(DZ28*(1+INDEX(Inputs!$P$15:$P$25,MATCH('Cash Flows - Market'!EA$2,Inputs!$L$15:$L$25))/12),0)</f>
        <v/>
      </c>
      <c r="EB28" s="961">
        <f>IFERROR(EA28*(1+INDEX(Inputs!$P$15:$P$25,MATCH('Cash Flows - Market'!EB$2,Inputs!$L$15:$L$25))/12),0)</f>
        <v/>
      </c>
      <c r="EC28" s="961">
        <f>IFERROR(EB28*(1+INDEX(Inputs!$P$15:$P$25,MATCH('Cash Flows - Market'!EC$2,Inputs!$L$15:$L$25))/12),0)</f>
        <v/>
      </c>
      <c r="ED28" s="961">
        <f>IFERROR(EC28*(1+INDEX(Inputs!$P$15:$P$25,MATCH('Cash Flows - Market'!ED$2,Inputs!$L$15:$L$25))/12),0)</f>
        <v/>
      </c>
      <c r="EE28" s="961">
        <f>IFERROR(ED28*(1+INDEX(Inputs!$P$15:$P$25,MATCH('Cash Flows - Market'!EE$2,Inputs!$L$15:$L$25))/12),0)</f>
        <v/>
      </c>
      <c r="EF28" s="961">
        <f>IFERROR(EE28*(1+INDEX(Inputs!$P$15:$P$25,MATCH('Cash Flows - Market'!EF$2,Inputs!$L$15:$L$25))/12),0)</f>
        <v/>
      </c>
      <c r="EG28" s="961">
        <f>IFERROR(EF28*(1+INDEX(Inputs!$P$15:$P$25,MATCH('Cash Flows - Market'!EG$2,Inputs!$L$15:$L$25))/12),0)</f>
        <v/>
      </c>
      <c r="EH28" s="961">
        <f>IFERROR(EG28*(1+INDEX(Inputs!$P$15:$P$25,MATCH('Cash Flows - Market'!EH$2,Inputs!$L$15:$L$25))/12),0)</f>
        <v/>
      </c>
      <c r="EI28" s="961">
        <f>IFERROR(EH28*(1+INDEX(Inputs!$P$15:$P$25,MATCH('Cash Flows - Market'!EI$2,Inputs!$L$15:$L$25))/12),0)</f>
        <v/>
      </c>
      <c r="EJ28" s="961">
        <f>IFERROR(EI28*(1+INDEX(Inputs!$P$15:$P$25,MATCH('Cash Flows - Market'!EJ$2,Inputs!$L$15:$L$25))/12),0)</f>
        <v/>
      </c>
      <c r="EK28" s="961">
        <f>IFERROR(EJ28*(1+INDEX(Inputs!$P$15:$P$25,MATCH('Cash Flows - Market'!EK$2,Inputs!$L$15:$L$25))/12),0)</f>
        <v/>
      </c>
      <c r="EL28" s="961">
        <f>IFERROR(EK28*(1+INDEX(Inputs!$P$15:$P$25,MATCH('Cash Flows - Market'!EL$2,Inputs!$L$15:$L$25))/12),0)</f>
        <v/>
      </c>
      <c r="EM28" s="961">
        <f>IFERROR(EL28*(1+INDEX(Inputs!$P$15:$P$25,MATCH('Cash Flows - Market'!EM$2,Inputs!$L$15:$L$25))/12),0)</f>
        <v/>
      </c>
      <c r="EN28" s="961">
        <f>IFERROR(EM28*(1+INDEX(Inputs!$P$15:$P$25,MATCH('Cash Flows - Market'!EN$2,Inputs!$L$15:$L$25))/12),0)</f>
        <v/>
      </c>
      <c r="EO28" s="961">
        <f>IFERROR(EN28*(1+INDEX(Inputs!$P$15:$P$25,MATCH('Cash Flows - Market'!EO$2,Inputs!$L$15:$L$25))/12),0)</f>
        <v/>
      </c>
      <c r="EP28" s="961">
        <f>IFERROR(EO28*(1+INDEX(Inputs!$P$15:$P$25,MATCH('Cash Flows - Market'!EP$2,Inputs!$L$15:$L$25))/12),0)</f>
        <v/>
      </c>
      <c r="EQ28" s="961">
        <f>IFERROR(EP28*(1+INDEX(Inputs!$P$15:$P$25,MATCH('Cash Flows - Market'!EQ$2,Inputs!$L$15:$L$25))/12),0)</f>
        <v/>
      </c>
      <c r="ER28" s="961">
        <f>IFERROR(EQ28*(1+INDEX(Inputs!$P$15:$P$25,MATCH('Cash Flows - Market'!ER$2,Inputs!$L$15:$L$25))/12),0)</f>
        <v/>
      </c>
      <c r="ES28" s="961">
        <f>IFERROR(ER28*(1+INDEX(Inputs!$P$15:$P$25,MATCH('Cash Flows - Market'!ES$2,Inputs!$L$15:$L$25))/12),0)</f>
        <v/>
      </c>
      <c r="ET28" s="961">
        <f>IFERROR(ES28*(1+INDEX(Inputs!$P$15:$P$25,MATCH('Cash Flows - Market'!ET$2,Inputs!$L$15:$L$25))/12),0)</f>
        <v/>
      </c>
      <c r="EU28" s="961">
        <f>IFERROR(ET28*(1+INDEX(Inputs!$P$15:$P$25,MATCH('Cash Flows - Market'!EU$2,Inputs!$L$15:$L$25))/12),0)</f>
        <v/>
      </c>
      <c r="EV28" s="961">
        <f>IFERROR(EU28*(1+INDEX(Inputs!$P$15:$P$25,MATCH('Cash Flows - Market'!EV$2,Inputs!$L$15:$L$25))/12),0)</f>
        <v/>
      </c>
    </row>
    <row r="29" ht="15" customHeight="1" s="546">
      <c r="C29" s="970">
        <f>R29</f>
        <v/>
      </c>
      <c r="D29" s="986" t="n"/>
      <c r="E29" s="987">
        <f>Inputs!I31</f>
        <v/>
      </c>
      <c r="F29" s="988">
        <f>Inputs!J31</f>
        <v/>
      </c>
      <c r="G29" s="961">
        <f>SUMIFS($U29:$EW29,$U$2:$EW$2,G$2)</f>
        <v/>
      </c>
      <c r="H29" s="961">
        <f>SUMIFS($U29:$EW29,$U$2:$EW$2,H$2)</f>
        <v/>
      </c>
      <c r="I29" s="961">
        <f>SUMIFS($U29:$EW29,$U$2:$EW$2,I$2)</f>
        <v/>
      </c>
      <c r="J29" s="961">
        <f>SUMIFS($U29:$EW29,$U$2:$EW$2,J$2)</f>
        <v/>
      </c>
      <c r="K29" s="961">
        <f>SUMIFS($U29:$EW29,$U$2:$EW$2,K$2)</f>
        <v/>
      </c>
      <c r="L29" s="961">
        <f>SUMIFS($U29:$EW29,$U$2:$EW$2,L$2)</f>
        <v/>
      </c>
      <c r="M29" s="961">
        <f>SUMIFS($U29:$EW29,$U$2:$EW$2,M$2)</f>
        <v/>
      </c>
      <c r="N29" s="961">
        <f>SUMIFS($U29:$EW29,$U$2:$EW$2,N$2)</f>
        <v/>
      </c>
      <c r="O29" s="961">
        <f>SUMIFS($U29:$EW29,$U$2:$EW$2,O$2)</f>
        <v/>
      </c>
      <c r="P29" s="962">
        <f>SUMIFS($U29:$EW29,$U$2:$EW$2,P$2)</f>
        <v/>
      </c>
      <c r="R29" s="759">
        <f>Inputs!G31</f>
        <v/>
      </c>
      <c r="U29" s="961">
        <f>(Inputs!$J31*Units)/12</f>
        <v/>
      </c>
      <c r="V29" s="961">
        <f>IFERROR(U29*(1+INDEX(Inputs!$P$15:$P$25,MATCH('Cash Flows - Market'!V$2,Inputs!$L$15:$L$25))/12),0)</f>
        <v/>
      </c>
      <c r="W29" s="961">
        <f>IFERROR(V29*(1+INDEX(Inputs!$P$15:$P$25,MATCH('Cash Flows - Market'!W$2,Inputs!$L$15:$L$25))/12),0)</f>
        <v/>
      </c>
      <c r="X29" s="961">
        <f>IFERROR(W29*(1+INDEX(Inputs!$P$15:$P$25,MATCH('Cash Flows - Market'!X$2,Inputs!$L$15:$L$25))/12),0)</f>
        <v/>
      </c>
      <c r="Y29" s="961">
        <f>IFERROR(X29*(1+INDEX(Inputs!$P$15:$P$25,MATCH('Cash Flows - Market'!Y$2,Inputs!$L$15:$L$25))/12),0)</f>
        <v/>
      </c>
      <c r="Z29" s="961">
        <f>IFERROR(Y29*(1+INDEX(Inputs!$P$15:$P$25,MATCH('Cash Flows - Market'!Z$2,Inputs!$L$15:$L$25))/12),0)</f>
        <v/>
      </c>
      <c r="AA29" s="961">
        <f>IFERROR(Z29*(1+INDEX(Inputs!$P$15:$P$25,MATCH('Cash Flows - Market'!AA$2,Inputs!$L$15:$L$25))/12),0)</f>
        <v/>
      </c>
      <c r="AB29" s="961">
        <f>IFERROR(AA29*(1+INDEX(Inputs!$P$15:$P$25,MATCH('Cash Flows - Market'!AB$2,Inputs!$L$15:$L$25))/12),0)</f>
        <v/>
      </c>
      <c r="AC29" s="961">
        <f>IFERROR(AB29*(1+INDEX(Inputs!$P$15:$P$25,MATCH('Cash Flows - Market'!AC$2,Inputs!$L$15:$L$25))/12),0)</f>
        <v/>
      </c>
      <c r="AD29" s="961">
        <f>IFERROR(AC29*(1+INDEX(Inputs!$P$15:$P$25,MATCH('Cash Flows - Market'!AD$2,Inputs!$L$15:$L$25))/12),0)</f>
        <v/>
      </c>
      <c r="AE29" s="961">
        <f>IFERROR(AD29*(1+INDEX(Inputs!$P$15:$P$25,MATCH('Cash Flows - Market'!AE$2,Inputs!$L$15:$L$25))/12),0)</f>
        <v/>
      </c>
      <c r="AF29" s="961">
        <f>IFERROR(AE29*(1+INDEX(Inputs!$P$15:$P$25,MATCH('Cash Flows - Market'!AF$2,Inputs!$L$15:$L$25))/12),0)</f>
        <v/>
      </c>
      <c r="AG29" s="961">
        <f>IFERROR(AF29*(1+INDEX(Inputs!$P$15:$P$25,MATCH('Cash Flows - Market'!AG$2,Inputs!$L$15:$L$25))/12),0)</f>
        <v/>
      </c>
      <c r="AH29" s="961">
        <f>IFERROR(AG29*(1+INDEX(Inputs!$P$15:$P$25,MATCH('Cash Flows - Market'!AH$2,Inputs!$L$15:$L$25))/12),0)</f>
        <v/>
      </c>
      <c r="AI29" s="961">
        <f>IFERROR(AH29*(1+INDEX(Inputs!$P$15:$P$25,MATCH('Cash Flows - Market'!AI$2,Inputs!$L$15:$L$25))/12),0)</f>
        <v/>
      </c>
      <c r="AJ29" s="961">
        <f>IFERROR(AI29*(1+INDEX(Inputs!$P$15:$P$25,MATCH('Cash Flows - Market'!AJ$2,Inputs!$L$15:$L$25))/12),0)</f>
        <v/>
      </c>
      <c r="AK29" s="961">
        <f>IFERROR(AJ29*(1+INDEX(Inputs!$P$15:$P$25,MATCH('Cash Flows - Market'!AK$2,Inputs!$L$15:$L$25))/12),0)</f>
        <v/>
      </c>
      <c r="AL29" s="961">
        <f>IFERROR(AK29*(1+INDEX(Inputs!$P$15:$P$25,MATCH('Cash Flows - Market'!AL$2,Inputs!$L$15:$L$25))/12),0)</f>
        <v/>
      </c>
      <c r="AM29" s="961">
        <f>IFERROR(AL29*(1+INDEX(Inputs!$P$15:$P$25,MATCH('Cash Flows - Market'!AM$2,Inputs!$L$15:$L$25))/12),0)</f>
        <v/>
      </c>
      <c r="AN29" s="961">
        <f>IFERROR(AM29*(1+INDEX(Inputs!$P$15:$P$25,MATCH('Cash Flows - Market'!AN$2,Inputs!$L$15:$L$25))/12),0)</f>
        <v/>
      </c>
      <c r="AO29" s="961">
        <f>IFERROR(AN29*(1+INDEX(Inputs!$P$15:$P$25,MATCH('Cash Flows - Market'!AO$2,Inputs!$L$15:$L$25))/12),0)</f>
        <v/>
      </c>
      <c r="AP29" s="961">
        <f>IFERROR(AO29*(1+INDEX(Inputs!$P$15:$P$25,MATCH('Cash Flows - Market'!AP$2,Inputs!$L$15:$L$25))/12),0)</f>
        <v/>
      </c>
      <c r="AQ29" s="961">
        <f>IFERROR(AP29*(1+INDEX(Inputs!$P$15:$P$25,MATCH('Cash Flows - Market'!AQ$2,Inputs!$L$15:$L$25))/12),0)</f>
        <v/>
      </c>
      <c r="AR29" s="961">
        <f>IFERROR(AQ29*(1+INDEX(Inputs!$P$15:$P$25,MATCH('Cash Flows - Market'!AR$2,Inputs!$L$15:$L$25))/12),0)</f>
        <v/>
      </c>
      <c r="AS29" s="961">
        <f>IFERROR(AR29*(1+INDEX(Inputs!$P$15:$P$25,MATCH('Cash Flows - Market'!AS$2,Inputs!$L$15:$L$25))/12),0)</f>
        <v/>
      </c>
      <c r="AT29" s="961">
        <f>IFERROR(AS29*(1+INDEX(Inputs!$P$15:$P$25,MATCH('Cash Flows - Market'!AT$2,Inputs!$L$15:$L$25))/12),0)</f>
        <v/>
      </c>
      <c r="AU29" s="961">
        <f>IFERROR(AT29*(1+INDEX(Inputs!$P$15:$P$25,MATCH('Cash Flows - Market'!AU$2,Inputs!$L$15:$L$25))/12),0)</f>
        <v/>
      </c>
      <c r="AV29" s="961">
        <f>IFERROR(AU29*(1+INDEX(Inputs!$P$15:$P$25,MATCH('Cash Flows - Market'!AV$2,Inputs!$L$15:$L$25))/12),0)</f>
        <v/>
      </c>
      <c r="AW29" s="961">
        <f>IFERROR(AV29*(1+INDEX(Inputs!$P$15:$P$25,MATCH('Cash Flows - Market'!AW$2,Inputs!$L$15:$L$25))/12),0)</f>
        <v/>
      </c>
      <c r="AX29" s="961">
        <f>IFERROR(AW29*(1+INDEX(Inputs!$P$15:$P$25,MATCH('Cash Flows - Market'!AX$2,Inputs!$L$15:$L$25))/12),0)</f>
        <v/>
      </c>
      <c r="AY29" s="961">
        <f>IFERROR(AX29*(1+INDEX(Inputs!$P$15:$P$25,MATCH('Cash Flows - Market'!AY$2,Inputs!$L$15:$L$25))/12),0)</f>
        <v/>
      </c>
      <c r="AZ29" s="961">
        <f>IFERROR(AY29*(1+INDEX(Inputs!$P$15:$P$25,MATCH('Cash Flows - Market'!AZ$2,Inputs!$L$15:$L$25))/12),0)</f>
        <v/>
      </c>
      <c r="BA29" s="961">
        <f>IFERROR(AZ29*(1+INDEX(Inputs!$P$15:$P$25,MATCH('Cash Flows - Market'!BA$2,Inputs!$L$15:$L$25))/12),0)</f>
        <v/>
      </c>
      <c r="BB29" s="961">
        <f>IFERROR(BA29*(1+INDEX(Inputs!$P$15:$P$25,MATCH('Cash Flows - Market'!BB$2,Inputs!$L$15:$L$25))/12),0)</f>
        <v/>
      </c>
      <c r="BC29" s="961">
        <f>IFERROR(BB29*(1+INDEX(Inputs!$P$15:$P$25,MATCH('Cash Flows - Market'!BC$2,Inputs!$L$15:$L$25))/12),0)</f>
        <v/>
      </c>
      <c r="BD29" s="961">
        <f>IFERROR(BC29*(1+INDEX(Inputs!$P$15:$P$25,MATCH('Cash Flows - Market'!BD$2,Inputs!$L$15:$L$25))/12),0)</f>
        <v/>
      </c>
      <c r="BE29" s="961">
        <f>IFERROR(BD29*(1+INDEX(Inputs!$P$15:$P$25,MATCH('Cash Flows - Market'!BE$2,Inputs!$L$15:$L$25))/12),0)</f>
        <v/>
      </c>
      <c r="BF29" s="961">
        <f>IFERROR(BE29*(1+INDEX(Inputs!$P$15:$P$25,MATCH('Cash Flows - Market'!BF$2,Inputs!$L$15:$L$25))/12),0)</f>
        <v/>
      </c>
      <c r="BG29" s="961">
        <f>IFERROR(BF29*(1+INDEX(Inputs!$P$15:$P$25,MATCH('Cash Flows - Market'!BG$2,Inputs!$L$15:$L$25))/12),0)</f>
        <v/>
      </c>
      <c r="BH29" s="961">
        <f>IFERROR(BG29*(1+INDEX(Inputs!$P$15:$P$25,MATCH('Cash Flows - Market'!BH$2,Inputs!$L$15:$L$25))/12),0)</f>
        <v/>
      </c>
      <c r="BI29" s="961">
        <f>IFERROR(BH29*(1+INDEX(Inputs!$P$15:$P$25,MATCH('Cash Flows - Market'!BI$2,Inputs!$L$15:$L$25))/12),0)</f>
        <v/>
      </c>
      <c r="BJ29" s="961">
        <f>IFERROR(BI29*(1+INDEX(Inputs!$P$15:$P$25,MATCH('Cash Flows - Market'!BJ$2,Inputs!$L$15:$L$25))/12),0)</f>
        <v/>
      </c>
      <c r="BK29" s="961">
        <f>IFERROR(BJ29*(1+INDEX(Inputs!$P$15:$P$25,MATCH('Cash Flows - Market'!BK$2,Inputs!$L$15:$L$25))/12),0)</f>
        <v/>
      </c>
      <c r="BL29" s="961">
        <f>IFERROR(BK29*(1+INDEX(Inputs!$P$15:$P$25,MATCH('Cash Flows - Market'!BL$2,Inputs!$L$15:$L$25))/12),0)</f>
        <v/>
      </c>
      <c r="BM29" s="961">
        <f>IFERROR(BL29*(1+INDEX(Inputs!$P$15:$P$25,MATCH('Cash Flows - Market'!BM$2,Inputs!$L$15:$L$25))/12),0)</f>
        <v/>
      </c>
      <c r="BN29" s="961">
        <f>IFERROR(BM29*(1+INDEX(Inputs!$P$15:$P$25,MATCH('Cash Flows - Market'!BN$2,Inputs!$L$15:$L$25))/12),0)</f>
        <v/>
      </c>
      <c r="BO29" s="961">
        <f>IFERROR(BN29*(1+INDEX(Inputs!$P$15:$P$25,MATCH('Cash Flows - Market'!BO$2,Inputs!$L$15:$L$25))/12),0)</f>
        <v/>
      </c>
      <c r="BP29" s="961">
        <f>IFERROR(BO29*(1+INDEX(Inputs!$P$15:$P$25,MATCH('Cash Flows - Market'!BP$2,Inputs!$L$15:$L$25))/12),0)</f>
        <v/>
      </c>
      <c r="BQ29" s="961">
        <f>IFERROR(BP29*(1+INDEX(Inputs!$P$15:$P$25,MATCH('Cash Flows - Market'!BQ$2,Inputs!$L$15:$L$25))/12),0)</f>
        <v/>
      </c>
      <c r="BR29" s="961">
        <f>IFERROR(BQ29*(1+INDEX(Inputs!$P$15:$P$25,MATCH('Cash Flows - Market'!BR$2,Inputs!$L$15:$L$25))/12),0)</f>
        <v/>
      </c>
      <c r="BS29" s="961">
        <f>IFERROR(BR29*(1+INDEX(Inputs!$P$15:$P$25,MATCH('Cash Flows - Market'!BS$2,Inputs!$L$15:$L$25))/12),0)</f>
        <v/>
      </c>
      <c r="BT29" s="961">
        <f>IFERROR(BS29*(1+INDEX(Inputs!$P$15:$P$25,MATCH('Cash Flows - Market'!BT$2,Inputs!$L$15:$L$25))/12),0)</f>
        <v/>
      </c>
      <c r="BU29" s="961">
        <f>IFERROR(BT29*(1+INDEX(Inputs!$P$15:$P$25,MATCH('Cash Flows - Market'!BU$2,Inputs!$L$15:$L$25))/12),0)</f>
        <v/>
      </c>
      <c r="BV29" s="961">
        <f>IFERROR(BU29*(1+INDEX(Inputs!$P$15:$P$25,MATCH('Cash Flows - Market'!BV$2,Inputs!$L$15:$L$25))/12),0)</f>
        <v/>
      </c>
      <c r="BW29" s="961">
        <f>IFERROR(BV29*(1+INDEX(Inputs!$P$15:$P$25,MATCH('Cash Flows - Market'!BW$2,Inputs!$L$15:$L$25))/12),0)</f>
        <v/>
      </c>
      <c r="BX29" s="961">
        <f>IFERROR(BW29*(1+INDEX(Inputs!$P$15:$P$25,MATCH('Cash Flows - Market'!BX$2,Inputs!$L$15:$L$25))/12),0)</f>
        <v/>
      </c>
      <c r="BY29" s="961">
        <f>IFERROR(BX29*(1+INDEX(Inputs!$P$15:$P$25,MATCH('Cash Flows - Market'!BY$2,Inputs!$L$15:$L$25))/12),0)</f>
        <v/>
      </c>
      <c r="BZ29" s="961">
        <f>IFERROR(BY29*(1+INDEX(Inputs!$P$15:$P$25,MATCH('Cash Flows - Market'!BZ$2,Inputs!$L$15:$L$25))/12),0)</f>
        <v/>
      </c>
      <c r="CA29" s="961">
        <f>IFERROR(BZ29*(1+INDEX(Inputs!$P$15:$P$25,MATCH('Cash Flows - Market'!CA$2,Inputs!$L$15:$L$25))/12),0)</f>
        <v/>
      </c>
      <c r="CB29" s="961">
        <f>IFERROR(CA29*(1+INDEX(Inputs!$P$15:$P$25,MATCH('Cash Flows - Market'!CB$2,Inputs!$L$15:$L$25))/12),0)</f>
        <v/>
      </c>
      <c r="CC29" s="961">
        <f>IFERROR(CB29*(1+INDEX(Inputs!$P$15:$P$25,MATCH('Cash Flows - Market'!CC$2,Inputs!$L$15:$L$25))/12),0)</f>
        <v/>
      </c>
      <c r="CD29" s="961">
        <f>IFERROR(CC29*(1+INDEX(Inputs!$P$15:$P$25,MATCH('Cash Flows - Market'!CD$2,Inputs!$L$15:$L$25))/12),0)</f>
        <v/>
      </c>
      <c r="CE29" s="961">
        <f>IFERROR(CD29*(1+INDEX(Inputs!$P$15:$P$25,MATCH('Cash Flows - Market'!CE$2,Inputs!$L$15:$L$25))/12),0)</f>
        <v/>
      </c>
      <c r="CF29" s="961">
        <f>IFERROR(CE29*(1+INDEX(Inputs!$P$15:$P$25,MATCH('Cash Flows - Market'!CF$2,Inputs!$L$15:$L$25))/12),0)</f>
        <v/>
      </c>
      <c r="CG29" s="961">
        <f>IFERROR(CF29*(1+INDEX(Inputs!$P$15:$P$25,MATCH('Cash Flows - Market'!CG$2,Inputs!$L$15:$L$25))/12),0)</f>
        <v/>
      </c>
      <c r="CH29" s="961">
        <f>IFERROR(CG29*(1+INDEX(Inputs!$P$15:$P$25,MATCH('Cash Flows - Market'!CH$2,Inputs!$L$15:$L$25))/12),0)</f>
        <v/>
      </c>
      <c r="CI29" s="961">
        <f>IFERROR(CH29*(1+INDEX(Inputs!$P$15:$P$25,MATCH('Cash Flows - Market'!CI$2,Inputs!$L$15:$L$25))/12),0)</f>
        <v/>
      </c>
      <c r="CJ29" s="961">
        <f>IFERROR(CI29*(1+INDEX(Inputs!$P$15:$P$25,MATCH('Cash Flows - Market'!CJ$2,Inputs!$L$15:$L$25))/12),0)</f>
        <v/>
      </c>
      <c r="CK29" s="961">
        <f>IFERROR(CJ29*(1+INDEX(Inputs!$P$15:$P$25,MATCH('Cash Flows - Market'!CK$2,Inputs!$L$15:$L$25))/12),0)</f>
        <v/>
      </c>
      <c r="CL29" s="961">
        <f>IFERROR(CK29*(1+INDEX(Inputs!$P$15:$P$25,MATCH('Cash Flows - Market'!CL$2,Inputs!$L$15:$L$25))/12),0)</f>
        <v/>
      </c>
      <c r="CM29" s="961">
        <f>IFERROR(CL29*(1+INDEX(Inputs!$P$15:$P$25,MATCH('Cash Flows - Market'!CM$2,Inputs!$L$15:$L$25))/12),0)</f>
        <v/>
      </c>
      <c r="CN29" s="961">
        <f>IFERROR(CM29*(1+INDEX(Inputs!$P$15:$P$25,MATCH('Cash Flows - Market'!CN$2,Inputs!$L$15:$L$25))/12),0)</f>
        <v/>
      </c>
      <c r="CO29" s="961">
        <f>IFERROR(CN29*(1+INDEX(Inputs!$P$15:$P$25,MATCH('Cash Flows - Market'!CO$2,Inputs!$L$15:$L$25))/12),0)</f>
        <v/>
      </c>
      <c r="CP29" s="961">
        <f>IFERROR(CO29*(1+INDEX(Inputs!$P$15:$P$25,MATCH('Cash Flows - Market'!CP$2,Inputs!$L$15:$L$25))/12),0)</f>
        <v/>
      </c>
      <c r="CQ29" s="961">
        <f>IFERROR(CP29*(1+INDEX(Inputs!$P$15:$P$25,MATCH('Cash Flows - Market'!CQ$2,Inputs!$L$15:$L$25))/12),0)</f>
        <v/>
      </c>
      <c r="CR29" s="961">
        <f>IFERROR(CQ29*(1+INDEX(Inputs!$P$15:$P$25,MATCH('Cash Flows - Market'!CR$2,Inputs!$L$15:$L$25))/12),0)</f>
        <v/>
      </c>
      <c r="CS29" s="961">
        <f>IFERROR(CR29*(1+INDEX(Inputs!$P$15:$P$25,MATCH('Cash Flows - Market'!CS$2,Inputs!$L$15:$L$25))/12),0)</f>
        <v/>
      </c>
      <c r="CT29" s="961">
        <f>IFERROR(CS29*(1+INDEX(Inputs!$P$15:$P$25,MATCH('Cash Flows - Market'!CT$2,Inputs!$L$15:$L$25))/12),0)</f>
        <v/>
      </c>
      <c r="CU29" s="961">
        <f>IFERROR(CT29*(1+INDEX(Inputs!$P$15:$P$25,MATCH('Cash Flows - Market'!CU$2,Inputs!$L$15:$L$25))/12),0)</f>
        <v/>
      </c>
      <c r="CV29" s="961">
        <f>IFERROR(CU29*(1+INDEX(Inputs!$P$15:$P$25,MATCH('Cash Flows - Market'!CV$2,Inputs!$L$15:$L$25))/12),0)</f>
        <v/>
      </c>
      <c r="CW29" s="961">
        <f>IFERROR(CV29*(1+INDEX(Inputs!$P$15:$P$25,MATCH('Cash Flows - Market'!CW$2,Inputs!$L$15:$L$25))/12),0)</f>
        <v/>
      </c>
      <c r="CX29" s="961">
        <f>IFERROR(CW29*(1+INDEX(Inputs!$P$15:$P$25,MATCH('Cash Flows - Market'!CX$2,Inputs!$L$15:$L$25))/12),0)</f>
        <v/>
      </c>
      <c r="CY29" s="961">
        <f>IFERROR(CX29*(1+INDEX(Inputs!$P$15:$P$25,MATCH('Cash Flows - Market'!CY$2,Inputs!$L$15:$L$25))/12),0)</f>
        <v/>
      </c>
      <c r="CZ29" s="961">
        <f>IFERROR(CY29*(1+INDEX(Inputs!$P$15:$P$25,MATCH('Cash Flows - Market'!CZ$2,Inputs!$L$15:$L$25))/12),0)</f>
        <v/>
      </c>
      <c r="DA29" s="961">
        <f>IFERROR(CZ29*(1+INDEX(Inputs!$P$15:$P$25,MATCH('Cash Flows - Market'!DA$2,Inputs!$L$15:$L$25))/12),0)</f>
        <v/>
      </c>
      <c r="DB29" s="961">
        <f>IFERROR(DA29*(1+INDEX(Inputs!$P$15:$P$25,MATCH('Cash Flows - Market'!DB$2,Inputs!$L$15:$L$25))/12),0)</f>
        <v/>
      </c>
      <c r="DC29" s="961">
        <f>IFERROR(DB29*(1+INDEX(Inputs!$P$15:$P$25,MATCH('Cash Flows - Market'!DC$2,Inputs!$L$15:$L$25))/12),0)</f>
        <v/>
      </c>
      <c r="DD29" s="961">
        <f>IFERROR(DC29*(1+INDEX(Inputs!$P$15:$P$25,MATCH('Cash Flows - Market'!DD$2,Inputs!$L$15:$L$25))/12),0)</f>
        <v/>
      </c>
      <c r="DE29" s="961">
        <f>IFERROR(DD29*(1+INDEX(Inputs!$P$15:$P$25,MATCH('Cash Flows - Market'!DE$2,Inputs!$L$15:$L$25))/12),0)</f>
        <v/>
      </c>
      <c r="DF29" s="961">
        <f>IFERROR(DE29*(1+INDEX(Inputs!$P$15:$P$25,MATCH('Cash Flows - Market'!DF$2,Inputs!$L$15:$L$25))/12),0)</f>
        <v/>
      </c>
      <c r="DG29" s="961">
        <f>IFERROR(DF29*(1+INDEX(Inputs!$P$15:$P$25,MATCH('Cash Flows - Market'!DG$2,Inputs!$L$15:$L$25))/12),0)</f>
        <v/>
      </c>
      <c r="DH29" s="961">
        <f>IFERROR(DG29*(1+INDEX(Inputs!$P$15:$P$25,MATCH('Cash Flows - Market'!DH$2,Inputs!$L$15:$L$25))/12),0)</f>
        <v/>
      </c>
      <c r="DI29" s="961">
        <f>IFERROR(DH29*(1+INDEX(Inputs!$P$15:$P$25,MATCH('Cash Flows - Market'!DI$2,Inputs!$L$15:$L$25))/12),0)</f>
        <v/>
      </c>
      <c r="DJ29" s="961">
        <f>IFERROR(DI29*(1+INDEX(Inputs!$P$15:$P$25,MATCH('Cash Flows - Market'!DJ$2,Inputs!$L$15:$L$25))/12),0)</f>
        <v/>
      </c>
      <c r="DK29" s="961">
        <f>IFERROR(DJ29*(1+INDEX(Inputs!$P$15:$P$25,MATCH('Cash Flows - Market'!DK$2,Inputs!$L$15:$L$25))/12),0)</f>
        <v/>
      </c>
      <c r="DL29" s="961">
        <f>IFERROR(DK29*(1+INDEX(Inputs!$P$15:$P$25,MATCH('Cash Flows - Market'!DL$2,Inputs!$L$15:$L$25))/12),0)</f>
        <v/>
      </c>
      <c r="DM29" s="961">
        <f>IFERROR(DL29*(1+INDEX(Inputs!$P$15:$P$25,MATCH('Cash Flows - Market'!DM$2,Inputs!$L$15:$L$25))/12),0)</f>
        <v/>
      </c>
      <c r="DN29" s="961">
        <f>IFERROR(DM29*(1+INDEX(Inputs!$P$15:$P$25,MATCH('Cash Flows - Market'!DN$2,Inputs!$L$15:$L$25))/12),0)</f>
        <v/>
      </c>
      <c r="DO29" s="961">
        <f>IFERROR(DN29*(1+INDEX(Inputs!$P$15:$P$25,MATCH('Cash Flows - Market'!DO$2,Inputs!$L$15:$L$25))/12),0)</f>
        <v/>
      </c>
      <c r="DP29" s="961">
        <f>IFERROR(DO29*(1+INDEX(Inputs!$P$15:$P$25,MATCH('Cash Flows - Market'!DP$2,Inputs!$L$15:$L$25))/12),0)</f>
        <v/>
      </c>
      <c r="DQ29" s="961">
        <f>IFERROR(DP29*(1+INDEX(Inputs!$P$15:$P$25,MATCH('Cash Flows - Market'!DQ$2,Inputs!$L$15:$L$25))/12),0)</f>
        <v/>
      </c>
      <c r="DR29" s="961">
        <f>IFERROR(DQ29*(1+INDEX(Inputs!$P$15:$P$25,MATCH('Cash Flows - Market'!DR$2,Inputs!$L$15:$L$25))/12),0)</f>
        <v/>
      </c>
      <c r="DS29" s="961">
        <f>IFERROR(DR29*(1+INDEX(Inputs!$P$15:$P$25,MATCH('Cash Flows - Market'!DS$2,Inputs!$L$15:$L$25))/12),0)</f>
        <v/>
      </c>
      <c r="DT29" s="961">
        <f>IFERROR(DS29*(1+INDEX(Inputs!$P$15:$P$25,MATCH('Cash Flows - Market'!DT$2,Inputs!$L$15:$L$25))/12),0)</f>
        <v/>
      </c>
      <c r="DU29" s="961">
        <f>IFERROR(DT29*(1+INDEX(Inputs!$P$15:$P$25,MATCH('Cash Flows - Market'!DU$2,Inputs!$L$15:$L$25))/12),0)</f>
        <v/>
      </c>
      <c r="DV29" s="961">
        <f>IFERROR(DU29*(1+INDEX(Inputs!$P$15:$P$25,MATCH('Cash Flows - Market'!DV$2,Inputs!$L$15:$L$25))/12),0)</f>
        <v/>
      </c>
      <c r="DW29" s="961">
        <f>IFERROR(DV29*(1+INDEX(Inputs!$P$15:$P$25,MATCH('Cash Flows - Market'!DW$2,Inputs!$L$15:$L$25))/12),0)</f>
        <v/>
      </c>
      <c r="DX29" s="961">
        <f>IFERROR(DW29*(1+INDEX(Inputs!$P$15:$P$25,MATCH('Cash Flows - Market'!DX$2,Inputs!$L$15:$L$25))/12),0)</f>
        <v/>
      </c>
      <c r="DY29" s="961">
        <f>IFERROR(DX29*(1+INDEX(Inputs!$P$15:$P$25,MATCH('Cash Flows - Market'!DY$2,Inputs!$L$15:$L$25))/12),0)</f>
        <v/>
      </c>
      <c r="DZ29" s="961">
        <f>IFERROR(DY29*(1+INDEX(Inputs!$P$15:$P$25,MATCH('Cash Flows - Market'!DZ$2,Inputs!$L$15:$L$25))/12),0)</f>
        <v/>
      </c>
      <c r="EA29" s="961">
        <f>IFERROR(DZ29*(1+INDEX(Inputs!$P$15:$P$25,MATCH('Cash Flows - Market'!EA$2,Inputs!$L$15:$L$25))/12),0)</f>
        <v/>
      </c>
      <c r="EB29" s="961">
        <f>IFERROR(EA29*(1+INDEX(Inputs!$P$15:$P$25,MATCH('Cash Flows - Market'!EB$2,Inputs!$L$15:$L$25))/12),0)</f>
        <v/>
      </c>
      <c r="EC29" s="961">
        <f>IFERROR(EB29*(1+INDEX(Inputs!$P$15:$P$25,MATCH('Cash Flows - Market'!EC$2,Inputs!$L$15:$L$25))/12),0)</f>
        <v/>
      </c>
      <c r="ED29" s="961">
        <f>IFERROR(EC29*(1+INDEX(Inputs!$P$15:$P$25,MATCH('Cash Flows - Market'!ED$2,Inputs!$L$15:$L$25))/12),0)</f>
        <v/>
      </c>
      <c r="EE29" s="961">
        <f>IFERROR(ED29*(1+INDEX(Inputs!$P$15:$P$25,MATCH('Cash Flows - Market'!EE$2,Inputs!$L$15:$L$25))/12),0)</f>
        <v/>
      </c>
      <c r="EF29" s="961">
        <f>IFERROR(EE29*(1+INDEX(Inputs!$P$15:$P$25,MATCH('Cash Flows - Market'!EF$2,Inputs!$L$15:$L$25))/12),0)</f>
        <v/>
      </c>
      <c r="EG29" s="961">
        <f>IFERROR(EF29*(1+INDEX(Inputs!$P$15:$P$25,MATCH('Cash Flows - Market'!EG$2,Inputs!$L$15:$L$25))/12),0)</f>
        <v/>
      </c>
      <c r="EH29" s="961">
        <f>IFERROR(EG29*(1+INDEX(Inputs!$P$15:$P$25,MATCH('Cash Flows - Market'!EH$2,Inputs!$L$15:$L$25))/12),0)</f>
        <v/>
      </c>
      <c r="EI29" s="961">
        <f>IFERROR(EH29*(1+INDEX(Inputs!$P$15:$P$25,MATCH('Cash Flows - Market'!EI$2,Inputs!$L$15:$L$25))/12),0)</f>
        <v/>
      </c>
      <c r="EJ29" s="961">
        <f>IFERROR(EI29*(1+INDEX(Inputs!$P$15:$P$25,MATCH('Cash Flows - Market'!EJ$2,Inputs!$L$15:$L$25))/12),0)</f>
        <v/>
      </c>
      <c r="EK29" s="961">
        <f>IFERROR(EJ29*(1+INDEX(Inputs!$P$15:$P$25,MATCH('Cash Flows - Market'!EK$2,Inputs!$L$15:$L$25))/12),0)</f>
        <v/>
      </c>
      <c r="EL29" s="961">
        <f>IFERROR(EK29*(1+INDEX(Inputs!$P$15:$P$25,MATCH('Cash Flows - Market'!EL$2,Inputs!$L$15:$L$25))/12),0)</f>
        <v/>
      </c>
      <c r="EM29" s="961">
        <f>IFERROR(EL29*(1+INDEX(Inputs!$P$15:$P$25,MATCH('Cash Flows - Market'!EM$2,Inputs!$L$15:$L$25))/12),0)</f>
        <v/>
      </c>
      <c r="EN29" s="961">
        <f>IFERROR(EM29*(1+INDEX(Inputs!$P$15:$P$25,MATCH('Cash Flows - Market'!EN$2,Inputs!$L$15:$L$25))/12),0)</f>
        <v/>
      </c>
      <c r="EO29" s="961">
        <f>IFERROR(EN29*(1+INDEX(Inputs!$P$15:$P$25,MATCH('Cash Flows - Market'!EO$2,Inputs!$L$15:$L$25))/12),0)</f>
        <v/>
      </c>
      <c r="EP29" s="961">
        <f>IFERROR(EO29*(1+INDEX(Inputs!$P$15:$P$25,MATCH('Cash Flows - Market'!EP$2,Inputs!$L$15:$L$25))/12),0)</f>
        <v/>
      </c>
      <c r="EQ29" s="961">
        <f>IFERROR(EP29*(1+INDEX(Inputs!$P$15:$P$25,MATCH('Cash Flows - Market'!EQ$2,Inputs!$L$15:$L$25))/12),0)</f>
        <v/>
      </c>
      <c r="ER29" s="961">
        <f>IFERROR(EQ29*(1+INDEX(Inputs!$P$15:$P$25,MATCH('Cash Flows - Market'!ER$2,Inputs!$L$15:$L$25))/12),0)</f>
        <v/>
      </c>
      <c r="ES29" s="961">
        <f>IFERROR(ER29*(1+INDEX(Inputs!$P$15:$P$25,MATCH('Cash Flows - Market'!ES$2,Inputs!$L$15:$L$25))/12),0)</f>
        <v/>
      </c>
      <c r="ET29" s="961">
        <f>IFERROR(ES29*(1+INDEX(Inputs!$P$15:$P$25,MATCH('Cash Flows - Market'!ET$2,Inputs!$L$15:$L$25))/12),0)</f>
        <v/>
      </c>
      <c r="EU29" s="961">
        <f>IFERROR(ET29*(1+INDEX(Inputs!$P$15:$P$25,MATCH('Cash Flows - Market'!EU$2,Inputs!$L$15:$L$25))/12),0)</f>
        <v/>
      </c>
      <c r="EV29" s="961">
        <f>IFERROR(EU29*(1+INDEX(Inputs!$P$15:$P$25,MATCH('Cash Flows - Market'!EV$2,Inputs!$L$15:$L$25))/12),0)</f>
        <v/>
      </c>
    </row>
    <row r="30" ht="15" customHeight="1" s="546">
      <c r="C30" s="970">
        <f>R30</f>
        <v/>
      </c>
      <c r="D30" s="986" t="n"/>
      <c r="E30" s="987">
        <f>Inputs!I32</f>
        <v/>
      </c>
      <c r="F30" s="988">
        <f>Inputs!J32</f>
        <v/>
      </c>
      <c r="G30" s="961">
        <f>SUMIFS($U30:$EW30,$U$2:$EW$2,G$2)</f>
        <v/>
      </c>
      <c r="H30" s="961">
        <f>SUMIFS($U30:$EW30,$U$2:$EW$2,H$2)</f>
        <v/>
      </c>
      <c r="I30" s="961">
        <f>SUMIFS($U30:$EW30,$U$2:$EW$2,I$2)</f>
        <v/>
      </c>
      <c r="J30" s="961">
        <f>SUMIFS($U30:$EW30,$U$2:$EW$2,J$2)</f>
        <v/>
      </c>
      <c r="K30" s="961">
        <f>SUMIFS($U30:$EW30,$U$2:$EW$2,K$2)</f>
        <v/>
      </c>
      <c r="L30" s="961">
        <f>SUMIFS($U30:$EW30,$U$2:$EW$2,L$2)</f>
        <v/>
      </c>
      <c r="M30" s="961">
        <f>SUMIFS($U30:$EW30,$U$2:$EW$2,M$2)</f>
        <v/>
      </c>
      <c r="N30" s="961">
        <f>SUMIFS($U30:$EW30,$U$2:$EW$2,N$2)</f>
        <v/>
      </c>
      <c r="O30" s="961">
        <f>SUMIFS($U30:$EW30,$U$2:$EW$2,O$2)</f>
        <v/>
      </c>
      <c r="P30" s="962">
        <f>SUMIFS($U30:$EW30,$U$2:$EW$2,P$2)</f>
        <v/>
      </c>
      <c r="R30" s="759">
        <f>Inputs!G32</f>
        <v/>
      </c>
      <c r="U30" s="961">
        <f>(Inputs!$J32*Units)/12</f>
        <v/>
      </c>
      <c r="V30" s="961">
        <f>IFERROR(U30*(1+INDEX(Inputs!$P$15:$P$25,MATCH('Cash Flows - Market'!V$2,Inputs!$L$15:$L$25))/12),0)</f>
        <v/>
      </c>
      <c r="W30" s="961">
        <f>IFERROR(V30*(1+INDEX(Inputs!$P$15:$P$25,MATCH('Cash Flows - Market'!W$2,Inputs!$L$15:$L$25))/12),0)</f>
        <v/>
      </c>
      <c r="X30" s="961">
        <f>IFERROR(W30*(1+INDEX(Inputs!$P$15:$P$25,MATCH('Cash Flows - Market'!X$2,Inputs!$L$15:$L$25))/12),0)</f>
        <v/>
      </c>
      <c r="Y30" s="961">
        <f>IFERROR(X30*(1+INDEX(Inputs!$P$15:$P$25,MATCH('Cash Flows - Market'!Y$2,Inputs!$L$15:$L$25))/12),0)</f>
        <v/>
      </c>
      <c r="Z30" s="961">
        <f>IFERROR(Y30*(1+INDEX(Inputs!$P$15:$P$25,MATCH('Cash Flows - Market'!Z$2,Inputs!$L$15:$L$25))/12),0)</f>
        <v/>
      </c>
      <c r="AA30" s="961">
        <f>IFERROR(Z30*(1+INDEX(Inputs!$P$15:$P$25,MATCH('Cash Flows - Market'!AA$2,Inputs!$L$15:$L$25))/12),0)</f>
        <v/>
      </c>
      <c r="AB30" s="961">
        <f>IFERROR(AA30*(1+INDEX(Inputs!$P$15:$P$25,MATCH('Cash Flows - Market'!AB$2,Inputs!$L$15:$L$25))/12),0)</f>
        <v/>
      </c>
      <c r="AC30" s="961">
        <f>IFERROR(AB30*(1+INDEX(Inputs!$P$15:$P$25,MATCH('Cash Flows - Market'!AC$2,Inputs!$L$15:$L$25))/12),0)</f>
        <v/>
      </c>
      <c r="AD30" s="961">
        <f>IFERROR(AC30*(1+INDEX(Inputs!$P$15:$P$25,MATCH('Cash Flows - Market'!AD$2,Inputs!$L$15:$L$25))/12),0)</f>
        <v/>
      </c>
      <c r="AE30" s="961">
        <f>IFERROR(AD30*(1+INDEX(Inputs!$P$15:$P$25,MATCH('Cash Flows - Market'!AE$2,Inputs!$L$15:$L$25))/12),0)</f>
        <v/>
      </c>
      <c r="AF30" s="961">
        <f>IFERROR(AE30*(1+INDEX(Inputs!$P$15:$P$25,MATCH('Cash Flows - Market'!AF$2,Inputs!$L$15:$L$25))/12),0)</f>
        <v/>
      </c>
      <c r="AG30" s="961">
        <f>IFERROR(AF30*(1+INDEX(Inputs!$P$15:$P$25,MATCH('Cash Flows - Market'!AG$2,Inputs!$L$15:$L$25))/12),0)</f>
        <v/>
      </c>
      <c r="AH30" s="961">
        <f>IFERROR(AG30*(1+INDEX(Inputs!$P$15:$P$25,MATCH('Cash Flows - Market'!AH$2,Inputs!$L$15:$L$25))/12),0)</f>
        <v/>
      </c>
      <c r="AI30" s="961">
        <f>IFERROR(AH30*(1+INDEX(Inputs!$P$15:$P$25,MATCH('Cash Flows - Market'!AI$2,Inputs!$L$15:$L$25))/12),0)</f>
        <v/>
      </c>
      <c r="AJ30" s="961">
        <f>IFERROR(AI30*(1+INDEX(Inputs!$P$15:$P$25,MATCH('Cash Flows - Market'!AJ$2,Inputs!$L$15:$L$25))/12),0)</f>
        <v/>
      </c>
      <c r="AK30" s="961">
        <f>IFERROR(AJ30*(1+INDEX(Inputs!$P$15:$P$25,MATCH('Cash Flows - Market'!AK$2,Inputs!$L$15:$L$25))/12),0)</f>
        <v/>
      </c>
      <c r="AL30" s="961">
        <f>IFERROR(AK30*(1+INDEX(Inputs!$P$15:$P$25,MATCH('Cash Flows - Market'!AL$2,Inputs!$L$15:$L$25))/12),0)</f>
        <v/>
      </c>
      <c r="AM30" s="961">
        <f>IFERROR(AL30*(1+INDEX(Inputs!$P$15:$P$25,MATCH('Cash Flows - Market'!AM$2,Inputs!$L$15:$L$25))/12),0)</f>
        <v/>
      </c>
      <c r="AN30" s="961">
        <f>IFERROR(AM30*(1+INDEX(Inputs!$P$15:$P$25,MATCH('Cash Flows - Market'!AN$2,Inputs!$L$15:$L$25))/12),0)</f>
        <v/>
      </c>
      <c r="AO30" s="961">
        <f>IFERROR(AN30*(1+INDEX(Inputs!$P$15:$P$25,MATCH('Cash Flows - Market'!AO$2,Inputs!$L$15:$L$25))/12),0)</f>
        <v/>
      </c>
      <c r="AP30" s="961">
        <f>IFERROR(AO30*(1+INDEX(Inputs!$P$15:$P$25,MATCH('Cash Flows - Market'!AP$2,Inputs!$L$15:$L$25))/12),0)</f>
        <v/>
      </c>
      <c r="AQ30" s="961">
        <f>IFERROR(AP30*(1+INDEX(Inputs!$P$15:$P$25,MATCH('Cash Flows - Market'!AQ$2,Inputs!$L$15:$L$25))/12),0)</f>
        <v/>
      </c>
      <c r="AR30" s="961">
        <f>IFERROR(AQ30*(1+INDEX(Inputs!$P$15:$P$25,MATCH('Cash Flows - Market'!AR$2,Inputs!$L$15:$L$25))/12),0)</f>
        <v/>
      </c>
      <c r="AS30" s="961">
        <f>IFERROR(AR30*(1+INDEX(Inputs!$P$15:$P$25,MATCH('Cash Flows - Market'!AS$2,Inputs!$L$15:$L$25))/12),0)</f>
        <v/>
      </c>
      <c r="AT30" s="961">
        <f>IFERROR(AS30*(1+INDEX(Inputs!$P$15:$P$25,MATCH('Cash Flows - Market'!AT$2,Inputs!$L$15:$L$25))/12),0)</f>
        <v/>
      </c>
      <c r="AU30" s="961">
        <f>IFERROR(AT30*(1+INDEX(Inputs!$P$15:$P$25,MATCH('Cash Flows - Market'!AU$2,Inputs!$L$15:$L$25))/12),0)</f>
        <v/>
      </c>
      <c r="AV30" s="961">
        <f>IFERROR(AU30*(1+INDEX(Inputs!$P$15:$P$25,MATCH('Cash Flows - Market'!AV$2,Inputs!$L$15:$L$25))/12),0)</f>
        <v/>
      </c>
      <c r="AW30" s="961">
        <f>IFERROR(AV30*(1+INDEX(Inputs!$P$15:$P$25,MATCH('Cash Flows - Market'!AW$2,Inputs!$L$15:$L$25))/12),0)</f>
        <v/>
      </c>
      <c r="AX30" s="961">
        <f>IFERROR(AW30*(1+INDEX(Inputs!$P$15:$P$25,MATCH('Cash Flows - Market'!AX$2,Inputs!$L$15:$L$25))/12),0)</f>
        <v/>
      </c>
      <c r="AY30" s="961">
        <f>IFERROR(AX30*(1+INDEX(Inputs!$P$15:$P$25,MATCH('Cash Flows - Market'!AY$2,Inputs!$L$15:$L$25))/12),0)</f>
        <v/>
      </c>
      <c r="AZ30" s="961">
        <f>IFERROR(AY30*(1+INDEX(Inputs!$P$15:$P$25,MATCH('Cash Flows - Market'!AZ$2,Inputs!$L$15:$L$25))/12),0)</f>
        <v/>
      </c>
      <c r="BA30" s="961">
        <f>IFERROR(AZ30*(1+INDEX(Inputs!$P$15:$P$25,MATCH('Cash Flows - Market'!BA$2,Inputs!$L$15:$L$25))/12),0)</f>
        <v/>
      </c>
      <c r="BB30" s="961">
        <f>IFERROR(BA30*(1+INDEX(Inputs!$P$15:$P$25,MATCH('Cash Flows - Market'!BB$2,Inputs!$L$15:$L$25))/12),0)</f>
        <v/>
      </c>
      <c r="BC30" s="961">
        <f>IFERROR(BB30*(1+INDEX(Inputs!$P$15:$P$25,MATCH('Cash Flows - Market'!BC$2,Inputs!$L$15:$L$25))/12),0)</f>
        <v/>
      </c>
      <c r="BD30" s="961">
        <f>IFERROR(BC30*(1+INDEX(Inputs!$P$15:$P$25,MATCH('Cash Flows - Market'!BD$2,Inputs!$L$15:$L$25))/12),0)</f>
        <v/>
      </c>
      <c r="BE30" s="961">
        <f>IFERROR(BD30*(1+INDEX(Inputs!$P$15:$P$25,MATCH('Cash Flows - Market'!BE$2,Inputs!$L$15:$L$25))/12),0)</f>
        <v/>
      </c>
      <c r="BF30" s="961">
        <f>IFERROR(BE30*(1+INDEX(Inputs!$P$15:$P$25,MATCH('Cash Flows - Market'!BF$2,Inputs!$L$15:$L$25))/12),0)</f>
        <v/>
      </c>
      <c r="BG30" s="961">
        <f>IFERROR(BF30*(1+INDEX(Inputs!$P$15:$P$25,MATCH('Cash Flows - Market'!BG$2,Inputs!$L$15:$L$25))/12),0)</f>
        <v/>
      </c>
      <c r="BH30" s="961">
        <f>IFERROR(BG30*(1+INDEX(Inputs!$P$15:$P$25,MATCH('Cash Flows - Market'!BH$2,Inputs!$L$15:$L$25))/12),0)</f>
        <v/>
      </c>
      <c r="BI30" s="961">
        <f>IFERROR(BH30*(1+INDEX(Inputs!$P$15:$P$25,MATCH('Cash Flows - Market'!BI$2,Inputs!$L$15:$L$25))/12),0)</f>
        <v/>
      </c>
      <c r="BJ30" s="961">
        <f>IFERROR(BI30*(1+INDEX(Inputs!$P$15:$P$25,MATCH('Cash Flows - Market'!BJ$2,Inputs!$L$15:$L$25))/12),0)</f>
        <v/>
      </c>
      <c r="BK30" s="961">
        <f>IFERROR(BJ30*(1+INDEX(Inputs!$P$15:$P$25,MATCH('Cash Flows - Market'!BK$2,Inputs!$L$15:$L$25))/12),0)</f>
        <v/>
      </c>
      <c r="BL30" s="961">
        <f>IFERROR(BK30*(1+INDEX(Inputs!$P$15:$P$25,MATCH('Cash Flows - Market'!BL$2,Inputs!$L$15:$L$25))/12),0)</f>
        <v/>
      </c>
      <c r="BM30" s="961">
        <f>IFERROR(BL30*(1+INDEX(Inputs!$P$15:$P$25,MATCH('Cash Flows - Market'!BM$2,Inputs!$L$15:$L$25))/12),0)</f>
        <v/>
      </c>
      <c r="BN30" s="961">
        <f>IFERROR(BM30*(1+INDEX(Inputs!$P$15:$P$25,MATCH('Cash Flows - Market'!BN$2,Inputs!$L$15:$L$25))/12),0)</f>
        <v/>
      </c>
      <c r="BO30" s="961">
        <f>IFERROR(BN30*(1+INDEX(Inputs!$P$15:$P$25,MATCH('Cash Flows - Market'!BO$2,Inputs!$L$15:$L$25))/12),0)</f>
        <v/>
      </c>
      <c r="BP30" s="961">
        <f>IFERROR(BO30*(1+INDEX(Inputs!$P$15:$P$25,MATCH('Cash Flows - Market'!BP$2,Inputs!$L$15:$L$25))/12),0)</f>
        <v/>
      </c>
      <c r="BQ30" s="961">
        <f>IFERROR(BP30*(1+INDEX(Inputs!$P$15:$P$25,MATCH('Cash Flows - Market'!BQ$2,Inputs!$L$15:$L$25))/12),0)</f>
        <v/>
      </c>
      <c r="BR30" s="961">
        <f>IFERROR(BQ30*(1+INDEX(Inputs!$P$15:$P$25,MATCH('Cash Flows - Market'!BR$2,Inputs!$L$15:$L$25))/12),0)</f>
        <v/>
      </c>
      <c r="BS30" s="961">
        <f>IFERROR(BR30*(1+INDEX(Inputs!$P$15:$P$25,MATCH('Cash Flows - Market'!BS$2,Inputs!$L$15:$L$25))/12),0)</f>
        <v/>
      </c>
      <c r="BT30" s="961">
        <f>IFERROR(BS30*(1+INDEX(Inputs!$P$15:$P$25,MATCH('Cash Flows - Market'!BT$2,Inputs!$L$15:$L$25))/12),0)</f>
        <v/>
      </c>
      <c r="BU30" s="961">
        <f>IFERROR(BT30*(1+INDEX(Inputs!$P$15:$P$25,MATCH('Cash Flows - Market'!BU$2,Inputs!$L$15:$L$25))/12),0)</f>
        <v/>
      </c>
      <c r="BV30" s="961">
        <f>IFERROR(BU30*(1+INDEX(Inputs!$P$15:$P$25,MATCH('Cash Flows - Market'!BV$2,Inputs!$L$15:$L$25))/12),0)</f>
        <v/>
      </c>
      <c r="BW30" s="961">
        <f>IFERROR(BV30*(1+INDEX(Inputs!$P$15:$P$25,MATCH('Cash Flows - Market'!BW$2,Inputs!$L$15:$L$25))/12),0)</f>
        <v/>
      </c>
      <c r="BX30" s="961">
        <f>IFERROR(BW30*(1+INDEX(Inputs!$P$15:$P$25,MATCH('Cash Flows - Market'!BX$2,Inputs!$L$15:$L$25))/12),0)</f>
        <v/>
      </c>
      <c r="BY30" s="961">
        <f>IFERROR(BX30*(1+INDEX(Inputs!$P$15:$P$25,MATCH('Cash Flows - Market'!BY$2,Inputs!$L$15:$L$25))/12),0)</f>
        <v/>
      </c>
      <c r="BZ30" s="961">
        <f>IFERROR(BY30*(1+INDEX(Inputs!$P$15:$P$25,MATCH('Cash Flows - Market'!BZ$2,Inputs!$L$15:$L$25))/12),0)</f>
        <v/>
      </c>
      <c r="CA30" s="961">
        <f>IFERROR(BZ30*(1+INDEX(Inputs!$P$15:$P$25,MATCH('Cash Flows - Market'!CA$2,Inputs!$L$15:$L$25))/12),0)</f>
        <v/>
      </c>
      <c r="CB30" s="961">
        <f>IFERROR(CA30*(1+INDEX(Inputs!$P$15:$P$25,MATCH('Cash Flows - Market'!CB$2,Inputs!$L$15:$L$25))/12),0)</f>
        <v/>
      </c>
      <c r="CC30" s="961">
        <f>IFERROR(CB30*(1+INDEX(Inputs!$P$15:$P$25,MATCH('Cash Flows - Market'!CC$2,Inputs!$L$15:$L$25))/12),0)</f>
        <v/>
      </c>
      <c r="CD30" s="961">
        <f>IFERROR(CC30*(1+INDEX(Inputs!$P$15:$P$25,MATCH('Cash Flows - Market'!CD$2,Inputs!$L$15:$L$25))/12),0)</f>
        <v/>
      </c>
      <c r="CE30" s="961">
        <f>IFERROR(CD30*(1+INDEX(Inputs!$P$15:$P$25,MATCH('Cash Flows - Market'!CE$2,Inputs!$L$15:$L$25))/12),0)</f>
        <v/>
      </c>
      <c r="CF30" s="961">
        <f>IFERROR(CE30*(1+INDEX(Inputs!$P$15:$P$25,MATCH('Cash Flows - Market'!CF$2,Inputs!$L$15:$L$25))/12),0)</f>
        <v/>
      </c>
      <c r="CG30" s="961">
        <f>IFERROR(CF30*(1+INDEX(Inputs!$P$15:$P$25,MATCH('Cash Flows - Market'!CG$2,Inputs!$L$15:$L$25))/12),0)</f>
        <v/>
      </c>
      <c r="CH30" s="961">
        <f>IFERROR(CG30*(1+INDEX(Inputs!$P$15:$P$25,MATCH('Cash Flows - Market'!CH$2,Inputs!$L$15:$L$25))/12),0)</f>
        <v/>
      </c>
      <c r="CI30" s="961">
        <f>IFERROR(CH30*(1+INDEX(Inputs!$P$15:$P$25,MATCH('Cash Flows - Market'!CI$2,Inputs!$L$15:$L$25))/12),0)</f>
        <v/>
      </c>
      <c r="CJ30" s="961">
        <f>IFERROR(CI30*(1+INDEX(Inputs!$P$15:$P$25,MATCH('Cash Flows - Market'!CJ$2,Inputs!$L$15:$L$25))/12),0)</f>
        <v/>
      </c>
      <c r="CK30" s="961">
        <f>IFERROR(CJ30*(1+INDEX(Inputs!$P$15:$P$25,MATCH('Cash Flows - Market'!CK$2,Inputs!$L$15:$L$25))/12),0)</f>
        <v/>
      </c>
      <c r="CL30" s="961">
        <f>IFERROR(CK30*(1+INDEX(Inputs!$P$15:$P$25,MATCH('Cash Flows - Market'!CL$2,Inputs!$L$15:$L$25))/12),0)</f>
        <v/>
      </c>
      <c r="CM30" s="961">
        <f>IFERROR(CL30*(1+INDEX(Inputs!$P$15:$P$25,MATCH('Cash Flows - Market'!CM$2,Inputs!$L$15:$L$25))/12),0)</f>
        <v/>
      </c>
      <c r="CN30" s="961">
        <f>IFERROR(CM30*(1+INDEX(Inputs!$P$15:$P$25,MATCH('Cash Flows - Market'!CN$2,Inputs!$L$15:$L$25))/12),0)</f>
        <v/>
      </c>
      <c r="CO30" s="961">
        <f>IFERROR(CN30*(1+INDEX(Inputs!$P$15:$P$25,MATCH('Cash Flows - Market'!CO$2,Inputs!$L$15:$L$25))/12),0)</f>
        <v/>
      </c>
      <c r="CP30" s="961">
        <f>IFERROR(CO30*(1+INDEX(Inputs!$P$15:$P$25,MATCH('Cash Flows - Market'!CP$2,Inputs!$L$15:$L$25))/12),0)</f>
        <v/>
      </c>
      <c r="CQ30" s="961">
        <f>IFERROR(CP30*(1+INDEX(Inputs!$P$15:$P$25,MATCH('Cash Flows - Market'!CQ$2,Inputs!$L$15:$L$25))/12),0)</f>
        <v/>
      </c>
      <c r="CR30" s="961">
        <f>IFERROR(CQ30*(1+INDEX(Inputs!$P$15:$P$25,MATCH('Cash Flows - Market'!CR$2,Inputs!$L$15:$L$25))/12),0)</f>
        <v/>
      </c>
      <c r="CS30" s="961">
        <f>IFERROR(CR30*(1+INDEX(Inputs!$P$15:$P$25,MATCH('Cash Flows - Market'!CS$2,Inputs!$L$15:$L$25))/12),0)</f>
        <v/>
      </c>
      <c r="CT30" s="961">
        <f>IFERROR(CS30*(1+INDEX(Inputs!$P$15:$P$25,MATCH('Cash Flows - Market'!CT$2,Inputs!$L$15:$L$25))/12),0)</f>
        <v/>
      </c>
      <c r="CU30" s="961">
        <f>IFERROR(CT30*(1+INDEX(Inputs!$P$15:$P$25,MATCH('Cash Flows - Market'!CU$2,Inputs!$L$15:$L$25))/12),0)</f>
        <v/>
      </c>
      <c r="CV30" s="961">
        <f>IFERROR(CU30*(1+INDEX(Inputs!$P$15:$P$25,MATCH('Cash Flows - Market'!CV$2,Inputs!$L$15:$L$25))/12),0)</f>
        <v/>
      </c>
      <c r="CW30" s="961">
        <f>IFERROR(CV30*(1+INDEX(Inputs!$P$15:$P$25,MATCH('Cash Flows - Market'!CW$2,Inputs!$L$15:$L$25))/12),0)</f>
        <v/>
      </c>
      <c r="CX30" s="961">
        <f>IFERROR(CW30*(1+INDEX(Inputs!$P$15:$P$25,MATCH('Cash Flows - Market'!CX$2,Inputs!$L$15:$L$25))/12),0)</f>
        <v/>
      </c>
      <c r="CY30" s="961">
        <f>IFERROR(CX30*(1+INDEX(Inputs!$P$15:$P$25,MATCH('Cash Flows - Market'!CY$2,Inputs!$L$15:$L$25))/12),0)</f>
        <v/>
      </c>
      <c r="CZ30" s="961">
        <f>IFERROR(CY30*(1+INDEX(Inputs!$P$15:$P$25,MATCH('Cash Flows - Market'!CZ$2,Inputs!$L$15:$L$25))/12),0)</f>
        <v/>
      </c>
      <c r="DA30" s="961">
        <f>IFERROR(CZ30*(1+INDEX(Inputs!$P$15:$P$25,MATCH('Cash Flows - Market'!DA$2,Inputs!$L$15:$L$25))/12),0)</f>
        <v/>
      </c>
      <c r="DB30" s="961">
        <f>IFERROR(DA30*(1+INDEX(Inputs!$P$15:$P$25,MATCH('Cash Flows - Market'!DB$2,Inputs!$L$15:$L$25))/12),0)</f>
        <v/>
      </c>
      <c r="DC30" s="961">
        <f>IFERROR(DB30*(1+INDEX(Inputs!$P$15:$P$25,MATCH('Cash Flows - Market'!DC$2,Inputs!$L$15:$L$25))/12),0)</f>
        <v/>
      </c>
      <c r="DD30" s="961">
        <f>IFERROR(DC30*(1+INDEX(Inputs!$P$15:$P$25,MATCH('Cash Flows - Market'!DD$2,Inputs!$L$15:$L$25))/12),0)</f>
        <v/>
      </c>
      <c r="DE30" s="961">
        <f>IFERROR(DD30*(1+INDEX(Inputs!$P$15:$P$25,MATCH('Cash Flows - Market'!DE$2,Inputs!$L$15:$L$25))/12),0)</f>
        <v/>
      </c>
      <c r="DF30" s="961">
        <f>IFERROR(DE30*(1+INDEX(Inputs!$P$15:$P$25,MATCH('Cash Flows - Market'!DF$2,Inputs!$L$15:$L$25))/12),0)</f>
        <v/>
      </c>
      <c r="DG30" s="961">
        <f>IFERROR(DF30*(1+INDEX(Inputs!$P$15:$P$25,MATCH('Cash Flows - Market'!DG$2,Inputs!$L$15:$L$25))/12),0)</f>
        <v/>
      </c>
      <c r="DH30" s="961">
        <f>IFERROR(DG30*(1+INDEX(Inputs!$P$15:$P$25,MATCH('Cash Flows - Market'!DH$2,Inputs!$L$15:$L$25))/12),0)</f>
        <v/>
      </c>
      <c r="DI30" s="961">
        <f>IFERROR(DH30*(1+INDEX(Inputs!$P$15:$P$25,MATCH('Cash Flows - Market'!DI$2,Inputs!$L$15:$L$25))/12),0)</f>
        <v/>
      </c>
      <c r="DJ30" s="961">
        <f>IFERROR(DI30*(1+INDEX(Inputs!$P$15:$P$25,MATCH('Cash Flows - Market'!DJ$2,Inputs!$L$15:$L$25))/12),0)</f>
        <v/>
      </c>
      <c r="DK30" s="961">
        <f>IFERROR(DJ30*(1+INDEX(Inputs!$P$15:$P$25,MATCH('Cash Flows - Market'!DK$2,Inputs!$L$15:$L$25))/12),0)</f>
        <v/>
      </c>
      <c r="DL30" s="961">
        <f>IFERROR(DK30*(1+INDEX(Inputs!$P$15:$P$25,MATCH('Cash Flows - Market'!DL$2,Inputs!$L$15:$L$25))/12),0)</f>
        <v/>
      </c>
      <c r="DM30" s="961">
        <f>IFERROR(DL30*(1+INDEX(Inputs!$P$15:$P$25,MATCH('Cash Flows - Market'!DM$2,Inputs!$L$15:$L$25))/12),0)</f>
        <v/>
      </c>
      <c r="DN30" s="961">
        <f>IFERROR(DM30*(1+INDEX(Inputs!$P$15:$P$25,MATCH('Cash Flows - Market'!DN$2,Inputs!$L$15:$L$25))/12),0)</f>
        <v/>
      </c>
      <c r="DO30" s="961">
        <f>IFERROR(DN30*(1+INDEX(Inputs!$P$15:$P$25,MATCH('Cash Flows - Market'!DO$2,Inputs!$L$15:$L$25))/12),0)</f>
        <v/>
      </c>
      <c r="DP30" s="961">
        <f>IFERROR(DO30*(1+INDEX(Inputs!$P$15:$P$25,MATCH('Cash Flows - Market'!DP$2,Inputs!$L$15:$L$25))/12),0)</f>
        <v/>
      </c>
      <c r="DQ30" s="961">
        <f>IFERROR(DP30*(1+INDEX(Inputs!$P$15:$P$25,MATCH('Cash Flows - Market'!DQ$2,Inputs!$L$15:$L$25))/12),0)</f>
        <v/>
      </c>
      <c r="DR30" s="961">
        <f>IFERROR(DQ30*(1+INDEX(Inputs!$P$15:$P$25,MATCH('Cash Flows - Market'!DR$2,Inputs!$L$15:$L$25))/12),0)</f>
        <v/>
      </c>
      <c r="DS30" s="961">
        <f>IFERROR(DR30*(1+INDEX(Inputs!$P$15:$P$25,MATCH('Cash Flows - Market'!DS$2,Inputs!$L$15:$L$25))/12),0)</f>
        <v/>
      </c>
      <c r="DT30" s="961">
        <f>IFERROR(DS30*(1+INDEX(Inputs!$P$15:$P$25,MATCH('Cash Flows - Market'!DT$2,Inputs!$L$15:$L$25))/12),0)</f>
        <v/>
      </c>
      <c r="DU30" s="961">
        <f>IFERROR(DT30*(1+INDEX(Inputs!$P$15:$P$25,MATCH('Cash Flows - Market'!DU$2,Inputs!$L$15:$L$25))/12),0)</f>
        <v/>
      </c>
      <c r="DV30" s="961">
        <f>IFERROR(DU30*(1+INDEX(Inputs!$P$15:$P$25,MATCH('Cash Flows - Market'!DV$2,Inputs!$L$15:$L$25))/12),0)</f>
        <v/>
      </c>
      <c r="DW30" s="961">
        <f>IFERROR(DV30*(1+INDEX(Inputs!$P$15:$P$25,MATCH('Cash Flows - Market'!DW$2,Inputs!$L$15:$L$25))/12),0)</f>
        <v/>
      </c>
      <c r="DX30" s="961">
        <f>IFERROR(DW30*(1+INDEX(Inputs!$P$15:$P$25,MATCH('Cash Flows - Market'!DX$2,Inputs!$L$15:$L$25))/12),0)</f>
        <v/>
      </c>
      <c r="DY30" s="961">
        <f>IFERROR(DX30*(1+INDEX(Inputs!$P$15:$P$25,MATCH('Cash Flows - Market'!DY$2,Inputs!$L$15:$L$25))/12),0)</f>
        <v/>
      </c>
      <c r="DZ30" s="961">
        <f>IFERROR(DY30*(1+INDEX(Inputs!$P$15:$P$25,MATCH('Cash Flows - Market'!DZ$2,Inputs!$L$15:$L$25))/12),0)</f>
        <v/>
      </c>
      <c r="EA30" s="961">
        <f>IFERROR(DZ30*(1+INDEX(Inputs!$P$15:$P$25,MATCH('Cash Flows - Market'!EA$2,Inputs!$L$15:$L$25))/12),0)</f>
        <v/>
      </c>
      <c r="EB30" s="961">
        <f>IFERROR(EA30*(1+INDEX(Inputs!$P$15:$P$25,MATCH('Cash Flows - Market'!EB$2,Inputs!$L$15:$L$25))/12),0)</f>
        <v/>
      </c>
      <c r="EC30" s="961">
        <f>IFERROR(EB30*(1+INDEX(Inputs!$P$15:$P$25,MATCH('Cash Flows - Market'!EC$2,Inputs!$L$15:$L$25))/12),0)</f>
        <v/>
      </c>
      <c r="ED30" s="961">
        <f>IFERROR(EC30*(1+INDEX(Inputs!$P$15:$P$25,MATCH('Cash Flows - Market'!ED$2,Inputs!$L$15:$L$25))/12),0)</f>
        <v/>
      </c>
      <c r="EE30" s="961">
        <f>IFERROR(ED30*(1+INDEX(Inputs!$P$15:$P$25,MATCH('Cash Flows - Market'!EE$2,Inputs!$L$15:$L$25))/12),0)</f>
        <v/>
      </c>
      <c r="EF30" s="961">
        <f>IFERROR(EE30*(1+INDEX(Inputs!$P$15:$P$25,MATCH('Cash Flows - Market'!EF$2,Inputs!$L$15:$L$25))/12),0)</f>
        <v/>
      </c>
      <c r="EG30" s="961">
        <f>IFERROR(EF30*(1+INDEX(Inputs!$P$15:$P$25,MATCH('Cash Flows - Market'!EG$2,Inputs!$L$15:$L$25))/12),0)</f>
        <v/>
      </c>
      <c r="EH30" s="961">
        <f>IFERROR(EG30*(1+INDEX(Inputs!$P$15:$P$25,MATCH('Cash Flows - Market'!EH$2,Inputs!$L$15:$L$25))/12),0)</f>
        <v/>
      </c>
      <c r="EI30" s="961">
        <f>IFERROR(EH30*(1+INDEX(Inputs!$P$15:$P$25,MATCH('Cash Flows - Market'!EI$2,Inputs!$L$15:$L$25))/12),0)</f>
        <v/>
      </c>
      <c r="EJ30" s="961">
        <f>IFERROR(EI30*(1+INDEX(Inputs!$P$15:$P$25,MATCH('Cash Flows - Market'!EJ$2,Inputs!$L$15:$L$25))/12),0)</f>
        <v/>
      </c>
      <c r="EK30" s="961">
        <f>IFERROR(EJ30*(1+INDEX(Inputs!$P$15:$P$25,MATCH('Cash Flows - Market'!EK$2,Inputs!$L$15:$L$25))/12),0)</f>
        <v/>
      </c>
      <c r="EL30" s="961">
        <f>IFERROR(EK30*(1+INDEX(Inputs!$P$15:$P$25,MATCH('Cash Flows - Market'!EL$2,Inputs!$L$15:$L$25))/12),0)</f>
        <v/>
      </c>
      <c r="EM30" s="961">
        <f>IFERROR(EL30*(1+INDEX(Inputs!$P$15:$P$25,MATCH('Cash Flows - Market'!EM$2,Inputs!$L$15:$L$25))/12),0)</f>
        <v/>
      </c>
      <c r="EN30" s="961">
        <f>IFERROR(EM30*(1+INDEX(Inputs!$P$15:$P$25,MATCH('Cash Flows - Market'!EN$2,Inputs!$L$15:$L$25))/12),0)</f>
        <v/>
      </c>
      <c r="EO30" s="961">
        <f>IFERROR(EN30*(1+INDEX(Inputs!$P$15:$P$25,MATCH('Cash Flows - Market'!EO$2,Inputs!$L$15:$L$25))/12),0)</f>
        <v/>
      </c>
      <c r="EP30" s="961">
        <f>IFERROR(EO30*(1+INDEX(Inputs!$P$15:$P$25,MATCH('Cash Flows - Market'!EP$2,Inputs!$L$15:$L$25))/12),0)</f>
        <v/>
      </c>
      <c r="EQ30" s="961">
        <f>IFERROR(EP30*(1+INDEX(Inputs!$P$15:$P$25,MATCH('Cash Flows - Market'!EQ$2,Inputs!$L$15:$L$25))/12),0)</f>
        <v/>
      </c>
      <c r="ER30" s="961">
        <f>IFERROR(EQ30*(1+INDEX(Inputs!$P$15:$P$25,MATCH('Cash Flows - Market'!ER$2,Inputs!$L$15:$L$25))/12),0)</f>
        <v/>
      </c>
      <c r="ES30" s="961">
        <f>IFERROR(ER30*(1+INDEX(Inputs!$P$15:$P$25,MATCH('Cash Flows - Market'!ES$2,Inputs!$L$15:$L$25))/12),0)</f>
        <v/>
      </c>
      <c r="ET30" s="961">
        <f>IFERROR(ES30*(1+INDEX(Inputs!$P$15:$P$25,MATCH('Cash Flows - Market'!ET$2,Inputs!$L$15:$L$25))/12),0)</f>
        <v/>
      </c>
      <c r="EU30" s="961">
        <f>IFERROR(ET30*(1+INDEX(Inputs!$P$15:$P$25,MATCH('Cash Flows - Market'!EU$2,Inputs!$L$15:$L$25))/12),0)</f>
        <v/>
      </c>
      <c r="EV30" s="961">
        <f>IFERROR(EU30*(1+INDEX(Inputs!$P$15:$P$25,MATCH('Cash Flows - Market'!EV$2,Inputs!$L$15:$L$25))/12),0)</f>
        <v/>
      </c>
    </row>
    <row r="31" ht="15" customHeight="1" s="546">
      <c r="C31" s="970">
        <f>R31</f>
        <v/>
      </c>
      <c r="D31" s="986" t="n"/>
      <c r="E31" s="987">
        <f>Inputs!I33</f>
        <v/>
      </c>
      <c r="F31" s="988">
        <f>Inputs!J33</f>
        <v/>
      </c>
      <c r="G31" s="961">
        <f>SUMIFS($U31:$EW31,$U$2:$EW$2,G$2)</f>
        <v/>
      </c>
      <c r="H31" s="961">
        <f>SUMIFS($U31:$EW31,$U$2:$EW$2,H$2)</f>
        <v/>
      </c>
      <c r="I31" s="961">
        <f>SUMIFS($U31:$EW31,$U$2:$EW$2,I$2)</f>
        <v/>
      </c>
      <c r="J31" s="961">
        <f>SUMIFS($U31:$EW31,$U$2:$EW$2,J$2)</f>
        <v/>
      </c>
      <c r="K31" s="961">
        <f>SUMIFS($U31:$EW31,$U$2:$EW$2,K$2)</f>
        <v/>
      </c>
      <c r="L31" s="961">
        <f>SUMIFS($U31:$EW31,$U$2:$EW$2,L$2)</f>
        <v/>
      </c>
      <c r="M31" s="961">
        <f>SUMIFS($U31:$EW31,$U$2:$EW$2,M$2)</f>
        <v/>
      </c>
      <c r="N31" s="961">
        <f>SUMIFS($U31:$EW31,$U$2:$EW$2,N$2)</f>
        <v/>
      </c>
      <c r="O31" s="961">
        <f>SUMIFS($U31:$EW31,$U$2:$EW$2,O$2)</f>
        <v/>
      </c>
      <c r="P31" s="962">
        <f>SUMIFS($U31:$EW31,$U$2:$EW$2,P$2)</f>
        <v/>
      </c>
      <c r="R31" s="759">
        <f>Inputs!G33</f>
        <v/>
      </c>
      <c r="U31" s="961">
        <f>(Inputs!$J33*Units)/12</f>
        <v/>
      </c>
      <c r="V31" s="961">
        <f>IFERROR(U31*(1+INDEX(Inputs!$P$15:$P$25,MATCH('Cash Flows - Market'!V$2,Inputs!$L$15:$L$25))/12),0)</f>
        <v/>
      </c>
      <c r="W31" s="961">
        <f>IFERROR(V31*(1+INDEX(Inputs!$P$15:$P$25,MATCH('Cash Flows - Market'!W$2,Inputs!$L$15:$L$25))/12),0)</f>
        <v/>
      </c>
      <c r="X31" s="961">
        <f>IFERROR(W31*(1+INDEX(Inputs!$P$15:$P$25,MATCH('Cash Flows - Market'!X$2,Inputs!$L$15:$L$25))/12),0)</f>
        <v/>
      </c>
      <c r="Y31" s="961">
        <f>IFERROR(X31*(1+INDEX(Inputs!$P$15:$P$25,MATCH('Cash Flows - Market'!Y$2,Inputs!$L$15:$L$25))/12),0)</f>
        <v/>
      </c>
      <c r="Z31" s="961">
        <f>IFERROR(Y31*(1+INDEX(Inputs!$P$15:$P$25,MATCH('Cash Flows - Market'!Z$2,Inputs!$L$15:$L$25))/12),0)</f>
        <v/>
      </c>
      <c r="AA31" s="961">
        <f>IFERROR(Z31*(1+INDEX(Inputs!$P$15:$P$25,MATCH('Cash Flows - Market'!AA$2,Inputs!$L$15:$L$25))/12),0)</f>
        <v/>
      </c>
      <c r="AB31" s="961">
        <f>IFERROR(AA31*(1+INDEX(Inputs!$P$15:$P$25,MATCH('Cash Flows - Market'!AB$2,Inputs!$L$15:$L$25))/12),0)</f>
        <v/>
      </c>
      <c r="AC31" s="961">
        <f>IFERROR(AB31*(1+INDEX(Inputs!$P$15:$P$25,MATCH('Cash Flows - Market'!AC$2,Inputs!$L$15:$L$25))/12),0)</f>
        <v/>
      </c>
      <c r="AD31" s="961">
        <f>IFERROR(AC31*(1+INDEX(Inputs!$P$15:$P$25,MATCH('Cash Flows - Market'!AD$2,Inputs!$L$15:$L$25))/12),0)</f>
        <v/>
      </c>
      <c r="AE31" s="961">
        <f>IFERROR(AD31*(1+INDEX(Inputs!$P$15:$P$25,MATCH('Cash Flows - Market'!AE$2,Inputs!$L$15:$L$25))/12),0)</f>
        <v/>
      </c>
      <c r="AF31" s="961">
        <f>IFERROR(AE31*(1+INDEX(Inputs!$P$15:$P$25,MATCH('Cash Flows - Market'!AF$2,Inputs!$L$15:$L$25))/12),0)</f>
        <v/>
      </c>
      <c r="AG31" s="961">
        <f>IFERROR(AF31*(1+INDEX(Inputs!$P$15:$P$25,MATCH('Cash Flows - Market'!AG$2,Inputs!$L$15:$L$25))/12),0)</f>
        <v/>
      </c>
      <c r="AH31" s="961">
        <f>IFERROR(AG31*(1+INDEX(Inputs!$P$15:$P$25,MATCH('Cash Flows - Market'!AH$2,Inputs!$L$15:$L$25))/12),0)</f>
        <v/>
      </c>
      <c r="AI31" s="961">
        <f>IFERROR(AH31*(1+INDEX(Inputs!$P$15:$P$25,MATCH('Cash Flows - Market'!AI$2,Inputs!$L$15:$L$25))/12),0)</f>
        <v/>
      </c>
      <c r="AJ31" s="961">
        <f>IFERROR(AI31*(1+INDEX(Inputs!$P$15:$P$25,MATCH('Cash Flows - Market'!AJ$2,Inputs!$L$15:$L$25))/12),0)</f>
        <v/>
      </c>
      <c r="AK31" s="961">
        <f>IFERROR(AJ31*(1+INDEX(Inputs!$P$15:$P$25,MATCH('Cash Flows - Market'!AK$2,Inputs!$L$15:$L$25))/12),0)</f>
        <v/>
      </c>
      <c r="AL31" s="961">
        <f>IFERROR(AK31*(1+INDEX(Inputs!$P$15:$P$25,MATCH('Cash Flows - Market'!AL$2,Inputs!$L$15:$L$25))/12),0)</f>
        <v/>
      </c>
      <c r="AM31" s="961">
        <f>IFERROR(AL31*(1+INDEX(Inputs!$P$15:$P$25,MATCH('Cash Flows - Market'!AM$2,Inputs!$L$15:$L$25))/12),0)</f>
        <v/>
      </c>
      <c r="AN31" s="961">
        <f>IFERROR(AM31*(1+INDEX(Inputs!$P$15:$P$25,MATCH('Cash Flows - Market'!AN$2,Inputs!$L$15:$L$25))/12),0)</f>
        <v/>
      </c>
      <c r="AO31" s="961">
        <f>IFERROR(AN31*(1+INDEX(Inputs!$P$15:$P$25,MATCH('Cash Flows - Market'!AO$2,Inputs!$L$15:$L$25))/12),0)</f>
        <v/>
      </c>
      <c r="AP31" s="961">
        <f>IFERROR(AO31*(1+INDEX(Inputs!$P$15:$P$25,MATCH('Cash Flows - Market'!AP$2,Inputs!$L$15:$L$25))/12),0)</f>
        <v/>
      </c>
      <c r="AQ31" s="961">
        <f>IFERROR(AP31*(1+INDEX(Inputs!$P$15:$P$25,MATCH('Cash Flows - Market'!AQ$2,Inputs!$L$15:$L$25))/12),0)</f>
        <v/>
      </c>
      <c r="AR31" s="961">
        <f>IFERROR(AQ31*(1+INDEX(Inputs!$P$15:$P$25,MATCH('Cash Flows - Market'!AR$2,Inputs!$L$15:$L$25))/12),0)</f>
        <v/>
      </c>
      <c r="AS31" s="961">
        <f>IFERROR(AR31*(1+INDEX(Inputs!$P$15:$P$25,MATCH('Cash Flows - Market'!AS$2,Inputs!$L$15:$L$25))/12),0)</f>
        <v/>
      </c>
      <c r="AT31" s="961">
        <f>IFERROR(AS31*(1+INDEX(Inputs!$P$15:$P$25,MATCH('Cash Flows - Market'!AT$2,Inputs!$L$15:$L$25))/12),0)</f>
        <v/>
      </c>
      <c r="AU31" s="961">
        <f>IFERROR(AT31*(1+INDEX(Inputs!$P$15:$P$25,MATCH('Cash Flows - Market'!AU$2,Inputs!$L$15:$L$25))/12),0)</f>
        <v/>
      </c>
      <c r="AV31" s="961">
        <f>IFERROR(AU31*(1+INDEX(Inputs!$P$15:$P$25,MATCH('Cash Flows - Market'!AV$2,Inputs!$L$15:$L$25))/12),0)</f>
        <v/>
      </c>
      <c r="AW31" s="961">
        <f>IFERROR(AV31*(1+INDEX(Inputs!$P$15:$P$25,MATCH('Cash Flows - Market'!AW$2,Inputs!$L$15:$L$25))/12),0)</f>
        <v/>
      </c>
      <c r="AX31" s="961">
        <f>IFERROR(AW31*(1+INDEX(Inputs!$P$15:$P$25,MATCH('Cash Flows - Market'!AX$2,Inputs!$L$15:$L$25))/12),0)</f>
        <v/>
      </c>
      <c r="AY31" s="961">
        <f>IFERROR(AX31*(1+INDEX(Inputs!$P$15:$P$25,MATCH('Cash Flows - Market'!AY$2,Inputs!$L$15:$L$25))/12),0)</f>
        <v/>
      </c>
      <c r="AZ31" s="961">
        <f>IFERROR(AY31*(1+INDEX(Inputs!$P$15:$P$25,MATCH('Cash Flows - Market'!AZ$2,Inputs!$L$15:$L$25))/12),0)</f>
        <v/>
      </c>
      <c r="BA31" s="961">
        <f>IFERROR(AZ31*(1+INDEX(Inputs!$P$15:$P$25,MATCH('Cash Flows - Market'!BA$2,Inputs!$L$15:$L$25))/12),0)</f>
        <v/>
      </c>
      <c r="BB31" s="961">
        <f>IFERROR(BA31*(1+INDEX(Inputs!$P$15:$P$25,MATCH('Cash Flows - Market'!BB$2,Inputs!$L$15:$L$25))/12),0)</f>
        <v/>
      </c>
      <c r="BC31" s="961">
        <f>IFERROR(BB31*(1+INDEX(Inputs!$P$15:$P$25,MATCH('Cash Flows - Market'!BC$2,Inputs!$L$15:$L$25))/12),0)</f>
        <v/>
      </c>
      <c r="BD31" s="961">
        <f>IFERROR(BC31*(1+INDEX(Inputs!$P$15:$P$25,MATCH('Cash Flows - Market'!BD$2,Inputs!$L$15:$L$25))/12),0)</f>
        <v/>
      </c>
      <c r="BE31" s="961">
        <f>IFERROR(BD31*(1+INDEX(Inputs!$P$15:$P$25,MATCH('Cash Flows - Market'!BE$2,Inputs!$L$15:$L$25))/12),0)</f>
        <v/>
      </c>
      <c r="BF31" s="961">
        <f>IFERROR(BE31*(1+INDEX(Inputs!$P$15:$P$25,MATCH('Cash Flows - Market'!BF$2,Inputs!$L$15:$L$25))/12),0)</f>
        <v/>
      </c>
      <c r="BG31" s="961">
        <f>IFERROR(BF31*(1+INDEX(Inputs!$P$15:$P$25,MATCH('Cash Flows - Market'!BG$2,Inputs!$L$15:$L$25))/12),0)</f>
        <v/>
      </c>
      <c r="BH31" s="961">
        <f>IFERROR(BG31*(1+INDEX(Inputs!$P$15:$P$25,MATCH('Cash Flows - Market'!BH$2,Inputs!$L$15:$L$25))/12),0)</f>
        <v/>
      </c>
      <c r="BI31" s="961">
        <f>IFERROR(BH31*(1+INDEX(Inputs!$P$15:$P$25,MATCH('Cash Flows - Market'!BI$2,Inputs!$L$15:$L$25))/12),0)</f>
        <v/>
      </c>
      <c r="BJ31" s="961">
        <f>IFERROR(BI31*(1+INDEX(Inputs!$P$15:$P$25,MATCH('Cash Flows - Market'!BJ$2,Inputs!$L$15:$L$25))/12),0)</f>
        <v/>
      </c>
      <c r="BK31" s="961">
        <f>IFERROR(BJ31*(1+INDEX(Inputs!$P$15:$P$25,MATCH('Cash Flows - Market'!BK$2,Inputs!$L$15:$L$25))/12),0)</f>
        <v/>
      </c>
      <c r="BL31" s="961">
        <f>IFERROR(BK31*(1+INDEX(Inputs!$P$15:$P$25,MATCH('Cash Flows - Market'!BL$2,Inputs!$L$15:$L$25))/12),0)</f>
        <v/>
      </c>
      <c r="BM31" s="961">
        <f>IFERROR(BL31*(1+INDEX(Inputs!$P$15:$P$25,MATCH('Cash Flows - Market'!BM$2,Inputs!$L$15:$L$25))/12),0)</f>
        <v/>
      </c>
      <c r="BN31" s="961">
        <f>IFERROR(BM31*(1+INDEX(Inputs!$P$15:$P$25,MATCH('Cash Flows - Market'!BN$2,Inputs!$L$15:$L$25))/12),0)</f>
        <v/>
      </c>
      <c r="BO31" s="961">
        <f>IFERROR(BN31*(1+INDEX(Inputs!$P$15:$P$25,MATCH('Cash Flows - Market'!BO$2,Inputs!$L$15:$L$25))/12),0)</f>
        <v/>
      </c>
      <c r="BP31" s="961">
        <f>IFERROR(BO31*(1+INDEX(Inputs!$P$15:$P$25,MATCH('Cash Flows - Market'!BP$2,Inputs!$L$15:$L$25))/12),0)</f>
        <v/>
      </c>
      <c r="BQ31" s="961">
        <f>IFERROR(BP31*(1+INDEX(Inputs!$P$15:$P$25,MATCH('Cash Flows - Market'!BQ$2,Inputs!$L$15:$L$25))/12),0)</f>
        <v/>
      </c>
      <c r="BR31" s="961">
        <f>IFERROR(BQ31*(1+INDEX(Inputs!$P$15:$P$25,MATCH('Cash Flows - Market'!BR$2,Inputs!$L$15:$L$25))/12),0)</f>
        <v/>
      </c>
      <c r="BS31" s="961">
        <f>IFERROR(BR31*(1+INDEX(Inputs!$P$15:$P$25,MATCH('Cash Flows - Market'!BS$2,Inputs!$L$15:$L$25))/12),0)</f>
        <v/>
      </c>
      <c r="BT31" s="961">
        <f>IFERROR(BS31*(1+INDEX(Inputs!$P$15:$P$25,MATCH('Cash Flows - Market'!BT$2,Inputs!$L$15:$L$25))/12),0)</f>
        <v/>
      </c>
      <c r="BU31" s="961">
        <f>IFERROR(BT31*(1+INDEX(Inputs!$P$15:$P$25,MATCH('Cash Flows - Market'!BU$2,Inputs!$L$15:$L$25))/12),0)</f>
        <v/>
      </c>
      <c r="BV31" s="961">
        <f>IFERROR(BU31*(1+INDEX(Inputs!$P$15:$P$25,MATCH('Cash Flows - Market'!BV$2,Inputs!$L$15:$L$25))/12),0)</f>
        <v/>
      </c>
      <c r="BW31" s="961">
        <f>IFERROR(BV31*(1+INDEX(Inputs!$P$15:$P$25,MATCH('Cash Flows - Market'!BW$2,Inputs!$L$15:$L$25))/12),0)</f>
        <v/>
      </c>
      <c r="BX31" s="961">
        <f>IFERROR(BW31*(1+INDEX(Inputs!$P$15:$P$25,MATCH('Cash Flows - Market'!BX$2,Inputs!$L$15:$L$25))/12),0)</f>
        <v/>
      </c>
      <c r="BY31" s="961">
        <f>IFERROR(BX31*(1+INDEX(Inputs!$P$15:$P$25,MATCH('Cash Flows - Market'!BY$2,Inputs!$L$15:$L$25))/12),0)</f>
        <v/>
      </c>
      <c r="BZ31" s="961">
        <f>IFERROR(BY31*(1+INDEX(Inputs!$P$15:$P$25,MATCH('Cash Flows - Market'!BZ$2,Inputs!$L$15:$L$25))/12),0)</f>
        <v/>
      </c>
      <c r="CA31" s="961">
        <f>IFERROR(BZ31*(1+INDEX(Inputs!$P$15:$P$25,MATCH('Cash Flows - Market'!CA$2,Inputs!$L$15:$L$25))/12),0)</f>
        <v/>
      </c>
      <c r="CB31" s="961">
        <f>IFERROR(CA31*(1+INDEX(Inputs!$P$15:$P$25,MATCH('Cash Flows - Market'!CB$2,Inputs!$L$15:$L$25))/12),0)</f>
        <v/>
      </c>
      <c r="CC31" s="961">
        <f>IFERROR(CB31*(1+INDEX(Inputs!$P$15:$P$25,MATCH('Cash Flows - Market'!CC$2,Inputs!$L$15:$L$25))/12),0)</f>
        <v/>
      </c>
      <c r="CD31" s="961">
        <f>IFERROR(CC31*(1+INDEX(Inputs!$P$15:$P$25,MATCH('Cash Flows - Market'!CD$2,Inputs!$L$15:$L$25))/12),0)</f>
        <v/>
      </c>
      <c r="CE31" s="961">
        <f>IFERROR(CD31*(1+INDEX(Inputs!$P$15:$P$25,MATCH('Cash Flows - Market'!CE$2,Inputs!$L$15:$L$25))/12),0)</f>
        <v/>
      </c>
      <c r="CF31" s="961">
        <f>IFERROR(CE31*(1+INDEX(Inputs!$P$15:$P$25,MATCH('Cash Flows - Market'!CF$2,Inputs!$L$15:$L$25))/12),0)</f>
        <v/>
      </c>
      <c r="CG31" s="961">
        <f>IFERROR(CF31*(1+INDEX(Inputs!$P$15:$P$25,MATCH('Cash Flows - Market'!CG$2,Inputs!$L$15:$L$25))/12),0)</f>
        <v/>
      </c>
      <c r="CH31" s="961">
        <f>IFERROR(CG31*(1+INDEX(Inputs!$P$15:$P$25,MATCH('Cash Flows - Market'!CH$2,Inputs!$L$15:$L$25))/12),0)</f>
        <v/>
      </c>
      <c r="CI31" s="961">
        <f>IFERROR(CH31*(1+INDEX(Inputs!$P$15:$P$25,MATCH('Cash Flows - Market'!CI$2,Inputs!$L$15:$L$25))/12),0)</f>
        <v/>
      </c>
      <c r="CJ31" s="961">
        <f>IFERROR(CI31*(1+INDEX(Inputs!$P$15:$P$25,MATCH('Cash Flows - Market'!CJ$2,Inputs!$L$15:$L$25))/12),0)</f>
        <v/>
      </c>
      <c r="CK31" s="961">
        <f>IFERROR(CJ31*(1+INDEX(Inputs!$P$15:$P$25,MATCH('Cash Flows - Market'!CK$2,Inputs!$L$15:$L$25))/12),0)</f>
        <v/>
      </c>
      <c r="CL31" s="961">
        <f>IFERROR(CK31*(1+INDEX(Inputs!$P$15:$P$25,MATCH('Cash Flows - Market'!CL$2,Inputs!$L$15:$L$25))/12),0)</f>
        <v/>
      </c>
      <c r="CM31" s="961">
        <f>IFERROR(CL31*(1+INDEX(Inputs!$P$15:$P$25,MATCH('Cash Flows - Market'!CM$2,Inputs!$L$15:$L$25))/12),0)</f>
        <v/>
      </c>
      <c r="CN31" s="961">
        <f>IFERROR(CM31*(1+INDEX(Inputs!$P$15:$P$25,MATCH('Cash Flows - Market'!CN$2,Inputs!$L$15:$L$25))/12),0)</f>
        <v/>
      </c>
      <c r="CO31" s="961">
        <f>IFERROR(CN31*(1+INDEX(Inputs!$P$15:$P$25,MATCH('Cash Flows - Market'!CO$2,Inputs!$L$15:$L$25))/12),0)</f>
        <v/>
      </c>
      <c r="CP31" s="961">
        <f>IFERROR(CO31*(1+INDEX(Inputs!$P$15:$P$25,MATCH('Cash Flows - Market'!CP$2,Inputs!$L$15:$L$25))/12),0)</f>
        <v/>
      </c>
      <c r="CQ31" s="961">
        <f>IFERROR(CP31*(1+INDEX(Inputs!$P$15:$P$25,MATCH('Cash Flows - Market'!CQ$2,Inputs!$L$15:$L$25))/12),0)</f>
        <v/>
      </c>
      <c r="CR31" s="961">
        <f>IFERROR(CQ31*(1+INDEX(Inputs!$P$15:$P$25,MATCH('Cash Flows - Market'!CR$2,Inputs!$L$15:$L$25))/12),0)</f>
        <v/>
      </c>
      <c r="CS31" s="961">
        <f>IFERROR(CR31*(1+INDEX(Inputs!$P$15:$P$25,MATCH('Cash Flows - Market'!CS$2,Inputs!$L$15:$L$25))/12),0)</f>
        <v/>
      </c>
      <c r="CT31" s="961">
        <f>IFERROR(CS31*(1+INDEX(Inputs!$P$15:$P$25,MATCH('Cash Flows - Market'!CT$2,Inputs!$L$15:$L$25))/12),0)</f>
        <v/>
      </c>
      <c r="CU31" s="961">
        <f>IFERROR(CT31*(1+INDEX(Inputs!$P$15:$P$25,MATCH('Cash Flows - Market'!CU$2,Inputs!$L$15:$L$25))/12),0)</f>
        <v/>
      </c>
      <c r="CV31" s="961">
        <f>IFERROR(CU31*(1+INDEX(Inputs!$P$15:$P$25,MATCH('Cash Flows - Market'!CV$2,Inputs!$L$15:$L$25))/12),0)</f>
        <v/>
      </c>
      <c r="CW31" s="961">
        <f>IFERROR(CV31*(1+INDEX(Inputs!$P$15:$P$25,MATCH('Cash Flows - Market'!CW$2,Inputs!$L$15:$L$25))/12),0)</f>
        <v/>
      </c>
      <c r="CX31" s="961">
        <f>IFERROR(CW31*(1+INDEX(Inputs!$P$15:$P$25,MATCH('Cash Flows - Market'!CX$2,Inputs!$L$15:$L$25))/12),0)</f>
        <v/>
      </c>
      <c r="CY31" s="961">
        <f>IFERROR(CX31*(1+INDEX(Inputs!$P$15:$P$25,MATCH('Cash Flows - Market'!CY$2,Inputs!$L$15:$L$25))/12),0)</f>
        <v/>
      </c>
      <c r="CZ31" s="961">
        <f>IFERROR(CY31*(1+INDEX(Inputs!$P$15:$P$25,MATCH('Cash Flows - Market'!CZ$2,Inputs!$L$15:$L$25))/12),0)</f>
        <v/>
      </c>
      <c r="DA31" s="961">
        <f>IFERROR(CZ31*(1+INDEX(Inputs!$P$15:$P$25,MATCH('Cash Flows - Market'!DA$2,Inputs!$L$15:$L$25))/12),0)</f>
        <v/>
      </c>
      <c r="DB31" s="961">
        <f>IFERROR(DA31*(1+INDEX(Inputs!$P$15:$P$25,MATCH('Cash Flows - Market'!DB$2,Inputs!$L$15:$L$25))/12),0)</f>
        <v/>
      </c>
      <c r="DC31" s="961">
        <f>IFERROR(DB31*(1+INDEX(Inputs!$P$15:$P$25,MATCH('Cash Flows - Market'!DC$2,Inputs!$L$15:$L$25))/12),0)</f>
        <v/>
      </c>
      <c r="DD31" s="961">
        <f>IFERROR(DC31*(1+INDEX(Inputs!$P$15:$P$25,MATCH('Cash Flows - Market'!DD$2,Inputs!$L$15:$L$25))/12),0)</f>
        <v/>
      </c>
      <c r="DE31" s="961">
        <f>IFERROR(DD31*(1+INDEX(Inputs!$P$15:$P$25,MATCH('Cash Flows - Market'!DE$2,Inputs!$L$15:$L$25))/12),0)</f>
        <v/>
      </c>
      <c r="DF31" s="961">
        <f>IFERROR(DE31*(1+INDEX(Inputs!$P$15:$P$25,MATCH('Cash Flows - Market'!DF$2,Inputs!$L$15:$L$25))/12),0)</f>
        <v/>
      </c>
      <c r="DG31" s="961">
        <f>IFERROR(DF31*(1+INDEX(Inputs!$P$15:$P$25,MATCH('Cash Flows - Market'!DG$2,Inputs!$L$15:$L$25))/12),0)</f>
        <v/>
      </c>
      <c r="DH31" s="961">
        <f>IFERROR(DG31*(1+INDEX(Inputs!$P$15:$P$25,MATCH('Cash Flows - Market'!DH$2,Inputs!$L$15:$L$25))/12),0)</f>
        <v/>
      </c>
      <c r="DI31" s="961">
        <f>IFERROR(DH31*(1+INDEX(Inputs!$P$15:$P$25,MATCH('Cash Flows - Market'!DI$2,Inputs!$L$15:$L$25))/12),0)</f>
        <v/>
      </c>
      <c r="DJ31" s="961">
        <f>IFERROR(DI31*(1+INDEX(Inputs!$P$15:$P$25,MATCH('Cash Flows - Market'!DJ$2,Inputs!$L$15:$L$25))/12),0)</f>
        <v/>
      </c>
      <c r="DK31" s="961">
        <f>IFERROR(DJ31*(1+INDEX(Inputs!$P$15:$P$25,MATCH('Cash Flows - Market'!DK$2,Inputs!$L$15:$L$25))/12),0)</f>
        <v/>
      </c>
      <c r="DL31" s="961">
        <f>IFERROR(DK31*(1+INDEX(Inputs!$P$15:$P$25,MATCH('Cash Flows - Market'!DL$2,Inputs!$L$15:$L$25))/12),0)</f>
        <v/>
      </c>
      <c r="DM31" s="961">
        <f>IFERROR(DL31*(1+INDEX(Inputs!$P$15:$P$25,MATCH('Cash Flows - Market'!DM$2,Inputs!$L$15:$L$25))/12),0)</f>
        <v/>
      </c>
      <c r="DN31" s="961">
        <f>IFERROR(DM31*(1+INDEX(Inputs!$P$15:$P$25,MATCH('Cash Flows - Market'!DN$2,Inputs!$L$15:$L$25))/12),0)</f>
        <v/>
      </c>
      <c r="DO31" s="961">
        <f>IFERROR(DN31*(1+INDEX(Inputs!$P$15:$P$25,MATCH('Cash Flows - Market'!DO$2,Inputs!$L$15:$L$25))/12),0)</f>
        <v/>
      </c>
      <c r="DP31" s="961">
        <f>IFERROR(DO31*(1+INDEX(Inputs!$P$15:$P$25,MATCH('Cash Flows - Market'!DP$2,Inputs!$L$15:$L$25))/12),0)</f>
        <v/>
      </c>
      <c r="DQ31" s="961">
        <f>IFERROR(DP31*(1+INDEX(Inputs!$P$15:$P$25,MATCH('Cash Flows - Market'!DQ$2,Inputs!$L$15:$L$25))/12),0)</f>
        <v/>
      </c>
      <c r="DR31" s="961">
        <f>IFERROR(DQ31*(1+INDEX(Inputs!$P$15:$P$25,MATCH('Cash Flows - Market'!DR$2,Inputs!$L$15:$L$25))/12),0)</f>
        <v/>
      </c>
      <c r="DS31" s="961">
        <f>IFERROR(DR31*(1+INDEX(Inputs!$P$15:$P$25,MATCH('Cash Flows - Market'!DS$2,Inputs!$L$15:$L$25))/12),0)</f>
        <v/>
      </c>
      <c r="DT31" s="961">
        <f>IFERROR(DS31*(1+INDEX(Inputs!$P$15:$P$25,MATCH('Cash Flows - Market'!DT$2,Inputs!$L$15:$L$25))/12),0)</f>
        <v/>
      </c>
      <c r="DU31" s="961">
        <f>IFERROR(DT31*(1+INDEX(Inputs!$P$15:$P$25,MATCH('Cash Flows - Market'!DU$2,Inputs!$L$15:$L$25))/12),0)</f>
        <v/>
      </c>
      <c r="DV31" s="961">
        <f>IFERROR(DU31*(1+INDEX(Inputs!$P$15:$P$25,MATCH('Cash Flows - Market'!DV$2,Inputs!$L$15:$L$25))/12),0)</f>
        <v/>
      </c>
      <c r="DW31" s="961">
        <f>IFERROR(DV31*(1+INDEX(Inputs!$P$15:$P$25,MATCH('Cash Flows - Market'!DW$2,Inputs!$L$15:$L$25))/12),0)</f>
        <v/>
      </c>
      <c r="DX31" s="961">
        <f>IFERROR(DW31*(1+INDEX(Inputs!$P$15:$P$25,MATCH('Cash Flows - Market'!DX$2,Inputs!$L$15:$L$25))/12),0)</f>
        <v/>
      </c>
      <c r="DY31" s="961">
        <f>IFERROR(DX31*(1+INDEX(Inputs!$P$15:$P$25,MATCH('Cash Flows - Market'!DY$2,Inputs!$L$15:$L$25))/12),0)</f>
        <v/>
      </c>
      <c r="DZ31" s="961">
        <f>IFERROR(DY31*(1+INDEX(Inputs!$P$15:$P$25,MATCH('Cash Flows - Market'!DZ$2,Inputs!$L$15:$L$25))/12),0)</f>
        <v/>
      </c>
      <c r="EA31" s="961">
        <f>IFERROR(DZ31*(1+INDEX(Inputs!$P$15:$P$25,MATCH('Cash Flows - Market'!EA$2,Inputs!$L$15:$L$25))/12),0)</f>
        <v/>
      </c>
      <c r="EB31" s="961">
        <f>IFERROR(EA31*(1+INDEX(Inputs!$P$15:$P$25,MATCH('Cash Flows - Market'!EB$2,Inputs!$L$15:$L$25))/12),0)</f>
        <v/>
      </c>
      <c r="EC31" s="961">
        <f>IFERROR(EB31*(1+INDEX(Inputs!$P$15:$P$25,MATCH('Cash Flows - Market'!EC$2,Inputs!$L$15:$L$25))/12),0)</f>
        <v/>
      </c>
      <c r="ED31" s="961">
        <f>IFERROR(EC31*(1+INDEX(Inputs!$P$15:$P$25,MATCH('Cash Flows - Market'!ED$2,Inputs!$L$15:$L$25))/12),0)</f>
        <v/>
      </c>
      <c r="EE31" s="961">
        <f>IFERROR(ED31*(1+INDEX(Inputs!$P$15:$P$25,MATCH('Cash Flows - Market'!EE$2,Inputs!$L$15:$L$25))/12),0)</f>
        <v/>
      </c>
      <c r="EF31" s="961">
        <f>IFERROR(EE31*(1+INDEX(Inputs!$P$15:$P$25,MATCH('Cash Flows - Market'!EF$2,Inputs!$L$15:$L$25))/12),0)</f>
        <v/>
      </c>
      <c r="EG31" s="961">
        <f>IFERROR(EF31*(1+INDEX(Inputs!$P$15:$P$25,MATCH('Cash Flows - Market'!EG$2,Inputs!$L$15:$L$25))/12),0)</f>
        <v/>
      </c>
      <c r="EH31" s="961">
        <f>IFERROR(EG31*(1+INDEX(Inputs!$P$15:$P$25,MATCH('Cash Flows - Market'!EH$2,Inputs!$L$15:$L$25))/12),0)</f>
        <v/>
      </c>
      <c r="EI31" s="961">
        <f>IFERROR(EH31*(1+INDEX(Inputs!$P$15:$P$25,MATCH('Cash Flows - Market'!EI$2,Inputs!$L$15:$L$25))/12),0)</f>
        <v/>
      </c>
      <c r="EJ31" s="961">
        <f>IFERROR(EI31*(1+INDEX(Inputs!$P$15:$P$25,MATCH('Cash Flows - Market'!EJ$2,Inputs!$L$15:$L$25))/12),0)</f>
        <v/>
      </c>
      <c r="EK31" s="961">
        <f>IFERROR(EJ31*(1+INDEX(Inputs!$P$15:$P$25,MATCH('Cash Flows - Market'!EK$2,Inputs!$L$15:$L$25))/12),0)</f>
        <v/>
      </c>
      <c r="EL31" s="961">
        <f>IFERROR(EK31*(1+INDEX(Inputs!$P$15:$P$25,MATCH('Cash Flows - Market'!EL$2,Inputs!$L$15:$L$25))/12),0)</f>
        <v/>
      </c>
      <c r="EM31" s="961">
        <f>IFERROR(EL31*(1+INDEX(Inputs!$P$15:$P$25,MATCH('Cash Flows - Market'!EM$2,Inputs!$L$15:$L$25))/12),0)</f>
        <v/>
      </c>
      <c r="EN31" s="961">
        <f>IFERROR(EM31*(1+INDEX(Inputs!$P$15:$P$25,MATCH('Cash Flows - Market'!EN$2,Inputs!$L$15:$L$25))/12),0)</f>
        <v/>
      </c>
      <c r="EO31" s="961">
        <f>IFERROR(EN31*(1+INDEX(Inputs!$P$15:$P$25,MATCH('Cash Flows - Market'!EO$2,Inputs!$L$15:$L$25))/12),0)</f>
        <v/>
      </c>
      <c r="EP31" s="961">
        <f>IFERROR(EO31*(1+INDEX(Inputs!$P$15:$P$25,MATCH('Cash Flows - Market'!EP$2,Inputs!$L$15:$L$25))/12),0)</f>
        <v/>
      </c>
      <c r="EQ31" s="961">
        <f>IFERROR(EP31*(1+INDEX(Inputs!$P$15:$P$25,MATCH('Cash Flows - Market'!EQ$2,Inputs!$L$15:$L$25))/12),0)</f>
        <v/>
      </c>
      <c r="ER31" s="961">
        <f>IFERROR(EQ31*(1+INDEX(Inputs!$P$15:$P$25,MATCH('Cash Flows - Market'!ER$2,Inputs!$L$15:$L$25))/12),0)</f>
        <v/>
      </c>
      <c r="ES31" s="961">
        <f>IFERROR(ER31*(1+INDEX(Inputs!$P$15:$P$25,MATCH('Cash Flows - Market'!ES$2,Inputs!$L$15:$L$25))/12),0)</f>
        <v/>
      </c>
      <c r="ET31" s="961">
        <f>IFERROR(ES31*(1+INDEX(Inputs!$P$15:$P$25,MATCH('Cash Flows - Market'!ET$2,Inputs!$L$15:$L$25))/12),0)</f>
        <v/>
      </c>
      <c r="EU31" s="961">
        <f>IFERROR(ET31*(1+INDEX(Inputs!$P$15:$P$25,MATCH('Cash Flows - Market'!EU$2,Inputs!$L$15:$L$25))/12),0)</f>
        <v/>
      </c>
      <c r="EV31" s="961">
        <f>IFERROR(EU31*(1+INDEX(Inputs!$P$15:$P$25,MATCH('Cash Flows - Market'!EV$2,Inputs!$L$15:$L$25))/12),0)</f>
        <v/>
      </c>
    </row>
    <row r="32" ht="15" customHeight="1" s="546">
      <c r="C32" s="970">
        <f>R32</f>
        <v/>
      </c>
      <c r="D32" s="986" t="n"/>
      <c r="E32" s="987">
        <f>Inputs!I34</f>
        <v/>
      </c>
      <c r="F32" s="988">
        <f>Inputs!J34</f>
        <v/>
      </c>
      <c r="G32" s="961">
        <f>SUMIFS($U32:$EW32,$U$2:$EW$2,G$2)</f>
        <v/>
      </c>
      <c r="H32" s="961">
        <f>SUMIFS($U32:$EW32,$U$2:$EW$2,H$2)</f>
        <v/>
      </c>
      <c r="I32" s="961">
        <f>SUMIFS($U32:$EW32,$U$2:$EW$2,I$2)</f>
        <v/>
      </c>
      <c r="J32" s="961">
        <f>SUMIFS($U32:$EW32,$U$2:$EW$2,J$2)</f>
        <v/>
      </c>
      <c r="K32" s="961">
        <f>SUMIFS($U32:$EW32,$U$2:$EW$2,K$2)</f>
        <v/>
      </c>
      <c r="L32" s="961">
        <f>SUMIFS($U32:$EW32,$U$2:$EW$2,L$2)</f>
        <v/>
      </c>
      <c r="M32" s="961">
        <f>SUMIFS($U32:$EW32,$U$2:$EW$2,M$2)</f>
        <v/>
      </c>
      <c r="N32" s="961">
        <f>SUMIFS($U32:$EW32,$U$2:$EW$2,N$2)</f>
        <v/>
      </c>
      <c r="O32" s="961">
        <f>SUMIFS($U32:$EW32,$U$2:$EW$2,O$2)</f>
        <v/>
      </c>
      <c r="P32" s="962">
        <f>SUMIFS($U32:$EW32,$U$2:$EW$2,P$2)</f>
        <v/>
      </c>
      <c r="R32" s="759">
        <f>Inputs!G34</f>
        <v/>
      </c>
      <c r="U32" s="961">
        <f>(Inputs!$J34*Units)/12</f>
        <v/>
      </c>
      <c r="V32" s="961">
        <f>IFERROR(U32*(1+INDEX(Inputs!$P$15:$P$25,MATCH('Cash Flows - Market'!V$2,Inputs!$L$15:$L$25))/12),0)</f>
        <v/>
      </c>
      <c r="W32" s="961">
        <f>IFERROR(V32*(1+INDEX(Inputs!$P$15:$P$25,MATCH('Cash Flows - Market'!W$2,Inputs!$L$15:$L$25))/12),0)</f>
        <v/>
      </c>
      <c r="X32" s="961">
        <f>IFERROR(W32*(1+INDEX(Inputs!$P$15:$P$25,MATCH('Cash Flows - Market'!X$2,Inputs!$L$15:$L$25))/12),0)</f>
        <v/>
      </c>
      <c r="Y32" s="961">
        <f>IFERROR(X32*(1+INDEX(Inputs!$P$15:$P$25,MATCH('Cash Flows - Market'!Y$2,Inputs!$L$15:$L$25))/12),0)</f>
        <v/>
      </c>
      <c r="Z32" s="961">
        <f>IFERROR(Y32*(1+INDEX(Inputs!$P$15:$P$25,MATCH('Cash Flows - Market'!Z$2,Inputs!$L$15:$L$25))/12),0)</f>
        <v/>
      </c>
      <c r="AA32" s="961">
        <f>IFERROR(Z32*(1+INDEX(Inputs!$P$15:$P$25,MATCH('Cash Flows - Market'!AA$2,Inputs!$L$15:$L$25))/12),0)</f>
        <v/>
      </c>
      <c r="AB32" s="961">
        <f>IFERROR(AA32*(1+INDEX(Inputs!$P$15:$P$25,MATCH('Cash Flows - Market'!AB$2,Inputs!$L$15:$L$25))/12),0)</f>
        <v/>
      </c>
      <c r="AC32" s="961">
        <f>IFERROR(AB32*(1+INDEX(Inputs!$P$15:$P$25,MATCH('Cash Flows - Market'!AC$2,Inputs!$L$15:$L$25))/12),0)</f>
        <v/>
      </c>
      <c r="AD32" s="961">
        <f>IFERROR(AC32*(1+INDEX(Inputs!$P$15:$P$25,MATCH('Cash Flows - Market'!AD$2,Inputs!$L$15:$L$25))/12),0)</f>
        <v/>
      </c>
      <c r="AE32" s="961">
        <f>IFERROR(AD32*(1+INDEX(Inputs!$P$15:$P$25,MATCH('Cash Flows - Market'!AE$2,Inputs!$L$15:$L$25))/12),0)</f>
        <v/>
      </c>
      <c r="AF32" s="961">
        <f>IFERROR(AE32*(1+INDEX(Inputs!$P$15:$P$25,MATCH('Cash Flows - Market'!AF$2,Inputs!$L$15:$L$25))/12),0)</f>
        <v/>
      </c>
      <c r="AG32" s="961">
        <f>IFERROR(AF32*(1+INDEX(Inputs!$P$15:$P$25,MATCH('Cash Flows - Market'!AG$2,Inputs!$L$15:$L$25))/12),0)</f>
        <v/>
      </c>
      <c r="AH32" s="961">
        <f>IFERROR(AG32*(1+INDEX(Inputs!$P$15:$P$25,MATCH('Cash Flows - Market'!AH$2,Inputs!$L$15:$L$25))/12),0)</f>
        <v/>
      </c>
      <c r="AI32" s="961">
        <f>IFERROR(AH32*(1+INDEX(Inputs!$P$15:$P$25,MATCH('Cash Flows - Market'!AI$2,Inputs!$L$15:$L$25))/12),0)</f>
        <v/>
      </c>
      <c r="AJ32" s="961">
        <f>IFERROR(AI32*(1+INDEX(Inputs!$P$15:$P$25,MATCH('Cash Flows - Market'!AJ$2,Inputs!$L$15:$L$25))/12),0)</f>
        <v/>
      </c>
      <c r="AK32" s="961">
        <f>IFERROR(AJ32*(1+INDEX(Inputs!$P$15:$P$25,MATCH('Cash Flows - Market'!AK$2,Inputs!$L$15:$L$25))/12),0)</f>
        <v/>
      </c>
      <c r="AL32" s="961">
        <f>IFERROR(AK32*(1+INDEX(Inputs!$P$15:$P$25,MATCH('Cash Flows - Market'!AL$2,Inputs!$L$15:$L$25))/12),0)</f>
        <v/>
      </c>
      <c r="AM32" s="961">
        <f>IFERROR(AL32*(1+INDEX(Inputs!$P$15:$P$25,MATCH('Cash Flows - Market'!AM$2,Inputs!$L$15:$L$25))/12),0)</f>
        <v/>
      </c>
      <c r="AN32" s="961">
        <f>IFERROR(AM32*(1+INDEX(Inputs!$P$15:$P$25,MATCH('Cash Flows - Market'!AN$2,Inputs!$L$15:$L$25))/12),0)</f>
        <v/>
      </c>
      <c r="AO32" s="961">
        <f>IFERROR(AN32*(1+INDEX(Inputs!$P$15:$P$25,MATCH('Cash Flows - Market'!AO$2,Inputs!$L$15:$L$25))/12),0)</f>
        <v/>
      </c>
      <c r="AP32" s="961">
        <f>IFERROR(AO32*(1+INDEX(Inputs!$P$15:$P$25,MATCH('Cash Flows - Market'!AP$2,Inputs!$L$15:$L$25))/12),0)</f>
        <v/>
      </c>
      <c r="AQ32" s="961">
        <f>IFERROR(AP32*(1+INDEX(Inputs!$P$15:$P$25,MATCH('Cash Flows - Market'!AQ$2,Inputs!$L$15:$L$25))/12),0)</f>
        <v/>
      </c>
      <c r="AR32" s="961">
        <f>IFERROR(AQ32*(1+INDEX(Inputs!$P$15:$P$25,MATCH('Cash Flows - Market'!AR$2,Inputs!$L$15:$L$25))/12),0)</f>
        <v/>
      </c>
      <c r="AS32" s="961">
        <f>IFERROR(AR32*(1+INDEX(Inputs!$P$15:$P$25,MATCH('Cash Flows - Market'!AS$2,Inputs!$L$15:$L$25))/12),0)</f>
        <v/>
      </c>
      <c r="AT32" s="961">
        <f>IFERROR(AS32*(1+INDEX(Inputs!$P$15:$P$25,MATCH('Cash Flows - Market'!AT$2,Inputs!$L$15:$L$25))/12),0)</f>
        <v/>
      </c>
      <c r="AU32" s="961">
        <f>IFERROR(AT32*(1+INDEX(Inputs!$P$15:$P$25,MATCH('Cash Flows - Market'!AU$2,Inputs!$L$15:$L$25))/12),0)</f>
        <v/>
      </c>
      <c r="AV32" s="961">
        <f>IFERROR(AU32*(1+INDEX(Inputs!$P$15:$P$25,MATCH('Cash Flows - Market'!AV$2,Inputs!$L$15:$L$25))/12),0)</f>
        <v/>
      </c>
      <c r="AW32" s="961">
        <f>IFERROR(AV32*(1+INDEX(Inputs!$P$15:$P$25,MATCH('Cash Flows - Market'!AW$2,Inputs!$L$15:$L$25))/12),0)</f>
        <v/>
      </c>
      <c r="AX32" s="961">
        <f>IFERROR(AW32*(1+INDEX(Inputs!$P$15:$P$25,MATCH('Cash Flows - Market'!AX$2,Inputs!$L$15:$L$25))/12),0)</f>
        <v/>
      </c>
      <c r="AY32" s="961">
        <f>IFERROR(AX32*(1+INDEX(Inputs!$P$15:$P$25,MATCH('Cash Flows - Market'!AY$2,Inputs!$L$15:$L$25))/12),0)</f>
        <v/>
      </c>
      <c r="AZ32" s="961">
        <f>IFERROR(AY32*(1+INDEX(Inputs!$P$15:$P$25,MATCH('Cash Flows - Market'!AZ$2,Inputs!$L$15:$L$25))/12),0)</f>
        <v/>
      </c>
      <c r="BA32" s="961">
        <f>IFERROR(AZ32*(1+INDEX(Inputs!$P$15:$P$25,MATCH('Cash Flows - Market'!BA$2,Inputs!$L$15:$L$25))/12),0)</f>
        <v/>
      </c>
      <c r="BB32" s="961">
        <f>IFERROR(BA32*(1+INDEX(Inputs!$P$15:$P$25,MATCH('Cash Flows - Market'!BB$2,Inputs!$L$15:$L$25))/12),0)</f>
        <v/>
      </c>
      <c r="BC32" s="961">
        <f>IFERROR(BB32*(1+INDEX(Inputs!$P$15:$P$25,MATCH('Cash Flows - Market'!BC$2,Inputs!$L$15:$L$25))/12),0)</f>
        <v/>
      </c>
      <c r="BD32" s="961">
        <f>IFERROR(BC32*(1+INDEX(Inputs!$P$15:$P$25,MATCH('Cash Flows - Market'!BD$2,Inputs!$L$15:$L$25))/12),0)</f>
        <v/>
      </c>
      <c r="BE32" s="961">
        <f>IFERROR(BD32*(1+INDEX(Inputs!$P$15:$P$25,MATCH('Cash Flows - Market'!BE$2,Inputs!$L$15:$L$25))/12),0)</f>
        <v/>
      </c>
      <c r="BF32" s="961">
        <f>IFERROR(BE32*(1+INDEX(Inputs!$P$15:$P$25,MATCH('Cash Flows - Market'!BF$2,Inputs!$L$15:$L$25))/12),0)</f>
        <v/>
      </c>
      <c r="BG32" s="961">
        <f>IFERROR(BF32*(1+INDEX(Inputs!$P$15:$P$25,MATCH('Cash Flows - Market'!BG$2,Inputs!$L$15:$L$25))/12),0)</f>
        <v/>
      </c>
      <c r="BH32" s="961">
        <f>IFERROR(BG32*(1+INDEX(Inputs!$P$15:$P$25,MATCH('Cash Flows - Market'!BH$2,Inputs!$L$15:$L$25))/12),0)</f>
        <v/>
      </c>
      <c r="BI32" s="961">
        <f>IFERROR(BH32*(1+INDEX(Inputs!$P$15:$P$25,MATCH('Cash Flows - Market'!BI$2,Inputs!$L$15:$L$25))/12),0)</f>
        <v/>
      </c>
      <c r="BJ32" s="961">
        <f>IFERROR(BI32*(1+INDEX(Inputs!$P$15:$P$25,MATCH('Cash Flows - Market'!BJ$2,Inputs!$L$15:$L$25))/12),0)</f>
        <v/>
      </c>
      <c r="BK32" s="961">
        <f>IFERROR(BJ32*(1+INDEX(Inputs!$P$15:$P$25,MATCH('Cash Flows - Market'!BK$2,Inputs!$L$15:$L$25))/12),0)</f>
        <v/>
      </c>
      <c r="BL32" s="961">
        <f>IFERROR(BK32*(1+INDEX(Inputs!$P$15:$P$25,MATCH('Cash Flows - Market'!BL$2,Inputs!$L$15:$L$25))/12),0)</f>
        <v/>
      </c>
      <c r="BM32" s="961">
        <f>IFERROR(BL32*(1+INDEX(Inputs!$P$15:$P$25,MATCH('Cash Flows - Market'!BM$2,Inputs!$L$15:$L$25))/12),0)</f>
        <v/>
      </c>
      <c r="BN32" s="961">
        <f>IFERROR(BM32*(1+INDEX(Inputs!$P$15:$P$25,MATCH('Cash Flows - Market'!BN$2,Inputs!$L$15:$L$25))/12),0)</f>
        <v/>
      </c>
      <c r="BO32" s="961">
        <f>IFERROR(BN32*(1+INDEX(Inputs!$P$15:$P$25,MATCH('Cash Flows - Market'!BO$2,Inputs!$L$15:$L$25))/12),0)</f>
        <v/>
      </c>
      <c r="BP32" s="961">
        <f>IFERROR(BO32*(1+INDEX(Inputs!$P$15:$P$25,MATCH('Cash Flows - Market'!BP$2,Inputs!$L$15:$L$25))/12),0)</f>
        <v/>
      </c>
      <c r="BQ32" s="961">
        <f>IFERROR(BP32*(1+INDEX(Inputs!$P$15:$P$25,MATCH('Cash Flows - Market'!BQ$2,Inputs!$L$15:$L$25))/12),0)</f>
        <v/>
      </c>
      <c r="BR32" s="961">
        <f>IFERROR(BQ32*(1+INDEX(Inputs!$P$15:$P$25,MATCH('Cash Flows - Market'!BR$2,Inputs!$L$15:$L$25))/12),0)</f>
        <v/>
      </c>
      <c r="BS32" s="961">
        <f>IFERROR(BR32*(1+INDEX(Inputs!$P$15:$P$25,MATCH('Cash Flows - Market'!BS$2,Inputs!$L$15:$L$25))/12),0)</f>
        <v/>
      </c>
      <c r="BT32" s="961">
        <f>IFERROR(BS32*(1+INDEX(Inputs!$P$15:$P$25,MATCH('Cash Flows - Market'!BT$2,Inputs!$L$15:$L$25))/12),0)</f>
        <v/>
      </c>
      <c r="BU32" s="961">
        <f>IFERROR(BT32*(1+INDEX(Inputs!$P$15:$P$25,MATCH('Cash Flows - Market'!BU$2,Inputs!$L$15:$L$25))/12),0)</f>
        <v/>
      </c>
      <c r="BV32" s="961">
        <f>IFERROR(BU32*(1+INDEX(Inputs!$P$15:$P$25,MATCH('Cash Flows - Market'!BV$2,Inputs!$L$15:$L$25))/12),0)</f>
        <v/>
      </c>
      <c r="BW32" s="961">
        <f>IFERROR(BV32*(1+INDEX(Inputs!$P$15:$P$25,MATCH('Cash Flows - Market'!BW$2,Inputs!$L$15:$L$25))/12),0)</f>
        <v/>
      </c>
      <c r="BX32" s="961">
        <f>IFERROR(BW32*(1+INDEX(Inputs!$P$15:$P$25,MATCH('Cash Flows - Market'!BX$2,Inputs!$L$15:$L$25))/12),0)</f>
        <v/>
      </c>
      <c r="BY32" s="961">
        <f>IFERROR(BX32*(1+INDEX(Inputs!$P$15:$P$25,MATCH('Cash Flows - Market'!BY$2,Inputs!$L$15:$L$25))/12),0)</f>
        <v/>
      </c>
      <c r="BZ32" s="961">
        <f>IFERROR(BY32*(1+INDEX(Inputs!$P$15:$P$25,MATCH('Cash Flows - Market'!BZ$2,Inputs!$L$15:$L$25))/12),0)</f>
        <v/>
      </c>
      <c r="CA32" s="961">
        <f>IFERROR(BZ32*(1+INDEX(Inputs!$P$15:$P$25,MATCH('Cash Flows - Market'!CA$2,Inputs!$L$15:$L$25))/12),0)</f>
        <v/>
      </c>
      <c r="CB32" s="961">
        <f>IFERROR(CA32*(1+INDEX(Inputs!$P$15:$P$25,MATCH('Cash Flows - Market'!CB$2,Inputs!$L$15:$L$25))/12),0)</f>
        <v/>
      </c>
      <c r="CC32" s="961">
        <f>IFERROR(CB32*(1+INDEX(Inputs!$P$15:$P$25,MATCH('Cash Flows - Market'!CC$2,Inputs!$L$15:$L$25))/12),0)</f>
        <v/>
      </c>
      <c r="CD32" s="961">
        <f>IFERROR(CC32*(1+INDEX(Inputs!$P$15:$P$25,MATCH('Cash Flows - Market'!CD$2,Inputs!$L$15:$L$25))/12),0)</f>
        <v/>
      </c>
      <c r="CE32" s="961">
        <f>IFERROR(CD32*(1+INDEX(Inputs!$P$15:$P$25,MATCH('Cash Flows - Market'!CE$2,Inputs!$L$15:$L$25))/12),0)</f>
        <v/>
      </c>
      <c r="CF32" s="961">
        <f>IFERROR(CE32*(1+INDEX(Inputs!$P$15:$P$25,MATCH('Cash Flows - Market'!CF$2,Inputs!$L$15:$L$25))/12),0)</f>
        <v/>
      </c>
      <c r="CG32" s="961">
        <f>IFERROR(CF32*(1+INDEX(Inputs!$P$15:$P$25,MATCH('Cash Flows - Market'!CG$2,Inputs!$L$15:$L$25))/12),0)</f>
        <v/>
      </c>
      <c r="CH32" s="961">
        <f>IFERROR(CG32*(1+INDEX(Inputs!$P$15:$P$25,MATCH('Cash Flows - Market'!CH$2,Inputs!$L$15:$L$25))/12),0)</f>
        <v/>
      </c>
      <c r="CI32" s="961">
        <f>IFERROR(CH32*(1+INDEX(Inputs!$P$15:$P$25,MATCH('Cash Flows - Market'!CI$2,Inputs!$L$15:$L$25))/12),0)</f>
        <v/>
      </c>
      <c r="CJ32" s="961">
        <f>IFERROR(CI32*(1+INDEX(Inputs!$P$15:$P$25,MATCH('Cash Flows - Market'!CJ$2,Inputs!$L$15:$L$25))/12),0)</f>
        <v/>
      </c>
      <c r="CK32" s="961">
        <f>IFERROR(CJ32*(1+INDEX(Inputs!$P$15:$P$25,MATCH('Cash Flows - Market'!CK$2,Inputs!$L$15:$L$25))/12),0)</f>
        <v/>
      </c>
      <c r="CL32" s="961">
        <f>IFERROR(CK32*(1+INDEX(Inputs!$P$15:$P$25,MATCH('Cash Flows - Market'!CL$2,Inputs!$L$15:$L$25))/12),0)</f>
        <v/>
      </c>
      <c r="CM32" s="961">
        <f>IFERROR(CL32*(1+INDEX(Inputs!$P$15:$P$25,MATCH('Cash Flows - Market'!CM$2,Inputs!$L$15:$L$25))/12),0)</f>
        <v/>
      </c>
      <c r="CN32" s="961">
        <f>IFERROR(CM32*(1+INDEX(Inputs!$P$15:$P$25,MATCH('Cash Flows - Market'!CN$2,Inputs!$L$15:$L$25))/12),0)</f>
        <v/>
      </c>
      <c r="CO32" s="961">
        <f>IFERROR(CN32*(1+INDEX(Inputs!$P$15:$P$25,MATCH('Cash Flows - Market'!CO$2,Inputs!$L$15:$L$25))/12),0)</f>
        <v/>
      </c>
      <c r="CP32" s="961">
        <f>IFERROR(CO32*(1+INDEX(Inputs!$P$15:$P$25,MATCH('Cash Flows - Market'!CP$2,Inputs!$L$15:$L$25))/12),0)</f>
        <v/>
      </c>
      <c r="CQ32" s="961">
        <f>IFERROR(CP32*(1+INDEX(Inputs!$P$15:$P$25,MATCH('Cash Flows - Market'!CQ$2,Inputs!$L$15:$L$25))/12),0)</f>
        <v/>
      </c>
      <c r="CR32" s="961">
        <f>IFERROR(CQ32*(1+INDEX(Inputs!$P$15:$P$25,MATCH('Cash Flows - Market'!CR$2,Inputs!$L$15:$L$25))/12),0)</f>
        <v/>
      </c>
      <c r="CS32" s="961">
        <f>IFERROR(CR32*(1+INDEX(Inputs!$P$15:$P$25,MATCH('Cash Flows - Market'!CS$2,Inputs!$L$15:$L$25))/12),0)</f>
        <v/>
      </c>
      <c r="CT32" s="961">
        <f>IFERROR(CS32*(1+INDEX(Inputs!$P$15:$P$25,MATCH('Cash Flows - Market'!CT$2,Inputs!$L$15:$L$25))/12),0)</f>
        <v/>
      </c>
      <c r="CU32" s="961">
        <f>IFERROR(CT32*(1+INDEX(Inputs!$P$15:$P$25,MATCH('Cash Flows - Market'!CU$2,Inputs!$L$15:$L$25))/12),0)</f>
        <v/>
      </c>
      <c r="CV32" s="961">
        <f>IFERROR(CU32*(1+INDEX(Inputs!$P$15:$P$25,MATCH('Cash Flows - Market'!CV$2,Inputs!$L$15:$L$25))/12),0)</f>
        <v/>
      </c>
      <c r="CW32" s="961">
        <f>IFERROR(CV32*(1+INDEX(Inputs!$P$15:$P$25,MATCH('Cash Flows - Market'!CW$2,Inputs!$L$15:$L$25))/12),0)</f>
        <v/>
      </c>
      <c r="CX32" s="961">
        <f>IFERROR(CW32*(1+INDEX(Inputs!$P$15:$P$25,MATCH('Cash Flows - Market'!CX$2,Inputs!$L$15:$L$25))/12),0)</f>
        <v/>
      </c>
      <c r="CY32" s="961">
        <f>IFERROR(CX32*(1+INDEX(Inputs!$P$15:$P$25,MATCH('Cash Flows - Market'!CY$2,Inputs!$L$15:$L$25))/12),0)</f>
        <v/>
      </c>
      <c r="CZ32" s="961">
        <f>IFERROR(CY32*(1+INDEX(Inputs!$P$15:$P$25,MATCH('Cash Flows - Market'!CZ$2,Inputs!$L$15:$L$25))/12),0)</f>
        <v/>
      </c>
      <c r="DA32" s="961">
        <f>IFERROR(CZ32*(1+INDEX(Inputs!$P$15:$P$25,MATCH('Cash Flows - Market'!DA$2,Inputs!$L$15:$L$25))/12),0)</f>
        <v/>
      </c>
      <c r="DB32" s="961">
        <f>IFERROR(DA32*(1+INDEX(Inputs!$P$15:$P$25,MATCH('Cash Flows - Market'!DB$2,Inputs!$L$15:$L$25))/12),0)</f>
        <v/>
      </c>
      <c r="DC32" s="961">
        <f>IFERROR(DB32*(1+INDEX(Inputs!$P$15:$P$25,MATCH('Cash Flows - Market'!DC$2,Inputs!$L$15:$L$25))/12),0)</f>
        <v/>
      </c>
      <c r="DD32" s="961">
        <f>IFERROR(DC32*(1+INDEX(Inputs!$P$15:$P$25,MATCH('Cash Flows - Market'!DD$2,Inputs!$L$15:$L$25))/12),0)</f>
        <v/>
      </c>
      <c r="DE32" s="961">
        <f>IFERROR(DD32*(1+INDEX(Inputs!$P$15:$P$25,MATCH('Cash Flows - Market'!DE$2,Inputs!$L$15:$L$25))/12),0)</f>
        <v/>
      </c>
      <c r="DF32" s="961">
        <f>IFERROR(DE32*(1+INDEX(Inputs!$P$15:$P$25,MATCH('Cash Flows - Market'!DF$2,Inputs!$L$15:$L$25))/12),0)</f>
        <v/>
      </c>
      <c r="DG32" s="961">
        <f>IFERROR(DF32*(1+INDEX(Inputs!$P$15:$P$25,MATCH('Cash Flows - Market'!DG$2,Inputs!$L$15:$L$25))/12),0)</f>
        <v/>
      </c>
      <c r="DH32" s="961">
        <f>IFERROR(DG32*(1+INDEX(Inputs!$P$15:$P$25,MATCH('Cash Flows - Market'!DH$2,Inputs!$L$15:$L$25))/12),0)</f>
        <v/>
      </c>
      <c r="DI32" s="961">
        <f>IFERROR(DH32*(1+INDEX(Inputs!$P$15:$P$25,MATCH('Cash Flows - Market'!DI$2,Inputs!$L$15:$L$25))/12),0)</f>
        <v/>
      </c>
      <c r="DJ32" s="961">
        <f>IFERROR(DI32*(1+INDEX(Inputs!$P$15:$P$25,MATCH('Cash Flows - Market'!DJ$2,Inputs!$L$15:$L$25))/12),0)</f>
        <v/>
      </c>
      <c r="DK32" s="961">
        <f>IFERROR(DJ32*(1+INDEX(Inputs!$P$15:$P$25,MATCH('Cash Flows - Market'!DK$2,Inputs!$L$15:$L$25))/12),0)</f>
        <v/>
      </c>
      <c r="DL32" s="961">
        <f>IFERROR(DK32*(1+INDEX(Inputs!$P$15:$P$25,MATCH('Cash Flows - Market'!DL$2,Inputs!$L$15:$L$25))/12),0)</f>
        <v/>
      </c>
      <c r="DM32" s="961">
        <f>IFERROR(DL32*(1+INDEX(Inputs!$P$15:$P$25,MATCH('Cash Flows - Market'!DM$2,Inputs!$L$15:$L$25))/12),0)</f>
        <v/>
      </c>
      <c r="DN32" s="961">
        <f>IFERROR(DM32*(1+INDEX(Inputs!$P$15:$P$25,MATCH('Cash Flows - Market'!DN$2,Inputs!$L$15:$L$25))/12),0)</f>
        <v/>
      </c>
      <c r="DO32" s="961">
        <f>IFERROR(DN32*(1+INDEX(Inputs!$P$15:$P$25,MATCH('Cash Flows - Market'!DO$2,Inputs!$L$15:$L$25))/12),0)</f>
        <v/>
      </c>
      <c r="DP32" s="961">
        <f>IFERROR(DO32*(1+INDEX(Inputs!$P$15:$P$25,MATCH('Cash Flows - Market'!DP$2,Inputs!$L$15:$L$25))/12),0)</f>
        <v/>
      </c>
      <c r="DQ32" s="961">
        <f>IFERROR(DP32*(1+INDEX(Inputs!$P$15:$P$25,MATCH('Cash Flows - Market'!DQ$2,Inputs!$L$15:$L$25))/12),0)</f>
        <v/>
      </c>
      <c r="DR32" s="961">
        <f>IFERROR(DQ32*(1+INDEX(Inputs!$P$15:$P$25,MATCH('Cash Flows - Market'!DR$2,Inputs!$L$15:$L$25))/12),0)</f>
        <v/>
      </c>
      <c r="DS32" s="961">
        <f>IFERROR(DR32*(1+INDEX(Inputs!$P$15:$P$25,MATCH('Cash Flows - Market'!DS$2,Inputs!$L$15:$L$25))/12),0)</f>
        <v/>
      </c>
      <c r="DT32" s="961">
        <f>IFERROR(DS32*(1+INDEX(Inputs!$P$15:$P$25,MATCH('Cash Flows - Market'!DT$2,Inputs!$L$15:$L$25))/12),0)</f>
        <v/>
      </c>
      <c r="DU32" s="961">
        <f>IFERROR(DT32*(1+INDEX(Inputs!$P$15:$P$25,MATCH('Cash Flows - Market'!DU$2,Inputs!$L$15:$L$25))/12),0)</f>
        <v/>
      </c>
      <c r="DV32" s="961">
        <f>IFERROR(DU32*(1+INDEX(Inputs!$P$15:$P$25,MATCH('Cash Flows - Market'!DV$2,Inputs!$L$15:$L$25))/12),0)</f>
        <v/>
      </c>
      <c r="DW32" s="961">
        <f>IFERROR(DV32*(1+INDEX(Inputs!$P$15:$P$25,MATCH('Cash Flows - Market'!DW$2,Inputs!$L$15:$L$25))/12),0)</f>
        <v/>
      </c>
      <c r="DX32" s="961">
        <f>IFERROR(DW32*(1+INDEX(Inputs!$P$15:$P$25,MATCH('Cash Flows - Market'!DX$2,Inputs!$L$15:$L$25))/12),0)</f>
        <v/>
      </c>
      <c r="DY32" s="961">
        <f>IFERROR(DX32*(1+INDEX(Inputs!$P$15:$P$25,MATCH('Cash Flows - Market'!DY$2,Inputs!$L$15:$L$25))/12),0)</f>
        <v/>
      </c>
      <c r="DZ32" s="961">
        <f>IFERROR(DY32*(1+INDEX(Inputs!$P$15:$P$25,MATCH('Cash Flows - Market'!DZ$2,Inputs!$L$15:$L$25))/12),0)</f>
        <v/>
      </c>
      <c r="EA32" s="961">
        <f>IFERROR(DZ32*(1+INDEX(Inputs!$P$15:$P$25,MATCH('Cash Flows - Market'!EA$2,Inputs!$L$15:$L$25))/12),0)</f>
        <v/>
      </c>
      <c r="EB32" s="961">
        <f>IFERROR(EA32*(1+INDEX(Inputs!$P$15:$P$25,MATCH('Cash Flows - Market'!EB$2,Inputs!$L$15:$L$25))/12),0)</f>
        <v/>
      </c>
      <c r="EC32" s="961">
        <f>IFERROR(EB32*(1+INDEX(Inputs!$P$15:$P$25,MATCH('Cash Flows - Market'!EC$2,Inputs!$L$15:$L$25))/12),0)</f>
        <v/>
      </c>
      <c r="ED32" s="961">
        <f>IFERROR(EC32*(1+INDEX(Inputs!$P$15:$P$25,MATCH('Cash Flows - Market'!ED$2,Inputs!$L$15:$L$25))/12),0)</f>
        <v/>
      </c>
      <c r="EE32" s="961">
        <f>IFERROR(ED32*(1+INDEX(Inputs!$P$15:$P$25,MATCH('Cash Flows - Market'!EE$2,Inputs!$L$15:$L$25))/12),0)</f>
        <v/>
      </c>
      <c r="EF32" s="961">
        <f>IFERROR(EE32*(1+INDEX(Inputs!$P$15:$P$25,MATCH('Cash Flows - Market'!EF$2,Inputs!$L$15:$L$25))/12),0)</f>
        <v/>
      </c>
      <c r="EG32" s="961">
        <f>IFERROR(EF32*(1+INDEX(Inputs!$P$15:$P$25,MATCH('Cash Flows - Market'!EG$2,Inputs!$L$15:$L$25))/12),0)</f>
        <v/>
      </c>
      <c r="EH32" s="961">
        <f>IFERROR(EG32*(1+INDEX(Inputs!$P$15:$P$25,MATCH('Cash Flows - Market'!EH$2,Inputs!$L$15:$L$25))/12),0)</f>
        <v/>
      </c>
      <c r="EI32" s="961">
        <f>IFERROR(EH32*(1+INDEX(Inputs!$P$15:$P$25,MATCH('Cash Flows - Market'!EI$2,Inputs!$L$15:$L$25))/12),0)</f>
        <v/>
      </c>
      <c r="EJ32" s="961">
        <f>IFERROR(EI32*(1+INDEX(Inputs!$P$15:$P$25,MATCH('Cash Flows - Market'!EJ$2,Inputs!$L$15:$L$25))/12),0)</f>
        <v/>
      </c>
      <c r="EK32" s="961">
        <f>IFERROR(EJ32*(1+INDEX(Inputs!$P$15:$P$25,MATCH('Cash Flows - Market'!EK$2,Inputs!$L$15:$L$25))/12),0)</f>
        <v/>
      </c>
      <c r="EL32" s="961">
        <f>IFERROR(EK32*(1+INDEX(Inputs!$P$15:$P$25,MATCH('Cash Flows - Market'!EL$2,Inputs!$L$15:$L$25))/12),0)</f>
        <v/>
      </c>
      <c r="EM32" s="961">
        <f>IFERROR(EL32*(1+INDEX(Inputs!$P$15:$P$25,MATCH('Cash Flows - Market'!EM$2,Inputs!$L$15:$L$25))/12),0)</f>
        <v/>
      </c>
      <c r="EN32" s="961">
        <f>IFERROR(EM32*(1+INDEX(Inputs!$P$15:$P$25,MATCH('Cash Flows - Market'!EN$2,Inputs!$L$15:$L$25))/12),0)</f>
        <v/>
      </c>
      <c r="EO32" s="961">
        <f>IFERROR(EN32*(1+INDEX(Inputs!$P$15:$P$25,MATCH('Cash Flows - Market'!EO$2,Inputs!$L$15:$L$25))/12),0)</f>
        <v/>
      </c>
      <c r="EP32" s="961">
        <f>IFERROR(EO32*(1+INDEX(Inputs!$P$15:$P$25,MATCH('Cash Flows - Market'!EP$2,Inputs!$L$15:$L$25))/12),0)</f>
        <v/>
      </c>
      <c r="EQ32" s="961">
        <f>IFERROR(EP32*(1+INDEX(Inputs!$P$15:$P$25,MATCH('Cash Flows - Market'!EQ$2,Inputs!$L$15:$L$25))/12),0)</f>
        <v/>
      </c>
      <c r="ER32" s="961">
        <f>IFERROR(EQ32*(1+INDEX(Inputs!$P$15:$P$25,MATCH('Cash Flows - Market'!ER$2,Inputs!$L$15:$L$25))/12),0)</f>
        <v/>
      </c>
      <c r="ES32" s="961">
        <f>IFERROR(ER32*(1+INDEX(Inputs!$P$15:$P$25,MATCH('Cash Flows - Market'!ES$2,Inputs!$L$15:$L$25))/12),0)</f>
        <v/>
      </c>
      <c r="ET32" s="961">
        <f>IFERROR(ES32*(1+INDEX(Inputs!$P$15:$P$25,MATCH('Cash Flows - Market'!ET$2,Inputs!$L$15:$L$25))/12),0)</f>
        <v/>
      </c>
      <c r="EU32" s="961">
        <f>IFERROR(ET32*(1+INDEX(Inputs!$P$15:$P$25,MATCH('Cash Flows - Market'!EU$2,Inputs!$L$15:$L$25))/12),0)</f>
        <v/>
      </c>
      <c r="EV32" s="961">
        <f>IFERROR(EU32*(1+INDEX(Inputs!$P$15:$P$25,MATCH('Cash Flows - Market'!EV$2,Inputs!$L$15:$L$25))/12),0)</f>
        <v/>
      </c>
    </row>
    <row r="33" ht="15" customHeight="1" s="546">
      <c r="C33" s="970">
        <f>R33</f>
        <v/>
      </c>
      <c r="D33" s="986" t="n"/>
      <c r="E33" s="987">
        <f>Inputs!I35</f>
        <v/>
      </c>
      <c r="F33" s="988">
        <f>Inputs!J35</f>
        <v/>
      </c>
      <c r="G33" s="961">
        <f>SUMIFS($U33:$EW33,$U$2:$EW$2,G$2)</f>
        <v/>
      </c>
      <c r="H33" s="961">
        <f>SUMIFS($U33:$EW33,$U$2:$EW$2,H$2)</f>
        <v/>
      </c>
      <c r="I33" s="961">
        <f>SUMIFS($U33:$EW33,$U$2:$EW$2,I$2)</f>
        <v/>
      </c>
      <c r="J33" s="961">
        <f>SUMIFS($U33:$EW33,$U$2:$EW$2,J$2)</f>
        <v/>
      </c>
      <c r="K33" s="961">
        <f>SUMIFS($U33:$EW33,$U$2:$EW$2,K$2)</f>
        <v/>
      </c>
      <c r="L33" s="961">
        <f>SUMIFS($U33:$EW33,$U$2:$EW$2,L$2)</f>
        <v/>
      </c>
      <c r="M33" s="961">
        <f>SUMIFS($U33:$EW33,$U$2:$EW$2,M$2)</f>
        <v/>
      </c>
      <c r="N33" s="961">
        <f>SUMIFS($U33:$EW33,$U$2:$EW$2,N$2)</f>
        <v/>
      </c>
      <c r="O33" s="961">
        <f>SUMIFS($U33:$EW33,$U$2:$EW$2,O$2)</f>
        <v/>
      </c>
      <c r="P33" s="962">
        <f>SUMIFS($U33:$EW33,$U$2:$EW$2,P$2)</f>
        <v/>
      </c>
      <c r="R33" s="759">
        <f>Inputs!G35</f>
        <v/>
      </c>
      <c r="U33" s="961">
        <f>(Inputs!$J35*Units)/12</f>
        <v/>
      </c>
      <c r="V33" s="961">
        <f>IFERROR(U33*(1+INDEX(Inputs!$P$15:$P$25,MATCH('Cash Flows - Market'!V$2,Inputs!$L$15:$L$25))/12),0)</f>
        <v/>
      </c>
      <c r="W33" s="961">
        <f>IFERROR(V33*(1+INDEX(Inputs!$P$15:$P$25,MATCH('Cash Flows - Market'!W$2,Inputs!$L$15:$L$25))/12),0)</f>
        <v/>
      </c>
      <c r="X33" s="961">
        <f>IFERROR(W33*(1+INDEX(Inputs!$P$15:$P$25,MATCH('Cash Flows - Market'!X$2,Inputs!$L$15:$L$25))/12),0)</f>
        <v/>
      </c>
      <c r="Y33" s="961">
        <f>IFERROR(X33*(1+INDEX(Inputs!$P$15:$P$25,MATCH('Cash Flows - Market'!Y$2,Inputs!$L$15:$L$25))/12),0)</f>
        <v/>
      </c>
      <c r="Z33" s="961">
        <f>IFERROR(Y33*(1+INDEX(Inputs!$P$15:$P$25,MATCH('Cash Flows - Market'!Z$2,Inputs!$L$15:$L$25))/12),0)</f>
        <v/>
      </c>
      <c r="AA33" s="961">
        <f>IFERROR(Z33*(1+INDEX(Inputs!$P$15:$P$25,MATCH('Cash Flows - Market'!AA$2,Inputs!$L$15:$L$25))/12),0)</f>
        <v/>
      </c>
      <c r="AB33" s="961">
        <f>IFERROR(AA33*(1+INDEX(Inputs!$P$15:$P$25,MATCH('Cash Flows - Market'!AB$2,Inputs!$L$15:$L$25))/12),0)</f>
        <v/>
      </c>
      <c r="AC33" s="961">
        <f>IFERROR(AB33*(1+INDEX(Inputs!$P$15:$P$25,MATCH('Cash Flows - Market'!AC$2,Inputs!$L$15:$L$25))/12),0)</f>
        <v/>
      </c>
      <c r="AD33" s="961">
        <f>IFERROR(AC33*(1+INDEX(Inputs!$P$15:$P$25,MATCH('Cash Flows - Market'!AD$2,Inputs!$L$15:$L$25))/12),0)</f>
        <v/>
      </c>
      <c r="AE33" s="961">
        <f>IFERROR(AD33*(1+INDEX(Inputs!$P$15:$P$25,MATCH('Cash Flows - Market'!AE$2,Inputs!$L$15:$L$25))/12),0)</f>
        <v/>
      </c>
      <c r="AF33" s="961">
        <f>IFERROR(AE33*(1+INDEX(Inputs!$P$15:$P$25,MATCH('Cash Flows - Market'!AF$2,Inputs!$L$15:$L$25))/12),0)</f>
        <v/>
      </c>
      <c r="AG33" s="961">
        <f>IFERROR(AF33*(1+INDEX(Inputs!$P$15:$P$25,MATCH('Cash Flows - Market'!AG$2,Inputs!$L$15:$L$25))/12),0)</f>
        <v/>
      </c>
      <c r="AH33" s="961">
        <f>IFERROR(AG33*(1+INDEX(Inputs!$P$15:$P$25,MATCH('Cash Flows - Market'!AH$2,Inputs!$L$15:$L$25))/12),0)</f>
        <v/>
      </c>
      <c r="AI33" s="961">
        <f>IFERROR(AH33*(1+INDEX(Inputs!$P$15:$P$25,MATCH('Cash Flows - Market'!AI$2,Inputs!$L$15:$L$25))/12),0)</f>
        <v/>
      </c>
      <c r="AJ33" s="961">
        <f>IFERROR(AI33*(1+INDEX(Inputs!$P$15:$P$25,MATCH('Cash Flows - Market'!AJ$2,Inputs!$L$15:$L$25))/12),0)</f>
        <v/>
      </c>
      <c r="AK33" s="961">
        <f>IFERROR(AJ33*(1+INDEX(Inputs!$P$15:$P$25,MATCH('Cash Flows - Market'!AK$2,Inputs!$L$15:$L$25))/12),0)</f>
        <v/>
      </c>
      <c r="AL33" s="961">
        <f>IFERROR(AK33*(1+INDEX(Inputs!$P$15:$P$25,MATCH('Cash Flows - Market'!AL$2,Inputs!$L$15:$L$25))/12),0)</f>
        <v/>
      </c>
      <c r="AM33" s="961">
        <f>IFERROR(AL33*(1+INDEX(Inputs!$P$15:$P$25,MATCH('Cash Flows - Market'!AM$2,Inputs!$L$15:$L$25))/12),0)</f>
        <v/>
      </c>
      <c r="AN33" s="961">
        <f>IFERROR(AM33*(1+INDEX(Inputs!$P$15:$P$25,MATCH('Cash Flows - Market'!AN$2,Inputs!$L$15:$L$25))/12),0)</f>
        <v/>
      </c>
      <c r="AO33" s="961">
        <f>IFERROR(AN33*(1+INDEX(Inputs!$P$15:$P$25,MATCH('Cash Flows - Market'!AO$2,Inputs!$L$15:$L$25))/12),0)</f>
        <v/>
      </c>
      <c r="AP33" s="961">
        <f>IFERROR(AO33*(1+INDEX(Inputs!$P$15:$P$25,MATCH('Cash Flows - Market'!AP$2,Inputs!$L$15:$L$25))/12),0)</f>
        <v/>
      </c>
      <c r="AQ33" s="961">
        <f>IFERROR(AP33*(1+INDEX(Inputs!$P$15:$P$25,MATCH('Cash Flows - Market'!AQ$2,Inputs!$L$15:$L$25))/12),0)</f>
        <v/>
      </c>
      <c r="AR33" s="961">
        <f>IFERROR(AQ33*(1+INDEX(Inputs!$P$15:$P$25,MATCH('Cash Flows - Market'!AR$2,Inputs!$L$15:$L$25))/12),0)</f>
        <v/>
      </c>
      <c r="AS33" s="961">
        <f>IFERROR(AR33*(1+INDEX(Inputs!$P$15:$P$25,MATCH('Cash Flows - Market'!AS$2,Inputs!$L$15:$L$25))/12),0)</f>
        <v/>
      </c>
      <c r="AT33" s="961">
        <f>IFERROR(AS33*(1+INDEX(Inputs!$P$15:$P$25,MATCH('Cash Flows - Market'!AT$2,Inputs!$L$15:$L$25))/12),0)</f>
        <v/>
      </c>
      <c r="AU33" s="961">
        <f>IFERROR(AT33*(1+INDEX(Inputs!$P$15:$P$25,MATCH('Cash Flows - Market'!AU$2,Inputs!$L$15:$L$25))/12),0)</f>
        <v/>
      </c>
      <c r="AV33" s="961">
        <f>IFERROR(AU33*(1+INDEX(Inputs!$P$15:$P$25,MATCH('Cash Flows - Market'!AV$2,Inputs!$L$15:$L$25))/12),0)</f>
        <v/>
      </c>
      <c r="AW33" s="961">
        <f>IFERROR(AV33*(1+INDEX(Inputs!$P$15:$P$25,MATCH('Cash Flows - Market'!AW$2,Inputs!$L$15:$L$25))/12),0)</f>
        <v/>
      </c>
      <c r="AX33" s="961">
        <f>IFERROR(AW33*(1+INDEX(Inputs!$P$15:$P$25,MATCH('Cash Flows - Market'!AX$2,Inputs!$L$15:$L$25))/12),0)</f>
        <v/>
      </c>
      <c r="AY33" s="961">
        <f>IFERROR(AX33*(1+INDEX(Inputs!$P$15:$P$25,MATCH('Cash Flows - Market'!AY$2,Inputs!$L$15:$L$25))/12),0)</f>
        <v/>
      </c>
      <c r="AZ33" s="961">
        <f>IFERROR(AY33*(1+INDEX(Inputs!$P$15:$P$25,MATCH('Cash Flows - Market'!AZ$2,Inputs!$L$15:$L$25))/12),0)</f>
        <v/>
      </c>
      <c r="BA33" s="961">
        <f>IFERROR(AZ33*(1+INDEX(Inputs!$P$15:$P$25,MATCH('Cash Flows - Market'!BA$2,Inputs!$L$15:$L$25))/12),0)</f>
        <v/>
      </c>
      <c r="BB33" s="961">
        <f>IFERROR(BA33*(1+INDEX(Inputs!$P$15:$P$25,MATCH('Cash Flows - Market'!BB$2,Inputs!$L$15:$L$25))/12),0)</f>
        <v/>
      </c>
      <c r="BC33" s="961">
        <f>IFERROR(BB33*(1+INDEX(Inputs!$P$15:$P$25,MATCH('Cash Flows - Market'!BC$2,Inputs!$L$15:$L$25))/12),0)</f>
        <v/>
      </c>
      <c r="BD33" s="961">
        <f>IFERROR(BC33*(1+INDEX(Inputs!$P$15:$P$25,MATCH('Cash Flows - Market'!BD$2,Inputs!$L$15:$L$25))/12),0)</f>
        <v/>
      </c>
      <c r="BE33" s="961">
        <f>IFERROR(BD33*(1+INDEX(Inputs!$P$15:$P$25,MATCH('Cash Flows - Market'!BE$2,Inputs!$L$15:$L$25))/12),0)</f>
        <v/>
      </c>
      <c r="BF33" s="961">
        <f>IFERROR(BE33*(1+INDEX(Inputs!$P$15:$P$25,MATCH('Cash Flows - Market'!BF$2,Inputs!$L$15:$L$25))/12),0)</f>
        <v/>
      </c>
      <c r="BG33" s="961">
        <f>IFERROR(BF33*(1+INDEX(Inputs!$P$15:$P$25,MATCH('Cash Flows - Market'!BG$2,Inputs!$L$15:$L$25))/12),0)</f>
        <v/>
      </c>
      <c r="BH33" s="961">
        <f>IFERROR(BG33*(1+INDEX(Inputs!$P$15:$P$25,MATCH('Cash Flows - Market'!BH$2,Inputs!$L$15:$L$25))/12),0)</f>
        <v/>
      </c>
      <c r="BI33" s="961">
        <f>IFERROR(BH33*(1+INDEX(Inputs!$P$15:$P$25,MATCH('Cash Flows - Market'!BI$2,Inputs!$L$15:$L$25))/12),0)</f>
        <v/>
      </c>
      <c r="BJ33" s="961">
        <f>IFERROR(BI33*(1+INDEX(Inputs!$P$15:$P$25,MATCH('Cash Flows - Market'!BJ$2,Inputs!$L$15:$L$25))/12),0)</f>
        <v/>
      </c>
      <c r="BK33" s="961">
        <f>IFERROR(BJ33*(1+INDEX(Inputs!$P$15:$P$25,MATCH('Cash Flows - Market'!BK$2,Inputs!$L$15:$L$25))/12),0)</f>
        <v/>
      </c>
      <c r="BL33" s="961">
        <f>IFERROR(BK33*(1+INDEX(Inputs!$P$15:$P$25,MATCH('Cash Flows - Market'!BL$2,Inputs!$L$15:$L$25))/12),0)</f>
        <v/>
      </c>
      <c r="BM33" s="961">
        <f>IFERROR(BL33*(1+INDEX(Inputs!$P$15:$P$25,MATCH('Cash Flows - Market'!BM$2,Inputs!$L$15:$L$25))/12),0)</f>
        <v/>
      </c>
      <c r="BN33" s="961">
        <f>IFERROR(BM33*(1+INDEX(Inputs!$P$15:$P$25,MATCH('Cash Flows - Market'!BN$2,Inputs!$L$15:$L$25))/12),0)</f>
        <v/>
      </c>
      <c r="BO33" s="961">
        <f>IFERROR(BN33*(1+INDEX(Inputs!$P$15:$P$25,MATCH('Cash Flows - Market'!BO$2,Inputs!$L$15:$L$25))/12),0)</f>
        <v/>
      </c>
      <c r="BP33" s="961">
        <f>IFERROR(BO33*(1+INDEX(Inputs!$P$15:$P$25,MATCH('Cash Flows - Market'!BP$2,Inputs!$L$15:$L$25))/12),0)</f>
        <v/>
      </c>
      <c r="BQ33" s="961">
        <f>IFERROR(BP33*(1+INDEX(Inputs!$P$15:$P$25,MATCH('Cash Flows - Market'!BQ$2,Inputs!$L$15:$L$25))/12),0)</f>
        <v/>
      </c>
      <c r="BR33" s="961">
        <f>IFERROR(BQ33*(1+INDEX(Inputs!$P$15:$P$25,MATCH('Cash Flows - Market'!BR$2,Inputs!$L$15:$L$25))/12),0)</f>
        <v/>
      </c>
      <c r="BS33" s="961">
        <f>IFERROR(BR33*(1+INDEX(Inputs!$P$15:$P$25,MATCH('Cash Flows - Market'!BS$2,Inputs!$L$15:$L$25))/12),0)</f>
        <v/>
      </c>
      <c r="BT33" s="961">
        <f>IFERROR(BS33*(1+INDEX(Inputs!$P$15:$P$25,MATCH('Cash Flows - Market'!BT$2,Inputs!$L$15:$L$25))/12),0)</f>
        <v/>
      </c>
      <c r="BU33" s="961">
        <f>IFERROR(BT33*(1+INDEX(Inputs!$P$15:$P$25,MATCH('Cash Flows - Market'!BU$2,Inputs!$L$15:$L$25))/12),0)</f>
        <v/>
      </c>
      <c r="BV33" s="961">
        <f>IFERROR(BU33*(1+INDEX(Inputs!$P$15:$P$25,MATCH('Cash Flows - Market'!BV$2,Inputs!$L$15:$L$25))/12),0)</f>
        <v/>
      </c>
      <c r="BW33" s="961">
        <f>IFERROR(BV33*(1+INDEX(Inputs!$P$15:$P$25,MATCH('Cash Flows - Market'!BW$2,Inputs!$L$15:$L$25))/12),0)</f>
        <v/>
      </c>
      <c r="BX33" s="961">
        <f>IFERROR(BW33*(1+INDEX(Inputs!$P$15:$P$25,MATCH('Cash Flows - Market'!BX$2,Inputs!$L$15:$L$25))/12),0)</f>
        <v/>
      </c>
      <c r="BY33" s="961">
        <f>IFERROR(BX33*(1+INDEX(Inputs!$P$15:$P$25,MATCH('Cash Flows - Market'!BY$2,Inputs!$L$15:$L$25))/12),0)</f>
        <v/>
      </c>
      <c r="BZ33" s="961">
        <f>IFERROR(BY33*(1+INDEX(Inputs!$P$15:$P$25,MATCH('Cash Flows - Market'!BZ$2,Inputs!$L$15:$L$25))/12),0)</f>
        <v/>
      </c>
      <c r="CA33" s="961">
        <f>IFERROR(BZ33*(1+INDEX(Inputs!$P$15:$P$25,MATCH('Cash Flows - Market'!CA$2,Inputs!$L$15:$L$25))/12),0)</f>
        <v/>
      </c>
      <c r="CB33" s="961">
        <f>IFERROR(CA33*(1+INDEX(Inputs!$P$15:$P$25,MATCH('Cash Flows - Market'!CB$2,Inputs!$L$15:$L$25))/12),0)</f>
        <v/>
      </c>
      <c r="CC33" s="961">
        <f>IFERROR(CB33*(1+INDEX(Inputs!$P$15:$P$25,MATCH('Cash Flows - Market'!CC$2,Inputs!$L$15:$L$25))/12),0)</f>
        <v/>
      </c>
      <c r="CD33" s="961">
        <f>IFERROR(CC33*(1+INDEX(Inputs!$P$15:$P$25,MATCH('Cash Flows - Market'!CD$2,Inputs!$L$15:$L$25))/12),0)</f>
        <v/>
      </c>
      <c r="CE33" s="961">
        <f>IFERROR(CD33*(1+INDEX(Inputs!$P$15:$P$25,MATCH('Cash Flows - Market'!CE$2,Inputs!$L$15:$L$25))/12),0)</f>
        <v/>
      </c>
      <c r="CF33" s="961">
        <f>IFERROR(CE33*(1+INDEX(Inputs!$P$15:$P$25,MATCH('Cash Flows - Market'!CF$2,Inputs!$L$15:$L$25))/12),0)</f>
        <v/>
      </c>
      <c r="CG33" s="961">
        <f>IFERROR(CF33*(1+INDEX(Inputs!$P$15:$P$25,MATCH('Cash Flows - Market'!CG$2,Inputs!$L$15:$L$25))/12),0)</f>
        <v/>
      </c>
      <c r="CH33" s="961">
        <f>IFERROR(CG33*(1+INDEX(Inputs!$P$15:$P$25,MATCH('Cash Flows - Market'!CH$2,Inputs!$L$15:$L$25))/12),0)</f>
        <v/>
      </c>
      <c r="CI33" s="961">
        <f>IFERROR(CH33*(1+INDEX(Inputs!$P$15:$P$25,MATCH('Cash Flows - Market'!CI$2,Inputs!$L$15:$L$25))/12),0)</f>
        <v/>
      </c>
      <c r="CJ33" s="961">
        <f>IFERROR(CI33*(1+INDEX(Inputs!$P$15:$P$25,MATCH('Cash Flows - Market'!CJ$2,Inputs!$L$15:$L$25))/12),0)</f>
        <v/>
      </c>
      <c r="CK33" s="961">
        <f>IFERROR(CJ33*(1+INDEX(Inputs!$P$15:$P$25,MATCH('Cash Flows - Market'!CK$2,Inputs!$L$15:$L$25))/12),0)</f>
        <v/>
      </c>
      <c r="CL33" s="961">
        <f>IFERROR(CK33*(1+INDEX(Inputs!$P$15:$P$25,MATCH('Cash Flows - Market'!CL$2,Inputs!$L$15:$L$25))/12),0)</f>
        <v/>
      </c>
      <c r="CM33" s="961">
        <f>IFERROR(CL33*(1+INDEX(Inputs!$P$15:$P$25,MATCH('Cash Flows - Market'!CM$2,Inputs!$L$15:$L$25))/12),0)</f>
        <v/>
      </c>
      <c r="CN33" s="961">
        <f>IFERROR(CM33*(1+INDEX(Inputs!$P$15:$P$25,MATCH('Cash Flows - Market'!CN$2,Inputs!$L$15:$L$25))/12),0)</f>
        <v/>
      </c>
      <c r="CO33" s="961">
        <f>IFERROR(CN33*(1+INDEX(Inputs!$P$15:$P$25,MATCH('Cash Flows - Market'!CO$2,Inputs!$L$15:$L$25))/12),0)</f>
        <v/>
      </c>
      <c r="CP33" s="961">
        <f>IFERROR(CO33*(1+INDEX(Inputs!$P$15:$P$25,MATCH('Cash Flows - Market'!CP$2,Inputs!$L$15:$L$25))/12),0)</f>
        <v/>
      </c>
      <c r="CQ33" s="961">
        <f>IFERROR(CP33*(1+INDEX(Inputs!$P$15:$P$25,MATCH('Cash Flows - Market'!CQ$2,Inputs!$L$15:$L$25))/12),0)</f>
        <v/>
      </c>
      <c r="CR33" s="961">
        <f>IFERROR(CQ33*(1+INDEX(Inputs!$P$15:$P$25,MATCH('Cash Flows - Market'!CR$2,Inputs!$L$15:$L$25))/12),0)</f>
        <v/>
      </c>
      <c r="CS33" s="961">
        <f>IFERROR(CR33*(1+INDEX(Inputs!$P$15:$P$25,MATCH('Cash Flows - Market'!CS$2,Inputs!$L$15:$L$25))/12),0)</f>
        <v/>
      </c>
      <c r="CT33" s="961">
        <f>IFERROR(CS33*(1+INDEX(Inputs!$P$15:$P$25,MATCH('Cash Flows - Market'!CT$2,Inputs!$L$15:$L$25))/12),0)</f>
        <v/>
      </c>
      <c r="CU33" s="961">
        <f>IFERROR(CT33*(1+INDEX(Inputs!$P$15:$P$25,MATCH('Cash Flows - Market'!CU$2,Inputs!$L$15:$L$25))/12),0)</f>
        <v/>
      </c>
      <c r="CV33" s="961">
        <f>IFERROR(CU33*(1+INDEX(Inputs!$P$15:$P$25,MATCH('Cash Flows - Market'!CV$2,Inputs!$L$15:$L$25))/12),0)</f>
        <v/>
      </c>
      <c r="CW33" s="961">
        <f>IFERROR(CV33*(1+INDEX(Inputs!$P$15:$P$25,MATCH('Cash Flows - Market'!CW$2,Inputs!$L$15:$L$25))/12),0)</f>
        <v/>
      </c>
      <c r="CX33" s="961">
        <f>IFERROR(CW33*(1+INDEX(Inputs!$P$15:$P$25,MATCH('Cash Flows - Market'!CX$2,Inputs!$L$15:$L$25))/12),0)</f>
        <v/>
      </c>
      <c r="CY33" s="961">
        <f>IFERROR(CX33*(1+INDEX(Inputs!$P$15:$P$25,MATCH('Cash Flows - Market'!CY$2,Inputs!$L$15:$L$25))/12),0)</f>
        <v/>
      </c>
      <c r="CZ33" s="961">
        <f>IFERROR(CY33*(1+INDEX(Inputs!$P$15:$P$25,MATCH('Cash Flows - Market'!CZ$2,Inputs!$L$15:$L$25))/12),0)</f>
        <v/>
      </c>
      <c r="DA33" s="961">
        <f>IFERROR(CZ33*(1+INDEX(Inputs!$P$15:$P$25,MATCH('Cash Flows - Market'!DA$2,Inputs!$L$15:$L$25))/12),0)</f>
        <v/>
      </c>
      <c r="DB33" s="961">
        <f>IFERROR(DA33*(1+INDEX(Inputs!$P$15:$P$25,MATCH('Cash Flows - Market'!DB$2,Inputs!$L$15:$L$25))/12),0)</f>
        <v/>
      </c>
      <c r="DC33" s="961">
        <f>IFERROR(DB33*(1+INDEX(Inputs!$P$15:$P$25,MATCH('Cash Flows - Market'!DC$2,Inputs!$L$15:$L$25))/12),0)</f>
        <v/>
      </c>
      <c r="DD33" s="961">
        <f>IFERROR(DC33*(1+INDEX(Inputs!$P$15:$P$25,MATCH('Cash Flows - Market'!DD$2,Inputs!$L$15:$L$25))/12),0)</f>
        <v/>
      </c>
      <c r="DE33" s="961">
        <f>IFERROR(DD33*(1+INDEX(Inputs!$P$15:$P$25,MATCH('Cash Flows - Market'!DE$2,Inputs!$L$15:$L$25))/12),0)</f>
        <v/>
      </c>
      <c r="DF33" s="961">
        <f>IFERROR(DE33*(1+INDEX(Inputs!$P$15:$P$25,MATCH('Cash Flows - Market'!DF$2,Inputs!$L$15:$L$25))/12),0)</f>
        <v/>
      </c>
      <c r="DG33" s="961">
        <f>IFERROR(DF33*(1+INDEX(Inputs!$P$15:$P$25,MATCH('Cash Flows - Market'!DG$2,Inputs!$L$15:$L$25))/12),0)</f>
        <v/>
      </c>
      <c r="DH33" s="961">
        <f>IFERROR(DG33*(1+INDEX(Inputs!$P$15:$P$25,MATCH('Cash Flows - Market'!DH$2,Inputs!$L$15:$L$25))/12),0)</f>
        <v/>
      </c>
      <c r="DI33" s="961">
        <f>IFERROR(DH33*(1+INDEX(Inputs!$P$15:$P$25,MATCH('Cash Flows - Market'!DI$2,Inputs!$L$15:$L$25))/12),0)</f>
        <v/>
      </c>
      <c r="DJ33" s="961">
        <f>IFERROR(DI33*(1+INDEX(Inputs!$P$15:$P$25,MATCH('Cash Flows - Market'!DJ$2,Inputs!$L$15:$L$25))/12),0)</f>
        <v/>
      </c>
      <c r="DK33" s="961">
        <f>IFERROR(DJ33*(1+INDEX(Inputs!$P$15:$P$25,MATCH('Cash Flows - Market'!DK$2,Inputs!$L$15:$L$25))/12),0)</f>
        <v/>
      </c>
      <c r="DL33" s="961">
        <f>IFERROR(DK33*(1+INDEX(Inputs!$P$15:$P$25,MATCH('Cash Flows - Market'!DL$2,Inputs!$L$15:$L$25))/12),0)</f>
        <v/>
      </c>
      <c r="DM33" s="961">
        <f>IFERROR(DL33*(1+INDEX(Inputs!$P$15:$P$25,MATCH('Cash Flows - Market'!DM$2,Inputs!$L$15:$L$25))/12),0)</f>
        <v/>
      </c>
      <c r="DN33" s="961">
        <f>IFERROR(DM33*(1+INDEX(Inputs!$P$15:$P$25,MATCH('Cash Flows - Market'!DN$2,Inputs!$L$15:$L$25))/12),0)</f>
        <v/>
      </c>
      <c r="DO33" s="961">
        <f>IFERROR(DN33*(1+INDEX(Inputs!$P$15:$P$25,MATCH('Cash Flows - Market'!DO$2,Inputs!$L$15:$L$25))/12),0)</f>
        <v/>
      </c>
      <c r="DP33" s="961">
        <f>IFERROR(DO33*(1+INDEX(Inputs!$P$15:$P$25,MATCH('Cash Flows - Market'!DP$2,Inputs!$L$15:$L$25))/12),0)</f>
        <v/>
      </c>
      <c r="DQ33" s="961">
        <f>IFERROR(DP33*(1+INDEX(Inputs!$P$15:$P$25,MATCH('Cash Flows - Market'!DQ$2,Inputs!$L$15:$L$25))/12),0)</f>
        <v/>
      </c>
      <c r="DR33" s="961">
        <f>IFERROR(DQ33*(1+INDEX(Inputs!$P$15:$P$25,MATCH('Cash Flows - Market'!DR$2,Inputs!$L$15:$L$25))/12),0)</f>
        <v/>
      </c>
      <c r="DS33" s="961">
        <f>IFERROR(DR33*(1+INDEX(Inputs!$P$15:$P$25,MATCH('Cash Flows - Market'!DS$2,Inputs!$L$15:$L$25))/12),0)</f>
        <v/>
      </c>
      <c r="DT33" s="961">
        <f>IFERROR(DS33*(1+INDEX(Inputs!$P$15:$P$25,MATCH('Cash Flows - Market'!DT$2,Inputs!$L$15:$L$25))/12),0)</f>
        <v/>
      </c>
      <c r="DU33" s="961">
        <f>IFERROR(DT33*(1+INDEX(Inputs!$P$15:$P$25,MATCH('Cash Flows - Market'!DU$2,Inputs!$L$15:$L$25))/12),0)</f>
        <v/>
      </c>
      <c r="DV33" s="961">
        <f>IFERROR(DU33*(1+INDEX(Inputs!$P$15:$P$25,MATCH('Cash Flows - Market'!DV$2,Inputs!$L$15:$L$25))/12),0)</f>
        <v/>
      </c>
      <c r="DW33" s="961">
        <f>IFERROR(DV33*(1+INDEX(Inputs!$P$15:$P$25,MATCH('Cash Flows - Market'!DW$2,Inputs!$L$15:$L$25))/12),0)</f>
        <v/>
      </c>
      <c r="DX33" s="961">
        <f>IFERROR(DW33*(1+INDEX(Inputs!$P$15:$P$25,MATCH('Cash Flows - Market'!DX$2,Inputs!$L$15:$L$25))/12),0)</f>
        <v/>
      </c>
      <c r="DY33" s="961">
        <f>IFERROR(DX33*(1+INDEX(Inputs!$P$15:$P$25,MATCH('Cash Flows - Market'!DY$2,Inputs!$L$15:$L$25))/12),0)</f>
        <v/>
      </c>
      <c r="DZ33" s="961">
        <f>IFERROR(DY33*(1+INDEX(Inputs!$P$15:$P$25,MATCH('Cash Flows - Market'!DZ$2,Inputs!$L$15:$L$25))/12),0)</f>
        <v/>
      </c>
      <c r="EA33" s="961">
        <f>IFERROR(DZ33*(1+INDEX(Inputs!$P$15:$P$25,MATCH('Cash Flows - Market'!EA$2,Inputs!$L$15:$L$25))/12),0)</f>
        <v/>
      </c>
      <c r="EB33" s="961">
        <f>IFERROR(EA33*(1+INDEX(Inputs!$P$15:$P$25,MATCH('Cash Flows - Market'!EB$2,Inputs!$L$15:$L$25))/12),0)</f>
        <v/>
      </c>
      <c r="EC33" s="961">
        <f>IFERROR(EB33*(1+INDEX(Inputs!$P$15:$P$25,MATCH('Cash Flows - Market'!EC$2,Inputs!$L$15:$L$25))/12),0)</f>
        <v/>
      </c>
      <c r="ED33" s="961">
        <f>IFERROR(EC33*(1+INDEX(Inputs!$P$15:$P$25,MATCH('Cash Flows - Market'!ED$2,Inputs!$L$15:$L$25))/12),0)</f>
        <v/>
      </c>
      <c r="EE33" s="961">
        <f>IFERROR(ED33*(1+INDEX(Inputs!$P$15:$P$25,MATCH('Cash Flows - Market'!EE$2,Inputs!$L$15:$L$25))/12),0)</f>
        <v/>
      </c>
      <c r="EF33" s="961">
        <f>IFERROR(EE33*(1+INDEX(Inputs!$P$15:$P$25,MATCH('Cash Flows - Market'!EF$2,Inputs!$L$15:$L$25))/12),0)</f>
        <v/>
      </c>
      <c r="EG33" s="961">
        <f>IFERROR(EF33*(1+INDEX(Inputs!$P$15:$P$25,MATCH('Cash Flows - Market'!EG$2,Inputs!$L$15:$L$25))/12),0)</f>
        <v/>
      </c>
      <c r="EH33" s="961">
        <f>IFERROR(EG33*(1+INDEX(Inputs!$P$15:$P$25,MATCH('Cash Flows - Market'!EH$2,Inputs!$L$15:$L$25))/12),0)</f>
        <v/>
      </c>
      <c r="EI33" s="961">
        <f>IFERROR(EH33*(1+INDEX(Inputs!$P$15:$P$25,MATCH('Cash Flows - Market'!EI$2,Inputs!$L$15:$L$25))/12),0)</f>
        <v/>
      </c>
      <c r="EJ33" s="961">
        <f>IFERROR(EI33*(1+INDEX(Inputs!$P$15:$P$25,MATCH('Cash Flows - Market'!EJ$2,Inputs!$L$15:$L$25))/12),0)</f>
        <v/>
      </c>
      <c r="EK33" s="961">
        <f>IFERROR(EJ33*(1+INDEX(Inputs!$P$15:$P$25,MATCH('Cash Flows - Market'!EK$2,Inputs!$L$15:$L$25))/12),0)</f>
        <v/>
      </c>
      <c r="EL33" s="961">
        <f>IFERROR(EK33*(1+INDEX(Inputs!$P$15:$P$25,MATCH('Cash Flows - Market'!EL$2,Inputs!$L$15:$L$25))/12),0)</f>
        <v/>
      </c>
      <c r="EM33" s="961">
        <f>IFERROR(EL33*(1+INDEX(Inputs!$P$15:$P$25,MATCH('Cash Flows - Market'!EM$2,Inputs!$L$15:$L$25))/12),0)</f>
        <v/>
      </c>
      <c r="EN33" s="961">
        <f>IFERROR(EM33*(1+INDEX(Inputs!$P$15:$P$25,MATCH('Cash Flows - Market'!EN$2,Inputs!$L$15:$L$25))/12),0)</f>
        <v/>
      </c>
      <c r="EO33" s="961">
        <f>IFERROR(EN33*(1+INDEX(Inputs!$P$15:$P$25,MATCH('Cash Flows - Market'!EO$2,Inputs!$L$15:$L$25))/12),0)</f>
        <v/>
      </c>
      <c r="EP33" s="961">
        <f>IFERROR(EO33*(1+INDEX(Inputs!$P$15:$P$25,MATCH('Cash Flows - Market'!EP$2,Inputs!$L$15:$L$25))/12),0)</f>
        <v/>
      </c>
      <c r="EQ33" s="961">
        <f>IFERROR(EP33*(1+INDEX(Inputs!$P$15:$P$25,MATCH('Cash Flows - Market'!EQ$2,Inputs!$L$15:$L$25))/12),0)</f>
        <v/>
      </c>
      <c r="ER33" s="961">
        <f>IFERROR(EQ33*(1+INDEX(Inputs!$P$15:$P$25,MATCH('Cash Flows - Market'!ER$2,Inputs!$L$15:$L$25))/12),0)</f>
        <v/>
      </c>
      <c r="ES33" s="961">
        <f>IFERROR(ER33*(1+INDEX(Inputs!$P$15:$P$25,MATCH('Cash Flows - Market'!ES$2,Inputs!$L$15:$L$25))/12),0)</f>
        <v/>
      </c>
      <c r="ET33" s="961">
        <f>IFERROR(ES33*(1+INDEX(Inputs!$P$15:$P$25,MATCH('Cash Flows - Market'!ET$2,Inputs!$L$15:$L$25))/12),0)</f>
        <v/>
      </c>
      <c r="EU33" s="961">
        <f>IFERROR(ET33*(1+INDEX(Inputs!$P$15:$P$25,MATCH('Cash Flows - Market'!EU$2,Inputs!$L$15:$L$25))/12),0)</f>
        <v/>
      </c>
      <c r="EV33" s="961">
        <f>IFERROR(EU33*(1+INDEX(Inputs!$P$15:$P$25,MATCH('Cash Flows - Market'!EV$2,Inputs!$L$15:$L$25))/12),0)</f>
        <v/>
      </c>
    </row>
    <row r="34" ht="15" customHeight="1" s="546">
      <c r="C34" s="970">
        <f>R34</f>
        <v/>
      </c>
      <c r="D34" s="986" t="n"/>
      <c r="E34" s="987">
        <f>Inputs!I36</f>
        <v/>
      </c>
      <c r="F34" s="988">
        <f>Inputs!J36</f>
        <v/>
      </c>
      <c r="G34" s="961">
        <f>SUMIFS($U34:$EW34,$U$2:$EW$2,G$2)</f>
        <v/>
      </c>
      <c r="H34" s="961">
        <f>SUMIFS($U34:$EW34,$U$2:$EW$2,H$2)</f>
        <v/>
      </c>
      <c r="I34" s="961">
        <f>SUMIFS($U34:$EW34,$U$2:$EW$2,I$2)</f>
        <v/>
      </c>
      <c r="J34" s="961">
        <f>SUMIFS($U34:$EW34,$U$2:$EW$2,J$2)</f>
        <v/>
      </c>
      <c r="K34" s="961">
        <f>SUMIFS($U34:$EW34,$U$2:$EW$2,K$2)</f>
        <v/>
      </c>
      <c r="L34" s="961">
        <f>SUMIFS($U34:$EW34,$U$2:$EW$2,L$2)</f>
        <v/>
      </c>
      <c r="M34" s="961">
        <f>SUMIFS($U34:$EW34,$U$2:$EW$2,M$2)</f>
        <v/>
      </c>
      <c r="N34" s="961">
        <f>SUMIFS($U34:$EW34,$U$2:$EW$2,N$2)</f>
        <v/>
      </c>
      <c r="O34" s="961">
        <f>SUMIFS($U34:$EW34,$U$2:$EW$2,O$2)</f>
        <v/>
      </c>
      <c r="P34" s="962">
        <f>SUMIFS($U34:$EW34,$U$2:$EW$2,P$2)</f>
        <v/>
      </c>
      <c r="R34" s="759">
        <f>Inputs!G36</f>
        <v/>
      </c>
      <c r="U34" s="961">
        <f>(Inputs!$J36*Units)/12</f>
        <v/>
      </c>
      <c r="V34" s="961">
        <f>IFERROR(U34*(1+INDEX(Inputs!$P$15:$P$25,MATCH('Cash Flows - Market'!V$2,Inputs!$L$15:$L$25))/12),0)</f>
        <v/>
      </c>
      <c r="W34" s="961">
        <f>IFERROR(V34*(1+INDEX(Inputs!$P$15:$P$25,MATCH('Cash Flows - Market'!W$2,Inputs!$L$15:$L$25))/12),0)</f>
        <v/>
      </c>
      <c r="X34" s="961">
        <f>IFERROR(W34*(1+INDEX(Inputs!$P$15:$P$25,MATCH('Cash Flows - Market'!X$2,Inputs!$L$15:$L$25))/12),0)</f>
        <v/>
      </c>
      <c r="Y34" s="961">
        <f>IFERROR(X34*(1+INDEX(Inputs!$P$15:$P$25,MATCH('Cash Flows - Market'!Y$2,Inputs!$L$15:$L$25))/12),0)</f>
        <v/>
      </c>
      <c r="Z34" s="961">
        <f>IFERROR(Y34*(1+INDEX(Inputs!$P$15:$P$25,MATCH('Cash Flows - Market'!Z$2,Inputs!$L$15:$L$25))/12),0)</f>
        <v/>
      </c>
      <c r="AA34" s="961">
        <f>IFERROR(Z34*(1+INDEX(Inputs!$P$15:$P$25,MATCH('Cash Flows - Market'!AA$2,Inputs!$L$15:$L$25))/12),0)</f>
        <v/>
      </c>
      <c r="AB34" s="961">
        <f>IFERROR(AA34*(1+INDEX(Inputs!$P$15:$P$25,MATCH('Cash Flows - Market'!AB$2,Inputs!$L$15:$L$25))/12),0)</f>
        <v/>
      </c>
      <c r="AC34" s="961">
        <f>IFERROR(AB34*(1+INDEX(Inputs!$P$15:$P$25,MATCH('Cash Flows - Market'!AC$2,Inputs!$L$15:$L$25))/12),0)</f>
        <v/>
      </c>
      <c r="AD34" s="961">
        <f>IFERROR(AC34*(1+INDEX(Inputs!$P$15:$P$25,MATCH('Cash Flows - Market'!AD$2,Inputs!$L$15:$L$25))/12),0)</f>
        <v/>
      </c>
      <c r="AE34" s="961">
        <f>IFERROR(AD34*(1+INDEX(Inputs!$P$15:$P$25,MATCH('Cash Flows - Market'!AE$2,Inputs!$L$15:$L$25))/12),0)</f>
        <v/>
      </c>
      <c r="AF34" s="961">
        <f>IFERROR(AE34*(1+INDEX(Inputs!$P$15:$P$25,MATCH('Cash Flows - Market'!AF$2,Inputs!$L$15:$L$25))/12),0)</f>
        <v/>
      </c>
      <c r="AG34" s="961">
        <f>IFERROR(AF34*(1+INDEX(Inputs!$P$15:$P$25,MATCH('Cash Flows - Market'!AG$2,Inputs!$L$15:$L$25))/12),0)</f>
        <v/>
      </c>
      <c r="AH34" s="961">
        <f>IFERROR(AG34*(1+INDEX(Inputs!$P$15:$P$25,MATCH('Cash Flows - Market'!AH$2,Inputs!$L$15:$L$25))/12),0)</f>
        <v/>
      </c>
      <c r="AI34" s="961">
        <f>IFERROR(AH34*(1+INDEX(Inputs!$P$15:$P$25,MATCH('Cash Flows - Market'!AI$2,Inputs!$L$15:$L$25))/12),0)</f>
        <v/>
      </c>
      <c r="AJ34" s="961">
        <f>IFERROR(AI34*(1+INDEX(Inputs!$P$15:$P$25,MATCH('Cash Flows - Market'!AJ$2,Inputs!$L$15:$L$25))/12),0)</f>
        <v/>
      </c>
      <c r="AK34" s="961">
        <f>IFERROR(AJ34*(1+INDEX(Inputs!$P$15:$P$25,MATCH('Cash Flows - Market'!AK$2,Inputs!$L$15:$L$25))/12),0)</f>
        <v/>
      </c>
      <c r="AL34" s="961">
        <f>IFERROR(AK34*(1+INDEX(Inputs!$P$15:$P$25,MATCH('Cash Flows - Market'!AL$2,Inputs!$L$15:$L$25))/12),0)</f>
        <v/>
      </c>
      <c r="AM34" s="961">
        <f>IFERROR(AL34*(1+INDEX(Inputs!$P$15:$P$25,MATCH('Cash Flows - Market'!AM$2,Inputs!$L$15:$L$25))/12),0)</f>
        <v/>
      </c>
      <c r="AN34" s="961">
        <f>IFERROR(AM34*(1+INDEX(Inputs!$P$15:$P$25,MATCH('Cash Flows - Market'!AN$2,Inputs!$L$15:$L$25))/12),0)</f>
        <v/>
      </c>
      <c r="AO34" s="961">
        <f>IFERROR(AN34*(1+INDEX(Inputs!$P$15:$P$25,MATCH('Cash Flows - Market'!AO$2,Inputs!$L$15:$L$25))/12),0)</f>
        <v/>
      </c>
      <c r="AP34" s="961">
        <f>IFERROR(AO34*(1+INDEX(Inputs!$P$15:$P$25,MATCH('Cash Flows - Market'!AP$2,Inputs!$L$15:$L$25))/12),0)</f>
        <v/>
      </c>
      <c r="AQ34" s="961">
        <f>IFERROR(AP34*(1+INDEX(Inputs!$P$15:$P$25,MATCH('Cash Flows - Market'!AQ$2,Inputs!$L$15:$L$25))/12),0)</f>
        <v/>
      </c>
      <c r="AR34" s="961">
        <f>IFERROR(AQ34*(1+INDEX(Inputs!$P$15:$P$25,MATCH('Cash Flows - Market'!AR$2,Inputs!$L$15:$L$25))/12),0)</f>
        <v/>
      </c>
      <c r="AS34" s="961">
        <f>IFERROR(AR34*(1+INDEX(Inputs!$P$15:$P$25,MATCH('Cash Flows - Market'!AS$2,Inputs!$L$15:$L$25))/12),0)</f>
        <v/>
      </c>
      <c r="AT34" s="961">
        <f>IFERROR(AS34*(1+INDEX(Inputs!$P$15:$P$25,MATCH('Cash Flows - Market'!AT$2,Inputs!$L$15:$L$25))/12),0)</f>
        <v/>
      </c>
      <c r="AU34" s="961">
        <f>IFERROR(AT34*(1+INDEX(Inputs!$P$15:$P$25,MATCH('Cash Flows - Market'!AU$2,Inputs!$L$15:$L$25))/12),0)</f>
        <v/>
      </c>
      <c r="AV34" s="961">
        <f>IFERROR(AU34*(1+INDEX(Inputs!$P$15:$P$25,MATCH('Cash Flows - Market'!AV$2,Inputs!$L$15:$L$25))/12),0)</f>
        <v/>
      </c>
      <c r="AW34" s="961">
        <f>IFERROR(AV34*(1+INDEX(Inputs!$P$15:$P$25,MATCH('Cash Flows - Market'!AW$2,Inputs!$L$15:$L$25))/12),0)</f>
        <v/>
      </c>
      <c r="AX34" s="961">
        <f>IFERROR(AW34*(1+INDEX(Inputs!$P$15:$P$25,MATCH('Cash Flows - Market'!AX$2,Inputs!$L$15:$L$25))/12),0)</f>
        <v/>
      </c>
      <c r="AY34" s="961">
        <f>IFERROR(AX34*(1+INDEX(Inputs!$P$15:$P$25,MATCH('Cash Flows - Market'!AY$2,Inputs!$L$15:$L$25))/12),0)</f>
        <v/>
      </c>
      <c r="AZ34" s="961">
        <f>IFERROR(AY34*(1+INDEX(Inputs!$P$15:$P$25,MATCH('Cash Flows - Market'!AZ$2,Inputs!$L$15:$L$25))/12),0)</f>
        <v/>
      </c>
      <c r="BA34" s="961">
        <f>IFERROR(AZ34*(1+INDEX(Inputs!$P$15:$P$25,MATCH('Cash Flows - Market'!BA$2,Inputs!$L$15:$L$25))/12),0)</f>
        <v/>
      </c>
      <c r="BB34" s="961">
        <f>IFERROR(BA34*(1+INDEX(Inputs!$P$15:$P$25,MATCH('Cash Flows - Market'!BB$2,Inputs!$L$15:$L$25))/12),0)</f>
        <v/>
      </c>
      <c r="BC34" s="961">
        <f>IFERROR(BB34*(1+INDEX(Inputs!$P$15:$P$25,MATCH('Cash Flows - Market'!BC$2,Inputs!$L$15:$L$25))/12),0)</f>
        <v/>
      </c>
      <c r="BD34" s="961">
        <f>IFERROR(BC34*(1+INDEX(Inputs!$P$15:$P$25,MATCH('Cash Flows - Market'!BD$2,Inputs!$L$15:$L$25))/12),0)</f>
        <v/>
      </c>
      <c r="BE34" s="961">
        <f>IFERROR(BD34*(1+INDEX(Inputs!$P$15:$P$25,MATCH('Cash Flows - Market'!BE$2,Inputs!$L$15:$L$25))/12),0)</f>
        <v/>
      </c>
      <c r="BF34" s="961">
        <f>IFERROR(BE34*(1+INDEX(Inputs!$P$15:$P$25,MATCH('Cash Flows - Market'!BF$2,Inputs!$L$15:$L$25))/12),0)</f>
        <v/>
      </c>
      <c r="BG34" s="961">
        <f>IFERROR(BF34*(1+INDEX(Inputs!$P$15:$P$25,MATCH('Cash Flows - Market'!BG$2,Inputs!$L$15:$L$25))/12),0)</f>
        <v/>
      </c>
      <c r="BH34" s="961">
        <f>IFERROR(BG34*(1+INDEX(Inputs!$P$15:$P$25,MATCH('Cash Flows - Market'!BH$2,Inputs!$L$15:$L$25))/12),0)</f>
        <v/>
      </c>
      <c r="BI34" s="961">
        <f>IFERROR(BH34*(1+INDEX(Inputs!$P$15:$P$25,MATCH('Cash Flows - Market'!BI$2,Inputs!$L$15:$L$25))/12),0)</f>
        <v/>
      </c>
      <c r="BJ34" s="961">
        <f>IFERROR(BI34*(1+INDEX(Inputs!$P$15:$P$25,MATCH('Cash Flows - Market'!BJ$2,Inputs!$L$15:$L$25))/12),0)</f>
        <v/>
      </c>
      <c r="BK34" s="961">
        <f>IFERROR(BJ34*(1+INDEX(Inputs!$P$15:$P$25,MATCH('Cash Flows - Market'!BK$2,Inputs!$L$15:$L$25))/12),0)</f>
        <v/>
      </c>
      <c r="BL34" s="961">
        <f>IFERROR(BK34*(1+INDEX(Inputs!$P$15:$P$25,MATCH('Cash Flows - Market'!BL$2,Inputs!$L$15:$L$25))/12),0)</f>
        <v/>
      </c>
      <c r="BM34" s="961">
        <f>IFERROR(BL34*(1+INDEX(Inputs!$P$15:$P$25,MATCH('Cash Flows - Market'!BM$2,Inputs!$L$15:$L$25))/12),0)</f>
        <v/>
      </c>
      <c r="BN34" s="961">
        <f>IFERROR(BM34*(1+INDEX(Inputs!$P$15:$P$25,MATCH('Cash Flows - Market'!BN$2,Inputs!$L$15:$L$25))/12),0)</f>
        <v/>
      </c>
      <c r="BO34" s="961">
        <f>IFERROR(BN34*(1+INDEX(Inputs!$P$15:$P$25,MATCH('Cash Flows - Market'!BO$2,Inputs!$L$15:$L$25))/12),0)</f>
        <v/>
      </c>
      <c r="BP34" s="961">
        <f>IFERROR(BO34*(1+INDEX(Inputs!$P$15:$P$25,MATCH('Cash Flows - Market'!BP$2,Inputs!$L$15:$L$25))/12),0)</f>
        <v/>
      </c>
      <c r="BQ34" s="961">
        <f>IFERROR(BP34*(1+INDEX(Inputs!$P$15:$P$25,MATCH('Cash Flows - Market'!BQ$2,Inputs!$L$15:$L$25))/12),0)</f>
        <v/>
      </c>
      <c r="BR34" s="961">
        <f>IFERROR(BQ34*(1+INDEX(Inputs!$P$15:$P$25,MATCH('Cash Flows - Market'!BR$2,Inputs!$L$15:$L$25))/12),0)</f>
        <v/>
      </c>
      <c r="BS34" s="961">
        <f>IFERROR(BR34*(1+INDEX(Inputs!$P$15:$P$25,MATCH('Cash Flows - Market'!BS$2,Inputs!$L$15:$L$25))/12),0)</f>
        <v/>
      </c>
      <c r="BT34" s="961">
        <f>IFERROR(BS34*(1+INDEX(Inputs!$P$15:$P$25,MATCH('Cash Flows - Market'!BT$2,Inputs!$L$15:$L$25))/12),0)</f>
        <v/>
      </c>
      <c r="BU34" s="961">
        <f>IFERROR(BT34*(1+INDEX(Inputs!$P$15:$P$25,MATCH('Cash Flows - Market'!BU$2,Inputs!$L$15:$L$25))/12),0)</f>
        <v/>
      </c>
      <c r="BV34" s="961">
        <f>IFERROR(BU34*(1+INDEX(Inputs!$P$15:$P$25,MATCH('Cash Flows - Market'!BV$2,Inputs!$L$15:$L$25))/12),0)</f>
        <v/>
      </c>
      <c r="BW34" s="961">
        <f>IFERROR(BV34*(1+INDEX(Inputs!$P$15:$P$25,MATCH('Cash Flows - Market'!BW$2,Inputs!$L$15:$L$25))/12),0)</f>
        <v/>
      </c>
      <c r="BX34" s="961">
        <f>IFERROR(BW34*(1+INDEX(Inputs!$P$15:$P$25,MATCH('Cash Flows - Market'!BX$2,Inputs!$L$15:$L$25))/12),0)</f>
        <v/>
      </c>
      <c r="BY34" s="961">
        <f>IFERROR(BX34*(1+INDEX(Inputs!$P$15:$P$25,MATCH('Cash Flows - Market'!BY$2,Inputs!$L$15:$L$25))/12),0)</f>
        <v/>
      </c>
      <c r="BZ34" s="961">
        <f>IFERROR(BY34*(1+INDEX(Inputs!$P$15:$P$25,MATCH('Cash Flows - Market'!BZ$2,Inputs!$L$15:$L$25))/12),0)</f>
        <v/>
      </c>
      <c r="CA34" s="961">
        <f>IFERROR(BZ34*(1+INDEX(Inputs!$P$15:$P$25,MATCH('Cash Flows - Market'!CA$2,Inputs!$L$15:$L$25))/12),0)</f>
        <v/>
      </c>
      <c r="CB34" s="961">
        <f>IFERROR(CA34*(1+INDEX(Inputs!$P$15:$P$25,MATCH('Cash Flows - Market'!CB$2,Inputs!$L$15:$L$25))/12),0)</f>
        <v/>
      </c>
      <c r="CC34" s="961">
        <f>IFERROR(CB34*(1+INDEX(Inputs!$P$15:$P$25,MATCH('Cash Flows - Market'!CC$2,Inputs!$L$15:$L$25))/12),0)</f>
        <v/>
      </c>
      <c r="CD34" s="961">
        <f>IFERROR(CC34*(1+INDEX(Inputs!$P$15:$P$25,MATCH('Cash Flows - Market'!CD$2,Inputs!$L$15:$L$25))/12),0)</f>
        <v/>
      </c>
      <c r="CE34" s="961">
        <f>IFERROR(CD34*(1+INDEX(Inputs!$P$15:$P$25,MATCH('Cash Flows - Market'!CE$2,Inputs!$L$15:$L$25))/12),0)</f>
        <v/>
      </c>
      <c r="CF34" s="961">
        <f>IFERROR(CE34*(1+INDEX(Inputs!$P$15:$P$25,MATCH('Cash Flows - Market'!CF$2,Inputs!$L$15:$L$25))/12),0)</f>
        <v/>
      </c>
      <c r="CG34" s="961">
        <f>IFERROR(CF34*(1+INDEX(Inputs!$P$15:$P$25,MATCH('Cash Flows - Market'!CG$2,Inputs!$L$15:$L$25))/12),0)</f>
        <v/>
      </c>
      <c r="CH34" s="961">
        <f>IFERROR(CG34*(1+INDEX(Inputs!$P$15:$P$25,MATCH('Cash Flows - Market'!CH$2,Inputs!$L$15:$L$25))/12),0)</f>
        <v/>
      </c>
      <c r="CI34" s="961">
        <f>IFERROR(CH34*(1+INDEX(Inputs!$P$15:$P$25,MATCH('Cash Flows - Market'!CI$2,Inputs!$L$15:$L$25))/12),0)</f>
        <v/>
      </c>
      <c r="CJ34" s="961">
        <f>IFERROR(CI34*(1+INDEX(Inputs!$P$15:$P$25,MATCH('Cash Flows - Market'!CJ$2,Inputs!$L$15:$L$25))/12),0)</f>
        <v/>
      </c>
      <c r="CK34" s="961">
        <f>IFERROR(CJ34*(1+INDEX(Inputs!$P$15:$P$25,MATCH('Cash Flows - Market'!CK$2,Inputs!$L$15:$L$25))/12),0)</f>
        <v/>
      </c>
      <c r="CL34" s="961">
        <f>IFERROR(CK34*(1+INDEX(Inputs!$P$15:$P$25,MATCH('Cash Flows - Market'!CL$2,Inputs!$L$15:$L$25))/12),0)</f>
        <v/>
      </c>
      <c r="CM34" s="961">
        <f>IFERROR(CL34*(1+INDEX(Inputs!$P$15:$P$25,MATCH('Cash Flows - Market'!CM$2,Inputs!$L$15:$L$25))/12),0)</f>
        <v/>
      </c>
      <c r="CN34" s="961">
        <f>IFERROR(CM34*(1+INDEX(Inputs!$P$15:$P$25,MATCH('Cash Flows - Market'!CN$2,Inputs!$L$15:$L$25))/12),0)</f>
        <v/>
      </c>
      <c r="CO34" s="961">
        <f>IFERROR(CN34*(1+INDEX(Inputs!$P$15:$P$25,MATCH('Cash Flows - Market'!CO$2,Inputs!$L$15:$L$25))/12),0)</f>
        <v/>
      </c>
      <c r="CP34" s="961">
        <f>IFERROR(CO34*(1+INDEX(Inputs!$P$15:$P$25,MATCH('Cash Flows - Market'!CP$2,Inputs!$L$15:$L$25))/12),0)</f>
        <v/>
      </c>
      <c r="CQ34" s="961">
        <f>IFERROR(CP34*(1+INDEX(Inputs!$P$15:$P$25,MATCH('Cash Flows - Market'!CQ$2,Inputs!$L$15:$L$25))/12),0)</f>
        <v/>
      </c>
      <c r="CR34" s="961">
        <f>IFERROR(CQ34*(1+INDEX(Inputs!$P$15:$P$25,MATCH('Cash Flows - Market'!CR$2,Inputs!$L$15:$L$25))/12),0)</f>
        <v/>
      </c>
      <c r="CS34" s="961">
        <f>IFERROR(CR34*(1+INDEX(Inputs!$P$15:$P$25,MATCH('Cash Flows - Market'!CS$2,Inputs!$L$15:$L$25))/12),0)</f>
        <v/>
      </c>
      <c r="CT34" s="961">
        <f>IFERROR(CS34*(1+INDEX(Inputs!$P$15:$P$25,MATCH('Cash Flows - Market'!CT$2,Inputs!$L$15:$L$25))/12),0)</f>
        <v/>
      </c>
      <c r="CU34" s="961">
        <f>IFERROR(CT34*(1+INDEX(Inputs!$P$15:$P$25,MATCH('Cash Flows - Market'!CU$2,Inputs!$L$15:$L$25))/12),0)</f>
        <v/>
      </c>
      <c r="CV34" s="961">
        <f>IFERROR(CU34*(1+INDEX(Inputs!$P$15:$P$25,MATCH('Cash Flows - Market'!CV$2,Inputs!$L$15:$L$25))/12),0)</f>
        <v/>
      </c>
      <c r="CW34" s="961">
        <f>IFERROR(CV34*(1+INDEX(Inputs!$P$15:$P$25,MATCH('Cash Flows - Market'!CW$2,Inputs!$L$15:$L$25))/12),0)</f>
        <v/>
      </c>
      <c r="CX34" s="961">
        <f>IFERROR(CW34*(1+INDEX(Inputs!$P$15:$P$25,MATCH('Cash Flows - Market'!CX$2,Inputs!$L$15:$L$25))/12),0)</f>
        <v/>
      </c>
      <c r="CY34" s="961">
        <f>IFERROR(CX34*(1+INDEX(Inputs!$P$15:$P$25,MATCH('Cash Flows - Market'!CY$2,Inputs!$L$15:$L$25))/12),0)</f>
        <v/>
      </c>
      <c r="CZ34" s="961">
        <f>IFERROR(CY34*(1+INDEX(Inputs!$P$15:$P$25,MATCH('Cash Flows - Market'!CZ$2,Inputs!$L$15:$L$25))/12),0)</f>
        <v/>
      </c>
      <c r="DA34" s="961">
        <f>IFERROR(CZ34*(1+INDEX(Inputs!$P$15:$P$25,MATCH('Cash Flows - Market'!DA$2,Inputs!$L$15:$L$25))/12),0)</f>
        <v/>
      </c>
      <c r="DB34" s="961">
        <f>IFERROR(DA34*(1+INDEX(Inputs!$P$15:$P$25,MATCH('Cash Flows - Market'!DB$2,Inputs!$L$15:$L$25))/12),0)</f>
        <v/>
      </c>
      <c r="DC34" s="961">
        <f>IFERROR(DB34*(1+INDEX(Inputs!$P$15:$P$25,MATCH('Cash Flows - Market'!DC$2,Inputs!$L$15:$L$25))/12),0)</f>
        <v/>
      </c>
      <c r="DD34" s="961">
        <f>IFERROR(DC34*(1+INDEX(Inputs!$P$15:$P$25,MATCH('Cash Flows - Market'!DD$2,Inputs!$L$15:$L$25))/12),0)</f>
        <v/>
      </c>
      <c r="DE34" s="961">
        <f>IFERROR(DD34*(1+INDEX(Inputs!$P$15:$P$25,MATCH('Cash Flows - Market'!DE$2,Inputs!$L$15:$L$25))/12),0)</f>
        <v/>
      </c>
      <c r="DF34" s="961">
        <f>IFERROR(DE34*(1+INDEX(Inputs!$P$15:$P$25,MATCH('Cash Flows - Market'!DF$2,Inputs!$L$15:$L$25))/12),0)</f>
        <v/>
      </c>
      <c r="DG34" s="961">
        <f>IFERROR(DF34*(1+INDEX(Inputs!$P$15:$P$25,MATCH('Cash Flows - Market'!DG$2,Inputs!$L$15:$L$25))/12),0)</f>
        <v/>
      </c>
      <c r="DH34" s="961">
        <f>IFERROR(DG34*(1+INDEX(Inputs!$P$15:$P$25,MATCH('Cash Flows - Market'!DH$2,Inputs!$L$15:$L$25))/12),0)</f>
        <v/>
      </c>
      <c r="DI34" s="961">
        <f>IFERROR(DH34*(1+INDEX(Inputs!$P$15:$P$25,MATCH('Cash Flows - Market'!DI$2,Inputs!$L$15:$L$25))/12),0)</f>
        <v/>
      </c>
      <c r="DJ34" s="961">
        <f>IFERROR(DI34*(1+INDEX(Inputs!$P$15:$P$25,MATCH('Cash Flows - Market'!DJ$2,Inputs!$L$15:$L$25))/12),0)</f>
        <v/>
      </c>
      <c r="DK34" s="961">
        <f>IFERROR(DJ34*(1+INDEX(Inputs!$P$15:$P$25,MATCH('Cash Flows - Market'!DK$2,Inputs!$L$15:$L$25))/12),0)</f>
        <v/>
      </c>
      <c r="DL34" s="961">
        <f>IFERROR(DK34*(1+INDEX(Inputs!$P$15:$P$25,MATCH('Cash Flows - Market'!DL$2,Inputs!$L$15:$L$25))/12),0)</f>
        <v/>
      </c>
      <c r="DM34" s="961">
        <f>IFERROR(DL34*(1+INDEX(Inputs!$P$15:$P$25,MATCH('Cash Flows - Market'!DM$2,Inputs!$L$15:$L$25))/12),0)</f>
        <v/>
      </c>
      <c r="DN34" s="961">
        <f>IFERROR(DM34*(1+INDEX(Inputs!$P$15:$P$25,MATCH('Cash Flows - Market'!DN$2,Inputs!$L$15:$L$25))/12),0)</f>
        <v/>
      </c>
      <c r="DO34" s="961">
        <f>IFERROR(DN34*(1+INDEX(Inputs!$P$15:$P$25,MATCH('Cash Flows - Market'!DO$2,Inputs!$L$15:$L$25))/12),0)</f>
        <v/>
      </c>
      <c r="DP34" s="961">
        <f>IFERROR(DO34*(1+INDEX(Inputs!$P$15:$P$25,MATCH('Cash Flows - Market'!DP$2,Inputs!$L$15:$L$25))/12),0)</f>
        <v/>
      </c>
      <c r="DQ34" s="961">
        <f>IFERROR(DP34*(1+INDEX(Inputs!$P$15:$P$25,MATCH('Cash Flows - Market'!DQ$2,Inputs!$L$15:$L$25))/12),0)</f>
        <v/>
      </c>
      <c r="DR34" s="961">
        <f>IFERROR(DQ34*(1+INDEX(Inputs!$P$15:$P$25,MATCH('Cash Flows - Market'!DR$2,Inputs!$L$15:$L$25))/12),0)</f>
        <v/>
      </c>
      <c r="DS34" s="961">
        <f>IFERROR(DR34*(1+INDEX(Inputs!$P$15:$P$25,MATCH('Cash Flows - Market'!DS$2,Inputs!$L$15:$L$25))/12),0)</f>
        <v/>
      </c>
      <c r="DT34" s="961">
        <f>IFERROR(DS34*(1+INDEX(Inputs!$P$15:$P$25,MATCH('Cash Flows - Market'!DT$2,Inputs!$L$15:$L$25))/12),0)</f>
        <v/>
      </c>
      <c r="DU34" s="961">
        <f>IFERROR(DT34*(1+INDEX(Inputs!$P$15:$P$25,MATCH('Cash Flows - Market'!DU$2,Inputs!$L$15:$L$25))/12),0)</f>
        <v/>
      </c>
      <c r="DV34" s="961">
        <f>IFERROR(DU34*(1+INDEX(Inputs!$P$15:$P$25,MATCH('Cash Flows - Market'!DV$2,Inputs!$L$15:$L$25))/12),0)</f>
        <v/>
      </c>
      <c r="DW34" s="961">
        <f>IFERROR(DV34*(1+INDEX(Inputs!$P$15:$P$25,MATCH('Cash Flows - Market'!DW$2,Inputs!$L$15:$L$25))/12),0)</f>
        <v/>
      </c>
      <c r="DX34" s="961">
        <f>IFERROR(DW34*(1+INDEX(Inputs!$P$15:$P$25,MATCH('Cash Flows - Market'!DX$2,Inputs!$L$15:$L$25))/12),0)</f>
        <v/>
      </c>
      <c r="DY34" s="961">
        <f>IFERROR(DX34*(1+INDEX(Inputs!$P$15:$P$25,MATCH('Cash Flows - Market'!DY$2,Inputs!$L$15:$L$25))/12),0)</f>
        <v/>
      </c>
      <c r="DZ34" s="961">
        <f>IFERROR(DY34*(1+INDEX(Inputs!$P$15:$P$25,MATCH('Cash Flows - Market'!DZ$2,Inputs!$L$15:$L$25))/12),0)</f>
        <v/>
      </c>
      <c r="EA34" s="961">
        <f>IFERROR(DZ34*(1+INDEX(Inputs!$P$15:$P$25,MATCH('Cash Flows - Market'!EA$2,Inputs!$L$15:$L$25))/12),0)</f>
        <v/>
      </c>
      <c r="EB34" s="961">
        <f>IFERROR(EA34*(1+INDEX(Inputs!$P$15:$P$25,MATCH('Cash Flows - Market'!EB$2,Inputs!$L$15:$L$25))/12),0)</f>
        <v/>
      </c>
      <c r="EC34" s="961">
        <f>IFERROR(EB34*(1+INDEX(Inputs!$P$15:$P$25,MATCH('Cash Flows - Market'!EC$2,Inputs!$L$15:$L$25))/12),0)</f>
        <v/>
      </c>
      <c r="ED34" s="961">
        <f>IFERROR(EC34*(1+INDEX(Inputs!$P$15:$P$25,MATCH('Cash Flows - Market'!ED$2,Inputs!$L$15:$L$25))/12),0)</f>
        <v/>
      </c>
      <c r="EE34" s="961">
        <f>IFERROR(ED34*(1+INDEX(Inputs!$P$15:$P$25,MATCH('Cash Flows - Market'!EE$2,Inputs!$L$15:$L$25))/12),0)</f>
        <v/>
      </c>
      <c r="EF34" s="961">
        <f>IFERROR(EE34*(1+INDEX(Inputs!$P$15:$P$25,MATCH('Cash Flows - Market'!EF$2,Inputs!$L$15:$L$25))/12),0)</f>
        <v/>
      </c>
      <c r="EG34" s="961">
        <f>IFERROR(EF34*(1+INDEX(Inputs!$P$15:$P$25,MATCH('Cash Flows - Market'!EG$2,Inputs!$L$15:$L$25))/12),0)</f>
        <v/>
      </c>
      <c r="EH34" s="961">
        <f>IFERROR(EG34*(1+INDEX(Inputs!$P$15:$P$25,MATCH('Cash Flows - Market'!EH$2,Inputs!$L$15:$L$25))/12),0)</f>
        <v/>
      </c>
      <c r="EI34" s="961">
        <f>IFERROR(EH34*(1+INDEX(Inputs!$P$15:$P$25,MATCH('Cash Flows - Market'!EI$2,Inputs!$L$15:$L$25))/12),0)</f>
        <v/>
      </c>
      <c r="EJ34" s="961">
        <f>IFERROR(EI34*(1+INDEX(Inputs!$P$15:$P$25,MATCH('Cash Flows - Market'!EJ$2,Inputs!$L$15:$L$25))/12),0)</f>
        <v/>
      </c>
      <c r="EK34" s="961">
        <f>IFERROR(EJ34*(1+INDEX(Inputs!$P$15:$P$25,MATCH('Cash Flows - Market'!EK$2,Inputs!$L$15:$L$25))/12),0)</f>
        <v/>
      </c>
      <c r="EL34" s="961">
        <f>IFERROR(EK34*(1+INDEX(Inputs!$P$15:$P$25,MATCH('Cash Flows - Market'!EL$2,Inputs!$L$15:$L$25))/12),0)</f>
        <v/>
      </c>
      <c r="EM34" s="961">
        <f>IFERROR(EL34*(1+INDEX(Inputs!$P$15:$P$25,MATCH('Cash Flows - Market'!EM$2,Inputs!$L$15:$L$25))/12),0)</f>
        <v/>
      </c>
      <c r="EN34" s="961">
        <f>IFERROR(EM34*(1+INDEX(Inputs!$P$15:$P$25,MATCH('Cash Flows - Market'!EN$2,Inputs!$L$15:$L$25))/12),0)</f>
        <v/>
      </c>
      <c r="EO34" s="961">
        <f>IFERROR(EN34*(1+INDEX(Inputs!$P$15:$P$25,MATCH('Cash Flows - Market'!EO$2,Inputs!$L$15:$L$25))/12),0)</f>
        <v/>
      </c>
      <c r="EP34" s="961">
        <f>IFERROR(EO34*(1+INDEX(Inputs!$P$15:$P$25,MATCH('Cash Flows - Market'!EP$2,Inputs!$L$15:$L$25))/12),0)</f>
        <v/>
      </c>
      <c r="EQ34" s="961">
        <f>IFERROR(EP34*(1+INDEX(Inputs!$P$15:$P$25,MATCH('Cash Flows - Market'!EQ$2,Inputs!$L$15:$L$25))/12),0)</f>
        <v/>
      </c>
      <c r="ER34" s="961">
        <f>IFERROR(EQ34*(1+INDEX(Inputs!$P$15:$P$25,MATCH('Cash Flows - Market'!ER$2,Inputs!$L$15:$L$25))/12),0)</f>
        <v/>
      </c>
      <c r="ES34" s="961">
        <f>IFERROR(ER34*(1+INDEX(Inputs!$P$15:$P$25,MATCH('Cash Flows - Market'!ES$2,Inputs!$L$15:$L$25))/12),0)</f>
        <v/>
      </c>
      <c r="ET34" s="961">
        <f>IFERROR(ES34*(1+INDEX(Inputs!$P$15:$P$25,MATCH('Cash Flows - Market'!ET$2,Inputs!$L$15:$L$25))/12),0)</f>
        <v/>
      </c>
      <c r="EU34" s="961">
        <f>IFERROR(ET34*(1+INDEX(Inputs!$P$15:$P$25,MATCH('Cash Flows - Market'!EU$2,Inputs!$L$15:$L$25))/12),0)</f>
        <v/>
      </c>
      <c r="EV34" s="961">
        <f>IFERROR(EU34*(1+INDEX(Inputs!$P$15:$P$25,MATCH('Cash Flows - Market'!EV$2,Inputs!$L$15:$L$25))/12),0)</f>
        <v/>
      </c>
    </row>
    <row r="35" ht="15" customHeight="1" s="546">
      <c r="C35" s="970">
        <f>R35</f>
        <v/>
      </c>
      <c r="D35" s="986" t="n"/>
      <c r="E35" s="987">
        <f>Inputs!I37</f>
        <v/>
      </c>
      <c r="F35" s="988">
        <f>Inputs!J37</f>
        <v/>
      </c>
      <c r="G35" s="961">
        <f>SUMIFS($U35:$EW35,$U$2:$EW$2,G$2)</f>
        <v/>
      </c>
      <c r="H35" s="961">
        <f>SUMIFS($U35:$EW35,$U$2:$EW$2,H$2)</f>
        <v/>
      </c>
      <c r="I35" s="961">
        <f>SUMIFS($U35:$EW35,$U$2:$EW$2,I$2)</f>
        <v/>
      </c>
      <c r="J35" s="961">
        <f>SUMIFS($U35:$EW35,$U$2:$EW$2,J$2)</f>
        <v/>
      </c>
      <c r="K35" s="961">
        <f>SUMIFS($U35:$EW35,$U$2:$EW$2,K$2)</f>
        <v/>
      </c>
      <c r="L35" s="961">
        <f>SUMIFS($U35:$EW35,$U$2:$EW$2,L$2)</f>
        <v/>
      </c>
      <c r="M35" s="961">
        <f>SUMIFS($U35:$EW35,$U$2:$EW$2,M$2)</f>
        <v/>
      </c>
      <c r="N35" s="961">
        <f>SUMIFS($U35:$EW35,$U$2:$EW$2,N$2)</f>
        <v/>
      </c>
      <c r="O35" s="961">
        <f>SUMIFS($U35:$EW35,$U$2:$EW$2,O$2)</f>
        <v/>
      </c>
      <c r="P35" s="962">
        <f>SUMIFS($U35:$EW35,$U$2:$EW$2,P$2)</f>
        <v/>
      </c>
      <c r="R35" s="759">
        <f>Inputs!G37</f>
        <v/>
      </c>
      <c r="U35" s="961">
        <f>(Inputs!$J37*Units)/12</f>
        <v/>
      </c>
      <c r="V35" s="961">
        <f>IFERROR(U35*(1+INDEX(Inputs!$P$15:$P$25,MATCH('Cash Flows - Market'!V$2,Inputs!$L$15:$L$25))/12),0)</f>
        <v/>
      </c>
      <c r="W35" s="961">
        <f>IFERROR(V35*(1+INDEX(Inputs!$P$15:$P$25,MATCH('Cash Flows - Market'!W$2,Inputs!$L$15:$L$25))/12),0)</f>
        <v/>
      </c>
      <c r="X35" s="961">
        <f>IFERROR(W35*(1+INDEX(Inputs!$P$15:$P$25,MATCH('Cash Flows - Market'!X$2,Inputs!$L$15:$L$25))/12),0)</f>
        <v/>
      </c>
      <c r="Y35" s="961">
        <f>IFERROR(X35*(1+INDEX(Inputs!$P$15:$P$25,MATCH('Cash Flows - Market'!Y$2,Inputs!$L$15:$L$25))/12),0)</f>
        <v/>
      </c>
      <c r="Z35" s="961">
        <f>IFERROR(Y35*(1+INDEX(Inputs!$P$15:$P$25,MATCH('Cash Flows - Market'!Z$2,Inputs!$L$15:$L$25))/12),0)</f>
        <v/>
      </c>
      <c r="AA35" s="961">
        <f>IFERROR(Z35*(1+INDEX(Inputs!$P$15:$P$25,MATCH('Cash Flows - Market'!AA$2,Inputs!$L$15:$L$25))/12),0)</f>
        <v/>
      </c>
      <c r="AB35" s="961">
        <f>IFERROR(AA35*(1+INDEX(Inputs!$P$15:$P$25,MATCH('Cash Flows - Market'!AB$2,Inputs!$L$15:$L$25))/12),0)</f>
        <v/>
      </c>
      <c r="AC35" s="961">
        <f>IFERROR(AB35*(1+INDEX(Inputs!$P$15:$P$25,MATCH('Cash Flows - Market'!AC$2,Inputs!$L$15:$L$25))/12),0)</f>
        <v/>
      </c>
      <c r="AD35" s="961">
        <f>IFERROR(AC35*(1+INDEX(Inputs!$P$15:$P$25,MATCH('Cash Flows - Market'!AD$2,Inputs!$L$15:$L$25))/12),0)</f>
        <v/>
      </c>
      <c r="AE35" s="961">
        <f>IFERROR(AD35*(1+INDEX(Inputs!$P$15:$P$25,MATCH('Cash Flows - Market'!AE$2,Inputs!$L$15:$L$25))/12),0)</f>
        <v/>
      </c>
      <c r="AF35" s="961">
        <f>IFERROR(AE35*(1+INDEX(Inputs!$P$15:$P$25,MATCH('Cash Flows - Market'!AF$2,Inputs!$L$15:$L$25))/12),0)</f>
        <v/>
      </c>
      <c r="AG35" s="961">
        <f>IFERROR(AF35*(1+INDEX(Inputs!$P$15:$P$25,MATCH('Cash Flows - Market'!AG$2,Inputs!$L$15:$L$25))/12),0)</f>
        <v/>
      </c>
      <c r="AH35" s="961">
        <f>IFERROR(AG35*(1+INDEX(Inputs!$P$15:$P$25,MATCH('Cash Flows - Market'!AH$2,Inputs!$L$15:$L$25))/12),0)</f>
        <v/>
      </c>
      <c r="AI35" s="961">
        <f>IFERROR(AH35*(1+INDEX(Inputs!$P$15:$P$25,MATCH('Cash Flows - Market'!AI$2,Inputs!$L$15:$L$25))/12),0)</f>
        <v/>
      </c>
      <c r="AJ35" s="961">
        <f>IFERROR(AI35*(1+INDEX(Inputs!$P$15:$P$25,MATCH('Cash Flows - Market'!AJ$2,Inputs!$L$15:$L$25))/12),0)</f>
        <v/>
      </c>
      <c r="AK35" s="961">
        <f>IFERROR(AJ35*(1+INDEX(Inputs!$P$15:$P$25,MATCH('Cash Flows - Market'!AK$2,Inputs!$L$15:$L$25))/12),0)</f>
        <v/>
      </c>
      <c r="AL35" s="961">
        <f>IFERROR(AK35*(1+INDEX(Inputs!$P$15:$P$25,MATCH('Cash Flows - Market'!AL$2,Inputs!$L$15:$L$25))/12),0)</f>
        <v/>
      </c>
      <c r="AM35" s="961">
        <f>IFERROR(AL35*(1+INDEX(Inputs!$P$15:$P$25,MATCH('Cash Flows - Market'!AM$2,Inputs!$L$15:$L$25))/12),0)</f>
        <v/>
      </c>
      <c r="AN35" s="961">
        <f>IFERROR(AM35*(1+INDEX(Inputs!$P$15:$P$25,MATCH('Cash Flows - Market'!AN$2,Inputs!$L$15:$L$25))/12),0)</f>
        <v/>
      </c>
      <c r="AO35" s="961">
        <f>IFERROR(AN35*(1+INDEX(Inputs!$P$15:$P$25,MATCH('Cash Flows - Market'!AO$2,Inputs!$L$15:$L$25))/12),0)</f>
        <v/>
      </c>
      <c r="AP35" s="961">
        <f>IFERROR(AO35*(1+INDEX(Inputs!$P$15:$P$25,MATCH('Cash Flows - Market'!AP$2,Inputs!$L$15:$L$25))/12),0)</f>
        <v/>
      </c>
      <c r="AQ35" s="961">
        <f>IFERROR(AP35*(1+INDEX(Inputs!$P$15:$P$25,MATCH('Cash Flows - Market'!AQ$2,Inputs!$L$15:$L$25))/12),0)</f>
        <v/>
      </c>
      <c r="AR35" s="961">
        <f>IFERROR(AQ35*(1+INDEX(Inputs!$P$15:$P$25,MATCH('Cash Flows - Market'!AR$2,Inputs!$L$15:$L$25))/12),0)</f>
        <v/>
      </c>
      <c r="AS35" s="961">
        <f>IFERROR(AR35*(1+INDEX(Inputs!$P$15:$P$25,MATCH('Cash Flows - Market'!AS$2,Inputs!$L$15:$L$25))/12),0)</f>
        <v/>
      </c>
      <c r="AT35" s="961">
        <f>IFERROR(AS35*(1+INDEX(Inputs!$P$15:$P$25,MATCH('Cash Flows - Market'!AT$2,Inputs!$L$15:$L$25))/12),0)</f>
        <v/>
      </c>
      <c r="AU35" s="961">
        <f>IFERROR(AT35*(1+INDEX(Inputs!$P$15:$P$25,MATCH('Cash Flows - Market'!AU$2,Inputs!$L$15:$L$25))/12),0)</f>
        <v/>
      </c>
      <c r="AV35" s="961">
        <f>IFERROR(AU35*(1+INDEX(Inputs!$P$15:$P$25,MATCH('Cash Flows - Market'!AV$2,Inputs!$L$15:$L$25))/12),0)</f>
        <v/>
      </c>
      <c r="AW35" s="961">
        <f>IFERROR(AV35*(1+INDEX(Inputs!$P$15:$P$25,MATCH('Cash Flows - Market'!AW$2,Inputs!$L$15:$L$25))/12),0)</f>
        <v/>
      </c>
      <c r="AX35" s="961">
        <f>IFERROR(AW35*(1+INDEX(Inputs!$P$15:$P$25,MATCH('Cash Flows - Market'!AX$2,Inputs!$L$15:$L$25))/12),0)</f>
        <v/>
      </c>
      <c r="AY35" s="961">
        <f>IFERROR(AX35*(1+INDEX(Inputs!$P$15:$P$25,MATCH('Cash Flows - Market'!AY$2,Inputs!$L$15:$L$25))/12),0)</f>
        <v/>
      </c>
      <c r="AZ35" s="961">
        <f>IFERROR(AY35*(1+INDEX(Inputs!$P$15:$P$25,MATCH('Cash Flows - Market'!AZ$2,Inputs!$L$15:$L$25))/12),0)</f>
        <v/>
      </c>
      <c r="BA35" s="961">
        <f>IFERROR(AZ35*(1+INDEX(Inputs!$P$15:$P$25,MATCH('Cash Flows - Market'!BA$2,Inputs!$L$15:$L$25))/12),0)</f>
        <v/>
      </c>
      <c r="BB35" s="961">
        <f>IFERROR(BA35*(1+INDEX(Inputs!$P$15:$P$25,MATCH('Cash Flows - Market'!BB$2,Inputs!$L$15:$L$25))/12),0)</f>
        <v/>
      </c>
      <c r="BC35" s="961">
        <f>IFERROR(BB35*(1+INDEX(Inputs!$P$15:$P$25,MATCH('Cash Flows - Market'!BC$2,Inputs!$L$15:$L$25))/12),0)</f>
        <v/>
      </c>
      <c r="BD35" s="961">
        <f>IFERROR(BC35*(1+INDEX(Inputs!$P$15:$P$25,MATCH('Cash Flows - Market'!BD$2,Inputs!$L$15:$L$25))/12),0)</f>
        <v/>
      </c>
      <c r="BE35" s="961">
        <f>IFERROR(BD35*(1+INDEX(Inputs!$P$15:$P$25,MATCH('Cash Flows - Market'!BE$2,Inputs!$L$15:$L$25))/12),0)</f>
        <v/>
      </c>
      <c r="BF35" s="961">
        <f>IFERROR(BE35*(1+INDEX(Inputs!$P$15:$P$25,MATCH('Cash Flows - Market'!BF$2,Inputs!$L$15:$L$25))/12),0)</f>
        <v/>
      </c>
      <c r="BG35" s="961">
        <f>IFERROR(BF35*(1+INDEX(Inputs!$P$15:$P$25,MATCH('Cash Flows - Market'!BG$2,Inputs!$L$15:$L$25))/12),0)</f>
        <v/>
      </c>
      <c r="BH35" s="961">
        <f>IFERROR(BG35*(1+INDEX(Inputs!$P$15:$P$25,MATCH('Cash Flows - Market'!BH$2,Inputs!$L$15:$L$25))/12),0)</f>
        <v/>
      </c>
      <c r="BI35" s="961">
        <f>IFERROR(BH35*(1+INDEX(Inputs!$P$15:$P$25,MATCH('Cash Flows - Market'!BI$2,Inputs!$L$15:$L$25))/12),0)</f>
        <v/>
      </c>
      <c r="BJ35" s="961">
        <f>IFERROR(BI35*(1+INDEX(Inputs!$P$15:$P$25,MATCH('Cash Flows - Market'!BJ$2,Inputs!$L$15:$L$25))/12),0)</f>
        <v/>
      </c>
      <c r="BK35" s="961">
        <f>IFERROR(BJ35*(1+INDEX(Inputs!$P$15:$P$25,MATCH('Cash Flows - Market'!BK$2,Inputs!$L$15:$L$25))/12),0)</f>
        <v/>
      </c>
      <c r="BL35" s="961">
        <f>IFERROR(BK35*(1+INDEX(Inputs!$P$15:$P$25,MATCH('Cash Flows - Market'!BL$2,Inputs!$L$15:$L$25))/12),0)</f>
        <v/>
      </c>
      <c r="BM35" s="961">
        <f>IFERROR(BL35*(1+INDEX(Inputs!$P$15:$P$25,MATCH('Cash Flows - Market'!BM$2,Inputs!$L$15:$L$25))/12),0)</f>
        <v/>
      </c>
      <c r="BN35" s="961">
        <f>IFERROR(BM35*(1+INDEX(Inputs!$P$15:$P$25,MATCH('Cash Flows - Market'!BN$2,Inputs!$L$15:$L$25))/12),0)</f>
        <v/>
      </c>
      <c r="BO35" s="961">
        <f>IFERROR(BN35*(1+INDEX(Inputs!$P$15:$P$25,MATCH('Cash Flows - Market'!BO$2,Inputs!$L$15:$L$25))/12),0)</f>
        <v/>
      </c>
      <c r="BP35" s="961">
        <f>IFERROR(BO35*(1+INDEX(Inputs!$P$15:$P$25,MATCH('Cash Flows - Market'!BP$2,Inputs!$L$15:$L$25))/12),0)</f>
        <v/>
      </c>
      <c r="BQ35" s="961">
        <f>IFERROR(BP35*(1+INDEX(Inputs!$P$15:$P$25,MATCH('Cash Flows - Market'!BQ$2,Inputs!$L$15:$L$25))/12),0)</f>
        <v/>
      </c>
      <c r="BR35" s="961">
        <f>IFERROR(BQ35*(1+INDEX(Inputs!$P$15:$P$25,MATCH('Cash Flows - Market'!BR$2,Inputs!$L$15:$L$25))/12),0)</f>
        <v/>
      </c>
      <c r="BS35" s="961">
        <f>IFERROR(BR35*(1+INDEX(Inputs!$P$15:$P$25,MATCH('Cash Flows - Market'!BS$2,Inputs!$L$15:$L$25))/12),0)</f>
        <v/>
      </c>
      <c r="BT35" s="961">
        <f>IFERROR(BS35*(1+INDEX(Inputs!$P$15:$P$25,MATCH('Cash Flows - Market'!BT$2,Inputs!$L$15:$L$25))/12),0)</f>
        <v/>
      </c>
      <c r="BU35" s="961">
        <f>IFERROR(BT35*(1+INDEX(Inputs!$P$15:$P$25,MATCH('Cash Flows - Market'!BU$2,Inputs!$L$15:$L$25))/12),0)</f>
        <v/>
      </c>
      <c r="BV35" s="961">
        <f>IFERROR(BU35*(1+INDEX(Inputs!$P$15:$P$25,MATCH('Cash Flows - Market'!BV$2,Inputs!$L$15:$L$25))/12),0)</f>
        <v/>
      </c>
      <c r="BW35" s="961">
        <f>IFERROR(BV35*(1+INDEX(Inputs!$P$15:$P$25,MATCH('Cash Flows - Market'!BW$2,Inputs!$L$15:$L$25))/12),0)</f>
        <v/>
      </c>
      <c r="BX35" s="961">
        <f>IFERROR(BW35*(1+INDEX(Inputs!$P$15:$P$25,MATCH('Cash Flows - Market'!BX$2,Inputs!$L$15:$L$25))/12),0)</f>
        <v/>
      </c>
      <c r="BY35" s="961">
        <f>IFERROR(BX35*(1+INDEX(Inputs!$P$15:$P$25,MATCH('Cash Flows - Market'!BY$2,Inputs!$L$15:$L$25))/12),0)</f>
        <v/>
      </c>
      <c r="BZ35" s="961">
        <f>IFERROR(BY35*(1+INDEX(Inputs!$P$15:$P$25,MATCH('Cash Flows - Market'!BZ$2,Inputs!$L$15:$L$25))/12),0)</f>
        <v/>
      </c>
      <c r="CA35" s="961">
        <f>IFERROR(BZ35*(1+INDEX(Inputs!$P$15:$P$25,MATCH('Cash Flows - Market'!CA$2,Inputs!$L$15:$L$25))/12),0)</f>
        <v/>
      </c>
      <c r="CB35" s="961">
        <f>IFERROR(CA35*(1+INDEX(Inputs!$P$15:$P$25,MATCH('Cash Flows - Market'!CB$2,Inputs!$L$15:$L$25))/12),0)</f>
        <v/>
      </c>
      <c r="CC35" s="961">
        <f>IFERROR(CB35*(1+INDEX(Inputs!$P$15:$P$25,MATCH('Cash Flows - Market'!CC$2,Inputs!$L$15:$L$25))/12),0)</f>
        <v/>
      </c>
      <c r="CD35" s="961">
        <f>IFERROR(CC35*(1+INDEX(Inputs!$P$15:$P$25,MATCH('Cash Flows - Market'!CD$2,Inputs!$L$15:$L$25))/12),0)</f>
        <v/>
      </c>
      <c r="CE35" s="961">
        <f>IFERROR(CD35*(1+INDEX(Inputs!$P$15:$P$25,MATCH('Cash Flows - Market'!CE$2,Inputs!$L$15:$L$25))/12),0)</f>
        <v/>
      </c>
      <c r="CF35" s="961">
        <f>IFERROR(CE35*(1+INDEX(Inputs!$P$15:$P$25,MATCH('Cash Flows - Market'!CF$2,Inputs!$L$15:$L$25))/12),0)</f>
        <v/>
      </c>
      <c r="CG35" s="961">
        <f>IFERROR(CF35*(1+INDEX(Inputs!$P$15:$P$25,MATCH('Cash Flows - Market'!CG$2,Inputs!$L$15:$L$25))/12),0)</f>
        <v/>
      </c>
      <c r="CH35" s="961">
        <f>IFERROR(CG35*(1+INDEX(Inputs!$P$15:$P$25,MATCH('Cash Flows - Market'!CH$2,Inputs!$L$15:$L$25))/12),0)</f>
        <v/>
      </c>
      <c r="CI35" s="961">
        <f>IFERROR(CH35*(1+INDEX(Inputs!$P$15:$P$25,MATCH('Cash Flows - Market'!CI$2,Inputs!$L$15:$L$25))/12),0)</f>
        <v/>
      </c>
      <c r="CJ35" s="961">
        <f>IFERROR(CI35*(1+INDEX(Inputs!$P$15:$P$25,MATCH('Cash Flows - Market'!CJ$2,Inputs!$L$15:$L$25))/12),0)</f>
        <v/>
      </c>
      <c r="CK35" s="961">
        <f>IFERROR(CJ35*(1+INDEX(Inputs!$P$15:$P$25,MATCH('Cash Flows - Market'!CK$2,Inputs!$L$15:$L$25))/12),0)</f>
        <v/>
      </c>
      <c r="CL35" s="961">
        <f>IFERROR(CK35*(1+INDEX(Inputs!$P$15:$P$25,MATCH('Cash Flows - Market'!CL$2,Inputs!$L$15:$L$25))/12),0)</f>
        <v/>
      </c>
      <c r="CM35" s="961">
        <f>IFERROR(CL35*(1+INDEX(Inputs!$P$15:$P$25,MATCH('Cash Flows - Market'!CM$2,Inputs!$L$15:$L$25))/12),0)</f>
        <v/>
      </c>
      <c r="CN35" s="961">
        <f>IFERROR(CM35*(1+INDEX(Inputs!$P$15:$P$25,MATCH('Cash Flows - Market'!CN$2,Inputs!$L$15:$L$25))/12),0)</f>
        <v/>
      </c>
      <c r="CO35" s="961">
        <f>IFERROR(CN35*(1+INDEX(Inputs!$P$15:$P$25,MATCH('Cash Flows - Market'!CO$2,Inputs!$L$15:$L$25))/12),0)</f>
        <v/>
      </c>
      <c r="CP35" s="961">
        <f>IFERROR(CO35*(1+INDEX(Inputs!$P$15:$P$25,MATCH('Cash Flows - Market'!CP$2,Inputs!$L$15:$L$25))/12),0)</f>
        <v/>
      </c>
      <c r="CQ35" s="961">
        <f>IFERROR(CP35*(1+INDEX(Inputs!$P$15:$P$25,MATCH('Cash Flows - Market'!CQ$2,Inputs!$L$15:$L$25))/12),0)</f>
        <v/>
      </c>
      <c r="CR35" s="961">
        <f>IFERROR(CQ35*(1+INDEX(Inputs!$P$15:$P$25,MATCH('Cash Flows - Market'!CR$2,Inputs!$L$15:$L$25))/12),0)</f>
        <v/>
      </c>
      <c r="CS35" s="961">
        <f>IFERROR(CR35*(1+INDEX(Inputs!$P$15:$P$25,MATCH('Cash Flows - Market'!CS$2,Inputs!$L$15:$L$25))/12),0)</f>
        <v/>
      </c>
      <c r="CT35" s="961">
        <f>IFERROR(CS35*(1+INDEX(Inputs!$P$15:$P$25,MATCH('Cash Flows - Market'!CT$2,Inputs!$L$15:$L$25))/12),0)</f>
        <v/>
      </c>
      <c r="CU35" s="961">
        <f>IFERROR(CT35*(1+INDEX(Inputs!$P$15:$P$25,MATCH('Cash Flows - Market'!CU$2,Inputs!$L$15:$L$25))/12),0)</f>
        <v/>
      </c>
      <c r="CV35" s="961">
        <f>IFERROR(CU35*(1+INDEX(Inputs!$P$15:$P$25,MATCH('Cash Flows - Market'!CV$2,Inputs!$L$15:$L$25))/12),0)</f>
        <v/>
      </c>
      <c r="CW35" s="961">
        <f>IFERROR(CV35*(1+INDEX(Inputs!$P$15:$P$25,MATCH('Cash Flows - Market'!CW$2,Inputs!$L$15:$L$25))/12),0)</f>
        <v/>
      </c>
      <c r="CX35" s="961">
        <f>IFERROR(CW35*(1+INDEX(Inputs!$P$15:$P$25,MATCH('Cash Flows - Market'!CX$2,Inputs!$L$15:$L$25))/12),0)</f>
        <v/>
      </c>
      <c r="CY35" s="961">
        <f>IFERROR(CX35*(1+INDEX(Inputs!$P$15:$P$25,MATCH('Cash Flows - Market'!CY$2,Inputs!$L$15:$L$25))/12),0)</f>
        <v/>
      </c>
      <c r="CZ35" s="961">
        <f>IFERROR(CY35*(1+INDEX(Inputs!$P$15:$P$25,MATCH('Cash Flows - Market'!CZ$2,Inputs!$L$15:$L$25))/12),0)</f>
        <v/>
      </c>
      <c r="DA35" s="961">
        <f>IFERROR(CZ35*(1+INDEX(Inputs!$P$15:$P$25,MATCH('Cash Flows - Market'!DA$2,Inputs!$L$15:$L$25))/12),0)</f>
        <v/>
      </c>
      <c r="DB35" s="961">
        <f>IFERROR(DA35*(1+INDEX(Inputs!$P$15:$P$25,MATCH('Cash Flows - Market'!DB$2,Inputs!$L$15:$L$25))/12),0)</f>
        <v/>
      </c>
      <c r="DC35" s="961">
        <f>IFERROR(DB35*(1+INDEX(Inputs!$P$15:$P$25,MATCH('Cash Flows - Market'!DC$2,Inputs!$L$15:$L$25))/12),0)</f>
        <v/>
      </c>
      <c r="DD35" s="961">
        <f>IFERROR(DC35*(1+INDEX(Inputs!$P$15:$P$25,MATCH('Cash Flows - Market'!DD$2,Inputs!$L$15:$L$25))/12),0)</f>
        <v/>
      </c>
      <c r="DE35" s="961">
        <f>IFERROR(DD35*(1+INDEX(Inputs!$P$15:$P$25,MATCH('Cash Flows - Market'!DE$2,Inputs!$L$15:$L$25))/12),0)</f>
        <v/>
      </c>
      <c r="DF35" s="961">
        <f>IFERROR(DE35*(1+INDEX(Inputs!$P$15:$P$25,MATCH('Cash Flows - Market'!DF$2,Inputs!$L$15:$L$25))/12),0)</f>
        <v/>
      </c>
      <c r="DG35" s="961">
        <f>IFERROR(DF35*(1+INDEX(Inputs!$P$15:$P$25,MATCH('Cash Flows - Market'!DG$2,Inputs!$L$15:$L$25))/12),0)</f>
        <v/>
      </c>
      <c r="DH35" s="961">
        <f>IFERROR(DG35*(1+INDEX(Inputs!$P$15:$P$25,MATCH('Cash Flows - Market'!DH$2,Inputs!$L$15:$L$25))/12),0)</f>
        <v/>
      </c>
      <c r="DI35" s="961">
        <f>IFERROR(DH35*(1+INDEX(Inputs!$P$15:$P$25,MATCH('Cash Flows - Market'!DI$2,Inputs!$L$15:$L$25))/12),0)</f>
        <v/>
      </c>
      <c r="DJ35" s="961">
        <f>IFERROR(DI35*(1+INDEX(Inputs!$P$15:$P$25,MATCH('Cash Flows - Market'!DJ$2,Inputs!$L$15:$L$25))/12),0)</f>
        <v/>
      </c>
      <c r="DK35" s="961">
        <f>IFERROR(DJ35*(1+INDEX(Inputs!$P$15:$P$25,MATCH('Cash Flows - Market'!DK$2,Inputs!$L$15:$L$25))/12),0)</f>
        <v/>
      </c>
      <c r="DL35" s="961">
        <f>IFERROR(DK35*(1+INDEX(Inputs!$P$15:$P$25,MATCH('Cash Flows - Market'!DL$2,Inputs!$L$15:$L$25))/12),0)</f>
        <v/>
      </c>
      <c r="DM35" s="961">
        <f>IFERROR(DL35*(1+INDEX(Inputs!$P$15:$P$25,MATCH('Cash Flows - Market'!DM$2,Inputs!$L$15:$L$25))/12),0)</f>
        <v/>
      </c>
      <c r="DN35" s="961">
        <f>IFERROR(DM35*(1+INDEX(Inputs!$P$15:$P$25,MATCH('Cash Flows - Market'!DN$2,Inputs!$L$15:$L$25))/12),0)</f>
        <v/>
      </c>
      <c r="DO35" s="961">
        <f>IFERROR(DN35*(1+INDEX(Inputs!$P$15:$P$25,MATCH('Cash Flows - Market'!DO$2,Inputs!$L$15:$L$25))/12),0)</f>
        <v/>
      </c>
      <c r="DP35" s="961">
        <f>IFERROR(DO35*(1+INDEX(Inputs!$P$15:$P$25,MATCH('Cash Flows - Market'!DP$2,Inputs!$L$15:$L$25))/12),0)</f>
        <v/>
      </c>
      <c r="DQ35" s="961">
        <f>IFERROR(DP35*(1+INDEX(Inputs!$P$15:$P$25,MATCH('Cash Flows - Market'!DQ$2,Inputs!$L$15:$L$25))/12),0)</f>
        <v/>
      </c>
      <c r="DR35" s="961">
        <f>IFERROR(DQ35*(1+INDEX(Inputs!$P$15:$P$25,MATCH('Cash Flows - Market'!DR$2,Inputs!$L$15:$L$25))/12),0)</f>
        <v/>
      </c>
      <c r="DS35" s="961">
        <f>IFERROR(DR35*(1+INDEX(Inputs!$P$15:$P$25,MATCH('Cash Flows - Market'!DS$2,Inputs!$L$15:$L$25))/12),0)</f>
        <v/>
      </c>
      <c r="DT35" s="961">
        <f>IFERROR(DS35*(1+INDEX(Inputs!$P$15:$P$25,MATCH('Cash Flows - Market'!DT$2,Inputs!$L$15:$L$25))/12),0)</f>
        <v/>
      </c>
      <c r="DU35" s="961">
        <f>IFERROR(DT35*(1+INDEX(Inputs!$P$15:$P$25,MATCH('Cash Flows - Market'!DU$2,Inputs!$L$15:$L$25))/12),0)</f>
        <v/>
      </c>
      <c r="DV35" s="961">
        <f>IFERROR(DU35*(1+INDEX(Inputs!$P$15:$P$25,MATCH('Cash Flows - Market'!DV$2,Inputs!$L$15:$L$25))/12),0)</f>
        <v/>
      </c>
      <c r="DW35" s="961">
        <f>IFERROR(DV35*(1+INDEX(Inputs!$P$15:$P$25,MATCH('Cash Flows - Market'!DW$2,Inputs!$L$15:$L$25))/12),0)</f>
        <v/>
      </c>
      <c r="DX35" s="961">
        <f>IFERROR(DW35*(1+INDEX(Inputs!$P$15:$P$25,MATCH('Cash Flows - Market'!DX$2,Inputs!$L$15:$L$25))/12),0)</f>
        <v/>
      </c>
      <c r="DY35" s="961">
        <f>IFERROR(DX35*(1+INDEX(Inputs!$P$15:$P$25,MATCH('Cash Flows - Market'!DY$2,Inputs!$L$15:$L$25))/12),0)</f>
        <v/>
      </c>
      <c r="DZ35" s="961">
        <f>IFERROR(DY35*(1+INDEX(Inputs!$P$15:$P$25,MATCH('Cash Flows - Market'!DZ$2,Inputs!$L$15:$L$25))/12),0)</f>
        <v/>
      </c>
      <c r="EA35" s="961">
        <f>IFERROR(DZ35*(1+INDEX(Inputs!$P$15:$P$25,MATCH('Cash Flows - Market'!EA$2,Inputs!$L$15:$L$25))/12),0)</f>
        <v/>
      </c>
      <c r="EB35" s="961">
        <f>IFERROR(EA35*(1+INDEX(Inputs!$P$15:$P$25,MATCH('Cash Flows - Market'!EB$2,Inputs!$L$15:$L$25))/12),0)</f>
        <v/>
      </c>
      <c r="EC35" s="961">
        <f>IFERROR(EB35*(1+INDEX(Inputs!$P$15:$P$25,MATCH('Cash Flows - Market'!EC$2,Inputs!$L$15:$L$25))/12),0)</f>
        <v/>
      </c>
      <c r="ED35" s="961">
        <f>IFERROR(EC35*(1+INDEX(Inputs!$P$15:$P$25,MATCH('Cash Flows - Market'!ED$2,Inputs!$L$15:$L$25))/12),0)</f>
        <v/>
      </c>
      <c r="EE35" s="961">
        <f>IFERROR(ED35*(1+INDEX(Inputs!$P$15:$P$25,MATCH('Cash Flows - Market'!EE$2,Inputs!$L$15:$L$25))/12),0)</f>
        <v/>
      </c>
      <c r="EF35" s="961">
        <f>IFERROR(EE35*(1+INDEX(Inputs!$P$15:$P$25,MATCH('Cash Flows - Market'!EF$2,Inputs!$L$15:$L$25))/12),0)</f>
        <v/>
      </c>
      <c r="EG35" s="961">
        <f>IFERROR(EF35*(1+INDEX(Inputs!$P$15:$P$25,MATCH('Cash Flows - Market'!EG$2,Inputs!$L$15:$L$25))/12),0)</f>
        <v/>
      </c>
      <c r="EH35" s="961">
        <f>IFERROR(EG35*(1+INDEX(Inputs!$P$15:$P$25,MATCH('Cash Flows - Market'!EH$2,Inputs!$L$15:$L$25))/12),0)</f>
        <v/>
      </c>
      <c r="EI35" s="961">
        <f>IFERROR(EH35*(1+INDEX(Inputs!$P$15:$P$25,MATCH('Cash Flows - Market'!EI$2,Inputs!$L$15:$L$25))/12),0)</f>
        <v/>
      </c>
      <c r="EJ35" s="961">
        <f>IFERROR(EI35*(1+INDEX(Inputs!$P$15:$P$25,MATCH('Cash Flows - Market'!EJ$2,Inputs!$L$15:$L$25))/12),0)</f>
        <v/>
      </c>
      <c r="EK35" s="961">
        <f>IFERROR(EJ35*(1+INDEX(Inputs!$P$15:$P$25,MATCH('Cash Flows - Market'!EK$2,Inputs!$L$15:$L$25))/12),0)</f>
        <v/>
      </c>
      <c r="EL35" s="961">
        <f>IFERROR(EK35*(1+INDEX(Inputs!$P$15:$P$25,MATCH('Cash Flows - Market'!EL$2,Inputs!$L$15:$L$25))/12),0)</f>
        <v/>
      </c>
      <c r="EM35" s="961">
        <f>IFERROR(EL35*(1+INDEX(Inputs!$P$15:$P$25,MATCH('Cash Flows - Market'!EM$2,Inputs!$L$15:$L$25))/12),0)</f>
        <v/>
      </c>
      <c r="EN35" s="961">
        <f>IFERROR(EM35*(1+INDEX(Inputs!$P$15:$P$25,MATCH('Cash Flows - Market'!EN$2,Inputs!$L$15:$L$25))/12),0)</f>
        <v/>
      </c>
      <c r="EO35" s="961">
        <f>IFERROR(EN35*(1+INDEX(Inputs!$P$15:$P$25,MATCH('Cash Flows - Market'!EO$2,Inputs!$L$15:$L$25))/12),0)</f>
        <v/>
      </c>
      <c r="EP35" s="961">
        <f>IFERROR(EO35*(1+INDEX(Inputs!$P$15:$P$25,MATCH('Cash Flows - Market'!EP$2,Inputs!$L$15:$L$25))/12),0)</f>
        <v/>
      </c>
      <c r="EQ35" s="961">
        <f>IFERROR(EP35*(1+INDEX(Inputs!$P$15:$P$25,MATCH('Cash Flows - Market'!EQ$2,Inputs!$L$15:$L$25))/12),0)</f>
        <v/>
      </c>
      <c r="ER35" s="961">
        <f>IFERROR(EQ35*(1+INDEX(Inputs!$P$15:$P$25,MATCH('Cash Flows - Market'!ER$2,Inputs!$L$15:$L$25))/12),0)</f>
        <v/>
      </c>
      <c r="ES35" s="961">
        <f>IFERROR(ER35*(1+INDEX(Inputs!$P$15:$P$25,MATCH('Cash Flows - Market'!ES$2,Inputs!$L$15:$L$25))/12),0)</f>
        <v/>
      </c>
      <c r="ET35" s="961">
        <f>IFERROR(ES35*(1+INDEX(Inputs!$P$15:$P$25,MATCH('Cash Flows - Market'!ET$2,Inputs!$L$15:$L$25))/12),0)</f>
        <v/>
      </c>
      <c r="EU35" s="961">
        <f>IFERROR(ET35*(1+INDEX(Inputs!$P$15:$P$25,MATCH('Cash Flows - Market'!EU$2,Inputs!$L$15:$L$25))/12),0)</f>
        <v/>
      </c>
      <c r="EV35" s="961">
        <f>IFERROR(EU35*(1+INDEX(Inputs!$P$15:$P$25,MATCH('Cash Flows - Market'!EV$2,Inputs!$L$15:$L$25))/12),0)</f>
        <v/>
      </c>
    </row>
    <row r="36" ht="15" customHeight="1" s="546">
      <c r="C36" s="970">
        <f>R36</f>
        <v/>
      </c>
      <c r="D36" s="986" t="n"/>
      <c r="E36" s="987">
        <f>Inputs!I38</f>
        <v/>
      </c>
      <c r="F36" s="988">
        <f>Inputs!J38</f>
        <v/>
      </c>
      <c r="G36" s="961">
        <f>SUMIFS($U36:$EW36,$U$2:$EW$2,G$2)</f>
        <v/>
      </c>
      <c r="H36" s="961">
        <f>SUMIFS($U36:$EW36,$U$2:$EW$2,H$2)</f>
        <v/>
      </c>
      <c r="I36" s="961">
        <f>SUMIFS($U36:$EW36,$U$2:$EW$2,I$2)</f>
        <v/>
      </c>
      <c r="J36" s="961">
        <f>SUMIFS($U36:$EW36,$U$2:$EW$2,J$2)</f>
        <v/>
      </c>
      <c r="K36" s="961">
        <f>SUMIFS($U36:$EW36,$U$2:$EW$2,K$2)</f>
        <v/>
      </c>
      <c r="L36" s="961">
        <f>SUMIFS($U36:$EW36,$U$2:$EW$2,L$2)</f>
        <v/>
      </c>
      <c r="M36" s="961">
        <f>SUMIFS($U36:$EW36,$U$2:$EW$2,M$2)</f>
        <v/>
      </c>
      <c r="N36" s="961">
        <f>SUMIFS($U36:$EW36,$U$2:$EW$2,N$2)</f>
        <v/>
      </c>
      <c r="O36" s="961">
        <f>SUMIFS($U36:$EW36,$U$2:$EW$2,O$2)</f>
        <v/>
      </c>
      <c r="P36" s="962">
        <f>SUMIFS($U36:$EW36,$U$2:$EW$2,P$2)</f>
        <v/>
      </c>
      <c r="R36" s="759">
        <f>Inputs!G38</f>
        <v/>
      </c>
      <c r="U36" s="961">
        <f>(Inputs!$J38*Units)/12</f>
        <v/>
      </c>
      <c r="V36" s="961">
        <f>IFERROR(U36*(1+INDEX(Inputs!$P$15:$P$25,MATCH('Cash Flows - Market'!V$2,Inputs!$L$15:$L$25))/12),0)</f>
        <v/>
      </c>
      <c r="W36" s="961">
        <f>IFERROR(V36*(1+INDEX(Inputs!$P$15:$P$25,MATCH('Cash Flows - Market'!W$2,Inputs!$L$15:$L$25))/12),0)</f>
        <v/>
      </c>
      <c r="X36" s="961">
        <f>IFERROR(W36*(1+INDEX(Inputs!$P$15:$P$25,MATCH('Cash Flows - Market'!X$2,Inputs!$L$15:$L$25))/12),0)</f>
        <v/>
      </c>
      <c r="Y36" s="961">
        <f>IFERROR(X36*(1+INDEX(Inputs!$P$15:$P$25,MATCH('Cash Flows - Market'!Y$2,Inputs!$L$15:$L$25))/12),0)</f>
        <v/>
      </c>
      <c r="Z36" s="961">
        <f>IFERROR(Y36*(1+INDEX(Inputs!$P$15:$P$25,MATCH('Cash Flows - Market'!Z$2,Inputs!$L$15:$L$25))/12),0)</f>
        <v/>
      </c>
      <c r="AA36" s="961">
        <f>IFERROR(Z36*(1+INDEX(Inputs!$P$15:$P$25,MATCH('Cash Flows - Market'!AA$2,Inputs!$L$15:$L$25))/12),0)</f>
        <v/>
      </c>
      <c r="AB36" s="961">
        <f>IFERROR(AA36*(1+INDEX(Inputs!$P$15:$P$25,MATCH('Cash Flows - Market'!AB$2,Inputs!$L$15:$L$25))/12),0)</f>
        <v/>
      </c>
      <c r="AC36" s="961">
        <f>IFERROR(AB36*(1+INDEX(Inputs!$P$15:$P$25,MATCH('Cash Flows - Market'!AC$2,Inputs!$L$15:$L$25))/12),0)</f>
        <v/>
      </c>
      <c r="AD36" s="961">
        <f>IFERROR(AC36*(1+INDEX(Inputs!$P$15:$P$25,MATCH('Cash Flows - Market'!AD$2,Inputs!$L$15:$L$25))/12),0)</f>
        <v/>
      </c>
      <c r="AE36" s="961">
        <f>IFERROR(AD36*(1+INDEX(Inputs!$P$15:$P$25,MATCH('Cash Flows - Market'!AE$2,Inputs!$L$15:$L$25))/12),0)</f>
        <v/>
      </c>
      <c r="AF36" s="961">
        <f>IFERROR(AE36*(1+INDEX(Inputs!$P$15:$P$25,MATCH('Cash Flows - Market'!AF$2,Inputs!$L$15:$L$25))/12),0)</f>
        <v/>
      </c>
      <c r="AG36" s="961">
        <f>IFERROR(AF36*(1+INDEX(Inputs!$P$15:$P$25,MATCH('Cash Flows - Market'!AG$2,Inputs!$L$15:$L$25))/12),0)</f>
        <v/>
      </c>
      <c r="AH36" s="961">
        <f>IFERROR(AG36*(1+INDEX(Inputs!$P$15:$P$25,MATCH('Cash Flows - Market'!AH$2,Inputs!$L$15:$L$25))/12),0)</f>
        <v/>
      </c>
      <c r="AI36" s="961">
        <f>IFERROR(AH36*(1+INDEX(Inputs!$P$15:$P$25,MATCH('Cash Flows - Market'!AI$2,Inputs!$L$15:$L$25))/12),0)</f>
        <v/>
      </c>
      <c r="AJ36" s="961">
        <f>IFERROR(AI36*(1+INDEX(Inputs!$P$15:$P$25,MATCH('Cash Flows - Market'!AJ$2,Inputs!$L$15:$L$25))/12),0)</f>
        <v/>
      </c>
      <c r="AK36" s="961">
        <f>IFERROR(AJ36*(1+INDEX(Inputs!$P$15:$P$25,MATCH('Cash Flows - Market'!AK$2,Inputs!$L$15:$L$25))/12),0)</f>
        <v/>
      </c>
      <c r="AL36" s="961">
        <f>IFERROR(AK36*(1+INDEX(Inputs!$P$15:$P$25,MATCH('Cash Flows - Market'!AL$2,Inputs!$L$15:$L$25))/12),0)</f>
        <v/>
      </c>
      <c r="AM36" s="961">
        <f>IFERROR(AL36*(1+INDEX(Inputs!$P$15:$P$25,MATCH('Cash Flows - Market'!AM$2,Inputs!$L$15:$L$25))/12),0)</f>
        <v/>
      </c>
      <c r="AN36" s="961">
        <f>IFERROR(AM36*(1+INDEX(Inputs!$P$15:$P$25,MATCH('Cash Flows - Market'!AN$2,Inputs!$L$15:$L$25))/12),0)</f>
        <v/>
      </c>
      <c r="AO36" s="961">
        <f>IFERROR(AN36*(1+INDEX(Inputs!$P$15:$P$25,MATCH('Cash Flows - Market'!AO$2,Inputs!$L$15:$L$25))/12),0)</f>
        <v/>
      </c>
      <c r="AP36" s="961">
        <f>IFERROR(AO36*(1+INDEX(Inputs!$P$15:$P$25,MATCH('Cash Flows - Market'!AP$2,Inputs!$L$15:$L$25))/12),0)</f>
        <v/>
      </c>
      <c r="AQ36" s="961">
        <f>IFERROR(AP36*(1+INDEX(Inputs!$P$15:$P$25,MATCH('Cash Flows - Market'!AQ$2,Inputs!$L$15:$L$25))/12),0)</f>
        <v/>
      </c>
      <c r="AR36" s="961">
        <f>IFERROR(AQ36*(1+INDEX(Inputs!$P$15:$P$25,MATCH('Cash Flows - Market'!AR$2,Inputs!$L$15:$L$25))/12),0)</f>
        <v/>
      </c>
      <c r="AS36" s="961">
        <f>IFERROR(AR36*(1+INDEX(Inputs!$P$15:$P$25,MATCH('Cash Flows - Market'!AS$2,Inputs!$L$15:$L$25))/12),0)</f>
        <v/>
      </c>
      <c r="AT36" s="961">
        <f>IFERROR(AS36*(1+INDEX(Inputs!$P$15:$P$25,MATCH('Cash Flows - Market'!AT$2,Inputs!$L$15:$L$25))/12),0)</f>
        <v/>
      </c>
      <c r="AU36" s="961">
        <f>IFERROR(AT36*(1+INDEX(Inputs!$P$15:$P$25,MATCH('Cash Flows - Market'!AU$2,Inputs!$L$15:$L$25))/12),0)</f>
        <v/>
      </c>
      <c r="AV36" s="961">
        <f>IFERROR(AU36*(1+INDEX(Inputs!$P$15:$P$25,MATCH('Cash Flows - Market'!AV$2,Inputs!$L$15:$L$25))/12),0)</f>
        <v/>
      </c>
      <c r="AW36" s="961">
        <f>IFERROR(AV36*(1+INDEX(Inputs!$P$15:$P$25,MATCH('Cash Flows - Market'!AW$2,Inputs!$L$15:$L$25))/12),0)</f>
        <v/>
      </c>
      <c r="AX36" s="961">
        <f>IFERROR(AW36*(1+INDEX(Inputs!$P$15:$P$25,MATCH('Cash Flows - Market'!AX$2,Inputs!$L$15:$L$25))/12),0)</f>
        <v/>
      </c>
      <c r="AY36" s="961">
        <f>IFERROR(AX36*(1+INDEX(Inputs!$P$15:$P$25,MATCH('Cash Flows - Market'!AY$2,Inputs!$L$15:$L$25))/12),0)</f>
        <v/>
      </c>
      <c r="AZ36" s="961">
        <f>IFERROR(AY36*(1+INDEX(Inputs!$P$15:$P$25,MATCH('Cash Flows - Market'!AZ$2,Inputs!$L$15:$L$25))/12),0)</f>
        <v/>
      </c>
      <c r="BA36" s="961">
        <f>IFERROR(AZ36*(1+INDEX(Inputs!$P$15:$P$25,MATCH('Cash Flows - Market'!BA$2,Inputs!$L$15:$L$25))/12),0)</f>
        <v/>
      </c>
      <c r="BB36" s="961">
        <f>IFERROR(BA36*(1+INDEX(Inputs!$P$15:$P$25,MATCH('Cash Flows - Market'!BB$2,Inputs!$L$15:$L$25))/12),0)</f>
        <v/>
      </c>
      <c r="BC36" s="961">
        <f>IFERROR(BB36*(1+INDEX(Inputs!$P$15:$P$25,MATCH('Cash Flows - Market'!BC$2,Inputs!$L$15:$L$25))/12),0)</f>
        <v/>
      </c>
      <c r="BD36" s="961">
        <f>IFERROR(BC36*(1+INDEX(Inputs!$P$15:$P$25,MATCH('Cash Flows - Market'!BD$2,Inputs!$L$15:$L$25))/12),0)</f>
        <v/>
      </c>
      <c r="BE36" s="961">
        <f>IFERROR(BD36*(1+INDEX(Inputs!$P$15:$P$25,MATCH('Cash Flows - Market'!BE$2,Inputs!$L$15:$L$25))/12),0)</f>
        <v/>
      </c>
      <c r="BF36" s="961">
        <f>IFERROR(BE36*(1+INDEX(Inputs!$P$15:$P$25,MATCH('Cash Flows - Market'!BF$2,Inputs!$L$15:$L$25))/12),0)</f>
        <v/>
      </c>
      <c r="BG36" s="961">
        <f>IFERROR(BF36*(1+INDEX(Inputs!$P$15:$P$25,MATCH('Cash Flows - Market'!BG$2,Inputs!$L$15:$L$25))/12),0)</f>
        <v/>
      </c>
      <c r="BH36" s="961">
        <f>IFERROR(BG36*(1+INDEX(Inputs!$P$15:$P$25,MATCH('Cash Flows - Market'!BH$2,Inputs!$L$15:$L$25))/12),0)</f>
        <v/>
      </c>
      <c r="BI36" s="961">
        <f>IFERROR(BH36*(1+INDEX(Inputs!$P$15:$P$25,MATCH('Cash Flows - Market'!BI$2,Inputs!$L$15:$L$25))/12),0)</f>
        <v/>
      </c>
      <c r="BJ36" s="961">
        <f>IFERROR(BI36*(1+INDEX(Inputs!$P$15:$P$25,MATCH('Cash Flows - Market'!BJ$2,Inputs!$L$15:$L$25))/12),0)</f>
        <v/>
      </c>
      <c r="BK36" s="961">
        <f>IFERROR(BJ36*(1+INDEX(Inputs!$P$15:$P$25,MATCH('Cash Flows - Market'!BK$2,Inputs!$L$15:$L$25))/12),0)</f>
        <v/>
      </c>
      <c r="BL36" s="961">
        <f>IFERROR(BK36*(1+INDEX(Inputs!$P$15:$P$25,MATCH('Cash Flows - Market'!BL$2,Inputs!$L$15:$L$25))/12),0)</f>
        <v/>
      </c>
      <c r="BM36" s="961">
        <f>IFERROR(BL36*(1+INDEX(Inputs!$P$15:$P$25,MATCH('Cash Flows - Market'!BM$2,Inputs!$L$15:$L$25))/12),0)</f>
        <v/>
      </c>
      <c r="BN36" s="961">
        <f>IFERROR(BM36*(1+INDEX(Inputs!$P$15:$P$25,MATCH('Cash Flows - Market'!BN$2,Inputs!$L$15:$L$25))/12),0)</f>
        <v/>
      </c>
      <c r="BO36" s="961">
        <f>IFERROR(BN36*(1+INDEX(Inputs!$P$15:$P$25,MATCH('Cash Flows - Market'!BO$2,Inputs!$L$15:$L$25))/12),0)</f>
        <v/>
      </c>
      <c r="BP36" s="961">
        <f>IFERROR(BO36*(1+INDEX(Inputs!$P$15:$P$25,MATCH('Cash Flows - Market'!BP$2,Inputs!$L$15:$L$25))/12),0)</f>
        <v/>
      </c>
      <c r="BQ36" s="961">
        <f>IFERROR(BP36*(1+INDEX(Inputs!$P$15:$P$25,MATCH('Cash Flows - Market'!BQ$2,Inputs!$L$15:$L$25))/12),0)</f>
        <v/>
      </c>
      <c r="BR36" s="961">
        <f>IFERROR(BQ36*(1+INDEX(Inputs!$P$15:$P$25,MATCH('Cash Flows - Market'!BR$2,Inputs!$L$15:$L$25))/12),0)</f>
        <v/>
      </c>
      <c r="BS36" s="961">
        <f>IFERROR(BR36*(1+INDEX(Inputs!$P$15:$P$25,MATCH('Cash Flows - Market'!BS$2,Inputs!$L$15:$L$25))/12),0)</f>
        <v/>
      </c>
      <c r="BT36" s="961">
        <f>IFERROR(BS36*(1+INDEX(Inputs!$P$15:$P$25,MATCH('Cash Flows - Market'!BT$2,Inputs!$L$15:$L$25))/12),0)</f>
        <v/>
      </c>
      <c r="BU36" s="961">
        <f>IFERROR(BT36*(1+INDEX(Inputs!$P$15:$P$25,MATCH('Cash Flows - Market'!BU$2,Inputs!$L$15:$L$25))/12),0)</f>
        <v/>
      </c>
      <c r="BV36" s="961">
        <f>IFERROR(BU36*(1+INDEX(Inputs!$P$15:$P$25,MATCH('Cash Flows - Market'!BV$2,Inputs!$L$15:$L$25))/12),0)</f>
        <v/>
      </c>
      <c r="BW36" s="961">
        <f>IFERROR(BV36*(1+INDEX(Inputs!$P$15:$P$25,MATCH('Cash Flows - Market'!BW$2,Inputs!$L$15:$L$25))/12),0)</f>
        <v/>
      </c>
      <c r="BX36" s="961">
        <f>IFERROR(BW36*(1+INDEX(Inputs!$P$15:$P$25,MATCH('Cash Flows - Market'!BX$2,Inputs!$L$15:$L$25))/12),0)</f>
        <v/>
      </c>
      <c r="BY36" s="961">
        <f>IFERROR(BX36*(1+INDEX(Inputs!$P$15:$P$25,MATCH('Cash Flows - Market'!BY$2,Inputs!$L$15:$L$25))/12),0)</f>
        <v/>
      </c>
      <c r="BZ36" s="961">
        <f>IFERROR(BY36*(1+INDEX(Inputs!$P$15:$P$25,MATCH('Cash Flows - Market'!BZ$2,Inputs!$L$15:$L$25))/12),0)</f>
        <v/>
      </c>
      <c r="CA36" s="961">
        <f>IFERROR(BZ36*(1+INDEX(Inputs!$P$15:$P$25,MATCH('Cash Flows - Market'!CA$2,Inputs!$L$15:$L$25))/12),0)</f>
        <v/>
      </c>
      <c r="CB36" s="961">
        <f>IFERROR(CA36*(1+INDEX(Inputs!$P$15:$P$25,MATCH('Cash Flows - Market'!CB$2,Inputs!$L$15:$L$25))/12),0)</f>
        <v/>
      </c>
      <c r="CC36" s="961">
        <f>IFERROR(CB36*(1+INDEX(Inputs!$P$15:$P$25,MATCH('Cash Flows - Market'!CC$2,Inputs!$L$15:$L$25))/12),0)</f>
        <v/>
      </c>
      <c r="CD36" s="961">
        <f>IFERROR(CC36*(1+INDEX(Inputs!$P$15:$P$25,MATCH('Cash Flows - Market'!CD$2,Inputs!$L$15:$L$25))/12),0)</f>
        <v/>
      </c>
      <c r="CE36" s="961">
        <f>IFERROR(CD36*(1+INDEX(Inputs!$P$15:$P$25,MATCH('Cash Flows - Market'!CE$2,Inputs!$L$15:$L$25))/12),0)</f>
        <v/>
      </c>
      <c r="CF36" s="961">
        <f>IFERROR(CE36*(1+INDEX(Inputs!$P$15:$P$25,MATCH('Cash Flows - Market'!CF$2,Inputs!$L$15:$L$25))/12),0)</f>
        <v/>
      </c>
      <c r="CG36" s="961">
        <f>IFERROR(CF36*(1+INDEX(Inputs!$P$15:$P$25,MATCH('Cash Flows - Market'!CG$2,Inputs!$L$15:$L$25))/12),0)</f>
        <v/>
      </c>
      <c r="CH36" s="961">
        <f>IFERROR(CG36*(1+INDEX(Inputs!$P$15:$P$25,MATCH('Cash Flows - Market'!CH$2,Inputs!$L$15:$L$25))/12),0)</f>
        <v/>
      </c>
      <c r="CI36" s="961">
        <f>IFERROR(CH36*(1+INDEX(Inputs!$P$15:$P$25,MATCH('Cash Flows - Market'!CI$2,Inputs!$L$15:$L$25))/12),0)</f>
        <v/>
      </c>
      <c r="CJ36" s="961">
        <f>IFERROR(CI36*(1+INDEX(Inputs!$P$15:$P$25,MATCH('Cash Flows - Market'!CJ$2,Inputs!$L$15:$L$25))/12),0)</f>
        <v/>
      </c>
      <c r="CK36" s="961">
        <f>IFERROR(CJ36*(1+INDEX(Inputs!$P$15:$P$25,MATCH('Cash Flows - Market'!CK$2,Inputs!$L$15:$L$25))/12),0)</f>
        <v/>
      </c>
      <c r="CL36" s="961">
        <f>IFERROR(CK36*(1+INDEX(Inputs!$P$15:$P$25,MATCH('Cash Flows - Market'!CL$2,Inputs!$L$15:$L$25))/12),0)</f>
        <v/>
      </c>
      <c r="CM36" s="961">
        <f>IFERROR(CL36*(1+INDEX(Inputs!$P$15:$P$25,MATCH('Cash Flows - Market'!CM$2,Inputs!$L$15:$L$25))/12),0)</f>
        <v/>
      </c>
      <c r="CN36" s="961">
        <f>IFERROR(CM36*(1+INDEX(Inputs!$P$15:$P$25,MATCH('Cash Flows - Market'!CN$2,Inputs!$L$15:$L$25))/12),0)</f>
        <v/>
      </c>
      <c r="CO36" s="961">
        <f>IFERROR(CN36*(1+INDEX(Inputs!$P$15:$P$25,MATCH('Cash Flows - Market'!CO$2,Inputs!$L$15:$L$25))/12),0)</f>
        <v/>
      </c>
      <c r="CP36" s="961">
        <f>IFERROR(CO36*(1+INDEX(Inputs!$P$15:$P$25,MATCH('Cash Flows - Market'!CP$2,Inputs!$L$15:$L$25))/12),0)</f>
        <v/>
      </c>
      <c r="CQ36" s="961">
        <f>IFERROR(CP36*(1+INDEX(Inputs!$P$15:$P$25,MATCH('Cash Flows - Market'!CQ$2,Inputs!$L$15:$L$25))/12),0)</f>
        <v/>
      </c>
      <c r="CR36" s="961">
        <f>IFERROR(CQ36*(1+INDEX(Inputs!$P$15:$P$25,MATCH('Cash Flows - Market'!CR$2,Inputs!$L$15:$L$25))/12),0)</f>
        <v/>
      </c>
      <c r="CS36" s="961">
        <f>IFERROR(CR36*(1+INDEX(Inputs!$P$15:$P$25,MATCH('Cash Flows - Market'!CS$2,Inputs!$L$15:$L$25))/12),0)</f>
        <v/>
      </c>
      <c r="CT36" s="961">
        <f>IFERROR(CS36*(1+INDEX(Inputs!$P$15:$P$25,MATCH('Cash Flows - Market'!CT$2,Inputs!$L$15:$L$25))/12),0)</f>
        <v/>
      </c>
      <c r="CU36" s="961">
        <f>IFERROR(CT36*(1+INDEX(Inputs!$P$15:$P$25,MATCH('Cash Flows - Market'!CU$2,Inputs!$L$15:$L$25))/12),0)</f>
        <v/>
      </c>
      <c r="CV36" s="961">
        <f>IFERROR(CU36*(1+INDEX(Inputs!$P$15:$P$25,MATCH('Cash Flows - Market'!CV$2,Inputs!$L$15:$L$25))/12),0)</f>
        <v/>
      </c>
      <c r="CW36" s="961">
        <f>IFERROR(CV36*(1+INDEX(Inputs!$P$15:$P$25,MATCH('Cash Flows - Market'!CW$2,Inputs!$L$15:$L$25))/12),0)</f>
        <v/>
      </c>
      <c r="CX36" s="961">
        <f>IFERROR(CW36*(1+INDEX(Inputs!$P$15:$P$25,MATCH('Cash Flows - Market'!CX$2,Inputs!$L$15:$L$25))/12),0)</f>
        <v/>
      </c>
      <c r="CY36" s="961">
        <f>IFERROR(CX36*(1+INDEX(Inputs!$P$15:$P$25,MATCH('Cash Flows - Market'!CY$2,Inputs!$L$15:$L$25))/12),0)</f>
        <v/>
      </c>
      <c r="CZ36" s="961">
        <f>IFERROR(CY36*(1+INDEX(Inputs!$P$15:$P$25,MATCH('Cash Flows - Market'!CZ$2,Inputs!$L$15:$L$25))/12),0)</f>
        <v/>
      </c>
      <c r="DA36" s="961">
        <f>IFERROR(CZ36*(1+INDEX(Inputs!$P$15:$P$25,MATCH('Cash Flows - Market'!DA$2,Inputs!$L$15:$L$25))/12),0)</f>
        <v/>
      </c>
      <c r="DB36" s="961">
        <f>IFERROR(DA36*(1+INDEX(Inputs!$P$15:$P$25,MATCH('Cash Flows - Market'!DB$2,Inputs!$L$15:$L$25))/12),0)</f>
        <v/>
      </c>
      <c r="DC36" s="961">
        <f>IFERROR(DB36*(1+INDEX(Inputs!$P$15:$P$25,MATCH('Cash Flows - Market'!DC$2,Inputs!$L$15:$L$25))/12),0)</f>
        <v/>
      </c>
      <c r="DD36" s="961">
        <f>IFERROR(DC36*(1+INDEX(Inputs!$P$15:$P$25,MATCH('Cash Flows - Market'!DD$2,Inputs!$L$15:$L$25))/12),0)</f>
        <v/>
      </c>
      <c r="DE36" s="961">
        <f>IFERROR(DD36*(1+INDEX(Inputs!$P$15:$P$25,MATCH('Cash Flows - Market'!DE$2,Inputs!$L$15:$L$25))/12),0)</f>
        <v/>
      </c>
      <c r="DF36" s="961">
        <f>IFERROR(DE36*(1+INDEX(Inputs!$P$15:$P$25,MATCH('Cash Flows - Market'!DF$2,Inputs!$L$15:$L$25))/12),0)</f>
        <v/>
      </c>
      <c r="DG36" s="961">
        <f>IFERROR(DF36*(1+INDEX(Inputs!$P$15:$P$25,MATCH('Cash Flows - Market'!DG$2,Inputs!$L$15:$L$25))/12),0)</f>
        <v/>
      </c>
      <c r="DH36" s="961">
        <f>IFERROR(DG36*(1+INDEX(Inputs!$P$15:$P$25,MATCH('Cash Flows - Market'!DH$2,Inputs!$L$15:$L$25))/12),0)</f>
        <v/>
      </c>
      <c r="DI36" s="961">
        <f>IFERROR(DH36*(1+INDEX(Inputs!$P$15:$P$25,MATCH('Cash Flows - Market'!DI$2,Inputs!$L$15:$L$25))/12),0)</f>
        <v/>
      </c>
      <c r="DJ36" s="961">
        <f>IFERROR(DI36*(1+INDEX(Inputs!$P$15:$P$25,MATCH('Cash Flows - Market'!DJ$2,Inputs!$L$15:$L$25))/12),0)</f>
        <v/>
      </c>
      <c r="DK36" s="961">
        <f>IFERROR(DJ36*(1+INDEX(Inputs!$P$15:$P$25,MATCH('Cash Flows - Market'!DK$2,Inputs!$L$15:$L$25))/12),0)</f>
        <v/>
      </c>
      <c r="DL36" s="961">
        <f>IFERROR(DK36*(1+INDEX(Inputs!$P$15:$P$25,MATCH('Cash Flows - Market'!DL$2,Inputs!$L$15:$L$25))/12),0)</f>
        <v/>
      </c>
      <c r="DM36" s="961">
        <f>IFERROR(DL36*(1+INDEX(Inputs!$P$15:$P$25,MATCH('Cash Flows - Market'!DM$2,Inputs!$L$15:$L$25))/12),0)</f>
        <v/>
      </c>
      <c r="DN36" s="961">
        <f>IFERROR(DM36*(1+INDEX(Inputs!$P$15:$P$25,MATCH('Cash Flows - Market'!DN$2,Inputs!$L$15:$L$25))/12),0)</f>
        <v/>
      </c>
      <c r="DO36" s="961">
        <f>IFERROR(DN36*(1+INDEX(Inputs!$P$15:$P$25,MATCH('Cash Flows - Market'!DO$2,Inputs!$L$15:$L$25))/12),0)</f>
        <v/>
      </c>
      <c r="DP36" s="961">
        <f>IFERROR(DO36*(1+INDEX(Inputs!$P$15:$P$25,MATCH('Cash Flows - Market'!DP$2,Inputs!$L$15:$L$25))/12),0)</f>
        <v/>
      </c>
      <c r="DQ36" s="961">
        <f>IFERROR(DP36*(1+INDEX(Inputs!$P$15:$P$25,MATCH('Cash Flows - Market'!DQ$2,Inputs!$L$15:$L$25))/12),0)</f>
        <v/>
      </c>
      <c r="DR36" s="961">
        <f>IFERROR(DQ36*(1+INDEX(Inputs!$P$15:$P$25,MATCH('Cash Flows - Market'!DR$2,Inputs!$L$15:$L$25))/12),0)</f>
        <v/>
      </c>
      <c r="DS36" s="961">
        <f>IFERROR(DR36*(1+INDEX(Inputs!$P$15:$P$25,MATCH('Cash Flows - Market'!DS$2,Inputs!$L$15:$L$25))/12),0)</f>
        <v/>
      </c>
      <c r="DT36" s="961">
        <f>IFERROR(DS36*(1+INDEX(Inputs!$P$15:$P$25,MATCH('Cash Flows - Market'!DT$2,Inputs!$L$15:$L$25))/12),0)</f>
        <v/>
      </c>
      <c r="DU36" s="961">
        <f>IFERROR(DT36*(1+INDEX(Inputs!$P$15:$P$25,MATCH('Cash Flows - Market'!DU$2,Inputs!$L$15:$L$25))/12),0)</f>
        <v/>
      </c>
      <c r="DV36" s="961">
        <f>IFERROR(DU36*(1+INDEX(Inputs!$P$15:$P$25,MATCH('Cash Flows - Market'!DV$2,Inputs!$L$15:$L$25))/12),0)</f>
        <v/>
      </c>
      <c r="DW36" s="961">
        <f>IFERROR(DV36*(1+INDEX(Inputs!$P$15:$P$25,MATCH('Cash Flows - Market'!DW$2,Inputs!$L$15:$L$25))/12),0)</f>
        <v/>
      </c>
      <c r="DX36" s="961">
        <f>IFERROR(DW36*(1+INDEX(Inputs!$P$15:$P$25,MATCH('Cash Flows - Market'!DX$2,Inputs!$L$15:$L$25))/12),0)</f>
        <v/>
      </c>
      <c r="DY36" s="961">
        <f>IFERROR(DX36*(1+INDEX(Inputs!$P$15:$P$25,MATCH('Cash Flows - Market'!DY$2,Inputs!$L$15:$L$25))/12),0)</f>
        <v/>
      </c>
      <c r="DZ36" s="961">
        <f>IFERROR(DY36*(1+INDEX(Inputs!$P$15:$P$25,MATCH('Cash Flows - Market'!DZ$2,Inputs!$L$15:$L$25))/12),0)</f>
        <v/>
      </c>
      <c r="EA36" s="961">
        <f>IFERROR(DZ36*(1+INDEX(Inputs!$P$15:$P$25,MATCH('Cash Flows - Market'!EA$2,Inputs!$L$15:$L$25))/12),0)</f>
        <v/>
      </c>
      <c r="EB36" s="961">
        <f>IFERROR(EA36*(1+INDEX(Inputs!$P$15:$P$25,MATCH('Cash Flows - Market'!EB$2,Inputs!$L$15:$L$25))/12),0)</f>
        <v/>
      </c>
      <c r="EC36" s="961">
        <f>IFERROR(EB36*(1+INDEX(Inputs!$P$15:$P$25,MATCH('Cash Flows - Market'!EC$2,Inputs!$L$15:$L$25))/12),0)</f>
        <v/>
      </c>
      <c r="ED36" s="961">
        <f>IFERROR(EC36*(1+INDEX(Inputs!$P$15:$P$25,MATCH('Cash Flows - Market'!ED$2,Inputs!$L$15:$L$25))/12),0)</f>
        <v/>
      </c>
      <c r="EE36" s="961">
        <f>IFERROR(ED36*(1+INDEX(Inputs!$P$15:$P$25,MATCH('Cash Flows - Market'!EE$2,Inputs!$L$15:$L$25))/12),0)</f>
        <v/>
      </c>
      <c r="EF36" s="961">
        <f>IFERROR(EE36*(1+INDEX(Inputs!$P$15:$P$25,MATCH('Cash Flows - Market'!EF$2,Inputs!$L$15:$L$25))/12),0)</f>
        <v/>
      </c>
      <c r="EG36" s="961">
        <f>IFERROR(EF36*(1+INDEX(Inputs!$P$15:$P$25,MATCH('Cash Flows - Market'!EG$2,Inputs!$L$15:$L$25))/12),0)</f>
        <v/>
      </c>
      <c r="EH36" s="961">
        <f>IFERROR(EG36*(1+INDEX(Inputs!$P$15:$P$25,MATCH('Cash Flows - Market'!EH$2,Inputs!$L$15:$L$25))/12),0)</f>
        <v/>
      </c>
      <c r="EI36" s="961">
        <f>IFERROR(EH36*(1+INDEX(Inputs!$P$15:$P$25,MATCH('Cash Flows - Market'!EI$2,Inputs!$L$15:$L$25))/12),0)</f>
        <v/>
      </c>
      <c r="EJ36" s="961">
        <f>IFERROR(EI36*(1+INDEX(Inputs!$P$15:$P$25,MATCH('Cash Flows - Market'!EJ$2,Inputs!$L$15:$L$25))/12),0)</f>
        <v/>
      </c>
      <c r="EK36" s="961">
        <f>IFERROR(EJ36*(1+INDEX(Inputs!$P$15:$P$25,MATCH('Cash Flows - Market'!EK$2,Inputs!$L$15:$L$25))/12),0)</f>
        <v/>
      </c>
      <c r="EL36" s="961">
        <f>IFERROR(EK36*(1+INDEX(Inputs!$P$15:$P$25,MATCH('Cash Flows - Market'!EL$2,Inputs!$L$15:$L$25))/12),0)</f>
        <v/>
      </c>
      <c r="EM36" s="961">
        <f>IFERROR(EL36*(1+INDEX(Inputs!$P$15:$P$25,MATCH('Cash Flows - Market'!EM$2,Inputs!$L$15:$L$25))/12),0)</f>
        <v/>
      </c>
      <c r="EN36" s="961">
        <f>IFERROR(EM36*(1+INDEX(Inputs!$P$15:$P$25,MATCH('Cash Flows - Market'!EN$2,Inputs!$L$15:$L$25))/12),0)</f>
        <v/>
      </c>
      <c r="EO36" s="961">
        <f>IFERROR(EN36*(1+INDEX(Inputs!$P$15:$P$25,MATCH('Cash Flows - Market'!EO$2,Inputs!$L$15:$L$25))/12),0)</f>
        <v/>
      </c>
      <c r="EP36" s="961">
        <f>IFERROR(EO36*(1+INDEX(Inputs!$P$15:$P$25,MATCH('Cash Flows - Market'!EP$2,Inputs!$L$15:$L$25))/12),0)</f>
        <v/>
      </c>
      <c r="EQ36" s="961">
        <f>IFERROR(EP36*(1+INDEX(Inputs!$P$15:$P$25,MATCH('Cash Flows - Market'!EQ$2,Inputs!$L$15:$L$25))/12),0)</f>
        <v/>
      </c>
      <c r="ER36" s="961">
        <f>IFERROR(EQ36*(1+INDEX(Inputs!$P$15:$P$25,MATCH('Cash Flows - Market'!ER$2,Inputs!$L$15:$L$25))/12),0)</f>
        <v/>
      </c>
      <c r="ES36" s="961">
        <f>IFERROR(ER36*(1+INDEX(Inputs!$P$15:$P$25,MATCH('Cash Flows - Market'!ES$2,Inputs!$L$15:$L$25))/12),0)</f>
        <v/>
      </c>
      <c r="ET36" s="961">
        <f>IFERROR(ES36*(1+INDEX(Inputs!$P$15:$P$25,MATCH('Cash Flows - Market'!ET$2,Inputs!$L$15:$L$25))/12),0)</f>
        <v/>
      </c>
      <c r="EU36" s="961">
        <f>IFERROR(ET36*(1+INDEX(Inputs!$P$15:$P$25,MATCH('Cash Flows - Market'!EU$2,Inputs!$L$15:$L$25))/12),0)</f>
        <v/>
      </c>
      <c r="EV36" s="961">
        <f>IFERROR(EU36*(1+INDEX(Inputs!$P$15:$P$25,MATCH('Cash Flows - Market'!EV$2,Inputs!$L$15:$L$25))/12),0)</f>
        <v/>
      </c>
    </row>
    <row r="37" ht="15" customHeight="1" s="546">
      <c r="C37" s="970">
        <f>R37</f>
        <v/>
      </c>
      <c r="D37" s="986" t="n"/>
      <c r="E37" s="987">
        <f>Inputs!I39</f>
        <v/>
      </c>
      <c r="F37" s="988">
        <f>Inputs!J39</f>
        <v/>
      </c>
      <c r="G37" s="961">
        <f>SUMIFS($U37:$EW37,$U$2:$EW$2,G$2)</f>
        <v/>
      </c>
      <c r="H37" s="961">
        <f>SUMIFS($U37:$EW37,$U$2:$EW$2,H$2)</f>
        <v/>
      </c>
      <c r="I37" s="961">
        <f>SUMIFS($U37:$EW37,$U$2:$EW$2,I$2)</f>
        <v/>
      </c>
      <c r="J37" s="961">
        <f>SUMIFS($U37:$EW37,$U$2:$EW$2,J$2)</f>
        <v/>
      </c>
      <c r="K37" s="961">
        <f>SUMIFS($U37:$EW37,$U$2:$EW$2,K$2)</f>
        <v/>
      </c>
      <c r="L37" s="961">
        <f>SUMIFS($U37:$EW37,$U$2:$EW$2,L$2)</f>
        <v/>
      </c>
      <c r="M37" s="961">
        <f>SUMIFS($U37:$EW37,$U$2:$EW$2,M$2)</f>
        <v/>
      </c>
      <c r="N37" s="961">
        <f>SUMIFS($U37:$EW37,$U$2:$EW$2,N$2)</f>
        <v/>
      </c>
      <c r="O37" s="961">
        <f>SUMIFS($U37:$EW37,$U$2:$EW$2,O$2)</f>
        <v/>
      </c>
      <c r="P37" s="962">
        <f>SUMIFS($U37:$EW37,$U$2:$EW$2,P$2)</f>
        <v/>
      </c>
      <c r="R37" s="759">
        <f>Inputs!G39</f>
        <v/>
      </c>
      <c r="U37" s="961">
        <f>(Inputs!$J39*Units)/12</f>
        <v/>
      </c>
      <c r="V37" s="961">
        <f>IFERROR(U37*(1+INDEX(Inputs!$P$15:$P$25,MATCH('Cash Flows - Market'!V$2,Inputs!$L$15:$L$25))/12),0)</f>
        <v/>
      </c>
      <c r="W37" s="961">
        <f>IFERROR(V37*(1+INDEX(Inputs!$P$15:$P$25,MATCH('Cash Flows - Market'!W$2,Inputs!$L$15:$L$25))/12),0)</f>
        <v/>
      </c>
      <c r="X37" s="961">
        <f>IFERROR(W37*(1+INDEX(Inputs!$P$15:$P$25,MATCH('Cash Flows - Market'!X$2,Inputs!$L$15:$L$25))/12),0)</f>
        <v/>
      </c>
      <c r="Y37" s="961">
        <f>IFERROR(X37*(1+INDEX(Inputs!$P$15:$P$25,MATCH('Cash Flows - Market'!Y$2,Inputs!$L$15:$L$25))/12),0)</f>
        <v/>
      </c>
      <c r="Z37" s="961">
        <f>IFERROR(Y37*(1+INDEX(Inputs!$P$15:$P$25,MATCH('Cash Flows - Market'!Z$2,Inputs!$L$15:$L$25))/12),0)</f>
        <v/>
      </c>
      <c r="AA37" s="961">
        <f>IFERROR(Z37*(1+INDEX(Inputs!$P$15:$P$25,MATCH('Cash Flows - Market'!AA$2,Inputs!$L$15:$L$25))/12),0)</f>
        <v/>
      </c>
      <c r="AB37" s="961">
        <f>IFERROR(AA37*(1+INDEX(Inputs!$P$15:$P$25,MATCH('Cash Flows - Market'!AB$2,Inputs!$L$15:$L$25))/12),0)</f>
        <v/>
      </c>
      <c r="AC37" s="961">
        <f>IFERROR(AB37*(1+INDEX(Inputs!$P$15:$P$25,MATCH('Cash Flows - Market'!AC$2,Inputs!$L$15:$L$25))/12),0)</f>
        <v/>
      </c>
      <c r="AD37" s="961">
        <f>IFERROR(AC37*(1+INDEX(Inputs!$P$15:$P$25,MATCH('Cash Flows - Market'!AD$2,Inputs!$L$15:$L$25))/12),0)</f>
        <v/>
      </c>
      <c r="AE37" s="961">
        <f>IFERROR(AD37*(1+INDEX(Inputs!$P$15:$P$25,MATCH('Cash Flows - Market'!AE$2,Inputs!$L$15:$L$25))/12),0)</f>
        <v/>
      </c>
      <c r="AF37" s="961">
        <f>IFERROR(AE37*(1+INDEX(Inputs!$P$15:$P$25,MATCH('Cash Flows - Market'!AF$2,Inputs!$L$15:$L$25))/12),0)</f>
        <v/>
      </c>
      <c r="AG37" s="961">
        <f>IFERROR(AF37*(1+INDEX(Inputs!$P$15:$P$25,MATCH('Cash Flows - Market'!AG$2,Inputs!$L$15:$L$25))/12),0)</f>
        <v/>
      </c>
      <c r="AH37" s="961">
        <f>IFERROR(AG37*(1+INDEX(Inputs!$P$15:$P$25,MATCH('Cash Flows - Market'!AH$2,Inputs!$L$15:$L$25))/12),0)</f>
        <v/>
      </c>
      <c r="AI37" s="961">
        <f>IFERROR(AH37*(1+INDEX(Inputs!$P$15:$P$25,MATCH('Cash Flows - Market'!AI$2,Inputs!$L$15:$L$25))/12),0)</f>
        <v/>
      </c>
      <c r="AJ37" s="961">
        <f>IFERROR(AI37*(1+INDEX(Inputs!$P$15:$P$25,MATCH('Cash Flows - Market'!AJ$2,Inputs!$L$15:$L$25))/12),0)</f>
        <v/>
      </c>
      <c r="AK37" s="961">
        <f>IFERROR(AJ37*(1+INDEX(Inputs!$P$15:$P$25,MATCH('Cash Flows - Market'!AK$2,Inputs!$L$15:$L$25))/12),0)</f>
        <v/>
      </c>
      <c r="AL37" s="961">
        <f>IFERROR(AK37*(1+INDEX(Inputs!$P$15:$P$25,MATCH('Cash Flows - Market'!AL$2,Inputs!$L$15:$L$25))/12),0)</f>
        <v/>
      </c>
      <c r="AM37" s="961">
        <f>IFERROR(AL37*(1+INDEX(Inputs!$P$15:$P$25,MATCH('Cash Flows - Market'!AM$2,Inputs!$L$15:$L$25))/12),0)</f>
        <v/>
      </c>
      <c r="AN37" s="961">
        <f>IFERROR(AM37*(1+INDEX(Inputs!$P$15:$P$25,MATCH('Cash Flows - Market'!AN$2,Inputs!$L$15:$L$25))/12),0)</f>
        <v/>
      </c>
      <c r="AO37" s="961">
        <f>IFERROR(AN37*(1+INDEX(Inputs!$P$15:$P$25,MATCH('Cash Flows - Market'!AO$2,Inputs!$L$15:$L$25))/12),0)</f>
        <v/>
      </c>
      <c r="AP37" s="961">
        <f>IFERROR(AO37*(1+INDEX(Inputs!$P$15:$P$25,MATCH('Cash Flows - Market'!AP$2,Inputs!$L$15:$L$25))/12),0)</f>
        <v/>
      </c>
      <c r="AQ37" s="961">
        <f>IFERROR(AP37*(1+INDEX(Inputs!$P$15:$P$25,MATCH('Cash Flows - Market'!AQ$2,Inputs!$L$15:$L$25))/12),0)</f>
        <v/>
      </c>
      <c r="AR37" s="961">
        <f>IFERROR(AQ37*(1+INDEX(Inputs!$P$15:$P$25,MATCH('Cash Flows - Market'!AR$2,Inputs!$L$15:$L$25))/12),0)</f>
        <v/>
      </c>
      <c r="AS37" s="961">
        <f>IFERROR(AR37*(1+INDEX(Inputs!$P$15:$P$25,MATCH('Cash Flows - Market'!AS$2,Inputs!$L$15:$L$25))/12),0)</f>
        <v/>
      </c>
      <c r="AT37" s="961">
        <f>IFERROR(AS37*(1+INDEX(Inputs!$P$15:$P$25,MATCH('Cash Flows - Market'!AT$2,Inputs!$L$15:$L$25))/12),0)</f>
        <v/>
      </c>
      <c r="AU37" s="961">
        <f>IFERROR(AT37*(1+INDEX(Inputs!$P$15:$P$25,MATCH('Cash Flows - Market'!AU$2,Inputs!$L$15:$L$25))/12),0)</f>
        <v/>
      </c>
      <c r="AV37" s="961">
        <f>IFERROR(AU37*(1+INDEX(Inputs!$P$15:$P$25,MATCH('Cash Flows - Market'!AV$2,Inputs!$L$15:$L$25))/12),0)</f>
        <v/>
      </c>
      <c r="AW37" s="961">
        <f>IFERROR(AV37*(1+INDEX(Inputs!$P$15:$P$25,MATCH('Cash Flows - Market'!AW$2,Inputs!$L$15:$L$25))/12),0)</f>
        <v/>
      </c>
      <c r="AX37" s="961">
        <f>IFERROR(AW37*(1+INDEX(Inputs!$P$15:$P$25,MATCH('Cash Flows - Market'!AX$2,Inputs!$L$15:$L$25))/12),0)</f>
        <v/>
      </c>
      <c r="AY37" s="961">
        <f>IFERROR(AX37*(1+INDEX(Inputs!$P$15:$P$25,MATCH('Cash Flows - Market'!AY$2,Inputs!$L$15:$L$25))/12),0)</f>
        <v/>
      </c>
      <c r="AZ37" s="961">
        <f>IFERROR(AY37*(1+INDEX(Inputs!$P$15:$P$25,MATCH('Cash Flows - Market'!AZ$2,Inputs!$L$15:$L$25))/12),0)</f>
        <v/>
      </c>
      <c r="BA37" s="961">
        <f>IFERROR(AZ37*(1+INDEX(Inputs!$P$15:$P$25,MATCH('Cash Flows - Market'!BA$2,Inputs!$L$15:$L$25))/12),0)</f>
        <v/>
      </c>
      <c r="BB37" s="961">
        <f>IFERROR(BA37*(1+INDEX(Inputs!$P$15:$P$25,MATCH('Cash Flows - Market'!BB$2,Inputs!$L$15:$L$25))/12),0)</f>
        <v/>
      </c>
      <c r="BC37" s="961">
        <f>IFERROR(BB37*(1+INDEX(Inputs!$P$15:$P$25,MATCH('Cash Flows - Market'!BC$2,Inputs!$L$15:$L$25))/12),0)</f>
        <v/>
      </c>
      <c r="BD37" s="961">
        <f>IFERROR(BC37*(1+INDEX(Inputs!$P$15:$P$25,MATCH('Cash Flows - Market'!BD$2,Inputs!$L$15:$L$25))/12),0)</f>
        <v/>
      </c>
      <c r="BE37" s="961">
        <f>IFERROR(BD37*(1+INDEX(Inputs!$P$15:$P$25,MATCH('Cash Flows - Market'!BE$2,Inputs!$L$15:$L$25))/12),0)</f>
        <v/>
      </c>
      <c r="BF37" s="961">
        <f>IFERROR(BE37*(1+INDEX(Inputs!$P$15:$P$25,MATCH('Cash Flows - Market'!BF$2,Inputs!$L$15:$L$25))/12),0)</f>
        <v/>
      </c>
      <c r="BG37" s="961">
        <f>IFERROR(BF37*(1+INDEX(Inputs!$P$15:$P$25,MATCH('Cash Flows - Market'!BG$2,Inputs!$L$15:$L$25))/12),0)</f>
        <v/>
      </c>
      <c r="BH37" s="961">
        <f>IFERROR(BG37*(1+INDEX(Inputs!$P$15:$P$25,MATCH('Cash Flows - Market'!BH$2,Inputs!$L$15:$L$25))/12),0)</f>
        <v/>
      </c>
      <c r="BI37" s="961">
        <f>IFERROR(BH37*(1+INDEX(Inputs!$P$15:$P$25,MATCH('Cash Flows - Market'!BI$2,Inputs!$L$15:$L$25))/12),0)</f>
        <v/>
      </c>
      <c r="BJ37" s="961">
        <f>IFERROR(BI37*(1+INDEX(Inputs!$P$15:$P$25,MATCH('Cash Flows - Market'!BJ$2,Inputs!$L$15:$L$25))/12),0)</f>
        <v/>
      </c>
      <c r="BK37" s="961">
        <f>IFERROR(BJ37*(1+INDEX(Inputs!$P$15:$P$25,MATCH('Cash Flows - Market'!BK$2,Inputs!$L$15:$L$25))/12),0)</f>
        <v/>
      </c>
      <c r="BL37" s="961">
        <f>IFERROR(BK37*(1+INDEX(Inputs!$P$15:$P$25,MATCH('Cash Flows - Market'!BL$2,Inputs!$L$15:$L$25))/12),0)</f>
        <v/>
      </c>
      <c r="BM37" s="961">
        <f>IFERROR(BL37*(1+INDEX(Inputs!$P$15:$P$25,MATCH('Cash Flows - Market'!BM$2,Inputs!$L$15:$L$25))/12),0)</f>
        <v/>
      </c>
      <c r="BN37" s="961">
        <f>IFERROR(BM37*(1+INDEX(Inputs!$P$15:$P$25,MATCH('Cash Flows - Market'!BN$2,Inputs!$L$15:$L$25))/12),0)</f>
        <v/>
      </c>
      <c r="BO37" s="961">
        <f>IFERROR(BN37*(1+INDEX(Inputs!$P$15:$P$25,MATCH('Cash Flows - Market'!BO$2,Inputs!$L$15:$L$25))/12),0)</f>
        <v/>
      </c>
      <c r="BP37" s="961">
        <f>IFERROR(BO37*(1+INDEX(Inputs!$P$15:$P$25,MATCH('Cash Flows - Market'!BP$2,Inputs!$L$15:$L$25))/12),0)</f>
        <v/>
      </c>
      <c r="BQ37" s="961">
        <f>IFERROR(BP37*(1+INDEX(Inputs!$P$15:$P$25,MATCH('Cash Flows - Market'!BQ$2,Inputs!$L$15:$L$25))/12),0)</f>
        <v/>
      </c>
      <c r="BR37" s="961">
        <f>IFERROR(BQ37*(1+INDEX(Inputs!$P$15:$P$25,MATCH('Cash Flows - Market'!BR$2,Inputs!$L$15:$L$25))/12),0)</f>
        <v/>
      </c>
      <c r="BS37" s="961">
        <f>IFERROR(BR37*(1+INDEX(Inputs!$P$15:$P$25,MATCH('Cash Flows - Market'!BS$2,Inputs!$L$15:$L$25))/12),0)</f>
        <v/>
      </c>
      <c r="BT37" s="961">
        <f>IFERROR(BS37*(1+INDEX(Inputs!$P$15:$P$25,MATCH('Cash Flows - Market'!BT$2,Inputs!$L$15:$L$25))/12),0)</f>
        <v/>
      </c>
      <c r="BU37" s="961">
        <f>IFERROR(BT37*(1+INDEX(Inputs!$P$15:$P$25,MATCH('Cash Flows - Market'!BU$2,Inputs!$L$15:$L$25))/12),0)</f>
        <v/>
      </c>
      <c r="BV37" s="961">
        <f>IFERROR(BU37*(1+INDEX(Inputs!$P$15:$P$25,MATCH('Cash Flows - Market'!BV$2,Inputs!$L$15:$L$25))/12),0)</f>
        <v/>
      </c>
      <c r="BW37" s="961">
        <f>IFERROR(BV37*(1+INDEX(Inputs!$P$15:$P$25,MATCH('Cash Flows - Market'!BW$2,Inputs!$L$15:$L$25))/12),0)</f>
        <v/>
      </c>
      <c r="BX37" s="961">
        <f>IFERROR(BW37*(1+INDEX(Inputs!$P$15:$P$25,MATCH('Cash Flows - Market'!BX$2,Inputs!$L$15:$L$25))/12),0)</f>
        <v/>
      </c>
      <c r="BY37" s="961">
        <f>IFERROR(BX37*(1+INDEX(Inputs!$P$15:$P$25,MATCH('Cash Flows - Market'!BY$2,Inputs!$L$15:$L$25))/12),0)</f>
        <v/>
      </c>
      <c r="BZ37" s="961">
        <f>IFERROR(BY37*(1+INDEX(Inputs!$P$15:$P$25,MATCH('Cash Flows - Market'!BZ$2,Inputs!$L$15:$L$25))/12),0)</f>
        <v/>
      </c>
      <c r="CA37" s="961">
        <f>IFERROR(BZ37*(1+INDEX(Inputs!$P$15:$P$25,MATCH('Cash Flows - Market'!CA$2,Inputs!$L$15:$L$25))/12),0)</f>
        <v/>
      </c>
      <c r="CB37" s="961">
        <f>IFERROR(CA37*(1+INDEX(Inputs!$P$15:$P$25,MATCH('Cash Flows - Market'!CB$2,Inputs!$L$15:$L$25))/12),0)</f>
        <v/>
      </c>
      <c r="CC37" s="961">
        <f>IFERROR(CB37*(1+INDEX(Inputs!$P$15:$P$25,MATCH('Cash Flows - Market'!CC$2,Inputs!$L$15:$L$25))/12),0)</f>
        <v/>
      </c>
      <c r="CD37" s="961">
        <f>IFERROR(CC37*(1+INDEX(Inputs!$P$15:$P$25,MATCH('Cash Flows - Market'!CD$2,Inputs!$L$15:$L$25))/12),0)</f>
        <v/>
      </c>
      <c r="CE37" s="961">
        <f>IFERROR(CD37*(1+INDEX(Inputs!$P$15:$P$25,MATCH('Cash Flows - Market'!CE$2,Inputs!$L$15:$L$25))/12),0)</f>
        <v/>
      </c>
      <c r="CF37" s="961">
        <f>IFERROR(CE37*(1+INDEX(Inputs!$P$15:$P$25,MATCH('Cash Flows - Market'!CF$2,Inputs!$L$15:$L$25))/12),0)</f>
        <v/>
      </c>
      <c r="CG37" s="961">
        <f>IFERROR(CF37*(1+INDEX(Inputs!$P$15:$P$25,MATCH('Cash Flows - Market'!CG$2,Inputs!$L$15:$L$25))/12),0)</f>
        <v/>
      </c>
      <c r="CH37" s="961">
        <f>IFERROR(CG37*(1+INDEX(Inputs!$P$15:$P$25,MATCH('Cash Flows - Market'!CH$2,Inputs!$L$15:$L$25))/12),0)</f>
        <v/>
      </c>
      <c r="CI37" s="961">
        <f>IFERROR(CH37*(1+INDEX(Inputs!$P$15:$P$25,MATCH('Cash Flows - Market'!CI$2,Inputs!$L$15:$L$25))/12),0)</f>
        <v/>
      </c>
      <c r="CJ37" s="961">
        <f>IFERROR(CI37*(1+INDEX(Inputs!$P$15:$P$25,MATCH('Cash Flows - Market'!CJ$2,Inputs!$L$15:$L$25))/12),0)</f>
        <v/>
      </c>
      <c r="CK37" s="961">
        <f>IFERROR(CJ37*(1+INDEX(Inputs!$P$15:$P$25,MATCH('Cash Flows - Market'!CK$2,Inputs!$L$15:$L$25))/12),0)</f>
        <v/>
      </c>
      <c r="CL37" s="961">
        <f>IFERROR(CK37*(1+INDEX(Inputs!$P$15:$P$25,MATCH('Cash Flows - Market'!CL$2,Inputs!$L$15:$L$25))/12),0)</f>
        <v/>
      </c>
      <c r="CM37" s="961">
        <f>IFERROR(CL37*(1+INDEX(Inputs!$P$15:$P$25,MATCH('Cash Flows - Market'!CM$2,Inputs!$L$15:$L$25))/12),0)</f>
        <v/>
      </c>
      <c r="CN37" s="961">
        <f>IFERROR(CM37*(1+INDEX(Inputs!$P$15:$P$25,MATCH('Cash Flows - Market'!CN$2,Inputs!$L$15:$L$25))/12),0)</f>
        <v/>
      </c>
      <c r="CO37" s="961">
        <f>IFERROR(CN37*(1+INDEX(Inputs!$P$15:$P$25,MATCH('Cash Flows - Market'!CO$2,Inputs!$L$15:$L$25))/12),0)</f>
        <v/>
      </c>
      <c r="CP37" s="961">
        <f>IFERROR(CO37*(1+INDEX(Inputs!$P$15:$P$25,MATCH('Cash Flows - Market'!CP$2,Inputs!$L$15:$L$25))/12),0)</f>
        <v/>
      </c>
      <c r="CQ37" s="961">
        <f>IFERROR(CP37*(1+INDEX(Inputs!$P$15:$P$25,MATCH('Cash Flows - Market'!CQ$2,Inputs!$L$15:$L$25))/12),0)</f>
        <v/>
      </c>
      <c r="CR37" s="961">
        <f>IFERROR(CQ37*(1+INDEX(Inputs!$P$15:$P$25,MATCH('Cash Flows - Market'!CR$2,Inputs!$L$15:$L$25))/12),0)</f>
        <v/>
      </c>
      <c r="CS37" s="961">
        <f>IFERROR(CR37*(1+INDEX(Inputs!$P$15:$P$25,MATCH('Cash Flows - Market'!CS$2,Inputs!$L$15:$L$25))/12),0)</f>
        <v/>
      </c>
      <c r="CT37" s="961">
        <f>IFERROR(CS37*(1+INDEX(Inputs!$P$15:$P$25,MATCH('Cash Flows - Market'!CT$2,Inputs!$L$15:$L$25))/12),0)</f>
        <v/>
      </c>
      <c r="CU37" s="961">
        <f>IFERROR(CT37*(1+INDEX(Inputs!$P$15:$P$25,MATCH('Cash Flows - Market'!CU$2,Inputs!$L$15:$L$25))/12),0)</f>
        <v/>
      </c>
      <c r="CV37" s="961">
        <f>IFERROR(CU37*(1+INDEX(Inputs!$P$15:$P$25,MATCH('Cash Flows - Market'!CV$2,Inputs!$L$15:$L$25))/12),0)</f>
        <v/>
      </c>
      <c r="CW37" s="961">
        <f>IFERROR(CV37*(1+INDEX(Inputs!$P$15:$P$25,MATCH('Cash Flows - Market'!CW$2,Inputs!$L$15:$L$25))/12),0)</f>
        <v/>
      </c>
      <c r="CX37" s="961">
        <f>IFERROR(CW37*(1+INDEX(Inputs!$P$15:$P$25,MATCH('Cash Flows - Market'!CX$2,Inputs!$L$15:$L$25))/12),0)</f>
        <v/>
      </c>
      <c r="CY37" s="961">
        <f>IFERROR(CX37*(1+INDEX(Inputs!$P$15:$P$25,MATCH('Cash Flows - Market'!CY$2,Inputs!$L$15:$L$25))/12),0)</f>
        <v/>
      </c>
      <c r="CZ37" s="961">
        <f>IFERROR(CY37*(1+INDEX(Inputs!$P$15:$P$25,MATCH('Cash Flows - Market'!CZ$2,Inputs!$L$15:$L$25))/12),0)</f>
        <v/>
      </c>
      <c r="DA37" s="961">
        <f>IFERROR(CZ37*(1+INDEX(Inputs!$P$15:$P$25,MATCH('Cash Flows - Market'!DA$2,Inputs!$L$15:$L$25))/12),0)</f>
        <v/>
      </c>
      <c r="DB37" s="961">
        <f>IFERROR(DA37*(1+INDEX(Inputs!$P$15:$P$25,MATCH('Cash Flows - Market'!DB$2,Inputs!$L$15:$L$25))/12),0)</f>
        <v/>
      </c>
      <c r="DC37" s="961">
        <f>IFERROR(DB37*(1+INDEX(Inputs!$P$15:$P$25,MATCH('Cash Flows - Market'!DC$2,Inputs!$L$15:$L$25))/12),0)</f>
        <v/>
      </c>
      <c r="DD37" s="961">
        <f>IFERROR(DC37*(1+INDEX(Inputs!$P$15:$P$25,MATCH('Cash Flows - Market'!DD$2,Inputs!$L$15:$L$25))/12),0)</f>
        <v/>
      </c>
      <c r="DE37" s="961">
        <f>IFERROR(DD37*(1+INDEX(Inputs!$P$15:$P$25,MATCH('Cash Flows - Market'!DE$2,Inputs!$L$15:$L$25))/12),0)</f>
        <v/>
      </c>
      <c r="DF37" s="961">
        <f>IFERROR(DE37*(1+INDEX(Inputs!$P$15:$P$25,MATCH('Cash Flows - Market'!DF$2,Inputs!$L$15:$L$25))/12),0)</f>
        <v/>
      </c>
      <c r="DG37" s="961">
        <f>IFERROR(DF37*(1+INDEX(Inputs!$P$15:$P$25,MATCH('Cash Flows - Market'!DG$2,Inputs!$L$15:$L$25))/12),0)</f>
        <v/>
      </c>
      <c r="DH37" s="961">
        <f>IFERROR(DG37*(1+INDEX(Inputs!$P$15:$P$25,MATCH('Cash Flows - Market'!DH$2,Inputs!$L$15:$L$25))/12),0)</f>
        <v/>
      </c>
      <c r="DI37" s="961">
        <f>IFERROR(DH37*(1+INDEX(Inputs!$P$15:$P$25,MATCH('Cash Flows - Market'!DI$2,Inputs!$L$15:$L$25))/12),0)</f>
        <v/>
      </c>
      <c r="DJ37" s="961">
        <f>IFERROR(DI37*(1+INDEX(Inputs!$P$15:$P$25,MATCH('Cash Flows - Market'!DJ$2,Inputs!$L$15:$L$25))/12),0)</f>
        <v/>
      </c>
      <c r="DK37" s="961">
        <f>IFERROR(DJ37*(1+INDEX(Inputs!$P$15:$P$25,MATCH('Cash Flows - Market'!DK$2,Inputs!$L$15:$L$25))/12),0)</f>
        <v/>
      </c>
      <c r="DL37" s="961">
        <f>IFERROR(DK37*(1+INDEX(Inputs!$P$15:$P$25,MATCH('Cash Flows - Market'!DL$2,Inputs!$L$15:$L$25))/12),0)</f>
        <v/>
      </c>
      <c r="DM37" s="961">
        <f>IFERROR(DL37*(1+INDEX(Inputs!$P$15:$P$25,MATCH('Cash Flows - Market'!DM$2,Inputs!$L$15:$L$25))/12),0)</f>
        <v/>
      </c>
      <c r="DN37" s="961">
        <f>IFERROR(DM37*(1+INDEX(Inputs!$P$15:$P$25,MATCH('Cash Flows - Market'!DN$2,Inputs!$L$15:$L$25))/12),0)</f>
        <v/>
      </c>
      <c r="DO37" s="961">
        <f>IFERROR(DN37*(1+INDEX(Inputs!$P$15:$P$25,MATCH('Cash Flows - Market'!DO$2,Inputs!$L$15:$L$25))/12),0)</f>
        <v/>
      </c>
      <c r="DP37" s="961">
        <f>IFERROR(DO37*(1+INDEX(Inputs!$P$15:$P$25,MATCH('Cash Flows - Market'!DP$2,Inputs!$L$15:$L$25))/12),0)</f>
        <v/>
      </c>
      <c r="DQ37" s="961">
        <f>IFERROR(DP37*(1+INDEX(Inputs!$P$15:$P$25,MATCH('Cash Flows - Market'!DQ$2,Inputs!$L$15:$L$25))/12),0)</f>
        <v/>
      </c>
      <c r="DR37" s="961">
        <f>IFERROR(DQ37*(1+INDEX(Inputs!$P$15:$P$25,MATCH('Cash Flows - Market'!DR$2,Inputs!$L$15:$L$25))/12),0)</f>
        <v/>
      </c>
      <c r="DS37" s="961">
        <f>IFERROR(DR37*(1+INDEX(Inputs!$P$15:$P$25,MATCH('Cash Flows - Market'!DS$2,Inputs!$L$15:$L$25))/12),0)</f>
        <v/>
      </c>
      <c r="DT37" s="961">
        <f>IFERROR(DS37*(1+INDEX(Inputs!$P$15:$P$25,MATCH('Cash Flows - Market'!DT$2,Inputs!$L$15:$L$25))/12),0)</f>
        <v/>
      </c>
      <c r="DU37" s="961">
        <f>IFERROR(DT37*(1+INDEX(Inputs!$P$15:$P$25,MATCH('Cash Flows - Market'!DU$2,Inputs!$L$15:$L$25))/12),0)</f>
        <v/>
      </c>
      <c r="DV37" s="961">
        <f>IFERROR(DU37*(1+INDEX(Inputs!$P$15:$P$25,MATCH('Cash Flows - Market'!DV$2,Inputs!$L$15:$L$25))/12),0)</f>
        <v/>
      </c>
      <c r="DW37" s="961">
        <f>IFERROR(DV37*(1+INDEX(Inputs!$P$15:$P$25,MATCH('Cash Flows - Market'!DW$2,Inputs!$L$15:$L$25))/12),0)</f>
        <v/>
      </c>
      <c r="DX37" s="961">
        <f>IFERROR(DW37*(1+INDEX(Inputs!$P$15:$P$25,MATCH('Cash Flows - Market'!DX$2,Inputs!$L$15:$L$25))/12),0)</f>
        <v/>
      </c>
      <c r="DY37" s="961">
        <f>IFERROR(DX37*(1+INDEX(Inputs!$P$15:$P$25,MATCH('Cash Flows - Market'!DY$2,Inputs!$L$15:$L$25))/12),0)</f>
        <v/>
      </c>
      <c r="DZ37" s="961">
        <f>IFERROR(DY37*(1+INDEX(Inputs!$P$15:$P$25,MATCH('Cash Flows - Market'!DZ$2,Inputs!$L$15:$L$25))/12),0)</f>
        <v/>
      </c>
      <c r="EA37" s="961">
        <f>IFERROR(DZ37*(1+INDEX(Inputs!$P$15:$P$25,MATCH('Cash Flows - Market'!EA$2,Inputs!$L$15:$L$25))/12),0)</f>
        <v/>
      </c>
      <c r="EB37" s="961">
        <f>IFERROR(EA37*(1+INDEX(Inputs!$P$15:$P$25,MATCH('Cash Flows - Market'!EB$2,Inputs!$L$15:$L$25))/12),0)</f>
        <v/>
      </c>
      <c r="EC37" s="961">
        <f>IFERROR(EB37*(1+INDEX(Inputs!$P$15:$P$25,MATCH('Cash Flows - Market'!EC$2,Inputs!$L$15:$L$25))/12),0)</f>
        <v/>
      </c>
      <c r="ED37" s="961">
        <f>IFERROR(EC37*(1+INDEX(Inputs!$P$15:$P$25,MATCH('Cash Flows - Market'!ED$2,Inputs!$L$15:$L$25))/12),0)</f>
        <v/>
      </c>
      <c r="EE37" s="961">
        <f>IFERROR(ED37*(1+INDEX(Inputs!$P$15:$P$25,MATCH('Cash Flows - Market'!EE$2,Inputs!$L$15:$L$25))/12),0)</f>
        <v/>
      </c>
      <c r="EF37" s="961">
        <f>IFERROR(EE37*(1+INDEX(Inputs!$P$15:$P$25,MATCH('Cash Flows - Market'!EF$2,Inputs!$L$15:$L$25))/12),0)</f>
        <v/>
      </c>
      <c r="EG37" s="961">
        <f>IFERROR(EF37*(1+INDEX(Inputs!$P$15:$P$25,MATCH('Cash Flows - Market'!EG$2,Inputs!$L$15:$L$25))/12),0)</f>
        <v/>
      </c>
      <c r="EH37" s="961">
        <f>IFERROR(EG37*(1+INDEX(Inputs!$P$15:$P$25,MATCH('Cash Flows - Market'!EH$2,Inputs!$L$15:$L$25))/12),0)</f>
        <v/>
      </c>
      <c r="EI37" s="961">
        <f>IFERROR(EH37*(1+INDEX(Inputs!$P$15:$P$25,MATCH('Cash Flows - Market'!EI$2,Inputs!$L$15:$L$25))/12),0)</f>
        <v/>
      </c>
      <c r="EJ37" s="961">
        <f>IFERROR(EI37*(1+INDEX(Inputs!$P$15:$P$25,MATCH('Cash Flows - Market'!EJ$2,Inputs!$L$15:$L$25))/12),0)</f>
        <v/>
      </c>
      <c r="EK37" s="961">
        <f>IFERROR(EJ37*(1+INDEX(Inputs!$P$15:$P$25,MATCH('Cash Flows - Market'!EK$2,Inputs!$L$15:$L$25))/12),0)</f>
        <v/>
      </c>
      <c r="EL37" s="961">
        <f>IFERROR(EK37*(1+INDEX(Inputs!$P$15:$P$25,MATCH('Cash Flows - Market'!EL$2,Inputs!$L$15:$L$25))/12),0)</f>
        <v/>
      </c>
      <c r="EM37" s="961">
        <f>IFERROR(EL37*(1+INDEX(Inputs!$P$15:$P$25,MATCH('Cash Flows - Market'!EM$2,Inputs!$L$15:$L$25))/12),0)</f>
        <v/>
      </c>
      <c r="EN37" s="961">
        <f>IFERROR(EM37*(1+INDEX(Inputs!$P$15:$P$25,MATCH('Cash Flows - Market'!EN$2,Inputs!$L$15:$L$25))/12),0)</f>
        <v/>
      </c>
      <c r="EO37" s="961">
        <f>IFERROR(EN37*(1+INDEX(Inputs!$P$15:$P$25,MATCH('Cash Flows - Market'!EO$2,Inputs!$L$15:$L$25))/12),0)</f>
        <v/>
      </c>
      <c r="EP37" s="961">
        <f>IFERROR(EO37*(1+INDEX(Inputs!$P$15:$P$25,MATCH('Cash Flows - Market'!EP$2,Inputs!$L$15:$L$25))/12),0)</f>
        <v/>
      </c>
      <c r="EQ37" s="961">
        <f>IFERROR(EP37*(1+INDEX(Inputs!$P$15:$P$25,MATCH('Cash Flows - Market'!EQ$2,Inputs!$L$15:$L$25))/12),0)</f>
        <v/>
      </c>
      <c r="ER37" s="961">
        <f>IFERROR(EQ37*(1+INDEX(Inputs!$P$15:$P$25,MATCH('Cash Flows - Market'!ER$2,Inputs!$L$15:$L$25))/12),0)</f>
        <v/>
      </c>
      <c r="ES37" s="961">
        <f>IFERROR(ER37*(1+INDEX(Inputs!$P$15:$P$25,MATCH('Cash Flows - Market'!ES$2,Inputs!$L$15:$L$25))/12),0)</f>
        <v/>
      </c>
      <c r="ET37" s="961">
        <f>IFERROR(ES37*(1+INDEX(Inputs!$P$15:$P$25,MATCH('Cash Flows - Market'!ET$2,Inputs!$L$15:$L$25))/12),0)</f>
        <v/>
      </c>
      <c r="EU37" s="961">
        <f>IFERROR(ET37*(1+INDEX(Inputs!$P$15:$P$25,MATCH('Cash Flows - Market'!EU$2,Inputs!$L$15:$L$25))/12),0)</f>
        <v/>
      </c>
      <c r="EV37" s="961">
        <f>IFERROR(EU37*(1+INDEX(Inputs!$P$15:$P$25,MATCH('Cash Flows - Market'!EV$2,Inputs!$L$15:$L$25))/12),0)</f>
        <v/>
      </c>
    </row>
    <row r="38" ht="15" customHeight="1" s="546">
      <c r="C38" s="970">
        <f>R38</f>
        <v/>
      </c>
      <c r="D38" s="986" t="n"/>
      <c r="E38" s="987">
        <f>Inputs!I40</f>
        <v/>
      </c>
      <c r="F38" s="988">
        <f>Inputs!J40</f>
        <v/>
      </c>
      <c r="G38" s="961">
        <f>SUMIFS($U38:$EW38,$U$2:$EW$2,G$2)</f>
        <v/>
      </c>
      <c r="H38" s="961">
        <f>SUMIFS($U38:$EW38,$U$2:$EW$2,H$2)</f>
        <v/>
      </c>
      <c r="I38" s="961">
        <f>SUMIFS($U38:$EW38,$U$2:$EW$2,I$2)</f>
        <v/>
      </c>
      <c r="J38" s="961">
        <f>SUMIFS($U38:$EW38,$U$2:$EW$2,J$2)</f>
        <v/>
      </c>
      <c r="K38" s="961">
        <f>SUMIFS($U38:$EW38,$U$2:$EW$2,K$2)</f>
        <v/>
      </c>
      <c r="L38" s="961">
        <f>SUMIFS($U38:$EW38,$U$2:$EW$2,L$2)</f>
        <v/>
      </c>
      <c r="M38" s="961">
        <f>SUMIFS($U38:$EW38,$U$2:$EW$2,M$2)</f>
        <v/>
      </c>
      <c r="N38" s="961">
        <f>SUMIFS($U38:$EW38,$U$2:$EW$2,N$2)</f>
        <v/>
      </c>
      <c r="O38" s="961">
        <f>SUMIFS($U38:$EW38,$U$2:$EW$2,O$2)</f>
        <v/>
      </c>
      <c r="P38" s="962">
        <f>SUMIFS($U38:$EW38,$U$2:$EW$2,P$2)</f>
        <v/>
      </c>
      <c r="R38" s="759">
        <f>Inputs!G40</f>
        <v/>
      </c>
      <c r="U38" s="961">
        <f>(Inputs!$J40*Units)/12</f>
        <v/>
      </c>
      <c r="V38" s="961">
        <f>IFERROR(U38*(1+INDEX(Inputs!$P$15:$P$25,MATCH('Cash Flows - Market'!V$2,Inputs!$L$15:$L$25))/12),0)</f>
        <v/>
      </c>
      <c r="W38" s="961">
        <f>IFERROR(V38*(1+INDEX(Inputs!$P$15:$P$25,MATCH('Cash Flows - Market'!W$2,Inputs!$L$15:$L$25))/12),0)</f>
        <v/>
      </c>
      <c r="X38" s="961">
        <f>IFERROR(W38*(1+INDEX(Inputs!$P$15:$P$25,MATCH('Cash Flows - Market'!X$2,Inputs!$L$15:$L$25))/12),0)</f>
        <v/>
      </c>
      <c r="Y38" s="961">
        <f>IFERROR(X38*(1+INDEX(Inputs!$P$15:$P$25,MATCH('Cash Flows - Market'!Y$2,Inputs!$L$15:$L$25))/12),0)</f>
        <v/>
      </c>
      <c r="Z38" s="961">
        <f>IFERROR(Y38*(1+INDEX(Inputs!$P$15:$P$25,MATCH('Cash Flows - Market'!Z$2,Inputs!$L$15:$L$25))/12),0)</f>
        <v/>
      </c>
      <c r="AA38" s="961">
        <f>IFERROR(Z38*(1+INDEX(Inputs!$P$15:$P$25,MATCH('Cash Flows - Market'!AA$2,Inputs!$L$15:$L$25))/12),0)</f>
        <v/>
      </c>
      <c r="AB38" s="961">
        <f>IFERROR(AA38*(1+INDEX(Inputs!$P$15:$P$25,MATCH('Cash Flows - Market'!AB$2,Inputs!$L$15:$L$25))/12),0)</f>
        <v/>
      </c>
      <c r="AC38" s="961">
        <f>IFERROR(AB38*(1+INDEX(Inputs!$P$15:$P$25,MATCH('Cash Flows - Market'!AC$2,Inputs!$L$15:$L$25))/12),0)</f>
        <v/>
      </c>
      <c r="AD38" s="961">
        <f>IFERROR(AC38*(1+INDEX(Inputs!$P$15:$P$25,MATCH('Cash Flows - Market'!AD$2,Inputs!$L$15:$L$25))/12),0)</f>
        <v/>
      </c>
      <c r="AE38" s="961">
        <f>IFERROR(AD38*(1+INDEX(Inputs!$P$15:$P$25,MATCH('Cash Flows - Market'!AE$2,Inputs!$L$15:$L$25))/12),0)</f>
        <v/>
      </c>
      <c r="AF38" s="961">
        <f>IFERROR(AE38*(1+INDEX(Inputs!$P$15:$P$25,MATCH('Cash Flows - Market'!AF$2,Inputs!$L$15:$L$25))/12),0)</f>
        <v/>
      </c>
      <c r="AG38" s="961">
        <f>IFERROR(AF38*(1+INDEX(Inputs!$P$15:$P$25,MATCH('Cash Flows - Market'!AG$2,Inputs!$L$15:$L$25))/12),0)</f>
        <v/>
      </c>
      <c r="AH38" s="961">
        <f>IFERROR(AG38*(1+INDEX(Inputs!$P$15:$P$25,MATCH('Cash Flows - Market'!AH$2,Inputs!$L$15:$L$25))/12),0)</f>
        <v/>
      </c>
      <c r="AI38" s="961">
        <f>IFERROR(AH38*(1+INDEX(Inputs!$P$15:$P$25,MATCH('Cash Flows - Market'!AI$2,Inputs!$L$15:$L$25))/12),0)</f>
        <v/>
      </c>
      <c r="AJ38" s="961">
        <f>IFERROR(AI38*(1+INDEX(Inputs!$P$15:$P$25,MATCH('Cash Flows - Market'!AJ$2,Inputs!$L$15:$L$25))/12),0)</f>
        <v/>
      </c>
      <c r="AK38" s="961">
        <f>IFERROR(AJ38*(1+INDEX(Inputs!$P$15:$P$25,MATCH('Cash Flows - Market'!AK$2,Inputs!$L$15:$L$25))/12),0)</f>
        <v/>
      </c>
      <c r="AL38" s="961">
        <f>IFERROR(AK38*(1+INDEX(Inputs!$P$15:$P$25,MATCH('Cash Flows - Market'!AL$2,Inputs!$L$15:$L$25))/12),0)</f>
        <v/>
      </c>
      <c r="AM38" s="961">
        <f>IFERROR(AL38*(1+INDEX(Inputs!$P$15:$P$25,MATCH('Cash Flows - Market'!AM$2,Inputs!$L$15:$L$25))/12),0)</f>
        <v/>
      </c>
      <c r="AN38" s="961">
        <f>IFERROR(AM38*(1+INDEX(Inputs!$P$15:$P$25,MATCH('Cash Flows - Market'!AN$2,Inputs!$L$15:$L$25))/12),0)</f>
        <v/>
      </c>
      <c r="AO38" s="961">
        <f>IFERROR(AN38*(1+INDEX(Inputs!$P$15:$P$25,MATCH('Cash Flows - Market'!AO$2,Inputs!$L$15:$L$25))/12),0)</f>
        <v/>
      </c>
      <c r="AP38" s="961">
        <f>IFERROR(AO38*(1+INDEX(Inputs!$P$15:$P$25,MATCH('Cash Flows - Market'!AP$2,Inputs!$L$15:$L$25))/12),0)</f>
        <v/>
      </c>
      <c r="AQ38" s="961">
        <f>IFERROR(AP38*(1+INDEX(Inputs!$P$15:$P$25,MATCH('Cash Flows - Market'!AQ$2,Inputs!$L$15:$L$25))/12),0)</f>
        <v/>
      </c>
      <c r="AR38" s="961">
        <f>IFERROR(AQ38*(1+INDEX(Inputs!$P$15:$P$25,MATCH('Cash Flows - Market'!AR$2,Inputs!$L$15:$L$25))/12),0)</f>
        <v/>
      </c>
      <c r="AS38" s="961">
        <f>IFERROR(AR38*(1+INDEX(Inputs!$P$15:$P$25,MATCH('Cash Flows - Market'!AS$2,Inputs!$L$15:$L$25))/12),0)</f>
        <v/>
      </c>
      <c r="AT38" s="961">
        <f>IFERROR(AS38*(1+INDEX(Inputs!$P$15:$P$25,MATCH('Cash Flows - Market'!AT$2,Inputs!$L$15:$L$25))/12),0)</f>
        <v/>
      </c>
      <c r="AU38" s="961">
        <f>IFERROR(AT38*(1+INDEX(Inputs!$P$15:$P$25,MATCH('Cash Flows - Market'!AU$2,Inputs!$L$15:$L$25))/12),0)</f>
        <v/>
      </c>
      <c r="AV38" s="961">
        <f>IFERROR(AU38*(1+INDEX(Inputs!$P$15:$P$25,MATCH('Cash Flows - Market'!AV$2,Inputs!$L$15:$L$25))/12),0)</f>
        <v/>
      </c>
      <c r="AW38" s="961">
        <f>IFERROR(AV38*(1+INDEX(Inputs!$P$15:$P$25,MATCH('Cash Flows - Market'!AW$2,Inputs!$L$15:$L$25))/12),0)</f>
        <v/>
      </c>
      <c r="AX38" s="961">
        <f>IFERROR(AW38*(1+INDEX(Inputs!$P$15:$P$25,MATCH('Cash Flows - Market'!AX$2,Inputs!$L$15:$L$25))/12),0)</f>
        <v/>
      </c>
      <c r="AY38" s="961">
        <f>IFERROR(AX38*(1+INDEX(Inputs!$P$15:$P$25,MATCH('Cash Flows - Market'!AY$2,Inputs!$L$15:$L$25))/12),0)</f>
        <v/>
      </c>
      <c r="AZ38" s="961">
        <f>IFERROR(AY38*(1+INDEX(Inputs!$P$15:$P$25,MATCH('Cash Flows - Market'!AZ$2,Inputs!$L$15:$L$25))/12),0)</f>
        <v/>
      </c>
      <c r="BA38" s="961">
        <f>IFERROR(AZ38*(1+INDEX(Inputs!$P$15:$P$25,MATCH('Cash Flows - Market'!BA$2,Inputs!$L$15:$L$25))/12),0)</f>
        <v/>
      </c>
      <c r="BB38" s="961">
        <f>IFERROR(BA38*(1+INDEX(Inputs!$P$15:$P$25,MATCH('Cash Flows - Market'!BB$2,Inputs!$L$15:$L$25))/12),0)</f>
        <v/>
      </c>
      <c r="BC38" s="961">
        <f>IFERROR(BB38*(1+INDEX(Inputs!$P$15:$P$25,MATCH('Cash Flows - Market'!BC$2,Inputs!$L$15:$L$25))/12),0)</f>
        <v/>
      </c>
      <c r="BD38" s="961">
        <f>IFERROR(BC38*(1+INDEX(Inputs!$P$15:$P$25,MATCH('Cash Flows - Market'!BD$2,Inputs!$L$15:$L$25))/12),0)</f>
        <v/>
      </c>
      <c r="BE38" s="961">
        <f>IFERROR(BD38*(1+INDEX(Inputs!$P$15:$P$25,MATCH('Cash Flows - Market'!BE$2,Inputs!$L$15:$L$25))/12),0)</f>
        <v/>
      </c>
      <c r="BF38" s="961">
        <f>IFERROR(BE38*(1+INDEX(Inputs!$P$15:$P$25,MATCH('Cash Flows - Market'!BF$2,Inputs!$L$15:$L$25))/12),0)</f>
        <v/>
      </c>
      <c r="BG38" s="961">
        <f>IFERROR(BF38*(1+INDEX(Inputs!$P$15:$P$25,MATCH('Cash Flows - Market'!BG$2,Inputs!$L$15:$L$25))/12),0)</f>
        <v/>
      </c>
      <c r="BH38" s="961">
        <f>IFERROR(BG38*(1+INDEX(Inputs!$P$15:$P$25,MATCH('Cash Flows - Market'!BH$2,Inputs!$L$15:$L$25))/12),0)</f>
        <v/>
      </c>
      <c r="BI38" s="961">
        <f>IFERROR(BH38*(1+INDEX(Inputs!$P$15:$P$25,MATCH('Cash Flows - Market'!BI$2,Inputs!$L$15:$L$25))/12),0)</f>
        <v/>
      </c>
      <c r="BJ38" s="961">
        <f>IFERROR(BI38*(1+INDEX(Inputs!$P$15:$P$25,MATCH('Cash Flows - Market'!BJ$2,Inputs!$L$15:$L$25))/12),0)</f>
        <v/>
      </c>
      <c r="BK38" s="961">
        <f>IFERROR(BJ38*(1+INDEX(Inputs!$P$15:$P$25,MATCH('Cash Flows - Market'!BK$2,Inputs!$L$15:$L$25))/12),0)</f>
        <v/>
      </c>
      <c r="BL38" s="961">
        <f>IFERROR(BK38*(1+INDEX(Inputs!$P$15:$P$25,MATCH('Cash Flows - Market'!BL$2,Inputs!$L$15:$L$25))/12),0)</f>
        <v/>
      </c>
      <c r="BM38" s="961">
        <f>IFERROR(BL38*(1+INDEX(Inputs!$P$15:$P$25,MATCH('Cash Flows - Market'!BM$2,Inputs!$L$15:$L$25))/12),0)</f>
        <v/>
      </c>
      <c r="BN38" s="961">
        <f>IFERROR(BM38*(1+INDEX(Inputs!$P$15:$P$25,MATCH('Cash Flows - Market'!BN$2,Inputs!$L$15:$L$25))/12),0)</f>
        <v/>
      </c>
      <c r="BO38" s="961">
        <f>IFERROR(BN38*(1+INDEX(Inputs!$P$15:$P$25,MATCH('Cash Flows - Market'!BO$2,Inputs!$L$15:$L$25))/12),0)</f>
        <v/>
      </c>
      <c r="BP38" s="961">
        <f>IFERROR(BO38*(1+INDEX(Inputs!$P$15:$P$25,MATCH('Cash Flows - Market'!BP$2,Inputs!$L$15:$L$25))/12),0)</f>
        <v/>
      </c>
      <c r="BQ38" s="961">
        <f>IFERROR(BP38*(1+INDEX(Inputs!$P$15:$P$25,MATCH('Cash Flows - Market'!BQ$2,Inputs!$L$15:$L$25))/12),0)</f>
        <v/>
      </c>
      <c r="BR38" s="961">
        <f>IFERROR(BQ38*(1+INDEX(Inputs!$P$15:$P$25,MATCH('Cash Flows - Market'!BR$2,Inputs!$L$15:$L$25))/12),0)</f>
        <v/>
      </c>
      <c r="BS38" s="961">
        <f>IFERROR(BR38*(1+INDEX(Inputs!$P$15:$P$25,MATCH('Cash Flows - Market'!BS$2,Inputs!$L$15:$L$25))/12),0)</f>
        <v/>
      </c>
      <c r="BT38" s="961">
        <f>IFERROR(BS38*(1+INDEX(Inputs!$P$15:$P$25,MATCH('Cash Flows - Market'!BT$2,Inputs!$L$15:$L$25))/12),0)</f>
        <v/>
      </c>
      <c r="BU38" s="961">
        <f>IFERROR(BT38*(1+INDEX(Inputs!$P$15:$P$25,MATCH('Cash Flows - Market'!BU$2,Inputs!$L$15:$L$25))/12),0)</f>
        <v/>
      </c>
      <c r="BV38" s="961">
        <f>IFERROR(BU38*(1+INDEX(Inputs!$P$15:$P$25,MATCH('Cash Flows - Market'!BV$2,Inputs!$L$15:$L$25))/12),0)</f>
        <v/>
      </c>
      <c r="BW38" s="961">
        <f>IFERROR(BV38*(1+INDEX(Inputs!$P$15:$P$25,MATCH('Cash Flows - Market'!BW$2,Inputs!$L$15:$L$25))/12),0)</f>
        <v/>
      </c>
      <c r="BX38" s="961">
        <f>IFERROR(BW38*(1+INDEX(Inputs!$P$15:$P$25,MATCH('Cash Flows - Market'!BX$2,Inputs!$L$15:$L$25))/12),0)</f>
        <v/>
      </c>
      <c r="BY38" s="961">
        <f>IFERROR(BX38*(1+INDEX(Inputs!$P$15:$P$25,MATCH('Cash Flows - Market'!BY$2,Inputs!$L$15:$L$25))/12),0)</f>
        <v/>
      </c>
      <c r="BZ38" s="961">
        <f>IFERROR(BY38*(1+INDEX(Inputs!$P$15:$P$25,MATCH('Cash Flows - Market'!BZ$2,Inputs!$L$15:$L$25))/12),0)</f>
        <v/>
      </c>
      <c r="CA38" s="961">
        <f>IFERROR(BZ38*(1+INDEX(Inputs!$P$15:$P$25,MATCH('Cash Flows - Market'!CA$2,Inputs!$L$15:$L$25))/12),0)</f>
        <v/>
      </c>
      <c r="CB38" s="961">
        <f>IFERROR(CA38*(1+INDEX(Inputs!$P$15:$P$25,MATCH('Cash Flows - Market'!CB$2,Inputs!$L$15:$L$25))/12),0)</f>
        <v/>
      </c>
      <c r="CC38" s="961">
        <f>IFERROR(CB38*(1+INDEX(Inputs!$P$15:$P$25,MATCH('Cash Flows - Market'!CC$2,Inputs!$L$15:$L$25))/12),0)</f>
        <v/>
      </c>
      <c r="CD38" s="961">
        <f>IFERROR(CC38*(1+INDEX(Inputs!$P$15:$P$25,MATCH('Cash Flows - Market'!CD$2,Inputs!$L$15:$L$25))/12),0)</f>
        <v/>
      </c>
      <c r="CE38" s="961">
        <f>IFERROR(CD38*(1+INDEX(Inputs!$P$15:$P$25,MATCH('Cash Flows - Market'!CE$2,Inputs!$L$15:$L$25))/12),0)</f>
        <v/>
      </c>
      <c r="CF38" s="961">
        <f>IFERROR(CE38*(1+INDEX(Inputs!$P$15:$P$25,MATCH('Cash Flows - Market'!CF$2,Inputs!$L$15:$L$25))/12),0)</f>
        <v/>
      </c>
      <c r="CG38" s="961">
        <f>IFERROR(CF38*(1+INDEX(Inputs!$P$15:$P$25,MATCH('Cash Flows - Market'!CG$2,Inputs!$L$15:$L$25))/12),0)</f>
        <v/>
      </c>
      <c r="CH38" s="961">
        <f>IFERROR(CG38*(1+INDEX(Inputs!$P$15:$P$25,MATCH('Cash Flows - Market'!CH$2,Inputs!$L$15:$L$25))/12),0)</f>
        <v/>
      </c>
      <c r="CI38" s="961">
        <f>IFERROR(CH38*(1+INDEX(Inputs!$P$15:$P$25,MATCH('Cash Flows - Market'!CI$2,Inputs!$L$15:$L$25))/12),0)</f>
        <v/>
      </c>
      <c r="CJ38" s="961">
        <f>IFERROR(CI38*(1+INDEX(Inputs!$P$15:$P$25,MATCH('Cash Flows - Market'!CJ$2,Inputs!$L$15:$L$25))/12),0)</f>
        <v/>
      </c>
      <c r="CK38" s="961">
        <f>IFERROR(CJ38*(1+INDEX(Inputs!$P$15:$P$25,MATCH('Cash Flows - Market'!CK$2,Inputs!$L$15:$L$25))/12),0)</f>
        <v/>
      </c>
      <c r="CL38" s="961">
        <f>IFERROR(CK38*(1+INDEX(Inputs!$P$15:$P$25,MATCH('Cash Flows - Market'!CL$2,Inputs!$L$15:$L$25))/12),0)</f>
        <v/>
      </c>
      <c r="CM38" s="961">
        <f>IFERROR(CL38*(1+INDEX(Inputs!$P$15:$P$25,MATCH('Cash Flows - Market'!CM$2,Inputs!$L$15:$L$25))/12),0)</f>
        <v/>
      </c>
      <c r="CN38" s="961">
        <f>IFERROR(CM38*(1+INDEX(Inputs!$P$15:$P$25,MATCH('Cash Flows - Market'!CN$2,Inputs!$L$15:$L$25))/12),0)</f>
        <v/>
      </c>
      <c r="CO38" s="961">
        <f>IFERROR(CN38*(1+INDEX(Inputs!$P$15:$P$25,MATCH('Cash Flows - Market'!CO$2,Inputs!$L$15:$L$25))/12),0)</f>
        <v/>
      </c>
      <c r="CP38" s="961">
        <f>IFERROR(CO38*(1+INDEX(Inputs!$P$15:$P$25,MATCH('Cash Flows - Market'!CP$2,Inputs!$L$15:$L$25))/12),0)</f>
        <v/>
      </c>
      <c r="CQ38" s="961">
        <f>IFERROR(CP38*(1+INDEX(Inputs!$P$15:$P$25,MATCH('Cash Flows - Market'!CQ$2,Inputs!$L$15:$L$25))/12),0)</f>
        <v/>
      </c>
      <c r="CR38" s="961">
        <f>IFERROR(CQ38*(1+INDEX(Inputs!$P$15:$P$25,MATCH('Cash Flows - Market'!CR$2,Inputs!$L$15:$L$25))/12),0)</f>
        <v/>
      </c>
      <c r="CS38" s="961">
        <f>IFERROR(CR38*(1+INDEX(Inputs!$P$15:$P$25,MATCH('Cash Flows - Market'!CS$2,Inputs!$L$15:$L$25))/12),0)</f>
        <v/>
      </c>
      <c r="CT38" s="961">
        <f>IFERROR(CS38*(1+INDEX(Inputs!$P$15:$P$25,MATCH('Cash Flows - Market'!CT$2,Inputs!$L$15:$L$25))/12),0)</f>
        <v/>
      </c>
      <c r="CU38" s="961">
        <f>IFERROR(CT38*(1+INDEX(Inputs!$P$15:$P$25,MATCH('Cash Flows - Market'!CU$2,Inputs!$L$15:$L$25))/12),0)</f>
        <v/>
      </c>
      <c r="CV38" s="961">
        <f>IFERROR(CU38*(1+INDEX(Inputs!$P$15:$P$25,MATCH('Cash Flows - Market'!CV$2,Inputs!$L$15:$L$25))/12),0)</f>
        <v/>
      </c>
      <c r="CW38" s="961">
        <f>IFERROR(CV38*(1+INDEX(Inputs!$P$15:$P$25,MATCH('Cash Flows - Market'!CW$2,Inputs!$L$15:$L$25))/12),0)</f>
        <v/>
      </c>
      <c r="CX38" s="961">
        <f>IFERROR(CW38*(1+INDEX(Inputs!$P$15:$P$25,MATCH('Cash Flows - Market'!CX$2,Inputs!$L$15:$L$25))/12),0)</f>
        <v/>
      </c>
      <c r="CY38" s="961">
        <f>IFERROR(CX38*(1+INDEX(Inputs!$P$15:$P$25,MATCH('Cash Flows - Market'!CY$2,Inputs!$L$15:$L$25))/12),0)</f>
        <v/>
      </c>
      <c r="CZ38" s="961">
        <f>IFERROR(CY38*(1+INDEX(Inputs!$P$15:$P$25,MATCH('Cash Flows - Market'!CZ$2,Inputs!$L$15:$L$25))/12),0)</f>
        <v/>
      </c>
      <c r="DA38" s="961">
        <f>IFERROR(CZ38*(1+INDEX(Inputs!$P$15:$P$25,MATCH('Cash Flows - Market'!DA$2,Inputs!$L$15:$L$25))/12),0)</f>
        <v/>
      </c>
      <c r="DB38" s="961">
        <f>IFERROR(DA38*(1+INDEX(Inputs!$P$15:$P$25,MATCH('Cash Flows - Market'!DB$2,Inputs!$L$15:$L$25))/12),0)</f>
        <v/>
      </c>
      <c r="DC38" s="961">
        <f>IFERROR(DB38*(1+INDEX(Inputs!$P$15:$P$25,MATCH('Cash Flows - Market'!DC$2,Inputs!$L$15:$L$25))/12),0)</f>
        <v/>
      </c>
      <c r="DD38" s="961">
        <f>IFERROR(DC38*(1+INDEX(Inputs!$P$15:$P$25,MATCH('Cash Flows - Market'!DD$2,Inputs!$L$15:$L$25))/12),0)</f>
        <v/>
      </c>
      <c r="DE38" s="961">
        <f>IFERROR(DD38*(1+INDEX(Inputs!$P$15:$P$25,MATCH('Cash Flows - Market'!DE$2,Inputs!$L$15:$L$25))/12),0)</f>
        <v/>
      </c>
      <c r="DF38" s="961">
        <f>IFERROR(DE38*(1+INDEX(Inputs!$P$15:$P$25,MATCH('Cash Flows - Market'!DF$2,Inputs!$L$15:$L$25))/12),0)</f>
        <v/>
      </c>
      <c r="DG38" s="961">
        <f>IFERROR(DF38*(1+INDEX(Inputs!$P$15:$P$25,MATCH('Cash Flows - Market'!DG$2,Inputs!$L$15:$L$25))/12),0)</f>
        <v/>
      </c>
      <c r="DH38" s="961">
        <f>IFERROR(DG38*(1+INDEX(Inputs!$P$15:$P$25,MATCH('Cash Flows - Market'!DH$2,Inputs!$L$15:$L$25))/12),0)</f>
        <v/>
      </c>
      <c r="DI38" s="961">
        <f>IFERROR(DH38*(1+INDEX(Inputs!$P$15:$P$25,MATCH('Cash Flows - Market'!DI$2,Inputs!$L$15:$L$25))/12),0)</f>
        <v/>
      </c>
      <c r="DJ38" s="961">
        <f>IFERROR(DI38*(1+INDEX(Inputs!$P$15:$P$25,MATCH('Cash Flows - Market'!DJ$2,Inputs!$L$15:$L$25))/12),0)</f>
        <v/>
      </c>
      <c r="DK38" s="961">
        <f>IFERROR(DJ38*(1+INDEX(Inputs!$P$15:$P$25,MATCH('Cash Flows - Market'!DK$2,Inputs!$L$15:$L$25))/12),0)</f>
        <v/>
      </c>
      <c r="DL38" s="961">
        <f>IFERROR(DK38*(1+INDEX(Inputs!$P$15:$P$25,MATCH('Cash Flows - Market'!DL$2,Inputs!$L$15:$L$25))/12),0)</f>
        <v/>
      </c>
      <c r="DM38" s="961">
        <f>IFERROR(DL38*(1+INDEX(Inputs!$P$15:$P$25,MATCH('Cash Flows - Market'!DM$2,Inputs!$L$15:$L$25))/12),0)</f>
        <v/>
      </c>
      <c r="DN38" s="961">
        <f>IFERROR(DM38*(1+INDEX(Inputs!$P$15:$P$25,MATCH('Cash Flows - Market'!DN$2,Inputs!$L$15:$L$25))/12),0)</f>
        <v/>
      </c>
      <c r="DO38" s="961">
        <f>IFERROR(DN38*(1+INDEX(Inputs!$P$15:$P$25,MATCH('Cash Flows - Market'!DO$2,Inputs!$L$15:$L$25))/12),0)</f>
        <v/>
      </c>
      <c r="DP38" s="961">
        <f>IFERROR(DO38*(1+INDEX(Inputs!$P$15:$P$25,MATCH('Cash Flows - Market'!DP$2,Inputs!$L$15:$L$25))/12),0)</f>
        <v/>
      </c>
      <c r="DQ38" s="961">
        <f>IFERROR(DP38*(1+INDEX(Inputs!$P$15:$P$25,MATCH('Cash Flows - Market'!DQ$2,Inputs!$L$15:$L$25))/12),0)</f>
        <v/>
      </c>
      <c r="DR38" s="961">
        <f>IFERROR(DQ38*(1+INDEX(Inputs!$P$15:$P$25,MATCH('Cash Flows - Market'!DR$2,Inputs!$L$15:$L$25))/12),0)</f>
        <v/>
      </c>
      <c r="DS38" s="961">
        <f>IFERROR(DR38*(1+INDEX(Inputs!$P$15:$P$25,MATCH('Cash Flows - Market'!DS$2,Inputs!$L$15:$L$25))/12),0)</f>
        <v/>
      </c>
      <c r="DT38" s="961">
        <f>IFERROR(DS38*(1+INDEX(Inputs!$P$15:$P$25,MATCH('Cash Flows - Market'!DT$2,Inputs!$L$15:$L$25))/12),0)</f>
        <v/>
      </c>
      <c r="DU38" s="961">
        <f>IFERROR(DT38*(1+INDEX(Inputs!$P$15:$P$25,MATCH('Cash Flows - Market'!DU$2,Inputs!$L$15:$L$25))/12),0)</f>
        <v/>
      </c>
      <c r="DV38" s="961">
        <f>IFERROR(DU38*(1+INDEX(Inputs!$P$15:$P$25,MATCH('Cash Flows - Market'!DV$2,Inputs!$L$15:$L$25))/12),0)</f>
        <v/>
      </c>
      <c r="DW38" s="961">
        <f>IFERROR(DV38*(1+INDEX(Inputs!$P$15:$P$25,MATCH('Cash Flows - Market'!DW$2,Inputs!$L$15:$L$25))/12),0)</f>
        <v/>
      </c>
      <c r="DX38" s="961">
        <f>IFERROR(DW38*(1+INDEX(Inputs!$P$15:$P$25,MATCH('Cash Flows - Market'!DX$2,Inputs!$L$15:$L$25))/12),0)</f>
        <v/>
      </c>
      <c r="DY38" s="961">
        <f>IFERROR(DX38*(1+INDEX(Inputs!$P$15:$P$25,MATCH('Cash Flows - Market'!DY$2,Inputs!$L$15:$L$25))/12),0)</f>
        <v/>
      </c>
      <c r="DZ38" s="961">
        <f>IFERROR(DY38*(1+INDEX(Inputs!$P$15:$P$25,MATCH('Cash Flows - Market'!DZ$2,Inputs!$L$15:$L$25))/12),0)</f>
        <v/>
      </c>
      <c r="EA38" s="961">
        <f>IFERROR(DZ38*(1+INDEX(Inputs!$P$15:$P$25,MATCH('Cash Flows - Market'!EA$2,Inputs!$L$15:$L$25))/12),0)</f>
        <v/>
      </c>
      <c r="EB38" s="961">
        <f>IFERROR(EA38*(1+INDEX(Inputs!$P$15:$P$25,MATCH('Cash Flows - Market'!EB$2,Inputs!$L$15:$L$25))/12),0)</f>
        <v/>
      </c>
      <c r="EC38" s="961">
        <f>IFERROR(EB38*(1+INDEX(Inputs!$P$15:$P$25,MATCH('Cash Flows - Market'!EC$2,Inputs!$L$15:$L$25))/12),0)</f>
        <v/>
      </c>
      <c r="ED38" s="961">
        <f>IFERROR(EC38*(1+INDEX(Inputs!$P$15:$P$25,MATCH('Cash Flows - Market'!ED$2,Inputs!$L$15:$L$25))/12),0)</f>
        <v/>
      </c>
      <c r="EE38" s="961">
        <f>IFERROR(ED38*(1+INDEX(Inputs!$P$15:$P$25,MATCH('Cash Flows - Market'!EE$2,Inputs!$L$15:$L$25))/12),0)</f>
        <v/>
      </c>
      <c r="EF38" s="961">
        <f>IFERROR(EE38*(1+INDEX(Inputs!$P$15:$P$25,MATCH('Cash Flows - Market'!EF$2,Inputs!$L$15:$L$25))/12),0)</f>
        <v/>
      </c>
      <c r="EG38" s="961">
        <f>IFERROR(EF38*(1+INDEX(Inputs!$P$15:$P$25,MATCH('Cash Flows - Market'!EG$2,Inputs!$L$15:$L$25))/12),0)</f>
        <v/>
      </c>
      <c r="EH38" s="961">
        <f>IFERROR(EG38*(1+INDEX(Inputs!$P$15:$P$25,MATCH('Cash Flows - Market'!EH$2,Inputs!$L$15:$L$25))/12),0)</f>
        <v/>
      </c>
      <c r="EI38" s="961">
        <f>IFERROR(EH38*(1+INDEX(Inputs!$P$15:$P$25,MATCH('Cash Flows - Market'!EI$2,Inputs!$L$15:$L$25))/12),0)</f>
        <v/>
      </c>
      <c r="EJ38" s="961">
        <f>IFERROR(EI38*(1+INDEX(Inputs!$P$15:$P$25,MATCH('Cash Flows - Market'!EJ$2,Inputs!$L$15:$L$25))/12),0)</f>
        <v/>
      </c>
      <c r="EK38" s="961">
        <f>IFERROR(EJ38*(1+INDEX(Inputs!$P$15:$P$25,MATCH('Cash Flows - Market'!EK$2,Inputs!$L$15:$L$25))/12),0)</f>
        <v/>
      </c>
      <c r="EL38" s="961">
        <f>IFERROR(EK38*(1+INDEX(Inputs!$P$15:$P$25,MATCH('Cash Flows - Market'!EL$2,Inputs!$L$15:$L$25))/12),0)</f>
        <v/>
      </c>
      <c r="EM38" s="961">
        <f>IFERROR(EL38*(1+INDEX(Inputs!$P$15:$P$25,MATCH('Cash Flows - Market'!EM$2,Inputs!$L$15:$L$25))/12),0)</f>
        <v/>
      </c>
      <c r="EN38" s="961">
        <f>IFERROR(EM38*(1+INDEX(Inputs!$P$15:$P$25,MATCH('Cash Flows - Market'!EN$2,Inputs!$L$15:$L$25))/12),0)</f>
        <v/>
      </c>
      <c r="EO38" s="961">
        <f>IFERROR(EN38*(1+INDEX(Inputs!$P$15:$P$25,MATCH('Cash Flows - Market'!EO$2,Inputs!$L$15:$L$25))/12),0)</f>
        <v/>
      </c>
      <c r="EP38" s="961">
        <f>IFERROR(EO38*(1+INDEX(Inputs!$P$15:$P$25,MATCH('Cash Flows - Market'!EP$2,Inputs!$L$15:$L$25))/12),0)</f>
        <v/>
      </c>
      <c r="EQ38" s="961">
        <f>IFERROR(EP38*(1+INDEX(Inputs!$P$15:$P$25,MATCH('Cash Flows - Market'!EQ$2,Inputs!$L$15:$L$25))/12),0)</f>
        <v/>
      </c>
      <c r="ER38" s="961">
        <f>IFERROR(EQ38*(1+INDEX(Inputs!$P$15:$P$25,MATCH('Cash Flows - Market'!ER$2,Inputs!$L$15:$L$25))/12),0)</f>
        <v/>
      </c>
      <c r="ES38" s="961">
        <f>IFERROR(ER38*(1+INDEX(Inputs!$P$15:$P$25,MATCH('Cash Flows - Market'!ES$2,Inputs!$L$15:$L$25))/12),0)</f>
        <v/>
      </c>
      <c r="ET38" s="961">
        <f>IFERROR(ES38*(1+INDEX(Inputs!$P$15:$P$25,MATCH('Cash Flows - Market'!ET$2,Inputs!$L$15:$L$25))/12),0)</f>
        <v/>
      </c>
      <c r="EU38" s="961">
        <f>IFERROR(ET38*(1+INDEX(Inputs!$P$15:$P$25,MATCH('Cash Flows - Market'!EU$2,Inputs!$L$15:$L$25))/12),0)</f>
        <v/>
      </c>
      <c r="EV38" s="961">
        <f>IFERROR(EU38*(1+INDEX(Inputs!$P$15:$P$25,MATCH('Cash Flows - Market'!EV$2,Inputs!$L$15:$L$25))/12),0)</f>
        <v/>
      </c>
    </row>
    <row r="39" ht="15" customHeight="1" s="546">
      <c r="C39" s="970">
        <f>R39</f>
        <v/>
      </c>
      <c r="D39" s="986" t="n"/>
      <c r="E39" s="987">
        <f>Inputs!I41</f>
        <v/>
      </c>
      <c r="F39" s="988">
        <f>Inputs!J41</f>
        <v/>
      </c>
      <c r="G39" s="961">
        <f>SUMIFS($U39:$EW39,$U$2:$EW$2,G$2)</f>
        <v/>
      </c>
      <c r="H39" s="961">
        <f>SUMIFS($U39:$EW39,$U$2:$EW$2,H$2)</f>
        <v/>
      </c>
      <c r="I39" s="961">
        <f>SUMIFS($U39:$EW39,$U$2:$EW$2,I$2)</f>
        <v/>
      </c>
      <c r="J39" s="961">
        <f>SUMIFS($U39:$EW39,$U$2:$EW$2,J$2)</f>
        <v/>
      </c>
      <c r="K39" s="961">
        <f>SUMIFS($U39:$EW39,$U$2:$EW$2,K$2)</f>
        <v/>
      </c>
      <c r="L39" s="961">
        <f>SUMIFS($U39:$EW39,$U$2:$EW$2,L$2)</f>
        <v/>
      </c>
      <c r="M39" s="961">
        <f>SUMIFS($U39:$EW39,$U$2:$EW$2,M$2)</f>
        <v/>
      </c>
      <c r="N39" s="961">
        <f>SUMIFS($U39:$EW39,$U$2:$EW$2,N$2)</f>
        <v/>
      </c>
      <c r="O39" s="961">
        <f>SUMIFS($U39:$EW39,$U$2:$EW$2,O$2)</f>
        <v/>
      </c>
      <c r="P39" s="962">
        <f>SUMIFS($U39:$EW39,$U$2:$EW$2,P$2)</f>
        <v/>
      </c>
      <c r="R39" s="759">
        <f>Inputs!G41</f>
        <v/>
      </c>
      <c r="U39" s="961">
        <f>(Inputs!$J41*Units)/12</f>
        <v/>
      </c>
      <c r="V39" s="961">
        <f>IFERROR(U39*(1+INDEX(Inputs!$P$15:$P$25,MATCH('Cash Flows - Market'!V$2,Inputs!$L$15:$L$25))/12),0)</f>
        <v/>
      </c>
      <c r="W39" s="961">
        <f>IFERROR(V39*(1+INDEX(Inputs!$P$15:$P$25,MATCH('Cash Flows - Market'!W$2,Inputs!$L$15:$L$25))/12),0)</f>
        <v/>
      </c>
      <c r="X39" s="961">
        <f>IFERROR(W39*(1+INDEX(Inputs!$P$15:$P$25,MATCH('Cash Flows - Market'!X$2,Inputs!$L$15:$L$25))/12),0)</f>
        <v/>
      </c>
      <c r="Y39" s="961">
        <f>IFERROR(X39*(1+INDEX(Inputs!$P$15:$P$25,MATCH('Cash Flows - Market'!Y$2,Inputs!$L$15:$L$25))/12),0)</f>
        <v/>
      </c>
      <c r="Z39" s="961">
        <f>IFERROR(Y39*(1+INDEX(Inputs!$P$15:$P$25,MATCH('Cash Flows - Market'!Z$2,Inputs!$L$15:$L$25))/12),0)</f>
        <v/>
      </c>
      <c r="AA39" s="961">
        <f>IFERROR(Z39*(1+INDEX(Inputs!$P$15:$P$25,MATCH('Cash Flows - Market'!AA$2,Inputs!$L$15:$L$25))/12),0)</f>
        <v/>
      </c>
      <c r="AB39" s="961">
        <f>IFERROR(AA39*(1+INDEX(Inputs!$P$15:$P$25,MATCH('Cash Flows - Market'!AB$2,Inputs!$L$15:$L$25))/12),0)</f>
        <v/>
      </c>
      <c r="AC39" s="961">
        <f>IFERROR(AB39*(1+INDEX(Inputs!$P$15:$P$25,MATCH('Cash Flows - Market'!AC$2,Inputs!$L$15:$L$25))/12),0)</f>
        <v/>
      </c>
      <c r="AD39" s="961">
        <f>IFERROR(AC39*(1+INDEX(Inputs!$P$15:$P$25,MATCH('Cash Flows - Market'!AD$2,Inputs!$L$15:$L$25))/12),0)</f>
        <v/>
      </c>
      <c r="AE39" s="961">
        <f>IFERROR(AD39*(1+INDEX(Inputs!$P$15:$P$25,MATCH('Cash Flows - Market'!AE$2,Inputs!$L$15:$L$25))/12),0)</f>
        <v/>
      </c>
      <c r="AF39" s="961">
        <f>IFERROR(AE39*(1+INDEX(Inputs!$P$15:$P$25,MATCH('Cash Flows - Market'!AF$2,Inputs!$L$15:$L$25))/12),0)</f>
        <v/>
      </c>
      <c r="AG39" s="961">
        <f>IFERROR(AF39*(1+INDEX(Inputs!$P$15:$P$25,MATCH('Cash Flows - Market'!AG$2,Inputs!$L$15:$L$25))/12),0)</f>
        <v/>
      </c>
      <c r="AH39" s="961">
        <f>IFERROR(AG39*(1+INDEX(Inputs!$P$15:$P$25,MATCH('Cash Flows - Market'!AH$2,Inputs!$L$15:$L$25))/12),0)</f>
        <v/>
      </c>
      <c r="AI39" s="961">
        <f>IFERROR(AH39*(1+INDEX(Inputs!$P$15:$P$25,MATCH('Cash Flows - Market'!AI$2,Inputs!$L$15:$L$25))/12),0)</f>
        <v/>
      </c>
      <c r="AJ39" s="961">
        <f>IFERROR(AI39*(1+INDEX(Inputs!$P$15:$P$25,MATCH('Cash Flows - Market'!AJ$2,Inputs!$L$15:$L$25))/12),0)</f>
        <v/>
      </c>
      <c r="AK39" s="961">
        <f>IFERROR(AJ39*(1+INDEX(Inputs!$P$15:$P$25,MATCH('Cash Flows - Market'!AK$2,Inputs!$L$15:$L$25))/12),0)</f>
        <v/>
      </c>
      <c r="AL39" s="961">
        <f>IFERROR(AK39*(1+INDEX(Inputs!$P$15:$P$25,MATCH('Cash Flows - Market'!AL$2,Inputs!$L$15:$L$25))/12),0)</f>
        <v/>
      </c>
      <c r="AM39" s="961">
        <f>IFERROR(AL39*(1+INDEX(Inputs!$P$15:$P$25,MATCH('Cash Flows - Market'!AM$2,Inputs!$L$15:$L$25))/12),0)</f>
        <v/>
      </c>
      <c r="AN39" s="961">
        <f>IFERROR(AM39*(1+INDEX(Inputs!$P$15:$P$25,MATCH('Cash Flows - Market'!AN$2,Inputs!$L$15:$L$25))/12),0)</f>
        <v/>
      </c>
      <c r="AO39" s="961">
        <f>IFERROR(AN39*(1+INDEX(Inputs!$P$15:$P$25,MATCH('Cash Flows - Market'!AO$2,Inputs!$L$15:$L$25))/12),0)</f>
        <v/>
      </c>
      <c r="AP39" s="961">
        <f>IFERROR(AO39*(1+INDEX(Inputs!$P$15:$P$25,MATCH('Cash Flows - Market'!AP$2,Inputs!$L$15:$L$25))/12),0)</f>
        <v/>
      </c>
      <c r="AQ39" s="961">
        <f>IFERROR(AP39*(1+INDEX(Inputs!$P$15:$P$25,MATCH('Cash Flows - Market'!AQ$2,Inputs!$L$15:$L$25))/12),0)</f>
        <v/>
      </c>
      <c r="AR39" s="961">
        <f>IFERROR(AQ39*(1+INDEX(Inputs!$P$15:$P$25,MATCH('Cash Flows - Market'!AR$2,Inputs!$L$15:$L$25))/12),0)</f>
        <v/>
      </c>
      <c r="AS39" s="961">
        <f>IFERROR(AR39*(1+INDEX(Inputs!$P$15:$P$25,MATCH('Cash Flows - Market'!AS$2,Inputs!$L$15:$L$25))/12),0)</f>
        <v/>
      </c>
      <c r="AT39" s="961">
        <f>IFERROR(AS39*(1+INDEX(Inputs!$P$15:$P$25,MATCH('Cash Flows - Market'!AT$2,Inputs!$L$15:$L$25))/12),0)</f>
        <v/>
      </c>
      <c r="AU39" s="961">
        <f>IFERROR(AT39*(1+INDEX(Inputs!$P$15:$P$25,MATCH('Cash Flows - Market'!AU$2,Inputs!$L$15:$L$25))/12),0)</f>
        <v/>
      </c>
      <c r="AV39" s="961">
        <f>IFERROR(AU39*(1+INDEX(Inputs!$P$15:$P$25,MATCH('Cash Flows - Market'!AV$2,Inputs!$L$15:$L$25))/12),0)</f>
        <v/>
      </c>
      <c r="AW39" s="961">
        <f>IFERROR(AV39*(1+INDEX(Inputs!$P$15:$P$25,MATCH('Cash Flows - Market'!AW$2,Inputs!$L$15:$L$25))/12),0)</f>
        <v/>
      </c>
      <c r="AX39" s="961">
        <f>IFERROR(AW39*(1+INDEX(Inputs!$P$15:$P$25,MATCH('Cash Flows - Market'!AX$2,Inputs!$L$15:$L$25))/12),0)</f>
        <v/>
      </c>
      <c r="AY39" s="961">
        <f>IFERROR(AX39*(1+INDEX(Inputs!$P$15:$P$25,MATCH('Cash Flows - Market'!AY$2,Inputs!$L$15:$L$25))/12),0)</f>
        <v/>
      </c>
      <c r="AZ39" s="961">
        <f>IFERROR(AY39*(1+INDEX(Inputs!$P$15:$P$25,MATCH('Cash Flows - Market'!AZ$2,Inputs!$L$15:$L$25))/12),0)</f>
        <v/>
      </c>
      <c r="BA39" s="961">
        <f>IFERROR(AZ39*(1+INDEX(Inputs!$P$15:$P$25,MATCH('Cash Flows - Market'!BA$2,Inputs!$L$15:$L$25))/12),0)</f>
        <v/>
      </c>
      <c r="BB39" s="961">
        <f>IFERROR(BA39*(1+INDEX(Inputs!$P$15:$P$25,MATCH('Cash Flows - Market'!BB$2,Inputs!$L$15:$L$25))/12),0)</f>
        <v/>
      </c>
      <c r="BC39" s="961">
        <f>IFERROR(BB39*(1+INDEX(Inputs!$P$15:$P$25,MATCH('Cash Flows - Market'!BC$2,Inputs!$L$15:$L$25))/12),0)</f>
        <v/>
      </c>
      <c r="BD39" s="961">
        <f>IFERROR(BC39*(1+INDEX(Inputs!$P$15:$P$25,MATCH('Cash Flows - Market'!BD$2,Inputs!$L$15:$L$25))/12),0)</f>
        <v/>
      </c>
      <c r="BE39" s="961">
        <f>IFERROR(BD39*(1+INDEX(Inputs!$P$15:$P$25,MATCH('Cash Flows - Market'!BE$2,Inputs!$L$15:$L$25))/12),0)</f>
        <v/>
      </c>
      <c r="BF39" s="961">
        <f>IFERROR(BE39*(1+INDEX(Inputs!$P$15:$P$25,MATCH('Cash Flows - Market'!BF$2,Inputs!$L$15:$L$25))/12),0)</f>
        <v/>
      </c>
      <c r="BG39" s="961">
        <f>IFERROR(BF39*(1+INDEX(Inputs!$P$15:$P$25,MATCH('Cash Flows - Market'!BG$2,Inputs!$L$15:$L$25))/12),0)</f>
        <v/>
      </c>
      <c r="BH39" s="961">
        <f>IFERROR(BG39*(1+INDEX(Inputs!$P$15:$P$25,MATCH('Cash Flows - Market'!BH$2,Inputs!$L$15:$L$25))/12),0)</f>
        <v/>
      </c>
      <c r="BI39" s="961">
        <f>IFERROR(BH39*(1+INDEX(Inputs!$P$15:$P$25,MATCH('Cash Flows - Market'!BI$2,Inputs!$L$15:$L$25))/12),0)</f>
        <v/>
      </c>
      <c r="BJ39" s="961">
        <f>IFERROR(BI39*(1+INDEX(Inputs!$P$15:$P$25,MATCH('Cash Flows - Market'!BJ$2,Inputs!$L$15:$L$25))/12),0)</f>
        <v/>
      </c>
      <c r="BK39" s="961">
        <f>IFERROR(BJ39*(1+INDEX(Inputs!$P$15:$P$25,MATCH('Cash Flows - Market'!BK$2,Inputs!$L$15:$L$25))/12),0)</f>
        <v/>
      </c>
      <c r="BL39" s="961">
        <f>IFERROR(BK39*(1+INDEX(Inputs!$P$15:$P$25,MATCH('Cash Flows - Market'!BL$2,Inputs!$L$15:$L$25))/12),0)</f>
        <v/>
      </c>
      <c r="BM39" s="961">
        <f>IFERROR(BL39*(1+INDEX(Inputs!$P$15:$P$25,MATCH('Cash Flows - Market'!BM$2,Inputs!$L$15:$L$25))/12),0)</f>
        <v/>
      </c>
      <c r="BN39" s="961">
        <f>IFERROR(BM39*(1+INDEX(Inputs!$P$15:$P$25,MATCH('Cash Flows - Market'!BN$2,Inputs!$L$15:$L$25))/12),0)</f>
        <v/>
      </c>
      <c r="BO39" s="961">
        <f>IFERROR(BN39*(1+INDEX(Inputs!$P$15:$P$25,MATCH('Cash Flows - Market'!BO$2,Inputs!$L$15:$L$25))/12),0)</f>
        <v/>
      </c>
      <c r="BP39" s="961">
        <f>IFERROR(BO39*(1+INDEX(Inputs!$P$15:$P$25,MATCH('Cash Flows - Market'!BP$2,Inputs!$L$15:$L$25))/12),0)</f>
        <v/>
      </c>
      <c r="BQ39" s="961">
        <f>IFERROR(BP39*(1+INDEX(Inputs!$P$15:$P$25,MATCH('Cash Flows - Market'!BQ$2,Inputs!$L$15:$L$25))/12),0)</f>
        <v/>
      </c>
      <c r="BR39" s="961">
        <f>IFERROR(BQ39*(1+INDEX(Inputs!$P$15:$P$25,MATCH('Cash Flows - Market'!BR$2,Inputs!$L$15:$L$25))/12),0)</f>
        <v/>
      </c>
      <c r="BS39" s="961">
        <f>IFERROR(BR39*(1+INDEX(Inputs!$P$15:$P$25,MATCH('Cash Flows - Market'!BS$2,Inputs!$L$15:$L$25))/12),0)</f>
        <v/>
      </c>
      <c r="BT39" s="961">
        <f>IFERROR(BS39*(1+INDEX(Inputs!$P$15:$P$25,MATCH('Cash Flows - Market'!BT$2,Inputs!$L$15:$L$25))/12),0)</f>
        <v/>
      </c>
      <c r="BU39" s="961">
        <f>IFERROR(BT39*(1+INDEX(Inputs!$P$15:$P$25,MATCH('Cash Flows - Market'!BU$2,Inputs!$L$15:$L$25))/12),0)</f>
        <v/>
      </c>
      <c r="BV39" s="961">
        <f>IFERROR(BU39*(1+INDEX(Inputs!$P$15:$P$25,MATCH('Cash Flows - Market'!BV$2,Inputs!$L$15:$L$25))/12),0)</f>
        <v/>
      </c>
      <c r="BW39" s="961">
        <f>IFERROR(BV39*(1+INDEX(Inputs!$P$15:$P$25,MATCH('Cash Flows - Market'!BW$2,Inputs!$L$15:$L$25))/12),0)</f>
        <v/>
      </c>
      <c r="BX39" s="961">
        <f>IFERROR(BW39*(1+INDEX(Inputs!$P$15:$P$25,MATCH('Cash Flows - Market'!BX$2,Inputs!$L$15:$L$25))/12),0)</f>
        <v/>
      </c>
      <c r="BY39" s="961">
        <f>IFERROR(BX39*(1+INDEX(Inputs!$P$15:$P$25,MATCH('Cash Flows - Market'!BY$2,Inputs!$L$15:$L$25))/12),0)</f>
        <v/>
      </c>
      <c r="BZ39" s="961">
        <f>IFERROR(BY39*(1+INDEX(Inputs!$P$15:$P$25,MATCH('Cash Flows - Market'!BZ$2,Inputs!$L$15:$L$25))/12),0)</f>
        <v/>
      </c>
      <c r="CA39" s="961">
        <f>IFERROR(BZ39*(1+INDEX(Inputs!$P$15:$P$25,MATCH('Cash Flows - Market'!CA$2,Inputs!$L$15:$L$25))/12),0)</f>
        <v/>
      </c>
      <c r="CB39" s="961">
        <f>IFERROR(CA39*(1+INDEX(Inputs!$P$15:$P$25,MATCH('Cash Flows - Market'!CB$2,Inputs!$L$15:$L$25))/12),0)</f>
        <v/>
      </c>
      <c r="CC39" s="961">
        <f>IFERROR(CB39*(1+INDEX(Inputs!$P$15:$P$25,MATCH('Cash Flows - Market'!CC$2,Inputs!$L$15:$L$25))/12),0)</f>
        <v/>
      </c>
      <c r="CD39" s="961">
        <f>IFERROR(CC39*(1+INDEX(Inputs!$P$15:$P$25,MATCH('Cash Flows - Market'!CD$2,Inputs!$L$15:$L$25))/12),0)</f>
        <v/>
      </c>
      <c r="CE39" s="961">
        <f>IFERROR(CD39*(1+INDEX(Inputs!$P$15:$P$25,MATCH('Cash Flows - Market'!CE$2,Inputs!$L$15:$L$25))/12),0)</f>
        <v/>
      </c>
      <c r="CF39" s="961">
        <f>IFERROR(CE39*(1+INDEX(Inputs!$P$15:$P$25,MATCH('Cash Flows - Market'!CF$2,Inputs!$L$15:$L$25))/12),0)</f>
        <v/>
      </c>
      <c r="CG39" s="961">
        <f>IFERROR(CF39*(1+INDEX(Inputs!$P$15:$P$25,MATCH('Cash Flows - Market'!CG$2,Inputs!$L$15:$L$25))/12),0)</f>
        <v/>
      </c>
      <c r="CH39" s="961">
        <f>IFERROR(CG39*(1+INDEX(Inputs!$P$15:$P$25,MATCH('Cash Flows - Market'!CH$2,Inputs!$L$15:$L$25))/12),0)</f>
        <v/>
      </c>
      <c r="CI39" s="961">
        <f>IFERROR(CH39*(1+INDEX(Inputs!$P$15:$P$25,MATCH('Cash Flows - Market'!CI$2,Inputs!$L$15:$L$25))/12),0)</f>
        <v/>
      </c>
      <c r="CJ39" s="961">
        <f>IFERROR(CI39*(1+INDEX(Inputs!$P$15:$P$25,MATCH('Cash Flows - Market'!CJ$2,Inputs!$L$15:$L$25))/12),0)</f>
        <v/>
      </c>
      <c r="CK39" s="961">
        <f>IFERROR(CJ39*(1+INDEX(Inputs!$P$15:$P$25,MATCH('Cash Flows - Market'!CK$2,Inputs!$L$15:$L$25))/12),0)</f>
        <v/>
      </c>
      <c r="CL39" s="961">
        <f>IFERROR(CK39*(1+INDEX(Inputs!$P$15:$P$25,MATCH('Cash Flows - Market'!CL$2,Inputs!$L$15:$L$25))/12),0)</f>
        <v/>
      </c>
      <c r="CM39" s="961">
        <f>IFERROR(CL39*(1+INDEX(Inputs!$P$15:$P$25,MATCH('Cash Flows - Market'!CM$2,Inputs!$L$15:$L$25))/12),0)</f>
        <v/>
      </c>
      <c r="CN39" s="961">
        <f>IFERROR(CM39*(1+INDEX(Inputs!$P$15:$P$25,MATCH('Cash Flows - Market'!CN$2,Inputs!$L$15:$L$25))/12),0)</f>
        <v/>
      </c>
      <c r="CO39" s="961">
        <f>IFERROR(CN39*(1+INDEX(Inputs!$P$15:$P$25,MATCH('Cash Flows - Market'!CO$2,Inputs!$L$15:$L$25))/12),0)</f>
        <v/>
      </c>
      <c r="CP39" s="961">
        <f>IFERROR(CO39*(1+INDEX(Inputs!$P$15:$P$25,MATCH('Cash Flows - Market'!CP$2,Inputs!$L$15:$L$25))/12),0)</f>
        <v/>
      </c>
      <c r="CQ39" s="961">
        <f>IFERROR(CP39*(1+INDEX(Inputs!$P$15:$P$25,MATCH('Cash Flows - Market'!CQ$2,Inputs!$L$15:$L$25))/12),0)</f>
        <v/>
      </c>
      <c r="CR39" s="961">
        <f>IFERROR(CQ39*(1+INDEX(Inputs!$P$15:$P$25,MATCH('Cash Flows - Market'!CR$2,Inputs!$L$15:$L$25))/12),0)</f>
        <v/>
      </c>
      <c r="CS39" s="961">
        <f>IFERROR(CR39*(1+INDEX(Inputs!$P$15:$P$25,MATCH('Cash Flows - Market'!CS$2,Inputs!$L$15:$L$25))/12),0)</f>
        <v/>
      </c>
      <c r="CT39" s="961">
        <f>IFERROR(CS39*(1+INDEX(Inputs!$P$15:$P$25,MATCH('Cash Flows - Market'!CT$2,Inputs!$L$15:$L$25))/12),0)</f>
        <v/>
      </c>
      <c r="CU39" s="961">
        <f>IFERROR(CT39*(1+INDEX(Inputs!$P$15:$P$25,MATCH('Cash Flows - Market'!CU$2,Inputs!$L$15:$L$25))/12),0)</f>
        <v/>
      </c>
      <c r="CV39" s="961">
        <f>IFERROR(CU39*(1+INDEX(Inputs!$P$15:$P$25,MATCH('Cash Flows - Market'!CV$2,Inputs!$L$15:$L$25))/12),0)</f>
        <v/>
      </c>
      <c r="CW39" s="961">
        <f>IFERROR(CV39*(1+INDEX(Inputs!$P$15:$P$25,MATCH('Cash Flows - Market'!CW$2,Inputs!$L$15:$L$25))/12),0)</f>
        <v/>
      </c>
      <c r="CX39" s="961">
        <f>IFERROR(CW39*(1+INDEX(Inputs!$P$15:$P$25,MATCH('Cash Flows - Market'!CX$2,Inputs!$L$15:$L$25))/12),0)</f>
        <v/>
      </c>
      <c r="CY39" s="961">
        <f>IFERROR(CX39*(1+INDEX(Inputs!$P$15:$P$25,MATCH('Cash Flows - Market'!CY$2,Inputs!$L$15:$L$25))/12),0)</f>
        <v/>
      </c>
      <c r="CZ39" s="961">
        <f>IFERROR(CY39*(1+INDEX(Inputs!$P$15:$P$25,MATCH('Cash Flows - Market'!CZ$2,Inputs!$L$15:$L$25))/12),0)</f>
        <v/>
      </c>
      <c r="DA39" s="961">
        <f>IFERROR(CZ39*(1+INDEX(Inputs!$P$15:$P$25,MATCH('Cash Flows - Market'!DA$2,Inputs!$L$15:$L$25))/12),0)</f>
        <v/>
      </c>
      <c r="DB39" s="961">
        <f>IFERROR(DA39*(1+INDEX(Inputs!$P$15:$P$25,MATCH('Cash Flows - Market'!DB$2,Inputs!$L$15:$L$25))/12),0)</f>
        <v/>
      </c>
      <c r="DC39" s="961">
        <f>IFERROR(DB39*(1+INDEX(Inputs!$P$15:$P$25,MATCH('Cash Flows - Market'!DC$2,Inputs!$L$15:$L$25))/12),0)</f>
        <v/>
      </c>
      <c r="DD39" s="961">
        <f>IFERROR(DC39*(1+INDEX(Inputs!$P$15:$P$25,MATCH('Cash Flows - Market'!DD$2,Inputs!$L$15:$L$25))/12),0)</f>
        <v/>
      </c>
      <c r="DE39" s="961">
        <f>IFERROR(DD39*(1+INDEX(Inputs!$P$15:$P$25,MATCH('Cash Flows - Market'!DE$2,Inputs!$L$15:$L$25))/12),0)</f>
        <v/>
      </c>
      <c r="DF39" s="961">
        <f>IFERROR(DE39*(1+INDEX(Inputs!$P$15:$P$25,MATCH('Cash Flows - Market'!DF$2,Inputs!$L$15:$L$25))/12),0)</f>
        <v/>
      </c>
      <c r="DG39" s="961">
        <f>IFERROR(DF39*(1+INDEX(Inputs!$P$15:$P$25,MATCH('Cash Flows - Market'!DG$2,Inputs!$L$15:$L$25))/12),0)</f>
        <v/>
      </c>
      <c r="DH39" s="961">
        <f>IFERROR(DG39*(1+INDEX(Inputs!$P$15:$P$25,MATCH('Cash Flows - Market'!DH$2,Inputs!$L$15:$L$25))/12),0)</f>
        <v/>
      </c>
      <c r="DI39" s="961">
        <f>IFERROR(DH39*(1+INDEX(Inputs!$P$15:$P$25,MATCH('Cash Flows - Market'!DI$2,Inputs!$L$15:$L$25))/12),0)</f>
        <v/>
      </c>
      <c r="DJ39" s="961">
        <f>IFERROR(DI39*(1+INDEX(Inputs!$P$15:$P$25,MATCH('Cash Flows - Market'!DJ$2,Inputs!$L$15:$L$25))/12),0)</f>
        <v/>
      </c>
      <c r="DK39" s="961">
        <f>IFERROR(DJ39*(1+INDEX(Inputs!$P$15:$P$25,MATCH('Cash Flows - Market'!DK$2,Inputs!$L$15:$L$25))/12),0)</f>
        <v/>
      </c>
      <c r="DL39" s="961">
        <f>IFERROR(DK39*(1+INDEX(Inputs!$P$15:$P$25,MATCH('Cash Flows - Market'!DL$2,Inputs!$L$15:$L$25))/12),0)</f>
        <v/>
      </c>
      <c r="DM39" s="961">
        <f>IFERROR(DL39*(1+INDEX(Inputs!$P$15:$P$25,MATCH('Cash Flows - Market'!DM$2,Inputs!$L$15:$L$25))/12),0)</f>
        <v/>
      </c>
      <c r="DN39" s="961">
        <f>IFERROR(DM39*(1+INDEX(Inputs!$P$15:$P$25,MATCH('Cash Flows - Market'!DN$2,Inputs!$L$15:$L$25))/12),0)</f>
        <v/>
      </c>
      <c r="DO39" s="961">
        <f>IFERROR(DN39*(1+INDEX(Inputs!$P$15:$P$25,MATCH('Cash Flows - Market'!DO$2,Inputs!$L$15:$L$25))/12),0)</f>
        <v/>
      </c>
      <c r="DP39" s="961">
        <f>IFERROR(DO39*(1+INDEX(Inputs!$P$15:$P$25,MATCH('Cash Flows - Market'!DP$2,Inputs!$L$15:$L$25))/12),0)</f>
        <v/>
      </c>
      <c r="DQ39" s="961">
        <f>IFERROR(DP39*(1+INDEX(Inputs!$P$15:$P$25,MATCH('Cash Flows - Market'!DQ$2,Inputs!$L$15:$L$25))/12),0)</f>
        <v/>
      </c>
      <c r="DR39" s="961">
        <f>IFERROR(DQ39*(1+INDEX(Inputs!$P$15:$P$25,MATCH('Cash Flows - Market'!DR$2,Inputs!$L$15:$L$25))/12),0)</f>
        <v/>
      </c>
      <c r="DS39" s="961">
        <f>IFERROR(DR39*(1+INDEX(Inputs!$P$15:$P$25,MATCH('Cash Flows - Market'!DS$2,Inputs!$L$15:$L$25))/12),0)</f>
        <v/>
      </c>
      <c r="DT39" s="961">
        <f>IFERROR(DS39*(1+INDEX(Inputs!$P$15:$P$25,MATCH('Cash Flows - Market'!DT$2,Inputs!$L$15:$L$25))/12),0)</f>
        <v/>
      </c>
      <c r="DU39" s="961">
        <f>IFERROR(DT39*(1+INDEX(Inputs!$P$15:$P$25,MATCH('Cash Flows - Market'!DU$2,Inputs!$L$15:$L$25))/12),0)</f>
        <v/>
      </c>
      <c r="DV39" s="961">
        <f>IFERROR(DU39*(1+INDEX(Inputs!$P$15:$P$25,MATCH('Cash Flows - Market'!DV$2,Inputs!$L$15:$L$25))/12),0)</f>
        <v/>
      </c>
      <c r="DW39" s="961">
        <f>IFERROR(DV39*(1+INDEX(Inputs!$P$15:$P$25,MATCH('Cash Flows - Market'!DW$2,Inputs!$L$15:$L$25))/12),0)</f>
        <v/>
      </c>
      <c r="DX39" s="961">
        <f>IFERROR(DW39*(1+INDEX(Inputs!$P$15:$P$25,MATCH('Cash Flows - Market'!DX$2,Inputs!$L$15:$L$25))/12),0)</f>
        <v/>
      </c>
      <c r="DY39" s="961">
        <f>IFERROR(DX39*(1+INDEX(Inputs!$P$15:$P$25,MATCH('Cash Flows - Market'!DY$2,Inputs!$L$15:$L$25))/12),0)</f>
        <v/>
      </c>
      <c r="DZ39" s="961">
        <f>IFERROR(DY39*(1+INDEX(Inputs!$P$15:$P$25,MATCH('Cash Flows - Market'!DZ$2,Inputs!$L$15:$L$25))/12),0)</f>
        <v/>
      </c>
      <c r="EA39" s="961">
        <f>IFERROR(DZ39*(1+INDEX(Inputs!$P$15:$P$25,MATCH('Cash Flows - Market'!EA$2,Inputs!$L$15:$L$25))/12),0)</f>
        <v/>
      </c>
      <c r="EB39" s="961">
        <f>IFERROR(EA39*(1+INDEX(Inputs!$P$15:$P$25,MATCH('Cash Flows - Market'!EB$2,Inputs!$L$15:$L$25))/12),0)</f>
        <v/>
      </c>
      <c r="EC39" s="961">
        <f>IFERROR(EB39*(1+INDEX(Inputs!$P$15:$P$25,MATCH('Cash Flows - Market'!EC$2,Inputs!$L$15:$L$25))/12),0)</f>
        <v/>
      </c>
      <c r="ED39" s="961">
        <f>IFERROR(EC39*(1+INDEX(Inputs!$P$15:$P$25,MATCH('Cash Flows - Market'!ED$2,Inputs!$L$15:$L$25))/12),0)</f>
        <v/>
      </c>
      <c r="EE39" s="961">
        <f>IFERROR(ED39*(1+INDEX(Inputs!$P$15:$P$25,MATCH('Cash Flows - Market'!EE$2,Inputs!$L$15:$L$25))/12),0)</f>
        <v/>
      </c>
      <c r="EF39" s="961">
        <f>IFERROR(EE39*(1+INDEX(Inputs!$P$15:$P$25,MATCH('Cash Flows - Market'!EF$2,Inputs!$L$15:$L$25))/12),0)</f>
        <v/>
      </c>
      <c r="EG39" s="961">
        <f>IFERROR(EF39*(1+INDEX(Inputs!$P$15:$P$25,MATCH('Cash Flows - Market'!EG$2,Inputs!$L$15:$L$25))/12),0)</f>
        <v/>
      </c>
      <c r="EH39" s="961">
        <f>IFERROR(EG39*(1+INDEX(Inputs!$P$15:$P$25,MATCH('Cash Flows - Market'!EH$2,Inputs!$L$15:$L$25))/12),0)</f>
        <v/>
      </c>
      <c r="EI39" s="961">
        <f>IFERROR(EH39*(1+INDEX(Inputs!$P$15:$P$25,MATCH('Cash Flows - Market'!EI$2,Inputs!$L$15:$L$25))/12),0)</f>
        <v/>
      </c>
      <c r="EJ39" s="961">
        <f>IFERROR(EI39*(1+INDEX(Inputs!$P$15:$P$25,MATCH('Cash Flows - Market'!EJ$2,Inputs!$L$15:$L$25))/12),0)</f>
        <v/>
      </c>
      <c r="EK39" s="961">
        <f>IFERROR(EJ39*(1+INDEX(Inputs!$P$15:$P$25,MATCH('Cash Flows - Market'!EK$2,Inputs!$L$15:$L$25))/12),0)</f>
        <v/>
      </c>
      <c r="EL39" s="961">
        <f>IFERROR(EK39*(1+INDEX(Inputs!$P$15:$P$25,MATCH('Cash Flows - Market'!EL$2,Inputs!$L$15:$L$25))/12),0)</f>
        <v/>
      </c>
      <c r="EM39" s="961">
        <f>IFERROR(EL39*(1+INDEX(Inputs!$P$15:$P$25,MATCH('Cash Flows - Market'!EM$2,Inputs!$L$15:$L$25))/12),0)</f>
        <v/>
      </c>
      <c r="EN39" s="961">
        <f>IFERROR(EM39*(1+INDEX(Inputs!$P$15:$P$25,MATCH('Cash Flows - Market'!EN$2,Inputs!$L$15:$L$25))/12),0)</f>
        <v/>
      </c>
      <c r="EO39" s="961">
        <f>IFERROR(EN39*(1+INDEX(Inputs!$P$15:$P$25,MATCH('Cash Flows - Market'!EO$2,Inputs!$L$15:$L$25))/12),0)</f>
        <v/>
      </c>
      <c r="EP39" s="961">
        <f>IFERROR(EO39*(1+INDEX(Inputs!$P$15:$P$25,MATCH('Cash Flows - Market'!EP$2,Inputs!$L$15:$L$25))/12),0)</f>
        <v/>
      </c>
      <c r="EQ39" s="961">
        <f>IFERROR(EP39*(1+INDEX(Inputs!$P$15:$P$25,MATCH('Cash Flows - Market'!EQ$2,Inputs!$L$15:$L$25))/12),0)</f>
        <v/>
      </c>
      <c r="ER39" s="961">
        <f>IFERROR(EQ39*(1+INDEX(Inputs!$P$15:$P$25,MATCH('Cash Flows - Market'!ER$2,Inputs!$L$15:$L$25))/12),0)</f>
        <v/>
      </c>
      <c r="ES39" s="961">
        <f>IFERROR(ER39*(1+INDEX(Inputs!$P$15:$P$25,MATCH('Cash Flows - Market'!ES$2,Inputs!$L$15:$L$25))/12),0)</f>
        <v/>
      </c>
      <c r="ET39" s="961">
        <f>IFERROR(ES39*(1+INDEX(Inputs!$P$15:$P$25,MATCH('Cash Flows - Market'!ET$2,Inputs!$L$15:$L$25))/12),0)</f>
        <v/>
      </c>
      <c r="EU39" s="961">
        <f>IFERROR(ET39*(1+INDEX(Inputs!$P$15:$P$25,MATCH('Cash Flows - Market'!EU$2,Inputs!$L$15:$L$25))/12),0)</f>
        <v/>
      </c>
      <c r="EV39" s="961">
        <f>IFERROR(EU39*(1+INDEX(Inputs!$P$15:$P$25,MATCH('Cash Flows - Market'!EV$2,Inputs!$L$15:$L$25))/12),0)</f>
        <v/>
      </c>
    </row>
    <row r="40" ht="15" customHeight="1" s="546">
      <c r="C40" s="970">
        <f>R40</f>
        <v/>
      </c>
      <c r="D40" s="989">
        <f>G40/G20</f>
        <v/>
      </c>
      <c r="E40" s="987">
        <f>Inputs!I42</f>
        <v/>
      </c>
      <c r="F40" s="988">
        <f>Inputs!J42</f>
        <v/>
      </c>
      <c r="G40" s="961">
        <f>SUMIFS($U40:$EW40,$U$2:$EW$2,G$2)</f>
        <v/>
      </c>
      <c r="H40" s="961">
        <f>SUMIFS($U40:$EW40,$U$2:$EW$2,H$2)</f>
        <v/>
      </c>
      <c r="I40" s="961">
        <f>SUMIFS($U40:$EW40,$U$2:$EW$2,I$2)</f>
        <v/>
      </c>
      <c r="J40" s="961">
        <f>SUMIFS($U40:$EW40,$U$2:$EW$2,J$2)</f>
        <v/>
      </c>
      <c r="K40" s="961">
        <f>SUMIFS($U40:$EW40,$U$2:$EW$2,K$2)</f>
        <v/>
      </c>
      <c r="L40" s="961">
        <f>SUMIFS($U40:$EW40,$U$2:$EW$2,L$2)</f>
        <v/>
      </c>
      <c r="M40" s="961">
        <f>SUMIFS($U40:$EW40,$U$2:$EW$2,M$2)</f>
        <v/>
      </c>
      <c r="N40" s="961">
        <f>SUMIFS($U40:$EW40,$U$2:$EW$2,N$2)</f>
        <v/>
      </c>
      <c r="O40" s="961">
        <f>SUMIFS($U40:$EW40,$U$2:$EW$2,O$2)</f>
        <v/>
      </c>
      <c r="P40" s="962">
        <f>SUMIFS($U40:$EW40,$U$2:$EW$2,P$2)</f>
        <v/>
      </c>
      <c r="R40" s="759">
        <f>Inputs!G42</f>
        <v/>
      </c>
      <c r="U40" s="961">
        <f>(Inputs!$J42*Units)/12</f>
        <v/>
      </c>
      <c r="V40" s="961">
        <f>IFERROR(U40*(1+INDEX(Inputs!$P$15:$P$25,MATCH('Cash Flows - Market'!V$2,Inputs!$L$15:$L$25))/12),0)</f>
        <v/>
      </c>
      <c r="W40" s="961">
        <f>IFERROR(V40*(1+INDEX(Inputs!$P$15:$P$25,MATCH('Cash Flows - Market'!W$2,Inputs!$L$15:$L$25))/12),0)</f>
        <v/>
      </c>
      <c r="X40" s="961">
        <f>IFERROR(W40*(1+INDEX(Inputs!$P$15:$P$25,MATCH('Cash Flows - Market'!X$2,Inputs!$L$15:$L$25))/12),0)</f>
        <v/>
      </c>
      <c r="Y40" s="961">
        <f>IFERROR(X40*(1+INDEX(Inputs!$P$15:$P$25,MATCH('Cash Flows - Market'!Y$2,Inputs!$L$15:$L$25))/12),0)</f>
        <v/>
      </c>
      <c r="Z40" s="961">
        <f>IFERROR(Y40*(1+INDEX(Inputs!$P$15:$P$25,MATCH('Cash Flows - Market'!Z$2,Inputs!$L$15:$L$25))/12),0)</f>
        <v/>
      </c>
      <c r="AA40" s="961">
        <f>IFERROR(Z40*(1+INDEX(Inputs!$P$15:$P$25,MATCH('Cash Flows - Market'!AA$2,Inputs!$L$15:$L$25))/12),0)</f>
        <v/>
      </c>
      <c r="AB40" s="961">
        <f>IFERROR(AA40*(1+INDEX(Inputs!$P$15:$P$25,MATCH('Cash Flows - Market'!AB$2,Inputs!$L$15:$L$25))/12),0)</f>
        <v/>
      </c>
      <c r="AC40" s="961">
        <f>IFERROR(AB40*(1+INDEX(Inputs!$P$15:$P$25,MATCH('Cash Flows - Market'!AC$2,Inputs!$L$15:$L$25))/12),0)</f>
        <v/>
      </c>
      <c r="AD40" s="961">
        <f>IFERROR(AC40*(1+INDEX(Inputs!$P$15:$P$25,MATCH('Cash Flows - Market'!AD$2,Inputs!$L$15:$L$25))/12),0)</f>
        <v/>
      </c>
      <c r="AE40" s="961">
        <f>IFERROR(AD40*(1+INDEX(Inputs!$P$15:$P$25,MATCH('Cash Flows - Market'!AE$2,Inputs!$L$15:$L$25))/12),0)</f>
        <v/>
      </c>
      <c r="AF40" s="961">
        <f>IFERROR(AE40*(1+INDEX(Inputs!$P$15:$P$25,MATCH('Cash Flows - Market'!AF$2,Inputs!$L$15:$L$25))/12),0)</f>
        <v/>
      </c>
      <c r="AG40" s="961">
        <f>IFERROR(AF40*(1+INDEX(Inputs!$P$15:$P$25,MATCH('Cash Flows - Market'!AG$2,Inputs!$L$15:$L$25))/12),0)</f>
        <v/>
      </c>
      <c r="AH40" s="961">
        <f>IFERROR(AG40*(1+INDEX(Inputs!$P$15:$P$25,MATCH('Cash Flows - Market'!AH$2,Inputs!$L$15:$L$25))/12),0)</f>
        <v/>
      </c>
      <c r="AI40" s="961">
        <f>IFERROR(AH40*(1+INDEX(Inputs!$P$15:$P$25,MATCH('Cash Flows - Market'!AI$2,Inputs!$L$15:$L$25))/12),0)</f>
        <v/>
      </c>
      <c r="AJ40" s="961">
        <f>IFERROR(AI40*(1+INDEX(Inputs!$P$15:$P$25,MATCH('Cash Flows - Market'!AJ$2,Inputs!$L$15:$L$25))/12),0)</f>
        <v/>
      </c>
      <c r="AK40" s="961">
        <f>IFERROR(AJ40*(1+INDEX(Inputs!$P$15:$P$25,MATCH('Cash Flows - Market'!AK$2,Inputs!$L$15:$L$25))/12),0)</f>
        <v/>
      </c>
      <c r="AL40" s="961">
        <f>IFERROR(AK40*(1+INDEX(Inputs!$P$15:$P$25,MATCH('Cash Flows - Market'!AL$2,Inputs!$L$15:$L$25))/12),0)</f>
        <v/>
      </c>
      <c r="AM40" s="961">
        <f>IFERROR(AL40*(1+INDEX(Inputs!$P$15:$P$25,MATCH('Cash Flows - Market'!AM$2,Inputs!$L$15:$L$25))/12),0)</f>
        <v/>
      </c>
      <c r="AN40" s="961">
        <f>IFERROR(AM40*(1+INDEX(Inputs!$P$15:$P$25,MATCH('Cash Flows - Market'!AN$2,Inputs!$L$15:$L$25))/12),0)</f>
        <v/>
      </c>
      <c r="AO40" s="961">
        <f>IFERROR(AN40*(1+INDEX(Inputs!$P$15:$P$25,MATCH('Cash Flows - Market'!AO$2,Inputs!$L$15:$L$25))/12),0)</f>
        <v/>
      </c>
      <c r="AP40" s="961">
        <f>IFERROR(AO40*(1+INDEX(Inputs!$P$15:$P$25,MATCH('Cash Flows - Market'!AP$2,Inputs!$L$15:$L$25))/12),0)</f>
        <v/>
      </c>
      <c r="AQ40" s="961">
        <f>IFERROR(AP40*(1+INDEX(Inputs!$P$15:$P$25,MATCH('Cash Flows - Market'!AQ$2,Inputs!$L$15:$L$25))/12),0)</f>
        <v/>
      </c>
      <c r="AR40" s="961">
        <f>IFERROR(AQ40*(1+INDEX(Inputs!$P$15:$P$25,MATCH('Cash Flows - Market'!AR$2,Inputs!$L$15:$L$25))/12),0)</f>
        <v/>
      </c>
      <c r="AS40" s="961">
        <f>IFERROR(AR40*(1+INDEX(Inputs!$P$15:$P$25,MATCH('Cash Flows - Market'!AS$2,Inputs!$L$15:$L$25))/12),0)</f>
        <v/>
      </c>
      <c r="AT40" s="961">
        <f>IFERROR(AS40*(1+INDEX(Inputs!$P$15:$P$25,MATCH('Cash Flows - Market'!AT$2,Inputs!$L$15:$L$25))/12),0)</f>
        <v/>
      </c>
      <c r="AU40" s="961">
        <f>IFERROR(AT40*(1+INDEX(Inputs!$P$15:$P$25,MATCH('Cash Flows - Market'!AU$2,Inputs!$L$15:$L$25))/12),0)</f>
        <v/>
      </c>
      <c r="AV40" s="961">
        <f>IFERROR(AU40*(1+INDEX(Inputs!$P$15:$P$25,MATCH('Cash Flows - Market'!AV$2,Inputs!$L$15:$L$25))/12),0)</f>
        <v/>
      </c>
      <c r="AW40" s="961">
        <f>IFERROR(AV40*(1+INDEX(Inputs!$P$15:$P$25,MATCH('Cash Flows - Market'!AW$2,Inputs!$L$15:$L$25))/12),0)</f>
        <v/>
      </c>
      <c r="AX40" s="961">
        <f>IFERROR(AW40*(1+INDEX(Inputs!$P$15:$P$25,MATCH('Cash Flows - Market'!AX$2,Inputs!$L$15:$L$25))/12),0)</f>
        <v/>
      </c>
      <c r="AY40" s="961">
        <f>IFERROR(AX40*(1+INDEX(Inputs!$P$15:$P$25,MATCH('Cash Flows - Market'!AY$2,Inputs!$L$15:$L$25))/12),0)</f>
        <v/>
      </c>
      <c r="AZ40" s="961">
        <f>IFERROR(AY40*(1+INDEX(Inputs!$P$15:$P$25,MATCH('Cash Flows - Market'!AZ$2,Inputs!$L$15:$L$25))/12),0)</f>
        <v/>
      </c>
      <c r="BA40" s="961">
        <f>IFERROR(AZ40*(1+INDEX(Inputs!$P$15:$P$25,MATCH('Cash Flows - Market'!BA$2,Inputs!$L$15:$L$25))/12),0)</f>
        <v/>
      </c>
      <c r="BB40" s="961">
        <f>IFERROR(BA40*(1+INDEX(Inputs!$P$15:$P$25,MATCH('Cash Flows - Market'!BB$2,Inputs!$L$15:$L$25))/12),0)</f>
        <v/>
      </c>
      <c r="BC40" s="961">
        <f>IFERROR(BB40*(1+INDEX(Inputs!$P$15:$P$25,MATCH('Cash Flows - Market'!BC$2,Inputs!$L$15:$L$25))/12),0)</f>
        <v/>
      </c>
      <c r="BD40" s="961">
        <f>IFERROR(BC40*(1+INDEX(Inputs!$P$15:$P$25,MATCH('Cash Flows - Market'!BD$2,Inputs!$L$15:$L$25))/12),0)</f>
        <v/>
      </c>
      <c r="BE40" s="961">
        <f>IFERROR(BD40*(1+INDEX(Inputs!$P$15:$P$25,MATCH('Cash Flows - Market'!BE$2,Inputs!$L$15:$L$25))/12),0)</f>
        <v/>
      </c>
      <c r="BF40" s="961">
        <f>IFERROR(BE40*(1+INDEX(Inputs!$P$15:$P$25,MATCH('Cash Flows - Market'!BF$2,Inputs!$L$15:$L$25))/12),0)</f>
        <v/>
      </c>
      <c r="BG40" s="961">
        <f>IFERROR(BF40*(1+INDEX(Inputs!$P$15:$P$25,MATCH('Cash Flows - Market'!BG$2,Inputs!$L$15:$L$25))/12),0)</f>
        <v/>
      </c>
      <c r="BH40" s="961">
        <f>IFERROR(BG40*(1+INDEX(Inputs!$P$15:$P$25,MATCH('Cash Flows - Market'!BH$2,Inputs!$L$15:$L$25))/12),0)</f>
        <v/>
      </c>
      <c r="BI40" s="961">
        <f>IFERROR(BH40*(1+INDEX(Inputs!$P$15:$P$25,MATCH('Cash Flows - Market'!BI$2,Inputs!$L$15:$L$25))/12),0)</f>
        <v/>
      </c>
      <c r="BJ40" s="961">
        <f>IFERROR(BI40*(1+INDEX(Inputs!$P$15:$P$25,MATCH('Cash Flows - Market'!BJ$2,Inputs!$L$15:$L$25))/12),0)</f>
        <v/>
      </c>
      <c r="BK40" s="961">
        <f>IFERROR(BJ40*(1+INDEX(Inputs!$P$15:$P$25,MATCH('Cash Flows - Market'!BK$2,Inputs!$L$15:$L$25))/12),0)</f>
        <v/>
      </c>
      <c r="BL40" s="961">
        <f>IFERROR(BK40*(1+INDEX(Inputs!$P$15:$P$25,MATCH('Cash Flows - Market'!BL$2,Inputs!$L$15:$L$25))/12),0)</f>
        <v/>
      </c>
      <c r="BM40" s="961">
        <f>IFERROR(BL40*(1+INDEX(Inputs!$P$15:$P$25,MATCH('Cash Flows - Market'!BM$2,Inputs!$L$15:$L$25))/12),0)</f>
        <v/>
      </c>
      <c r="BN40" s="961">
        <f>IFERROR(BM40*(1+INDEX(Inputs!$P$15:$P$25,MATCH('Cash Flows - Market'!BN$2,Inputs!$L$15:$L$25))/12),0)</f>
        <v/>
      </c>
      <c r="BO40" s="961">
        <f>IFERROR(BN40*(1+INDEX(Inputs!$P$15:$P$25,MATCH('Cash Flows - Market'!BO$2,Inputs!$L$15:$L$25))/12),0)</f>
        <v/>
      </c>
      <c r="BP40" s="961">
        <f>IFERROR(BO40*(1+INDEX(Inputs!$P$15:$P$25,MATCH('Cash Flows - Market'!BP$2,Inputs!$L$15:$L$25))/12),0)</f>
        <v/>
      </c>
      <c r="BQ40" s="961">
        <f>IFERROR(BP40*(1+INDEX(Inputs!$P$15:$P$25,MATCH('Cash Flows - Market'!BQ$2,Inputs!$L$15:$L$25))/12),0)</f>
        <v/>
      </c>
      <c r="BR40" s="961">
        <f>IFERROR(BQ40*(1+INDEX(Inputs!$P$15:$P$25,MATCH('Cash Flows - Market'!BR$2,Inputs!$L$15:$L$25))/12),0)</f>
        <v/>
      </c>
      <c r="BS40" s="961">
        <f>IFERROR(BR40*(1+INDEX(Inputs!$P$15:$P$25,MATCH('Cash Flows - Market'!BS$2,Inputs!$L$15:$L$25))/12),0)</f>
        <v/>
      </c>
      <c r="BT40" s="961">
        <f>IFERROR(BS40*(1+INDEX(Inputs!$P$15:$P$25,MATCH('Cash Flows - Market'!BT$2,Inputs!$L$15:$L$25))/12),0)</f>
        <v/>
      </c>
      <c r="BU40" s="961">
        <f>IFERROR(BT40*(1+INDEX(Inputs!$P$15:$P$25,MATCH('Cash Flows - Market'!BU$2,Inputs!$L$15:$L$25))/12),0)</f>
        <v/>
      </c>
      <c r="BV40" s="961">
        <f>IFERROR(BU40*(1+INDEX(Inputs!$P$15:$P$25,MATCH('Cash Flows - Market'!BV$2,Inputs!$L$15:$L$25))/12),0)</f>
        <v/>
      </c>
      <c r="BW40" s="961">
        <f>IFERROR(BV40*(1+INDEX(Inputs!$P$15:$P$25,MATCH('Cash Flows - Market'!BW$2,Inputs!$L$15:$L$25))/12),0)</f>
        <v/>
      </c>
      <c r="BX40" s="961">
        <f>IFERROR(BW40*(1+INDEX(Inputs!$P$15:$P$25,MATCH('Cash Flows - Market'!BX$2,Inputs!$L$15:$L$25))/12),0)</f>
        <v/>
      </c>
      <c r="BY40" s="961">
        <f>IFERROR(BX40*(1+INDEX(Inputs!$P$15:$P$25,MATCH('Cash Flows - Market'!BY$2,Inputs!$L$15:$L$25))/12),0)</f>
        <v/>
      </c>
      <c r="BZ40" s="961">
        <f>IFERROR(BY40*(1+INDEX(Inputs!$P$15:$P$25,MATCH('Cash Flows - Market'!BZ$2,Inputs!$L$15:$L$25))/12),0)</f>
        <v/>
      </c>
      <c r="CA40" s="961">
        <f>IFERROR(BZ40*(1+INDEX(Inputs!$P$15:$P$25,MATCH('Cash Flows - Market'!CA$2,Inputs!$L$15:$L$25))/12),0)</f>
        <v/>
      </c>
      <c r="CB40" s="961">
        <f>IFERROR(CA40*(1+INDEX(Inputs!$P$15:$P$25,MATCH('Cash Flows - Market'!CB$2,Inputs!$L$15:$L$25))/12),0)</f>
        <v/>
      </c>
      <c r="CC40" s="961">
        <f>IFERROR(CB40*(1+INDEX(Inputs!$P$15:$P$25,MATCH('Cash Flows - Market'!CC$2,Inputs!$L$15:$L$25))/12),0)</f>
        <v/>
      </c>
      <c r="CD40" s="961">
        <f>IFERROR(CC40*(1+INDEX(Inputs!$P$15:$P$25,MATCH('Cash Flows - Market'!CD$2,Inputs!$L$15:$L$25))/12),0)</f>
        <v/>
      </c>
      <c r="CE40" s="961">
        <f>IFERROR(CD40*(1+INDEX(Inputs!$P$15:$P$25,MATCH('Cash Flows - Market'!CE$2,Inputs!$L$15:$L$25))/12),0)</f>
        <v/>
      </c>
      <c r="CF40" s="961">
        <f>IFERROR(CE40*(1+INDEX(Inputs!$P$15:$P$25,MATCH('Cash Flows - Market'!CF$2,Inputs!$L$15:$L$25))/12),0)</f>
        <v/>
      </c>
      <c r="CG40" s="961">
        <f>IFERROR(CF40*(1+INDEX(Inputs!$P$15:$P$25,MATCH('Cash Flows - Market'!CG$2,Inputs!$L$15:$L$25))/12),0)</f>
        <v/>
      </c>
      <c r="CH40" s="961">
        <f>IFERROR(CG40*(1+INDEX(Inputs!$P$15:$P$25,MATCH('Cash Flows - Market'!CH$2,Inputs!$L$15:$L$25))/12),0)</f>
        <v/>
      </c>
      <c r="CI40" s="961">
        <f>IFERROR(CH40*(1+INDEX(Inputs!$P$15:$P$25,MATCH('Cash Flows - Market'!CI$2,Inputs!$L$15:$L$25))/12),0)</f>
        <v/>
      </c>
      <c r="CJ40" s="961">
        <f>IFERROR(CI40*(1+INDEX(Inputs!$P$15:$P$25,MATCH('Cash Flows - Market'!CJ$2,Inputs!$L$15:$L$25))/12),0)</f>
        <v/>
      </c>
      <c r="CK40" s="961">
        <f>IFERROR(CJ40*(1+INDEX(Inputs!$P$15:$P$25,MATCH('Cash Flows - Market'!CK$2,Inputs!$L$15:$L$25))/12),0)</f>
        <v/>
      </c>
      <c r="CL40" s="961">
        <f>IFERROR(CK40*(1+INDEX(Inputs!$P$15:$P$25,MATCH('Cash Flows - Market'!CL$2,Inputs!$L$15:$L$25))/12),0)</f>
        <v/>
      </c>
      <c r="CM40" s="961">
        <f>IFERROR(CL40*(1+INDEX(Inputs!$P$15:$P$25,MATCH('Cash Flows - Market'!CM$2,Inputs!$L$15:$L$25))/12),0)</f>
        <v/>
      </c>
      <c r="CN40" s="961">
        <f>IFERROR(CM40*(1+INDEX(Inputs!$P$15:$P$25,MATCH('Cash Flows - Market'!CN$2,Inputs!$L$15:$L$25))/12),0)</f>
        <v/>
      </c>
      <c r="CO40" s="961">
        <f>IFERROR(CN40*(1+INDEX(Inputs!$P$15:$P$25,MATCH('Cash Flows - Market'!CO$2,Inputs!$L$15:$L$25))/12),0)</f>
        <v/>
      </c>
      <c r="CP40" s="961">
        <f>IFERROR(CO40*(1+INDEX(Inputs!$P$15:$P$25,MATCH('Cash Flows - Market'!CP$2,Inputs!$L$15:$L$25))/12),0)</f>
        <v/>
      </c>
      <c r="CQ40" s="961">
        <f>IFERROR(CP40*(1+INDEX(Inputs!$P$15:$P$25,MATCH('Cash Flows - Market'!CQ$2,Inputs!$L$15:$L$25))/12),0)</f>
        <v/>
      </c>
      <c r="CR40" s="961">
        <f>IFERROR(CQ40*(1+INDEX(Inputs!$P$15:$P$25,MATCH('Cash Flows - Market'!CR$2,Inputs!$L$15:$L$25))/12),0)</f>
        <v/>
      </c>
      <c r="CS40" s="961">
        <f>IFERROR(CR40*(1+INDEX(Inputs!$P$15:$P$25,MATCH('Cash Flows - Market'!CS$2,Inputs!$L$15:$L$25))/12),0)</f>
        <v/>
      </c>
      <c r="CT40" s="961">
        <f>IFERROR(CS40*(1+INDEX(Inputs!$P$15:$P$25,MATCH('Cash Flows - Market'!CT$2,Inputs!$L$15:$L$25))/12),0)</f>
        <v/>
      </c>
      <c r="CU40" s="961">
        <f>IFERROR(CT40*(1+INDEX(Inputs!$P$15:$P$25,MATCH('Cash Flows - Market'!CU$2,Inputs!$L$15:$L$25))/12),0)</f>
        <v/>
      </c>
      <c r="CV40" s="961">
        <f>IFERROR(CU40*(1+INDEX(Inputs!$P$15:$P$25,MATCH('Cash Flows - Market'!CV$2,Inputs!$L$15:$L$25))/12),0)</f>
        <v/>
      </c>
      <c r="CW40" s="961">
        <f>IFERROR(CV40*(1+INDEX(Inputs!$P$15:$P$25,MATCH('Cash Flows - Market'!CW$2,Inputs!$L$15:$L$25))/12),0)</f>
        <v/>
      </c>
      <c r="CX40" s="961">
        <f>IFERROR(CW40*(1+INDEX(Inputs!$P$15:$P$25,MATCH('Cash Flows - Market'!CX$2,Inputs!$L$15:$L$25))/12),0)</f>
        <v/>
      </c>
      <c r="CY40" s="961">
        <f>IFERROR(CX40*(1+INDEX(Inputs!$P$15:$P$25,MATCH('Cash Flows - Market'!CY$2,Inputs!$L$15:$L$25))/12),0)</f>
        <v/>
      </c>
      <c r="CZ40" s="961">
        <f>IFERROR(CY40*(1+INDEX(Inputs!$P$15:$P$25,MATCH('Cash Flows - Market'!CZ$2,Inputs!$L$15:$L$25))/12),0)</f>
        <v/>
      </c>
      <c r="DA40" s="961">
        <f>IFERROR(CZ40*(1+INDEX(Inputs!$P$15:$P$25,MATCH('Cash Flows - Market'!DA$2,Inputs!$L$15:$L$25))/12),0)</f>
        <v/>
      </c>
      <c r="DB40" s="961">
        <f>IFERROR(DA40*(1+INDEX(Inputs!$P$15:$P$25,MATCH('Cash Flows - Market'!DB$2,Inputs!$L$15:$L$25))/12),0)</f>
        <v/>
      </c>
      <c r="DC40" s="961">
        <f>IFERROR(DB40*(1+INDEX(Inputs!$P$15:$P$25,MATCH('Cash Flows - Market'!DC$2,Inputs!$L$15:$L$25))/12),0)</f>
        <v/>
      </c>
      <c r="DD40" s="961">
        <f>IFERROR(DC40*(1+INDEX(Inputs!$P$15:$P$25,MATCH('Cash Flows - Market'!DD$2,Inputs!$L$15:$L$25))/12),0)</f>
        <v/>
      </c>
      <c r="DE40" s="961">
        <f>IFERROR(DD40*(1+INDEX(Inputs!$P$15:$P$25,MATCH('Cash Flows - Market'!DE$2,Inputs!$L$15:$L$25))/12),0)</f>
        <v/>
      </c>
      <c r="DF40" s="961">
        <f>IFERROR(DE40*(1+INDEX(Inputs!$P$15:$P$25,MATCH('Cash Flows - Market'!DF$2,Inputs!$L$15:$L$25))/12),0)</f>
        <v/>
      </c>
      <c r="DG40" s="961">
        <f>IFERROR(DF40*(1+INDEX(Inputs!$P$15:$P$25,MATCH('Cash Flows - Market'!DG$2,Inputs!$L$15:$L$25))/12),0)</f>
        <v/>
      </c>
      <c r="DH40" s="961">
        <f>IFERROR(DG40*(1+INDEX(Inputs!$P$15:$P$25,MATCH('Cash Flows - Market'!DH$2,Inputs!$L$15:$L$25))/12),0)</f>
        <v/>
      </c>
      <c r="DI40" s="961">
        <f>IFERROR(DH40*(1+INDEX(Inputs!$P$15:$P$25,MATCH('Cash Flows - Market'!DI$2,Inputs!$L$15:$L$25))/12),0)</f>
        <v/>
      </c>
      <c r="DJ40" s="961">
        <f>IFERROR(DI40*(1+INDEX(Inputs!$P$15:$P$25,MATCH('Cash Flows - Market'!DJ$2,Inputs!$L$15:$L$25))/12),0)</f>
        <v/>
      </c>
      <c r="DK40" s="961">
        <f>IFERROR(DJ40*(1+INDEX(Inputs!$P$15:$P$25,MATCH('Cash Flows - Market'!DK$2,Inputs!$L$15:$L$25))/12),0)</f>
        <v/>
      </c>
      <c r="DL40" s="961">
        <f>IFERROR(DK40*(1+INDEX(Inputs!$P$15:$P$25,MATCH('Cash Flows - Market'!DL$2,Inputs!$L$15:$L$25))/12),0)</f>
        <v/>
      </c>
      <c r="DM40" s="961">
        <f>IFERROR(DL40*(1+INDEX(Inputs!$P$15:$P$25,MATCH('Cash Flows - Market'!DM$2,Inputs!$L$15:$L$25))/12),0)</f>
        <v/>
      </c>
      <c r="DN40" s="961">
        <f>IFERROR(DM40*(1+INDEX(Inputs!$P$15:$P$25,MATCH('Cash Flows - Market'!DN$2,Inputs!$L$15:$L$25))/12),0)</f>
        <v/>
      </c>
      <c r="DO40" s="961">
        <f>IFERROR(DN40*(1+INDEX(Inputs!$P$15:$P$25,MATCH('Cash Flows - Market'!DO$2,Inputs!$L$15:$L$25))/12),0)</f>
        <v/>
      </c>
      <c r="DP40" s="961">
        <f>IFERROR(DO40*(1+INDEX(Inputs!$P$15:$P$25,MATCH('Cash Flows - Market'!DP$2,Inputs!$L$15:$L$25))/12),0)</f>
        <v/>
      </c>
      <c r="DQ40" s="961">
        <f>IFERROR(DP40*(1+INDEX(Inputs!$P$15:$P$25,MATCH('Cash Flows - Market'!DQ$2,Inputs!$L$15:$L$25))/12),0)</f>
        <v/>
      </c>
      <c r="DR40" s="961">
        <f>IFERROR(DQ40*(1+INDEX(Inputs!$P$15:$P$25,MATCH('Cash Flows - Market'!DR$2,Inputs!$L$15:$L$25))/12),0)</f>
        <v/>
      </c>
      <c r="DS40" s="961">
        <f>IFERROR(DR40*(1+INDEX(Inputs!$P$15:$P$25,MATCH('Cash Flows - Market'!DS$2,Inputs!$L$15:$L$25))/12),0)</f>
        <v/>
      </c>
      <c r="DT40" s="961">
        <f>IFERROR(DS40*(1+INDEX(Inputs!$P$15:$P$25,MATCH('Cash Flows - Market'!DT$2,Inputs!$L$15:$L$25))/12),0)</f>
        <v/>
      </c>
      <c r="DU40" s="961">
        <f>IFERROR(DT40*(1+INDEX(Inputs!$P$15:$P$25,MATCH('Cash Flows - Market'!DU$2,Inputs!$L$15:$L$25))/12),0)</f>
        <v/>
      </c>
      <c r="DV40" s="961">
        <f>IFERROR(DU40*(1+INDEX(Inputs!$P$15:$P$25,MATCH('Cash Flows - Market'!DV$2,Inputs!$L$15:$L$25))/12),0)</f>
        <v/>
      </c>
      <c r="DW40" s="961">
        <f>IFERROR(DV40*(1+INDEX(Inputs!$P$15:$P$25,MATCH('Cash Flows - Market'!DW$2,Inputs!$L$15:$L$25))/12),0)</f>
        <v/>
      </c>
      <c r="DX40" s="961">
        <f>IFERROR(DW40*(1+INDEX(Inputs!$P$15:$P$25,MATCH('Cash Flows - Market'!DX$2,Inputs!$L$15:$L$25))/12),0)</f>
        <v/>
      </c>
      <c r="DY40" s="961">
        <f>IFERROR(DX40*(1+INDEX(Inputs!$P$15:$P$25,MATCH('Cash Flows - Market'!DY$2,Inputs!$L$15:$L$25))/12),0)</f>
        <v/>
      </c>
      <c r="DZ40" s="961">
        <f>IFERROR(DY40*(1+INDEX(Inputs!$P$15:$P$25,MATCH('Cash Flows - Market'!DZ$2,Inputs!$L$15:$L$25))/12),0)</f>
        <v/>
      </c>
      <c r="EA40" s="961">
        <f>IFERROR(DZ40*(1+INDEX(Inputs!$P$15:$P$25,MATCH('Cash Flows - Market'!EA$2,Inputs!$L$15:$L$25))/12),0)</f>
        <v/>
      </c>
      <c r="EB40" s="961">
        <f>IFERROR(EA40*(1+INDEX(Inputs!$P$15:$P$25,MATCH('Cash Flows - Market'!EB$2,Inputs!$L$15:$L$25))/12),0)</f>
        <v/>
      </c>
      <c r="EC40" s="961">
        <f>IFERROR(EB40*(1+INDEX(Inputs!$P$15:$P$25,MATCH('Cash Flows - Market'!EC$2,Inputs!$L$15:$L$25))/12),0)</f>
        <v/>
      </c>
      <c r="ED40" s="961">
        <f>IFERROR(EC40*(1+INDEX(Inputs!$P$15:$P$25,MATCH('Cash Flows - Market'!ED$2,Inputs!$L$15:$L$25))/12),0)</f>
        <v/>
      </c>
      <c r="EE40" s="961">
        <f>IFERROR(ED40*(1+INDEX(Inputs!$P$15:$P$25,MATCH('Cash Flows - Market'!EE$2,Inputs!$L$15:$L$25))/12),0)</f>
        <v/>
      </c>
      <c r="EF40" s="961">
        <f>IFERROR(EE40*(1+INDEX(Inputs!$P$15:$P$25,MATCH('Cash Flows - Market'!EF$2,Inputs!$L$15:$L$25))/12),0)</f>
        <v/>
      </c>
      <c r="EG40" s="961">
        <f>IFERROR(EF40*(1+INDEX(Inputs!$P$15:$P$25,MATCH('Cash Flows - Market'!EG$2,Inputs!$L$15:$L$25))/12),0)</f>
        <v/>
      </c>
      <c r="EH40" s="961">
        <f>IFERROR(EG40*(1+INDEX(Inputs!$P$15:$P$25,MATCH('Cash Flows - Market'!EH$2,Inputs!$L$15:$L$25))/12),0)</f>
        <v/>
      </c>
      <c r="EI40" s="961">
        <f>IFERROR(EH40*(1+INDEX(Inputs!$P$15:$P$25,MATCH('Cash Flows - Market'!EI$2,Inputs!$L$15:$L$25))/12),0)</f>
        <v/>
      </c>
      <c r="EJ40" s="961">
        <f>IFERROR(EI40*(1+INDEX(Inputs!$P$15:$P$25,MATCH('Cash Flows - Market'!EJ$2,Inputs!$L$15:$L$25))/12),0)</f>
        <v/>
      </c>
      <c r="EK40" s="961">
        <f>IFERROR(EJ40*(1+INDEX(Inputs!$P$15:$P$25,MATCH('Cash Flows - Market'!EK$2,Inputs!$L$15:$L$25))/12),0)</f>
        <v/>
      </c>
      <c r="EL40" s="961">
        <f>IFERROR(EK40*(1+INDEX(Inputs!$P$15:$P$25,MATCH('Cash Flows - Market'!EL$2,Inputs!$L$15:$L$25))/12),0)</f>
        <v/>
      </c>
      <c r="EM40" s="961">
        <f>IFERROR(EL40*(1+INDEX(Inputs!$P$15:$P$25,MATCH('Cash Flows - Market'!EM$2,Inputs!$L$15:$L$25))/12),0)</f>
        <v/>
      </c>
      <c r="EN40" s="961">
        <f>IFERROR(EM40*(1+INDEX(Inputs!$P$15:$P$25,MATCH('Cash Flows - Market'!EN$2,Inputs!$L$15:$L$25))/12),0)</f>
        <v/>
      </c>
      <c r="EO40" s="961">
        <f>IFERROR(EN40*(1+INDEX(Inputs!$P$15:$P$25,MATCH('Cash Flows - Market'!EO$2,Inputs!$L$15:$L$25))/12),0)</f>
        <v/>
      </c>
      <c r="EP40" s="961">
        <f>IFERROR(EO40*(1+INDEX(Inputs!$P$15:$P$25,MATCH('Cash Flows - Market'!EP$2,Inputs!$L$15:$L$25))/12),0)</f>
        <v/>
      </c>
      <c r="EQ40" s="961">
        <f>IFERROR(EP40*(1+INDEX(Inputs!$P$15:$P$25,MATCH('Cash Flows - Market'!EQ$2,Inputs!$L$15:$L$25))/12),0)</f>
        <v/>
      </c>
      <c r="ER40" s="961">
        <f>IFERROR(EQ40*(1+INDEX(Inputs!$P$15:$P$25,MATCH('Cash Flows - Market'!ER$2,Inputs!$L$15:$L$25))/12),0)</f>
        <v/>
      </c>
      <c r="ES40" s="961">
        <f>IFERROR(ER40*(1+INDEX(Inputs!$P$15:$P$25,MATCH('Cash Flows - Market'!ES$2,Inputs!$L$15:$L$25))/12),0)</f>
        <v/>
      </c>
      <c r="ET40" s="961">
        <f>IFERROR(ES40*(1+INDEX(Inputs!$P$15:$P$25,MATCH('Cash Flows - Market'!ET$2,Inputs!$L$15:$L$25))/12),0)</f>
        <v/>
      </c>
      <c r="EU40" s="961">
        <f>IFERROR(ET40*(1+INDEX(Inputs!$P$15:$P$25,MATCH('Cash Flows - Market'!EU$2,Inputs!$L$15:$L$25))/12),0)</f>
        <v/>
      </c>
      <c r="EV40" s="961">
        <f>IFERROR(EU40*(1+INDEX(Inputs!$P$15:$P$25,MATCH('Cash Flows - Market'!EV$2,Inputs!$L$15:$L$25))/12),0)</f>
        <v/>
      </c>
    </row>
    <row r="41" ht="15" customHeight="1" s="546">
      <c r="C41" s="970">
        <f>R41</f>
        <v/>
      </c>
      <c r="D41" s="986" t="n"/>
      <c r="E41" s="987">
        <f>Inputs!I43</f>
        <v/>
      </c>
      <c r="F41" s="988">
        <f>Inputs!J43</f>
        <v/>
      </c>
      <c r="G41" s="961">
        <f>SUMIFS($U41:$EW41,$U$2:$EW$2,G$2)</f>
        <v/>
      </c>
      <c r="H41" s="961">
        <f>SUMIFS($U41:$EW41,$U$2:$EW$2,H$2)</f>
        <v/>
      </c>
      <c r="I41" s="961">
        <f>SUMIFS($U41:$EW41,$U$2:$EW$2,I$2)</f>
        <v/>
      </c>
      <c r="J41" s="961">
        <f>SUMIFS($U41:$EW41,$U$2:$EW$2,J$2)</f>
        <v/>
      </c>
      <c r="K41" s="961">
        <f>SUMIFS($U41:$EW41,$U$2:$EW$2,K$2)</f>
        <v/>
      </c>
      <c r="L41" s="961">
        <f>SUMIFS($U41:$EW41,$U$2:$EW$2,L$2)</f>
        <v/>
      </c>
      <c r="M41" s="961">
        <f>SUMIFS($U41:$EW41,$U$2:$EW$2,M$2)</f>
        <v/>
      </c>
      <c r="N41" s="961">
        <f>SUMIFS($U41:$EW41,$U$2:$EW$2,N$2)</f>
        <v/>
      </c>
      <c r="O41" s="961">
        <f>SUMIFS($U41:$EW41,$U$2:$EW$2,O$2)</f>
        <v/>
      </c>
      <c r="P41" s="962">
        <f>SUMIFS($U41:$EW41,$U$2:$EW$2,P$2)</f>
        <v/>
      </c>
      <c r="R41" s="759">
        <f>Inputs!G43</f>
        <v/>
      </c>
      <c r="U41" s="961">
        <f>(Inputs!$J43*Units)/12</f>
        <v/>
      </c>
      <c r="V41" s="961">
        <f>IFERROR(U41*(1+INDEX(Inputs!$P$15:$P$25,MATCH('Cash Flows - Market'!V$2,Inputs!$L$15:$L$25))/12),0)</f>
        <v/>
      </c>
      <c r="W41" s="961">
        <f>IFERROR(V41*(1+INDEX(Inputs!$P$15:$P$25,MATCH('Cash Flows - Market'!W$2,Inputs!$L$15:$L$25))/12),0)</f>
        <v/>
      </c>
      <c r="X41" s="961">
        <f>IFERROR(W41*(1+INDEX(Inputs!$P$15:$P$25,MATCH('Cash Flows - Market'!X$2,Inputs!$L$15:$L$25))/12),0)</f>
        <v/>
      </c>
      <c r="Y41" s="961">
        <f>IFERROR(X41*(1+INDEX(Inputs!$P$15:$P$25,MATCH('Cash Flows - Market'!Y$2,Inputs!$L$15:$L$25))/12),0)</f>
        <v/>
      </c>
      <c r="Z41" s="961">
        <f>IFERROR(Y41*(1+INDEX(Inputs!$P$15:$P$25,MATCH('Cash Flows - Market'!Z$2,Inputs!$L$15:$L$25))/12),0)</f>
        <v/>
      </c>
      <c r="AA41" s="961">
        <f>IFERROR(Z41*(1+INDEX(Inputs!$P$15:$P$25,MATCH('Cash Flows - Market'!AA$2,Inputs!$L$15:$L$25))/12),0)</f>
        <v/>
      </c>
      <c r="AB41" s="961">
        <f>IFERROR(AA41*(1+INDEX(Inputs!$P$15:$P$25,MATCH('Cash Flows - Market'!AB$2,Inputs!$L$15:$L$25))/12),0)</f>
        <v/>
      </c>
      <c r="AC41" s="961">
        <f>IFERROR(AB41*(1+INDEX(Inputs!$P$15:$P$25,MATCH('Cash Flows - Market'!AC$2,Inputs!$L$15:$L$25))/12),0)</f>
        <v/>
      </c>
      <c r="AD41" s="961">
        <f>IFERROR(AC41*(1+INDEX(Inputs!$P$15:$P$25,MATCH('Cash Flows - Market'!AD$2,Inputs!$L$15:$L$25))/12),0)</f>
        <v/>
      </c>
      <c r="AE41" s="961">
        <f>IFERROR(AD41*(1+INDEX(Inputs!$P$15:$P$25,MATCH('Cash Flows - Market'!AE$2,Inputs!$L$15:$L$25))/12),0)</f>
        <v/>
      </c>
      <c r="AF41" s="961">
        <f>IFERROR(AE41*(1+INDEX(Inputs!$P$15:$P$25,MATCH('Cash Flows - Market'!AF$2,Inputs!$L$15:$L$25))/12),0)</f>
        <v/>
      </c>
      <c r="AG41" s="961">
        <f>IFERROR(AF41*(1+INDEX(Inputs!$P$15:$P$25,MATCH('Cash Flows - Market'!AG$2,Inputs!$L$15:$L$25))/12),0)</f>
        <v/>
      </c>
      <c r="AH41" s="961">
        <f>IFERROR(AG41*(1+INDEX(Inputs!$P$15:$P$25,MATCH('Cash Flows - Market'!AH$2,Inputs!$L$15:$L$25))/12),0)</f>
        <v/>
      </c>
      <c r="AI41" s="961">
        <f>IFERROR(AH41*(1+INDEX(Inputs!$P$15:$P$25,MATCH('Cash Flows - Market'!AI$2,Inputs!$L$15:$L$25))/12),0)</f>
        <v/>
      </c>
      <c r="AJ41" s="961">
        <f>IFERROR(AI41*(1+INDEX(Inputs!$P$15:$P$25,MATCH('Cash Flows - Market'!AJ$2,Inputs!$L$15:$L$25))/12),0)</f>
        <v/>
      </c>
      <c r="AK41" s="961">
        <f>IFERROR(AJ41*(1+INDEX(Inputs!$P$15:$P$25,MATCH('Cash Flows - Market'!AK$2,Inputs!$L$15:$L$25))/12),0)</f>
        <v/>
      </c>
      <c r="AL41" s="961">
        <f>IFERROR(AK41*(1+INDEX(Inputs!$P$15:$P$25,MATCH('Cash Flows - Market'!AL$2,Inputs!$L$15:$L$25))/12),0)</f>
        <v/>
      </c>
      <c r="AM41" s="961">
        <f>IFERROR(AL41*(1+INDEX(Inputs!$P$15:$P$25,MATCH('Cash Flows - Market'!AM$2,Inputs!$L$15:$L$25))/12),0)</f>
        <v/>
      </c>
      <c r="AN41" s="961">
        <f>IFERROR(AM41*(1+INDEX(Inputs!$P$15:$P$25,MATCH('Cash Flows - Market'!AN$2,Inputs!$L$15:$L$25))/12),0)</f>
        <v/>
      </c>
      <c r="AO41" s="961">
        <f>IFERROR(AN41*(1+INDEX(Inputs!$P$15:$P$25,MATCH('Cash Flows - Market'!AO$2,Inputs!$L$15:$L$25))/12),0)</f>
        <v/>
      </c>
      <c r="AP41" s="961">
        <f>IFERROR(AO41*(1+INDEX(Inputs!$P$15:$P$25,MATCH('Cash Flows - Market'!AP$2,Inputs!$L$15:$L$25))/12),0)</f>
        <v/>
      </c>
      <c r="AQ41" s="961">
        <f>IFERROR(AP41*(1+INDEX(Inputs!$P$15:$P$25,MATCH('Cash Flows - Market'!AQ$2,Inputs!$L$15:$L$25))/12),0)</f>
        <v/>
      </c>
      <c r="AR41" s="961">
        <f>IFERROR(AQ41*(1+INDEX(Inputs!$P$15:$P$25,MATCH('Cash Flows - Market'!AR$2,Inputs!$L$15:$L$25))/12),0)</f>
        <v/>
      </c>
      <c r="AS41" s="961">
        <f>IFERROR(AR41*(1+INDEX(Inputs!$P$15:$P$25,MATCH('Cash Flows - Market'!AS$2,Inputs!$L$15:$L$25))/12),0)</f>
        <v/>
      </c>
      <c r="AT41" s="961">
        <f>IFERROR(AS41*(1+INDEX(Inputs!$P$15:$P$25,MATCH('Cash Flows - Market'!AT$2,Inputs!$L$15:$L$25))/12),0)</f>
        <v/>
      </c>
      <c r="AU41" s="961">
        <f>IFERROR(AT41*(1+INDEX(Inputs!$P$15:$P$25,MATCH('Cash Flows - Market'!AU$2,Inputs!$L$15:$L$25))/12),0)</f>
        <v/>
      </c>
      <c r="AV41" s="961">
        <f>IFERROR(AU41*(1+INDEX(Inputs!$P$15:$P$25,MATCH('Cash Flows - Market'!AV$2,Inputs!$L$15:$L$25))/12),0)</f>
        <v/>
      </c>
      <c r="AW41" s="961">
        <f>IFERROR(AV41*(1+INDEX(Inputs!$P$15:$P$25,MATCH('Cash Flows - Market'!AW$2,Inputs!$L$15:$L$25))/12),0)</f>
        <v/>
      </c>
      <c r="AX41" s="961">
        <f>IFERROR(AW41*(1+INDEX(Inputs!$P$15:$P$25,MATCH('Cash Flows - Market'!AX$2,Inputs!$L$15:$L$25))/12),0)</f>
        <v/>
      </c>
      <c r="AY41" s="961">
        <f>IFERROR(AX41*(1+INDEX(Inputs!$P$15:$P$25,MATCH('Cash Flows - Market'!AY$2,Inputs!$L$15:$L$25))/12),0)</f>
        <v/>
      </c>
      <c r="AZ41" s="961">
        <f>IFERROR(AY41*(1+INDEX(Inputs!$P$15:$P$25,MATCH('Cash Flows - Market'!AZ$2,Inputs!$L$15:$L$25))/12),0)</f>
        <v/>
      </c>
      <c r="BA41" s="961">
        <f>IFERROR(AZ41*(1+INDEX(Inputs!$P$15:$P$25,MATCH('Cash Flows - Market'!BA$2,Inputs!$L$15:$L$25))/12),0)</f>
        <v/>
      </c>
      <c r="BB41" s="961">
        <f>IFERROR(BA41*(1+INDEX(Inputs!$P$15:$P$25,MATCH('Cash Flows - Market'!BB$2,Inputs!$L$15:$L$25))/12),0)</f>
        <v/>
      </c>
      <c r="BC41" s="961">
        <f>IFERROR(BB41*(1+INDEX(Inputs!$P$15:$P$25,MATCH('Cash Flows - Market'!BC$2,Inputs!$L$15:$L$25))/12),0)</f>
        <v/>
      </c>
      <c r="BD41" s="961">
        <f>IFERROR(BC41*(1+INDEX(Inputs!$P$15:$P$25,MATCH('Cash Flows - Market'!BD$2,Inputs!$L$15:$L$25))/12),0)</f>
        <v/>
      </c>
      <c r="BE41" s="961">
        <f>IFERROR(BD41*(1+INDEX(Inputs!$P$15:$P$25,MATCH('Cash Flows - Market'!BE$2,Inputs!$L$15:$L$25))/12),0)</f>
        <v/>
      </c>
      <c r="BF41" s="961">
        <f>IFERROR(BE41*(1+INDEX(Inputs!$P$15:$P$25,MATCH('Cash Flows - Market'!BF$2,Inputs!$L$15:$L$25))/12),0)</f>
        <v/>
      </c>
      <c r="BG41" s="961">
        <f>IFERROR(BF41*(1+INDEX(Inputs!$P$15:$P$25,MATCH('Cash Flows - Market'!BG$2,Inputs!$L$15:$L$25))/12),0)</f>
        <v/>
      </c>
      <c r="BH41" s="961">
        <f>IFERROR(BG41*(1+INDEX(Inputs!$P$15:$P$25,MATCH('Cash Flows - Market'!BH$2,Inputs!$L$15:$L$25))/12),0)</f>
        <v/>
      </c>
      <c r="BI41" s="961">
        <f>IFERROR(BH41*(1+INDEX(Inputs!$P$15:$P$25,MATCH('Cash Flows - Market'!BI$2,Inputs!$L$15:$L$25))/12),0)</f>
        <v/>
      </c>
      <c r="BJ41" s="961">
        <f>IFERROR(BI41*(1+INDEX(Inputs!$P$15:$P$25,MATCH('Cash Flows - Market'!BJ$2,Inputs!$L$15:$L$25))/12),0)</f>
        <v/>
      </c>
      <c r="BK41" s="961">
        <f>IFERROR(BJ41*(1+INDEX(Inputs!$P$15:$P$25,MATCH('Cash Flows - Market'!BK$2,Inputs!$L$15:$L$25))/12),0)</f>
        <v/>
      </c>
      <c r="BL41" s="961">
        <f>IFERROR(BK41*(1+INDEX(Inputs!$P$15:$P$25,MATCH('Cash Flows - Market'!BL$2,Inputs!$L$15:$L$25))/12),0)</f>
        <v/>
      </c>
      <c r="BM41" s="961">
        <f>IFERROR(BL41*(1+INDEX(Inputs!$P$15:$P$25,MATCH('Cash Flows - Market'!BM$2,Inputs!$L$15:$L$25))/12),0)</f>
        <v/>
      </c>
      <c r="BN41" s="961">
        <f>IFERROR(BM41*(1+INDEX(Inputs!$P$15:$P$25,MATCH('Cash Flows - Market'!BN$2,Inputs!$L$15:$L$25))/12),0)</f>
        <v/>
      </c>
      <c r="BO41" s="961">
        <f>IFERROR(BN41*(1+INDEX(Inputs!$P$15:$P$25,MATCH('Cash Flows - Market'!BO$2,Inputs!$L$15:$L$25))/12),0)</f>
        <v/>
      </c>
      <c r="BP41" s="961">
        <f>IFERROR(BO41*(1+INDEX(Inputs!$P$15:$P$25,MATCH('Cash Flows - Market'!BP$2,Inputs!$L$15:$L$25))/12),0)</f>
        <v/>
      </c>
      <c r="BQ41" s="961">
        <f>IFERROR(BP41*(1+INDEX(Inputs!$P$15:$P$25,MATCH('Cash Flows - Market'!BQ$2,Inputs!$L$15:$L$25))/12),0)</f>
        <v/>
      </c>
      <c r="BR41" s="961">
        <f>IFERROR(BQ41*(1+INDEX(Inputs!$P$15:$P$25,MATCH('Cash Flows - Market'!BR$2,Inputs!$L$15:$L$25))/12),0)</f>
        <v/>
      </c>
      <c r="BS41" s="961">
        <f>IFERROR(BR41*(1+INDEX(Inputs!$P$15:$P$25,MATCH('Cash Flows - Market'!BS$2,Inputs!$L$15:$L$25))/12),0)</f>
        <v/>
      </c>
      <c r="BT41" s="961">
        <f>IFERROR(BS41*(1+INDEX(Inputs!$P$15:$P$25,MATCH('Cash Flows - Market'!BT$2,Inputs!$L$15:$L$25))/12),0)</f>
        <v/>
      </c>
      <c r="BU41" s="961">
        <f>IFERROR(BT41*(1+INDEX(Inputs!$P$15:$P$25,MATCH('Cash Flows - Market'!BU$2,Inputs!$L$15:$L$25))/12),0)</f>
        <v/>
      </c>
      <c r="BV41" s="961">
        <f>IFERROR(BU41*(1+INDEX(Inputs!$P$15:$P$25,MATCH('Cash Flows - Market'!BV$2,Inputs!$L$15:$L$25))/12),0)</f>
        <v/>
      </c>
      <c r="BW41" s="961">
        <f>IFERROR(BV41*(1+INDEX(Inputs!$P$15:$P$25,MATCH('Cash Flows - Market'!BW$2,Inputs!$L$15:$L$25))/12),0)</f>
        <v/>
      </c>
      <c r="BX41" s="961">
        <f>IFERROR(BW41*(1+INDEX(Inputs!$P$15:$P$25,MATCH('Cash Flows - Market'!BX$2,Inputs!$L$15:$L$25))/12),0)</f>
        <v/>
      </c>
      <c r="BY41" s="961">
        <f>IFERROR(BX41*(1+INDEX(Inputs!$P$15:$P$25,MATCH('Cash Flows - Market'!BY$2,Inputs!$L$15:$L$25))/12),0)</f>
        <v/>
      </c>
      <c r="BZ41" s="961">
        <f>IFERROR(BY41*(1+INDEX(Inputs!$P$15:$P$25,MATCH('Cash Flows - Market'!BZ$2,Inputs!$L$15:$L$25))/12),0)</f>
        <v/>
      </c>
      <c r="CA41" s="961">
        <f>IFERROR(BZ41*(1+INDEX(Inputs!$P$15:$P$25,MATCH('Cash Flows - Market'!CA$2,Inputs!$L$15:$L$25))/12),0)</f>
        <v/>
      </c>
      <c r="CB41" s="961">
        <f>IFERROR(CA41*(1+INDEX(Inputs!$P$15:$P$25,MATCH('Cash Flows - Market'!CB$2,Inputs!$L$15:$L$25))/12),0)</f>
        <v/>
      </c>
      <c r="CC41" s="961">
        <f>IFERROR(CB41*(1+INDEX(Inputs!$P$15:$P$25,MATCH('Cash Flows - Market'!CC$2,Inputs!$L$15:$L$25))/12),0)</f>
        <v/>
      </c>
      <c r="CD41" s="961">
        <f>IFERROR(CC41*(1+INDEX(Inputs!$P$15:$P$25,MATCH('Cash Flows - Market'!CD$2,Inputs!$L$15:$L$25))/12),0)</f>
        <v/>
      </c>
      <c r="CE41" s="961">
        <f>IFERROR(CD41*(1+INDEX(Inputs!$P$15:$P$25,MATCH('Cash Flows - Market'!CE$2,Inputs!$L$15:$L$25))/12),0)</f>
        <v/>
      </c>
      <c r="CF41" s="961">
        <f>IFERROR(CE41*(1+INDEX(Inputs!$P$15:$P$25,MATCH('Cash Flows - Market'!CF$2,Inputs!$L$15:$L$25))/12),0)</f>
        <v/>
      </c>
      <c r="CG41" s="961">
        <f>IFERROR(CF41*(1+INDEX(Inputs!$P$15:$P$25,MATCH('Cash Flows - Market'!CG$2,Inputs!$L$15:$L$25))/12),0)</f>
        <v/>
      </c>
      <c r="CH41" s="961">
        <f>IFERROR(CG41*(1+INDEX(Inputs!$P$15:$P$25,MATCH('Cash Flows - Market'!CH$2,Inputs!$L$15:$L$25))/12),0)</f>
        <v/>
      </c>
      <c r="CI41" s="961">
        <f>IFERROR(CH41*(1+INDEX(Inputs!$P$15:$P$25,MATCH('Cash Flows - Market'!CI$2,Inputs!$L$15:$L$25))/12),0)</f>
        <v/>
      </c>
      <c r="CJ41" s="961">
        <f>IFERROR(CI41*(1+INDEX(Inputs!$P$15:$P$25,MATCH('Cash Flows - Market'!CJ$2,Inputs!$L$15:$L$25))/12),0)</f>
        <v/>
      </c>
      <c r="CK41" s="961">
        <f>IFERROR(CJ41*(1+INDEX(Inputs!$P$15:$P$25,MATCH('Cash Flows - Market'!CK$2,Inputs!$L$15:$L$25))/12),0)</f>
        <v/>
      </c>
      <c r="CL41" s="961">
        <f>IFERROR(CK41*(1+INDEX(Inputs!$P$15:$P$25,MATCH('Cash Flows - Market'!CL$2,Inputs!$L$15:$L$25))/12),0)</f>
        <v/>
      </c>
      <c r="CM41" s="961">
        <f>IFERROR(CL41*(1+INDEX(Inputs!$P$15:$P$25,MATCH('Cash Flows - Market'!CM$2,Inputs!$L$15:$L$25))/12),0)</f>
        <v/>
      </c>
      <c r="CN41" s="961">
        <f>IFERROR(CM41*(1+INDEX(Inputs!$P$15:$P$25,MATCH('Cash Flows - Market'!CN$2,Inputs!$L$15:$L$25))/12),0)</f>
        <v/>
      </c>
      <c r="CO41" s="961">
        <f>IFERROR(CN41*(1+INDEX(Inputs!$P$15:$P$25,MATCH('Cash Flows - Market'!CO$2,Inputs!$L$15:$L$25))/12),0)</f>
        <v/>
      </c>
      <c r="CP41" s="961">
        <f>IFERROR(CO41*(1+INDEX(Inputs!$P$15:$P$25,MATCH('Cash Flows - Market'!CP$2,Inputs!$L$15:$L$25))/12),0)</f>
        <v/>
      </c>
      <c r="CQ41" s="961">
        <f>IFERROR(CP41*(1+INDEX(Inputs!$P$15:$P$25,MATCH('Cash Flows - Market'!CQ$2,Inputs!$L$15:$L$25))/12),0)</f>
        <v/>
      </c>
      <c r="CR41" s="961">
        <f>IFERROR(CQ41*(1+INDEX(Inputs!$P$15:$P$25,MATCH('Cash Flows - Market'!CR$2,Inputs!$L$15:$L$25))/12),0)</f>
        <v/>
      </c>
      <c r="CS41" s="961">
        <f>IFERROR(CR41*(1+INDEX(Inputs!$P$15:$P$25,MATCH('Cash Flows - Market'!CS$2,Inputs!$L$15:$L$25))/12),0)</f>
        <v/>
      </c>
      <c r="CT41" s="961">
        <f>IFERROR(CS41*(1+INDEX(Inputs!$P$15:$P$25,MATCH('Cash Flows - Market'!CT$2,Inputs!$L$15:$L$25))/12),0)</f>
        <v/>
      </c>
      <c r="CU41" s="961">
        <f>IFERROR(CT41*(1+INDEX(Inputs!$P$15:$P$25,MATCH('Cash Flows - Market'!CU$2,Inputs!$L$15:$L$25))/12),0)</f>
        <v/>
      </c>
      <c r="CV41" s="961">
        <f>IFERROR(CU41*(1+INDEX(Inputs!$P$15:$P$25,MATCH('Cash Flows - Market'!CV$2,Inputs!$L$15:$L$25))/12),0)</f>
        <v/>
      </c>
      <c r="CW41" s="961">
        <f>IFERROR(CV41*(1+INDEX(Inputs!$P$15:$P$25,MATCH('Cash Flows - Market'!CW$2,Inputs!$L$15:$L$25))/12),0)</f>
        <v/>
      </c>
      <c r="CX41" s="961">
        <f>IFERROR(CW41*(1+INDEX(Inputs!$P$15:$P$25,MATCH('Cash Flows - Market'!CX$2,Inputs!$L$15:$L$25))/12),0)</f>
        <v/>
      </c>
      <c r="CY41" s="961">
        <f>IFERROR(CX41*(1+INDEX(Inputs!$P$15:$P$25,MATCH('Cash Flows - Market'!CY$2,Inputs!$L$15:$L$25))/12),0)</f>
        <v/>
      </c>
      <c r="CZ41" s="961">
        <f>IFERROR(CY41*(1+INDEX(Inputs!$P$15:$P$25,MATCH('Cash Flows - Market'!CZ$2,Inputs!$L$15:$L$25))/12),0)</f>
        <v/>
      </c>
      <c r="DA41" s="961">
        <f>IFERROR(CZ41*(1+INDEX(Inputs!$P$15:$P$25,MATCH('Cash Flows - Market'!DA$2,Inputs!$L$15:$L$25))/12),0)</f>
        <v/>
      </c>
      <c r="DB41" s="961">
        <f>IFERROR(DA41*(1+INDEX(Inputs!$P$15:$P$25,MATCH('Cash Flows - Market'!DB$2,Inputs!$L$15:$L$25))/12),0)</f>
        <v/>
      </c>
      <c r="DC41" s="961">
        <f>IFERROR(DB41*(1+INDEX(Inputs!$P$15:$P$25,MATCH('Cash Flows - Market'!DC$2,Inputs!$L$15:$L$25))/12),0)</f>
        <v/>
      </c>
      <c r="DD41" s="961">
        <f>IFERROR(DC41*(1+INDEX(Inputs!$P$15:$P$25,MATCH('Cash Flows - Market'!DD$2,Inputs!$L$15:$L$25))/12),0)</f>
        <v/>
      </c>
      <c r="DE41" s="961">
        <f>IFERROR(DD41*(1+INDEX(Inputs!$P$15:$P$25,MATCH('Cash Flows - Market'!DE$2,Inputs!$L$15:$L$25))/12),0)</f>
        <v/>
      </c>
      <c r="DF41" s="961">
        <f>IFERROR(DE41*(1+INDEX(Inputs!$P$15:$P$25,MATCH('Cash Flows - Market'!DF$2,Inputs!$L$15:$L$25))/12),0)</f>
        <v/>
      </c>
      <c r="DG41" s="961">
        <f>IFERROR(DF41*(1+INDEX(Inputs!$P$15:$P$25,MATCH('Cash Flows - Market'!DG$2,Inputs!$L$15:$L$25))/12),0)</f>
        <v/>
      </c>
      <c r="DH41" s="961">
        <f>IFERROR(DG41*(1+INDEX(Inputs!$P$15:$P$25,MATCH('Cash Flows - Market'!DH$2,Inputs!$L$15:$L$25))/12),0)</f>
        <v/>
      </c>
      <c r="DI41" s="961">
        <f>IFERROR(DH41*(1+INDEX(Inputs!$P$15:$P$25,MATCH('Cash Flows - Market'!DI$2,Inputs!$L$15:$L$25))/12),0)</f>
        <v/>
      </c>
      <c r="DJ41" s="961">
        <f>IFERROR(DI41*(1+INDEX(Inputs!$P$15:$P$25,MATCH('Cash Flows - Market'!DJ$2,Inputs!$L$15:$L$25))/12),0)</f>
        <v/>
      </c>
      <c r="DK41" s="961">
        <f>IFERROR(DJ41*(1+INDEX(Inputs!$P$15:$P$25,MATCH('Cash Flows - Market'!DK$2,Inputs!$L$15:$L$25))/12),0)</f>
        <v/>
      </c>
      <c r="DL41" s="961">
        <f>IFERROR(DK41*(1+INDEX(Inputs!$P$15:$P$25,MATCH('Cash Flows - Market'!DL$2,Inputs!$L$15:$L$25))/12),0)</f>
        <v/>
      </c>
      <c r="DM41" s="961">
        <f>IFERROR(DL41*(1+INDEX(Inputs!$P$15:$P$25,MATCH('Cash Flows - Market'!DM$2,Inputs!$L$15:$L$25))/12),0)</f>
        <v/>
      </c>
      <c r="DN41" s="961">
        <f>IFERROR(DM41*(1+INDEX(Inputs!$P$15:$P$25,MATCH('Cash Flows - Market'!DN$2,Inputs!$L$15:$L$25))/12),0)</f>
        <v/>
      </c>
      <c r="DO41" s="961">
        <f>IFERROR(DN41*(1+INDEX(Inputs!$P$15:$P$25,MATCH('Cash Flows - Market'!DO$2,Inputs!$L$15:$L$25))/12),0)</f>
        <v/>
      </c>
      <c r="DP41" s="961">
        <f>IFERROR(DO41*(1+INDEX(Inputs!$P$15:$P$25,MATCH('Cash Flows - Market'!DP$2,Inputs!$L$15:$L$25))/12),0)</f>
        <v/>
      </c>
      <c r="DQ41" s="961">
        <f>IFERROR(DP41*(1+INDEX(Inputs!$P$15:$P$25,MATCH('Cash Flows - Market'!DQ$2,Inputs!$L$15:$L$25))/12),0)</f>
        <v/>
      </c>
      <c r="DR41" s="961">
        <f>IFERROR(DQ41*(1+INDEX(Inputs!$P$15:$P$25,MATCH('Cash Flows - Market'!DR$2,Inputs!$L$15:$L$25))/12),0)</f>
        <v/>
      </c>
      <c r="DS41" s="961">
        <f>IFERROR(DR41*(1+INDEX(Inputs!$P$15:$P$25,MATCH('Cash Flows - Market'!DS$2,Inputs!$L$15:$L$25))/12),0)</f>
        <v/>
      </c>
      <c r="DT41" s="961">
        <f>IFERROR(DS41*(1+INDEX(Inputs!$P$15:$P$25,MATCH('Cash Flows - Market'!DT$2,Inputs!$L$15:$L$25))/12),0)</f>
        <v/>
      </c>
      <c r="DU41" s="961">
        <f>IFERROR(DT41*(1+INDEX(Inputs!$P$15:$P$25,MATCH('Cash Flows - Market'!DU$2,Inputs!$L$15:$L$25))/12),0)</f>
        <v/>
      </c>
      <c r="DV41" s="961">
        <f>IFERROR(DU41*(1+INDEX(Inputs!$P$15:$P$25,MATCH('Cash Flows - Market'!DV$2,Inputs!$L$15:$L$25))/12),0)</f>
        <v/>
      </c>
      <c r="DW41" s="961">
        <f>IFERROR(DV41*(1+INDEX(Inputs!$P$15:$P$25,MATCH('Cash Flows - Market'!DW$2,Inputs!$L$15:$L$25))/12),0)</f>
        <v/>
      </c>
      <c r="DX41" s="961">
        <f>IFERROR(DW41*(1+INDEX(Inputs!$P$15:$P$25,MATCH('Cash Flows - Market'!DX$2,Inputs!$L$15:$L$25))/12),0)</f>
        <v/>
      </c>
      <c r="DY41" s="961">
        <f>IFERROR(DX41*(1+INDEX(Inputs!$P$15:$P$25,MATCH('Cash Flows - Market'!DY$2,Inputs!$L$15:$L$25))/12),0)</f>
        <v/>
      </c>
      <c r="DZ41" s="961">
        <f>IFERROR(DY41*(1+INDEX(Inputs!$P$15:$P$25,MATCH('Cash Flows - Market'!DZ$2,Inputs!$L$15:$L$25))/12),0)</f>
        <v/>
      </c>
      <c r="EA41" s="961">
        <f>IFERROR(DZ41*(1+INDEX(Inputs!$P$15:$P$25,MATCH('Cash Flows - Market'!EA$2,Inputs!$L$15:$L$25))/12),0)</f>
        <v/>
      </c>
      <c r="EB41" s="961">
        <f>IFERROR(EA41*(1+INDEX(Inputs!$P$15:$P$25,MATCH('Cash Flows - Market'!EB$2,Inputs!$L$15:$L$25))/12),0)</f>
        <v/>
      </c>
      <c r="EC41" s="961">
        <f>IFERROR(EB41*(1+INDEX(Inputs!$P$15:$P$25,MATCH('Cash Flows - Market'!EC$2,Inputs!$L$15:$L$25))/12),0)</f>
        <v/>
      </c>
      <c r="ED41" s="961">
        <f>IFERROR(EC41*(1+INDEX(Inputs!$P$15:$P$25,MATCH('Cash Flows - Market'!ED$2,Inputs!$L$15:$L$25))/12),0)</f>
        <v/>
      </c>
      <c r="EE41" s="961">
        <f>IFERROR(ED41*(1+INDEX(Inputs!$P$15:$P$25,MATCH('Cash Flows - Market'!EE$2,Inputs!$L$15:$L$25))/12),0)</f>
        <v/>
      </c>
      <c r="EF41" s="961">
        <f>IFERROR(EE41*(1+INDEX(Inputs!$P$15:$P$25,MATCH('Cash Flows - Market'!EF$2,Inputs!$L$15:$L$25))/12),0)</f>
        <v/>
      </c>
      <c r="EG41" s="961">
        <f>IFERROR(EF41*(1+INDEX(Inputs!$P$15:$P$25,MATCH('Cash Flows - Market'!EG$2,Inputs!$L$15:$L$25))/12),0)</f>
        <v/>
      </c>
      <c r="EH41" s="961">
        <f>IFERROR(EG41*(1+INDEX(Inputs!$P$15:$P$25,MATCH('Cash Flows - Market'!EH$2,Inputs!$L$15:$L$25))/12),0)</f>
        <v/>
      </c>
      <c r="EI41" s="961">
        <f>IFERROR(EH41*(1+INDEX(Inputs!$P$15:$P$25,MATCH('Cash Flows - Market'!EI$2,Inputs!$L$15:$L$25))/12),0)</f>
        <v/>
      </c>
      <c r="EJ41" s="961">
        <f>IFERROR(EI41*(1+INDEX(Inputs!$P$15:$P$25,MATCH('Cash Flows - Market'!EJ$2,Inputs!$L$15:$L$25))/12),0)</f>
        <v/>
      </c>
      <c r="EK41" s="961">
        <f>IFERROR(EJ41*(1+INDEX(Inputs!$P$15:$P$25,MATCH('Cash Flows - Market'!EK$2,Inputs!$L$15:$L$25))/12),0)</f>
        <v/>
      </c>
      <c r="EL41" s="961">
        <f>IFERROR(EK41*(1+INDEX(Inputs!$P$15:$P$25,MATCH('Cash Flows - Market'!EL$2,Inputs!$L$15:$L$25))/12),0)</f>
        <v/>
      </c>
      <c r="EM41" s="961">
        <f>IFERROR(EL41*(1+INDEX(Inputs!$P$15:$P$25,MATCH('Cash Flows - Market'!EM$2,Inputs!$L$15:$L$25))/12),0)</f>
        <v/>
      </c>
      <c r="EN41" s="961">
        <f>IFERROR(EM41*(1+INDEX(Inputs!$P$15:$P$25,MATCH('Cash Flows - Market'!EN$2,Inputs!$L$15:$L$25))/12),0)</f>
        <v/>
      </c>
      <c r="EO41" s="961">
        <f>IFERROR(EN41*(1+INDEX(Inputs!$P$15:$P$25,MATCH('Cash Flows - Market'!EO$2,Inputs!$L$15:$L$25))/12),0)</f>
        <v/>
      </c>
      <c r="EP41" s="961">
        <f>IFERROR(EO41*(1+INDEX(Inputs!$P$15:$P$25,MATCH('Cash Flows - Market'!EP$2,Inputs!$L$15:$L$25))/12),0)</f>
        <v/>
      </c>
      <c r="EQ41" s="961">
        <f>IFERROR(EP41*(1+INDEX(Inputs!$P$15:$P$25,MATCH('Cash Flows - Market'!EQ$2,Inputs!$L$15:$L$25))/12),0)</f>
        <v/>
      </c>
      <c r="ER41" s="961">
        <f>IFERROR(EQ41*(1+INDEX(Inputs!$P$15:$P$25,MATCH('Cash Flows - Market'!ER$2,Inputs!$L$15:$L$25))/12),0)</f>
        <v/>
      </c>
      <c r="ES41" s="961">
        <f>IFERROR(ER41*(1+INDEX(Inputs!$P$15:$P$25,MATCH('Cash Flows - Market'!ES$2,Inputs!$L$15:$L$25))/12),0)</f>
        <v/>
      </c>
      <c r="ET41" s="961">
        <f>IFERROR(ES41*(1+INDEX(Inputs!$P$15:$P$25,MATCH('Cash Flows - Market'!ET$2,Inputs!$L$15:$L$25))/12),0)</f>
        <v/>
      </c>
      <c r="EU41" s="961">
        <f>IFERROR(ET41*(1+INDEX(Inputs!$P$15:$P$25,MATCH('Cash Flows - Market'!EU$2,Inputs!$L$15:$L$25))/12),0)</f>
        <v/>
      </c>
      <c r="EV41" s="961">
        <f>IFERROR(EU41*(1+INDEX(Inputs!$P$15:$P$25,MATCH('Cash Flows - Market'!EV$2,Inputs!$L$15:$L$25))/12),0)</f>
        <v/>
      </c>
    </row>
    <row r="42" ht="15" customHeight="1" s="546">
      <c r="C42" s="977">
        <f>R42</f>
        <v/>
      </c>
      <c r="D42" s="940" t="n"/>
      <c r="E42" s="978">
        <f>Inputs!I44</f>
        <v/>
      </c>
      <c r="F42" s="990" t="n"/>
      <c r="G42" s="979">
        <f>SUMIFS($U42:$EW42,$U$2:$EW$2,G$2)</f>
        <v/>
      </c>
      <c r="H42" s="961">
        <f>SUMIFS($U42:$EW42,$U$2:$EW$2,H$2)</f>
        <v/>
      </c>
      <c r="I42" s="961">
        <f>SUMIFS($U42:$EW42,$U$2:$EW$2,I$2)</f>
        <v/>
      </c>
      <c r="J42" s="961">
        <f>SUMIFS($U42:$EW42,$U$2:$EW$2,J$2)</f>
        <v/>
      </c>
      <c r="K42" s="961">
        <f>SUMIFS($U42:$EW42,$U$2:$EW$2,K$2)</f>
        <v/>
      </c>
      <c r="L42" s="961">
        <f>SUMIFS($U42:$EW42,$U$2:$EW$2,L$2)</f>
        <v/>
      </c>
      <c r="M42" s="961">
        <f>SUMIFS($U42:$EW42,$U$2:$EW$2,M$2)</f>
        <v/>
      </c>
      <c r="N42" s="961">
        <f>SUMIFS($U42:$EW42,$U$2:$EW$2,N$2)</f>
        <v/>
      </c>
      <c r="O42" s="961">
        <f>SUMIFS($U42:$EW42,$U$2:$EW$2,O$2)</f>
        <v/>
      </c>
      <c r="P42" s="962">
        <f>SUMIFS($U42:$EW42,$U$2:$EW$2,P$2)</f>
        <v/>
      </c>
      <c r="R42" s="940" t="inlineStr">
        <is>
          <t>TOTAL OPERATING EXPENSES</t>
        </is>
      </c>
      <c r="U42" s="979">
        <f>SUM(U28:U41)</f>
        <v/>
      </c>
      <c r="V42" s="979">
        <f>SUM(V28:V41)</f>
        <v/>
      </c>
      <c r="W42" s="979">
        <f>SUM(W28:W41)</f>
        <v/>
      </c>
      <c r="X42" s="979">
        <f>SUM(X28:X41)</f>
        <v/>
      </c>
      <c r="Y42" s="979">
        <f>SUM(Y28:Y41)</f>
        <v/>
      </c>
      <c r="Z42" s="979">
        <f>SUM(Z28:Z41)</f>
        <v/>
      </c>
      <c r="AA42" s="979">
        <f>SUM(AA28:AA41)</f>
        <v/>
      </c>
      <c r="AB42" s="979">
        <f>SUM(AB28:AB41)</f>
        <v/>
      </c>
      <c r="AC42" s="979">
        <f>SUM(AC28:AC41)</f>
        <v/>
      </c>
      <c r="AD42" s="979">
        <f>SUM(AD28:AD41)</f>
        <v/>
      </c>
      <c r="AE42" s="979">
        <f>SUM(AE28:AE41)</f>
        <v/>
      </c>
      <c r="AF42" s="979">
        <f>SUM(AF28:AF41)</f>
        <v/>
      </c>
      <c r="AG42" s="979">
        <f>SUM(AG28:AG41)</f>
        <v/>
      </c>
      <c r="AH42" s="979">
        <f>SUM(AH28:AH41)</f>
        <v/>
      </c>
      <c r="AI42" s="979">
        <f>SUM(AI28:AI41)</f>
        <v/>
      </c>
      <c r="AJ42" s="979">
        <f>SUM(AJ28:AJ41)</f>
        <v/>
      </c>
      <c r="AK42" s="979">
        <f>SUM(AK28:AK41)</f>
        <v/>
      </c>
      <c r="AL42" s="979">
        <f>SUM(AL28:AL41)</f>
        <v/>
      </c>
      <c r="AM42" s="979">
        <f>SUM(AM28:AM41)</f>
        <v/>
      </c>
      <c r="AN42" s="979">
        <f>SUM(AN28:AN41)</f>
        <v/>
      </c>
      <c r="AO42" s="979">
        <f>SUM(AO28:AO41)</f>
        <v/>
      </c>
      <c r="AP42" s="979">
        <f>SUM(AP28:AP41)</f>
        <v/>
      </c>
      <c r="AQ42" s="979">
        <f>SUM(AQ28:AQ41)</f>
        <v/>
      </c>
      <c r="AR42" s="979">
        <f>SUM(AR28:AR41)</f>
        <v/>
      </c>
      <c r="AS42" s="979">
        <f>SUM(AS28:AS41)</f>
        <v/>
      </c>
      <c r="AT42" s="979">
        <f>SUM(AT28:AT41)</f>
        <v/>
      </c>
      <c r="AU42" s="979">
        <f>SUM(AU28:AU41)</f>
        <v/>
      </c>
      <c r="AV42" s="979">
        <f>SUM(AV28:AV41)</f>
        <v/>
      </c>
      <c r="AW42" s="979">
        <f>SUM(AW28:AW41)</f>
        <v/>
      </c>
      <c r="AX42" s="979">
        <f>SUM(AX28:AX41)</f>
        <v/>
      </c>
      <c r="AY42" s="979">
        <f>SUM(AY28:AY41)</f>
        <v/>
      </c>
      <c r="AZ42" s="979">
        <f>SUM(AZ28:AZ41)</f>
        <v/>
      </c>
      <c r="BA42" s="979">
        <f>SUM(BA28:BA41)</f>
        <v/>
      </c>
      <c r="BB42" s="979">
        <f>SUM(BB28:BB41)</f>
        <v/>
      </c>
      <c r="BC42" s="979">
        <f>SUM(BC28:BC41)</f>
        <v/>
      </c>
      <c r="BD42" s="979">
        <f>SUM(BD28:BD41)</f>
        <v/>
      </c>
      <c r="BE42" s="979">
        <f>SUM(BE28:BE41)</f>
        <v/>
      </c>
      <c r="BF42" s="979">
        <f>SUM(BF28:BF41)</f>
        <v/>
      </c>
      <c r="BG42" s="979">
        <f>SUM(BG28:BG41)</f>
        <v/>
      </c>
      <c r="BH42" s="979">
        <f>SUM(BH28:BH41)</f>
        <v/>
      </c>
      <c r="BI42" s="979">
        <f>SUM(BI28:BI41)</f>
        <v/>
      </c>
      <c r="BJ42" s="979">
        <f>SUM(BJ28:BJ41)</f>
        <v/>
      </c>
      <c r="BK42" s="979">
        <f>SUM(BK28:BK41)</f>
        <v/>
      </c>
      <c r="BL42" s="979">
        <f>SUM(BL28:BL41)</f>
        <v/>
      </c>
      <c r="BM42" s="979">
        <f>SUM(BM28:BM41)</f>
        <v/>
      </c>
      <c r="BN42" s="979">
        <f>SUM(BN28:BN41)</f>
        <v/>
      </c>
      <c r="BO42" s="979">
        <f>SUM(BO28:BO41)</f>
        <v/>
      </c>
      <c r="BP42" s="979">
        <f>SUM(BP28:BP41)</f>
        <v/>
      </c>
      <c r="BQ42" s="979">
        <f>SUM(BQ28:BQ41)</f>
        <v/>
      </c>
      <c r="BR42" s="979">
        <f>SUM(BR28:BR41)</f>
        <v/>
      </c>
      <c r="BS42" s="979">
        <f>SUM(BS28:BS41)</f>
        <v/>
      </c>
      <c r="BT42" s="979">
        <f>SUM(BT28:BT41)</f>
        <v/>
      </c>
      <c r="BU42" s="979">
        <f>SUM(BU28:BU41)</f>
        <v/>
      </c>
      <c r="BV42" s="979">
        <f>SUM(BV28:BV41)</f>
        <v/>
      </c>
      <c r="BW42" s="979">
        <f>SUM(BW28:BW41)</f>
        <v/>
      </c>
      <c r="BX42" s="979">
        <f>SUM(BX28:BX41)</f>
        <v/>
      </c>
      <c r="BY42" s="979">
        <f>SUM(BY28:BY41)</f>
        <v/>
      </c>
      <c r="BZ42" s="979">
        <f>SUM(BZ28:BZ41)</f>
        <v/>
      </c>
      <c r="CA42" s="979">
        <f>SUM(CA28:CA41)</f>
        <v/>
      </c>
      <c r="CB42" s="979">
        <f>SUM(CB28:CB41)</f>
        <v/>
      </c>
      <c r="CC42" s="979">
        <f>SUM(CC28:CC41)</f>
        <v/>
      </c>
      <c r="CD42" s="979">
        <f>SUM(CD28:CD41)</f>
        <v/>
      </c>
      <c r="CE42" s="979">
        <f>SUM(CE28:CE41)</f>
        <v/>
      </c>
      <c r="CF42" s="979">
        <f>SUM(CF28:CF41)</f>
        <v/>
      </c>
      <c r="CG42" s="979">
        <f>SUM(CG28:CG41)</f>
        <v/>
      </c>
      <c r="CH42" s="979">
        <f>SUM(CH28:CH41)</f>
        <v/>
      </c>
      <c r="CI42" s="979">
        <f>SUM(CI28:CI41)</f>
        <v/>
      </c>
      <c r="CJ42" s="979">
        <f>SUM(CJ28:CJ41)</f>
        <v/>
      </c>
      <c r="CK42" s="979">
        <f>SUM(CK28:CK41)</f>
        <v/>
      </c>
      <c r="CL42" s="979">
        <f>SUM(CL28:CL41)</f>
        <v/>
      </c>
      <c r="CM42" s="979">
        <f>SUM(CM28:CM41)</f>
        <v/>
      </c>
      <c r="CN42" s="979">
        <f>SUM(CN28:CN41)</f>
        <v/>
      </c>
      <c r="CO42" s="979">
        <f>SUM(CO28:CO41)</f>
        <v/>
      </c>
      <c r="CP42" s="979">
        <f>SUM(CP28:CP41)</f>
        <v/>
      </c>
      <c r="CQ42" s="979">
        <f>SUM(CQ28:CQ41)</f>
        <v/>
      </c>
      <c r="CR42" s="979">
        <f>SUM(CR28:CR41)</f>
        <v/>
      </c>
      <c r="CS42" s="979">
        <f>SUM(CS28:CS41)</f>
        <v/>
      </c>
      <c r="CT42" s="979">
        <f>SUM(CT28:CT41)</f>
        <v/>
      </c>
      <c r="CU42" s="979">
        <f>SUM(CU28:CU41)</f>
        <v/>
      </c>
      <c r="CV42" s="979">
        <f>SUM(CV28:CV41)</f>
        <v/>
      </c>
      <c r="CW42" s="979">
        <f>SUM(CW28:CW41)</f>
        <v/>
      </c>
      <c r="CX42" s="979">
        <f>SUM(CX28:CX41)</f>
        <v/>
      </c>
      <c r="CY42" s="979">
        <f>SUM(CY28:CY41)</f>
        <v/>
      </c>
      <c r="CZ42" s="979">
        <f>SUM(CZ28:CZ41)</f>
        <v/>
      </c>
      <c r="DA42" s="979">
        <f>SUM(DA28:DA41)</f>
        <v/>
      </c>
      <c r="DB42" s="979">
        <f>SUM(DB28:DB41)</f>
        <v/>
      </c>
      <c r="DC42" s="979">
        <f>SUM(DC28:DC41)</f>
        <v/>
      </c>
      <c r="DD42" s="979">
        <f>SUM(DD28:DD41)</f>
        <v/>
      </c>
      <c r="DE42" s="979">
        <f>SUM(DE28:DE41)</f>
        <v/>
      </c>
      <c r="DF42" s="979">
        <f>SUM(DF28:DF41)</f>
        <v/>
      </c>
      <c r="DG42" s="979">
        <f>SUM(DG28:DG41)</f>
        <v/>
      </c>
      <c r="DH42" s="979">
        <f>SUM(DH28:DH41)</f>
        <v/>
      </c>
      <c r="DI42" s="979">
        <f>SUM(DI28:DI41)</f>
        <v/>
      </c>
      <c r="DJ42" s="979">
        <f>SUM(DJ28:DJ41)</f>
        <v/>
      </c>
      <c r="DK42" s="979">
        <f>SUM(DK28:DK41)</f>
        <v/>
      </c>
      <c r="DL42" s="979">
        <f>SUM(DL28:DL41)</f>
        <v/>
      </c>
      <c r="DM42" s="979">
        <f>SUM(DM28:DM41)</f>
        <v/>
      </c>
      <c r="DN42" s="979">
        <f>SUM(DN28:DN41)</f>
        <v/>
      </c>
      <c r="DO42" s="979">
        <f>SUM(DO28:DO41)</f>
        <v/>
      </c>
      <c r="DP42" s="979">
        <f>SUM(DP28:DP41)</f>
        <v/>
      </c>
      <c r="DQ42" s="979">
        <f>SUM(DQ28:DQ41)</f>
        <v/>
      </c>
      <c r="DR42" s="979">
        <f>SUM(DR28:DR41)</f>
        <v/>
      </c>
      <c r="DS42" s="979">
        <f>SUM(DS28:DS41)</f>
        <v/>
      </c>
      <c r="DT42" s="979">
        <f>SUM(DT28:DT41)</f>
        <v/>
      </c>
      <c r="DU42" s="979">
        <f>SUM(DU28:DU41)</f>
        <v/>
      </c>
      <c r="DV42" s="979">
        <f>SUM(DV28:DV41)</f>
        <v/>
      </c>
      <c r="DW42" s="979">
        <f>SUM(DW28:DW41)</f>
        <v/>
      </c>
      <c r="DX42" s="979">
        <f>SUM(DX28:DX41)</f>
        <v/>
      </c>
      <c r="DY42" s="979">
        <f>SUM(DY28:DY41)</f>
        <v/>
      </c>
      <c r="DZ42" s="979">
        <f>SUM(DZ28:DZ41)</f>
        <v/>
      </c>
      <c r="EA42" s="979">
        <f>SUM(EA28:EA41)</f>
        <v/>
      </c>
      <c r="EB42" s="979">
        <f>SUM(EB28:EB41)</f>
        <v/>
      </c>
      <c r="EC42" s="979">
        <f>SUM(EC28:EC41)</f>
        <v/>
      </c>
      <c r="ED42" s="979">
        <f>SUM(ED28:ED41)</f>
        <v/>
      </c>
      <c r="EE42" s="979">
        <f>SUM(EE28:EE41)</f>
        <v/>
      </c>
      <c r="EF42" s="979">
        <f>SUM(EF28:EF41)</f>
        <v/>
      </c>
      <c r="EG42" s="979">
        <f>SUM(EG28:EG41)</f>
        <v/>
      </c>
      <c r="EH42" s="979">
        <f>SUM(EH28:EH41)</f>
        <v/>
      </c>
      <c r="EI42" s="979">
        <f>SUM(EI28:EI41)</f>
        <v/>
      </c>
      <c r="EJ42" s="979">
        <f>SUM(EJ28:EJ41)</f>
        <v/>
      </c>
      <c r="EK42" s="979">
        <f>SUM(EK28:EK41)</f>
        <v/>
      </c>
      <c r="EL42" s="979">
        <f>SUM(EL28:EL41)</f>
        <v/>
      </c>
      <c r="EM42" s="979">
        <f>SUM(EM28:EM41)</f>
        <v/>
      </c>
      <c r="EN42" s="979">
        <f>SUM(EN28:EN41)</f>
        <v/>
      </c>
      <c r="EO42" s="979">
        <f>SUM(EO28:EO41)</f>
        <v/>
      </c>
      <c r="EP42" s="979">
        <f>SUM(EP28:EP41)</f>
        <v/>
      </c>
      <c r="EQ42" s="979">
        <f>SUM(EQ28:EQ41)</f>
        <v/>
      </c>
      <c r="ER42" s="979">
        <f>SUM(ER28:ER41)</f>
        <v/>
      </c>
      <c r="ES42" s="979">
        <f>SUM(ES28:ES41)</f>
        <v/>
      </c>
      <c r="ET42" s="979">
        <f>SUM(ET28:ET41)</f>
        <v/>
      </c>
      <c r="EU42" s="979">
        <f>SUM(EU28:EU41)</f>
        <v/>
      </c>
      <c r="EV42" s="979">
        <f>SUM(EV28:EV41)</f>
        <v/>
      </c>
    </row>
    <row r="43" ht="15.75" customFormat="1" customHeight="1" s="991">
      <c r="C43" s="992">
        <f>R43</f>
        <v/>
      </c>
      <c r="E43" s="993">
        <f>E42/(E25+E20)</f>
        <v/>
      </c>
      <c r="F43" s="994" t="n"/>
      <c r="G43" s="995">
        <f>G42/(G25+G20)</f>
        <v/>
      </c>
      <c r="H43" s="995">
        <f>H42/(H25+H20)</f>
        <v/>
      </c>
      <c r="I43" s="995">
        <f>I42/(I25+I20)</f>
        <v/>
      </c>
      <c r="J43" s="995">
        <f>J42/(J25+J20)</f>
        <v/>
      </c>
      <c r="K43" s="995">
        <f>K42/(K25+K20)</f>
        <v/>
      </c>
      <c r="L43" s="995">
        <f>L42/(L25+L20)</f>
        <v/>
      </c>
      <c r="M43" s="995">
        <f>M42/(M25+M20)</f>
        <v/>
      </c>
      <c r="N43" s="995">
        <f>N42/(N25+N20)</f>
        <v/>
      </c>
      <c r="O43" s="995">
        <f>O42/(O25+O20)</f>
        <v/>
      </c>
      <c r="P43" s="996">
        <f>P42/(P25+P20)</f>
        <v/>
      </c>
      <c r="R43" s="991" t="inlineStr">
        <is>
          <t>Expense Ratio</t>
        </is>
      </c>
      <c r="U43" s="995">
        <f>U42/(U25+U20)</f>
        <v/>
      </c>
      <c r="V43" s="995">
        <f>V42/(V25+V20)</f>
        <v/>
      </c>
      <c r="W43" s="995">
        <f>W42/(W25+W20)</f>
        <v/>
      </c>
      <c r="X43" s="995">
        <f>X42/(X25+X20)</f>
        <v/>
      </c>
      <c r="Y43" s="995">
        <f>Y42/(Y25+Y20)</f>
        <v/>
      </c>
      <c r="Z43" s="995">
        <f>Z42/(Z25+Z20)</f>
        <v/>
      </c>
      <c r="AA43" s="995">
        <f>AA42/(AA25+AA20)</f>
        <v/>
      </c>
      <c r="AB43" s="995">
        <f>AB42/(AB25+AB20)</f>
        <v/>
      </c>
      <c r="AC43" s="995">
        <f>AC42/(AC25+AC20)</f>
        <v/>
      </c>
      <c r="AD43" s="995">
        <f>AD42/(AD25+AD20)</f>
        <v/>
      </c>
      <c r="AE43" s="995">
        <f>AE42/(AE25+AE20)</f>
        <v/>
      </c>
      <c r="AF43" s="995">
        <f>AF42/(AF25+AF20)</f>
        <v/>
      </c>
      <c r="AG43" s="995">
        <f>AG42/(AG25+AG20)</f>
        <v/>
      </c>
      <c r="AH43" s="995">
        <f>AH42/(AH25+AH20)</f>
        <v/>
      </c>
      <c r="AI43" s="995">
        <f>AI42/(AI25+AI20)</f>
        <v/>
      </c>
      <c r="AJ43" s="995">
        <f>AJ42/(AJ25+AJ20)</f>
        <v/>
      </c>
      <c r="AK43" s="995">
        <f>AK42/(AK25+AK20)</f>
        <v/>
      </c>
      <c r="AL43" s="995">
        <f>AL42/(AL25+AL20)</f>
        <v/>
      </c>
      <c r="AM43" s="995">
        <f>AM42/(AM25+AM20)</f>
        <v/>
      </c>
      <c r="AN43" s="995">
        <f>AN42/(AN25+AN20)</f>
        <v/>
      </c>
      <c r="AO43" s="995">
        <f>AO42/(AO25+AO20)</f>
        <v/>
      </c>
      <c r="AP43" s="995">
        <f>AP42/(AP25+AP20)</f>
        <v/>
      </c>
      <c r="AQ43" s="995">
        <f>AQ42/(AQ25+AQ20)</f>
        <v/>
      </c>
      <c r="AR43" s="995">
        <f>AR42/(AR25+AR20)</f>
        <v/>
      </c>
      <c r="AS43" s="995">
        <f>AS42/(AS25+AS20)</f>
        <v/>
      </c>
      <c r="AT43" s="995">
        <f>AT42/(AT25+AT20)</f>
        <v/>
      </c>
      <c r="AU43" s="995">
        <f>AU42/(AU25+AU20)</f>
        <v/>
      </c>
      <c r="AV43" s="995">
        <f>AV42/(AV25+AV20)</f>
        <v/>
      </c>
      <c r="AW43" s="995">
        <f>AW42/(AW25+AW20)</f>
        <v/>
      </c>
      <c r="AX43" s="995">
        <f>AX42/(AX25+AX20)</f>
        <v/>
      </c>
      <c r="AY43" s="995">
        <f>AY42/(AY25+AY20)</f>
        <v/>
      </c>
      <c r="AZ43" s="995">
        <f>AZ42/(AZ25+AZ20)</f>
        <v/>
      </c>
      <c r="BA43" s="995">
        <f>BA42/(BA25+BA20)</f>
        <v/>
      </c>
      <c r="BB43" s="995">
        <f>BB42/(BB25+BB20)</f>
        <v/>
      </c>
      <c r="BC43" s="995">
        <f>BC42/(BC25+BC20)</f>
        <v/>
      </c>
      <c r="BD43" s="995">
        <f>BD42/(BD25+BD20)</f>
        <v/>
      </c>
      <c r="BE43" s="995">
        <f>BE42/(BE25+BE20)</f>
        <v/>
      </c>
      <c r="BF43" s="995">
        <f>BF42/(BF25+BF20)</f>
        <v/>
      </c>
      <c r="BG43" s="995">
        <f>BG42/(BG25+BG20)</f>
        <v/>
      </c>
      <c r="BH43" s="995">
        <f>BH42/(BH25+BH20)</f>
        <v/>
      </c>
      <c r="BI43" s="995">
        <f>BI42/(BI25+BI20)</f>
        <v/>
      </c>
      <c r="BJ43" s="995">
        <f>BJ42/(BJ25+BJ20)</f>
        <v/>
      </c>
      <c r="BK43" s="995">
        <f>BK42/(BK25+BK20)</f>
        <v/>
      </c>
      <c r="BL43" s="995">
        <f>BL42/(BL25+BL20)</f>
        <v/>
      </c>
      <c r="BM43" s="995">
        <f>BM42/(BM25+BM20)</f>
        <v/>
      </c>
      <c r="BN43" s="995">
        <f>BN42/(BN25+BN20)</f>
        <v/>
      </c>
      <c r="BO43" s="995">
        <f>BO42/(BO25+BO20)</f>
        <v/>
      </c>
      <c r="BP43" s="995">
        <f>BP42/(BP25+BP20)</f>
        <v/>
      </c>
      <c r="BQ43" s="995">
        <f>BQ42/(BQ25+BQ20)</f>
        <v/>
      </c>
      <c r="BR43" s="995">
        <f>BR42/(BR25+BR20)</f>
        <v/>
      </c>
      <c r="BS43" s="995">
        <f>BS42/(BS25+BS20)</f>
        <v/>
      </c>
      <c r="BT43" s="995">
        <f>BT42/(BT25+BT20)</f>
        <v/>
      </c>
      <c r="BU43" s="995">
        <f>BU42/(BU25+BU20)</f>
        <v/>
      </c>
      <c r="BV43" s="995">
        <f>BV42/(BV25+BV20)</f>
        <v/>
      </c>
      <c r="BW43" s="995">
        <f>BW42/(BW25+BW20)</f>
        <v/>
      </c>
      <c r="BX43" s="995">
        <f>BX42/(BX25+BX20)</f>
        <v/>
      </c>
      <c r="BY43" s="995">
        <f>BY42/(BY25+BY20)</f>
        <v/>
      </c>
      <c r="BZ43" s="995">
        <f>BZ42/(BZ25+BZ20)</f>
        <v/>
      </c>
      <c r="CA43" s="995">
        <f>CA42/(CA25+CA20)</f>
        <v/>
      </c>
      <c r="CB43" s="995">
        <f>CB42/(CB25+CB20)</f>
        <v/>
      </c>
      <c r="CC43" s="995">
        <f>CC42/(CC25+CC20)</f>
        <v/>
      </c>
      <c r="CD43" s="995">
        <f>CD42/(CD25+CD20)</f>
        <v/>
      </c>
      <c r="CE43" s="995">
        <f>CE42/(CE25+CE20)</f>
        <v/>
      </c>
      <c r="CF43" s="995">
        <f>CF42/(CF25+CF20)</f>
        <v/>
      </c>
      <c r="CG43" s="995">
        <f>CG42/(CG25+CG20)</f>
        <v/>
      </c>
      <c r="CH43" s="995">
        <f>CH42/(CH25+CH20)</f>
        <v/>
      </c>
      <c r="CI43" s="995">
        <f>CI42/(CI25+CI20)</f>
        <v/>
      </c>
      <c r="CJ43" s="995">
        <f>CJ42/(CJ25+CJ20)</f>
        <v/>
      </c>
      <c r="CK43" s="995">
        <f>CK42/(CK25+CK20)</f>
        <v/>
      </c>
      <c r="CL43" s="995">
        <f>CL42/(CL25+CL20)</f>
        <v/>
      </c>
      <c r="CM43" s="995">
        <f>CM42/(CM25+CM20)</f>
        <v/>
      </c>
      <c r="CN43" s="995">
        <f>CN42/(CN25+CN20)</f>
        <v/>
      </c>
      <c r="CO43" s="995">
        <f>CO42/(CO25+CO20)</f>
        <v/>
      </c>
      <c r="CP43" s="995">
        <f>CP42/(CP25+CP20)</f>
        <v/>
      </c>
      <c r="CQ43" s="995">
        <f>CQ42/(CQ25+CQ20)</f>
        <v/>
      </c>
      <c r="CR43" s="995">
        <f>CR42/(CR25+CR20)</f>
        <v/>
      </c>
      <c r="CS43" s="995">
        <f>CS42/(CS25+CS20)</f>
        <v/>
      </c>
      <c r="CT43" s="995">
        <f>CT42/(CT25+CT20)</f>
        <v/>
      </c>
      <c r="CU43" s="995">
        <f>CU42/(CU25+CU20)</f>
        <v/>
      </c>
      <c r="CV43" s="995">
        <f>CV42/(CV25+CV20)</f>
        <v/>
      </c>
      <c r="CW43" s="995">
        <f>CW42/(CW25+CW20)</f>
        <v/>
      </c>
      <c r="CX43" s="995">
        <f>CX42/(CX25+CX20)</f>
        <v/>
      </c>
      <c r="CY43" s="995">
        <f>CY42/(CY25+CY20)</f>
        <v/>
      </c>
      <c r="CZ43" s="995">
        <f>CZ42/(CZ25+CZ20)</f>
        <v/>
      </c>
      <c r="DA43" s="995">
        <f>DA42/(DA25+DA20)</f>
        <v/>
      </c>
      <c r="DB43" s="995">
        <f>DB42/(DB25+DB20)</f>
        <v/>
      </c>
      <c r="DC43" s="995">
        <f>DC42/(DC25+DC20)</f>
        <v/>
      </c>
      <c r="DD43" s="995">
        <f>DD42/(DD25+DD20)</f>
        <v/>
      </c>
      <c r="DE43" s="995">
        <f>DE42/(DE25+DE20)</f>
        <v/>
      </c>
      <c r="DF43" s="995">
        <f>DF42/(DF25+DF20)</f>
        <v/>
      </c>
      <c r="DG43" s="995">
        <f>DG42/(DG25+DG20)</f>
        <v/>
      </c>
      <c r="DH43" s="995">
        <f>DH42/(DH25+DH20)</f>
        <v/>
      </c>
      <c r="DI43" s="995">
        <f>DI42/(DI25+DI20)</f>
        <v/>
      </c>
      <c r="DJ43" s="995">
        <f>DJ42/(DJ25+DJ20)</f>
        <v/>
      </c>
      <c r="DK43" s="995">
        <f>DK42/(DK25+DK20)</f>
        <v/>
      </c>
      <c r="DL43" s="995">
        <f>DL42/(DL25+DL20)</f>
        <v/>
      </c>
      <c r="DM43" s="995">
        <f>DM42/(DM25+DM20)</f>
        <v/>
      </c>
      <c r="DN43" s="995">
        <f>DN42/(DN25+DN20)</f>
        <v/>
      </c>
      <c r="DO43" s="995">
        <f>DO42/(DO25+DO20)</f>
        <v/>
      </c>
      <c r="DP43" s="995">
        <f>DP42/(DP25+DP20)</f>
        <v/>
      </c>
      <c r="DQ43" s="995">
        <f>DQ42/(DQ25+DQ20)</f>
        <v/>
      </c>
      <c r="DR43" s="995">
        <f>DR42/(DR25+DR20)</f>
        <v/>
      </c>
      <c r="DS43" s="995">
        <f>DS42/(DS25+DS20)</f>
        <v/>
      </c>
      <c r="DT43" s="995">
        <f>DT42/(DT25+DT20)</f>
        <v/>
      </c>
      <c r="DU43" s="995">
        <f>DU42/(DU25+DU20)</f>
        <v/>
      </c>
      <c r="DV43" s="995">
        <f>DV42/(DV25+DV20)</f>
        <v/>
      </c>
      <c r="DW43" s="995">
        <f>DW42/(DW25+DW20)</f>
        <v/>
      </c>
      <c r="DX43" s="995">
        <f>DX42/(DX25+DX20)</f>
        <v/>
      </c>
      <c r="DY43" s="995">
        <f>DY42/(DY25+DY20)</f>
        <v/>
      </c>
      <c r="DZ43" s="995">
        <f>DZ42/(DZ25+DZ20)</f>
        <v/>
      </c>
      <c r="EA43" s="995">
        <f>EA42/(EA25+EA20)</f>
        <v/>
      </c>
      <c r="EB43" s="995">
        <f>EB42/(EB25+EB20)</f>
        <v/>
      </c>
      <c r="EC43" s="995">
        <f>EC42/(EC25+EC20)</f>
        <v/>
      </c>
      <c r="ED43" s="995">
        <f>ED42/(ED25+ED20)</f>
        <v/>
      </c>
      <c r="EE43" s="995">
        <f>EE42/(EE25+EE20)</f>
        <v/>
      </c>
      <c r="EF43" s="995">
        <f>EF42/(EF25+EF20)</f>
        <v/>
      </c>
      <c r="EG43" s="995">
        <f>EG42/(EG25+EG20)</f>
        <v/>
      </c>
      <c r="EH43" s="995">
        <f>EH42/(EH25+EH20)</f>
        <v/>
      </c>
      <c r="EI43" s="995">
        <f>EI42/(EI25+EI20)</f>
        <v/>
      </c>
      <c r="EJ43" s="995">
        <f>EJ42/(EJ25+EJ20)</f>
        <v/>
      </c>
      <c r="EK43" s="995">
        <f>EK42/(EK25+EK20)</f>
        <v/>
      </c>
      <c r="EL43" s="995">
        <f>EL42/(EL25+EL20)</f>
        <v/>
      </c>
      <c r="EM43" s="995">
        <f>EM42/(EM25+EM20)</f>
        <v/>
      </c>
      <c r="EN43" s="995">
        <f>EN42/(EN25+EN20)</f>
        <v/>
      </c>
      <c r="EO43" s="995">
        <f>EO42/(EO25+EO20)</f>
        <v/>
      </c>
      <c r="EP43" s="995">
        <f>EP42/(EP25+EP20)</f>
        <v/>
      </c>
      <c r="EQ43" s="995">
        <f>EQ42/(EQ25+EQ20)</f>
        <v/>
      </c>
      <c r="ER43" s="995">
        <f>ER42/(ER25+ER20)</f>
        <v/>
      </c>
      <c r="ES43" s="995">
        <f>ES42/(ES25+ES20)</f>
        <v/>
      </c>
      <c r="ET43" s="995">
        <f>ET42/(ET25+ET20)</f>
        <v/>
      </c>
      <c r="EU43" s="995">
        <f>EU42/(EU25+EU20)</f>
        <v/>
      </c>
      <c r="EV43" s="995">
        <f>EV42/(EV25+EV20)</f>
        <v/>
      </c>
    </row>
    <row r="44" ht="15" customHeight="1" s="546">
      <c r="C44" s="997">
        <f>R44</f>
        <v/>
      </c>
      <c r="D44" s="998" t="n"/>
      <c r="E44" s="999">
        <f>E20+E25-E42</f>
        <v/>
      </c>
      <c r="F44" s="1000" t="n"/>
      <c r="G44" s="1000">
        <f>SUMIFS($U44:$EW44,$U$2:$EW$2,G$2)</f>
        <v/>
      </c>
      <c r="H44" s="1000">
        <f>SUMIFS($U44:$EW44,$U$2:$EW$2,H$2)</f>
        <v/>
      </c>
      <c r="I44" s="1000">
        <f>SUMIFS($U44:$EW44,$U$2:$EW$2,I$2)</f>
        <v/>
      </c>
      <c r="J44" s="1000">
        <f>SUMIFS($U44:$EW44,$U$2:$EW$2,J$2)</f>
        <v/>
      </c>
      <c r="K44" s="1000">
        <f>SUMIFS($U44:$EW44,$U$2:$EW$2,K$2)</f>
        <v/>
      </c>
      <c r="L44" s="1000">
        <f>SUMIFS($U44:$EW44,$U$2:$EW$2,L$2)</f>
        <v/>
      </c>
      <c r="M44" s="1000">
        <f>SUMIFS($U44:$EW44,$U$2:$EW$2,M$2)</f>
        <v/>
      </c>
      <c r="N44" s="1000">
        <f>SUMIFS($U44:$EW44,$U$2:$EW$2,N$2)</f>
        <v/>
      </c>
      <c r="O44" s="1000">
        <f>SUMIFS($U44:$EW44,$U$2:$EW$2,O$2)</f>
        <v/>
      </c>
      <c r="P44" s="1001">
        <f>SUMIFS($U44:$EW44,$U$2:$EW$2,P$2)</f>
        <v/>
      </c>
      <c r="R44" s="1002" t="inlineStr">
        <is>
          <t>NET OPERATING INCOME</t>
        </is>
      </c>
      <c r="S44" s="1003" t="n"/>
      <c r="T44" s="1004" t="n"/>
      <c r="U44" s="1004">
        <f>U20+U25-U42</f>
        <v/>
      </c>
      <c r="V44" s="1004">
        <f>V20+V25-V42</f>
        <v/>
      </c>
      <c r="W44" s="1004">
        <f>W20+W25-W42</f>
        <v/>
      </c>
      <c r="X44" s="1004">
        <f>X20+X25-X42</f>
        <v/>
      </c>
      <c r="Y44" s="1004">
        <f>Y20+Y25-Y42</f>
        <v/>
      </c>
      <c r="Z44" s="1004">
        <f>Z20+Z25-Z42</f>
        <v/>
      </c>
      <c r="AA44" s="1004">
        <f>AA20+AA25-AA42</f>
        <v/>
      </c>
      <c r="AB44" s="1004">
        <f>AB20+AB25-AB42</f>
        <v/>
      </c>
      <c r="AC44" s="1004">
        <f>AC20+AC25-AC42</f>
        <v/>
      </c>
      <c r="AD44" s="1004">
        <f>AD20+AD25-AD42</f>
        <v/>
      </c>
      <c r="AE44" s="1004">
        <f>AE20+AE25-AE42</f>
        <v/>
      </c>
      <c r="AF44" s="1004">
        <f>AF20+AF25-AF42</f>
        <v/>
      </c>
      <c r="AG44" s="1004">
        <f>AG20+AG25-AG42</f>
        <v/>
      </c>
      <c r="AH44" s="1004">
        <f>AH20+AH25-AH42</f>
        <v/>
      </c>
      <c r="AI44" s="1004">
        <f>AI20+AI25-AI42</f>
        <v/>
      </c>
      <c r="AJ44" s="1004">
        <f>AJ20+AJ25-AJ42</f>
        <v/>
      </c>
      <c r="AK44" s="1004">
        <f>AK20+AK25-AK42</f>
        <v/>
      </c>
      <c r="AL44" s="1004">
        <f>AL20+AL25-AL42</f>
        <v/>
      </c>
      <c r="AM44" s="1004">
        <f>AM20+AM25-AM42</f>
        <v/>
      </c>
      <c r="AN44" s="1004">
        <f>AN20+AN25-AN42</f>
        <v/>
      </c>
      <c r="AO44" s="1004">
        <f>AO20+AO25-AO42</f>
        <v/>
      </c>
      <c r="AP44" s="1004">
        <f>AP20+AP25-AP42</f>
        <v/>
      </c>
      <c r="AQ44" s="1004">
        <f>AQ20+AQ25-AQ42</f>
        <v/>
      </c>
      <c r="AR44" s="1004">
        <f>AR20+AR25-AR42</f>
        <v/>
      </c>
      <c r="AS44" s="1004">
        <f>AS20+AS25-AS42</f>
        <v/>
      </c>
      <c r="AT44" s="1004">
        <f>AT20+AT25-AT42</f>
        <v/>
      </c>
      <c r="AU44" s="1004">
        <f>AU20+AU25-AU42</f>
        <v/>
      </c>
      <c r="AV44" s="1004">
        <f>AV20+AV25-AV42</f>
        <v/>
      </c>
      <c r="AW44" s="1004">
        <f>AW20+AW25-AW42</f>
        <v/>
      </c>
      <c r="AX44" s="1004">
        <f>AX20+AX25-AX42</f>
        <v/>
      </c>
      <c r="AY44" s="1004">
        <f>AY20+AY25-AY42</f>
        <v/>
      </c>
      <c r="AZ44" s="1004">
        <f>AZ20+AZ25-AZ42</f>
        <v/>
      </c>
      <c r="BA44" s="1004">
        <f>BA20+BA25-BA42</f>
        <v/>
      </c>
      <c r="BB44" s="1004">
        <f>BB20+BB25-BB42</f>
        <v/>
      </c>
      <c r="BC44" s="1004">
        <f>BC20+BC25-BC42</f>
        <v/>
      </c>
      <c r="BD44" s="1004">
        <f>BD20+BD25-BD42</f>
        <v/>
      </c>
      <c r="BE44" s="1004">
        <f>BE20+BE25-BE42</f>
        <v/>
      </c>
      <c r="BF44" s="1004">
        <f>BF20+BF25-BF42</f>
        <v/>
      </c>
      <c r="BG44" s="1004">
        <f>BG20+BG25-BG42</f>
        <v/>
      </c>
      <c r="BH44" s="1004">
        <f>BH20+BH25-BH42</f>
        <v/>
      </c>
      <c r="BI44" s="1004">
        <f>BI20+BI25-BI42</f>
        <v/>
      </c>
      <c r="BJ44" s="1004">
        <f>BJ20+BJ25-BJ42</f>
        <v/>
      </c>
      <c r="BK44" s="1004">
        <f>BK20+BK25-BK42</f>
        <v/>
      </c>
      <c r="BL44" s="1004">
        <f>BL20+BL25-BL42</f>
        <v/>
      </c>
      <c r="BM44" s="1004">
        <f>BM20+BM25-BM42</f>
        <v/>
      </c>
      <c r="BN44" s="1004">
        <f>BN20+BN25-BN42</f>
        <v/>
      </c>
      <c r="BO44" s="1004">
        <f>BO20+BO25-BO42</f>
        <v/>
      </c>
      <c r="BP44" s="1004">
        <f>BP20+BP25-BP42</f>
        <v/>
      </c>
      <c r="BQ44" s="1004">
        <f>BQ20+BQ25-BQ42</f>
        <v/>
      </c>
      <c r="BR44" s="1004">
        <f>BR20+BR25-BR42</f>
        <v/>
      </c>
      <c r="BS44" s="1004">
        <f>BS20+BS25-BS42</f>
        <v/>
      </c>
      <c r="BT44" s="1004">
        <f>BT20+BT25-BT42</f>
        <v/>
      </c>
      <c r="BU44" s="1004">
        <f>BU20+BU25-BU42</f>
        <v/>
      </c>
      <c r="BV44" s="1004">
        <f>BV20+BV25-BV42</f>
        <v/>
      </c>
      <c r="BW44" s="1004">
        <f>BW20+BW25-BW42</f>
        <v/>
      </c>
      <c r="BX44" s="1004">
        <f>BX20+BX25-BX42</f>
        <v/>
      </c>
      <c r="BY44" s="1004">
        <f>BY20+BY25-BY42</f>
        <v/>
      </c>
      <c r="BZ44" s="1004">
        <f>BZ20+BZ25-BZ42</f>
        <v/>
      </c>
      <c r="CA44" s="1004">
        <f>CA20+CA25-CA42</f>
        <v/>
      </c>
      <c r="CB44" s="1004">
        <f>CB20+CB25-CB42</f>
        <v/>
      </c>
      <c r="CC44" s="1004">
        <f>CC20+CC25-CC42</f>
        <v/>
      </c>
      <c r="CD44" s="1004">
        <f>CD20+CD25-CD42</f>
        <v/>
      </c>
      <c r="CE44" s="1004">
        <f>CE20+CE25-CE42</f>
        <v/>
      </c>
      <c r="CF44" s="1004">
        <f>CF20+CF25-CF42</f>
        <v/>
      </c>
      <c r="CG44" s="1004">
        <f>CG20+CG25-CG42</f>
        <v/>
      </c>
      <c r="CH44" s="1004">
        <f>CH20+CH25-CH42</f>
        <v/>
      </c>
      <c r="CI44" s="1004">
        <f>CI20+CI25-CI42</f>
        <v/>
      </c>
      <c r="CJ44" s="1004">
        <f>CJ20+CJ25-CJ42</f>
        <v/>
      </c>
      <c r="CK44" s="1004">
        <f>CK20+CK25-CK42</f>
        <v/>
      </c>
      <c r="CL44" s="1004">
        <f>CL20+CL25-CL42</f>
        <v/>
      </c>
      <c r="CM44" s="1004">
        <f>CM20+CM25-CM42</f>
        <v/>
      </c>
      <c r="CN44" s="1004">
        <f>CN20+CN25-CN42</f>
        <v/>
      </c>
      <c r="CO44" s="1004">
        <f>CO20+CO25-CO42</f>
        <v/>
      </c>
      <c r="CP44" s="1004">
        <f>CP20+CP25-CP42</f>
        <v/>
      </c>
      <c r="CQ44" s="1004">
        <f>CQ20+CQ25-CQ42</f>
        <v/>
      </c>
      <c r="CR44" s="1004">
        <f>CR20+CR25-CR42</f>
        <v/>
      </c>
      <c r="CS44" s="1004">
        <f>CS20+CS25-CS42</f>
        <v/>
      </c>
      <c r="CT44" s="1004">
        <f>CT20+CT25-CT42</f>
        <v/>
      </c>
      <c r="CU44" s="1004">
        <f>CU20+CU25-CU42</f>
        <v/>
      </c>
      <c r="CV44" s="1004">
        <f>CV20+CV25-CV42</f>
        <v/>
      </c>
      <c r="CW44" s="1004">
        <f>CW20+CW25-CW42</f>
        <v/>
      </c>
      <c r="CX44" s="1004">
        <f>CX20+CX25-CX42</f>
        <v/>
      </c>
      <c r="CY44" s="1004">
        <f>CY20+CY25-CY42</f>
        <v/>
      </c>
      <c r="CZ44" s="1004">
        <f>CZ20+CZ25-CZ42</f>
        <v/>
      </c>
      <c r="DA44" s="1004">
        <f>DA20+DA25-DA42</f>
        <v/>
      </c>
      <c r="DB44" s="1004">
        <f>DB20+DB25-DB42</f>
        <v/>
      </c>
      <c r="DC44" s="1004">
        <f>DC20+DC25-DC42</f>
        <v/>
      </c>
      <c r="DD44" s="1004">
        <f>DD20+DD25-DD42</f>
        <v/>
      </c>
      <c r="DE44" s="1004">
        <f>DE20+DE25-DE42</f>
        <v/>
      </c>
      <c r="DF44" s="1004">
        <f>DF20+DF25-DF42</f>
        <v/>
      </c>
      <c r="DG44" s="1004">
        <f>DG20+DG25-DG42</f>
        <v/>
      </c>
      <c r="DH44" s="1004">
        <f>DH20+DH25-DH42</f>
        <v/>
      </c>
      <c r="DI44" s="1004">
        <f>DI20+DI25-DI42</f>
        <v/>
      </c>
      <c r="DJ44" s="1004">
        <f>DJ20+DJ25-DJ42</f>
        <v/>
      </c>
      <c r="DK44" s="1004">
        <f>DK20+DK25-DK42</f>
        <v/>
      </c>
      <c r="DL44" s="1004">
        <f>DL20+DL25-DL42</f>
        <v/>
      </c>
      <c r="DM44" s="1004">
        <f>DM20+DM25-DM42</f>
        <v/>
      </c>
      <c r="DN44" s="1004">
        <f>DN20+DN25-DN42</f>
        <v/>
      </c>
      <c r="DO44" s="1004">
        <f>DO20+DO25-DO42</f>
        <v/>
      </c>
      <c r="DP44" s="1004">
        <f>DP20+DP25-DP42</f>
        <v/>
      </c>
      <c r="DQ44" s="1004">
        <f>DQ20+DQ25-DQ42</f>
        <v/>
      </c>
      <c r="DR44" s="1004">
        <f>DR20+DR25-DR42</f>
        <v/>
      </c>
      <c r="DS44" s="1004">
        <f>DS20+DS25-DS42</f>
        <v/>
      </c>
      <c r="DT44" s="1004">
        <f>DT20+DT25-DT42</f>
        <v/>
      </c>
      <c r="DU44" s="1004">
        <f>DU20+DU25-DU42</f>
        <v/>
      </c>
      <c r="DV44" s="1004">
        <f>DV20+DV25-DV42</f>
        <v/>
      </c>
      <c r="DW44" s="1004">
        <f>DW20+DW25-DW42</f>
        <v/>
      </c>
      <c r="DX44" s="1004">
        <f>DX20+DX25-DX42</f>
        <v/>
      </c>
      <c r="DY44" s="1004">
        <f>DY20+DY25-DY42</f>
        <v/>
      </c>
      <c r="DZ44" s="1004">
        <f>DZ20+DZ25-DZ42</f>
        <v/>
      </c>
      <c r="EA44" s="1004">
        <f>EA20+EA25-EA42</f>
        <v/>
      </c>
      <c r="EB44" s="1004">
        <f>EB20+EB25-EB42</f>
        <v/>
      </c>
      <c r="EC44" s="1004">
        <f>EC20+EC25-EC42</f>
        <v/>
      </c>
      <c r="ED44" s="1004">
        <f>ED20+ED25-ED42</f>
        <v/>
      </c>
      <c r="EE44" s="1004">
        <f>EE20+EE25-EE42</f>
        <v/>
      </c>
      <c r="EF44" s="1004">
        <f>EF20+EF25-EF42</f>
        <v/>
      </c>
      <c r="EG44" s="1004">
        <f>EG20+EG25-EG42</f>
        <v/>
      </c>
      <c r="EH44" s="1004">
        <f>EH20+EH25-EH42</f>
        <v/>
      </c>
      <c r="EI44" s="1004">
        <f>EI20+EI25-EI42</f>
        <v/>
      </c>
      <c r="EJ44" s="1004">
        <f>EJ20+EJ25-EJ42</f>
        <v/>
      </c>
      <c r="EK44" s="1004">
        <f>EK20+EK25-EK42</f>
        <v/>
      </c>
      <c r="EL44" s="1004">
        <f>EL20+EL25-EL42</f>
        <v/>
      </c>
      <c r="EM44" s="1004">
        <f>EM20+EM25-EM42</f>
        <v/>
      </c>
      <c r="EN44" s="1004">
        <f>EN20+EN25-EN42</f>
        <v/>
      </c>
      <c r="EO44" s="1004">
        <f>EO20+EO25-EO42</f>
        <v/>
      </c>
      <c r="EP44" s="1004">
        <f>EP20+EP25-EP42</f>
        <v/>
      </c>
      <c r="EQ44" s="1004">
        <f>EQ20+EQ25-EQ42</f>
        <v/>
      </c>
      <c r="ER44" s="1004">
        <f>ER20+ER25-ER42</f>
        <v/>
      </c>
      <c r="ES44" s="1004">
        <f>ES20+ES25-ES42</f>
        <v/>
      </c>
      <c r="ET44" s="1004">
        <f>ET20+ET25-ET42</f>
        <v/>
      </c>
      <c r="EU44" s="1004">
        <f>EU20+EU25-EU42</f>
        <v/>
      </c>
      <c r="EV44" s="1005">
        <f>EV20+EV25-EV42</f>
        <v/>
      </c>
    </row>
    <row r="45" ht="15.75" customHeight="1" s="546">
      <c r="C45" s="1006">
        <f>R45</f>
        <v/>
      </c>
      <c r="D45" s="1007" t="n"/>
      <c r="E45" s="955">
        <f>E44/Inputs!E19</f>
        <v/>
      </c>
      <c r="F45" s="979" t="n"/>
      <c r="G45" s="961">
        <f>IFERROR(INDEX($T$45:$EW$45,MATCH(G$2*12,$T$3:$EW$3,0)),0)</f>
        <v/>
      </c>
      <c r="H45" s="961">
        <f>IFERROR(INDEX($T$45:$EW$45,MATCH(H$2*12,$T$3:$EW$3,0)),0)</f>
        <v/>
      </c>
      <c r="I45" s="961">
        <f>IFERROR(INDEX($T$45:$EW$45,MATCH(I$2*12,$T$3:$EW$3,0)),0)</f>
        <v/>
      </c>
      <c r="J45" s="961">
        <f>IFERROR(INDEX($T$45:$EW$45,MATCH(J$2*12,$T$3:$EW$3,0)),0)</f>
        <v/>
      </c>
      <c r="K45" s="961">
        <f>IFERROR(INDEX($T$45:$EW$45,MATCH(K$2*12,$T$3:$EW$3,0)),0)</f>
        <v/>
      </c>
      <c r="L45" s="961">
        <f>IFERROR(INDEX($T$45:$EW$45,MATCH(L$2*12,$T$3:$EW$3,0)),0)</f>
        <v/>
      </c>
      <c r="M45" s="961">
        <f>IFERROR(INDEX($T$45:$EW$45,MATCH(M$2*12,$T$3:$EW$3,0)),0)</f>
        <v/>
      </c>
      <c r="N45" s="961">
        <f>IFERROR(INDEX($T$45:$EW$45,MATCH(N$2*12,$T$3:$EW$3,0)),0)</f>
        <v/>
      </c>
      <c r="O45" s="961">
        <f>IFERROR(INDEX($T$45:$EW$45,MATCH(O$2*12,$T$3:$EW$3,0)),0)</f>
        <v/>
      </c>
      <c r="P45" s="962">
        <f>IFERROR(INDEX($T$45:$EW$45,MATCH(P$2*12,$T$3:$EW$3,0)),0)</f>
        <v/>
      </c>
      <c r="R45" s="1008" t="inlineStr">
        <is>
          <t xml:space="preserve">VALUATION </t>
        </is>
      </c>
      <c r="S45" s="1009" t="n"/>
      <c r="T45" s="1010">
        <f>Inputs!$M$42</f>
        <v/>
      </c>
      <c r="U45" s="1010">
        <f>IFERROR(SUM(V44:AG44)/Inputs!$E$19,0)</f>
        <v/>
      </c>
      <c r="V45" s="1010">
        <f>IFERROR(SUM(W44:AH44)/Inputs!$E$19,0)</f>
        <v/>
      </c>
      <c r="W45" s="1010">
        <f>IFERROR(SUM(X44:AI44)/Inputs!$E$19,0)</f>
        <v/>
      </c>
      <c r="X45" s="1010">
        <f>IFERROR(SUM(Y44:AJ44)/Inputs!$E$19,0)</f>
        <v/>
      </c>
      <c r="Y45" s="1010">
        <f>IFERROR(SUM(Z44:AK44)/Inputs!$E$19,0)</f>
        <v/>
      </c>
      <c r="Z45" s="1010">
        <f>IFERROR(SUM(AA44:AL44)/Inputs!$E$19,0)</f>
        <v/>
      </c>
      <c r="AA45" s="1010">
        <f>IFERROR(SUM(AB44:AM44)/Inputs!$E$19,0)</f>
        <v/>
      </c>
      <c r="AB45" s="1010">
        <f>IFERROR(SUM(AC44:AN44)/Inputs!$E$19,0)</f>
        <v/>
      </c>
      <c r="AC45" s="1010">
        <f>IFERROR(SUM(AD44:AO44)/Inputs!$E$19,0)</f>
        <v/>
      </c>
      <c r="AD45" s="1010">
        <f>IFERROR(SUM(AE44:AP44)/Inputs!$E$19,0)</f>
        <v/>
      </c>
      <c r="AE45" s="1010">
        <f>IFERROR(SUM(AF44:AQ44)/Inputs!$E$19,0)</f>
        <v/>
      </c>
      <c r="AF45" s="1010">
        <f>IFERROR(SUM(AG44:AR44)/Inputs!$E$19,0)</f>
        <v/>
      </c>
      <c r="AG45" s="1010">
        <f>IFERROR(SUM(AH44:AS44)/Inputs!$E$19,0)</f>
        <v/>
      </c>
      <c r="AH45" s="1010">
        <f>IFERROR(SUM(AI44:AT44)/Inputs!$E$19,0)</f>
        <v/>
      </c>
      <c r="AI45" s="1010">
        <f>IFERROR(SUM(AJ44:AU44)/Inputs!$E$19,0)</f>
        <v/>
      </c>
      <c r="AJ45" s="1010">
        <f>IFERROR(SUM(AK44:AV44)/Inputs!$E$19,0)</f>
        <v/>
      </c>
      <c r="AK45" s="1010">
        <f>IFERROR(SUM(AL44:AW44)/Inputs!$E$19,0)</f>
        <v/>
      </c>
      <c r="AL45" s="1010">
        <f>IFERROR(SUM(AM44:AX44)/Inputs!$E$19,0)</f>
        <v/>
      </c>
      <c r="AM45" s="1010">
        <f>IFERROR(SUM(AN44:AY44)/Inputs!$E$19,0)</f>
        <v/>
      </c>
      <c r="AN45" s="1010">
        <f>IFERROR(SUM(AO44:AZ44)/Inputs!$E$19,0)</f>
        <v/>
      </c>
      <c r="AO45" s="1010">
        <f>IFERROR(SUM(AP44:BA44)/Inputs!$E$19,0)</f>
        <v/>
      </c>
      <c r="AP45" s="1010">
        <f>IFERROR(SUM(AQ44:BB44)/Inputs!$E$19,0)</f>
        <v/>
      </c>
      <c r="AQ45" s="1010">
        <f>IFERROR(SUM(AR44:BC44)/Inputs!$E$19,0)</f>
        <v/>
      </c>
      <c r="AR45" s="1010">
        <f>IFERROR(SUM(AS44:BD44)/Inputs!$E$19,0)</f>
        <v/>
      </c>
      <c r="AS45" s="1010">
        <f>IFERROR(SUM(AT44:BE44)/Inputs!$E$19,0)</f>
        <v/>
      </c>
      <c r="AT45" s="1010">
        <f>IFERROR(SUM(AU44:BF44)/Inputs!$E$19,0)</f>
        <v/>
      </c>
      <c r="AU45" s="1010">
        <f>IFERROR(SUM(AV44:BG44)/Inputs!$E$19,0)</f>
        <v/>
      </c>
      <c r="AV45" s="1010">
        <f>IFERROR(SUM(AW44:BH44)/Inputs!$E$19,0)</f>
        <v/>
      </c>
      <c r="AW45" s="1010">
        <f>IFERROR(SUM(AX44:BI44)/Inputs!$E$19,0)</f>
        <v/>
      </c>
      <c r="AX45" s="1010">
        <f>IFERROR(SUM(AY44:BJ44)/Inputs!$E$19,0)</f>
        <v/>
      </c>
      <c r="AY45" s="1010">
        <f>IFERROR(SUM(AZ44:BK44)/Inputs!$E$19,0)</f>
        <v/>
      </c>
      <c r="AZ45" s="1010">
        <f>IFERROR(SUM(BA44:BL44)/Inputs!$E$19,0)</f>
        <v/>
      </c>
      <c r="BA45" s="1010">
        <f>IFERROR(SUM(BB44:BM44)/Inputs!$E$19,0)</f>
        <v/>
      </c>
      <c r="BB45" s="1010">
        <f>IFERROR(SUM(BC44:BN44)/Inputs!$E$19,0)</f>
        <v/>
      </c>
      <c r="BC45" s="1010">
        <f>IFERROR(SUM(BD44:BO44)/Inputs!$E$19,0)</f>
        <v/>
      </c>
      <c r="BD45" s="1010">
        <f>IFERROR(SUM(BE44:BP44)/Inputs!$E$19,0)</f>
        <v/>
      </c>
      <c r="BE45" s="1010">
        <f>IFERROR(SUM(BF44:BQ44)/Inputs!$E$19,0)</f>
        <v/>
      </c>
      <c r="BF45" s="1010">
        <f>IFERROR(SUM(BG44:BR44)/Inputs!$E$19,0)</f>
        <v/>
      </c>
      <c r="BG45" s="1010">
        <f>IFERROR(SUM(BH44:BS44)/Inputs!$E$19,0)</f>
        <v/>
      </c>
      <c r="BH45" s="1010">
        <f>IFERROR(SUM(BI44:BT44)/Inputs!$E$19,0)</f>
        <v/>
      </c>
      <c r="BI45" s="1010">
        <f>IFERROR(SUM(BJ44:BU44)/Inputs!$E$19,0)</f>
        <v/>
      </c>
      <c r="BJ45" s="1010">
        <f>IFERROR(SUM(BK44:BV44)/Inputs!$E$19,0)</f>
        <v/>
      </c>
      <c r="BK45" s="1010">
        <f>IFERROR(SUM(BL44:BW44)/Inputs!$E$19,0)</f>
        <v/>
      </c>
      <c r="BL45" s="1010">
        <f>IFERROR(SUM(BM44:BX44)/Inputs!$E$19,0)</f>
        <v/>
      </c>
      <c r="BM45" s="1010">
        <f>IFERROR(SUM(BN44:BY44)/Inputs!$E$19,0)</f>
        <v/>
      </c>
      <c r="BN45" s="1010">
        <f>IFERROR(SUM(BO44:BZ44)/Inputs!$E$19,0)</f>
        <v/>
      </c>
      <c r="BO45" s="1010">
        <f>IFERROR(SUM(BP44:CA44)/Inputs!$E$19,0)</f>
        <v/>
      </c>
      <c r="BP45" s="1010">
        <f>IFERROR(SUM(BQ44:CB44)/Inputs!$E$19,0)</f>
        <v/>
      </c>
      <c r="BQ45" s="1010">
        <f>IFERROR(SUM(BR44:CC44)/Inputs!$E$19,0)</f>
        <v/>
      </c>
      <c r="BR45" s="1010">
        <f>IFERROR(SUM(BS44:CD44)/Inputs!$E$19,0)</f>
        <v/>
      </c>
      <c r="BS45" s="1010">
        <f>IFERROR(SUM(BT44:CE44)/Inputs!$E$19,0)</f>
        <v/>
      </c>
      <c r="BT45" s="1010">
        <f>IFERROR(SUM(BU44:CF44)/Inputs!$E$19,0)</f>
        <v/>
      </c>
      <c r="BU45" s="1010">
        <f>IFERROR(SUM(BV44:CG44)/Inputs!$E$19,0)</f>
        <v/>
      </c>
      <c r="BV45" s="1010">
        <f>IFERROR(SUM(BW44:CH44)/Inputs!$E$19,0)</f>
        <v/>
      </c>
      <c r="BW45" s="1010">
        <f>IFERROR(SUM(BX44:CI44)/Inputs!$E$19,0)</f>
        <v/>
      </c>
      <c r="BX45" s="1010">
        <f>IFERROR(SUM(BY44:CJ44)/Inputs!$E$19,0)</f>
        <v/>
      </c>
      <c r="BY45" s="1010">
        <f>IFERROR(SUM(BZ44:CK44)/Inputs!$E$19,0)</f>
        <v/>
      </c>
      <c r="BZ45" s="1010">
        <f>IFERROR(SUM(CA44:CL44)/Inputs!$E$19,0)</f>
        <v/>
      </c>
      <c r="CA45" s="1010">
        <f>IFERROR(SUM(CB44:CM44)/Inputs!$E$19,0)</f>
        <v/>
      </c>
      <c r="CB45" s="1010">
        <f>IFERROR(SUM(CC44:CN44)/Inputs!$E$19,0)</f>
        <v/>
      </c>
      <c r="CC45" s="1010">
        <f>IFERROR(SUM(CD44:CO44)/Inputs!$E$19,0)</f>
        <v/>
      </c>
      <c r="CD45" s="1010">
        <f>IFERROR(SUM(CE44:CP44)/Inputs!$E$19,0)</f>
        <v/>
      </c>
      <c r="CE45" s="1010">
        <f>IFERROR(SUM(CF44:CQ44)/Inputs!$E$19,0)</f>
        <v/>
      </c>
      <c r="CF45" s="1010">
        <f>IFERROR(SUM(CG44:CR44)/Inputs!$E$19,0)</f>
        <v/>
      </c>
      <c r="CG45" s="1010">
        <f>IFERROR(SUM(CH44:CS44)/Inputs!$E$19,0)</f>
        <v/>
      </c>
      <c r="CH45" s="1010">
        <f>IFERROR(SUM(CI44:CT44)/Inputs!$E$19,0)</f>
        <v/>
      </c>
      <c r="CI45" s="1010">
        <f>IFERROR(SUM(CJ44:CU44)/Inputs!$E$19,0)</f>
        <v/>
      </c>
      <c r="CJ45" s="1010">
        <f>IFERROR(SUM(CK44:CV44)/Inputs!$E$19,0)</f>
        <v/>
      </c>
      <c r="CK45" s="1010">
        <f>IFERROR(SUM(CL44:CW44)/Inputs!$E$19,0)</f>
        <v/>
      </c>
      <c r="CL45" s="1010">
        <f>IFERROR(SUM(CM44:CX44)/Inputs!$E$19,0)</f>
        <v/>
      </c>
      <c r="CM45" s="1010">
        <f>IFERROR(SUM(CN44:CY44)/Inputs!$E$19,0)</f>
        <v/>
      </c>
      <c r="CN45" s="1010">
        <f>IFERROR(SUM(CO44:CZ44)/Inputs!$E$19,0)</f>
        <v/>
      </c>
      <c r="CO45" s="1010">
        <f>IFERROR(SUM(CP44:DA44)/Inputs!$E$19,0)</f>
        <v/>
      </c>
      <c r="CP45" s="1010">
        <f>IFERROR(SUM(CQ44:DB44)/Inputs!$E$19,0)</f>
        <v/>
      </c>
      <c r="CQ45" s="1010">
        <f>IFERROR(SUM(CR44:DC44)/Inputs!$E$19,0)</f>
        <v/>
      </c>
      <c r="CR45" s="1010">
        <f>IFERROR(SUM(CS44:DD44)/Inputs!$E$19,0)</f>
        <v/>
      </c>
      <c r="CS45" s="1010">
        <f>IFERROR(SUM(CT44:DE44)/Inputs!$E$19,0)</f>
        <v/>
      </c>
      <c r="CT45" s="1010">
        <f>IFERROR(SUM(CU44:DF44)/Inputs!$E$19,0)</f>
        <v/>
      </c>
      <c r="CU45" s="1010">
        <f>IFERROR(SUM(CV44:DG44)/Inputs!$E$19,0)</f>
        <v/>
      </c>
      <c r="CV45" s="1010">
        <f>IFERROR(SUM(CW44:DH44)/Inputs!$E$19,0)</f>
        <v/>
      </c>
      <c r="CW45" s="1010">
        <f>IFERROR(SUM(CX44:DI44)/Inputs!$E$19,0)</f>
        <v/>
      </c>
      <c r="CX45" s="1010">
        <f>IFERROR(SUM(CY44:DJ44)/Inputs!$E$19,0)</f>
        <v/>
      </c>
      <c r="CY45" s="1010">
        <f>IFERROR(SUM(CZ44:DK44)/Inputs!$E$19,0)</f>
        <v/>
      </c>
      <c r="CZ45" s="1010">
        <f>IFERROR(SUM(DA44:DL44)/Inputs!$E$19,0)</f>
        <v/>
      </c>
      <c r="DA45" s="1010">
        <f>IFERROR(SUM(DB44:DM44)/Inputs!$E$19,0)</f>
        <v/>
      </c>
      <c r="DB45" s="1010">
        <f>IFERROR(SUM(DC44:DN44)/Inputs!$E$19,0)</f>
        <v/>
      </c>
      <c r="DC45" s="1010">
        <f>IFERROR(SUM(DD44:DO44)/Inputs!$E$19,0)</f>
        <v/>
      </c>
      <c r="DD45" s="1010">
        <f>IFERROR(SUM(DE44:DP44)/Inputs!$E$19,0)</f>
        <v/>
      </c>
      <c r="DE45" s="1010">
        <f>IFERROR(SUM(DF44:DQ44)/Inputs!$E$19,0)</f>
        <v/>
      </c>
      <c r="DF45" s="1010">
        <f>IFERROR(SUM(DG44:DR44)/Inputs!$E$19,0)</f>
        <v/>
      </c>
      <c r="DG45" s="1010">
        <f>IFERROR(SUM(DH44:DS44)/Inputs!$E$19,0)</f>
        <v/>
      </c>
      <c r="DH45" s="1010">
        <f>IFERROR(SUM(DI44:DT44)/Inputs!$E$19,0)</f>
        <v/>
      </c>
      <c r="DI45" s="1010">
        <f>IFERROR(SUM(DJ44:DU44)/Inputs!$E$19,0)</f>
        <v/>
      </c>
      <c r="DJ45" s="1010">
        <f>IFERROR(SUM(DK44:DV44)/Inputs!$E$19,0)</f>
        <v/>
      </c>
      <c r="DK45" s="1010">
        <f>IFERROR(SUM(DL44:DW44)/Inputs!$E$19,0)</f>
        <v/>
      </c>
      <c r="DL45" s="1010">
        <f>IFERROR(SUM(DM44:DX44)/Inputs!$E$19,0)</f>
        <v/>
      </c>
      <c r="DM45" s="1010">
        <f>IFERROR(SUM(DN44:DY44)/Inputs!$E$19,0)</f>
        <v/>
      </c>
      <c r="DN45" s="1010">
        <f>IFERROR(SUM(DO44:DZ44)/Inputs!$E$19,0)</f>
        <v/>
      </c>
      <c r="DO45" s="1010">
        <f>IFERROR(SUM(DP44:EA44)/Inputs!$E$19,0)</f>
        <v/>
      </c>
      <c r="DP45" s="1010">
        <f>IFERROR(SUM(DQ44:EB44)/Inputs!$E$19,0)</f>
        <v/>
      </c>
      <c r="DQ45" s="1010">
        <f>IFERROR(SUM(DR44:EC44)/Inputs!$E$19,0)</f>
        <v/>
      </c>
      <c r="DR45" s="1010">
        <f>IFERROR(SUM(DS44:ED44)/Inputs!$E$19,0)</f>
        <v/>
      </c>
      <c r="DS45" s="1010">
        <f>IFERROR(SUM(DT44:EE44)/Inputs!$E$19,0)</f>
        <v/>
      </c>
      <c r="DT45" s="1010">
        <f>IFERROR(SUM(DU44:EF44)/Inputs!$E$19,0)</f>
        <v/>
      </c>
      <c r="DU45" s="1010">
        <f>IFERROR(SUM(DV44:EG44)/Inputs!$E$19,0)</f>
        <v/>
      </c>
      <c r="DV45" s="1010">
        <f>IFERROR(SUM(DW44:EH44)/Inputs!$E$19,0)</f>
        <v/>
      </c>
      <c r="DW45" s="1010">
        <f>IFERROR(SUM(DX44:EI44)/Inputs!$E$19,0)</f>
        <v/>
      </c>
      <c r="DX45" s="1010">
        <f>IFERROR(SUM(DY44:EJ44)/Inputs!$E$19,0)</f>
        <v/>
      </c>
      <c r="DY45" s="1010">
        <f>IFERROR(SUM(DZ44:EK44)/Inputs!$E$19,0)</f>
        <v/>
      </c>
      <c r="DZ45" s="1010">
        <f>IFERROR(SUM(EA44:EL44)/Inputs!$E$19,0)</f>
        <v/>
      </c>
      <c r="EA45" s="1010">
        <f>IFERROR(SUM(EB44:EM44)/Inputs!$E$19,0)</f>
        <v/>
      </c>
      <c r="EB45" s="1010">
        <f>IFERROR(SUM(EC44:EN44)/Inputs!$E$19,0)</f>
        <v/>
      </c>
      <c r="EC45" s="1010">
        <f>IFERROR(SUM(ED44:EO44)/Inputs!$E$19,0)</f>
        <v/>
      </c>
      <c r="ED45" s="1010">
        <f>IFERROR(SUM(EE44:EP44)/Inputs!$E$19,0)</f>
        <v/>
      </c>
      <c r="EE45" s="1010">
        <f>IFERROR(SUM(EF44:EQ44)/Inputs!$E$19,0)</f>
        <v/>
      </c>
      <c r="EF45" s="1010">
        <f>IFERROR(SUM(EG44:ER44)/Inputs!$E$19,0)</f>
        <v/>
      </c>
      <c r="EG45" s="1010">
        <f>IFERROR(SUM(EH44:ES44)/Inputs!$E$19,0)</f>
        <v/>
      </c>
      <c r="EH45" s="1010">
        <f>IFERROR(SUM(EI44:ET44)/Inputs!$E$19,0)</f>
        <v/>
      </c>
      <c r="EI45" s="1010">
        <f>IFERROR(SUM(EJ44:EU44)/Inputs!$E$19,0)</f>
        <v/>
      </c>
      <c r="EJ45" s="1010">
        <f>IFERROR(SUM(EK44:EV44)/Inputs!$E$19,0)</f>
        <v/>
      </c>
      <c r="EK45" s="1010">
        <f>IFERROR(SUM(EL44:EW44)/Inputs!$E$19,0)</f>
        <v/>
      </c>
      <c r="EL45" s="1010">
        <f>IFERROR(SUM(EM44:EX44)/Inputs!$E$19,0)</f>
        <v/>
      </c>
      <c r="EM45" s="1010">
        <f>IFERROR(SUM(EN44:EY44)/Inputs!$E$19,0)</f>
        <v/>
      </c>
      <c r="EN45" s="1010">
        <f>IFERROR(SUM(EO44:EZ44)/Inputs!$E$19,0)</f>
        <v/>
      </c>
      <c r="EO45" s="1010">
        <f>IFERROR(SUM(EP44:FA44)/Inputs!$E$19,0)</f>
        <v/>
      </c>
      <c r="EP45" s="1010">
        <f>IFERROR(SUM(EQ44:FB44)/Inputs!$E$19,0)</f>
        <v/>
      </c>
      <c r="EQ45" s="1010">
        <f>IFERROR(SUM(ER44:FC44)/Inputs!$E$19,0)</f>
        <v/>
      </c>
      <c r="ER45" s="1010">
        <f>IFERROR(SUM(ES44:FD44)/Inputs!$E$19,0)</f>
        <v/>
      </c>
      <c r="ES45" s="1010">
        <f>IFERROR(SUM(ET44:FE44)/Inputs!$E$19,0)</f>
        <v/>
      </c>
      <c r="ET45" s="1010">
        <f>IFERROR(SUM(EU44:FF44)/Inputs!$E$19,0)</f>
        <v/>
      </c>
      <c r="EU45" s="1010">
        <f>IFERROR(SUM(EV44:FG44)/Inputs!$E$19,0)</f>
        <v/>
      </c>
      <c r="EV45" s="1011">
        <f>IFERROR(SUM(EW44:FH44)/Inputs!$E$19,0)</f>
        <v/>
      </c>
    </row>
    <row r="46" ht="15" customHeight="1" s="546">
      <c r="C46" s="1006" t="inlineStr">
        <is>
          <t>DSCR</t>
        </is>
      </c>
      <c r="E46" s="1012" t="n"/>
      <c r="G46" s="1013">
        <f>IFERROR(Y1NOI/-G68,"")</f>
        <v/>
      </c>
      <c r="H46" s="1013">
        <f>IFERROR(H44/-H68,"")</f>
        <v/>
      </c>
      <c r="I46" s="1013">
        <f>IFERROR(I44/-I68,"")</f>
        <v/>
      </c>
      <c r="J46" s="1013">
        <f>IFERROR(J44/-J68,"")</f>
        <v/>
      </c>
      <c r="K46" s="1013">
        <f>IFERROR(K44/-K68,"")</f>
        <v/>
      </c>
      <c r="L46" s="1013">
        <f>IFERROR(L44/-L68,"")</f>
        <v/>
      </c>
      <c r="M46" s="1013">
        <f>IFERROR(M44/-M68,"")</f>
        <v/>
      </c>
      <c r="N46" s="1013">
        <f>IFERROR(N44/-N68,"")</f>
        <v/>
      </c>
      <c r="O46" s="1013">
        <f>IFERROR(O44/-O68,"")</f>
        <v/>
      </c>
      <c r="P46" s="1014">
        <f>IFERROR(P44/-P68,"")</f>
        <v/>
      </c>
      <c r="T46" s="961" t="n"/>
      <c r="U46" s="961" t="n"/>
      <c r="V46" s="961" t="n"/>
      <c r="W46" s="961" t="n"/>
      <c r="X46" s="961" t="n"/>
      <c r="Y46" s="961" t="n"/>
      <c r="Z46" s="961" t="n"/>
      <c r="AA46" s="961" t="n"/>
      <c r="AB46" s="961" t="n"/>
      <c r="AC46" s="961" t="n"/>
      <c r="AD46" s="961" t="n"/>
      <c r="AE46" s="961" t="n"/>
      <c r="AF46" s="961" t="n"/>
      <c r="AG46" s="961" t="n"/>
      <c r="AH46" s="961" t="n"/>
      <c r="AI46" s="961" t="n"/>
      <c r="AJ46" s="961" t="n"/>
      <c r="AK46" s="961" t="n"/>
      <c r="AL46" s="961" t="n"/>
      <c r="AM46" s="961" t="n"/>
      <c r="AN46" s="961" t="n"/>
      <c r="AO46" s="961" t="n"/>
      <c r="AP46" s="961" t="n"/>
      <c r="AQ46" s="961" t="n"/>
      <c r="AR46" s="961" t="n"/>
      <c r="AS46" s="961" t="n"/>
      <c r="AT46" s="961" t="n"/>
      <c r="AU46" s="961" t="n"/>
      <c r="AV46" s="961" t="n"/>
      <c r="AW46" s="961" t="n"/>
      <c r="AX46" s="961" t="n"/>
      <c r="AY46" s="961" t="n"/>
      <c r="AZ46" s="961" t="n"/>
      <c r="BA46" s="961" t="n"/>
      <c r="BB46" s="961" t="n"/>
      <c r="BC46" s="961" t="n"/>
      <c r="BD46" s="961" t="n"/>
      <c r="BE46" s="961" t="n"/>
      <c r="BF46" s="961" t="n"/>
      <c r="BG46" s="961" t="n"/>
      <c r="BH46" s="961" t="n"/>
      <c r="BI46" s="961" t="n"/>
      <c r="BJ46" s="961" t="n"/>
      <c r="BK46" s="961" t="n"/>
      <c r="BL46" s="961" t="n"/>
      <c r="BM46" s="961" t="n"/>
      <c r="BN46" s="961" t="n"/>
      <c r="BO46" s="961" t="n"/>
      <c r="BP46" s="961" t="n"/>
      <c r="BQ46" s="961" t="n"/>
      <c r="BR46" s="961" t="n"/>
      <c r="BS46" s="961" t="n"/>
      <c r="BT46" s="961" t="n"/>
      <c r="BU46" s="961" t="n"/>
      <c r="BV46" s="961" t="n"/>
      <c r="BW46" s="961" t="n"/>
      <c r="BX46" s="961" t="n"/>
      <c r="BY46" s="961" t="n"/>
      <c r="BZ46" s="961" t="n"/>
      <c r="CA46" s="961" t="n"/>
      <c r="CB46" s="961" t="n"/>
      <c r="CC46" s="961" t="n"/>
      <c r="CD46" s="961" t="n"/>
      <c r="CE46" s="961" t="n"/>
      <c r="CF46" s="961" t="n"/>
      <c r="CG46" s="961" t="n"/>
      <c r="CH46" s="961" t="n"/>
      <c r="CI46" s="961" t="n"/>
      <c r="CJ46" s="961" t="n"/>
      <c r="CK46" s="961" t="n"/>
      <c r="CL46" s="961" t="n"/>
      <c r="CM46" s="961" t="n"/>
      <c r="CN46" s="961" t="n"/>
      <c r="CO46" s="961" t="n"/>
      <c r="CP46" s="961" t="n"/>
      <c r="CQ46" s="961" t="n"/>
      <c r="CR46" s="961" t="n"/>
      <c r="CS46" s="961" t="n"/>
      <c r="CT46" s="961" t="n"/>
      <c r="CU46" s="961" t="n"/>
      <c r="CV46" s="961" t="n"/>
      <c r="CW46" s="961" t="n"/>
      <c r="CX46" s="961" t="n"/>
      <c r="CY46" s="961" t="n"/>
      <c r="CZ46" s="961" t="n"/>
      <c r="DA46" s="961" t="n"/>
      <c r="DB46" s="961" t="n"/>
      <c r="DC46" s="961" t="n"/>
      <c r="DD46" s="961" t="n"/>
      <c r="DE46" s="961" t="n"/>
      <c r="DF46" s="961" t="n"/>
      <c r="DG46" s="961" t="n"/>
      <c r="DH46" s="961" t="n"/>
      <c r="DI46" s="961" t="n"/>
      <c r="DJ46" s="961" t="n"/>
      <c r="DK46" s="961" t="n"/>
      <c r="DL46" s="961" t="n"/>
      <c r="DM46" s="961" t="n"/>
      <c r="DN46" s="961" t="n"/>
      <c r="DO46" s="961" t="n"/>
      <c r="DP46" s="961" t="n"/>
      <c r="DQ46" s="961" t="n"/>
      <c r="DR46" s="961" t="n"/>
      <c r="DS46" s="961" t="n"/>
      <c r="DT46" s="961" t="n"/>
      <c r="DU46" s="961" t="n"/>
      <c r="DV46" s="961" t="n"/>
      <c r="DW46" s="961" t="n"/>
      <c r="DX46" s="961" t="n"/>
      <c r="DY46" s="961" t="n"/>
      <c r="DZ46" s="961" t="n"/>
      <c r="EA46" s="961" t="n"/>
      <c r="EB46" s="961" t="n"/>
      <c r="EC46" s="961" t="n"/>
      <c r="ED46" s="961" t="n"/>
      <c r="EE46" s="961" t="n"/>
      <c r="EF46" s="961" t="n"/>
      <c r="EG46" s="961" t="n"/>
      <c r="EH46" s="961" t="n"/>
      <c r="EI46" s="961" t="n"/>
      <c r="EJ46" s="961" t="n"/>
      <c r="EK46" s="961" t="n"/>
      <c r="EL46" s="961" t="n"/>
      <c r="EM46" s="961" t="n"/>
      <c r="EN46" s="961" t="n"/>
      <c r="EO46" s="961" t="n"/>
      <c r="EP46" s="961" t="n"/>
      <c r="EQ46" s="961" t="n"/>
      <c r="ER46" s="961" t="n"/>
      <c r="ES46" s="961" t="n"/>
      <c r="ET46" s="961" t="n"/>
      <c r="EU46" s="961" t="n"/>
      <c r="EV46" s="961" t="n"/>
    </row>
    <row r="47" ht="15" customHeight="1" s="546">
      <c r="C47" s="977">
        <f>R47</f>
        <v/>
      </c>
      <c r="E47" s="978" t="n"/>
      <c r="F47" s="940" t="n"/>
      <c r="G47" s="979">
        <f>SUMIFS($U47:$EW47,$U$2:$EW$2,G$2)</f>
        <v/>
      </c>
      <c r="H47" s="979">
        <f>SUMIFS($U47:$EW47,$U$2:$EW$2,H$2)</f>
        <v/>
      </c>
      <c r="I47" s="979">
        <f>SUMIFS($U47:$EW47,$U$2:$EW$2,I$2)</f>
        <v/>
      </c>
      <c r="J47" s="979">
        <f>SUMIFS($U47:$EW47,$U$2:$EW$2,J$2)</f>
        <v/>
      </c>
      <c r="K47" s="979">
        <f>SUMIFS($U47:$EW47,$U$2:$EW$2,K$2)</f>
        <v/>
      </c>
      <c r="L47" s="979">
        <f>SUMIFS($U47:$EW47,$U$2:$EW$2,L$2)</f>
        <v/>
      </c>
      <c r="M47" s="979">
        <f>SUMIFS($U47:$EW47,$U$2:$EW$2,M$2)</f>
        <v/>
      </c>
      <c r="N47" s="979">
        <f>SUMIFS($U47:$EW47,$U$2:$EW$2,N$2)</f>
        <v/>
      </c>
      <c r="O47" s="979">
        <f>SUMIFS($U47:$EW47,$U$2:$EW$2,O$2)</f>
        <v/>
      </c>
      <c r="P47" s="980">
        <f>SUMIFS($U47:$EW47,$U$2:$EW$2,P$2)</f>
        <v/>
      </c>
      <c r="R47" s="940" t="inlineStr">
        <is>
          <t>CAPITAL EXPENSES</t>
        </is>
      </c>
      <c r="T47" s="961" t="n"/>
      <c r="U47" s="961">
        <f>Inputs!$Q$45*U12</f>
        <v/>
      </c>
      <c r="V47" s="961">
        <f>Inputs!$Q$45*V12</f>
        <v/>
      </c>
      <c r="W47" s="961">
        <f>Inputs!$Q$45*W12</f>
        <v/>
      </c>
      <c r="X47" s="961">
        <f>Inputs!$Q$45*X12</f>
        <v/>
      </c>
      <c r="Y47" s="961">
        <f>Inputs!$Q$45*Y12</f>
        <v/>
      </c>
      <c r="Z47" s="961">
        <f>Inputs!$Q$45*Z12</f>
        <v/>
      </c>
      <c r="AA47" s="961">
        <f>Inputs!$Q$45*AA12</f>
        <v/>
      </c>
      <c r="AB47" s="961">
        <f>Inputs!$Q$45*AB12</f>
        <v/>
      </c>
      <c r="AC47" s="961">
        <f>Inputs!$Q$45*AC12</f>
        <v/>
      </c>
      <c r="AD47" s="961">
        <f>Inputs!$Q$45*AD12</f>
        <v/>
      </c>
      <c r="AE47" s="961">
        <f>Inputs!$Q$45*AE12</f>
        <v/>
      </c>
      <c r="AF47" s="961">
        <f>Inputs!$Q$45*AF12</f>
        <v/>
      </c>
      <c r="AG47" s="961">
        <f>Inputs!$Q$45*AG12</f>
        <v/>
      </c>
      <c r="AH47" s="961">
        <f>Inputs!$Q$45*AH12</f>
        <v/>
      </c>
      <c r="AI47" s="961">
        <f>Inputs!$Q$45*AI12</f>
        <v/>
      </c>
      <c r="AJ47" s="961">
        <f>Inputs!$Q$45*AJ12</f>
        <v/>
      </c>
      <c r="AK47" s="961">
        <f>Inputs!$Q$45*AK12</f>
        <v/>
      </c>
      <c r="AL47" s="961">
        <f>Inputs!$Q$45*AL12</f>
        <v/>
      </c>
      <c r="AM47" s="961">
        <f>Inputs!$Q$45*AM12</f>
        <v/>
      </c>
      <c r="AN47" s="961">
        <f>Inputs!$Q$45*AN12</f>
        <v/>
      </c>
      <c r="AO47" s="961">
        <f>Inputs!$Q$45*AO12</f>
        <v/>
      </c>
      <c r="AP47" s="961">
        <f>Inputs!$Q$45*AP12</f>
        <v/>
      </c>
      <c r="AQ47" s="961">
        <f>Inputs!$Q$45*AQ12</f>
        <v/>
      </c>
      <c r="AR47" s="961">
        <f>Inputs!$Q$45*AR12</f>
        <v/>
      </c>
      <c r="AS47" s="961">
        <f>Inputs!$Q$45*AS12</f>
        <v/>
      </c>
      <c r="AT47" s="961">
        <f>Inputs!$Q$45*AT12</f>
        <v/>
      </c>
      <c r="AU47" s="961">
        <f>Inputs!$Q$45*AU12</f>
        <v/>
      </c>
      <c r="AV47" s="961">
        <f>Inputs!$Q$45*AV12</f>
        <v/>
      </c>
      <c r="AW47" s="961">
        <f>Inputs!$Q$45*AW12</f>
        <v/>
      </c>
      <c r="AX47" s="961">
        <f>Inputs!$Q$45*AX12</f>
        <v/>
      </c>
      <c r="AY47" s="961">
        <f>Inputs!$Q$45*AY12</f>
        <v/>
      </c>
      <c r="AZ47" s="961">
        <f>Inputs!$Q$45*AZ12</f>
        <v/>
      </c>
      <c r="BA47" s="961">
        <f>Inputs!$Q$45*BA12</f>
        <v/>
      </c>
      <c r="BB47" s="961">
        <f>Inputs!$Q$45*BB12</f>
        <v/>
      </c>
      <c r="BC47" s="961">
        <f>Inputs!$Q$45*BC12</f>
        <v/>
      </c>
      <c r="BD47" s="961">
        <f>Inputs!$Q$45*BD12</f>
        <v/>
      </c>
      <c r="BE47" s="961">
        <f>Inputs!$Q$45*BE12</f>
        <v/>
      </c>
      <c r="BF47" s="961">
        <f>Inputs!$Q$45*BF12</f>
        <v/>
      </c>
      <c r="BG47" s="961">
        <f>Inputs!$Q$45*BG12</f>
        <v/>
      </c>
      <c r="BH47" s="961">
        <f>Inputs!$Q$45*BH12</f>
        <v/>
      </c>
      <c r="BI47" s="961">
        <f>Inputs!$Q$45*BI12</f>
        <v/>
      </c>
      <c r="BJ47" s="961">
        <f>Inputs!$Q$45*BJ12</f>
        <v/>
      </c>
      <c r="BK47" s="961">
        <f>Inputs!$Q$45*BK12</f>
        <v/>
      </c>
      <c r="BL47" s="961">
        <f>Inputs!$Q$45*BL12</f>
        <v/>
      </c>
      <c r="BM47" s="961">
        <f>Inputs!$Q$45*BM12</f>
        <v/>
      </c>
      <c r="BN47" s="961">
        <f>Inputs!$Q$45*BN12</f>
        <v/>
      </c>
      <c r="BO47" s="961">
        <f>Inputs!$Q$45*BO12</f>
        <v/>
      </c>
      <c r="BP47" s="961">
        <f>Inputs!$Q$45*BP12</f>
        <v/>
      </c>
      <c r="BQ47" s="961">
        <f>Inputs!$Q$45*BQ12</f>
        <v/>
      </c>
      <c r="BR47" s="961">
        <f>Inputs!$Q$45*BR12</f>
        <v/>
      </c>
      <c r="BS47" s="961">
        <f>Inputs!$Q$45*BS12</f>
        <v/>
      </c>
      <c r="BT47" s="961">
        <f>Inputs!$Q$45*BT12</f>
        <v/>
      </c>
      <c r="BU47" s="961">
        <f>Inputs!$Q$45*BU12</f>
        <v/>
      </c>
      <c r="BV47" s="961">
        <f>Inputs!$Q$45*BV12</f>
        <v/>
      </c>
      <c r="BW47" s="961">
        <f>Inputs!$Q$45*BW12</f>
        <v/>
      </c>
      <c r="BX47" s="961">
        <f>Inputs!$Q$45*BX12</f>
        <v/>
      </c>
      <c r="BY47" s="961">
        <f>Inputs!$Q$45*BY12</f>
        <v/>
      </c>
      <c r="BZ47" s="961">
        <f>Inputs!$Q$45*BZ12</f>
        <v/>
      </c>
      <c r="CA47" s="961">
        <f>Inputs!$Q$45*CA12</f>
        <v/>
      </c>
      <c r="CB47" s="961">
        <f>Inputs!$Q$45*CB12</f>
        <v/>
      </c>
      <c r="CC47" s="961">
        <f>Inputs!$Q$45*CC12</f>
        <v/>
      </c>
      <c r="CD47" s="961">
        <f>Inputs!$Q$45*CD12</f>
        <v/>
      </c>
      <c r="CE47" s="961">
        <f>Inputs!$Q$45*CE12</f>
        <v/>
      </c>
      <c r="CF47" s="961">
        <f>Inputs!$Q$45*CF12</f>
        <v/>
      </c>
      <c r="CG47" s="961">
        <f>Inputs!$Q$45*CG12</f>
        <v/>
      </c>
      <c r="CH47" s="961">
        <f>Inputs!$Q$45*CH12</f>
        <v/>
      </c>
      <c r="CI47" s="961">
        <f>Inputs!$Q$45*CI12</f>
        <v/>
      </c>
      <c r="CJ47" s="961">
        <f>Inputs!$Q$45*CJ12</f>
        <v/>
      </c>
      <c r="CK47" s="961">
        <f>Inputs!$Q$45*CK12</f>
        <v/>
      </c>
      <c r="CL47" s="961">
        <f>Inputs!$Q$45*CL12</f>
        <v/>
      </c>
      <c r="CM47" s="961">
        <f>Inputs!$Q$45*CM12</f>
        <v/>
      </c>
      <c r="CN47" s="961">
        <f>Inputs!$Q$45*CN12</f>
        <v/>
      </c>
      <c r="CO47" s="961">
        <f>Inputs!$Q$45*CO12</f>
        <v/>
      </c>
      <c r="CP47" s="961">
        <f>Inputs!$Q$45*CP12</f>
        <v/>
      </c>
      <c r="CQ47" s="961">
        <f>Inputs!$Q$45*CQ12</f>
        <v/>
      </c>
      <c r="CR47" s="961">
        <f>Inputs!$Q$45*CR12</f>
        <v/>
      </c>
      <c r="CS47" s="961">
        <f>Inputs!$Q$45*CS12</f>
        <v/>
      </c>
      <c r="CT47" s="961">
        <f>Inputs!$Q$45*CT12</f>
        <v/>
      </c>
      <c r="CU47" s="961">
        <f>Inputs!$Q$45*CU12</f>
        <v/>
      </c>
      <c r="CV47" s="961">
        <f>Inputs!$Q$45*CV12</f>
        <v/>
      </c>
      <c r="CW47" s="961">
        <f>Inputs!$Q$45*CW12</f>
        <v/>
      </c>
      <c r="CX47" s="961">
        <f>Inputs!$Q$45*CX12</f>
        <v/>
      </c>
      <c r="CY47" s="961">
        <f>Inputs!$Q$45*CY12</f>
        <v/>
      </c>
      <c r="CZ47" s="961">
        <f>Inputs!$Q$45*CZ12</f>
        <v/>
      </c>
      <c r="DA47" s="961">
        <f>Inputs!$Q$45*DA12</f>
        <v/>
      </c>
      <c r="DB47" s="961">
        <f>Inputs!$Q$45*DB12</f>
        <v/>
      </c>
      <c r="DC47" s="961">
        <f>Inputs!$Q$45*DC12</f>
        <v/>
      </c>
      <c r="DD47" s="961">
        <f>Inputs!$Q$45*DD12</f>
        <v/>
      </c>
      <c r="DE47" s="961">
        <f>Inputs!$Q$45*DE12</f>
        <v/>
      </c>
      <c r="DF47" s="961">
        <f>Inputs!$Q$45*DF12</f>
        <v/>
      </c>
      <c r="DG47" s="961">
        <f>Inputs!$Q$45*DG12</f>
        <v/>
      </c>
      <c r="DH47" s="961">
        <f>Inputs!$Q$45*DH12</f>
        <v/>
      </c>
      <c r="DI47" s="961">
        <f>Inputs!$Q$45*DI12</f>
        <v/>
      </c>
      <c r="DJ47" s="961">
        <f>Inputs!$Q$45*DJ12</f>
        <v/>
      </c>
      <c r="DK47" s="961">
        <f>Inputs!$Q$45*DK12</f>
        <v/>
      </c>
      <c r="DL47" s="961">
        <f>Inputs!$Q$45*DL12</f>
        <v/>
      </c>
      <c r="DM47" s="961">
        <f>Inputs!$Q$45*DM12</f>
        <v/>
      </c>
      <c r="DN47" s="961">
        <f>Inputs!$Q$45*DN12</f>
        <v/>
      </c>
      <c r="DO47" s="961">
        <f>Inputs!$Q$45*DO12</f>
        <v/>
      </c>
      <c r="DP47" s="961">
        <f>Inputs!$Q$45*DP12</f>
        <v/>
      </c>
      <c r="DQ47" s="961">
        <f>Inputs!$Q$45*DQ12</f>
        <v/>
      </c>
      <c r="DR47" s="961">
        <f>Inputs!$Q$45*DR12</f>
        <v/>
      </c>
      <c r="DS47" s="961">
        <f>Inputs!$Q$45*DS12</f>
        <v/>
      </c>
      <c r="DT47" s="961">
        <f>Inputs!$Q$45*DT12</f>
        <v/>
      </c>
      <c r="DU47" s="961">
        <f>Inputs!$Q$45*DU12</f>
        <v/>
      </c>
      <c r="DV47" s="961">
        <f>Inputs!$Q$45*DV12</f>
        <v/>
      </c>
      <c r="DW47" s="961">
        <f>Inputs!$Q$45*DW12</f>
        <v/>
      </c>
      <c r="DX47" s="961">
        <f>Inputs!$Q$45*DX12</f>
        <v/>
      </c>
      <c r="DY47" s="961">
        <f>Inputs!$Q$45*DY12</f>
        <v/>
      </c>
      <c r="DZ47" s="961">
        <f>Inputs!$Q$45*DZ12</f>
        <v/>
      </c>
      <c r="EA47" s="961">
        <f>Inputs!$Q$45*EA12</f>
        <v/>
      </c>
      <c r="EB47" s="961">
        <f>Inputs!$Q$45*EB12</f>
        <v/>
      </c>
      <c r="EC47" s="961">
        <f>Inputs!$Q$45*EC12</f>
        <v/>
      </c>
      <c r="ED47" s="961">
        <f>Inputs!$Q$45*ED12</f>
        <v/>
      </c>
      <c r="EE47" s="961">
        <f>Inputs!$Q$45*EE12</f>
        <v/>
      </c>
      <c r="EF47" s="961">
        <f>Inputs!$Q$45*EF12</f>
        <v/>
      </c>
      <c r="EG47" s="961">
        <f>Inputs!$Q$45*EG12</f>
        <v/>
      </c>
      <c r="EH47" s="961">
        <f>Inputs!$Q$45*EH12</f>
        <v/>
      </c>
      <c r="EI47" s="961">
        <f>Inputs!$Q$45*EI12</f>
        <v/>
      </c>
      <c r="EJ47" s="961">
        <f>Inputs!$Q$45*EJ12</f>
        <v/>
      </c>
      <c r="EK47" s="961">
        <f>Inputs!$Q$45*EK12</f>
        <v/>
      </c>
      <c r="EL47" s="961">
        <f>Inputs!$Q$45*EL12</f>
        <v/>
      </c>
      <c r="EM47" s="961">
        <f>Inputs!$Q$45*EM12</f>
        <v/>
      </c>
      <c r="EN47" s="961">
        <f>Inputs!$Q$45*EN12</f>
        <v/>
      </c>
      <c r="EO47" s="961">
        <f>Inputs!$Q$45*EO12</f>
        <v/>
      </c>
      <c r="EP47" s="961">
        <f>Inputs!$Q$45*EP12</f>
        <v/>
      </c>
      <c r="EQ47" s="961">
        <f>Inputs!$Q$45*EQ12</f>
        <v/>
      </c>
      <c r="ER47" s="961">
        <f>Inputs!$Q$45*ER12</f>
        <v/>
      </c>
      <c r="ES47" s="961">
        <f>Inputs!$Q$45*ES12</f>
        <v/>
      </c>
      <c r="ET47" s="961">
        <f>Inputs!$Q$45*ET12</f>
        <v/>
      </c>
      <c r="EU47" s="961">
        <f>Inputs!$Q$45*EU12</f>
        <v/>
      </c>
      <c r="EV47" s="961">
        <f>Inputs!$Q$45*EV12</f>
        <v/>
      </c>
    </row>
    <row r="48" ht="15" customHeight="1" s="546">
      <c r="C48" s="977" t="n"/>
      <c r="E48" s="955" t="n"/>
      <c r="G48" s="961" t="n"/>
      <c r="H48" s="961" t="n"/>
      <c r="I48" s="961" t="n"/>
      <c r="J48" s="961" t="n"/>
      <c r="K48" s="961" t="n"/>
      <c r="L48" s="961" t="n"/>
      <c r="M48" s="961" t="n"/>
      <c r="N48" s="961" t="n"/>
      <c r="O48" s="961" t="n"/>
      <c r="P48" s="962" t="n"/>
      <c r="R48" s="940" t="n"/>
      <c r="T48" s="961" t="n"/>
      <c r="U48" s="961" t="n"/>
      <c r="V48" s="961" t="n"/>
      <c r="W48" s="961" t="n"/>
      <c r="X48" s="961" t="n"/>
      <c r="Y48" s="961" t="n"/>
      <c r="Z48" s="961" t="n"/>
      <c r="AA48" s="961" t="n"/>
      <c r="AB48" s="961" t="n"/>
      <c r="AC48" s="961" t="n"/>
      <c r="AD48" s="961" t="n"/>
      <c r="AE48" s="961" t="n"/>
      <c r="AF48" s="961" t="n"/>
      <c r="AG48" s="961" t="n"/>
      <c r="AH48" s="961" t="n"/>
      <c r="AI48" s="961" t="n"/>
      <c r="AJ48" s="961" t="n"/>
      <c r="AK48" s="961" t="n"/>
      <c r="AL48" s="961" t="n"/>
      <c r="AM48" s="961" t="n"/>
      <c r="AN48" s="961" t="n"/>
      <c r="AO48" s="961" t="n"/>
      <c r="AP48" s="961" t="n"/>
      <c r="AQ48" s="961" t="n"/>
      <c r="AR48" s="961" t="n"/>
      <c r="AS48" s="961" t="n"/>
      <c r="AT48" s="961" t="n"/>
      <c r="AU48" s="961" t="n"/>
      <c r="AV48" s="961" t="n"/>
      <c r="AW48" s="961" t="n"/>
      <c r="AX48" s="961" t="n"/>
      <c r="AY48" s="961" t="n"/>
      <c r="AZ48" s="961" t="n"/>
      <c r="BA48" s="961" t="n"/>
      <c r="BB48" s="961" t="n"/>
      <c r="BC48" s="961" t="n"/>
      <c r="BD48" s="961" t="n"/>
      <c r="BE48" s="961" t="n"/>
      <c r="BF48" s="961" t="n"/>
      <c r="BG48" s="961" t="n"/>
      <c r="BH48" s="961" t="n"/>
      <c r="BI48" s="961" t="n"/>
      <c r="BJ48" s="961" t="n"/>
      <c r="BK48" s="961" t="n"/>
      <c r="BL48" s="961" t="n"/>
      <c r="BM48" s="961" t="n"/>
      <c r="BN48" s="961" t="n"/>
      <c r="BO48" s="961" t="n"/>
      <c r="BP48" s="961" t="n"/>
      <c r="BQ48" s="961" t="n"/>
      <c r="BR48" s="961" t="n"/>
      <c r="BS48" s="961" t="n"/>
      <c r="BT48" s="961" t="n"/>
      <c r="BU48" s="961" t="n"/>
      <c r="BV48" s="961" t="n"/>
      <c r="BW48" s="961" t="n"/>
      <c r="BX48" s="961" t="n"/>
      <c r="BY48" s="961" t="n"/>
      <c r="BZ48" s="961" t="n"/>
      <c r="CA48" s="961" t="n"/>
      <c r="CB48" s="961" t="n"/>
      <c r="CC48" s="961" t="n"/>
      <c r="CD48" s="961" t="n"/>
      <c r="CE48" s="961" t="n"/>
      <c r="CF48" s="961" t="n"/>
      <c r="CG48" s="961" t="n"/>
      <c r="CH48" s="961" t="n"/>
      <c r="CI48" s="961" t="n"/>
      <c r="CJ48" s="961" t="n"/>
      <c r="CK48" s="961" t="n"/>
      <c r="CL48" s="961" t="n"/>
      <c r="CM48" s="961" t="n"/>
      <c r="CN48" s="961" t="n"/>
      <c r="CO48" s="961" t="n"/>
      <c r="CP48" s="961" t="n"/>
      <c r="CQ48" s="961" t="n"/>
      <c r="CR48" s="961" t="n"/>
      <c r="CS48" s="961" t="n"/>
      <c r="CT48" s="961" t="n"/>
      <c r="CU48" s="961" t="n"/>
      <c r="CV48" s="961" t="n"/>
      <c r="CW48" s="961" t="n"/>
      <c r="CX48" s="961" t="n"/>
      <c r="CY48" s="961" t="n"/>
      <c r="CZ48" s="961" t="n"/>
      <c r="DA48" s="961" t="n"/>
      <c r="DB48" s="961" t="n"/>
      <c r="DC48" s="961" t="n"/>
      <c r="DD48" s="961" t="n"/>
      <c r="DE48" s="961" t="n"/>
      <c r="DF48" s="961" t="n"/>
      <c r="DG48" s="961" t="n"/>
      <c r="DH48" s="961" t="n"/>
      <c r="DI48" s="961" t="n"/>
      <c r="DJ48" s="961" t="n"/>
      <c r="DK48" s="961" t="n"/>
      <c r="DL48" s="961" t="n"/>
      <c r="DM48" s="961" t="n"/>
      <c r="DN48" s="961" t="n"/>
      <c r="DO48" s="961" t="n"/>
      <c r="DP48" s="961" t="n"/>
      <c r="DQ48" s="961" t="n"/>
      <c r="DR48" s="961" t="n"/>
      <c r="DS48" s="961" t="n"/>
      <c r="DT48" s="961" t="n"/>
      <c r="DU48" s="961" t="n"/>
      <c r="DV48" s="961" t="n"/>
      <c r="DW48" s="961" t="n"/>
      <c r="DX48" s="961" t="n"/>
      <c r="DY48" s="961" t="n"/>
      <c r="DZ48" s="961" t="n"/>
      <c r="EA48" s="961" t="n"/>
      <c r="EB48" s="961" t="n"/>
      <c r="EC48" s="961" t="n"/>
      <c r="ED48" s="961" t="n"/>
      <c r="EE48" s="961" t="n"/>
      <c r="EF48" s="961" t="n"/>
      <c r="EG48" s="961" t="n"/>
      <c r="EH48" s="961" t="n"/>
      <c r="EI48" s="961" t="n"/>
      <c r="EJ48" s="961" t="n"/>
      <c r="EK48" s="961" t="n"/>
      <c r="EL48" s="961" t="n"/>
      <c r="EM48" s="961" t="n"/>
      <c r="EN48" s="961" t="n"/>
      <c r="EO48" s="961" t="n"/>
      <c r="EP48" s="961" t="n"/>
      <c r="EQ48" s="961" t="n"/>
      <c r="ER48" s="961" t="n"/>
      <c r="ES48" s="961" t="n"/>
      <c r="ET48" s="961" t="n"/>
      <c r="EU48" s="961" t="n"/>
      <c r="EV48" s="961" t="n"/>
    </row>
    <row r="49" ht="15" customHeight="1" s="546">
      <c r="C49" s="1015">
        <f>R49</f>
        <v/>
      </c>
      <c r="D49" s="1016" t="n"/>
      <c r="E49" s="1017">
        <f>E44-E47</f>
        <v/>
      </c>
      <c r="F49" s="1018">
        <f>SUMIFS($U49:$EW49,$U$2:$EW$2,F$2)</f>
        <v/>
      </c>
      <c r="G49" s="1018">
        <f>SUMIFS($U49:$EW49,$U$2:$EW$2,G$2)</f>
        <v/>
      </c>
      <c r="H49" s="1018">
        <f>SUMIFS($U49:$EW49,$U$2:$EW$2,H$2)</f>
        <v/>
      </c>
      <c r="I49" s="1018">
        <f>SUMIFS($U49:$EW49,$U$2:$EW$2,I$2)</f>
        <v/>
      </c>
      <c r="J49" s="1018">
        <f>SUMIFS($U49:$EW49,$U$2:$EW$2,J$2)</f>
        <v/>
      </c>
      <c r="K49" s="1018">
        <f>SUMIFS($U49:$EW49,$U$2:$EW$2,K$2)</f>
        <v/>
      </c>
      <c r="L49" s="1018">
        <f>SUMIFS($U49:$EW49,$U$2:$EW$2,L$2)</f>
        <v/>
      </c>
      <c r="M49" s="1018">
        <f>SUMIFS($U49:$EW49,$U$2:$EW$2,M$2)</f>
        <v/>
      </c>
      <c r="N49" s="1018">
        <f>SUMIFS($U49:$EW49,$U$2:$EW$2,N$2)</f>
        <v/>
      </c>
      <c r="O49" s="1018">
        <f>SUMIFS($U49:$EW49,$U$2:$EW$2,O$2)</f>
        <v/>
      </c>
      <c r="P49" s="1019">
        <f>SUMIFS($U49:$EW49,$U$2:$EW$2,P$2)</f>
        <v/>
      </c>
      <c r="R49" s="940" t="inlineStr">
        <is>
          <t>NET CASH FLOW</t>
        </is>
      </c>
      <c r="T49" s="961" t="n"/>
      <c r="U49" s="979">
        <f>U44-U47</f>
        <v/>
      </c>
      <c r="V49" s="979">
        <f>V44-V47</f>
        <v/>
      </c>
      <c r="W49" s="979">
        <f>W44-W47</f>
        <v/>
      </c>
      <c r="X49" s="979">
        <f>X44-X47</f>
        <v/>
      </c>
      <c r="Y49" s="979">
        <f>Y44-Y47</f>
        <v/>
      </c>
      <c r="Z49" s="979">
        <f>Z44-Z47</f>
        <v/>
      </c>
      <c r="AA49" s="979">
        <f>AA44-AA47</f>
        <v/>
      </c>
      <c r="AB49" s="979">
        <f>AB44-AB47</f>
        <v/>
      </c>
      <c r="AC49" s="979">
        <f>AC44-AC47</f>
        <v/>
      </c>
      <c r="AD49" s="979">
        <f>AD44-AD47</f>
        <v/>
      </c>
      <c r="AE49" s="979">
        <f>AE44-AE47</f>
        <v/>
      </c>
      <c r="AF49" s="979">
        <f>AF44-AF47</f>
        <v/>
      </c>
      <c r="AG49" s="979">
        <f>AG44-AG47</f>
        <v/>
      </c>
      <c r="AH49" s="979">
        <f>AH44-AH47</f>
        <v/>
      </c>
      <c r="AI49" s="979">
        <f>AI44-AI47</f>
        <v/>
      </c>
      <c r="AJ49" s="979">
        <f>AJ44-AJ47</f>
        <v/>
      </c>
      <c r="AK49" s="979">
        <f>AK44-AK47</f>
        <v/>
      </c>
      <c r="AL49" s="979">
        <f>AL44-AL47</f>
        <v/>
      </c>
      <c r="AM49" s="979">
        <f>AM44-AM47</f>
        <v/>
      </c>
      <c r="AN49" s="979">
        <f>AN44-AN47</f>
        <v/>
      </c>
      <c r="AO49" s="979">
        <f>AO44-AO47</f>
        <v/>
      </c>
      <c r="AP49" s="979">
        <f>AP44-AP47</f>
        <v/>
      </c>
      <c r="AQ49" s="979">
        <f>AQ44-AQ47</f>
        <v/>
      </c>
      <c r="AR49" s="979">
        <f>AR44-AR47</f>
        <v/>
      </c>
      <c r="AS49" s="979">
        <f>AS44-AS47</f>
        <v/>
      </c>
      <c r="AT49" s="979">
        <f>AT44-AT47</f>
        <v/>
      </c>
      <c r="AU49" s="979">
        <f>AU44-AU47</f>
        <v/>
      </c>
      <c r="AV49" s="979">
        <f>AV44-AV47</f>
        <v/>
      </c>
      <c r="AW49" s="979">
        <f>AW44-AW47</f>
        <v/>
      </c>
      <c r="AX49" s="979">
        <f>AX44-AX47</f>
        <v/>
      </c>
      <c r="AY49" s="979">
        <f>AY44-AY47</f>
        <v/>
      </c>
      <c r="AZ49" s="979">
        <f>AZ44-AZ47</f>
        <v/>
      </c>
      <c r="BA49" s="979">
        <f>BA44-BA47</f>
        <v/>
      </c>
      <c r="BB49" s="979">
        <f>BB44-BB47</f>
        <v/>
      </c>
      <c r="BC49" s="979">
        <f>BC44-BC47</f>
        <v/>
      </c>
      <c r="BD49" s="979">
        <f>BD44-BD47</f>
        <v/>
      </c>
      <c r="BE49" s="979">
        <f>BE44-BE47</f>
        <v/>
      </c>
      <c r="BF49" s="979">
        <f>BF44-BF47</f>
        <v/>
      </c>
      <c r="BG49" s="979">
        <f>BG44-BG47</f>
        <v/>
      </c>
      <c r="BH49" s="979">
        <f>BH44-BH47</f>
        <v/>
      </c>
      <c r="BI49" s="979">
        <f>BI44-BI47</f>
        <v/>
      </c>
      <c r="BJ49" s="979">
        <f>BJ44-BJ47</f>
        <v/>
      </c>
      <c r="BK49" s="979">
        <f>BK44-BK47</f>
        <v/>
      </c>
      <c r="BL49" s="979">
        <f>BL44-BL47</f>
        <v/>
      </c>
      <c r="BM49" s="979">
        <f>BM44-BM47</f>
        <v/>
      </c>
      <c r="BN49" s="979">
        <f>BN44-BN47</f>
        <v/>
      </c>
      <c r="BO49" s="979">
        <f>BO44-BO47</f>
        <v/>
      </c>
      <c r="BP49" s="979">
        <f>BP44-BP47</f>
        <v/>
      </c>
      <c r="BQ49" s="979">
        <f>BQ44-BQ47</f>
        <v/>
      </c>
      <c r="BR49" s="979">
        <f>BR44-BR47</f>
        <v/>
      </c>
      <c r="BS49" s="979">
        <f>BS44-BS47</f>
        <v/>
      </c>
      <c r="BT49" s="979">
        <f>BT44-BT47</f>
        <v/>
      </c>
      <c r="BU49" s="979">
        <f>BU44-BU47</f>
        <v/>
      </c>
      <c r="BV49" s="979">
        <f>BV44-BV47</f>
        <v/>
      </c>
      <c r="BW49" s="979">
        <f>BW44-BW47</f>
        <v/>
      </c>
      <c r="BX49" s="979">
        <f>BX44-BX47</f>
        <v/>
      </c>
      <c r="BY49" s="979">
        <f>BY44-BY47</f>
        <v/>
      </c>
      <c r="BZ49" s="979">
        <f>BZ44-BZ47</f>
        <v/>
      </c>
      <c r="CA49" s="979">
        <f>CA44-CA47</f>
        <v/>
      </c>
      <c r="CB49" s="979">
        <f>CB44-CB47</f>
        <v/>
      </c>
      <c r="CC49" s="979">
        <f>CC44-CC47</f>
        <v/>
      </c>
      <c r="CD49" s="979">
        <f>CD44-CD47</f>
        <v/>
      </c>
      <c r="CE49" s="979">
        <f>CE44-CE47</f>
        <v/>
      </c>
      <c r="CF49" s="979">
        <f>CF44-CF47</f>
        <v/>
      </c>
      <c r="CG49" s="979">
        <f>CG44-CG47</f>
        <v/>
      </c>
      <c r="CH49" s="979">
        <f>CH44-CH47</f>
        <v/>
      </c>
      <c r="CI49" s="979">
        <f>CI44-CI47</f>
        <v/>
      </c>
      <c r="CJ49" s="979">
        <f>CJ44-CJ47</f>
        <v/>
      </c>
      <c r="CK49" s="979">
        <f>CK44-CK47</f>
        <v/>
      </c>
      <c r="CL49" s="979">
        <f>CL44-CL47</f>
        <v/>
      </c>
      <c r="CM49" s="979">
        <f>CM44-CM47</f>
        <v/>
      </c>
      <c r="CN49" s="979">
        <f>CN44-CN47</f>
        <v/>
      </c>
      <c r="CO49" s="979">
        <f>CO44-CO47</f>
        <v/>
      </c>
      <c r="CP49" s="979">
        <f>CP44-CP47</f>
        <v/>
      </c>
      <c r="CQ49" s="979">
        <f>CQ44-CQ47</f>
        <v/>
      </c>
      <c r="CR49" s="979">
        <f>CR44-CR47</f>
        <v/>
      </c>
      <c r="CS49" s="979">
        <f>CS44-CS47</f>
        <v/>
      </c>
      <c r="CT49" s="979">
        <f>CT44-CT47</f>
        <v/>
      </c>
      <c r="CU49" s="979">
        <f>CU44-CU47</f>
        <v/>
      </c>
      <c r="CV49" s="979">
        <f>CV44-CV47</f>
        <v/>
      </c>
      <c r="CW49" s="979">
        <f>CW44-CW47</f>
        <v/>
      </c>
      <c r="CX49" s="979">
        <f>CX44-CX47</f>
        <v/>
      </c>
      <c r="CY49" s="979">
        <f>CY44-CY47</f>
        <v/>
      </c>
      <c r="CZ49" s="979">
        <f>CZ44-CZ47</f>
        <v/>
      </c>
      <c r="DA49" s="979">
        <f>DA44-DA47</f>
        <v/>
      </c>
      <c r="DB49" s="979">
        <f>DB44-DB47</f>
        <v/>
      </c>
      <c r="DC49" s="979">
        <f>DC44-DC47</f>
        <v/>
      </c>
      <c r="DD49" s="979">
        <f>DD44-DD47</f>
        <v/>
      </c>
      <c r="DE49" s="979">
        <f>DE44-DE47</f>
        <v/>
      </c>
      <c r="DF49" s="979">
        <f>DF44-DF47</f>
        <v/>
      </c>
      <c r="DG49" s="979">
        <f>DG44-DG47</f>
        <v/>
      </c>
      <c r="DH49" s="979">
        <f>DH44-DH47</f>
        <v/>
      </c>
      <c r="DI49" s="979">
        <f>DI44-DI47</f>
        <v/>
      </c>
      <c r="DJ49" s="979">
        <f>DJ44-DJ47</f>
        <v/>
      </c>
      <c r="DK49" s="979">
        <f>DK44-DK47</f>
        <v/>
      </c>
      <c r="DL49" s="979">
        <f>DL44-DL47</f>
        <v/>
      </c>
      <c r="DM49" s="979">
        <f>DM44-DM47</f>
        <v/>
      </c>
      <c r="DN49" s="979">
        <f>DN44-DN47</f>
        <v/>
      </c>
      <c r="DO49" s="979">
        <f>DO44-DO47</f>
        <v/>
      </c>
      <c r="DP49" s="979">
        <f>DP44-DP47</f>
        <v/>
      </c>
      <c r="DQ49" s="979">
        <f>DQ44-DQ47</f>
        <v/>
      </c>
      <c r="DR49" s="979">
        <f>DR44-DR47</f>
        <v/>
      </c>
      <c r="DS49" s="979">
        <f>DS44-DS47</f>
        <v/>
      </c>
      <c r="DT49" s="979">
        <f>DT44-DT47</f>
        <v/>
      </c>
      <c r="DU49" s="979">
        <f>DU44-DU47</f>
        <v/>
      </c>
      <c r="DV49" s="979">
        <f>DV44-DV47</f>
        <v/>
      </c>
      <c r="DW49" s="979">
        <f>DW44-DW47</f>
        <v/>
      </c>
      <c r="DX49" s="979">
        <f>DX44-DX47</f>
        <v/>
      </c>
      <c r="DY49" s="979">
        <f>DY44-DY47</f>
        <v/>
      </c>
      <c r="DZ49" s="979">
        <f>DZ44-DZ47</f>
        <v/>
      </c>
      <c r="EA49" s="979">
        <f>EA44-EA47</f>
        <v/>
      </c>
      <c r="EB49" s="979">
        <f>EB44-EB47</f>
        <v/>
      </c>
      <c r="EC49" s="979">
        <f>EC44-EC47</f>
        <v/>
      </c>
      <c r="ED49" s="979">
        <f>ED44-ED47</f>
        <v/>
      </c>
      <c r="EE49" s="979">
        <f>EE44-EE47</f>
        <v/>
      </c>
      <c r="EF49" s="979">
        <f>EF44-EF47</f>
        <v/>
      </c>
      <c r="EG49" s="979">
        <f>EG44-EG47</f>
        <v/>
      </c>
      <c r="EH49" s="979">
        <f>EH44-EH47</f>
        <v/>
      </c>
      <c r="EI49" s="979">
        <f>EI44-EI47</f>
        <v/>
      </c>
      <c r="EJ49" s="979">
        <f>EJ44-EJ47</f>
        <v/>
      </c>
      <c r="EK49" s="979">
        <f>EK44-EK47</f>
        <v/>
      </c>
      <c r="EL49" s="979">
        <f>EL44-EL47</f>
        <v/>
      </c>
      <c r="EM49" s="979">
        <f>EM44-EM47</f>
        <v/>
      </c>
      <c r="EN49" s="979">
        <f>EN44-EN47</f>
        <v/>
      </c>
      <c r="EO49" s="979">
        <f>EO44-EO47</f>
        <v/>
      </c>
      <c r="EP49" s="979">
        <f>EP44-EP47</f>
        <v/>
      </c>
      <c r="EQ49" s="979">
        <f>EQ44-EQ47</f>
        <v/>
      </c>
      <c r="ER49" s="979">
        <f>ER44-ER47</f>
        <v/>
      </c>
      <c r="ES49" s="979">
        <f>ES44-ES47</f>
        <v/>
      </c>
      <c r="ET49" s="979">
        <f>ET44-ET47</f>
        <v/>
      </c>
      <c r="EU49" s="979">
        <f>EU44-EU47</f>
        <v/>
      </c>
      <c r="EV49" s="979">
        <f>EV44-EV47</f>
        <v/>
      </c>
    </row>
    <row r="50" ht="15" customHeight="1" s="546">
      <c r="E50" s="982" t="n"/>
      <c r="R50" s="940" t="n"/>
      <c r="T50" s="961" t="n"/>
      <c r="U50" s="961" t="n"/>
      <c r="V50" s="961" t="n"/>
      <c r="W50" s="961" t="n"/>
      <c r="X50" s="961" t="n"/>
      <c r="Y50" s="961" t="n"/>
      <c r="Z50" s="961" t="n"/>
      <c r="AA50" s="961" t="n"/>
      <c r="AB50" s="961" t="n"/>
      <c r="AC50" s="961" t="n"/>
      <c r="AD50" s="961" t="n"/>
      <c r="AE50" s="961" t="n"/>
      <c r="AF50" s="961" t="n"/>
      <c r="AG50" s="961" t="n"/>
      <c r="AH50" s="961" t="n"/>
      <c r="AI50" s="961" t="n"/>
      <c r="AJ50" s="961" t="n"/>
      <c r="AK50" s="961" t="n"/>
      <c r="AL50" s="961" t="n"/>
      <c r="AM50" s="961" t="n"/>
      <c r="AN50" s="961" t="n"/>
      <c r="AO50" s="961" t="n"/>
      <c r="AP50" s="961" t="n"/>
      <c r="AQ50" s="961" t="n"/>
      <c r="AR50" s="961" t="n"/>
      <c r="AS50" s="961" t="n"/>
      <c r="AT50" s="961" t="n"/>
      <c r="AU50" s="961" t="n"/>
      <c r="AV50" s="961" t="n"/>
      <c r="AW50" s="961" t="n"/>
      <c r="AX50" s="961" t="n"/>
      <c r="AY50" s="961" t="n"/>
      <c r="AZ50" s="961" t="n"/>
      <c r="BA50" s="961" t="n"/>
      <c r="BB50" s="961" t="n"/>
      <c r="BC50" s="961" t="n"/>
      <c r="BD50" s="961" t="n"/>
      <c r="BE50" s="961" t="n"/>
      <c r="BF50" s="961" t="n"/>
      <c r="BG50" s="961" t="n"/>
      <c r="BH50" s="961" t="n"/>
      <c r="BI50" s="961" t="n"/>
      <c r="BJ50" s="961" t="n"/>
      <c r="BK50" s="961" t="n"/>
      <c r="BL50" s="961" t="n"/>
      <c r="BM50" s="961" t="n"/>
      <c r="BN50" s="961" t="n"/>
      <c r="BO50" s="961" t="n"/>
      <c r="BP50" s="961" t="n"/>
      <c r="BQ50" s="961" t="n"/>
      <c r="BR50" s="961" t="n"/>
      <c r="BS50" s="961" t="n"/>
      <c r="BT50" s="961" t="n"/>
      <c r="BU50" s="961" t="n"/>
      <c r="BV50" s="961" t="n"/>
      <c r="BW50" s="961" t="n"/>
      <c r="BX50" s="961" t="n"/>
      <c r="BY50" s="961" t="n"/>
      <c r="BZ50" s="961" t="n"/>
      <c r="CA50" s="961" t="n"/>
      <c r="CB50" s="961" t="n"/>
      <c r="CC50" s="961" t="n"/>
      <c r="CD50" s="961" t="n"/>
      <c r="CE50" s="961" t="n"/>
      <c r="CF50" s="961" t="n"/>
      <c r="CG50" s="961" t="n"/>
      <c r="CH50" s="961" t="n"/>
      <c r="CI50" s="961" t="n"/>
      <c r="CJ50" s="961" t="n"/>
      <c r="CK50" s="961" t="n"/>
      <c r="CL50" s="961" t="n"/>
      <c r="CM50" s="961" t="n"/>
      <c r="CN50" s="961" t="n"/>
      <c r="CO50" s="961" t="n"/>
      <c r="CP50" s="961" t="n"/>
      <c r="CQ50" s="961" t="n"/>
      <c r="CR50" s="961" t="n"/>
      <c r="CS50" s="961" t="n"/>
      <c r="CT50" s="961" t="n"/>
      <c r="CU50" s="961" t="n"/>
      <c r="CV50" s="961" t="n"/>
      <c r="CW50" s="961" t="n"/>
      <c r="CX50" s="961" t="n"/>
      <c r="CY50" s="961" t="n"/>
      <c r="CZ50" s="961" t="n"/>
      <c r="DA50" s="961" t="n"/>
      <c r="DB50" s="961" t="n"/>
      <c r="DC50" s="961" t="n"/>
      <c r="DD50" s="961" t="n"/>
      <c r="DE50" s="961" t="n"/>
      <c r="DF50" s="961" t="n"/>
      <c r="DG50" s="961" t="n"/>
      <c r="DH50" s="961" t="n"/>
      <c r="DI50" s="961" t="n"/>
      <c r="DJ50" s="961" t="n"/>
      <c r="DK50" s="961" t="n"/>
      <c r="DL50" s="961" t="n"/>
      <c r="DM50" s="961" t="n"/>
      <c r="DN50" s="961" t="n"/>
      <c r="DO50" s="961" t="n"/>
      <c r="DP50" s="961" t="n"/>
      <c r="DQ50" s="961" t="n"/>
      <c r="DR50" s="961" t="n"/>
      <c r="DS50" s="961" t="n"/>
      <c r="DT50" s="961" t="n"/>
      <c r="DU50" s="961" t="n"/>
      <c r="DV50" s="961" t="n"/>
      <c r="DW50" s="961" t="n"/>
      <c r="DX50" s="961" t="n"/>
      <c r="DY50" s="961" t="n"/>
      <c r="DZ50" s="961" t="n"/>
      <c r="EA50" s="961" t="n"/>
      <c r="EB50" s="961" t="n"/>
      <c r="EC50" s="961" t="n"/>
      <c r="ED50" s="961" t="n"/>
      <c r="EE50" s="961" t="n"/>
      <c r="EF50" s="961" t="n"/>
      <c r="EG50" s="961" t="n"/>
      <c r="EH50" s="961" t="n"/>
      <c r="EI50" s="961" t="n"/>
      <c r="EJ50" s="961" t="n"/>
      <c r="EK50" s="961" t="n"/>
      <c r="EL50" s="961" t="n"/>
      <c r="EM50" s="961" t="n"/>
      <c r="EN50" s="961" t="n"/>
      <c r="EO50" s="961" t="n"/>
      <c r="EP50" s="961" t="n"/>
      <c r="EQ50" s="961" t="n"/>
      <c r="ER50" s="961" t="n"/>
      <c r="ES50" s="961" t="n"/>
      <c r="ET50" s="961" t="n"/>
      <c r="EU50" s="961" t="n"/>
      <c r="EV50" s="961" t="n"/>
    </row>
    <row r="51" ht="15" customHeight="1" s="546">
      <c r="C51" s="1020" t="n"/>
      <c r="D51" s="1020" t="n"/>
      <c r="E51" s="1021" t="n"/>
      <c r="F51" s="1022">
        <f>F2</f>
        <v/>
      </c>
      <c r="G51" s="1022">
        <f>G2</f>
        <v/>
      </c>
      <c r="H51" s="1022">
        <f>H2</f>
        <v/>
      </c>
      <c r="I51" s="1022">
        <f>I2</f>
        <v/>
      </c>
      <c r="J51" s="1022">
        <f>J2</f>
        <v/>
      </c>
      <c r="K51" s="1022">
        <f>K2</f>
        <v/>
      </c>
      <c r="L51" s="1022">
        <f>L2</f>
        <v/>
      </c>
      <c r="M51" s="1022">
        <f>M2</f>
        <v/>
      </c>
      <c r="N51" s="1022">
        <f>N2</f>
        <v/>
      </c>
      <c r="O51" s="1022">
        <f>O2</f>
        <v/>
      </c>
      <c r="P51" s="1022">
        <f>P2</f>
        <v/>
      </c>
      <c r="R51" s="940" t="n"/>
      <c r="T51" s="961" t="n"/>
      <c r="U51" s="961" t="n"/>
      <c r="V51" s="961" t="n"/>
      <c r="W51" s="961" t="n"/>
      <c r="X51" s="961" t="n"/>
      <c r="Y51" s="961" t="n"/>
      <c r="Z51" s="961" t="n"/>
      <c r="AA51" s="961" t="n"/>
      <c r="AB51" s="961" t="n"/>
      <c r="AC51" s="961" t="n"/>
      <c r="AD51" s="961" t="n"/>
      <c r="AE51" s="961" t="n"/>
      <c r="AF51" s="961" t="n"/>
      <c r="AG51" s="961" t="n"/>
      <c r="AH51" s="961" t="n"/>
      <c r="AI51" s="961" t="n"/>
      <c r="AJ51" s="961" t="n"/>
      <c r="AK51" s="961" t="n"/>
      <c r="AL51" s="961" t="n"/>
      <c r="AM51" s="961" t="n"/>
      <c r="AN51" s="961" t="n"/>
      <c r="AO51" s="961" t="n"/>
      <c r="AP51" s="961" t="n"/>
      <c r="AQ51" s="961" t="n"/>
      <c r="AR51" s="961" t="n"/>
      <c r="AS51" s="961" t="n"/>
      <c r="AT51" s="961" t="n"/>
      <c r="AU51" s="961" t="n"/>
      <c r="AV51" s="961" t="n"/>
      <c r="AW51" s="961" t="n"/>
      <c r="AX51" s="961" t="n"/>
      <c r="AY51" s="961" t="n"/>
      <c r="AZ51" s="961" t="n"/>
      <c r="BA51" s="961" t="n"/>
      <c r="BB51" s="961" t="n"/>
      <c r="BC51" s="961" t="n"/>
      <c r="BD51" s="961" t="n"/>
      <c r="BE51" s="961" t="n"/>
      <c r="BF51" s="961" t="n"/>
      <c r="BG51" s="961" t="n"/>
      <c r="BH51" s="961" t="n"/>
      <c r="BI51" s="961" t="n"/>
      <c r="BJ51" s="961" t="n"/>
      <c r="BK51" s="961" t="n"/>
      <c r="BL51" s="961" t="n"/>
      <c r="BM51" s="961" t="n"/>
      <c r="BN51" s="961" t="n"/>
      <c r="BO51" s="961" t="n"/>
      <c r="BP51" s="961" t="n"/>
      <c r="BQ51" s="961" t="n"/>
      <c r="BR51" s="961" t="n"/>
      <c r="BS51" s="961" t="n"/>
      <c r="BT51" s="961" t="n"/>
      <c r="BU51" s="961" t="n"/>
      <c r="BV51" s="961" t="n"/>
      <c r="BW51" s="961" t="n"/>
      <c r="BX51" s="961" t="n"/>
      <c r="BY51" s="961" t="n"/>
      <c r="BZ51" s="961" t="n"/>
      <c r="CA51" s="961" t="n"/>
      <c r="CB51" s="961" t="n"/>
      <c r="CC51" s="961" t="n"/>
      <c r="CD51" s="961" t="n"/>
      <c r="CE51" s="961" t="n"/>
      <c r="CF51" s="961" t="n"/>
      <c r="CG51" s="961" t="n"/>
      <c r="CH51" s="961" t="n"/>
      <c r="CI51" s="961" t="n"/>
      <c r="CJ51" s="961" t="n"/>
      <c r="CK51" s="961" t="n"/>
      <c r="CL51" s="961" t="n"/>
      <c r="CM51" s="961" t="n"/>
      <c r="CN51" s="961" t="n"/>
      <c r="CO51" s="961" t="n"/>
      <c r="CP51" s="961" t="n"/>
      <c r="CQ51" s="961" t="n"/>
      <c r="CR51" s="961" t="n"/>
      <c r="CS51" s="961" t="n"/>
      <c r="CT51" s="961" t="n"/>
      <c r="CU51" s="961" t="n"/>
      <c r="CV51" s="961" t="n"/>
      <c r="CW51" s="961" t="n"/>
      <c r="CX51" s="961" t="n"/>
      <c r="CY51" s="961" t="n"/>
      <c r="CZ51" s="961" t="n"/>
      <c r="DA51" s="961" t="n"/>
      <c r="DB51" s="961" t="n"/>
      <c r="DC51" s="961" t="n"/>
      <c r="DD51" s="961" t="n"/>
      <c r="DE51" s="961" t="n"/>
      <c r="DF51" s="961" t="n"/>
      <c r="DG51" s="961" t="n"/>
      <c r="DH51" s="961" t="n"/>
      <c r="DI51" s="961" t="n"/>
      <c r="DJ51" s="961" t="n"/>
      <c r="DK51" s="961" t="n"/>
      <c r="DL51" s="961" t="n"/>
      <c r="DM51" s="961" t="n"/>
      <c r="DN51" s="961" t="n"/>
      <c r="DO51" s="961" t="n"/>
      <c r="DP51" s="961" t="n"/>
      <c r="DQ51" s="961" t="n"/>
      <c r="DR51" s="961" t="n"/>
      <c r="DS51" s="961" t="n"/>
      <c r="DT51" s="961" t="n"/>
      <c r="DU51" s="961" t="n"/>
      <c r="DV51" s="961" t="n"/>
      <c r="DW51" s="961" t="n"/>
      <c r="DX51" s="961" t="n"/>
      <c r="DY51" s="961" t="n"/>
      <c r="DZ51" s="961" t="n"/>
      <c r="EA51" s="961" t="n"/>
      <c r="EB51" s="961" t="n"/>
      <c r="EC51" s="961" t="n"/>
      <c r="ED51" s="961" t="n"/>
      <c r="EE51" s="961" t="n"/>
      <c r="EF51" s="961" t="n"/>
      <c r="EG51" s="961" t="n"/>
      <c r="EH51" s="961" t="n"/>
      <c r="EI51" s="961" t="n"/>
      <c r="EJ51" s="961" t="n"/>
      <c r="EK51" s="961" t="n"/>
      <c r="EL51" s="961" t="n"/>
      <c r="EM51" s="961" t="n"/>
      <c r="EN51" s="961" t="n"/>
      <c r="EO51" s="961" t="n"/>
      <c r="EP51" s="961" t="n"/>
      <c r="EQ51" s="961" t="n"/>
      <c r="ER51" s="961" t="n"/>
      <c r="ES51" s="961" t="n"/>
      <c r="ET51" s="961" t="n"/>
      <c r="EU51" s="961" t="n"/>
      <c r="EV51" s="961" t="n"/>
    </row>
    <row r="52" ht="15" customHeight="1" s="546">
      <c r="C52" s="1023" t="inlineStr">
        <is>
          <t>For the Period Ending</t>
        </is>
      </c>
      <c r="D52" s="1024" t="n"/>
      <c r="E52" s="1025" t="n"/>
      <c r="F52" s="1026">
        <f>F4</f>
        <v/>
      </c>
      <c r="G52" s="1026">
        <f>G4</f>
        <v/>
      </c>
      <c r="H52" s="1026">
        <f>H4</f>
        <v/>
      </c>
      <c r="I52" s="1026">
        <f>I4</f>
        <v/>
      </c>
      <c r="J52" s="1026">
        <f>J4</f>
        <v/>
      </c>
      <c r="K52" s="1026">
        <f>K4</f>
        <v/>
      </c>
      <c r="L52" s="1026">
        <f>L4</f>
        <v/>
      </c>
      <c r="M52" s="1026">
        <f>M4</f>
        <v/>
      </c>
      <c r="N52" s="1026">
        <f>N4</f>
        <v/>
      </c>
      <c r="O52" s="1026">
        <f>O4</f>
        <v/>
      </c>
      <c r="P52" s="1026">
        <f>P4</f>
        <v/>
      </c>
      <c r="R52" s="940" t="n"/>
      <c r="T52" s="961" t="n"/>
      <c r="U52" s="961" t="n"/>
      <c r="V52" s="961" t="n"/>
      <c r="W52" s="961" t="n"/>
      <c r="X52" s="961" t="n"/>
      <c r="Y52" s="961" t="n"/>
      <c r="Z52" s="961" t="n"/>
      <c r="AA52" s="961" t="n"/>
      <c r="AB52" s="961" t="n"/>
      <c r="AC52" s="961" t="n"/>
      <c r="AD52" s="961" t="n"/>
      <c r="AE52" s="961" t="n"/>
      <c r="AF52" s="961" t="n"/>
      <c r="AG52" s="961" t="n"/>
      <c r="AH52" s="961" t="n"/>
      <c r="AI52" s="961" t="n"/>
      <c r="AJ52" s="961" t="n"/>
      <c r="AK52" s="961" t="n"/>
      <c r="AL52" s="961" t="n"/>
      <c r="AM52" s="961" t="n"/>
      <c r="AN52" s="961" t="n"/>
      <c r="AO52" s="961" t="n"/>
      <c r="AP52" s="961" t="n"/>
      <c r="AQ52" s="961" t="n"/>
      <c r="AR52" s="961" t="n"/>
      <c r="AS52" s="961" t="n"/>
      <c r="AT52" s="961" t="n"/>
      <c r="AU52" s="961" t="n"/>
      <c r="AV52" s="961" t="n"/>
      <c r="AW52" s="961" t="n"/>
      <c r="AX52" s="961" t="n"/>
      <c r="AY52" s="961" t="n"/>
      <c r="AZ52" s="961" t="n"/>
      <c r="BA52" s="961" t="n"/>
      <c r="BB52" s="961" t="n"/>
      <c r="BC52" s="961" t="n"/>
      <c r="BD52" s="961" t="n"/>
      <c r="BE52" s="961" t="n"/>
      <c r="BF52" s="961" t="n"/>
      <c r="BG52" s="961" t="n"/>
      <c r="BH52" s="961" t="n"/>
      <c r="BI52" s="961" t="n"/>
      <c r="BJ52" s="961" t="n"/>
      <c r="BK52" s="961" t="n"/>
      <c r="BL52" s="961" t="n"/>
      <c r="BM52" s="961" t="n"/>
      <c r="BN52" s="961" t="n"/>
      <c r="BO52" s="961" t="n"/>
      <c r="BP52" s="961" t="n"/>
      <c r="BQ52" s="961" t="n"/>
      <c r="BR52" s="961" t="n"/>
      <c r="BS52" s="961" t="n"/>
      <c r="BT52" s="961" t="n"/>
      <c r="BU52" s="961" t="n"/>
      <c r="BV52" s="961" t="n"/>
      <c r="BW52" s="961" t="n"/>
      <c r="BX52" s="961" t="n"/>
      <c r="BY52" s="961" t="n"/>
      <c r="BZ52" s="961" t="n"/>
      <c r="CA52" s="961" t="n"/>
      <c r="CB52" s="961" t="n"/>
      <c r="CC52" s="961" t="n"/>
      <c r="CD52" s="961" t="n"/>
      <c r="CE52" s="961" t="n"/>
      <c r="CF52" s="961" t="n"/>
      <c r="CG52" s="961" t="n"/>
      <c r="CH52" s="961" t="n"/>
      <c r="CI52" s="961" t="n"/>
      <c r="CJ52" s="961" t="n"/>
      <c r="CK52" s="961" t="n"/>
      <c r="CL52" s="961" t="n"/>
      <c r="CM52" s="961" t="n"/>
      <c r="CN52" s="961" t="n"/>
      <c r="CO52" s="961" t="n"/>
      <c r="CP52" s="961" t="n"/>
      <c r="CQ52" s="961" t="n"/>
      <c r="CR52" s="961" t="n"/>
      <c r="CS52" s="961" t="n"/>
      <c r="CT52" s="961" t="n"/>
      <c r="CU52" s="961" t="n"/>
      <c r="CV52" s="961" t="n"/>
      <c r="CW52" s="961" t="n"/>
      <c r="CX52" s="961" t="n"/>
      <c r="CY52" s="961" t="n"/>
      <c r="CZ52" s="961" t="n"/>
      <c r="DA52" s="961" t="n"/>
      <c r="DB52" s="961" t="n"/>
      <c r="DC52" s="961" t="n"/>
      <c r="DD52" s="961" t="n"/>
      <c r="DE52" s="961" t="n"/>
      <c r="DF52" s="961" t="n"/>
      <c r="DG52" s="961" t="n"/>
      <c r="DH52" s="961" t="n"/>
      <c r="DI52" s="961" t="n"/>
      <c r="DJ52" s="961" t="n"/>
      <c r="DK52" s="961" t="n"/>
      <c r="DL52" s="961" t="n"/>
      <c r="DM52" s="961" t="n"/>
      <c r="DN52" s="961" t="n"/>
      <c r="DO52" s="961" t="n"/>
      <c r="DP52" s="961" t="n"/>
      <c r="DQ52" s="961" t="n"/>
      <c r="DR52" s="961" t="n"/>
      <c r="DS52" s="961" t="n"/>
      <c r="DT52" s="961" t="n"/>
      <c r="DU52" s="961" t="n"/>
      <c r="DV52" s="961" t="n"/>
      <c r="DW52" s="961" t="n"/>
      <c r="DX52" s="961" t="n"/>
      <c r="DY52" s="961" t="n"/>
      <c r="DZ52" s="961" t="n"/>
      <c r="EA52" s="961" t="n"/>
      <c r="EB52" s="961" t="n"/>
      <c r="EC52" s="961" t="n"/>
      <c r="ED52" s="961" t="n"/>
      <c r="EE52" s="961" t="n"/>
      <c r="EF52" s="961" t="n"/>
      <c r="EG52" s="961" t="n"/>
      <c r="EH52" s="961" t="n"/>
      <c r="EI52" s="961" t="n"/>
      <c r="EJ52" s="961" t="n"/>
      <c r="EK52" s="961" t="n"/>
      <c r="EL52" s="961" t="n"/>
      <c r="EM52" s="961" t="n"/>
      <c r="EN52" s="961" t="n"/>
      <c r="EO52" s="961" t="n"/>
      <c r="EP52" s="961" t="n"/>
      <c r="EQ52" s="961" t="n"/>
      <c r="ER52" s="961" t="n"/>
      <c r="ES52" s="961" t="n"/>
      <c r="ET52" s="961" t="n"/>
      <c r="EU52" s="961" t="n"/>
      <c r="EV52" s="961" t="n"/>
    </row>
    <row r="53" ht="15" customHeight="1" s="546">
      <c r="C53" s="1027">
        <f>R53</f>
        <v/>
      </c>
      <c r="D53" s="1028" t="n"/>
      <c r="E53" s="1029" t="n"/>
      <c r="F53" s="1030" t="n"/>
      <c r="G53" s="1031" t="n"/>
      <c r="H53" s="1031" t="n"/>
      <c r="I53" s="1031" t="n"/>
      <c r="J53" s="1031" t="n"/>
      <c r="K53" s="1031" t="n"/>
      <c r="L53" s="1031" t="n"/>
      <c r="M53" s="1031" t="n"/>
      <c r="N53" s="1031" t="n"/>
      <c r="O53" s="1031" t="n"/>
      <c r="P53" s="1031" t="n"/>
      <c r="R53" s="940" t="inlineStr">
        <is>
          <t>UNLEVERED GROSS DEAL LEVEL RETURNS</t>
        </is>
      </c>
      <c r="T53" s="961" t="n"/>
      <c r="U53" s="961" t="n"/>
      <c r="V53" s="961" t="n"/>
      <c r="W53" s="961" t="n"/>
      <c r="X53" s="961" t="n"/>
      <c r="Y53" s="961" t="n"/>
      <c r="Z53" s="961" t="n"/>
      <c r="AA53" s="961" t="n"/>
      <c r="AB53" s="961" t="n"/>
      <c r="AC53" s="961" t="n"/>
      <c r="AD53" s="961" t="n"/>
      <c r="AE53" s="961" t="n"/>
      <c r="AF53" s="961" t="n"/>
      <c r="AG53" s="961" t="n"/>
      <c r="AH53" s="961" t="n"/>
      <c r="AI53" s="961" t="n"/>
      <c r="AJ53" s="961" t="n"/>
      <c r="AK53" s="961" t="n"/>
      <c r="AL53" s="961" t="n"/>
      <c r="AM53" s="961" t="n"/>
      <c r="AN53" s="961" t="n"/>
      <c r="AO53" s="961" t="n"/>
      <c r="AP53" s="961" t="n"/>
      <c r="AQ53" s="961" t="n"/>
      <c r="AR53" s="961" t="n"/>
      <c r="AS53" s="961" t="n"/>
      <c r="AT53" s="961" t="n"/>
      <c r="AU53" s="961" t="n"/>
      <c r="AV53" s="961" t="n"/>
      <c r="AW53" s="961" t="n"/>
      <c r="AX53" s="961" t="n"/>
      <c r="AY53" s="961" t="n"/>
      <c r="AZ53" s="961" t="n"/>
      <c r="BA53" s="961" t="n"/>
      <c r="BB53" s="961" t="n"/>
      <c r="BC53" s="961" t="n"/>
      <c r="BD53" s="961" t="n"/>
      <c r="BE53" s="961" t="n"/>
      <c r="BF53" s="961" t="n"/>
      <c r="BG53" s="961" t="n"/>
      <c r="BH53" s="961" t="n"/>
      <c r="BI53" s="961" t="n"/>
      <c r="BJ53" s="961" t="n"/>
      <c r="BK53" s="961" t="n"/>
      <c r="BL53" s="961" t="n"/>
      <c r="BM53" s="961" t="n"/>
      <c r="BN53" s="961" t="n"/>
      <c r="BO53" s="961" t="n"/>
      <c r="BP53" s="961" t="n"/>
      <c r="BQ53" s="961" t="n"/>
      <c r="BR53" s="961" t="n"/>
      <c r="BS53" s="961" t="n"/>
      <c r="BT53" s="961" t="n"/>
      <c r="BU53" s="961" t="n"/>
      <c r="BV53" s="961" t="n"/>
      <c r="BW53" s="961" t="n"/>
      <c r="BX53" s="961" t="n"/>
      <c r="BY53" s="961" t="n"/>
      <c r="BZ53" s="961" t="n"/>
      <c r="CA53" s="961" t="n"/>
      <c r="CB53" s="961" t="n"/>
      <c r="CC53" s="961" t="n"/>
      <c r="CD53" s="961" t="n"/>
      <c r="CE53" s="961" t="n"/>
      <c r="CF53" s="961" t="n"/>
      <c r="CG53" s="961" t="n"/>
      <c r="CH53" s="961" t="n"/>
      <c r="CI53" s="961" t="n"/>
      <c r="CJ53" s="961" t="n"/>
      <c r="CK53" s="961" t="n"/>
      <c r="CL53" s="961" t="n"/>
      <c r="CM53" s="961" t="n"/>
      <c r="CN53" s="961" t="n"/>
      <c r="CO53" s="961" t="n"/>
      <c r="CP53" s="961" t="n"/>
      <c r="CQ53" s="961" t="n"/>
      <c r="CR53" s="961" t="n"/>
      <c r="CS53" s="961" t="n"/>
      <c r="CT53" s="961" t="n"/>
      <c r="CU53" s="961" t="n"/>
      <c r="CV53" s="961" t="n"/>
      <c r="CW53" s="961" t="n"/>
      <c r="CX53" s="961" t="n"/>
      <c r="CY53" s="961" t="n"/>
      <c r="CZ53" s="961" t="n"/>
      <c r="DA53" s="961" t="n"/>
      <c r="DB53" s="961" t="n"/>
      <c r="DC53" s="961" t="n"/>
      <c r="DD53" s="961" t="n"/>
      <c r="DE53" s="961" t="n"/>
      <c r="DF53" s="961" t="n"/>
      <c r="DG53" s="961" t="n"/>
      <c r="DH53" s="961" t="n"/>
      <c r="DI53" s="961" t="n"/>
      <c r="DJ53" s="961" t="n"/>
      <c r="DK53" s="961" t="n"/>
      <c r="DL53" s="961" t="n"/>
      <c r="DM53" s="961" t="n"/>
      <c r="DN53" s="961" t="n"/>
      <c r="DO53" s="961" t="n"/>
      <c r="DP53" s="961" t="n"/>
      <c r="DQ53" s="961" t="n"/>
      <c r="DR53" s="961" t="n"/>
      <c r="DS53" s="961" t="n"/>
      <c r="DT53" s="961" t="n"/>
      <c r="DU53" s="961" t="n"/>
      <c r="DV53" s="961" t="n"/>
      <c r="DW53" s="961" t="n"/>
      <c r="DX53" s="961" t="n"/>
      <c r="DY53" s="961" t="n"/>
      <c r="DZ53" s="961" t="n"/>
      <c r="EA53" s="961" t="n"/>
      <c r="EB53" s="961" t="n"/>
      <c r="EC53" s="961" t="n"/>
      <c r="ED53" s="961" t="n"/>
      <c r="EE53" s="961" t="n"/>
      <c r="EF53" s="961" t="n"/>
      <c r="EG53" s="961" t="n"/>
      <c r="EH53" s="961" t="n"/>
      <c r="EI53" s="961" t="n"/>
      <c r="EJ53" s="961" t="n"/>
      <c r="EK53" s="961" t="n"/>
      <c r="EL53" s="961" t="n"/>
      <c r="EM53" s="961" t="n"/>
      <c r="EN53" s="961" t="n"/>
      <c r="EO53" s="961" t="n"/>
      <c r="EP53" s="961" t="n"/>
      <c r="EQ53" s="961" t="n"/>
      <c r="ER53" s="961" t="n"/>
      <c r="ES53" s="961" t="n"/>
      <c r="ET53" s="961" t="n"/>
      <c r="EU53" s="961" t="n"/>
      <c r="EV53" s="961" t="n"/>
    </row>
    <row r="54" ht="15" customHeight="1" s="546">
      <c r="C54" s="759">
        <f>R54</f>
        <v/>
      </c>
      <c r="E54" s="982" t="n"/>
      <c r="F54" s="961">
        <f>SUMIFS($T54:$EV54,$T$2:$EV$2,F$2)</f>
        <v/>
      </c>
      <c r="G54" s="961">
        <f>SUMIFS($T54:$EV54,$T$2:$EV$2,G$2)</f>
        <v/>
      </c>
      <c r="H54" s="961">
        <f>SUMIFS($T54:$EV54,$T$2:$EV$2,H$2)</f>
        <v/>
      </c>
      <c r="I54" s="961">
        <f>SUMIFS($T54:$EV54,$T$2:$EV$2,I$2)</f>
        <v/>
      </c>
      <c r="J54" s="961">
        <f>SUMIFS($T54:$EV54,$T$2:$EV$2,J$2)</f>
        <v/>
      </c>
      <c r="K54" s="961">
        <f>SUMIFS($T54:$EV54,$T$2:$EV$2,K$2)</f>
        <v/>
      </c>
      <c r="L54" s="961">
        <f>SUMIFS($T54:$EV54,$T$2:$EV$2,L$2)</f>
        <v/>
      </c>
      <c r="M54" s="961">
        <f>SUMIFS($T54:$EV54,$T$2:$EV$2,M$2)</f>
        <v/>
      </c>
      <c r="N54" s="961">
        <f>SUMIFS($T54:$EV54,$T$2:$EV$2,N$2)</f>
        <v/>
      </c>
      <c r="O54" s="961">
        <f>SUMIFS($T54:$EV54,$T$2:$EV$2,O$2)</f>
        <v/>
      </c>
      <c r="P54" s="961">
        <f>SUMIFS($T54:$EV54,$T$2:$EV$2,P$2)</f>
        <v/>
      </c>
      <c r="R54" s="759" t="inlineStr">
        <is>
          <t>Purchase &amp; Sale</t>
        </is>
      </c>
      <c r="T54" s="961">
        <f>IFERROR(IF(T3=0,-Inputs!$M$42,IF(T3=Hold*12,T45,0)),0)</f>
        <v/>
      </c>
      <c r="U54" s="961">
        <f>IFERROR(IF(U3=0,-Inputs!$M$42,IF(U3=Hold*12,U45,0)),0)</f>
        <v/>
      </c>
      <c r="V54" s="961">
        <f>IFERROR(IF(V3=0,-Inputs!$M$42,IF(V3=Hold*12,V45,0)),0)</f>
        <v/>
      </c>
      <c r="W54" s="961">
        <f>IFERROR(IF(W3=0,-Inputs!$M$42,IF(W3=Hold*12,W45,0)),0)</f>
        <v/>
      </c>
      <c r="X54" s="961">
        <f>IFERROR(IF(X3=0,-Inputs!$M$42,IF(X3=Hold*12,X45,0)),0)</f>
        <v/>
      </c>
      <c r="Y54" s="961">
        <f>IFERROR(IF(Y3=0,-Inputs!$M$42,IF(Y3=Hold*12,Y45,0)),0)</f>
        <v/>
      </c>
      <c r="Z54" s="961">
        <f>IFERROR(IF(Z3=0,-Inputs!$M$42,IF(Z3=Hold*12,Z45,0)),0)</f>
        <v/>
      </c>
      <c r="AA54" s="961">
        <f>IFERROR(IF(AA3=0,-Inputs!$M$42,IF(AA3=Hold*12,AA45,0)),0)</f>
        <v/>
      </c>
      <c r="AB54" s="961">
        <f>IFERROR(IF(AB3=0,-Inputs!$M$42,IF(AB3=Hold*12,AB45,0)),0)</f>
        <v/>
      </c>
      <c r="AC54" s="961">
        <f>IFERROR(IF(AC3=0,-Inputs!$M$42,IF(AC3=Hold*12,AC45,0)),0)</f>
        <v/>
      </c>
      <c r="AD54" s="961">
        <f>IFERROR(IF(AD3=0,-Inputs!$M$42,IF(AD3=Hold*12,AD45,0)),0)</f>
        <v/>
      </c>
      <c r="AE54" s="961">
        <f>IFERROR(IF(AE3=0,-Inputs!$M$42,IF(AE3=Hold*12,AE45,0)),0)</f>
        <v/>
      </c>
      <c r="AF54" s="961">
        <f>IFERROR(IF(AF3=0,-Inputs!$M$42,IF(AF3=Hold*12,AF45,0)),0)</f>
        <v/>
      </c>
      <c r="AG54" s="961">
        <f>IFERROR(IF(AG3=0,-Inputs!$M$42,IF(AG3=Hold*12,AG45,0)),0)</f>
        <v/>
      </c>
      <c r="AH54" s="961">
        <f>IFERROR(IF(AH3=0,-Inputs!$M$42,IF(AH3=Hold*12,AH45,0)),0)</f>
        <v/>
      </c>
      <c r="AI54" s="961">
        <f>IFERROR(IF(AI3=0,-Inputs!$M$42,IF(AI3=Hold*12,AI45,0)),0)</f>
        <v/>
      </c>
      <c r="AJ54" s="961">
        <f>IFERROR(IF(AJ3=0,-Inputs!$M$42,IF(AJ3=Hold*12,AJ45,0)),0)</f>
        <v/>
      </c>
      <c r="AK54" s="961">
        <f>IFERROR(IF(AK3=0,-Inputs!$M$42,IF(AK3=Hold*12,AK45,0)),0)</f>
        <v/>
      </c>
      <c r="AL54" s="961">
        <f>IFERROR(IF(AL3=0,-Inputs!$M$42,IF(AL3=Hold*12,AL45,0)),0)</f>
        <v/>
      </c>
      <c r="AM54" s="961">
        <f>IFERROR(IF(AM3=0,-Inputs!$M$42,IF(AM3=Hold*12,AM45,0)),0)</f>
        <v/>
      </c>
      <c r="AN54" s="961">
        <f>IFERROR(IF(AN3=0,-Inputs!$M$42,IF(AN3=Hold*12,AN45,0)),0)</f>
        <v/>
      </c>
      <c r="AO54" s="961">
        <f>IFERROR(IF(AO3=0,-Inputs!$M$42,IF(AO3=Hold*12,AO45,0)),0)</f>
        <v/>
      </c>
      <c r="AP54" s="961">
        <f>IFERROR(IF(AP3=0,-Inputs!$M$42,IF(AP3=Hold*12,AP45,0)),0)</f>
        <v/>
      </c>
      <c r="AQ54" s="961">
        <f>IFERROR(IF(AQ3=0,-Inputs!$M$42,IF(AQ3=Hold*12,AQ45,0)),0)</f>
        <v/>
      </c>
      <c r="AR54" s="961">
        <f>IFERROR(IF(AR3=0,-Inputs!$M$42,IF(AR3=Hold*12,AR45,0)),0)</f>
        <v/>
      </c>
      <c r="AS54" s="961">
        <f>IFERROR(IF(AS3=0,-Inputs!$M$42,IF(AS3=Hold*12,AS45,0)),0)</f>
        <v/>
      </c>
      <c r="AT54" s="961">
        <f>IFERROR(IF(AT3=0,-Inputs!$M$42,IF(AT3=Hold*12,AT45,0)),0)</f>
        <v/>
      </c>
      <c r="AU54" s="961">
        <f>IFERROR(IF(AU3=0,-Inputs!$M$42,IF(AU3=Hold*12,AU45,0)),0)</f>
        <v/>
      </c>
      <c r="AV54" s="961">
        <f>IFERROR(IF(AV3=0,-Inputs!$M$42,IF(AV3=Hold*12,AV45,0)),0)</f>
        <v/>
      </c>
      <c r="AW54" s="961">
        <f>IFERROR(IF(AW3=0,-Inputs!$M$42,IF(AW3=Hold*12,AW45,0)),0)</f>
        <v/>
      </c>
      <c r="AX54" s="961">
        <f>IFERROR(IF(AX3=0,-Inputs!$M$42,IF(AX3=Hold*12,AX45,0)),0)</f>
        <v/>
      </c>
      <c r="AY54" s="961">
        <f>IFERROR(IF(AY3=0,-Inputs!$M$42,IF(AY3=Hold*12,AY45,0)),0)</f>
        <v/>
      </c>
      <c r="AZ54" s="961">
        <f>IFERROR(IF(AZ3=0,-Inputs!$M$42,IF(AZ3=Hold*12,AZ45,0)),0)</f>
        <v/>
      </c>
      <c r="BA54" s="961">
        <f>IFERROR(IF(BA3=0,-Inputs!$M$42,IF(BA3=Hold*12,BA45,0)),0)</f>
        <v/>
      </c>
      <c r="BB54" s="961">
        <f>IFERROR(IF(BB3=0,-Inputs!$M$42,IF(BB3=Hold*12,BB45,0)),0)</f>
        <v/>
      </c>
      <c r="BC54" s="961">
        <f>IFERROR(IF(BC3=0,-Inputs!$M$42,IF(BC3=Hold*12,BC45,0)),0)</f>
        <v/>
      </c>
      <c r="BD54" s="961">
        <f>IFERROR(IF(BD3=0,-Inputs!$M$42,IF(BD3=Hold*12,BD45,0)),0)</f>
        <v/>
      </c>
      <c r="BE54" s="961">
        <f>IFERROR(IF(BE3=0,-Inputs!$M$42,IF(BE3=Hold*12,BE45,0)),0)</f>
        <v/>
      </c>
      <c r="BF54" s="961">
        <f>IFERROR(IF(BF3=0,-Inputs!$M$42,IF(BF3=Hold*12,BF45,0)),0)</f>
        <v/>
      </c>
      <c r="BG54" s="961">
        <f>IFERROR(IF(BG3=0,-Inputs!$M$42,IF(BG3=Hold*12,BG45,0)),0)</f>
        <v/>
      </c>
      <c r="BH54" s="961">
        <f>IFERROR(IF(BH3=0,-Inputs!$M$42,IF(BH3=Hold*12,BH45,0)),0)</f>
        <v/>
      </c>
      <c r="BI54" s="961">
        <f>IFERROR(IF(BI3=0,-Inputs!$M$42,IF(BI3=Hold*12,BI45,0)),0)</f>
        <v/>
      </c>
      <c r="BJ54" s="961">
        <f>IFERROR(IF(BJ3=0,-Inputs!$M$42,IF(BJ3=Hold*12,BJ45,0)),0)</f>
        <v/>
      </c>
      <c r="BK54" s="961">
        <f>IFERROR(IF(BK3=0,-Inputs!$M$42,IF(BK3=Hold*12,BK45,0)),0)</f>
        <v/>
      </c>
      <c r="BL54" s="961">
        <f>IFERROR(IF(BL3=0,-Inputs!$M$42,IF(BL3=Hold*12,BL45,0)),0)</f>
        <v/>
      </c>
      <c r="BM54" s="961">
        <f>IFERROR(IF(BM3=0,-Inputs!$M$42,IF(BM3=Hold*12,BM45,0)),0)</f>
        <v/>
      </c>
      <c r="BN54" s="961">
        <f>IFERROR(IF(BN3=0,-Inputs!$M$42,IF(BN3=Hold*12,BN45,0)),0)</f>
        <v/>
      </c>
      <c r="BO54" s="961">
        <f>IFERROR(IF(BO3=0,-Inputs!$M$42,IF(BO3=Hold*12,BO45,0)),0)</f>
        <v/>
      </c>
      <c r="BP54" s="961">
        <f>IFERROR(IF(BP3=0,-Inputs!$M$42,IF(BP3=Hold*12,BP45,0)),0)</f>
        <v/>
      </c>
      <c r="BQ54" s="961">
        <f>IFERROR(IF(BQ3=0,-Inputs!$M$42,IF(BQ3=Hold*12,BQ45,0)),0)</f>
        <v/>
      </c>
      <c r="BR54" s="961">
        <f>IFERROR(IF(BR3=0,-Inputs!$M$42,IF(BR3=Hold*12,BR45,0)),0)</f>
        <v/>
      </c>
      <c r="BS54" s="961">
        <f>IFERROR(IF(BS3=0,-Inputs!$M$42,IF(BS3=Hold*12,BS45,0)),0)</f>
        <v/>
      </c>
      <c r="BT54" s="961">
        <f>IFERROR(IF(BT3=0,-Inputs!$M$42,IF(BT3=Hold*12,BT45,0)),0)</f>
        <v/>
      </c>
      <c r="BU54" s="961">
        <f>IFERROR(IF(BU3=0,-Inputs!$M$42,IF(BU3=Hold*12,BU45,0)),0)</f>
        <v/>
      </c>
      <c r="BV54" s="961">
        <f>IFERROR(IF(BV3=0,-Inputs!$M$42,IF(BV3=Hold*12,BV45,0)),0)</f>
        <v/>
      </c>
      <c r="BW54" s="961">
        <f>IFERROR(IF(BW3=0,-Inputs!$M$42,IF(BW3=Hold*12,BW45,0)),0)</f>
        <v/>
      </c>
      <c r="BX54" s="961">
        <f>IFERROR(IF(BX3=0,-Inputs!$M$42,IF(BX3=Hold*12,BX45,0)),0)</f>
        <v/>
      </c>
      <c r="BY54" s="961">
        <f>IFERROR(IF(BY3=0,-Inputs!$M$42,IF(BY3=Hold*12,BY45,0)),0)</f>
        <v/>
      </c>
      <c r="BZ54" s="961">
        <f>IFERROR(IF(BZ3=0,-Inputs!$M$42,IF(BZ3=Hold*12,BZ45,0)),0)</f>
        <v/>
      </c>
      <c r="CA54" s="961">
        <f>IFERROR(IF(CA3=0,-Inputs!$M$42,IF(CA3=Hold*12,CA45,0)),0)</f>
        <v/>
      </c>
      <c r="CB54" s="961">
        <f>IFERROR(IF(CB3=0,-Inputs!$M$42,IF(CB3=Hold*12,CB45,0)),0)</f>
        <v/>
      </c>
      <c r="CC54" s="961">
        <f>IFERROR(IF(CC3=0,-Inputs!$M$42,IF(CC3=Hold*12,CC45,0)),0)</f>
        <v/>
      </c>
      <c r="CD54" s="961">
        <f>IFERROR(IF(CD3=0,-Inputs!$M$42,IF(CD3=Hold*12,CD45,0)),0)</f>
        <v/>
      </c>
      <c r="CE54" s="961">
        <f>IFERROR(IF(CE3=0,-Inputs!$M$42,IF(CE3=Hold*12,CE45,0)),0)</f>
        <v/>
      </c>
      <c r="CF54" s="961">
        <f>IFERROR(IF(CF3=0,-Inputs!$M$42,IF(CF3=Hold*12,CF45,0)),0)</f>
        <v/>
      </c>
      <c r="CG54" s="961">
        <f>IFERROR(IF(CG3=0,-Inputs!$M$42,IF(CG3=Hold*12,CG45,0)),0)</f>
        <v/>
      </c>
      <c r="CH54" s="961">
        <f>IFERROR(IF(CH3=0,-Inputs!$M$42,IF(CH3=Hold*12,CH45,0)),0)</f>
        <v/>
      </c>
      <c r="CI54" s="961">
        <f>IFERROR(IF(CI3=0,-Inputs!$M$42,IF(CI3=Hold*12,CI45,0)),0)</f>
        <v/>
      </c>
      <c r="CJ54" s="961">
        <f>IFERROR(IF(CJ3=0,-Inputs!$M$42,IF(CJ3=Hold*12,CJ45,0)),0)</f>
        <v/>
      </c>
      <c r="CK54" s="961">
        <f>IFERROR(IF(CK3=0,-Inputs!$M$42,IF(CK3=Hold*12,CK45,0)),0)</f>
        <v/>
      </c>
      <c r="CL54" s="961">
        <f>IFERROR(IF(CL3=0,-Inputs!$M$42,IF(CL3=Hold*12,CL45,0)),0)</f>
        <v/>
      </c>
      <c r="CM54" s="961">
        <f>IFERROR(IF(CM3=0,-Inputs!$M$42,IF(CM3=Hold*12,CM45,0)),0)</f>
        <v/>
      </c>
      <c r="CN54" s="961">
        <f>IFERROR(IF(CN3=0,-Inputs!$M$42,IF(CN3=Hold*12,CN45,0)),0)</f>
        <v/>
      </c>
      <c r="CO54" s="961">
        <f>IFERROR(IF(CO3=0,-Inputs!$M$42,IF(CO3=Hold*12,CO45,0)),0)</f>
        <v/>
      </c>
      <c r="CP54" s="961">
        <f>IFERROR(IF(CP3=0,-Inputs!$M$42,IF(CP3=Hold*12,CP45,0)),0)</f>
        <v/>
      </c>
      <c r="CQ54" s="961">
        <f>IFERROR(IF(CQ3=0,-Inputs!$M$42,IF(CQ3=Hold*12,CQ45,0)),0)</f>
        <v/>
      </c>
      <c r="CR54" s="961">
        <f>IFERROR(IF(CR3=0,-Inputs!$M$42,IF(CR3=Hold*12,CR45,0)),0)</f>
        <v/>
      </c>
      <c r="CS54" s="961">
        <f>IFERROR(IF(CS3=0,-Inputs!$M$42,IF(CS3=Hold*12,CS45,0)),0)</f>
        <v/>
      </c>
      <c r="CT54" s="961">
        <f>IFERROR(IF(CT3=0,-Inputs!$M$42,IF(CT3=Hold*12,CT45,0)),0)</f>
        <v/>
      </c>
      <c r="CU54" s="961">
        <f>IFERROR(IF(CU3=0,-Inputs!$M$42,IF(CU3=Hold*12,CU45,0)),0)</f>
        <v/>
      </c>
      <c r="CV54" s="961">
        <f>IFERROR(IF(CV3=0,-Inputs!$M$42,IF(CV3=Hold*12,CV45,0)),0)</f>
        <v/>
      </c>
      <c r="CW54" s="961">
        <f>IFERROR(IF(CW3=0,-Inputs!$M$42,IF(CW3=Hold*12,CW45,0)),0)</f>
        <v/>
      </c>
      <c r="CX54" s="961">
        <f>IFERROR(IF(CX3=0,-Inputs!$M$42,IF(CX3=Hold*12,CX45,0)),0)</f>
        <v/>
      </c>
      <c r="CY54" s="961">
        <f>IFERROR(IF(CY3=0,-Inputs!$M$42,IF(CY3=Hold*12,CY45,0)),0)</f>
        <v/>
      </c>
      <c r="CZ54" s="961">
        <f>IFERROR(IF(CZ3=0,-Inputs!$M$42,IF(CZ3=Hold*12,CZ45,0)),0)</f>
        <v/>
      </c>
      <c r="DA54" s="961">
        <f>IFERROR(IF(DA3=0,-Inputs!$M$42,IF(DA3=Hold*12,DA45,0)),0)</f>
        <v/>
      </c>
      <c r="DB54" s="961">
        <f>IFERROR(IF(DB3=0,-Inputs!$M$42,IF(DB3=Hold*12,DB45,0)),0)</f>
        <v/>
      </c>
      <c r="DC54" s="961">
        <f>IFERROR(IF(DC3=0,-Inputs!$M$42,IF(DC3=Hold*12,DC45,0)),0)</f>
        <v/>
      </c>
      <c r="DD54" s="961">
        <f>IFERROR(IF(DD3=0,-Inputs!$M$42,IF(DD3=Hold*12,DD45,0)),0)</f>
        <v/>
      </c>
      <c r="DE54" s="961">
        <f>IFERROR(IF(DE3=0,-Inputs!$M$42,IF(DE3=Hold*12,DE45,0)),0)</f>
        <v/>
      </c>
      <c r="DF54" s="961">
        <f>IFERROR(IF(DF3=0,-Inputs!$M$42,IF(DF3=Hold*12,DF45,0)),0)</f>
        <v/>
      </c>
      <c r="DG54" s="961">
        <f>IFERROR(IF(DG3=0,-Inputs!$M$42,IF(DG3=Hold*12,DG45,0)),0)</f>
        <v/>
      </c>
      <c r="DH54" s="961">
        <f>IFERROR(IF(DH3=0,-Inputs!$M$42,IF(DH3=Hold*12,DH45,0)),0)</f>
        <v/>
      </c>
      <c r="DI54" s="961">
        <f>IFERROR(IF(DI3=0,-Inputs!$M$42,IF(DI3=Hold*12,DI45,0)),0)</f>
        <v/>
      </c>
      <c r="DJ54" s="961">
        <f>IFERROR(IF(DJ3=0,-Inputs!$M$42,IF(DJ3=Hold*12,DJ45,0)),0)</f>
        <v/>
      </c>
      <c r="DK54" s="961">
        <f>IFERROR(IF(DK3=0,-Inputs!$M$42,IF(DK3=Hold*12,DK45,0)),0)</f>
        <v/>
      </c>
      <c r="DL54" s="961">
        <f>IFERROR(IF(DL3=0,-Inputs!$M$42,IF(DL3=Hold*12,DL45,0)),0)</f>
        <v/>
      </c>
      <c r="DM54" s="961">
        <f>IFERROR(IF(DM3=0,-Inputs!$M$42,IF(DM3=Hold*12,DM45,0)),0)</f>
        <v/>
      </c>
      <c r="DN54" s="961">
        <f>IFERROR(IF(DN3=0,-Inputs!$M$42,IF(DN3=Hold*12,DN45,0)),0)</f>
        <v/>
      </c>
      <c r="DO54" s="961">
        <f>IFERROR(IF(DO3=0,-Inputs!$M$42,IF(DO3=Hold*12,DO45,0)),0)</f>
        <v/>
      </c>
      <c r="DP54" s="961">
        <f>IFERROR(IF(DP3=0,-Inputs!$M$42,IF(DP3=Hold*12,DP45,0)),0)</f>
        <v/>
      </c>
      <c r="DQ54" s="961">
        <f>IFERROR(IF(DQ3=0,-Inputs!$M$42,IF(DQ3=Hold*12,DQ45,0)),0)</f>
        <v/>
      </c>
      <c r="DR54" s="961">
        <f>IFERROR(IF(DR3=0,-Inputs!$M$42,IF(DR3=Hold*12,DR45,0)),0)</f>
        <v/>
      </c>
      <c r="DS54" s="961">
        <f>IFERROR(IF(DS3=0,-Inputs!$M$42,IF(DS3=Hold*12,DS45,0)),0)</f>
        <v/>
      </c>
      <c r="DT54" s="961">
        <f>IFERROR(IF(DT3=0,-Inputs!$M$42,IF(DT3=Hold*12,DT45,0)),0)</f>
        <v/>
      </c>
      <c r="DU54" s="961">
        <f>IFERROR(IF(DU3=0,-Inputs!$M$42,IF(DU3=Hold*12,DU45,0)),0)</f>
        <v/>
      </c>
      <c r="DV54" s="961">
        <f>IFERROR(IF(DV3=0,-Inputs!$M$42,IF(DV3=Hold*12,DV45,0)),0)</f>
        <v/>
      </c>
      <c r="DW54" s="961">
        <f>IFERROR(IF(DW3=0,-Inputs!$M$42,IF(DW3=Hold*12,DW45,0)),0)</f>
        <v/>
      </c>
      <c r="DX54" s="961">
        <f>IFERROR(IF(DX3=0,-Inputs!$M$42,IF(DX3=Hold*12,DX45,0)),0)</f>
        <v/>
      </c>
      <c r="DY54" s="961">
        <f>IFERROR(IF(DY3=0,-Inputs!$M$42,IF(DY3=Hold*12,DY45,0)),0)</f>
        <v/>
      </c>
      <c r="DZ54" s="961">
        <f>IFERROR(IF(DZ3=0,-Inputs!$M$42,IF(DZ3=Hold*12,DZ45,0)),0)</f>
        <v/>
      </c>
      <c r="EA54" s="961">
        <f>IFERROR(IF(EA3=0,-Inputs!$M$42,IF(EA3=Hold*12,EA45,0)),0)</f>
        <v/>
      </c>
      <c r="EB54" s="961">
        <f>IFERROR(IF(EB3=0,-Inputs!$M$42,IF(EB3=Hold*12,EB45,0)),0)</f>
        <v/>
      </c>
      <c r="EC54" s="961">
        <f>IFERROR(IF(EC3=0,-Inputs!$M$42,IF(EC3=Hold*12,EC45,0)),0)</f>
        <v/>
      </c>
      <c r="ED54" s="961">
        <f>IFERROR(IF(ED3=0,-Inputs!$M$42,IF(ED3=Hold*12,ED45,0)),0)</f>
        <v/>
      </c>
      <c r="EE54" s="961">
        <f>IFERROR(IF(EE3=0,-Inputs!$M$42,IF(EE3=Hold*12,EE45,0)),0)</f>
        <v/>
      </c>
      <c r="EF54" s="961">
        <f>IFERROR(IF(EF3=0,-Inputs!$M$42,IF(EF3=Hold*12,EF45,0)),0)</f>
        <v/>
      </c>
      <c r="EG54" s="961">
        <f>IFERROR(IF(EG3=0,-Inputs!$M$42,IF(EG3=Hold*12,EG45,0)),0)</f>
        <v/>
      </c>
      <c r="EH54" s="961">
        <f>IFERROR(IF(EH3=0,-Inputs!$M$42,IF(EH3=Hold*12,EH45,0)),0)</f>
        <v/>
      </c>
      <c r="EI54" s="961">
        <f>IFERROR(IF(EI3=0,-Inputs!$M$42,IF(EI3=Hold*12,EI45,0)),0)</f>
        <v/>
      </c>
      <c r="EJ54" s="961">
        <f>IFERROR(IF(EJ3=0,-Inputs!$M$42,IF(EJ3=Hold*12,EJ45,0)),0)</f>
        <v/>
      </c>
      <c r="EK54" s="961">
        <f>IFERROR(IF(EK3=0,-Inputs!$M$42,IF(EK3=Hold*12,EK45,0)),0)</f>
        <v/>
      </c>
      <c r="EL54" s="961">
        <f>IFERROR(IF(EL3=0,-Inputs!$M$42,IF(EL3=Hold*12,EL45,0)),0)</f>
        <v/>
      </c>
      <c r="EM54" s="961">
        <f>IFERROR(IF(EM3=0,-Inputs!$M$42,IF(EM3=Hold*12,EM45,0)),0)</f>
        <v/>
      </c>
      <c r="EN54" s="961">
        <f>IFERROR(IF(EN3=0,-Inputs!$M$42,IF(EN3=Hold*12,EN45,0)),0)</f>
        <v/>
      </c>
      <c r="EO54" s="961">
        <f>IFERROR(IF(EO3=0,-Inputs!$M$42,IF(EO3=Hold*12,EO45,0)),0)</f>
        <v/>
      </c>
      <c r="EP54" s="961">
        <f>IFERROR(IF(EP3=0,-Inputs!$M$42,IF(EP3=Hold*12,EP45,0)),0)</f>
        <v/>
      </c>
      <c r="EQ54" s="961">
        <f>IFERROR(IF(EQ3=0,-Inputs!$M$42,IF(EQ3=Hold*12,EQ45,0)),0)</f>
        <v/>
      </c>
      <c r="ER54" s="961">
        <f>IFERROR(IF(ER3=0,-Inputs!$M$42,IF(ER3=Hold*12,ER45,0)),0)</f>
        <v/>
      </c>
      <c r="ES54" s="961">
        <f>IFERROR(IF(ES3=0,-Inputs!$M$42,IF(ES3=Hold*12,ES45,0)),0)</f>
        <v/>
      </c>
      <c r="ET54" s="961">
        <f>IFERROR(IF(ET3=0,-Inputs!$M$42,IF(ET3=Hold*12,ET45,0)),0)</f>
        <v/>
      </c>
      <c r="EU54" s="961">
        <f>IFERROR(IF(EU3=0,-Inputs!$M$42,IF(EU3=Hold*12,EU45,0)),0)</f>
        <v/>
      </c>
      <c r="EV54" s="961">
        <f>IFERROR(IF(EV3=0,-Inputs!$M$42,IF(EV3=Hold*12,EV45,0)),0)</f>
        <v/>
      </c>
    </row>
    <row r="55" ht="15" customHeight="1" s="546">
      <c r="C55" s="759">
        <f>R55</f>
        <v/>
      </c>
      <c r="E55" s="982" t="n"/>
      <c r="F55" s="961">
        <f>SUMIFS($T55:$EV55,$T$2:$EV$2,F$2)</f>
        <v/>
      </c>
      <c r="G55" s="961">
        <f>SUMIFS($T55:$EV55,$T$2:$EV$2,G$2)</f>
        <v/>
      </c>
      <c r="H55" s="961">
        <f>SUMIFS($T55:$EV55,$T$2:$EV$2,H$2)</f>
        <v/>
      </c>
      <c r="I55" s="961">
        <f>SUMIFS($T55:$EV55,$T$2:$EV$2,I$2)</f>
        <v/>
      </c>
      <c r="J55" s="961">
        <f>SUMIFS($T55:$EV55,$T$2:$EV$2,J$2)</f>
        <v/>
      </c>
      <c r="K55" s="961">
        <f>SUMIFS($T55:$EV55,$T$2:$EV$2,K$2)</f>
        <v/>
      </c>
      <c r="L55" s="961">
        <f>SUMIFS($T55:$EV55,$T$2:$EV$2,L$2)</f>
        <v/>
      </c>
      <c r="M55" s="961">
        <f>SUMIFS($T55:$EV55,$T$2:$EV$2,M$2)</f>
        <v/>
      </c>
      <c r="N55" s="961">
        <f>SUMIFS($T55:$EV55,$T$2:$EV$2,N$2)</f>
        <v/>
      </c>
      <c r="O55" s="961">
        <f>SUMIFS($T55:$EV55,$T$2:$EV$2,O$2)</f>
        <v/>
      </c>
      <c r="P55" s="961">
        <f>SUMIFS($T55:$EV55,$T$2:$EV$2,P$2)</f>
        <v/>
      </c>
      <c r="R55" s="759" t="inlineStr">
        <is>
          <t>Transaction Costs</t>
        </is>
      </c>
      <c r="T55" s="961">
        <f>IFERROR(IF(T3=0,-(Inputs!$D$17*Inputs!$M$42),-T54*Inputs!$D$21),0)</f>
        <v/>
      </c>
      <c r="U55" s="961">
        <f>IFERROR(IF(U3=0,-(Inputs!$D$17*Inputs!$M$42),-U54*Inputs!$D$21),0)</f>
        <v/>
      </c>
      <c r="V55" s="961">
        <f>IFERROR(IF(V3=0,-(Inputs!$D$17*Inputs!$M$42),-V54*Inputs!$D$21),0)</f>
        <v/>
      </c>
      <c r="W55" s="961">
        <f>IFERROR(IF(W3=0,-(Inputs!$D$17*Inputs!$M$42),-W54*Inputs!$D$21),0)</f>
        <v/>
      </c>
      <c r="X55" s="961">
        <f>IFERROR(IF(X3=0,-(Inputs!$D$17*Inputs!$M$42),-X54*Inputs!$D$21),0)</f>
        <v/>
      </c>
      <c r="Y55" s="961">
        <f>IFERROR(IF(Y3=0,-(Inputs!$D$17*Inputs!$M$42),-Y54*Inputs!$D$21),0)</f>
        <v/>
      </c>
      <c r="Z55" s="961">
        <f>IFERROR(IF(Z3=0,-(Inputs!$D$17*Inputs!$M$42),-Z54*Inputs!$D$21),0)</f>
        <v/>
      </c>
      <c r="AA55" s="961">
        <f>IFERROR(IF(AA3=0,-(Inputs!$D$17*Inputs!$M$42),-AA54*Inputs!$D$21),0)</f>
        <v/>
      </c>
      <c r="AB55" s="961">
        <f>IFERROR(IF(AB3=0,-(Inputs!$D$17*Inputs!$M$42),-AB54*Inputs!$D$21),0)</f>
        <v/>
      </c>
      <c r="AC55" s="961">
        <f>IFERROR(IF(AC3=0,-(Inputs!$D$17*Inputs!$M$42),-AC54*Inputs!$D$21),0)</f>
        <v/>
      </c>
      <c r="AD55" s="961">
        <f>IFERROR(IF(AD3=0,-(Inputs!$D$17*Inputs!$M$42),-AD54*Inputs!$D$21),0)</f>
        <v/>
      </c>
      <c r="AE55" s="961">
        <f>IFERROR(IF(AE3=0,-(Inputs!$D$17*Inputs!$M$42),-AE54*Inputs!$D$21),0)</f>
        <v/>
      </c>
      <c r="AF55" s="961">
        <f>IFERROR(IF(AF3=0,-(Inputs!$D$17*Inputs!$M$42),-AF54*Inputs!$D$21),0)</f>
        <v/>
      </c>
      <c r="AG55" s="961">
        <f>IFERROR(IF(AG3=0,-(Inputs!$D$17*Inputs!$M$42),-AG54*Inputs!$D$21),0)</f>
        <v/>
      </c>
      <c r="AH55" s="961">
        <f>IFERROR(IF(AH3=0,-(Inputs!$D$17*Inputs!$M$42),-AH54*Inputs!$D$21),0)</f>
        <v/>
      </c>
      <c r="AI55" s="961">
        <f>IFERROR(IF(AI3=0,-(Inputs!$D$17*Inputs!$M$42),-AI54*Inputs!$D$21),0)</f>
        <v/>
      </c>
      <c r="AJ55" s="961">
        <f>IFERROR(IF(AJ3=0,-(Inputs!$D$17*Inputs!$M$42),-AJ54*Inputs!$D$21),0)</f>
        <v/>
      </c>
      <c r="AK55" s="961">
        <f>IFERROR(IF(AK3=0,-(Inputs!$D$17*Inputs!$M$42),-AK54*Inputs!$D$21),0)</f>
        <v/>
      </c>
      <c r="AL55" s="961">
        <f>IFERROR(IF(AL3=0,-(Inputs!$D$17*Inputs!$M$42),-AL54*Inputs!$D$21),0)</f>
        <v/>
      </c>
      <c r="AM55" s="961">
        <f>IFERROR(IF(AM3=0,-(Inputs!$D$17*Inputs!$M$42),-AM54*Inputs!$D$21),0)</f>
        <v/>
      </c>
      <c r="AN55" s="961">
        <f>IFERROR(IF(AN3=0,-(Inputs!$D$17*Inputs!$M$42),-AN54*Inputs!$D$21),0)</f>
        <v/>
      </c>
      <c r="AO55" s="961">
        <f>IFERROR(IF(AO3=0,-(Inputs!$D$17*Inputs!$M$42),-AO54*Inputs!$D$21),0)</f>
        <v/>
      </c>
      <c r="AP55" s="961">
        <f>IFERROR(IF(AP3=0,-(Inputs!$D$17*Inputs!$M$42),-AP54*Inputs!$D$21),0)</f>
        <v/>
      </c>
      <c r="AQ55" s="961">
        <f>IFERROR(IF(AQ3=0,-(Inputs!$D$17*Inputs!$M$42),-AQ54*Inputs!$D$21),0)</f>
        <v/>
      </c>
      <c r="AR55" s="961">
        <f>IFERROR(IF(AR3=0,-(Inputs!$D$17*Inputs!$M$42),-AR54*Inputs!$D$21),0)</f>
        <v/>
      </c>
      <c r="AS55" s="961">
        <f>IFERROR(IF(AS3=0,-(Inputs!$D$17*Inputs!$M$42),-AS54*Inputs!$D$21),0)</f>
        <v/>
      </c>
      <c r="AT55" s="961">
        <f>IFERROR(IF(AT3=0,-(Inputs!$D$17*Inputs!$M$42),-AT54*Inputs!$D$21),0)</f>
        <v/>
      </c>
      <c r="AU55" s="961">
        <f>IFERROR(IF(AU3=0,-(Inputs!$D$17*Inputs!$M$42),-AU54*Inputs!$D$21),0)</f>
        <v/>
      </c>
      <c r="AV55" s="961">
        <f>IFERROR(IF(AV3=0,-(Inputs!$D$17*Inputs!$M$42),-AV54*Inputs!$D$21),0)</f>
        <v/>
      </c>
      <c r="AW55" s="961">
        <f>IFERROR(IF(AW3=0,-(Inputs!$D$17*Inputs!$M$42),-AW54*Inputs!$D$21),0)</f>
        <v/>
      </c>
      <c r="AX55" s="961">
        <f>IFERROR(IF(AX3=0,-(Inputs!$D$17*Inputs!$M$42),-AX54*Inputs!$D$21),0)</f>
        <v/>
      </c>
      <c r="AY55" s="961">
        <f>IFERROR(IF(AY3=0,-(Inputs!$D$17*Inputs!$M$42),-AY54*Inputs!$D$21),0)</f>
        <v/>
      </c>
      <c r="AZ55" s="961">
        <f>IFERROR(IF(AZ3=0,-(Inputs!$D$17*Inputs!$M$42),-AZ54*Inputs!$D$21),0)</f>
        <v/>
      </c>
      <c r="BA55" s="961">
        <f>IFERROR(IF(BA3=0,-(Inputs!$D$17*Inputs!$M$42),-BA54*Inputs!$D$21),0)</f>
        <v/>
      </c>
      <c r="BB55" s="961">
        <f>IFERROR(IF(BB3=0,-(Inputs!$D$17*Inputs!$M$42),-BB54*Inputs!$D$21),0)</f>
        <v/>
      </c>
      <c r="BC55" s="961">
        <f>IFERROR(IF(BC3=0,-(Inputs!$D$17*Inputs!$M$42),-BC54*Inputs!$D$21),0)</f>
        <v/>
      </c>
      <c r="BD55" s="961">
        <f>IFERROR(IF(BD3=0,-(Inputs!$D$17*Inputs!$M$42),-BD54*Inputs!$D$21),0)</f>
        <v/>
      </c>
      <c r="BE55" s="961">
        <f>IFERROR(IF(BE3=0,-(Inputs!$D$17*Inputs!$M$42),-BE54*Inputs!$D$21),0)</f>
        <v/>
      </c>
      <c r="BF55" s="961">
        <f>IFERROR(IF(BF3=0,-(Inputs!$D$17*Inputs!$M$42),-BF54*Inputs!$D$21),0)</f>
        <v/>
      </c>
      <c r="BG55" s="961">
        <f>IFERROR(IF(BG3=0,-(Inputs!$D$17*Inputs!$M$42),-BG54*Inputs!$D$21),0)</f>
        <v/>
      </c>
      <c r="BH55" s="961">
        <f>IFERROR(IF(BH3=0,-(Inputs!$D$17*Inputs!$M$42),-BH54*Inputs!$D$21),0)</f>
        <v/>
      </c>
      <c r="BI55" s="961">
        <f>IFERROR(IF(BI3=0,-(Inputs!$D$17*Inputs!$M$42),-BI54*Inputs!$D$21),0)</f>
        <v/>
      </c>
      <c r="BJ55" s="961">
        <f>IFERROR(IF(BJ3=0,-(Inputs!$D$17*Inputs!$M$42),-BJ54*Inputs!$D$21),0)</f>
        <v/>
      </c>
      <c r="BK55" s="961">
        <f>IFERROR(IF(BK3=0,-(Inputs!$D$17*Inputs!$M$42),-BK54*Inputs!$D$21),0)</f>
        <v/>
      </c>
      <c r="BL55" s="961">
        <f>IFERROR(IF(BL3=0,-(Inputs!$D$17*Inputs!$M$42),-BL54*Inputs!$D$21),0)</f>
        <v/>
      </c>
      <c r="BM55" s="961">
        <f>IFERROR(IF(BM3=0,-(Inputs!$D$17*Inputs!$M$42),-BM54*Inputs!$D$21),0)</f>
        <v/>
      </c>
      <c r="BN55" s="961">
        <f>IFERROR(IF(BN3=0,-(Inputs!$D$17*Inputs!$M$42),-BN54*Inputs!$D$21),0)</f>
        <v/>
      </c>
      <c r="BO55" s="961">
        <f>IFERROR(IF(BO3=0,-(Inputs!$D$17*Inputs!$M$42),-BO54*Inputs!$D$21),0)</f>
        <v/>
      </c>
      <c r="BP55" s="961">
        <f>IFERROR(IF(BP3=0,-(Inputs!$D$17*Inputs!$M$42),-BP54*Inputs!$D$21),0)</f>
        <v/>
      </c>
      <c r="BQ55" s="961">
        <f>IFERROR(IF(BQ3=0,-(Inputs!$D$17*Inputs!$M$42),-BQ54*Inputs!$D$21),0)</f>
        <v/>
      </c>
      <c r="BR55" s="961">
        <f>IFERROR(IF(BR3=0,-(Inputs!$D$17*Inputs!$M$42),-BR54*Inputs!$D$21),0)</f>
        <v/>
      </c>
      <c r="BS55" s="961">
        <f>IFERROR(IF(BS3=0,-(Inputs!$D$17*Inputs!$M$42),-BS54*Inputs!$D$21),0)</f>
        <v/>
      </c>
      <c r="BT55" s="961">
        <f>IFERROR(IF(BT3=0,-(Inputs!$D$17*Inputs!$M$42),-BT54*Inputs!$D$21),0)</f>
        <v/>
      </c>
      <c r="BU55" s="961">
        <f>IFERROR(IF(BU3=0,-(Inputs!$D$17*Inputs!$M$42),-BU54*Inputs!$D$21),0)</f>
        <v/>
      </c>
      <c r="BV55" s="961">
        <f>IFERROR(IF(BV3=0,-(Inputs!$D$17*Inputs!$M$42),-BV54*Inputs!$D$21),0)</f>
        <v/>
      </c>
      <c r="BW55" s="961">
        <f>IFERROR(IF(BW3=0,-(Inputs!$D$17*Inputs!$M$42),-BW54*Inputs!$D$21),0)</f>
        <v/>
      </c>
      <c r="BX55" s="961">
        <f>IFERROR(IF(BX3=0,-(Inputs!$D$17*Inputs!$M$42),-BX54*Inputs!$D$21),0)</f>
        <v/>
      </c>
      <c r="BY55" s="961">
        <f>IFERROR(IF(BY3=0,-(Inputs!$D$17*Inputs!$M$42),-BY54*Inputs!$D$21),0)</f>
        <v/>
      </c>
      <c r="BZ55" s="961">
        <f>IFERROR(IF(BZ3=0,-(Inputs!$D$17*Inputs!$M$42),-BZ54*Inputs!$D$21),0)</f>
        <v/>
      </c>
      <c r="CA55" s="961">
        <f>IFERROR(IF(CA3=0,-(Inputs!$D$17*Inputs!$M$42),-CA54*Inputs!$D$21),0)</f>
        <v/>
      </c>
      <c r="CB55" s="961">
        <f>IFERROR(IF(CB3=0,-(Inputs!$D$17*Inputs!$M$42),-CB54*Inputs!$D$21),0)</f>
        <v/>
      </c>
      <c r="CC55" s="961">
        <f>IFERROR(IF(CC3=0,-(Inputs!$D$17*Inputs!$M$42),-CC54*Inputs!$D$21),0)</f>
        <v/>
      </c>
      <c r="CD55" s="961">
        <f>IFERROR(IF(CD3=0,-(Inputs!$D$17*Inputs!$M$42),-CD54*Inputs!$D$21),0)</f>
        <v/>
      </c>
      <c r="CE55" s="961">
        <f>IFERROR(IF(CE3=0,-(Inputs!$D$17*Inputs!$M$42),-CE54*Inputs!$D$21),0)</f>
        <v/>
      </c>
      <c r="CF55" s="961">
        <f>IFERROR(IF(CF3=0,-(Inputs!$D$17*Inputs!$M$42),-CF54*Inputs!$D$21),0)</f>
        <v/>
      </c>
      <c r="CG55" s="961">
        <f>IFERROR(IF(CG3=0,-(Inputs!$D$17*Inputs!$M$42),-CG54*Inputs!$D$21),0)</f>
        <v/>
      </c>
      <c r="CH55" s="961">
        <f>IFERROR(IF(CH3=0,-(Inputs!$D$17*Inputs!$M$42),-CH54*Inputs!$D$21),0)</f>
        <v/>
      </c>
      <c r="CI55" s="961">
        <f>IFERROR(IF(CI3=0,-(Inputs!$D$17*Inputs!$M$42),-CI54*Inputs!$D$21),0)</f>
        <v/>
      </c>
      <c r="CJ55" s="961">
        <f>IFERROR(IF(CJ3=0,-(Inputs!$D$17*Inputs!$M$42),-CJ54*Inputs!$D$21),0)</f>
        <v/>
      </c>
      <c r="CK55" s="961">
        <f>IFERROR(IF(CK3=0,-(Inputs!$D$17*Inputs!$M$42),-CK54*Inputs!$D$21),0)</f>
        <v/>
      </c>
      <c r="CL55" s="961">
        <f>IFERROR(IF(CL3=0,-(Inputs!$D$17*Inputs!$M$42),-CL54*Inputs!$D$21),0)</f>
        <v/>
      </c>
      <c r="CM55" s="961">
        <f>IFERROR(IF(CM3=0,-(Inputs!$D$17*Inputs!$M$42),-CM54*Inputs!$D$21),0)</f>
        <v/>
      </c>
      <c r="CN55" s="961">
        <f>IFERROR(IF(CN3=0,-(Inputs!$D$17*Inputs!$M$42),-CN54*Inputs!$D$21),0)</f>
        <v/>
      </c>
      <c r="CO55" s="961">
        <f>IFERROR(IF(CO3=0,-(Inputs!$D$17*Inputs!$M$42),-CO54*Inputs!$D$21),0)</f>
        <v/>
      </c>
      <c r="CP55" s="961">
        <f>IFERROR(IF(CP3=0,-(Inputs!$D$17*Inputs!$M$42),-CP54*Inputs!$D$21),0)</f>
        <v/>
      </c>
      <c r="CQ55" s="961">
        <f>IFERROR(IF(CQ3=0,-(Inputs!$D$17*Inputs!$M$42),-CQ54*Inputs!$D$21),0)</f>
        <v/>
      </c>
      <c r="CR55" s="961">
        <f>IFERROR(IF(CR3=0,-(Inputs!$D$17*Inputs!$M$42),-CR54*Inputs!$D$21),0)</f>
        <v/>
      </c>
      <c r="CS55" s="961">
        <f>IFERROR(IF(CS3=0,-(Inputs!$D$17*Inputs!$M$42),-CS54*Inputs!$D$21),0)</f>
        <v/>
      </c>
      <c r="CT55" s="961">
        <f>IFERROR(IF(CT3=0,-(Inputs!$D$17*Inputs!$M$42),-CT54*Inputs!$D$21),0)</f>
        <v/>
      </c>
      <c r="CU55" s="961">
        <f>IFERROR(IF(CU3=0,-(Inputs!$D$17*Inputs!$M$42),-CU54*Inputs!$D$21),0)</f>
        <v/>
      </c>
      <c r="CV55" s="961">
        <f>IFERROR(IF(CV3=0,-(Inputs!$D$17*Inputs!$M$42),-CV54*Inputs!$D$21),0)</f>
        <v/>
      </c>
      <c r="CW55" s="961">
        <f>IFERROR(IF(CW3=0,-(Inputs!$D$17*Inputs!$M$42),-CW54*Inputs!$D$21),0)</f>
        <v/>
      </c>
      <c r="CX55" s="961">
        <f>IFERROR(IF(CX3=0,-(Inputs!$D$17*Inputs!$M$42),-CX54*Inputs!$D$21),0)</f>
        <v/>
      </c>
      <c r="CY55" s="961">
        <f>IFERROR(IF(CY3=0,-(Inputs!$D$17*Inputs!$M$42),-CY54*Inputs!$D$21),0)</f>
        <v/>
      </c>
      <c r="CZ55" s="961">
        <f>IFERROR(IF(CZ3=0,-(Inputs!$D$17*Inputs!$M$42),-CZ54*Inputs!$D$21),0)</f>
        <v/>
      </c>
      <c r="DA55" s="961">
        <f>IFERROR(IF(DA3=0,-(Inputs!$D$17*Inputs!$M$42),-DA54*Inputs!$D$21),0)</f>
        <v/>
      </c>
      <c r="DB55" s="961">
        <f>IFERROR(IF(DB3=0,-(Inputs!$D$17*Inputs!$M$42),-DB54*Inputs!$D$21),0)</f>
        <v/>
      </c>
      <c r="DC55" s="961">
        <f>IFERROR(IF(DC3=0,-(Inputs!$D$17*Inputs!$M$42),-DC54*Inputs!$D$21),0)</f>
        <v/>
      </c>
      <c r="DD55" s="961">
        <f>IFERROR(IF(DD3=0,-(Inputs!$D$17*Inputs!$M$42),-DD54*Inputs!$D$21),0)</f>
        <v/>
      </c>
      <c r="DE55" s="961">
        <f>IFERROR(IF(DE3=0,-(Inputs!$D$17*Inputs!$M$42),-DE54*Inputs!$D$21),0)</f>
        <v/>
      </c>
      <c r="DF55" s="961">
        <f>IFERROR(IF(DF3=0,-(Inputs!$D$17*Inputs!$M$42),-DF54*Inputs!$D$21),0)</f>
        <v/>
      </c>
      <c r="DG55" s="961">
        <f>IFERROR(IF(DG3=0,-(Inputs!$D$17*Inputs!$M$42),-DG54*Inputs!$D$21),0)</f>
        <v/>
      </c>
      <c r="DH55" s="961">
        <f>IFERROR(IF(DH3=0,-(Inputs!$D$17*Inputs!$M$42),-DH54*Inputs!$D$21),0)</f>
        <v/>
      </c>
      <c r="DI55" s="961">
        <f>IFERROR(IF(DI3=0,-(Inputs!$D$17*Inputs!$M$42),-DI54*Inputs!$D$21),0)</f>
        <v/>
      </c>
      <c r="DJ55" s="961">
        <f>IFERROR(IF(DJ3=0,-(Inputs!$D$17*Inputs!$M$42),-DJ54*Inputs!$D$21),0)</f>
        <v/>
      </c>
      <c r="DK55" s="961">
        <f>IFERROR(IF(DK3=0,-(Inputs!$D$17*Inputs!$M$42),-DK54*Inputs!$D$21),0)</f>
        <v/>
      </c>
      <c r="DL55" s="961">
        <f>IFERROR(IF(DL3=0,-(Inputs!$D$17*Inputs!$M$42),-DL54*Inputs!$D$21),0)</f>
        <v/>
      </c>
      <c r="DM55" s="961">
        <f>IFERROR(IF(DM3=0,-(Inputs!$D$17*Inputs!$M$42),-DM54*Inputs!$D$21),0)</f>
        <v/>
      </c>
      <c r="DN55" s="961">
        <f>IFERROR(IF(DN3=0,-(Inputs!$D$17*Inputs!$M$42),-DN54*Inputs!$D$21),0)</f>
        <v/>
      </c>
      <c r="DO55" s="961">
        <f>IFERROR(IF(DO3=0,-(Inputs!$D$17*Inputs!$M$42),-DO54*Inputs!$D$21),0)</f>
        <v/>
      </c>
      <c r="DP55" s="961">
        <f>IFERROR(IF(DP3=0,-(Inputs!$D$17*Inputs!$M$42),-DP54*Inputs!$D$21),0)</f>
        <v/>
      </c>
      <c r="DQ55" s="961">
        <f>IFERROR(IF(DQ3=0,-(Inputs!$D$17*Inputs!$M$42),-DQ54*Inputs!$D$21),0)</f>
        <v/>
      </c>
      <c r="DR55" s="961">
        <f>IFERROR(IF(DR3=0,-(Inputs!$D$17*Inputs!$M$42),-DR54*Inputs!$D$21),0)</f>
        <v/>
      </c>
      <c r="DS55" s="961">
        <f>IFERROR(IF(DS3=0,-(Inputs!$D$17*Inputs!$M$42),-DS54*Inputs!$D$21),0)</f>
        <v/>
      </c>
      <c r="DT55" s="961">
        <f>IFERROR(IF(DT3=0,-(Inputs!$D$17*Inputs!$M$42),-DT54*Inputs!$D$21),0)</f>
        <v/>
      </c>
      <c r="DU55" s="961">
        <f>IFERROR(IF(DU3=0,-(Inputs!$D$17*Inputs!$M$42),-DU54*Inputs!$D$21),0)</f>
        <v/>
      </c>
      <c r="DV55" s="961">
        <f>IFERROR(IF(DV3=0,-(Inputs!$D$17*Inputs!$M$42),-DV54*Inputs!$D$21),0)</f>
        <v/>
      </c>
      <c r="DW55" s="961">
        <f>IFERROR(IF(DW3=0,-(Inputs!$D$17*Inputs!$M$42),-DW54*Inputs!$D$21),0)</f>
        <v/>
      </c>
      <c r="DX55" s="961">
        <f>IFERROR(IF(DX3=0,-(Inputs!$D$17*Inputs!$M$42),-DX54*Inputs!$D$21),0)</f>
        <v/>
      </c>
      <c r="DY55" s="961">
        <f>IFERROR(IF(DY3=0,-(Inputs!$D$17*Inputs!$M$42),-DY54*Inputs!$D$21),0)</f>
        <v/>
      </c>
      <c r="DZ55" s="961">
        <f>IFERROR(IF(DZ3=0,-(Inputs!$D$17*Inputs!$M$42),-DZ54*Inputs!$D$21),0)</f>
        <v/>
      </c>
      <c r="EA55" s="961">
        <f>IFERROR(IF(EA3=0,-(Inputs!$D$17*Inputs!$M$42),-EA54*Inputs!$D$21),0)</f>
        <v/>
      </c>
      <c r="EB55" s="961">
        <f>IFERROR(IF(EB3=0,-(Inputs!$D$17*Inputs!$M$42),-EB54*Inputs!$D$21),0)</f>
        <v/>
      </c>
      <c r="EC55" s="961">
        <f>IFERROR(IF(EC3=0,-(Inputs!$D$17*Inputs!$M$42),-EC54*Inputs!$D$21),0)</f>
        <v/>
      </c>
      <c r="ED55" s="961">
        <f>IFERROR(IF(ED3=0,-(Inputs!$D$17*Inputs!$M$42),-ED54*Inputs!$D$21),0)</f>
        <v/>
      </c>
      <c r="EE55" s="961">
        <f>IFERROR(IF(EE3=0,-(Inputs!$D$17*Inputs!$M$42),-EE54*Inputs!$D$21),0)</f>
        <v/>
      </c>
      <c r="EF55" s="961">
        <f>IFERROR(IF(EF3=0,-(Inputs!$D$17*Inputs!$M$42),-EF54*Inputs!$D$21),0)</f>
        <v/>
      </c>
      <c r="EG55" s="961">
        <f>IFERROR(IF(EG3=0,-(Inputs!$D$17*Inputs!$M$42),-EG54*Inputs!$D$21),0)</f>
        <v/>
      </c>
      <c r="EH55" s="961">
        <f>IFERROR(IF(EH3=0,-(Inputs!$D$17*Inputs!$M$42),-EH54*Inputs!$D$21),0)</f>
        <v/>
      </c>
      <c r="EI55" s="961">
        <f>IFERROR(IF(EI3=0,-(Inputs!$D$17*Inputs!$M$42),-EI54*Inputs!$D$21),0)</f>
        <v/>
      </c>
      <c r="EJ55" s="961">
        <f>IFERROR(IF(EJ3=0,-(Inputs!$D$17*Inputs!$M$42),-EJ54*Inputs!$D$21),0)</f>
        <v/>
      </c>
      <c r="EK55" s="961">
        <f>IFERROR(IF(EK3=0,-(Inputs!$D$17*Inputs!$M$42),-EK54*Inputs!$D$21),0)</f>
        <v/>
      </c>
      <c r="EL55" s="961">
        <f>IFERROR(IF(EL3=0,-(Inputs!$D$17*Inputs!$M$42),-EL54*Inputs!$D$21),0)</f>
        <v/>
      </c>
      <c r="EM55" s="961">
        <f>IFERROR(IF(EM3=0,-(Inputs!$D$17*Inputs!$M$42),-EM54*Inputs!$D$21),0)</f>
        <v/>
      </c>
      <c r="EN55" s="961">
        <f>IFERROR(IF(EN3=0,-(Inputs!$D$17*Inputs!$M$42),-EN54*Inputs!$D$21),0)</f>
        <v/>
      </c>
      <c r="EO55" s="961">
        <f>IFERROR(IF(EO3=0,-(Inputs!$D$17*Inputs!$M$42),-EO54*Inputs!$D$21),0)</f>
        <v/>
      </c>
      <c r="EP55" s="961">
        <f>IFERROR(IF(EP3=0,-(Inputs!$D$17*Inputs!$M$42),-EP54*Inputs!$D$21),0)</f>
        <v/>
      </c>
      <c r="EQ55" s="961">
        <f>IFERROR(IF(EQ3=0,-(Inputs!$D$17*Inputs!$M$42),-EQ54*Inputs!$D$21),0)</f>
        <v/>
      </c>
      <c r="ER55" s="961">
        <f>IFERROR(IF(ER3=0,-(Inputs!$D$17*Inputs!$M$42),-ER54*Inputs!$D$21),0)</f>
        <v/>
      </c>
      <c r="ES55" s="961">
        <f>IFERROR(IF(ES3=0,-(Inputs!$D$17*Inputs!$M$42),-ES54*Inputs!$D$21),0)</f>
        <v/>
      </c>
      <c r="ET55" s="961">
        <f>IFERROR(IF(ET3=0,-(Inputs!$D$17*Inputs!$M$42),-ET54*Inputs!$D$21),0)</f>
        <v/>
      </c>
      <c r="EU55" s="961">
        <f>IFERROR(IF(EU3=0,-(Inputs!$D$17*Inputs!$M$42),-EU54*Inputs!$D$21),0)</f>
        <v/>
      </c>
      <c r="EV55" s="961">
        <f>IFERROR(IF(EV3=0,-(Inputs!$D$17*Inputs!$M$42),-EV54*Inputs!$D$21),0)</f>
        <v/>
      </c>
    </row>
    <row r="56" ht="15.75" customHeight="1" s="546">
      <c r="C56" s="973">
        <f>R56</f>
        <v/>
      </c>
      <c r="D56" s="973" t="n"/>
      <c r="E56" s="983" t="n"/>
      <c r="F56" s="975">
        <f>SUMIFS($T56:$EV56,$T$2:$EV$2,F$2)</f>
        <v/>
      </c>
      <c r="G56" s="975">
        <f>SUMIFS($T56:$EV56,$T$2:$EV$2,G$2)</f>
        <v/>
      </c>
      <c r="H56" s="975">
        <f>SUMIFS($T56:$EV56,$T$2:$EV$2,H$2)</f>
        <v/>
      </c>
      <c r="I56" s="975">
        <f>SUMIFS($T56:$EV56,$T$2:$EV$2,I$2)</f>
        <v/>
      </c>
      <c r="J56" s="975">
        <f>SUMIFS($T56:$EV56,$T$2:$EV$2,J$2)</f>
        <v/>
      </c>
      <c r="K56" s="975">
        <f>SUMIFS($T56:$EV56,$T$2:$EV$2,K$2)</f>
        <v/>
      </c>
      <c r="L56" s="975">
        <f>SUMIFS($T56:$EV56,$T$2:$EV$2,L$2)</f>
        <v/>
      </c>
      <c r="M56" s="975">
        <f>SUMIFS($T56:$EV56,$T$2:$EV$2,M$2)</f>
        <v/>
      </c>
      <c r="N56" s="975">
        <f>SUMIFS($T56:$EV56,$T$2:$EV$2,N$2)</f>
        <v/>
      </c>
      <c r="O56" s="975">
        <f>SUMIFS($T56:$EV56,$T$2:$EV$2,O$2)</f>
        <v/>
      </c>
      <c r="P56" s="975">
        <f>SUMIFS($T56:$EV56,$T$2:$EV$2,P$2)</f>
        <v/>
      </c>
      <c r="R56" s="759" t="inlineStr">
        <is>
          <t>NCF Before Debt Service</t>
        </is>
      </c>
      <c r="T56" s="975">
        <f>IFERROR(IF(T3&gt;Hold*12,0,T49),0)</f>
        <v/>
      </c>
      <c r="U56" s="975">
        <f>IFERROR(IF(U3&gt;Hold*12,0,U49),0)</f>
        <v/>
      </c>
      <c r="V56" s="975">
        <f>IFERROR(IF(V3&gt;Hold*12,0,V49),0)</f>
        <v/>
      </c>
      <c r="W56" s="975">
        <f>IFERROR(IF(W3&gt;Hold*12,0,W49),0)</f>
        <v/>
      </c>
      <c r="X56" s="975">
        <f>IFERROR(IF(X3&gt;Hold*12,0,X49),0)</f>
        <v/>
      </c>
      <c r="Y56" s="975">
        <f>IFERROR(IF(Y3&gt;Hold*12,0,Y49),0)</f>
        <v/>
      </c>
      <c r="Z56" s="975">
        <f>IFERROR(IF(Z3&gt;Hold*12,0,Z49),0)</f>
        <v/>
      </c>
      <c r="AA56" s="975">
        <f>IFERROR(IF(AA3&gt;Hold*12,0,AA49),0)</f>
        <v/>
      </c>
      <c r="AB56" s="975">
        <f>IFERROR(IF(AB3&gt;Hold*12,0,AB49),0)</f>
        <v/>
      </c>
      <c r="AC56" s="975">
        <f>IFERROR(IF(AC3&gt;Hold*12,0,AC49),0)</f>
        <v/>
      </c>
      <c r="AD56" s="975">
        <f>IFERROR(IF(AD3&gt;Hold*12,0,AD49),0)</f>
        <v/>
      </c>
      <c r="AE56" s="975">
        <f>IFERROR(IF(AE3&gt;Hold*12,0,AE49),0)</f>
        <v/>
      </c>
      <c r="AF56" s="975">
        <f>IFERROR(IF(AF3&gt;Hold*12,0,AF49),0)</f>
        <v/>
      </c>
      <c r="AG56" s="975">
        <f>IFERROR(IF(AG3&gt;Hold*12,0,AG49),0)</f>
        <v/>
      </c>
      <c r="AH56" s="975">
        <f>IFERROR(IF(AH3&gt;Hold*12,0,AH49),0)</f>
        <v/>
      </c>
      <c r="AI56" s="975">
        <f>IFERROR(IF(AI3&gt;Hold*12,0,AI49),0)</f>
        <v/>
      </c>
      <c r="AJ56" s="975">
        <f>IFERROR(IF(AJ3&gt;Hold*12,0,AJ49),0)</f>
        <v/>
      </c>
      <c r="AK56" s="975">
        <f>IFERROR(IF(AK3&gt;Hold*12,0,AK49),0)</f>
        <v/>
      </c>
      <c r="AL56" s="975">
        <f>IFERROR(IF(AL3&gt;Hold*12,0,AL49),0)</f>
        <v/>
      </c>
      <c r="AM56" s="975">
        <f>IFERROR(IF(AM3&gt;Hold*12,0,AM49),0)</f>
        <v/>
      </c>
      <c r="AN56" s="975">
        <f>IFERROR(IF(AN3&gt;Hold*12,0,AN49),0)</f>
        <v/>
      </c>
      <c r="AO56" s="975">
        <f>IFERROR(IF(AO3&gt;Hold*12,0,AO49),0)</f>
        <v/>
      </c>
      <c r="AP56" s="975">
        <f>IFERROR(IF(AP3&gt;Hold*12,0,AP49),0)</f>
        <v/>
      </c>
      <c r="AQ56" s="975">
        <f>IFERROR(IF(AQ3&gt;Hold*12,0,AQ49),0)</f>
        <v/>
      </c>
      <c r="AR56" s="975">
        <f>IFERROR(IF(AR3&gt;Hold*12,0,AR49),0)</f>
        <v/>
      </c>
      <c r="AS56" s="975">
        <f>IFERROR(IF(AS3&gt;Hold*12,0,AS49),0)</f>
        <v/>
      </c>
      <c r="AT56" s="975">
        <f>IFERROR(IF(AT3&gt;Hold*12,0,AT49),0)</f>
        <v/>
      </c>
      <c r="AU56" s="975">
        <f>IFERROR(IF(AU3&gt;Hold*12,0,AU49),0)</f>
        <v/>
      </c>
      <c r="AV56" s="975">
        <f>IFERROR(IF(AV3&gt;Hold*12,0,AV49),0)</f>
        <v/>
      </c>
      <c r="AW56" s="975">
        <f>IFERROR(IF(AW3&gt;Hold*12,0,AW49),0)</f>
        <v/>
      </c>
      <c r="AX56" s="975">
        <f>IFERROR(IF(AX3&gt;Hold*12,0,AX49),0)</f>
        <v/>
      </c>
      <c r="AY56" s="975">
        <f>IFERROR(IF(AY3&gt;Hold*12,0,AY49),0)</f>
        <v/>
      </c>
      <c r="AZ56" s="975">
        <f>IFERROR(IF(AZ3&gt;Hold*12,0,AZ49),0)</f>
        <v/>
      </c>
      <c r="BA56" s="975">
        <f>IFERROR(IF(BA3&gt;Hold*12,0,BA49),0)</f>
        <v/>
      </c>
      <c r="BB56" s="975">
        <f>IFERROR(IF(BB3&gt;Hold*12,0,BB49),0)</f>
        <v/>
      </c>
      <c r="BC56" s="975">
        <f>IFERROR(IF(BC3&gt;Hold*12,0,BC49),0)</f>
        <v/>
      </c>
      <c r="BD56" s="975">
        <f>IFERROR(IF(BD3&gt;Hold*12,0,BD49),0)</f>
        <v/>
      </c>
      <c r="BE56" s="975">
        <f>IFERROR(IF(BE3&gt;Hold*12,0,BE49),0)</f>
        <v/>
      </c>
      <c r="BF56" s="975">
        <f>IFERROR(IF(BF3&gt;Hold*12,0,BF49),0)</f>
        <v/>
      </c>
      <c r="BG56" s="975">
        <f>IFERROR(IF(BG3&gt;Hold*12,0,BG49),0)</f>
        <v/>
      </c>
      <c r="BH56" s="975">
        <f>IFERROR(IF(BH3&gt;Hold*12,0,BH49),0)</f>
        <v/>
      </c>
      <c r="BI56" s="975">
        <f>IFERROR(IF(BI3&gt;Hold*12,0,BI49),0)</f>
        <v/>
      </c>
      <c r="BJ56" s="975">
        <f>IFERROR(IF(BJ3&gt;Hold*12,0,BJ49),0)</f>
        <v/>
      </c>
      <c r="BK56" s="975">
        <f>IFERROR(IF(BK3&gt;Hold*12,0,BK49),0)</f>
        <v/>
      </c>
      <c r="BL56" s="975">
        <f>IFERROR(IF(BL3&gt;Hold*12,0,BL49),0)</f>
        <v/>
      </c>
      <c r="BM56" s="975">
        <f>IFERROR(IF(BM3&gt;Hold*12,0,BM49),0)</f>
        <v/>
      </c>
      <c r="BN56" s="975">
        <f>IFERROR(IF(BN3&gt;Hold*12,0,BN49),0)</f>
        <v/>
      </c>
      <c r="BO56" s="975">
        <f>IFERROR(IF(BO3&gt;Hold*12,0,BO49),0)</f>
        <v/>
      </c>
      <c r="BP56" s="975">
        <f>IFERROR(IF(BP3&gt;Hold*12,0,BP49),0)</f>
        <v/>
      </c>
      <c r="BQ56" s="975">
        <f>IFERROR(IF(BQ3&gt;Hold*12,0,BQ49),0)</f>
        <v/>
      </c>
      <c r="BR56" s="975">
        <f>IFERROR(IF(BR3&gt;Hold*12,0,BR49),0)</f>
        <v/>
      </c>
      <c r="BS56" s="975">
        <f>IFERROR(IF(BS3&gt;Hold*12,0,BS49),0)</f>
        <v/>
      </c>
      <c r="BT56" s="975">
        <f>IFERROR(IF(BT3&gt;Hold*12,0,BT49),0)</f>
        <v/>
      </c>
      <c r="BU56" s="975">
        <f>IFERROR(IF(BU3&gt;Hold*12,0,BU49),0)</f>
        <v/>
      </c>
      <c r="BV56" s="975">
        <f>IFERROR(IF(BV3&gt;Hold*12,0,BV49),0)</f>
        <v/>
      </c>
      <c r="BW56" s="975">
        <f>IFERROR(IF(BW3&gt;Hold*12,0,BW49),0)</f>
        <v/>
      </c>
      <c r="BX56" s="975">
        <f>IFERROR(IF(BX3&gt;Hold*12,0,BX49),0)</f>
        <v/>
      </c>
      <c r="BY56" s="975">
        <f>IFERROR(IF(BY3&gt;Hold*12,0,BY49),0)</f>
        <v/>
      </c>
      <c r="BZ56" s="975">
        <f>IFERROR(IF(BZ3&gt;Hold*12,0,BZ49),0)</f>
        <v/>
      </c>
      <c r="CA56" s="975">
        <f>IFERROR(IF(CA3&gt;Hold*12,0,CA49),0)</f>
        <v/>
      </c>
      <c r="CB56" s="975">
        <f>IFERROR(IF(CB3&gt;Hold*12,0,CB49),0)</f>
        <v/>
      </c>
      <c r="CC56" s="975">
        <f>IFERROR(IF(CC3&gt;Hold*12,0,CC49),0)</f>
        <v/>
      </c>
      <c r="CD56" s="975">
        <f>IFERROR(IF(CD3&gt;Hold*12,0,CD49),0)</f>
        <v/>
      </c>
      <c r="CE56" s="975">
        <f>IFERROR(IF(CE3&gt;Hold*12,0,CE49),0)</f>
        <v/>
      </c>
      <c r="CF56" s="975">
        <f>IFERROR(IF(CF3&gt;Hold*12,0,CF49),0)</f>
        <v/>
      </c>
      <c r="CG56" s="975">
        <f>IFERROR(IF(CG3&gt;Hold*12,0,CG49),0)</f>
        <v/>
      </c>
      <c r="CH56" s="975">
        <f>IFERROR(IF(CH3&gt;Hold*12,0,CH49),0)</f>
        <v/>
      </c>
      <c r="CI56" s="975">
        <f>IFERROR(IF(CI3&gt;Hold*12,0,CI49),0)</f>
        <v/>
      </c>
      <c r="CJ56" s="975">
        <f>IFERROR(IF(CJ3&gt;Hold*12,0,CJ49),0)</f>
        <v/>
      </c>
      <c r="CK56" s="975">
        <f>IFERROR(IF(CK3&gt;Hold*12,0,CK49),0)</f>
        <v/>
      </c>
      <c r="CL56" s="975">
        <f>IFERROR(IF(CL3&gt;Hold*12,0,CL49),0)</f>
        <v/>
      </c>
      <c r="CM56" s="975">
        <f>IFERROR(IF(CM3&gt;Hold*12,0,CM49),0)</f>
        <v/>
      </c>
      <c r="CN56" s="975">
        <f>IFERROR(IF(CN3&gt;Hold*12,0,CN49),0)</f>
        <v/>
      </c>
      <c r="CO56" s="975">
        <f>IFERROR(IF(CO3&gt;Hold*12,0,CO49),0)</f>
        <v/>
      </c>
      <c r="CP56" s="975">
        <f>IFERROR(IF(CP3&gt;Hold*12,0,CP49),0)</f>
        <v/>
      </c>
      <c r="CQ56" s="975">
        <f>IFERROR(IF(CQ3&gt;Hold*12,0,CQ49),0)</f>
        <v/>
      </c>
      <c r="CR56" s="975">
        <f>IFERROR(IF(CR3&gt;Hold*12,0,CR49),0)</f>
        <v/>
      </c>
      <c r="CS56" s="975">
        <f>IFERROR(IF(CS3&gt;Hold*12,0,CS49),0)</f>
        <v/>
      </c>
      <c r="CT56" s="975">
        <f>IFERROR(IF(CT3&gt;Hold*12,0,CT49),0)</f>
        <v/>
      </c>
      <c r="CU56" s="975">
        <f>IFERROR(IF(CU3&gt;Hold*12,0,CU49),0)</f>
        <v/>
      </c>
      <c r="CV56" s="975">
        <f>IFERROR(IF(CV3&gt;Hold*12,0,CV49),0)</f>
        <v/>
      </c>
      <c r="CW56" s="975">
        <f>IFERROR(IF(CW3&gt;Hold*12,0,CW49),0)</f>
        <v/>
      </c>
      <c r="CX56" s="975">
        <f>IFERROR(IF(CX3&gt;Hold*12,0,CX49),0)</f>
        <v/>
      </c>
      <c r="CY56" s="975">
        <f>IFERROR(IF(CY3&gt;Hold*12,0,CY49),0)</f>
        <v/>
      </c>
      <c r="CZ56" s="975">
        <f>IFERROR(IF(CZ3&gt;Hold*12,0,CZ49),0)</f>
        <v/>
      </c>
      <c r="DA56" s="975">
        <f>IFERROR(IF(DA3&gt;Hold*12,0,DA49),0)</f>
        <v/>
      </c>
      <c r="DB56" s="975">
        <f>IFERROR(IF(DB3&gt;Hold*12,0,DB49),0)</f>
        <v/>
      </c>
      <c r="DC56" s="975">
        <f>IFERROR(IF(DC3&gt;Hold*12,0,DC49),0)</f>
        <v/>
      </c>
      <c r="DD56" s="975">
        <f>IFERROR(IF(DD3&gt;Hold*12,0,DD49),0)</f>
        <v/>
      </c>
      <c r="DE56" s="975">
        <f>IFERROR(IF(DE3&gt;Hold*12,0,DE49),0)</f>
        <v/>
      </c>
      <c r="DF56" s="975">
        <f>IFERROR(IF(DF3&gt;Hold*12,0,DF49),0)</f>
        <v/>
      </c>
      <c r="DG56" s="975">
        <f>IFERROR(IF(DG3&gt;Hold*12,0,DG49),0)</f>
        <v/>
      </c>
      <c r="DH56" s="975">
        <f>IFERROR(IF(DH3&gt;Hold*12,0,DH49),0)</f>
        <v/>
      </c>
      <c r="DI56" s="975">
        <f>IFERROR(IF(DI3&gt;Hold*12,0,DI49),0)</f>
        <v/>
      </c>
      <c r="DJ56" s="975">
        <f>IFERROR(IF(DJ3&gt;Hold*12,0,DJ49),0)</f>
        <v/>
      </c>
      <c r="DK56" s="975">
        <f>IFERROR(IF(DK3&gt;Hold*12,0,DK49),0)</f>
        <v/>
      </c>
      <c r="DL56" s="975">
        <f>IFERROR(IF(DL3&gt;Hold*12,0,DL49),0)</f>
        <v/>
      </c>
      <c r="DM56" s="975">
        <f>IFERROR(IF(DM3&gt;Hold*12,0,DM49),0)</f>
        <v/>
      </c>
      <c r="DN56" s="975">
        <f>IFERROR(IF(DN3&gt;Hold*12,0,DN49),0)</f>
        <v/>
      </c>
      <c r="DO56" s="975">
        <f>IFERROR(IF(DO3&gt;Hold*12,0,DO49),0)</f>
        <v/>
      </c>
      <c r="DP56" s="975">
        <f>IFERROR(IF(DP3&gt;Hold*12,0,DP49),0)</f>
        <v/>
      </c>
      <c r="DQ56" s="975">
        <f>IFERROR(IF(DQ3&gt;Hold*12,0,DQ49),0)</f>
        <v/>
      </c>
      <c r="DR56" s="975">
        <f>IFERROR(IF(DR3&gt;Hold*12,0,DR49),0)</f>
        <v/>
      </c>
      <c r="DS56" s="975">
        <f>IFERROR(IF(DS3&gt;Hold*12,0,DS49),0)</f>
        <v/>
      </c>
      <c r="DT56" s="975">
        <f>IFERROR(IF(DT3&gt;Hold*12,0,DT49),0)</f>
        <v/>
      </c>
      <c r="DU56" s="975">
        <f>IFERROR(IF(DU3&gt;Hold*12,0,DU49),0)</f>
        <v/>
      </c>
      <c r="DV56" s="975">
        <f>IFERROR(IF(DV3&gt;Hold*12,0,DV49),0)</f>
        <v/>
      </c>
      <c r="DW56" s="975">
        <f>IFERROR(IF(DW3&gt;Hold*12,0,DW49),0)</f>
        <v/>
      </c>
      <c r="DX56" s="975">
        <f>IFERROR(IF(DX3&gt;Hold*12,0,DX49),0)</f>
        <v/>
      </c>
      <c r="DY56" s="975">
        <f>IFERROR(IF(DY3&gt;Hold*12,0,DY49),0)</f>
        <v/>
      </c>
      <c r="DZ56" s="975">
        <f>IFERROR(IF(DZ3&gt;Hold*12,0,DZ49),0)</f>
        <v/>
      </c>
      <c r="EA56" s="975">
        <f>IFERROR(IF(EA3&gt;Hold*12,0,EA49),0)</f>
        <v/>
      </c>
      <c r="EB56" s="975">
        <f>IFERROR(IF(EB3&gt;Hold*12,0,EB49),0)</f>
        <v/>
      </c>
      <c r="EC56" s="975">
        <f>IFERROR(IF(EC3&gt;Hold*12,0,EC49),0)</f>
        <v/>
      </c>
      <c r="ED56" s="975">
        <f>IFERROR(IF(ED3&gt;Hold*12,0,ED49),0)</f>
        <v/>
      </c>
      <c r="EE56" s="975">
        <f>IFERROR(IF(EE3&gt;Hold*12,0,EE49),0)</f>
        <v/>
      </c>
      <c r="EF56" s="975">
        <f>IFERROR(IF(EF3&gt;Hold*12,0,EF49),0)</f>
        <v/>
      </c>
      <c r="EG56" s="975">
        <f>IFERROR(IF(EG3&gt;Hold*12,0,EG49),0)</f>
        <v/>
      </c>
      <c r="EH56" s="975">
        <f>IFERROR(IF(EH3&gt;Hold*12,0,EH49),0)</f>
        <v/>
      </c>
      <c r="EI56" s="975">
        <f>IFERROR(IF(EI3&gt;Hold*12,0,EI49),0)</f>
        <v/>
      </c>
      <c r="EJ56" s="975">
        <f>IFERROR(IF(EJ3&gt;Hold*12,0,EJ49),0)</f>
        <v/>
      </c>
      <c r="EK56" s="975">
        <f>IFERROR(IF(EK3&gt;Hold*12,0,EK49),0)</f>
        <v/>
      </c>
      <c r="EL56" s="975">
        <f>IFERROR(IF(EL3&gt;Hold*12,0,EL49),0)</f>
        <v/>
      </c>
      <c r="EM56" s="975">
        <f>IFERROR(IF(EM3&gt;Hold*12,0,EM49),0)</f>
        <v/>
      </c>
      <c r="EN56" s="975">
        <f>IFERROR(IF(EN3&gt;Hold*12,0,EN49),0)</f>
        <v/>
      </c>
      <c r="EO56" s="975">
        <f>IFERROR(IF(EO3&gt;Hold*12,0,EO49),0)</f>
        <v/>
      </c>
      <c r="EP56" s="975">
        <f>IFERROR(IF(EP3&gt;Hold*12,0,EP49),0)</f>
        <v/>
      </c>
      <c r="EQ56" s="975">
        <f>IFERROR(IF(EQ3&gt;Hold*12,0,EQ49),0)</f>
        <v/>
      </c>
      <c r="ER56" s="975">
        <f>IFERROR(IF(ER3&gt;Hold*12,0,ER49),0)</f>
        <v/>
      </c>
      <c r="ES56" s="975">
        <f>IFERROR(IF(ES3&gt;Hold*12,0,ES49),0)</f>
        <v/>
      </c>
      <c r="ET56" s="975">
        <f>IFERROR(IF(ET3&gt;Hold*12,0,ET49),0)</f>
        <v/>
      </c>
      <c r="EU56" s="975">
        <f>IFERROR(IF(EU3&gt;Hold*12,0,EU49),0)</f>
        <v/>
      </c>
      <c r="EV56" s="975">
        <f>IFERROR(IF(EV3&gt;Hold*12,0,EV49),0)</f>
        <v/>
      </c>
    </row>
    <row r="57" ht="15.75" customHeight="1" s="546">
      <c r="C57" s="940">
        <f>R57</f>
        <v/>
      </c>
      <c r="E57" s="982" t="n"/>
      <c r="F57" s="979">
        <f>SUMIFS($T57:$EV57,$T$2:$EV$2,F$2)</f>
        <v/>
      </c>
      <c r="G57" s="979">
        <f>SUMIFS($T57:$EV57,$T$2:$EV$2,G$2)</f>
        <v/>
      </c>
      <c r="H57" s="979">
        <f>SUMIFS($T57:$EV57,$T$2:$EV$2,H$2)</f>
        <v/>
      </c>
      <c r="I57" s="979">
        <f>SUMIFS($T57:$EV57,$T$2:$EV$2,I$2)</f>
        <v/>
      </c>
      <c r="J57" s="979">
        <f>SUMIFS($T57:$EV57,$T$2:$EV$2,J$2)</f>
        <v/>
      </c>
      <c r="K57" s="979">
        <f>SUMIFS($T57:$EV57,$T$2:$EV$2,K$2)</f>
        <v/>
      </c>
      <c r="L57" s="979">
        <f>SUMIFS($T57:$EV57,$T$2:$EV$2,L$2)</f>
        <v/>
      </c>
      <c r="M57" s="979">
        <f>SUMIFS($T57:$EV57,$T$2:$EV$2,M$2)</f>
        <v/>
      </c>
      <c r="N57" s="979">
        <f>SUMIFS($T57:$EV57,$T$2:$EV$2,N$2)</f>
        <v/>
      </c>
      <c r="O57" s="979">
        <f>SUMIFS($T57:$EV57,$T$2:$EV$2,O$2)</f>
        <v/>
      </c>
      <c r="P57" s="979">
        <f>SUMIFS($T57:$EV57,$T$2:$EV$2,P$2)</f>
        <v/>
      </c>
      <c r="R57" s="940" t="inlineStr">
        <is>
          <t>Unlevered Cash Flow</t>
        </is>
      </c>
      <c r="T57" s="979">
        <f>SUM(T54:T56)</f>
        <v/>
      </c>
      <c r="U57" s="979">
        <f>SUM(U54:U56)</f>
        <v/>
      </c>
      <c r="V57" s="979">
        <f>SUM(V54:V56)</f>
        <v/>
      </c>
      <c r="W57" s="979">
        <f>SUM(W54:W56)</f>
        <v/>
      </c>
      <c r="X57" s="979">
        <f>SUM(X54:X56)</f>
        <v/>
      </c>
      <c r="Y57" s="979">
        <f>SUM(Y54:Y56)</f>
        <v/>
      </c>
      <c r="Z57" s="979">
        <f>SUM(Z54:Z56)</f>
        <v/>
      </c>
      <c r="AA57" s="979">
        <f>SUM(AA54:AA56)</f>
        <v/>
      </c>
      <c r="AB57" s="979">
        <f>SUM(AB54:AB56)</f>
        <v/>
      </c>
      <c r="AC57" s="979">
        <f>SUM(AC54:AC56)</f>
        <v/>
      </c>
      <c r="AD57" s="979">
        <f>SUM(AD54:AD56)</f>
        <v/>
      </c>
      <c r="AE57" s="979">
        <f>SUM(AE54:AE56)</f>
        <v/>
      </c>
      <c r="AF57" s="979">
        <f>SUM(AF54:AF56)</f>
        <v/>
      </c>
      <c r="AG57" s="979">
        <f>SUM(AG54:AG56)</f>
        <v/>
      </c>
      <c r="AH57" s="979">
        <f>SUM(AH54:AH56)</f>
        <v/>
      </c>
      <c r="AI57" s="979">
        <f>SUM(AI54:AI56)</f>
        <v/>
      </c>
      <c r="AJ57" s="979">
        <f>SUM(AJ54:AJ56)</f>
        <v/>
      </c>
      <c r="AK57" s="979">
        <f>SUM(AK54:AK56)</f>
        <v/>
      </c>
      <c r="AL57" s="979">
        <f>SUM(AL54:AL56)</f>
        <v/>
      </c>
      <c r="AM57" s="979">
        <f>SUM(AM54:AM56)</f>
        <v/>
      </c>
      <c r="AN57" s="979">
        <f>SUM(AN54:AN56)</f>
        <v/>
      </c>
      <c r="AO57" s="979">
        <f>SUM(AO54:AO56)</f>
        <v/>
      </c>
      <c r="AP57" s="979">
        <f>SUM(AP54:AP56)</f>
        <v/>
      </c>
      <c r="AQ57" s="979">
        <f>SUM(AQ54:AQ56)</f>
        <v/>
      </c>
      <c r="AR57" s="979">
        <f>SUM(AR54:AR56)</f>
        <v/>
      </c>
      <c r="AS57" s="979">
        <f>SUM(AS54:AS56)</f>
        <v/>
      </c>
      <c r="AT57" s="979">
        <f>SUM(AT54:AT56)</f>
        <v/>
      </c>
      <c r="AU57" s="979">
        <f>SUM(AU54:AU56)</f>
        <v/>
      </c>
      <c r="AV57" s="979">
        <f>SUM(AV54:AV56)</f>
        <v/>
      </c>
      <c r="AW57" s="979">
        <f>SUM(AW54:AW56)</f>
        <v/>
      </c>
      <c r="AX57" s="979">
        <f>SUM(AX54:AX56)</f>
        <v/>
      </c>
      <c r="AY57" s="979">
        <f>SUM(AY54:AY56)</f>
        <v/>
      </c>
      <c r="AZ57" s="979">
        <f>SUM(AZ54:AZ56)</f>
        <v/>
      </c>
      <c r="BA57" s="979">
        <f>SUM(BA54:BA56)</f>
        <v/>
      </c>
      <c r="BB57" s="979">
        <f>SUM(BB54:BB56)</f>
        <v/>
      </c>
      <c r="BC57" s="979">
        <f>SUM(BC54:BC56)</f>
        <v/>
      </c>
      <c r="BD57" s="979">
        <f>SUM(BD54:BD56)</f>
        <v/>
      </c>
      <c r="BE57" s="979">
        <f>SUM(BE54:BE56)</f>
        <v/>
      </c>
      <c r="BF57" s="979">
        <f>SUM(BF54:BF56)</f>
        <v/>
      </c>
      <c r="BG57" s="979">
        <f>SUM(BG54:BG56)</f>
        <v/>
      </c>
      <c r="BH57" s="979">
        <f>SUM(BH54:BH56)</f>
        <v/>
      </c>
      <c r="BI57" s="979">
        <f>SUM(BI54:BI56)</f>
        <v/>
      </c>
      <c r="BJ57" s="979">
        <f>SUM(BJ54:BJ56)</f>
        <v/>
      </c>
      <c r="BK57" s="979">
        <f>SUM(BK54:BK56)</f>
        <v/>
      </c>
      <c r="BL57" s="979">
        <f>SUM(BL54:BL56)</f>
        <v/>
      </c>
      <c r="BM57" s="979">
        <f>SUM(BM54:BM56)</f>
        <v/>
      </c>
      <c r="BN57" s="979">
        <f>SUM(BN54:BN56)</f>
        <v/>
      </c>
      <c r="BO57" s="979">
        <f>SUM(BO54:BO56)</f>
        <v/>
      </c>
      <c r="BP57" s="979">
        <f>SUM(BP54:BP56)</f>
        <v/>
      </c>
      <c r="BQ57" s="979">
        <f>SUM(BQ54:BQ56)</f>
        <v/>
      </c>
      <c r="BR57" s="979">
        <f>SUM(BR54:BR56)</f>
        <v/>
      </c>
      <c r="BS57" s="979">
        <f>SUM(BS54:BS56)</f>
        <v/>
      </c>
      <c r="BT57" s="979">
        <f>SUM(BT54:BT56)</f>
        <v/>
      </c>
      <c r="BU57" s="979">
        <f>SUM(BU54:BU56)</f>
        <v/>
      </c>
      <c r="BV57" s="979">
        <f>SUM(BV54:BV56)</f>
        <v/>
      </c>
      <c r="BW57" s="979">
        <f>SUM(BW54:BW56)</f>
        <v/>
      </c>
      <c r="BX57" s="979">
        <f>SUM(BX54:BX56)</f>
        <v/>
      </c>
      <c r="BY57" s="979">
        <f>SUM(BY54:BY56)</f>
        <v/>
      </c>
      <c r="BZ57" s="979">
        <f>SUM(BZ54:BZ56)</f>
        <v/>
      </c>
      <c r="CA57" s="979">
        <f>SUM(CA54:CA56)</f>
        <v/>
      </c>
      <c r="CB57" s="979">
        <f>SUM(CB54:CB56)</f>
        <v/>
      </c>
      <c r="CC57" s="979">
        <f>SUM(CC54:CC56)</f>
        <v/>
      </c>
      <c r="CD57" s="979">
        <f>SUM(CD54:CD56)</f>
        <v/>
      </c>
      <c r="CE57" s="979">
        <f>SUM(CE54:CE56)</f>
        <v/>
      </c>
      <c r="CF57" s="979">
        <f>SUM(CF54:CF56)</f>
        <v/>
      </c>
      <c r="CG57" s="979">
        <f>SUM(CG54:CG56)</f>
        <v/>
      </c>
      <c r="CH57" s="979">
        <f>SUM(CH54:CH56)</f>
        <v/>
      </c>
      <c r="CI57" s="979">
        <f>SUM(CI54:CI56)</f>
        <v/>
      </c>
      <c r="CJ57" s="979">
        <f>SUM(CJ54:CJ56)</f>
        <v/>
      </c>
      <c r="CK57" s="979">
        <f>SUM(CK54:CK56)</f>
        <v/>
      </c>
      <c r="CL57" s="979">
        <f>SUM(CL54:CL56)</f>
        <v/>
      </c>
      <c r="CM57" s="979">
        <f>SUM(CM54:CM56)</f>
        <v/>
      </c>
      <c r="CN57" s="979">
        <f>SUM(CN54:CN56)</f>
        <v/>
      </c>
      <c r="CO57" s="979">
        <f>SUM(CO54:CO56)</f>
        <v/>
      </c>
      <c r="CP57" s="979">
        <f>SUM(CP54:CP56)</f>
        <v/>
      </c>
      <c r="CQ57" s="979">
        <f>SUM(CQ54:CQ56)</f>
        <v/>
      </c>
      <c r="CR57" s="979">
        <f>SUM(CR54:CR56)</f>
        <v/>
      </c>
      <c r="CS57" s="979">
        <f>SUM(CS54:CS56)</f>
        <v/>
      </c>
      <c r="CT57" s="979">
        <f>SUM(CT54:CT56)</f>
        <v/>
      </c>
      <c r="CU57" s="979">
        <f>SUM(CU54:CU56)</f>
        <v/>
      </c>
      <c r="CV57" s="979">
        <f>SUM(CV54:CV56)</f>
        <v/>
      </c>
      <c r="CW57" s="979">
        <f>SUM(CW54:CW56)</f>
        <v/>
      </c>
      <c r="CX57" s="979">
        <f>SUM(CX54:CX56)</f>
        <v/>
      </c>
      <c r="CY57" s="979">
        <f>SUM(CY54:CY56)</f>
        <v/>
      </c>
      <c r="CZ57" s="979">
        <f>SUM(CZ54:CZ56)</f>
        <v/>
      </c>
      <c r="DA57" s="979">
        <f>SUM(DA54:DA56)</f>
        <v/>
      </c>
      <c r="DB57" s="979">
        <f>SUM(DB54:DB56)</f>
        <v/>
      </c>
      <c r="DC57" s="979">
        <f>SUM(DC54:DC56)</f>
        <v/>
      </c>
      <c r="DD57" s="979">
        <f>SUM(DD54:DD56)</f>
        <v/>
      </c>
      <c r="DE57" s="979">
        <f>SUM(DE54:DE56)</f>
        <v/>
      </c>
      <c r="DF57" s="979">
        <f>SUM(DF54:DF56)</f>
        <v/>
      </c>
      <c r="DG57" s="979">
        <f>SUM(DG54:DG56)</f>
        <v/>
      </c>
      <c r="DH57" s="979">
        <f>SUM(DH54:DH56)</f>
        <v/>
      </c>
      <c r="DI57" s="979">
        <f>SUM(DI54:DI56)</f>
        <v/>
      </c>
      <c r="DJ57" s="979">
        <f>SUM(DJ54:DJ56)</f>
        <v/>
      </c>
      <c r="DK57" s="979">
        <f>SUM(DK54:DK56)</f>
        <v/>
      </c>
      <c r="DL57" s="979">
        <f>SUM(DL54:DL56)</f>
        <v/>
      </c>
      <c r="DM57" s="979">
        <f>SUM(DM54:DM56)</f>
        <v/>
      </c>
      <c r="DN57" s="979">
        <f>SUM(DN54:DN56)</f>
        <v/>
      </c>
      <c r="DO57" s="979">
        <f>SUM(DO54:DO56)</f>
        <v/>
      </c>
      <c r="DP57" s="979">
        <f>SUM(DP54:DP56)</f>
        <v/>
      </c>
      <c r="DQ57" s="979">
        <f>SUM(DQ54:DQ56)</f>
        <v/>
      </c>
      <c r="DR57" s="979">
        <f>SUM(DR54:DR56)</f>
        <v/>
      </c>
      <c r="DS57" s="979">
        <f>SUM(DS54:DS56)</f>
        <v/>
      </c>
      <c r="DT57" s="979">
        <f>SUM(DT54:DT56)</f>
        <v/>
      </c>
      <c r="DU57" s="979">
        <f>SUM(DU54:DU56)</f>
        <v/>
      </c>
      <c r="DV57" s="979">
        <f>SUM(DV54:DV56)</f>
        <v/>
      </c>
      <c r="DW57" s="979">
        <f>SUM(DW54:DW56)</f>
        <v/>
      </c>
      <c r="DX57" s="979">
        <f>SUM(DX54:DX56)</f>
        <v/>
      </c>
      <c r="DY57" s="979">
        <f>SUM(DY54:DY56)</f>
        <v/>
      </c>
      <c r="DZ57" s="979">
        <f>SUM(DZ54:DZ56)</f>
        <v/>
      </c>
      <c r="EA57" s="979">
        <f>SUM(EA54:EA56)</f>
        <v/>
      </c>
      <c r="EB57" s="979">
        <f>SUM(EB54:EB56)</f>
        <v/>
      </c>
      <c r="EC57" s="979">
        <f>SUM(EC54:EC56)</f>
        <v/>
      </c>
      <c r="ED57" s="979">
        <f>SUM(ED54:ED56)</f>
        <v/>
      </c>
      <c r="EE57" s="979">
        <f>SUM(EE54:EE56)</f>
        <v/>
      </c>
      <c r="EF57" s="979">
        <f>SUM(EF54:EF56)</f>
        <v/>
      </c>
      <c r="EG57" s="979">
        <f>SUM(EG54:EG56)</f>
        <v/>
      </c>
      <c r="EH57" s="979">
        <f>SUM(EH54:EH56)</f>
        <v/>
      </c>
      <c r="EI57" s="979">
        <f>SUM(EI54:EI56)</f>
        <v/>
      </c>
      <c r="EJ57" s="979">
        <f>SUM(EJ54:EJ56)</f>
        <v/>
      </c>
      <c r="EK57" s="979">
        <f>SUM(EK54:EK56)</f>
        <v/>
      </c>
      <c r="EL57" s="979">
        <f>SUM(EL54:EL56)</f>
        <v/>
      </c>
      <c r="EM57" s="979">
        <f>SUM(EM54:EM56)</f>
        <v/>
      </c>
      <c r="EN57" s="979">
        <f>SUM(EN54:EN56)</f>
        <v/>
      </c>
      <c r="EO57" s="979">
        <f>SUM(EO54:EO56)</f>
        <v/>
      </c>
      <c r="EP57" s="979">
        <f>SUM(EP54:EP56)</f>
        <v/>
      </c>
      <c r="EQ57" s="979">
        <f>SUM(EQ54:EQ56)</f>
        <v/>
      </c>
      <c r="ER57" s="979">
        <f>SUM(ER54:ER56)</f>
        <v/>
      </c>
      <c r="ES57" s="979">
        <f>SUM(ES54:ES56)</f>
        <v/>
      </c>
      <c r="ET57" s="979">
        <f>SUM(ET54:ET56)</f>
        <v/>
      </c>
      <c r="EU57" s="979">
        <f>SUM(EU54:EU56)</f>
        <v/>
      </c>
      <c r="EV57" s="979">
        <f>SUM(EV54:EV56)</f>
        <v/>
      </c>
    </row>
    <row r="58" ht="15" customHeight="1" s="546">
      <c r="C58" s="1002" t="inlineStr">
        <is>
          <t>Cash on Cash</t>
        </is>
      </c>
      <c r="D58" s="1032">
        <f>IFERROR(AVERAGEIFS($G$58:$P$58,$G$51:$P$51,"&lt;="&amp;Hold),0)</f>
        <v/>
      </c>
      <c r="E58" s="1033" t="n"/>
      <c r="F58" s="1000" t="n"/>
      <c r="G58" s="1034">
        <f>IFERROR(Y1NOI/(Inputs!E121),0)</f>
        <v/>
      </c>
      <c r="H58" s="1034">
        <f>IFERROR(H44/(Inputs!$E$121),0)</f>
        <v/>
      </c>
      <c r="I58" s="1034">
        <f>IFERROR(I44/(Inputs!$E$28),0)</f>
        <v/>
      </c>
      <c r="J58" s="1034">
        <f>IFERROR(J44/(Inputs!$E$28),0)</f>
        <v/>
      </c>
      <c r="K58" s="1034">
        <f>IFERROR(K44/(Inputs!$E$28),0)</f>
        <v/>
      </c>
      <c r="L58" s="1034">
        <f>IFERROR(L44/(Inputs!$E$28),0)</f>
        <v/>
      </c>
      <c r="M58" s="1034">
        <f>IFERROR(M44/(Inputs!$E$28),0)</f>
        <v/>
      </c>
      <c r="N58" s="1034">
        <f>IFERROR(N44/(Inputs!$E$28),0)</f>
        <v/>
      </c>
      <c r="O58" s="1034">
        <f>IFERROR(O44/(Inputs!$E$28),0)</f>
        <v/>
      </c>
      <c r="P58" s="1034">
        <f>IFERROR(P44/(Inputs!$E$28),0)</f>
        <v/>
      </c>
      <c r="T58" s="961" t="n"/>
      <c r="U58" s="961" t="n"/>
      <c r="V58" s="961" t="n"/>
      <c r="W58" s="961" t="n"/>
      <c r="X58" s="961" t="n"/>
      <c r="Y58" s="961" t="n"/>
      <c r="Z58" s="961" t="n"/>
      <c r="AA58" s="961" t="n"/>
      <c r="AB58" s="961" t="n"/>
      <c r="AC58" s="961" t="n"/>
      <c r="AD58" s="961" t="n"/>
      <c r="AE58" s="961" t="n"/>
      <c r="AF58" s="961" t="n"/>
      <c r="AG58" s="961" t="n"/>
      <c r="AH58" s="961" t="n"/>
      <c r="AI58" s="961" t="n"/>
      <c r="AJ58" s="961" t="n"/>
      <c r="AK58" s="961" t="n"/>
      <c r="AL58" s="961" t="n"/>
      <c r="AM58" s="961" t="n"/>
      <c r="AN58" s="961" t="n"/>
      <c r="AO58" s="961" t="n"/>
      <c r="AP58" s="961" t="n"/>
      <c r="AQ58" s="961" t="n"/>
      <c r="AR58" s="961" t="n"/>
      <c r="AS58" s="961" t="n"/>
      <c r="AT58" s="961" t="n"/>
      <c r="AU58" s="961" t="n"/>
      <c r="AV58" s="961" t="n"/>
      <c r="AW58" s="961" t="n"/>
      <c r="AX58" s="961" t="n"/>
      <c r="AY58" s="961" t="n"/>
      <c r="AZ58" s="961" t="n"/>
      <c r="BA58" s="961" t="n"/>
      <c r="BB58" s="961" t="n"/>
      <c r="BC58" s="961" t="n"/>
      <c r="BD58" s="961" t="n"/>
      <c r="BE58" s="961" t="n"/>
      <c r="BF58" s="961" t="n"/>
      <c r="BG58" s="961" t="n"/>
      <c r="BH58" s="961" t="n"/>
      <c r="BI58" s="961" t="n"/>
      <c r="BJ58" s="961" t="n"/>
      <c r="BK58" s="961" t="n"/>
      <c r="BL58" s="961" t="n"/>
      <c r="BM58" s="961" t="n"/>
      <c r="BN58" s="961" t="n"/>
      <c r="BO58" s="961" t="n"/>
      <c r="BP58" s="961" t="n"/>
      <c r="BQ58" s="961" t="n"/>
      <c r="BR58" s="961" t="n"/>
      <c r="BS58" s="961" t="n"/>
      <c r="BT58" s="961" t="n"/>
      <c r="BU58" s="961" t="n"/>
      <c r="BV58" s="961" t="n"/>
      <c r="BW58" s="961" t="n"/>
      <c r="BX58" s="961" t="n"/>
      <c r="BY58" s="961" t="n"/>
      <c r="BZ58" s="961" t="n"/>
      <c r="CA58" s="961" t="n"/>
      <c r="CB58" s="961" t="n"/>
      <c r="CC58" s="961" t="n"/>
      <c r="CD58" s="961" t="n"/>
      <c r="CE58" s="961" t="n"/>
      <c r="CF58" s="961" t="n"/>
      <c r="CG58" s="961" t="n"/>
      <c r="CH58" s="961" t="n"/>
      <c r="CI58" s="961" t="n"/>
      <c r="CJ58" s="961" t="n"/>
      <c r="CK58" s="961" t="n"/>
      <c r="CL58" s="961" t="n"/>
      <c r="CM58" s="961" t="n"/>
      <c r="CN58" s="961" t="n"/>
      <c r="CO58" s="961" t="n"/>
      <c r="CP58" s="961" t="n"/>
      <c r="CQ58" s="961" t="n"/>
      <c r="CR58" s="961" t="n"/>
      <c r="CS58" s="961" t="n"/>
      <c r="CT58" s="961" t="n"/>
      <c r="CU58" s="961" t="n"/>
      <c r="CV58" s="961" t="n"/>
      <c r="CW58" s="961" t="n"/>
      <c r="CX58" s="961" t="n"/>
      <c r="CY58" s="961" t="n"/>
      <c r="CZ58" s="961" t="n"/>
      <c r="DA58" s="961" t="n"/>
      <c r="DB58" s="961" t="n"/>
      <c r="DC58" s="961" t="n"/>
      <c r="DD58" s="961" t="n"/>
      <c r="DE58" s="961" t="n"/>
      <c r="DF58" s="961" t="n"/>
      <c r="DG58" s="961" t="n"/>
      <c r="DH58" s="961" t="n"/>
      <c r="DI58" s="961" t="n"/>
      <c r="DJ58" s="961" t="n"/>
      <c r="DK58" s="961" t="n"/>
      <c r="DL58" s="961" t="n"/>
      <c r="DM58" s="961" t="n"/>
      <c r="DN58" s="961" t="n"/>
      <c r="DO58" s="961" t="n"/>
      <c r="DP58" s="961" t="n"/>
      <c r="DQ58" s="961" t="n"/>
      <c r="DR58" s="961" t="n"/>
      <c r="DS58" s="961" t="n"/>
      <c r="DT58" s="961" t="n"/>
      <c r="DU58" s="961" t="n"/>
      <c r="DV58" s="961" t="n"/>
      <c r="DW58" s="961" t="n"/>
      <c r="DX58" s="961" t="n"/>
      <c r="DY58" s="961" t="n"/>
      <c r="DZ58" s="961" t="n"/>
      <c r="EA58" s="961" t="n"/>
      <c r="EB58" s="961" t="n"/>
      <c r="EC58" s="961" t="n"/>
      <c r="ED58" s="961" t="n"/>
      <c r="EE58" s="961" t="n"/>
      <c r="EF58" s="961" t="n"/>
      <c r="EG58" s="961" t="n"/>
      <c r="EH58" s="961" t="n"/>
      <c r="EI58" s="961" t="n"/>
      <c r="EJ58" s="961" t="n"/>
      <c r="EK58" s="961" t="n"/>
      <c r="EL58" s="961" t="n"/>
      <c r="EM58" s="961" t="n"/>
      <c r="EN58" s="961" t="n"/>
      <c r="EO58" s="961" t="n"/>
      <c r="EP58" s="961" t="n"/>
      <c r="EQ58" s="961" t="n"/>
      <c r="ER58" s="961" t="n"/>
      <c r="ES58" s="961" t="n"/>
      <c r="ET58" s="961" t="n"/>
      <c r="EU58" s="961" t="n"/>
      <c r="EV58" s="961" t="n"/>
    </row>
    <row r="59" ht="15.75" customHeight="1" s="546">
      <c r="C59" s="1035" t="inlineStr">
        <is>
          <t>Going in Cap Rate</t>
        </is>
      </c>
      <c r="D59" s="1036">
        <f>Y1NOI/PP</f>
        <v/>
      </c>
      <c r="E59" s="1033" t="n"/>
      <c r="F59" s="961" t="n"/>
      <c r="G59" s="953" t="n"/>
      <c r="H59" s="953" t="n"/>
      <c r="I59" s="953" t="n"/>
      <c r="J59" s="953" t="n"/>
      <c r="K59" s="953" t="n"/>
      <c r="L59" s="953" t="n"/>
      <c r="M59" s="953" t="n"/>
      <c r="N59" s="953" t="n"/>
      <c r="O59" s="953" t="n"/>
      <c r="P59" s="953" t="n"/>
      <c r="T59" s="961" t="n"/>
      <c r="U59" s="961" t="n"/>
      <c r="V59" s="961" t="n"/>
      <c r="W59" s="961" t="n"/>
      <c r="X59" s="961" t="n"/>
      <c r="Y59" s="961" t="n"/>
      <c r="Z59" s="961" t="n"/>
      <c r="AA59" s="961" t="n"/>
      <c r="AB59" s="961" t="n"/>
      <c r="AC59" s="961" t="n"/>
      <c r="AD59" s="961" t="n"/>
      <c r="AE59" s="961" t="n"/>
      <c r="AF59" s="961" t="n"/>
      <c r="AG59" s="961" t="n"/>
      <c r="AH59" s="961" t="n"/>
      <c r="AI59" s="961" t="n"/>
      <c r="AJ59" s="961" t="n"/>
      <c r="AK59" s="961" t="n"/>
      <c r="AL59" s="961" t="n"/>
      <c r="AM59" s="961" t="n"/>
      <c r="AN59" s="961" t="n"/>
      <c r="AO59" s="961" t="n"/>
      <c r="AP59" s="961" t="n"/>
      <c r="AQ59" s="961" t="n"/>
      <c r="AR59" s="961" t="n"/>
      <c r="AS59" s="961" t="n"/>
      <c r="AT59" s="961" t="n"/>
      <c r="AU59" s="961" t="n"/>
      <c r="AV59" s="961" t="n"/>
      <c r="AW59" s="961" t="n"/>
      <c r="AX59" s="961" t="n"/>
      <c r="AY59" s="961" t="n"/>
      <c r="AZ59" s="961" t="n"/>
      <c r="BA59" s="961" t="n"/>
      <c r="BB59" s="961" t="n"/>
      <c r="BC59" s="961" t="n"/>
      <c r="BD59" s="961" t="n"/>
      <c r="BE59" s="961" t="n"/>
      <c r="BF59" s="961" t="n"/>
      <c r="BG59" s="961" t="n"/>
      <c r="BH59" s="961" t="n"/>
      <c r="BI59" s="961" t="n"/>
      <c r="BJ59" s="961" t="n"/>
      <c r="BK59" s="961" t="n"/>
      <c r="BL59" s="961" t="n"/>
      <c r="BM59" s="961" t="n"/>
      <c r="BN59" s="961" t="n"/>
      <c r="BO59" s="961" t="n"/>
      <c r="BP59" s="961" t="n"/>
      <c r="BQ59" s="961" t="n"/>
      <c r="BR59" s="961" t="n"/>
      <c r="BS59" s="961" t="n"/>
      <c r="BT59" s="961" t="n"/>
      <c r="BU59" s="961" t="n"/>
      <c r="BV59" s="961" t="n"/>
      <c r="BW59" s="961" t="n"/>
      <c r="BX59" s="961" t="n"/>
      <c r="BY59" s="961" t="n"/>
      <c r="BZ59" s="961" t="n"/>
      <c r="CA59" s="961" t="n"/>
      <c r="CB59" s="961" t="n"/>
      <c r="CC59" s="961" t="n"/>
      <c r="CD59" s="961" t="n"/>
      <c r="CE59" s="961" t="n"/>
      <c r="CF59" s="961" t="n"/>
      <c r="CG59" s="961" t="n"/>
      <c r="CH59" s="961" t="n"/>
      <c r="CI59" s="961" t="n"/>
      <c r="CJ59" s="961" t="n"/>
      <c r="CK59" s="961" t="n"/>
      <c r="CL59" s="961" t="n"/>
      <c r="CM59" s="961" t="n"/>
      <c r="CN59" s="961" t="n"/>
      <c r="CO59" s="961" t="n"/>
      <c r="CP59" s="961" t="n"/>
      <c r="CQ59" s="961" t="n"/>
      <c r="CR59" s="961" t="n"/>
      <c r="CS59" s="961" t="n"/>
      <c r="CT59" s="961" t="n"/>
      <c r="CU59" s="961" t="n"/>
      <c r="CV59" s="961" t="n"/>
      <c r="CW59" s="961" t="n"/>
      <c r="CX59" s="961" t="n"/>
      <c r="CY59" s="961" t="n"/>
      <c r="CZ59" s="961" t="n"/>
      <c r="DA59" s="961" t="n"/>
      <c r="DB59" s="961" t="n"/>
      <c r="DC59" s="961" t="n"/>
      <c r="DD59" s="961" t="n"/>
      <c r="DE59" s="961" t="n"/>
      <c r="DF59" s="961" t="n"/>
      <c r="DG59" s="961" t="n"/>
      <c r="DH59" s="961" t="n"/>
      <c r="DI59" s="961" t="n"/>
      <c r="DJ59" s="961" t="n"/>
      <c r="DK59" s="961" t="n"/>
      <c r="DL59" s="961" t="n"/>
      <c r="DM59" s="961" t="n"/>
      <c r="DN59" s="961" t="n"/>
      <c r="DO59" s="961" t="n"/>
      <c r="DP59" s="961" t="n"/>
      <c r="DQ59" s="961" t="n"/>
      <c r="DR59" s="961" t="n"/>
      <c r="DS59" s="961" t="n"/>
      <c r="DT59" s="961" t="n"/>
      <c r="DU59" s="961" t="n"/>
      <c r="DV59" s="961" t="n"/>
      <c r="DW59" s="961" t="n"/>
      <c r="DX59" s="961" t="n"/>
      <c r="DY59" s="961" t="n"/>
      <c r="DZ59" s="961" t="n"/>
      <c r="EA59" s="961" t="n"/>
      <c r="EB59" s="961" t="n"/>
      <c r="EC59" s="961" t="n"/>
      <c r="ED59" s="961" t="n"/>
      <c r="EE59" s="961" t="n"/>
      <c r="EF59" s="961" t="n"/>
      <c r="EG59" s="961" t="n"/>
      <c r="EH59" s="961" t="n"/>
      <c r="EI59" s="961" t="n"/>
      <c r="EJ59" s="961" t="n"/>
      <c r="EK59" s="961" t="n"/>
      <c r="EL59" s="961" t="n"/>
      <c r="EM59" s="961" t="n"/>
      <c r="EN59" s="961" t="n"/>
      <c r="EO59" s="961" t="n"/>
      <c r="EP59" s="961" t="n"/>
      <c r="EQ59" s="961" t="n"/>
      <c r="ER59" s="961" t="n"/>
      <c r="ES59" s="961" t="n"/>
      <c r="ET59" s="961" t="n"/>
      <c r="EU59" s="961" t="n"/>
      <c r="EV59" s="961" t="n"/>
    </row>
    <row r="60" ht="15" customHeight="1" s="546">
      <c r="C60" s="1035" t="inlineStr">
        <is>
          <t>IRR</t>
        </is>
      </c>
      <c r="D60" s="1036">
        <f>S60</f>
        <v/>
      </c>
      <c r="E60" s="1033" t="n"/>
      <c r="R60" s="1002" t="inlineStr">
        <is>
          <t>IRR</t>
        </is>
      </c>
      <c r="S60" s="1032">
        <f>XIRR(T57:EW57,T4:EW4)</f>
        <v/>
      </c>
      <c r="T60" s="961" t="n"/>
      <c r="U60" s="961" t="n"/>
      <c r="V60" s="961" t="n"/>
      <c r="W60" s="961" t="n"/>
      <c r="X60" s="961" t="n"/>
      <c r="Y60" s="961" t="n"/>
      <c r="Z60" s="961" t="n"/>
      <c r="AA60" s="961" t="n"/>
      <c r="AB60" s="961" t="n"/>
      <c r="AC60" s="961" t="n"/>
      <c r="AD60" s="961" t="n"/>
      <c r="AE60" s="961" t="n"/>
      <c r="AF60" s="961" t="n"/>
      <c r="AG60" s="961" t="n"/>
      <c r="AH60" s="961" t="n"/>
      <c r="AI60" s="961" t="n"/>
      <c r="AJ60" s="961" t="n"/>
      <c r="AK60" s="961" t="n"/>
      <c r="AL60" s="961" t="n"/>
      <c r="AM60" s="961" t="n"/>
      <c r="AN60" s="961" t="n"/>
      <c r="AO60" s="961" t="n"/>
      <c r="AP60" s="961" t="n"/>
      <c r="AQ60" s="961" t="n"/>
      <c r="AR60" s="961" t="n"/>
      <c r="AS60" s="961" t="n"/>
      <c r="AT60" s="961" t="n"/>
      <c r="AU60" s="961" t="n"/>
      <c r="AV60" s="961" t="n"/>
      <c r="AW60" s="961" t="n"/>
      <c r="AX60" s="961" t="n"/>
      <c r="AY60" s="961" t="n"/>
      <c r="AZ60" s="961" t="n"/>
      <c r="BA60" s="961" t="n"/>
      <c r="BB60" s="961" t="n"/>
      <c r="BC60" s="961" t="n"/>
      <c r="BD60" s="961" t="n"/>
      <c r="BE60" s="961" t="n"/>
      <c r="BF60" s="961" t="n"/>
      <c r="BG60" s="961" t="n"/>
      <c r="BH60" s="961" t="n"/>
      <c r="BI60" s="961" t="n"/>
      <c r="BJ60" s="961" t="n"/>
      <c r="BK60" s="961" t="n"/>
      <c r="BL60" s="961" t="n"/>
      <c r="BM60" s="961" t="n"/>
      <c r="BN60" s="961" t="n"/>
      <c r="BO60" s="961" t="n"/>
      <c r="BP60" s="961" t="n"/>
      <c r="BQ60" s="961" t="n"/>
      <c r="BR60" s="961" t="n"/>
      <c r="BS60" s="961" t="n"/>
      <c r="BT60" s="961" t="n"/>
      <c r="BU60" s="961" t="n"/>
      <c r="BV60" s="961" t="n"/>
      <c r="BW60" s="961" t="n"/>
      <c r="BX60" s="961" t="n"/>
      <c r="BY60" s="961" t="n"/>
      <c r="BZ60" s="961" t="n"/>
      <c r="CA60" s="961" t="n"/>
      <c r="CB60" s="961" t="n"/>
      <c r="CC60" s="961" t="n"/>
      <c r="CD60" s="961" t="n"/>
      <c r="CE60" s="961" t="n"/>
      <c r="CF60" s="961" t="n"/>
      <c r="CG60" s="961" t="n"/>
      <c r="CH60" s="961" t="n"/>
      <c r="CI60" s="961" t="n"/>
      <c r="CJ60" s="961" t="n"/>
      <c r="CK60" s="961" t="n"/>
      <c r="CL60" s="961" t="n"/>
      <c r="CM60" s="961" t="n"/>
      <c r="CN60" s="961" t="n"/>
      <c r="CO60" s="961" t="n"/>
      <c r="CP60" s="961" t="n"/>
      <c r="CQ60" s="961" t="n"/>
      <c r="CR60" s="961" t="n"/>
      <c r="CS60" s="961" t="n"/>
      <c r="CT60" s="961" t="n"/>
      <c r="CU60" s="961" t="n"/>
      <c r="CV60" s="961" t="n"/>
      <c r="CW60" s="961" t="n"/>
      <c r="CX60" s="961" t="n"/>
      <c r="CY60" s="961" t="n"/>
      <c r="CZ60" s="961" t="n"/>
      <c r="DA60" s="961" t="n"/>
      <c r="DB60" s="961" t="n"/>
      <c r="DC60" s="961" t="n"/>
      <c r="DD60" s="961" t="n"/>
      <c r="DE60" s="961" t="n"/>
      <c r="DF60" s="961" t="n"/>
      <c r="DG60" s="961" t="n"/>
      <c r="DH60" s="961" t="n"/>
      <c r="DI60" s="961" t="n"/>
      <c r="DJ60" s="961" t="n"/>
      <c r="DK60" s="961" t="n"/>
      <c r="DL60" s="961" t="n"/>
      <c r="DM60" s="961" t="n"/>
      <c r="DN60" s="961" t="n"/>
      <c r="DO60" s="961" t="n"/>
      <c r="DP60" s="961" t="n"/>
      <c r="DQ60" s="961" t="n"/>
      <c r="DR60" s="961" t="n"/>
      <c r="DS60" s="961" t="n"/>
      <c r="DT60" s="961" t="n"/>
      <c r="DU60" s="961" t="n"/>
      <c r="DV60" s="961" t="n"/>
      <c r="DW60" s="961" t="n"/>
      <c r="DX60" s="961" t="n"/>
      <c r="DY60" s="961" t="n"/>
      <c r="DZ60" s="961" t="n"/>
      <c r="EA60" s="961" t="n"/>
      <c r="EB60" s="961" t="n"/>
      <c r="EC60" s="961" t="n"/>
      <c r="ED60" s="961" t="n"/>
      <c r="EE60" s="961" t="n"/>
      <c r="EF60" s="961" t="n"/>
      <c r="EG60" s="961" t="n"/>
      <c r="EH60" s="961" t="n"/>
      <c r="EI60" s="961" t="n"/>
      <c r="EJ60" s="961" t="n"/>
      <c r="EK60" s="961" t="n"/>
      <c r="EL60" s="961" t="n"/>
      <c r="EM60" s="961" t="n"/>
      <c r="EN60" s="961" t="n"/>
      <c r="EO60" s="961" t="n"/>
      <c r="EP60" s="961" t="n"/>
      <c r="EQ60" s="961" t="n"/>
      <c r="ER60" s="961" t="n"/>
      <c r="ES60" s="961" t="n"/>
      <c r="ET60" s="961" t="n"/>
      <c r="EU60" s="961" t="n"/>
      <c r="EV60" s="961" t="n"/>
    </row>
    <row r="61" ht="15" customHeight="1" s="546">
      <c r="C61" s="1035" t="inlineStr">
        <is>
          <t>EM</t>
        </is>
      </c>
      <c r="D61" s="1037">
        <f>S61</f>
        <v/>
      </c>
      <c r="E61" s="1033" t="n"/>
      <c r="F61" s="961" t="n"/>
      <c r="G61" s="961" t="n"/>
      <c r="H61" s="961" t="n"/>
      <c r="I61" s="961" t="n"/>
      <c r="J61" s="961" t="n"/>
      <c r="K61" s="961" t="n"/>
      <c r="L61" s="961" t="n"/>
      <c r="M61" s="961" t="n"/>
      <c r="N61" s="961" t="n"/>
      <c r="O61" s="961" t="n"/>
      <c r="P61" s="961" t="n"/>
      <c r="R61" s="1035" t="inlineStr">
        <is>
          <t>EM</t>
        </is>
      </c>
      <c r="S61" s="1037">
        <f>S62/-T57+1</f>
        <v/>
      </c>
      <c r="T61" s="961" t="n"/>
      <c r="U61" s="961" t="n"/>
      <c r="V61" s="961" t="n"/>
      <c r="W61" s="961" t="n"/>
      <c r="X61" s="961" t="n"/>
      <c r="Y61" s="961" t="n"/>
      <c r="Z61" s="961" t="n"/>
      <c r="AA61" s="961" t="n"/>
      <c r="AB61" s="961" t="n"/>
      <c r="AC61" s="961" t="n"/>
      <c r="AD61" s="961" t="n"/>
      <c r="AE61" s="961" t="n"/>
      <c r="AF61" s="961" t="n"/>
      <c r="AG61" s="961" t="n"/>
      <c r="AH61" s="961" t="n"/>
      <c r="AI61" s="961" t="n"/>
      <c r="AJ61" s="961" t="n"/>
      <c r="AK61" s="961" t="n"/>
      <c r="AL61" s="961" t="n"/>
      <c r="AM61" s="961" t="n"/>
      <c r="AN61" s="961" t="n"/>
      <c r="AO61" s="961" t="n"/>
      <c r="AP61" s="961" t="n"/>
      <c r="AQ61" s="961" t="n"/>
      <c r="AR61" s="961" t="n"/>
      <c r="AS61" s="961" t="n"/>
      <c r="AT61" s="961" t="n"/>
      <c r="AU61" s="961" t="n"/>
      <c r="AV61" s="961" t="n"/>
      <c r="AW61" s="961" t="n"/>
      <c r="AX61" s="961" t="n"/>
      <c r="AY61" s="961" t="n"/>
      <c r="AZ61" s="961" t="n"/>
      <c r="BA61" s="961" t="n"/>
      <c r="BB61" s="961" t="n"/>
      <c r="BC61" s="961" t="n"/>
      <c r="BD61" s="961" t="n"/>
      <c r="BE61" s="961" t="n"/>
      <c r="BF61" s="961" t="n"/>
      <c r="BG61" s="961" t="n"/>
      <c r="BH61" s="961" t="n"/>
      <c r="BI61" s="961" t="n"/>
      <c r="BJ61" s="961" t="n"/>
      <c r="BK61" s="961" t="n"/>
      <c r="BL61" s="961" t="n"/>
      <c r="BM61" s="961" t="n"/>
      <c r="BN61" s="961" t="n"/>
      <c r="BO61" s="961" t="n"/>
      <c r="BP61" s="961" t="n"/>
      <c r="BQ61" s="961" t="n"/>
      <c r="BR61" s="961" t="n"/>
      <c r="BS61" s="961" t="n"/>
      <c r="BT61" s="961" t="n"/>
      <c r="BU61" s="961" t="n"/>
      <c r="BV61" s="961" t="n"/>
      <c r="BW61" s="961" t="n"/>
      <c r="BX61" s="961" t="n"/>
      <c r="BY61" s="961" t="n"/>
      <c r="BZ61" s="961" t="n"/>
      <c r="CA61" s="961" t="n"/>
      <c r="CB61" s="961" t="n"/>
      <c r="CC61" s="961" t="n"/>
      <c r="CD61" s="961" t="n"/>
      <c r="CE61" s="961" t="n"/>
      <c r="CF61" s="961" t="n"/>
      <c r="CG61" s="961" t="n"/>
      <c r="CH61" s="961" t="n"/>
      <c r="CI61" s="961" t="n"/>
      <c r="CJ61" s="961" t="n"/>
      <c r="CK61" s="961" t="n"/>
      <c r="CL61" s="961" t="n"/>
      <c r="CM61" s="961" t="n"/>
      <c r="CN61" s="961" t="n"/>
      <c r="CO61" s="961" t="n"/>
      <c r="CP61" s="961" t="n"/>
      <c r="CQ61" s="961" t="n"/>
      <c r="CR61" s="961" t="n"/>
      <c r="CS61" s="961" t="n"/>
      <c r="CT61" s="961" t="n"/>
      <c r="CU61" s="961" t="n"/>
      <c r="CV61" s="961" t="n"/>
      <c r="CW61" s="961" t="n"/>
      <c r="CX61" s="961" t="n"/>
      <c r="CY61" s="961" t="n"/>
      <c r="CZ61" s="961" t="n"/>
      <c r="DA61" s="961" t="n"/>
      <c r="DB61" s="961" t="n"/>
      <c r="DC61" s="961" t="n"/>
      <c r="DD61" s="961" t="n"/>
      <c r="DE61" s="961" t="n"/>
      <c r="DF61" s="961" t="n"/>
      <c r="DG61" s="961" t="n"/>
      <c r="DH61" s="961" t="n"/>
      <c r="DI61" s="961" t="n"/>
      <c r="DJ61" s="961" t="n"/>
      <c r="DK61" s="961" t="n"/>
      <c r="DL61" s="961" t="n"/>
      <c r="DM61" s="961" t="n"/>
      <c r="DN61" s="961" t="n"/>
      <c r="DO61" s="961" t="n"/>
      <c r="DP61" s="961" t="n"/>
      <c r="DQ61" s="961" t="n"/>
      <c r="DR61" s="961" t="n"/>
      <c r="DS61" s="961" t="n"/>
      <c r="DT61" s="961" t="n"/>
      <c r="DU61" s="961" t="n"/>
      <c r="DV61" s="961" t="n"/>
      <c r="DW61" s="961" t="n"/>
      <c r="DX61" s="961" t="n"/>
      <c r="DY61" s="961" t="n"/>
      <c r="DZ61" s="961" t="n"/>
      <c r="EA61" s="961" t="n"/>
      <c r="EB61" s="961" t="n"/>
      <c r="EC61" s="961" t="n"/>
      <c r="ED61" s="961" t="n"/>
      <c r="EE61" s="961" t="n"/>
      <c r="EF61" s="961" t="n"/>
      <c r="EG61" s="961" t="n"/>
      <c r="EH61" s="961" t="n"/>
      <c r="EI61" s="961" t="n"/>
      <c r="EJ61" s="961" t="n"/>
      <c r="EK61" s="961" t="n"/>
      <c r="EL61" s="961" t="n"/>
      <c r="EM61" s="961" t="n"/>
      <c r="EN61" s="961" t="n"/>
      <c r="EO61" s="961" t="n"/>
      <c r="EP61" s="961" t="n"/>
      <c r="EQ61" s="961" t="n"/>
      <c r="ER61" s="961" t="n"/>
      <c r="ES61" s="961" t="n"/>
      <c r="ET61" s="961" t="n"/>
      <c r="EU61" s="961" t="n"/>
      <c r="EV61" s="961" t="n"/>
    </row>
    <row r="62" ht="15.75" customHeight="1" s="546">
      <c r="C62" s="1035" t="inlineStr">
        <is>
          <t>Whole Dollar Profit</t>
        </is>
      </c>
      <c r="D62" s="1038">
        <f>S62</f>
        <v/>
      </c>
      <c r="E62" s="1033" t="n"/>
      <c r="R62" s="1008" t="inlineStr">
        <is>
          <t>Whole Dollar Profit</t>
        </is>
      </c>
      <c r="S62" s="1011">
        <f>SUM(T57:EX57)</f>
        <v/>
      </c>
      <c r="T62" s="961" t="n"/>
      <c r="U62" s="961" t="n"/>
      <c r="V62" s="961" t="n"/>
      <c r="W62" s="961" t="n"/>
      <c r="X62" s="961" t="n"/>
      <c r="Y62" s="961" t="n"/>
      <c r="Z62" s="961" t="n"/>
      <c r="AA62" s="961" t="n"/>
      <c r="AB62" s="961" t="n"/>
      <c r="AC62" s="961" t="n"/>
      <c r="AD62" s="961" t="n"/>
      <c r="AE62" s="961" t="n"/>
      <c r="AF62" s="961" t="n"/>
      <c r="AG62" s="961" t="n"/>
      <c r="AH62" s="961" t="n"/>
      <c r="AI62" s="961" t="n"/>
      <c r="AJ62" s="961" t="n"/>
      <c r="AK62" s="961" t="n"/>
      <c r="AL62" s="961" t="n"/>
      <c r="AM62" s="961" t="n"/>
      <c r="AN62" s="961" t="n"/>
      <c r="AO62" s="961" t="n"/>
      <c r="AP62" s="961" t="n"/>
      <c r="AQ62" s="961" t="n"/>
      <c r="AR62" s="961" t="n"/>
      <c r="AS62" s="961" t="n"/>
      <c r="AT62" s="961" t="n"/>
      <c r="AU62" s="961" t="n"/>
      <c r="AV62" s="961" t="n"/>
      <c r="AW62" s="961" t="n"/>
      <c r="AX62" s="961" t="n"/>
      <c r="AY62" s="961" t="n"/>
      <c r="AZ62" s="961" t="n"/>
      <c r="BA62" s="961" t="n"/>
      <c r="BB62" s="961" t="n"/>
      <c r="BC62" s="961" t="n"/>
      <c r="BD62" s="961" t="n"/>
      <c r="BE62" s="961" t="n"/>
      <c r="BF62" s="961" t="n"/>
      <c r="BG62" s="961" t="n"/>
      <c r="BH62" s="961" t="n"/>
      <c r="BI62" s="961" t="n"/>
      <c r="BJ62" s="961" t="n"/>
      <c r="BK62" s="961" t="n"/>
      <c r="BL62" s="961" t="n"/>
      <c r="BM62" s="961" t="n"/>
      <c r="BN62" s="961" t="n"/>
      <c r="BO62" s="961" t="n"/>
      <c r="BP62" s="961" t="n"/>
      <c r="BQ62" s="961" t="n"/>
      <c r="BR62" s="961" t="n"/>
      <c r="BS62" s="961" t="n"/>
      <c r="BT62" s="961" t="n"/>
      <c r="BU62" s="961" t="n"/>
      <c r="BV62" s="961" t="n"/>
      <c r="BW62" s="961" t="n"/>
      <c r="BX62" s="961" t="n"/>
      <c r="BY62" s="961" t="n"/>
      <c r="BZ62" s="961" t="n"/>
      <c r="CA62" s="961" t="n"/>
      <c r="CB62" s="961" t="n"/>
      <c r="CC62" s="961" t="n"/>
      <c r="CD62" s="961" t="n"/>
      <c r="CE62" s="961" t="n"/>
      <c r="CF62" s="961" t="n"/>
      <c r="CG62" s="961" t="n"/>
      <c r="CH62" s="961" t="n"/>
      <c r="CI62" s="961" t="n"/>
      <c r="CJ62" s="961" t="n"/>
      <c r="CK62" s="961" t="n"/>
      <c r="CL62" s="961" t="n"/>
      <c r="CM62" s="961" t="n"/>
      <c r="CN62" s="961" t="n"/>
      <c r="CO62" s="961" t="n"/>
      <c r="CP62" s="961" t="n"/>
      <c r="CQ62" s="961" t="n"/>
      <c r="CR62" s="961" t="n"/>
      <c r="CS62" s="961" t="n"/>
      <c r="CT62" s="961" t="n"/>
      <c r="CU62" s="961" t="n"/>
      <c r="CV62" s="961" t="n"/>
      <c r="CW62" s="961" t="n"/>
      <c r="CX62" s="961" t="n"/>
      <c r="CY62" s="961" t="n"/>
      <c r="CZ62" s="961" t="n"/>
      <c r="DA62" s="961" t="n"/>
      <c r="DB62" s="961" t="n"/>
      <c r="DC62" s="961" t="n"/>
      <c r="DD62" s="961" t="n"/>
      <c r="DE62" s="961" t="n"/>
      <c r="DF62" s="961" t="n"/>
      <c r="DG62" s="961" t="n"/>
      <c r="DH62" s="961" t="n"/>
      <c r="DI62" s="961" t="n"/>
      <c r="DJ62" s="961" t="n"/>
      <c r="DK62" s="961" t="n"/>
      <c r="DL62" s="961" t="n"/>
      <c r="DM62" s="961" t="n"/>
      <c r="DN62" s="961" t="n"/>
      <c r="DO62" s="961" t="n"/>
      <c r="DP62" s="961" t="n"/>
      <c r="DQ62" s="961" t="n"/>
      <c r="DR62" s="961" t="n"/>
      <c r="DS62" s="961" t="n"/>
      <c r="DT62" s="961" t="n"/>
      <c r="DU62" s="961" t="n"/>
      <c r="DV62" s="961" t="n"/>
      <c r="DW62" s="961" t="n"/>
      <c r="DX62" s="961" t="n"/>
      <c r="DY62" s="961" t="n"/>
      <c r="DZ62" s="961" t="n"/>
      <c r="EA62" s="961" t="n"/>
      <c r="EB62" s="961" t="n"/>
      <c r="EC62" s="961" t="n"/>
      <c r="ED62" s="961" t="n"/>
      <c r="EE62" s="961" t="n"/>
      <c r="EF62" s="961" t="n"/>
      <c r="EG62" s="961" t="n"/>
      <c r="EH62" s="961" t="n"/>
      <c r="EI62" s="961" t="n"/>
      <c r="EJ62" s="961" t="n"/>
      <c r="EK62" s="961" t="n"/>
      <c r="EL62" s="961" t="n"/>
      <c r="EM62" s="961" t="n"/>
      <c r="EN62" s="961" t="n"/>
      <c r="EO62" s="961" t="n"/>
      <c r="EP62" s="961" t="n"/>
      <c r="EQ62" s="961" t="n"/>
      <c r="ER62" s="961" t="n"/>
      <c r="ES62" s="961" t="n"/>
      <c r="ET62" s="961" t="n"/>
      <c r="EU62" s="961" t="n"/>
      <c r="EV62" s="961" t="n"/>
    </row>
    <row r="63" ht="15.75" customHeight="1" s="546">
      <c r="C63" s="1008" t="inlineStr">
        <is>
          <t>Net Profit via CF</t>
        </is>
      </c>
      <c r="D63" s="1039">
        <f>SUM($F$56:$P$56)/$D$62</f>
        <v/>
      </c>
      <c r="E63" s="1033" t="n"/>
      <c r="T63" s="961" t="n"/>
      <c r="U63" s="961" t="n"/>
      <c r="V63" s="961" t="n"/>
      <c r="W63" s="961" t="n"/>
      <c r="X63" s="961" t="n"/>
      <c r="Y63" s="961" t="n"/>
      <c r="Z63" s="961" t="n"/>
      <c r="AA63" s="961" t="n"/>
      <c r="AB63" s="961" t="n"/>
      <c r="AC63" s="961" t="n"/>
      <c r="AD63" s="961" t="n"/>
      <c r="AE63" s="961" t="n"/>
      <c r="AF63" s="961" t="n"/>
      <c r="AG63" s="961" t="n"/>
      <c r="AH63" s="961" t="n"/>
      <c r="AI63" s="961" t="n"/>
      <c r="AJ63" s="961" t="n"/>
      <c r="AK63" s="961" t="n"/>
      <c r="AL63" s="961" t="n"/>
      <c r="AM63" s="961" t="n"/>
      <c r="AN63" s="961" t="n"/>
      <c r="AO63" s="961" t="n"/>
      <c r="AP63" s="961" t="n"/>
      <c r="AQ63" s="961" t="n"/>
      <c r="AR63" s="961" t="n"/>
      <c r="AS63" s="961" t="n"/>
      <c r="AT63" s="961" t="n"/>
      <c r="AU63" s="961" t="n"/>
      <c r="AV63" s="961" t="n"/>
      <c r="AW63" s="961" t="n"/>
      <c r="AX63" s="961" t="n"/>
      <c r="AY63" s="961" t="n"/>
      <c r="AZ63" s="961" t="n"/>
      <c r="BA63" s="961" t="n"/>
      <c r="BB63" s="961" t="n"/>
      <c r="BC63" s="961" t="n"/>
      <c r="BD63" s="961" t="n"/>
      <c r="BE63" s="961" t="n"/>
      <c r="BF63" s="961" t="n"/>
      <c r="BG63" s="961" t="n"/>
      <c r="BH63" s="961" t="n"/>
      <c r="BI63" s="961" t="n"/>
      <c r="BJ63" s="961" t="n"/>
      <c r="BK63" s="961" t="n"/>
      <c r="BL63" s="961" t="n"/>
      <c r="BM63" s="961" t="n"/>
      <c r="BN63" s="961" t="n"/>
      <c r="BO63" s="961" t="n"/>
      <c r="BP63" s="961" t="n"/>
      <c r="BQ63" s="961" t="n"/>
      <c r="BR63" s="961" t="n"/>
      <c r="BS63" s="961" t="n"/>
      <c r="BT63" s="961" t="n"/>
      <c r="BU63" s="961" t="n"/>
      <c r="BV63" s="961" t="n"/>
      <c r="BW63" s="961" t="n"/>
      <c r="BX63" s="961" t="n"/>
      <c r="BY63" s="961" t="n"/>
      <c r="BZ63" s="961" t="n"/>
      <c r="CA63" s="961" t="n"/>
      <c r="CB63" s="961" t="n"/>
      <c r="CC63" s="961" t="n"/>
      <c r="CD63" s="961" t="n"/>
      <c r="CE63" s="961" t="n"/>
      <c r="CF63" s="961" t="n"/>
      <c r="CG63" s="961" t="n"/>
      <c r="CH63" s="961" t="n"/>
      <c r="CI63" s="961" t="n"/>
      <c r="CJ63" s="961" t="n"/>
      <c r="CK63" s="961" t="n"/>
      <c r="CL63" s="961" t="n"/>
      <c r="CM63" s="961" t="n"/>
      <c r="CN63" s="961" t="n"/>
      <c r="CO63" s="961" t="n"/>
      <c r="CP63" s="961" t="n"/>
      <c r="CQ63" s="961" t="n"/>
      <c r="CR63" s="961" t="n"/>
      <c r="CS63" s="961" t="n"/>
      <c r="CT63" s="961" t="n"/>
      <c r="CU63" s="961" t="n"/>
      <c r="CV63" s="961" t="n"/>
      <c r="CW63" s="961" t="n"/>
      <c r="CX63" s="961" t="n"/>
      <c r="CY63" s="961" t="n"/>
      <c r="CZ63" s="961" t="n"/>
      <c r="DA63" s="961" t="n"/>
      <c r="DB63" s="961" t="n"/>
      <c r="DC63" s="961" t="n"/>
      <c r="DD63" s="961" t="n"/>
      <c r="DE63" s="961" t="n"/>
      <c r="DF63" s="961" t="n"/>
      <c r="DG63" s="961" t="n"/>
      <c r="DH63" s="961" t="n"/>
      <c r="DI63" s="961" t="n"/>
      <c r="DJ63" s="961" t="n"/>
      <c r="DK63" s="961" t="n"/>
      <c r="DL63" s="961" t="n"/>
      <c r="DM63" s="961" t="n"/>
      <c r="DN63" s="961" t="n"/>
      <c r="DO63" s="961" t="n"/>
      <c r="DP63" s="961" t="n"/>
      <c r="DQ63" s="961" t="n"/>
      <c r="DR63" s="961" t="n"/>
      <c r="DS63" s="961" t="n"/>
      <c r="DT63" s="961" t="n"/>
      <c r="DU63" s="961" t="n"/>
      <c r="DV63" s="961" t="n"/>
      <c r="DW63" s="961" t="n"/>
      <c r="DX63" s="961" t="n"/>
      <c r="DY63" s="961" t="n"/>
      <c r="DZ63" s="961" t="n"/>
      <c r="EA63" s="961" t="n"/>
      <c r="EB63" s="961" t="n"/>
      <c r="EC63" s="961" t="n"/>
      <c r="ED63" s="961" t="n"/>
      <c r="EE63" s="961" t="n"/>
      <c r="EF63" s="961" t="n"/>
      <c r="EG63" s="961" t="n"/>
      <c r="EH63" s="961" t="n"/>
      <c r="EI63" s="961" t="n"/>
      <c r="EJ63" s="961" t="n"/>
      <c r="EK63" s="961" t="n"/>
      <c r="EL63" s="961" t="n"/>
      <c r="EM63" s="961" t="n"/>
      <c r="EN63" s="961" t="n"/>
      <c r="EO63" s="961" t="n"/>
      <c r="EP63" s="961" t="n"/>
      <c r="EQ63" s="961" t="n"/>
      <c r="ER63" s="961" t="n"/>
      <c r="ES63" s="961" t="n"/>
      <c r="ET63" s="961" t="n"/>
      <c r="EU63" s="961" t="n"/>
      <c r="EV63" s="961" t="n"/>
    </row>
    <row r="64" ht="15" customHeight="1" s="546">
      <c r="E64" s="982" t="n"/>
    </row>
    <row r="65" ht="15" customHeight="1" s="546">
      <c r="C65" s="937">
        <f>R65</f>
        <v/>
      </c>
      <c r="D65" s="937" t="n"/>
      <c r="E65" s="1040" t="n"/>
      <c r="F65" s="937" t="n"/>
      <c r="G65" s="937" t="n"/>
      <c r="H65" s="937" t="n"/>
      <c r="I65" s="937" t="n"/>
      <c r="J65" s="937" t="n"/>
      <c r="K65" s="937" t="n"/>
      <c r="L65" s="937" t="n"/>
      <c r="M65" s="937" t="n"/>
      <c r="N65" s="937" t="n"/>
      <c r="O65" s="937" t="n"/>
      <c r="P65" s="937" t="n"/>
      <c r="R65" s="1041" t="inlineStr">
        <is>
          <t xml:space="preserve">CAPITAL </t>
        </is>
      </c>
      <c r="S65" s="1042" t="n"/>
      <c r="T65" s="1043" t="n"/>
      <c r="U65" s="1043" t="n"/>
      <c r="V65" s="1043" t="n"/>
      <c r="W65" s="1043" t="n"/>
      <c r="X65" s="1043" t="n"/>
      <c r="Y65" s="1043" t="n"/>
      <c r="Z65" s="1043" t="n"/>
      <c r="AA65" s="1043" t="n"/>
      <c r="AB65" s="1043" t="n"/>
      <c r="AC65" s="1043" t="n"/>
      <c r="AD65" s="1043" t="n"/>
      <c r="AE65" s="1043" t="n"/>
      <c r="AF65" s="1043" t="n"/>
      <c r="AG65" s="1043" t="n"/>
      <c r="AH65" s="1043" t="n"/>
      <c r="AI65" s="1043" t="n"/>
      <c r="AJ65" s="1043" t="n"/>
      <c r="AK65" s="1043" t="n"/>
      <c r="AL65" s="1043" t="n"/>
      <c r="AM65" s="1043" t="n"/>
      <c r="AN65" s="1043" t="n"/>
      <c r="AO65" s="1043" t="n"/>
      <c r="AP65" s="1043" t="n"/>
      <c r="AQ65" s="1043" t="n"/>
      <c r="AR65" s="1043" t="n"/>
      <c r="AS65" s="1043" t="n"/>
      <c r="AT65" s="1043" t="n"/>
      <c r="AU65" s="1043" t="n"/>
      <c r="AV65" s="1043" t="n"/>
      <c r="AW65" s="1043" t="n"/>
      <c r="AX65" s="1043" t="n"/>
      <c r="AY65" s="1043" t="n"/>
      <c r="AZ65" s="1043" t="n"/>
      <c r="BA65" s="1043" t="n"/>
      <c r="BB65" s="1043" t="n"/>
      <c r="BC65" s="1043" t="n"/>
      <c r="BD65" s="1043" t="n"/>
      <c r="BE65" s="1043" t="n"/>
      <c r="BF65" s="1043" t="n"/>
      <c r="BG65" s="1043" t="n"/>
      <c r="BH65" s="1043" t="n"/>
      <c r="BI65" s="1043" t="n"/>
      <c r="BJ65" s="1043" t="n"/>
      <c r="BK65" s="1043" t="n"/>
      <c r="BL65" s="1043" t="n"/>
      <c r="BM65" s="1043" t="n"/>
      <c r="BN65" s="1043" t="n"/>
      <c r="BO65" s="1043" t="n"/>
      <c r="BP65" s="1043" t="n"/>
      <c r="BQ65" s="1043" t="n"/>
      <c r="BR65" s="1043" t="n"/>
      <c r="BS65" s="1043" t="n"/>
      <c r="BT65" s="1043" t="n"/>
      <c r="BU65" s="1043" t="n"/>
      <c r="BV65" s="1043" t="n"/>
      <c r="BW65" s="1043" t="n"/>
      <c r="BX65" s="1043" t="n"/>
      <c r="BY65" s="1043" t="n"/>
      <c r="BZ65" s="1043" t="n"/>
      <c r="CA65" s="1043" t="n"/>
      <c r="CB65" s="1043" t="n"/>
      <c r="CC65" s="1043" t="n"/>
      <c r="CD65" s="1043" t="n"/>
      <c r="CE65" s="1043" t="n"/>
      <c r="CF65" s="1043" t="n"/>
      <c r="CG65" s="1043" t="n"/>
      <c r="CH65" s="1043" t="n"/>
      <c r="CI65" s="1043" t="n"/>
      <c r="CJ65" s="1043" t="n"/>
      <c r="CK65" s="1043" t="n"/>
      <c r="CL65" s="1043" t="n"/>
      <c r="CM65" s="1043" t="n"/>
      <c r="CN65" s="1043" t="n"/>
      <c r="CO65" s="1043" t="n"/>
      <c r="CP65" s="1043" t="n"/>
      <c r="CQ65" s="1043" t="n"/>
      <c r="CR65" s="1043" t="n"/>
      <c r="CS65" s="1043" t="n"/>
      <c r="CT65" s="1043" t="n"/>
      <c r="CU65" s="1043" t="n"/>
      <c r="CV65" s="1043" t="n"/>
      <c r="CW65" s="1043" t="n"/>
      <c r="CX65" s="1043" t="n"/>
      <c r="CY65" s="1043" t="n"/>
      <c r="CZ65" s="1043" t="n"/>
      <c r="DA65" s="1043" t="n"/>
      <c r="DB65" s="1043" t="n"/>
      <c r="DC65" s="1043" t="n"/>
      <c r="DD65" s="1043" t="n"/>
      <c r="DE65" s="1043" t="n"/>
      <c r="DF65" s="1043" t="n"/>
      <c r="DG65" s="1043" t="n"/>
      <c r="DH65" s="1043" t="n"/>
      <c r="DI65" s="1043" t="n"/>
      <c r="DJ65" s="1043" t="n"/>
      <c r="DK65" s="1043" t="n"/>
      <c r="DL65" s="1043" t="n"/>
      <c r="DM65" s="1043" t="n"/>
      <c r="DN65" s="1043" t="n"/>
      <c r="DO65" s="1043" t="n"/>
      <c r="DP65" s="1043" t="n"/>
      <c r="DQ65" s="1043" t="n"/>
      <c r="DR65" s="1043" t="n"/>
      <c r="DS65" s="1043" t="n"/>
      <c r="DT65" s="1043" t="n"/>
      <c r="DU65" s="1043" t="n"/>
      <c r="DV65" s="1043" t="n"/>
      <c r="DW65" s="1043" t="n"/>
      <c r="DX65" s="1043" t="n"/>
      <c r="DY65" s="1043" t="n"/>
      <c r="DZ65" s="1043" t="n"/>
      <c r="EA65" s="1043" t="n"/>
      <c r="EB65" s="1043" t="n"/>
      <c r="EC65" s="1043" t="n"/>
      <c r="ED65" s="1043" t="n"/>
      <c r="EE65" s="1043" t="n"/>
      <c r="EF65" s="1043" t="n"/>
      <c r="EG65" s="1043" t="n"/>
      <c r="EH65" s="1043" t="n"/>
      <c r="EI65" s="1043" t="n"/>
      <c r="EJ65" s="1043" t="n"/>
      <c r="EK65" s="1043" t="n"/>
      <c r="EL65" s="1043" t="n"/>
      <c r="EM65" s="1043" t="n"/>
      <c r="EN65" s="1043" t="n"/>
      <c r="EO65" s="1043" t="n"/>
      <c r="EP65" s="1043" t="n"/>
      <c r="EQ65" s="1043" t="n"/>
      <c r="ER65" s="1043" t="n"/>
      <c r="ES65" s="1043" t="n"/>
      <c r="ET65" s="1043" t="n"/>
      <c r="EU65" s="1043" t="n"/>
      <c r="EV65" s="1043">
        <f>EU71</f>
        <v/>
      </c>
    </row>
    <row r="66" ht="15" customHeight="1" s="546">
      <c r="C66" s="759">
        <f>R66</f>
        <v/>
      </c>
      <c r="E66" s="982" t="n"/>
      <c r="F66" s="961" t="n">
        <v>0</v>
      </c>
      <c r="G66" s="961">
        <f>IFERROR(INDEX($T$66:$EW$66,MATCH(G$2*12,$T$3:$EW$3,0)),0)</f>
        <v/>
      </c>
      <c r="H66" s="961">
        <f>IFERROR(INDEX($T$66:$EW$66,MATCH(H$2*12,$T$3:$EW$3,0)),0)</f>
        <v/>
      </c>
      <c r="I66" s="961">
        <f>IFERROR(INDEX($T$66:$EW$66,MATCH(I$2*12,$T$3:$EW$3,0)),0)</f>
        <v/>
      </c>
      <c r="J66" s="961">
        <f>IFERROR(INDEX($T$66:$EW$66,MATCH(J$2*12,$T$3:$EW$3,0)),0)</f>
        <v/>
      </c>
      <c r="K66" s="961">
        <f>IFERROR(INDEX($T$66:$EW$66,MATCH(K$2*12,$T$3:$EW$3,0)),0)</f>
        <v/>
      </c>
      <c r="L66" s="961">
        <f>IFERROR(INDEX($T$66:$EW$66,MATCH(L$2*12,$T$3:$EW$3,0)),0)</f>
        <v/>
      </c>
      <c r="M66" s="961">
        <f>IFERROR(INDEX($T$66:$EW$66,MATCH(M$2*12,$T$3:$EW$3,0)),0)</f>
        <v/>
      </c>
      <c r="N66" s="961">
        <f>IFERROR(INDEX($T$66:$EW$66,MATCH(N$2*12,$T$3:$EW$3,0)),0)</f>
        <v/>
      </c>
      <c r="O66" s="961">
        <f>IFERROR(INDEX($T$66:$EW$66,MATCH(O$2*12,$T$3:$EW$3,0)),0)</f>
        <v/>
      </c>
      <c r="P66" s="961">
        <f>IFERROR(INDEX($T$66:$EW$66,MATCH(P$2*12,$T$3:$EW$3,0)),0)</f>
        <v/>
      </c>
      <c r="R66" s="940" t="inlineStr">
        <is>
          <t>Beginning Balance</t>
        </is>
      </c>
      <c r="T66" s="961" t="n">
        <v>0</v>
      </c>
      <c r="U66" s="961">
        <f>T72</f>
        <v/>
      </c>
      <c r="V66" s="961">
        <f>U72</f>
        <v/>
      </c>
      <c r="W66" s="961">
        <f>V72</f>
        <v/>
      </c>
      <c r="X66" s="961">
        <f>W72</f>
        <v/>
      </c>
      <c r="Y66" s="961">
        <f>X72</f>
        <v/>
      </c>
      <c r="Z66" s="961">
        <f>Y72</f>
        <v/>
      </c>
      <c r="AA66" s="961">
        <f>Z72</f>
        <v/>
      </c>
      <c r="AB66" s="961">
        <f>AA72</f>
        <v/>
      </c>
      <c r="AC66" s="961">
        <f>AB72</f>
        <v/>
      </c>
      <c r="AD66" s="961">
        <f>AC72</f>
        <v/>
      </c>
      <c r="AE66" s="961">
        <f>AD72</f>
        <v/>
      </c>
      <c r="AF66" s="961">
        <f>AE72</f>
        <v/>
      </c>
      <c r="AG66" s="961">
        <f>AF72</f>
        <v/>
      </c>
      <c r="AH66" s="961">
        <f>AG72</f>
        <v/>
      </c>
      <c r="AI66" s="961">
        <f>AH72</f>
        <v/>
      </c>
      <c r="AJ66" s="961">
        <f>AI72</f>
        <v/>
      </c>
      <c r="AK66" s="961">
        <f>AJ72</f>
        <v/>
      </c>
      <c r="AL66" s="961">
        <f>AK72</f>
        <v/>
      </c>
      <c r="AM66" s="961">
        <f>AL72</f>
        <v/>
      </c>
      <c r="AN66" s="961">
        <f>AM72</f>
        <v/>
      </c>
      <c r="AO66" s="961">
        <f>AN72</f>
        <v/>
      </c>
      <c r="AP66" s="961">
        <f>AO72</f>
        <v/>
      </c>
      <c r="AQ66" s="961">
        <f>AP72</f>
        <v/>
      </c>
      <c r="AR66" s="961">
        <f>AQ72</f>
        <v/>
      </c>
      <c r="AS66" s="961">
        <f>AR72</f>
        <v/>
      </c>
      <c r="AT66" s="961">
        <f>AS72</f>
        <v/>
      </c>
      <c r="AU66" s="961">
        <f>AT72</f>
        <v/>
      </c>
      <c r="AV66" s="961">
        <f>AU72</f>
        <v/>
      </c>
      <c r="AW66" s="961">
        <f>AV72</f>
        <v/>
      </c>
      <c r="AX66" s="961">
        <f>AW72</f>
        <v/>
      </c>
      <c r="AY66" s="961">
        <f>AX72</f>
        <v/>
      </c>
      <c r="AZ66" s="961">
        <f>AY72</f>
        <v/>
      </c>
      <c r="BA66" s="961">
        <f>AZ72</f>
        <v/>
      </c>
      <c r="BB66" s="961">
        <f>BA72</f>
        <v/>
      </c>
      <c r="BC66" s="961">
        <f>BB72</f>
        <v/>
      </c>
      <c r="BD66" s="961">
        <f>BC72</f>
        <v/>
      </c>
      <c r="BE66" s="961">
        <f>BD72</f>
        <v/>
      </c>
      <c r="BF66" s="961">
        <f>BE72</f>
        <v/>
      </c>
      <c r="BG66" s="961">
        <f>BF72</f>
        <v/>
      </c>
      <c r="BH66" s="961">
        <f>BG72</f>
        <v/>
      </c>
      <c r="BI66" s="961">
        <f>BH72</f>
        <v/>
      </c>
      <c r="BJ66" s="961">
        <f>BI72</f>
        <v/>
      </c>
      <c r="BK66" s="961">
        <f>BJ72</f>
        <v/>
      </c>
      <c r="BL66" s="961">
        <f>BK72</f>
        <v/>
      </c>
      <c r="BM66" s="961">
        <f>BL72</f>
        <v/>
      </c>
      <c r="BN66" s="961">
        <f>BM72</f>
        <v/>
      </c>
      <c r="BO66" s="961">
        <f>BN72</f>
        <v/>
      </c>
      <c r="BP66" s="961">
        <f>BO72</f>
        <v/>
      </c>
      <c r="BQ66" s="961">
        <f>BP72</f>
        <v/>
      </c>
      <c r="BR66" s="961">
        <f>BQ72</f>
        <v/>
      </c>
      <c r="BS66" s="961">
        <f>BR72</f>
        <v/>
      </c>
      <c r="BT66" s="961">
        <f>BS72</f>
        <v/>
      </c>
      <c r="BU66" s="961">
        <f>BT72</f>
        <v/>
      </c>
      <c r="BV66" s="961">
        <f>BU72</f>
        <v/>
      </c>
      <c r="BW66" s="961">
        <f>BV72</f>
        <v/>
      </c>
      <c r="BX66" s="961">
        <f>BW72</f>
        <v/>
      </c>
      <c r="BY66" s="961">
        <f>BX72</f>
        <v/>
      </c>
      <c r="BZ66" s="961">
        <f>BY72</f>
        <v/>
      </c>
      <c r="CA66" s="961">
        <f>BZ72</f>
        <v/>
      </c>
      <c r="CB66" s="961">
        <f>CA72</f>
        <v/>
      </c>
      <c r="CC66" s="961">
        <f>CB72</f>
        <v/>
      </c>
      <c r="CD66" s="961">
        <f>CC72</f>
        <v/>
      </c>
      <c r="CE66" s="961">
        <f>CD72</f>
        <v/>
      </c>
      <c r="CF66" s="961">
        <f>CE72</f>
        <v/>
      </c>
      <c r="CG66" s="961">
        <f>CF72</f>
        <v/>
      </c>
      <c r="CH66" s="961">
        <f>CG72</f>
        <v/>
      </c>
      <c r="CI66" s="961">
        <f>CH72</f>
        <v/>
      </c>
      <c r="CJ66" s="961">
        <f>CI72</f>
        <v/>
      </c>
      <c r="CK66" s="961">
        <f>CJ72</f>
        <v/>
      </c>
      <c r="CL66" s="961">
        <f>CK72</f>
        <v/>
      </c>
      <c r="CM66" s="961">
        <f>CL72</f>
        <v/>
      </c>
      <c r="CN66" s="961">
        <f>CM72</f>
        <v/>
      </c>
      <c r="CO66" s="961">
        <f>CN72</f>
        <v/>
      </c>
      <c r="CP66" s="961">
        <f>CO72</f>
        <v/>
      </c>
      <c r="CQ66" s="961">
        <f>CP72</f>
        <v/>
      </c>
      <c r="CR66" s="961">
        <f>CQ72</f>
        <v/>
      </c>
      <c r="CS66" s="961">
        <f>CR72</f>
        <v/>
      </c>
      <c r="CT66" s="961">
        <f>CS72</f>
        <v/>
      </c>
      <c r="CU66" s="961">
        <f>CT72</f>
        <v/>
      </c>
      <c r="CV66" s="961">
        <f>CU72</f>
        <v/>
      </c>
      <c r="CW66" s="961">
        <f>CV72</f>
        <v/>
      </c>
      <c r="CX66" s="961">
        <f>CW72</f>
        <v/>
      </c>
      <c r="CY66" s="961">
        <f>CX72</f>
        <v/>
      </c>
      <c r="CZ66" s="961">
        <f>CY72</f>
        <v/>
      </c>
      <c r="DA66" s="961">
        <f>CZ72</f>
        <v/>
      </c>
      <c r="DB66" s="961">
        <f>DA72</f>
        <v/>
      </c>
      <c r="DC66" s="961">
        <f>DB72</f>
        <v/>
      </c>
      <c r="DD66" s="961">
        <f>DC72</f>
        <v/>
      </c>
      <c r="DE66" s="961">
        <f>DD72</f>
        <v/>
      </c>
      <c r="DF66" s="961">
        <f>DE72</f>
        <v/>
      </c>
      <c r="DG66" s="961">
        <f>DF72</f>
        <v/>
      </c>
      <c r="DH66" s="961">
        <f>DG72</f>
        <v/>
      </c>
      <c r="DI66" s="961">
        <f>DH72</f>
        <v/>
      </c>
      <c r="DJ66" s="961">
        <f>DI72</f>
        <v/>
      </c>
      <c r="DK66" s="961">
        <f>DJ72</f>
        <v/>
      </c>
      <c r="DL66" s="961">
        <f>DK72</f>
        <v/>
      </c>
      <c r="DM66" s="961">
        <f>DL72</f>
        <v/>
      </c>
      <c r="DN66" s="961">
        <f>DM72</f>
        <v/>
      </c>
      <c r="DO66" s="961">
        <f>DN72</f>
        <v/>
      </c>
      <c r="DP66" s="961">
        <f>DO72</f>
        <v/>
      </c>
      <c r="DQ66" s="961">
        <f>DP72</f>
        <v/>
      </c>
      <c r="DR66" s="961">
        <f>DQ72</f>
        <v/>
      </c>
      <c r="DS66" s="961">
        <f>DR72</f>
        <v/>
      </c>
      <c r="DT66" s="961">
        <f>DS72</f>
        <v/>
      </c>
      <c r="DU66" s="961">
        <f>DT72</f>
        <v/>
      </c>
      <c r="DV66" s="961">
        <f>DU72</f>
        <v/>
      </c>
      <c r="DW66" s="961">
        <f>DV72</f>
        <v/>
      </c>
      <c r="DX66" s="961">
        <f>DW72</f>
        <v/>
      </c>
      <c r="DY66" s="961">
        <f>DX72</f>
        <v/>
      </c>
      <c r="DZ66" s="961">
        <f>DY72</f>
        <v/>
      </c>
      <c r="EA66" s="961">
        <f>DZ72</f>
        <v/>
      </c>
      <c r="EB66" s="961">
        <f>EA72</f>
        <v/>
      </c>
      <c r="EC66" s="961">
        <f>EB72</f>
        <v/>
      </c>
      <c r="ED66" s="961">
        <f>EC72</f>
        <v/>
      </c>
      <c r="EE66" s="961">
        <f>ED72</f>
        <v/>
      </c>
      <c r="EF66" s="961">
        <f>EE72</f>
        <v/>
      </c>
      <c r="EG66" s="961">
        <f>EF72</f>
        <v/>
      </c>
      <c r="EH66" s="961">
        <f>EG72</f>
        <v/>
      </c>
      <c r="EI66" s="961">
        <f>EH72</f>
        <v/>
      </c>
      <c r="EJ66" s="961">
        <f>EI72</f>
        <v/>
      </c>
      <c r="EK66" s="961">
        <f>EJ72</f>
        <v/>
      </c>
      <c r="EL66" s="961">
        <f>EK72</f>
        <v/>
      </c>
      <c r="EM66" s="961">
        <f>EL72</f>
        <v/>
      </c>
      <c r="EN66" s="961">
        <f>EM72</f>
        <v/>
      </c>
      <c r="EO66" s="961">
        <f>EN72</f>
        <v/>
      </c>
      <c r="EP66" s="961">
        <f>EO72</f>
        <v/>
      </c>
      <c r="EQ66" s="961">
        <f>EP72</f>
        <v/>
      </c>
      <c r="ER66" s="961">
        <f>EQ72</f>
        <v/>
      </c>
      <c r="ES66" s="961">
        <f>ER72</f>
        <v/>
      </c>
      <c r="ET66" s="961">
        <f>ES72</f>
        <v/>
      </c>
      <c r="EU66" s="961">
        <f>ET72</f>
        <v/>
      </c>
      <c r="EV66" s="961">
        <f>EU72</f>
        <v/>
      </c>
    </row>
    <row r="67" ht="15" customHeight="1" s="546">
      <c r="C67" s="759">
        <f>R67</f>
        <v/>
      </c>
      <c r="E67" s="982" t="n"/>
      <c r="F67" s="961">
        <f>SUMIFS($T67:$EW67,$T$2:$EW$2,F$2)</f>
        <v/>
      </c>
      <c r="G67" s="961">
        <f>SUMIFS($T67:$EW67,$T$2:$EW$2,G$2)</f>
        <v/>
      </c>
      <c r="H67" s="961">
        <f>SUMIFS($T67:$EW67,$T$2:$EW$2,H$2)</f>
        <v/>
      </c>
      <c r="I67" s="961">
        <f>SUMIFS($T67:$EW67,$T$2:$EW$2,I$2)</f>
        <v/>
      </c>
      <c r="J67" s="961">
        <f>SUMIFS($T67:$EW67,$T$2:$EW$2,J$2)</f>
        <v/>
      </c>
      <c r="K67" s="961">
        <f>SUMIFS($T67:$EW67,$T$2:$EW$2,K$2)</f>
        <v/>
      </c>
      <c r="L67" s="961">
        <f>SUMIFS($T67:$EW67,$T$2:$EW$2,L$2)</f>
        <v/>
      </c>
      <c r="M67" s="961">
        <f>SUMIFS($T67:$EW67,$T$2:$EW$2,M$2)</f>
        <v/>
      </c>
      <c r="N67" s="961">
        <f>SUMIFS($T67:$EW67,$T$2:$EW$2,N$2)</f>
        <v/>
      </c>
      <c r="O67" s="961">
        <f>SUMIFS($T67:$EW67,$T$2:$EW$2,O$2)</f>
        <v/>
      </c>
      <c r="P67" s="961">
        <f>SUMIFS($T67:$EW67,$T$2:$EW$2,P$2)</f>
        <v/>
      </c>
      <c r="R67" s="1044" t="inlineStr">
        <is>
          <t>Loan Funding</t>
        </is>
      </c>
      <c r="T67" s="961">
        <f>IF(T3=0,Inputs!$J$117,0)</f>
        <v/>
      </c>
      <c r="U67" s="961">
        <f>IF(U3=0,B61,0)</f>
        <v/>
      </c>
      <c r="V67" s="961">
        <f>IF(V3=0,C70,0)</f>
        <v/>
      </c>
      <c r="W67" s="961">
        <f>IF(W3=0,D70,0)</f>
        <v/>
      </c>
      <c r="X67" s="961">
        <f>IF(X3=0,F70,0)</f>
        <v/>
      </c>
      <c r="Y67" s="961">
        <f>IF(Y3=0,G70,0)</f>
        <v/>
      </c>
      <c r="Z67" s="961">
        <f>IF(Z3=0,H70,0)</f>
        <v/>
      </c>
      <c r="AA67" s="961">
        <f>IF(AA3=0,I70,0)</f>
        <v/>
      </c>
      <c r="AB67" s="961">
        <f>IF(AB3=0,J70,0)</f>
        <v/>
      </c>
      <c r="AC67" s="961">
        <f>IF(AC3=0,K70,0)</f>
        <v/>
      </c>
      <c r="AD67" s="961">
        <f>IF(AD3=0,L70,0)</f>
        <v/>
      </c>
      <c r="AE67" s="961">
        <f>IF(AE3=0,M70,0)</f>
        <v/>
      </c>
      <c r="AF67" s="961">
        <f>IF(AF3=0,N70,0)</f>
        <v/>
      </c>
      <c r="AG67" s="961">
        <f>IF(AG3=0,O70,0)</f>
        <v/>
      </c>
      <c r="AH67" s="961">
        <f>IF(AH3=0,P70,0)</f>
        <v/>
      </c>
      <c r="AI67" s="961">
        <f>IF(AI3=0,Q62,0)</f>
        <v/>
      </c>
      <c r="AJ67" s="961">
        <f>IF(AJ3=0,#REF!,0)</f>
        <v/>
      </c>
      <c r="AK67" s="961">
        <f>IF(AK3=0,#REF!,0)</f>
        <v/>
      </c>
      <c r="AL67" s="961">
        <f>IF(AL3=0,T61,0)</f>
        <v/>
      </c>
      <c r="AM67" s="961">
        <f>IF(AM3=0,U61,0)</f>
        <v/>
      </c>
      <c r="AN67" s="961">
        <f>IF(AN3=0,V61,0)</f>
        <v/>
      </c>
      <c r="AO67" s="961">
        <f>IF(AO3=0,W61,0)</f>
        <v/>
      </c>
      <c r="AP67" s="961">
        <f>IF(AP3=0,X61,0)</f>
        <v/>
      </c>
      <c r="AQ67" s="961">
        <f>IF(AQ3=0,Y61,0)</f>
        <v/>
      </c>
      <c r="AR67" s="961">
        <f>IF(AR3=0,Z61,0)</f>
        <v/>
      </c>
      <c r="AS67" s="961">
        <f>IF(AS3=0,AA61,0)</f>
        <v/>
      </c>
      <c r="AT67" s="961">
        <f>IF(AT3=0,AB61,0)</f>
        <v/>
      </c>
      <c r="AU67" s="961">
        <f>IF(AU3=0,AC61,0)</f>
        <v/>
      </c>
      <c r="AV67" s="961">
        <f>IF(AV3=0,AD61,0)</f>
        <v/>
      </c>
      <c r="AW67" s="961">
        <f>IF(AW3=0,AE61,0)</f>
        <v/>
      </c>
      <c r="AX67" s="961">
        <f>IF(AX3=0,AF61,0)</f>
        <v/>
      </c>
      <c r="AY67" s="961">
        <f>IF(AY3=0,AG61,0)</f>
        <v/>
      </c>
      <c r="AZ67" s="961">
        <f>IF(AZ3=0,AH61,0)</f>
        <v/>
      </c>
      <c r="BA67" s="961">
        <f>IF(BA3=0,AI61,0)</f>
        <v/>
      </c>
      <c r="BB67" s="961">
        <f>IF(BB3=0,AJ61,0)</f>
        <v/>
      </c>
      <c r="BC67" s="961">
        <f>IF(BC3=0,AK61,0)</f>
        <v/>
      </c>
      <c r="BD67" s="961">
        <f>IF(BD3=0,AL61,0)</f>
        <v/>
      </c>
      <c r="BE67" s="961">
        <f>IF(BE3=0,AM61,0)</f>
        <v/>
      </c>
      <c r="BF67" s="961">
        <f>IF(BF3=0,AN61,0)</f>
        <v/>
      </c>
      <c r="BG67" s="961">
        <f>IF(BG3=0,AO61,0)</f>
        <v/>
      </c>
      <c r="BH67" s="961">
        <f>IF(BH3=0,AP61,0)</f>
        <v/>
      </c>
      <c r="BI67" s="961">
        <f>IF(BI3=0,AQ61,0)</f>
        <v/>
      </c>
      <c r="BJ67" s="961">
        <f>IF(BJ3=0,AR61,0)</f>
        <v/>
      </c>
      <c r="BK67" s="961">
        <f>IF(BK3=0,AS61,0)</f>
        <v/>
      </c>
      <c r="BL67" s="961">
        <f>IF(BL3=0,AT61,0)</f>
        <v/>
      </c>
      <c r="BM67" s="961">
        <f>IF(BM3=0,AU61,0)</f>
        <v/>
      </c>
      <c r="BN67" s="961">
        <f>IF(BN3=0,AV61,0)</f>
        <v/>
      </c>
      <c r="BO67" s="961">
        <f>IF(BO3=0,AW61,0)</f>
        <v/>
      </c>
      <c r="BP67" s="961">
        <f>IF(BP3=0,AX61,0)</f>
        <v/>
      </c>
      <c r="BQ67" s="961">
        <f>IF(BQ3=0,AY61,0)</f>
        <v/>
      </c>
      <c r="BR67" s="961">
        <f>IF(BR3=0,AZ61,0)</f>
        <v/>
      </c>
      <c r="BS67" s="961">
        <f>IF(BS3=0,BA61,0)</f>
        <v/>
      </c>
      <c r="BT67" s="961">
        <f>IF(BT3=0,BB61,0)</f>
        <v/>
      </c>
      <c r="BU67" s="961">
        <f>IF(BU3=0,BC61,0)</f>
        <v/>
      </c>
      <c r="BV67" s="961">
        <f>IF(BV3=0,BD61,0)</f>
        <v/>
      </c>
      <c r="BW67" s="961">
        <f>IF(BW3=0,BE61,0)</f>
        <v/>
      </c>
      <c r="BX67" s="961">
        <f>IF(BX3=0,BF61,0)</f>
        <v/>
      </c>
      <c r="BY67" s="961">
        <f>IF(BY3=0,BG61,0)</f>
        <v/>
      </c>
      <c r="BZ67" s="961">
        <f>IF(BZ3=0,BH61,0)</f>
        <v/>
      </c>
      <c r="CA67" s="961">
        <f>IF(CA3=0,BI61,0)</f>
        <v/>
      </c>
      <c r="CB67" s="961">
        <f>IF(CB3=0,BJ61,0)</f>
        <v/>
      </c>
      <c r="CC67" s="961">
        <f>IF(CC3=0,BK61,0)</f>
        <v/>
      </c>
      <c r="CD67" s="961">
        <f>IF(CD3=0,BL61,0)</f>
        <v/>
      </c>
      <c r="CE67" s="961">
        <f>IF(CE3=0,BM61,0)</f>
        <v/>
      </c>
      <c r="CF67" s="961">
        <f>IF(CF3=0,BN61,0)</f>
        <v/>
      </c>
      <c r="CG67" s="961">
        <f>IF(CG3=0,BO61,0)</f>
        <v/>
      </c>
      <c r="CH67" s="961">
        <f>IF(CH3=0,BP61,0)</f>
        <v/>
      </c>
      <c r="CI67" s="961">
        <f>IF(CI3=0,BQ61,0)</f>
        <v/>
      </c>
      <c r="CJ67" s="961">
        <f>IF(CJ3=0,BR61,0)</f>
        <v/>
      </c>
      <c r="CK67" s="961">
        <f>IF(CK3=0,BS61,0)</f>
        <v/>
      </c>
      <c r="CL67" s="961">
        <f>IF(CL3=0,BT61,0)</f>
        <v/>
      </c>
      <c r="CM67" s="961">
        <f>IF(CM3=0,BU61,0)</f>
        <v/>
      </c>
      <c r="CN67" s="961">
        <f>IF(CN3=0,BV61,0)</f>
        <v/>
      </c>
      <c r="CO67" s="961">
        <f>IF(CO3=0,BW61,0)</f>
        <v/>
      </c>
      <c r="CP67" s="961">
        <f>IF(CP3=0,BX61,0)</f>
        <v/>
      </c>
      <c r="CQ67" s="961">
        <f>IF(CQ3=0,BY61,0)</f>
        <v/>
      </c>
      <c r="CR67" s="961">
        <f>IF(CR3=0,BZ61,0)</f>
        <v/>
      </c>
      <c r="CS67" s="961">
        <f>IF(CS3=0,CA61,0)</f>
        <v/>
      </c>
      <c r="CT67" s="961">
        <f>IF(CT3=0,CB61,0)</f>
        <v/>
      </c>
      <c r="CU67" s="961">
        <f>IF(CU3=0,CC61,0)</f>
        <v/>
      </c>
      <c r="CV67" s="961">
        <f>IF(CV3=0,CD61,0)</f>
        <v/>
      </c>
      <c r="CW67" s="961">
        <f>IF(CW3=0,CE61,0)</f>
        <v/>
      </c>
      <c r="CX67" s="961">
        <f>IF(CX3=0,CF61,0)</f>
        <v/>
      </c>
      <c r="CY67" s="961">
        <f>IF(CY3=0,CG61,0)</f>
        <v/>
      </c>
      <c r="CZ67" s="961">
        <f>IF(CZ3=0,CH61,0)</f>
        <v/>
      </c>
      <c r="DA67" s="961">
        <f>IF(DA3=0,CI61,0)</f>
        <v/>
      </c>
      <c r="DB67" s="961">
        <f>IF(DB3=0,CJ61,0)</f>
        <v/>
      </c>
      <c r="DC67" s="961">
        <f>IF(DC3=0,CK61,0)</f>
        <v/>
      </c>
      <c r="DD67" s="961">
        <f>IF(DD3=0,CL61,0)</f>
        <v/>
      </c>
      <c r="DE67" s="961">
        <f>IF(DE3=0,CM61,0)</f>
        <v/>
      </c>
      <c r="DF67" s="961">
        <f>IF(DF3=0,CN61,0)</f>
        <v/>
      </c>
      <c r="DG67" s="961">
        <f>IF(DG3=0,CO61,0)</f>
        <v/>
      </c>
      <c r="DH67" s="961">
        <f>IF(DH3=0,CP61,0)</f>
        <v/>
      </c>
      <c r="DI67" s="961">
        <f>IF(DI3=0,CQ61,0)</f>
        <v/>
      </c>
      <c r="DJ67" s="961">
        <f>IF(DJ3=0,CR61,0)</f>
        <v/>
      </c>
      <c r="DK67" s="961">
        <f>IF(DK3=0,CS61,0)</f>
        <v/>
      </c>
      <c r="DL67" s="961">
        <f>IF(DL3=0,CT61,0)</f>
        <v/>
      </c>
      <c r="DM67" s="961">
        <f>IF(DM3=0,CU61,0)</f>
        <v/>
      </c>
      <c r="DN67" s="961">
        <f>IF(DN3=0,CV61,0)</f>
        <v/>
      </c>
      <c r="DO67" s="961">
        <f>IF(DO3=0,CW61,0)</f>
        <v/>
      </c>
      <c r="DP67" s="961">
        <f>IF(DP3=0,CX61,0)</f>
        <v/>
      </c>
      <c r="DQ67" s="961">
        <f>IF(DQ3=0,CY61,0)</f>
        <v/>
      </c>
      <c r="DR67" s="961">
        <f>IF(DR3=0,CZ61,0)</f>
        <v/>
      </c>
      <c r="DS67" s="961">
        <f>IF(DS3=0,DA61,0)</f>
        <v/>
      </c>
      <c r="DT67" s="961">
        <f>IF(DT3=0,DB61,0)</f>
        <v/>
      </c>
      <c r="DU67" s="961">
        <f>IF(DU3=0,DC61,0)</f>
        <v/>
      </c>
      <c r="DV67" s="961">
        <f>IF(DV3=0,DD61,0)</f>
        <v/>
      </c>
      <c r="DW67" s="961">
        <f>IF(DW3=0,DE61,0)</f>
        <v/>
      </c>
      <c r="DX67" s="961">
        <f>IF(DX3=0,DF61,0)</f>
        <v/>
      </c>
      <c r="DY67" s="961">
        <f>IF(DY3=0,DG61,0)</f>
        <v/>
      </c>
      <c r="DZ67" s="961">
        <f>IF(DZ3=0,DH61,0)</f>
        <v/>
      </c>
      <c r="EA67" s="961">
        <f>IF(EA3=0,DI61,0)</f>
        <v/>
      </c>
      <c r="EB67" s="961">
        <f>IF(EB3=0,DJ61,0)</f>
        <v/>
      </c>
      <c r="EC67" s="961">
        <f>IF(EC3=0,DK61,0)</f>
        <v/>
      </c>
      <c r="ED67" s="961">
        <f>IF(ED3=0,DL61,0)</f>
        <v/>
      </c>
      <c r="EE67" s="961">
        <f>IF(EE3=0,DM61,0)</f>
        <v/>
      </c>
      <c r="EF67" s="961">
        <f>IF(EF3=0,DN61,0)</f>
        <v/>
      </c>
      <c r="EG67" s="961">
        <f>IF(EG3=0,DO61,0)</f>
        <v/>
      </c>
      <c r="EH67" s="961">
        <f>IF(EH3=0,DP61,0)</f>
        <v/>
      </c>
      <c r="EI67" s="961">
        <f>IF(EI3=0,DQ61,0)</f>
        <v/>
      </c>
      <c r="EJ67" s="961">
        <f>IF(EJ3=0,DR61,0)</f>
        <v/>
      </c>
      <c r="EK67" s="961">
        <f>IF(EK3=0,DS61,0)</f>
        <v/>
      </c>
      <c r="EL67" s="961">
        <f>IF(EL3=0,DT61,0)</f>
        <v/>
      </c>
      <c r="EM67" s="961">
        <f>IF(EM3=0,DU61,0)</f>
        <v/>
      </c>
      <c r="EN67" s="961">
        <f>IF(EN3=0,DV61,0)</f>
        <v/>
      </c>
      <c r="EO67" s="961">
        <f>IF(EO3=0,DW61,0)</f>
        <v/>
      </c>
      <c r="EP67" s="961">
        <f>IF(EP3=0,DX61,0)</f>
        <v/>
      </c>
      <c r="EQ67" s="961">
        <f>IF(EQ3=0,DY61,0)</f>
        <v/>
      </c>
      <c r="ER67" s="961">
        <f>IF(ER3=0,DZ61,0)</f>
        <v/>
      </c>
      <c r="ES67" s="961">
        <f>IF(ES3=0,EA61,0)</f>
        <v/>
      </c>
      <c r="ET67" s="961">
        <f>IF(ET3=0,EB61,0)</f>
        <v/>
      </c>
      <c r="EU67" s="961">
        <f>IF(EU3=0,EC61,0)</f>
        <v/>
      </c>
      <c r="EV67" s="961">
        <f>IF(EV3=0,ED61,0)</f>
        <v/>
      </c>
    </row>
    <row r="68" ht="15" customHeight="1" s="546">
      <c r="C68" s="759">
        <f>R68</f>
        <v/>
      </c>
      <c r="D68" s="982" t="n"/>
      <c r="E68" s="982" t="n"/>
      <c r="F68" s="961">
        <f>SUMIFS($T68:$EW68,$T$2:$EW$2,F$2)</f>
        <v/>
      </c>
      <c r="G68" s="961">
        <f>SUMIFS($U68:$EW68,$U$2:$EW$2,G$2)</f>
        <v/>
      </c>
      <c r="H68" s="961">
        <f>SUMIFS($U68:$EW68,$U$2:$EW$2,H$2)</f>
        <v/>
      </c>
      <c r="I68" s="961">
        <f>SUMIFS($U68:$EW68,$U$2:$EW$2,I$2)</f>
        <v/>
      </c>
      <c r="J68" s="961">
        <f>SUMIFS($U68:$EW68,$U$2:$EW$2,J$2)</f>
        <v/>
      </c>
      <c r="K68" s="961">
        <f>SUMIFS($U68:$EW68,$U$2:$EW$2,K$2)</f>
        <v/>
      </c>
      <c r="L68" s="961">
        <f>SUMIFS($U68:$EW68,$U$2:$EW$2,L$2)</f>
        <v/>
      </c>
      <c r="M68" s="961">
        <f>SUMIFS($U68:$EW68,$U$2:$EW$2,M$2)</f>
        <v/>
      </c>
      <c r="N68" s="961">
        <f>SUMIFS($U68:$EW68,$U$2:$EW$2,N$2)</f>
        <v/>
      </c>
      <c r="O68" s="961">
        <f>SUMIFS($U68:$EW68,$U$2:$EW$2,O$2)</f>
        <v/>
      </c>
      <c r="P68" s="961">
        <f>SUMIFS($U68:$EW68,$U$2:$EW$2,P$2)</f>
        <v/>
      </c>
      <c r="R68" s="1044" t="inlineStr">
        <is>
          <t>Debt Service</t>
        </is>
      </c>
      <c r="T68" s="961">
        <f>IF(OR(T3=0,T2&gt;Inputs!$E$20),0,-Inputs!$J$6)</f>
        <v/>
      </c>
      <c r="U68" s="961">
        <f>IF(OR(U3=0,U2&gt;Inputs!$E$20),0,-Inputs!$J$118)</f>
        <v/>
      </c>
      <c r="V68" s="961">
        <f>IF(OR(V3=0,V2&gt;Inputs!$E$20),0,-Inputs!$J$118)</f>
        <v/>
      </c>
      <c r="W68" s="961">
        <f>IF(OR(W3=0,W2&gt;Inputs!$E$20),0,-Inputs!$J$118)</f>
        <v/>
      </c>
      <c r="X68" s="961">
        <f>IF(OR(X3=0,X2&gt;Inputs!$E$20),0,-Inputs!$J$118)</f>
        <v/>
      </c>
      <c r="Y68" s="961">
        <f>IF(OR(Y3=0,Y2&gt;Inputs!$E$20),0,-Inputs!$J$118)</f>
        <v/>
      </c>
      <c r="Z68" s="961">
        <f>IF(OR(Z3=0,Z2&gt;Inputs!$E$20),0,-Inputs!$J$118)</f>
        <v/>
      </c>
      <c r="AA68" s="961">
        <f>IF(OR(AA3=0,AA2&gt;Inputs!$E$20),0,-Inputs!$J$118)</f>
        <v/>
      </c>
      <c r="AB68" s="961">
        <f>IF(OR(AB3=0,AB2&gt;Inputs!$E$20),0,-Inputs!$J$118)</f>
        <v/>
      </c>
      <c r="AC68" s="961">
        <f>IF(OR(AC3=0,AC2&gt;Inputs!$E$20),0,-Inputs!$J$118)</f>
        <v/>
      </c>
      <c r="AD68" s="961">
        <f>IF(OR(AD3=0,AD2&gt;Inputs!$E$20),0,-Inputs!$J$118)</f>
        <v/>
      </c>
      <c r="AE68" s="961">
        <f>IF(OR(AE3=0,AE2&gt;Inputs!$E$20),0,-Inputs!$J$118)</f>
        <v/>
      </c>
      <c r="AF68" s="961">
        <f>IF(OR(AF3=0,AF2&gt;Inputs!$E$20),0,-Inputs!$J$118)</f>
        <v/>
      </c>
      <c r="AG68" s="961">
        <f>IF(OR(AG3=0,AG2&gt;Inputs!$E$20),0,-Inputs!$J$118)</f>
        <v/>
      </c>
      <c r="AH68" s="961">
        <f>IF(OR(AH3=0,AH2&gt;Inputs!$E$20),0,-Inputs!$J$118)</f>
        <v/>
      </c>
      <c r="AI68" s="961">
        <f>IF(OR(AI3=0,AI2&gt;Inputs!$E$20),0,-Inputs!$J$118)</f>
        <v/>
      </c>
      <c r="AJ68" s="961">
        <f>IF(OR(AJ3=0,AJ2&gt;Inputs!$E$20),0,-Inputs!$J$118)</f>
        <v/>
      </c>
      <c r="AK68" s="961">
        <f>IF(OR(AK3=0,AK2&gt;Inputs!$E$20),0,-Inputs!$J$118)</f>
        <v/>
      </c>
      <c r="AL68" s="961">
        <f>IF(OR(AL3=0,AL2&gt;Inputs!$E$20),0,-Inputs!$J$118)</f>
        <v/>
      </c>
      <c r="AM68" s="961">
        <f>IF(OR(AM3=0,AM2&gt;Inputs!$E$20),0,-Inputs!$J$118)</f>
        <v/>
      </c>
      <c r="AN68" s="961">
        <f>IF(OR(AN3=0,AN2&gt;Inputs!$E$20),0,-Inputs!$J$118)</f>
        <v/>
      </c>
      <c r="AO68" s="961">
        <f>IF(OR(AO3=0,AO2&gt;Inputs!$E$20),0,-Inputs!$J$118)</f>
        <v/>
      </c>
      <c r="AP68" s="961">
        <f>IF(OR(AP3=0,AP2&gt;Inputs!$E$20),0,-Inputs!$J$118)</f>
        <v/>
      </c>
      <c r="AQ68" s="961">
        <f>IF(OR(AQ3=0,AQ2&gt;Inputs!$E$20),0,-Inputs!$J$118)</f>
        <v/>
      </c>
      <c r="AR68" s="961">
        <f>IF(OR(AR3=0,AR2&gt;Inputs!$E$20),0,-Inputs!$J$118)</f>
        <v/>
      </c>
      <c r="AS68" s="961">
        <f>IF(OR(AS3=0,AS2&gt;Inputs!$E$20),0,-Inputs!$J$118)</f>
        <v/>
      </c>
      <c r="AT68" s="961">
        <f>IF(OR(AT3=0,AT2&gt;Inputs!$E$20),0,-Inputs!$J$118)</f>
        <v/>
      </c>
      <c r="AU68" s="961">
        <f>IF(OR(AU3=0,AU2&gt;Inputs!$E$20),0,-Inputs!$J$118)</f>
        <v/>
      </c>
      <c r="AV68" s="961">
        <f>IF(OR(AV3=0,AV2&gt;Inputs!$E$20),0,-Inputs!$J$118)</f>
        <v/>
      </c>
      <c r="AW68" s="961">
        <f>IF(OR(AW3=0,AW2&gt;Inputs!$E$20),0,-Inputs!$J$118)</f>
        <v/>
      </c>
      <c r="AX68" s="961">
        <f>IF(OR(AX3=0,AX2&gt;Inputs!$E$20),0,-Inputs!$J$118)</f>
        <v/>
      </c>
      <c r="AY68" s="961">
        <f>IF(OR(AY3=0,AY2&gt;Inputs!$E$20),0,-Inputs!$J$118)</f>
        <v/>
      </c>
      <c r="AZ68" s="961">
        <f>IF(OR(AZ3=0,AZ2&gt;Inputs!$E$20),0,-Inputs!$J$118)</f>
        <v/>
      </c>
      <c r="BA68" s="961">
        <f>IF(OR(BA3=0,BA2&gt;Inputs!$E$20),0,-Inputs!$J$118)</f>
        <v/>
      </c>
      <c r="BB68" s="961">
        <f>IF(OR(BB3=0,BB2&gt;Inputs!$E$20),0,-Inputs!$J$118)</f>
        <v/>
      </c>
      <c r="BC68" s="961">
        <f>IF(OR(BC3=0,BC2&gt;Inputs!$E$20),0,-Inputs!$J$118)</f>
        <v/>
      </c>
      <c r="BD68" s="961">
        <f>IF(OR(BD3=0,BD2&gt;Inputs!$E$20),0,-Inputs!$J$118)</f>
        <v/>
      </c>
      <c r="BE68" s="961">
        <f>IF(OR(BE3=0,BE2&gt;Inputs!$E$20),0,-Inputs!$J$118)</f>
        <v/>
      </c>
      <c r="BF68" s="961">
        <f>IF(OR(BF3=0,BF2&gt;Inputs!$E$20),0,-Inputs!$J$118)</f>
        <v/>
      </c>
      <c r="BG68" s="961">
        <f>IF(OR(BG3=0,BG2&gt;Inputs!$E$20),0,-Inputs!$J$118)</f>
        <v/>
      </c>
      <c r="BH68" s="961">
        <f>IF(OR(BH3=0,BH2&gt;Inputs!$E$20),0,-Inputs!$J$118)</f>
        <v/>
      </c>
      <c r="BI68" s="961">
        <f>IF(OR(BI3=0,BI2&gt;Inputs!$E$20),0,-Inputs!$J$118)</f>
        <v/>
      </c>
      <c r="BJ68" s="961">
        <f>IF(OR(BJ3=0,BJ2&gt;Inputs!$E$20),0,-Inputs!$J$118)</f>
        <v/>
      </c>
      <c r="BK68" s="961">
        <f>IF(OR(BK3=0,BK2&gt;Inputs!$E$20),0,-Inputs!$J$118)</f>
        <v/>
      </c>
      <c r="BL68" s="961">
        <f>IF(OR(BL3=0,BL2&gt;Inputs!$E$20),0,-Inputs!$J$118)</f>
        <v/>
      </c>
      <c r="BM68" s="961">
        <f>IF(OR(BM3=0,BM2&gt;Inputs!$E$20),0,-Inputs!$J$118)</f>
        <v/>
      </c>
      <c r="BN68" s="961">
        <f>IF(OR(BN3=0,BN2&gt;Inputs!$E$20),0,-Inputs!$J$118)</f>
        <v/>
      </c>
      <c r="BO68" s="961">
        <f>IF(OR(BO3=0,BO2&gt;Inputs!$E$20),0,-Inputs!$J$118)</f>
        <v/>
      </c>
      <c r="BP68" s="961">
        <f>IF(OR(BP3=0,BP2&gt;Inputs!$E$20),0,-Inputs!$J$118)</f>
        <v/>
      </c>
      <c r="BQ68" s="961">
        <f>IF(OR(BQ3=0,BQ2&gt;Inputs!$E$20),0,-Inputs!$J$118)</f>
        <v/>
      </c>
      <c r="BR68" s="961">
        <f>IF(OR(BR3=0,BR2&gt;Inputs!$E$20),0,-Inputs!$J$118)</f>
        <v/>
      </c>
      <c r="BS68" s="961">
        <f>IF(OR(BS3=0,BS2&gt;Inputs!$E$20),0,-Inputs!$J$118)</f>
        <v/>
      </c>
      <c r="BT68" s="961">
        <f>IF(OR(BT3=0,BT2&gt;Inputs!$E$20),0,-Inputs!$J$118)</f>
        <v/>
      </c>
      <c r="BU68" s="961">
        <f>IF(OR(BU3=0,BU2&gt;Inputs!$E$20),0,-Inputs!$J$118)</f>
        <v/>
      </c>
      <c r="BV68" s="961">
        <f>IF(OR(BV3=0,BV2&gt;Inputs!$E$20),0,-Inputs!$J$118)</f>
        <v/>
      </c>
      <c r="BW68" s="961">
        <f>IF(OR(BW3=0,BW2&gt;Inputs!$E$20),0,-Inputs!$J$118)</f>
        <v/>
      </c>
      <c r="BX68" s="961">
        <f>IF(OR(BX3=0,BX2&gt;Inputs!$E$20),0,-Inputs!$J$118)</f>
        <v/>
      </c>
      <c r="BY68" s="961">
        <f>IF(OR(BY3=0,BY2&gt;Inputs!$E$20),0,-Inputs!$J$118)</f>
        <v/>
      </c>
      <c r="BZ68" s="961">
        <f>IF(OR(BZ3=0,BZ2&gt;Inputs!$E$20),0,-Inputs!$J$118)</f>
        <v/>
      </c>
      <c r="CA68" s="961">
        <f>IF(OR(CA3=0,CA2&gt;Inputs!$E$20),0,-Inputs!$J$118)</f>
        <v/>
      </c>
      <c r="CB68" s="961">
        <f>IF(OR(CB3=0,CB2&gt;Inputs!$E$20),0,-Inputs!$J$118)</f>
        <v/>
      </c>
      <c r="CC68" s="961">
        <f>IF(OR(CC3=0,CC2&gt;Inputs!$E$20),0,-Inputs!$J$118)</f>
        <v/>
      </c>
      <c r="CD68" s="961">
        <f>IF(OR(CD3=0,CD2&gt;Inputs!$E$20),0,-Inputs!$J$118)</f>
        <v/>
      </c>
      <c r="CE68" s="961">
        <f>IF(OR(CE3=0,CE2&gt;Inputs!$E$20),0,-Inputs!$J$118)</f>
        <v/>
      </c>
      <c r="CF68" s="961">
        <f>IF(OR(CF3=0,CF2&gt;Inputs!$E$20),0,-Inputs!$J$118)</f>
        <v/>
      </c>
      <c r="CG68" s="961">
        <f>IF(OR(CG3=0,CG2&gt;Inputs!$E$20),0,-Inputs!$J$118)</f>
        <v/>
      </c>
      <c r="CH68" s="961">
        <f>IF(OR(CH3=0,CH2&gt;Inputs!$E$20),0,-Inputs!$J$118)</f>
        <v/>
      </c>
      <c r="CI68" s="961">
        <f>IF(OR(CI3=0,CI2&gt;Inputs!$E$20),0,-Inputs!$J$118)</f>
        <v/>
      </c>
      <c r="CJ68" s="961">
        <f>IF(OR(CJ3=0,CJ2&gt;Inputs!$E$20),0,-Inputs!$J$118)</f>
        <v/>
      </c>
      <c r="CK68" s="961">
        <f>IF(OR(CK3=0,CK2&gt;Inputs!$E$20),0,-Inputs!$J$118)</f>
        <v/>
      </c>
      <c r="CL68" s="961">
        <f>IF(OR(CL3=0,CL2&gt;Inputs!$E$20),0,-Inputs!$J$118)</f>
        <v/>
      </c>
      <c r="CM68" s="961">
        <f>IF(OR(CM3=0,CM2&gt;Inputs!$E$20),0,-Inputs!$J$118)</f>
        <v/>
      </c>
      <c r="CN68" s="961">
        <f>IF(OR(CN3=0,CN2&gt;Inputs!$E$20),0,-Inputs!$J$118)</f>
        <v/>
      </c>
      <c r="CO68" s="961">
        <f>IF(OR(CO3=0,CO2&gt;Inputs!$E$20),0,-Inputs!$J$118)</f>
        <v/>
      </c>
      <c r="CP68" s="961">
        <f>IF(OR(CP3=0,CP2&gt;Inputs!$E$20),0,-Inputs!$J$118)</f>
        <v/>
      </c>
      <c r="CQ68" s="961">
        <f>IF(OR(CQ3=0,CQ2&gt;Inputs!$E$20),0,-Inputs!$J$118)</f>
        <v/>
      </c>
      <c r="CR68" s="961">
        <f>IF(OR(CR3=0,CR2&gt;Inputs!$E$20),0,-Inputs!$J$118)</f>
        <v/>
      </c>
      <c r="CS68" s="961">
        <f>IF(OR(CS3=0,CS2&gt;Inputs!$E$20),0,-Inputs!$J$118)</f>
        <v/>
      </c>
      <c r="CT68" s="961">
        <f>IF(OR(CT3=0,CT2&gt;Inputs!$E$20),0,-Inputs!$J$118)</f>
        <v/>
      </c>
      <c r="CU68" s="961">
        <f>IF(OR(CU3=0,CU2&gt;Inputs!$E$20),0,-Inputs!$J$118)</f>
        <v/>
      </c>
      <c r="CV68" s="961">
        <f>IF(OR(CV3=0,CV2&gt;Inputs!$E$20),0,-Inputs!$J$118)</f>
        <v/>
      </c>
      <c r="CW68" s="961">
        <f>IF(OR(CW3=0,CW2&gt;Inputs!$E$20),0,-Inputs!$J$118)</f>
        <v/>
      </c>
      <c r="CX68" s="961">
        <f>IF(OR(CX3=0,CX2&gt;Inputs!$E$20),0,-Inputs!$J$118)</f>
        <v/>
      </c>
      <c r="CY68" s="961">
        <f>IF(OR(CY3=0,CY2&gt;Inputs!$E$20),0,-Inputs!$J$118)</f>
        <v/>
      </c>
      <c r="CZ68" s="961">
        <f>IF(OR(CZ3=0,CZ2&gt;Inputs!$E$20),0,-Inputs!$J$118)</f>
        <v/>
      </c>
      <c r="DA68" s="961">
        <f>IF(OR(DA3=0,DA2&gt;Inputs!$E$20),0,-Inputs!$J$118)</f>
        <v/>
      </c>
      <c r="DB68" s="961">
        <f>IF(OR(DB3=0,DB2&gt;Inputs!$E$20),0,-Inputs!$J$118)</f>
        <v/>
      </c>
      <c r="DC68" s="961">
        <f>IF(OR(DC3=0,DC2&gt;Inputs!$E$20),0,-Inputs!$J$118)</f>
        <v/>
      </c>
      <c r="DD68" s="961">
        <f>IF(OR(DD3=0,DD2&gt;Inputs!$E$20),0,-Inputs!$J$118)</f>
        <v/>
      </c>
      <c r="DE68" s="961">
        <f>IF(OR(DE3=0,DE2&gt;Inputs!$E$20),0,-Inputs!$J$118)</f>
        <v/>
      </c>
      <c r="DF68" s="961">
        <f>IF(OR(DF3=0,DF2&gt;Inputs!$E$20),0,-Inputs!$J$118)</f>
        <v/>
      </c>
      <c r="DG68" s="961">
        <f>IF(OR(DG3=0,DG2&gt;Inputs!$E$20),0,-Inputs!$J$118)</f>
        <v/>
      </c>
      <c r="DH68" s="961">
        <f>IF(OR(DH3=0,DH2&gt;Inputs!$E$20),0,-Inputs!$J$118)</f>
        <v/>
      </c>
      <c r="DI68" s="961">
        <f>IF(OR(DI3=0,DI2&gt;Inputs!$E$20),0,-Inputs!$J$118)</f>
        <v/>
      </c>
      <c r="DJ68" s="961">
        <f>IF(OR(DJ3=0,DJ2&gt;Inputs!$E$20),0,-Inputs!$J$118)</f>
        <v/>
      </c>
      <c r="DK68" s="961">
        <f>IF(OR(DK3=0,DK2&gt;Inputs!$E$20),0,-Inputs!$J$118)</f>
        <v/>
      </c>
      <c r="DL68" s="961">
        <f>IF(OR(DL3=0,DL2&gt;Inputs!$E$20),0,-Inputs!$J$118)</f>
        <v/>
      </c>
      <c r="DM68" s="961">
        <f>IF(OR(DM3=0,DM2&gt;Inputs!$E$20),0,-Inputs!$J$118)</f>
        <v/>
      </c>
      <c r="DN68" s="961">
        <f>IF(OR(DN3=0,DN2&gt;Inputs!$E$20),0,-Inputs!$J$118)</f>
        <v/>
      </c>
      <c r="DO68" s="961">
        <f>IF(OR(DO3=0,DO2&gt;Inputs!$E$20),0,-Inputs!$J$118)</f>
        <v/>
      </c>
      <c r="DP68" s="961">
        <f>IF(OR(DP3=0,DP2&gt;Inputs!$E$20),0,-Inputs!$J$118)</f>
        <v/>
      </c>
      <c r="DQ68" s="961">
        <f>IF(OR(DQ3=0,DQ2&gt;Inputs!$E$20),0,-Inputs!$J$118)</f>
        <v/>
      </c>
      <c r="DR68" s="961">
        <f>IF(OR(DR3=0,DR2&gt;Inputs!$E$20),0,-Inputs!$J$118)</f>
        <v/>
      </c>
      <c r="DS68" s="961">
        <f>IF(OR(DS3=0,DS2&gt;Inputs!$E$20),0,-Inputs!$J$118)</f>
        <v/>
      </c>
      <c r="DT68" s="961">
        <f>IF(OR(DT3=0,DT2&gt;Inputs!$E$20),0,-Inputs!$J$118)</f>
        <v/>
      </c>
      <c r="DU68" s="961">
        <f>IF(OR(DU3=0,DU2&gt;Inputs!$E$20),0,-Inputs!$J$118)</f>
        <v/>
      </c>
      <c r="DV68" s="961">
        <f>IF(OR(DV3=0,DV2&gt;Inputs!$E$20),0,-Inputs!$J$118)</f>
        <v/>
      </c>
      <c r="DW68" s="961">
        <f>IF(OR(DW3=0,DW2&gt;Inputs!$E$20),0,-Inputs!$J$118)</f>
        <v/>
      </c>
      <c r="DX68" s="961">
        <f>IF(OR(DX3=0,DX2&gt;Inputs!$E$20),0,-Inputs!$J$118)</f>
        <v/>
      </c>
      <c r="DY68" s="961">
        <f>IF(OR(DY3=0,DY2&gt;Inputs!$E$20),0,-Inputs!$J$118)</f>
        <v/>
      </c>
      <c r="DZ68" s="961">
        <f>IF(OR(DZ3=0,DZ2&gt;Inputs!$E$20),0,-Inputs!$J$118)</f>
        <v/>
      </c>
      <c r="EA68" s="961">
        <f>IF(OR(EA3=0,EA2&gt;Inputs!$E$20),0,-Inputs!$J$118)</f>
        <v/>
      </c>
      <c r="EB68" s="961">
        <f>IF(OR(EB3=0,EB2&gt;Inputs!$E$20),0,-Inputs!$J$118)</f>
        <v/>
      </c>
      <c r="EC68" s="961">
        <f>IF(OR(EC3=0,EC2&gt;Inputs!$E$20),0,-Inputs!$J$118)</f>
        <v/>
      </c>
      <c r="ED68" s="961">
        <f>IF(OR(ED3=0,ED2&gt;Inputs!$E$20),0,-Inputs!$J$118)</f>
        <v/>
      </c>
      <c r="EE68" s="961">
        <f>IF(OR(EE3=0,EE2&gt;Inputs!$E$20),0,-Inputs!$J$118)</f>
        <v/>
      </c>
      <c r="EF68" s="961">
        <f>IF(OR(EF3=0,EF2&gt;Inputs!$E$20),0,-Inputs!$J$118)</f>
        <v/>
      </c>
      <c r="EG68" s="961">
        <f>IF(OR(EG3=0,EG2&gt;Inputs!$E$20),0,-Inputs!$J$118)</f>
        <v/>
      </c>
      <c r="EH68" s="961">
        <f>IF(OR(EH3=0,EH2&gt;Inputs!$E$20),0,-Inputs!$J$118)</f>
        <v/>
      </c>
      <c r="EI68" s="961">
        <f>IF(OR(EI3=0,EI2&gt;Inputs!$E$20),0,-Inputs!$J$118)</f>
        <v/>
      </c>
      <c r="EJ68" s="961">
        <f>IF(OR(EJ3=0,EJ2&gt;Inputs!$E$20),0,-Inputs!$J$118)</f>
        <v/>
      </c>
      <c r="EK68" s="961">
        <f>IF(OR(EK3=0,EK2&gt;Inputs!$E$20),0,-Inputs!$J$118)</f>
        <v/>
      </c>
      <c r="EL68" s="961">
        <f>IF(OR(EL3=0,EL2&gt;Inputs!$E$20),0,-Inputs!$J$118)</f>
        <v/>
      </c>
      <c r="EM68" s="961">
        <f>IF(OR(EM3=0,EM2&gt;Inputs!$E$20),0,-Inputs!$J$118)</f>
        <v/>
      </c>
      <c r="EN68" s="961">
        <f>IF(OR(EN3=0,EN2&gt;Inputs!$E$20),0,-Inputs!$J$118)</f>
        <v/>
      </c>
      <c r="EO68" s="961">
        <f>IF(OR(EO3=0,EO2&gt;Inputs!$E$20),0,-Inputs!$J$118)</f>
        <v/>
      </c>
      <c r="EP68" s="961">
        <f>IF(OR(EP3=0,EP2&gt;Inputs!$E$20),0,-Inputs!$J$118)</f>
        <v/>
      </c>
      <c r="EQ68" s="961">
        <f>IF(OR(EQ3=0,EQ2&gt;Inputs!$E$20),0,-Inputs!$J$118)</f>
        <v/>
      </c>
      <c r="ER68" s="961">
        <f>IF(OR(ER3=0,ER2&gt;Inputs!$E$20),0,-Inputs!$J$118)</f>
        <v/>
      </c>
      <c r="ES68" s="961">
        <f>IF(OR(ES3=0,ES2&gt;Inputs!$E$20),0,-Inputs!$J$118)</f>
        <v/>
      </c>
      <c r="ET68" s="961">
        <f>IF(OR(ET3=0,ET2&gt;Inputs!$E$20),0,-Inputs!$J$118)</f>
        <v/>
      </c>
      <c r="EU68" s="961">
        <f>IF(OR(EU3=0,EU2&gt;Inputs!$E$20),0,-Inputs!$J$118)</f>
        <v/>
      </c>
      <c r="EV68" s="961">
        <f>IF(OR(EV3=0,EV2&gt;Inputs!$E$20),0,-Inputs!$J$118)</f>
        <v/>
      </c>
    </row>
    <row r="69" ht="15" customHeight="1" s="546">
      <c r="C69" s="759">
        <f>R69</f>
        <v/>
      </c>
      <c r="E69" s="982" t="n"/>
      <c r="F69" s="961">
        <f>SUMIFS($T69:$EW69,$T$2:$EW$2,F$2)</f>
        <v/>
      </c>
      <c r="G69" s="961">
        <f>SUMIFS($U69:$EW69,$U$2:$EW$2,G$2)</f>
        <v/>
      </c>
      <c r="H69" s="961">
        <f>SUMIFS($U69:$EW69,$U$2:$EW$2,H$2)</f>
        <v/>
      </c>
      <c r="I69" s="961">
        <f>SUMIFS($U69:$EW69,$U$2:$EW$2,I$2)</f>
        <v/>
      </c>
      <c r="J69" s="961">
        <f>SUMIFS($U69:$EW69,$U$2:$EW$2,J$2)</f>
        <v/>
      </c>
      <c r="K69" s="961">
        <f>SUMIFS($U69:$EW69,$U$2:$EW$2,K$2)</f>
        <v/>
      </c>
      <c r="L69" s="961">
        <f>SUMIFS($U69:$EW69,$U$2:$EW$2,L$2)</f>
        <v/>
      </c>
      <c r="M69" s="961">
        <f>SUMIFS($U69:$EW69,$U$2:$EW$2,M$2)</f>
        <v/>
      </c>
      <c r="N69" s="961">
        <f>SUMIFS($U69:$EW69,$U$2:$EW$2,N$2)</f>
        <v/>
      </c>
      <c r="O69" s="961">
        <f>SUMIFS($U69:$EW69,$U$2:$EW$2,O$2)</f>
        <v/>
      </c>
      <c r="P69" s="961">
        <f>SUMIFS($U69:$EW69,$U$2:$EW$2,P$2)</f>
        <v/>
      </c>
      <c r="R69" s="1044" t="inlineStr">
        <is>
          <t>Interest</t>
        </is>
      </c>
      <c r="T69" s="961">
        <f>IF(T3&lt;=Inputs!$E$20*12,-T66*Inputs!$J$8/12,0)*365/360</f>
        <v/>
      </c>
      <c r="U69" s="961">
        <f>IF(U3&lt;=Inputs!$E$20*12,-U66*Inputs!$J$8/12,0)*365/360</f>
        <v/>
      </c>
      <c r="V69" s="961">
        <f>IF(V3&lt;=Inputs!$E$20*12,-V66*Inputs!$J$8/12,0)*365/360</f>
        <v/>
      </c>
      <c r="W69" s="961">
        <f>IF(W3&lt;=Inputs!$E$20*12,-W66*Inputs!$J$8/12,0)*365/360</f>
        <v/>
      </c>
      <c r="X69" s="961">
        <f>IF(X3&lt;=Inputs!$E$20*12,-X66*Inputs!$J$8/12,0)*365/360</f>
        <v/>
      </c>
      <c r="Y69" s="961">
        <f>IF(Y3&lt;=Inputs!$E$20*12,-Y66*Inputs!$J$8/12,0)*365/360</f>
        <v/>
      </c>
      <c r="Z69" s="961">
        <f>IF(Z3&lt;=Inputs!$E$20*12,-Z66*Inputs!$J$8/12,0)*365/360</f>
        <v/>
      </c>
      <c r="AA69" s="961">
        <f>IF(AA3&lt;=Inputs!$E$20*12,-AA66*Inputs!$J$8/12,0)*365/360</f>
        <v/>
      </c>
      <c r="AB69" s="961">
        <f>IF(AB3&lt;=Inputs!$E$20*12,-AB66*Inputs!$J$8/12,0)*365/360</f>
        <v/>
      </c>
      <c r="AC69" s="961">
        <f>IF(AC3&lt;=Inputs!$E$20*12,-AC66*Inputs!$J$8/12,0)*365/360</f>
        <v/>
      </c>
      <c r="AD69" s="961">
        <f>IF(AD3&lt;=Inputs!$E$20*12,-AD66*Inputs!$J$8/12,0)*365/360</f>
        <v/>
      </c>
      <c r="AE69" s="961">
        <f>IF(AE3&lt;=Inputs!$E$20*12,-AE66*Inputs!$J$8/12,0)*365/360</f>
        <v/>
      </c>
      <c r="AF69" s="961">
        <f>IF(AF3&lt;=Inputs!$E$20*12,-AF66*Inputs!$J$8/12,0)*365/360</f>
        <v/>
      </c>
      <c r="AG69" s="961">
        <f>IF(AG3&lt;=Inputs!$E$20*12,-AG66*Inputs!$J$8/12,0)*365/360</f>
        <v/>
      </c>
      <c r="AH69" s="961">
        <f>IF(AH3&lt;=Inputs!$E$20*12,-AH66*Inputs!$J$8/12,0)*365/360</f>
        <v/>
      </c>
      <c r="AI69" s="961">
        <f>IF(AI3&lt;=Inputs!$E$20*12,-AI66*Inputs!$J$8/12,0)*365/360</f>
        <v/>
      </c>
      <c r="AJ69" s="961">
        <f>IF(AJ3&lt;=Inputs!$E$20*12,-AJ66*Inputs!$J$8/12,0)*365/360</f>
        <v/>
      </c>
      <c r="AK69" s="961">
        <f>IF(AK3&lt;=Inputs!$E$20*12,-AK66*Inputs!$J$8/12,0)*365/360</f>
        <v/>
      </c>
      <c r="AL69" s="961">
        <f>IF(AL3&lt;=Inputs!$E$20*12,-AL66*Inputs!$J$8/12,0)*365/360</f>
        <v/>
      </c>
      <c r="AM69" s="961">
        <f>IF(AM3&lt;=Inputs!$E$20*12,-AM66*Inputs!$J$8/12,0)*365/360</f>
        <v/>
      </c>
      <c r="AN69" s="961">
        <f>IF(AN3&lt;=Inputs!$E$20*12,-AN66*Inputs!$J$8/12,0)*365/360</f>
        <v/>
      </c>
      <c r="AO69" s="961">
        <f>IF(AO3&lt;=Inputs!$E$20*12,-AO66*Inputs!$J$8/12,0)*365/360</f>
        <v/>
      </c>
      <c r="AP69" s="961">
        <f>IF(AP3&lt;=Inputs!$E$20*12,-AP66*Inputs!$J$8/12,0)*365/360</f>
        <v/>
      </c>
      <c r="AQ69" s="961">
        <f>IF(AQ3&lt;=Inputs!$E$20*12,-AQ66*Inputs!$J$8/12,0)*365/360</f>
        <v/>
      </c>
      <c r="AR69" s="961">
        <f>IF(AR3&lt;=Inputs!$E$20*12,-AR66*Inputs!$J$8/12,0)*365/360</f>
        <v/>
      </c>
      <c r="AS69" s="961">
        <f>IF(AS3&lt;=Inputs!$E$20*12,-AS66*Inputs!$J$8/12,0)*365/360</f>
        <v/>
      </c>
      <c r="AT69" s="961">
        <f>IF(AT3&lt;=Inputs!$E$20*12,-AT66*Inputs!$J$8/12,0)*365/360</f>
        <v/>
      </c>
      <c r="AU69" s="961">
        <f>IF(AU3&lt;=Inputs!$E$20*12,-AU66*Inputs!$J$8/12,0)*365/360</f>
        <v/>
      </c>
      <c r="AV69" s="961">
        <f>IF(AV3&lt;=Inputs!$E$20*12,-AV66*Inputs!$J$8/12,0)*365/360</f>
        <v/>
      </c>
      <c r="AW69" s="961">
        <f>IF(AW3&lt;=Inputs!$E$20*12,-AW66*Inputs!$J$8/12,0)*365/360</f>
        <v/>
      </c>
      <c r="AX69" s="961">
        <f>IF(AX3&lt;=Inputs!$E$20*12,-AX66*Inputs!$J$8/12,0)*365/360</f>
        <v/>
      </c>
      <c r="AY69" s="961">
        <f>IF(AY3&lt;=Inputs!$E$20*12,-AY66*Inputs!$J$8/12,0)*365/360</f>
        <v/>
      </c>
      <c r="AZ69" s="961">
        <f>IF(AZ3&lt;=Inputs!$E$20*12,-AZ66*Inputs!$J$8/12,0)*365/360</f>
        <v/>
      </c>
      <c r="BA69" s="961">
        <f>IF(BA3&lt;=Inputs!$E$20*12,-BA66*Inputs!$J$8/12,0)*365/360</f>
        <v/>
      </c>
      <c r="BB69" s="961">
        <f>IF(BB3&lt;=Inputs!$E$20*12,-BB66*Inputs!$J$8/12,0)*365/360</f>
        <v/>
      </c>
      <c r="BC69" s="961">
        <f>IF(BC3&lt;=Inputs!$E$20*12,-BC66*Inputs!$J$8/12,0)*365/360</f>
        <v/>
      </c>
      <c r="BD69" s="961">
        <f>IF(BD3&lt;=Inputs!$E$20*12,-BD66*Inputs!$J$8/12,0)*365/360</f>
        <v/>
      </c>
      <c r="BE69" s="961">
        <f>IF(BE3&lt;=Inputs!$E$20*12,-BE66*Inputs!$J$8/12,0)*365/360</f>
        <v/>
      </c>
      <c r="BF69" s="961">
        <f>IF(BF3&lt;=Inputs!$E$20*12,-BF66*Inputs!$J$8/12,0)*365/360</f>
        <v/>
      </c>
      <c r="BG69" s="961">
        <f>IF(BG3&lt;=Inputs!$E$20*12,-BG66*Inputs!$J$8/12,0)*365/360</f>
        <v/>
      </c>
      <c r="BH69" s="961">
        <f>IF(BH3&lt;=Inputs!$E$20*12,-BH66*Inputs!$J$8/12,0)*365/360</f>
        <v/>
      </c>
      <c r="BI69" s="961">
        <f>IF(BI3&lt;=Inputs!$E$20*12,-BI66*Inputs!$J$8/12,0)*365/360</f>
        <v/>
      </c>
      <c r="BJ69" s="961">
        <f>IF(BJ3&lt;=Inputs!$E$20*12,-BJ66*Inputs!$J$8/12,0)*365/360</f>
        <v/>
      </c>
      <c r="BK69" s="961">
        <f>IF(BK3&lt;=Inputs!$E$20*12,-BK66*Inputs!$J$8/12,0)*365/360</f>
        <v/>
      </c>
      <c r="BL69" s="961">
        <f>IF(BL3&lt;=Inputs!$E$20*12,-BL66*Inputs!$J$8/12,0)*365/360</f>
        <v/>
      </c>
      <c r="BM69" s="961">
        <f>IF(BM3&lt;=Inputs!$E$20*12,-BM66*Inputs!$J$8/12,0)*365/360</f>
        <v/>
      </c>
      <c r="BN69" s="961">
        <f>IF(BN3&lt;=Inputs!$E$20*12,-BN66*Inputs!$J$8/12,0)*365/360</f>
        <v/>
      </c>
      <c r="BO69" s="961">
        <f>IF(BO3&lt;=Inputs!$E$20*12,-BO66*Inputs!$J$8/12,0)*365/360</f>
        <v/>
      </c>
      <c r="BP69" s="961">
        <f>IF(BP3&lt;=Inputs!$E$20*12,-BP66*Inputs!$J$8/12,0)*365/360</f>
        <v/>
      </c>
      <c r="BQ69" s="961">
        <f>IF(BQ3&lt;=Inputs!$E$20*12,-BQ66*Inputs!$J$8/12,0)*365/360</f>
        <v/>
      </c>
      <c r="BR69" s="961">
        <f>IF(BR3&lt;=Inputs!$E$20*12,-BR66*Inputs!$J$8/12,0)*365/360</f>
        <v/>
      </c>
      <c r="BS69" s="961">
        <f>IF(BS3&lt;=Inputs!$E$20*12,-BS66*Inputs!$J$8/12,0)*365/360</f>
        <v/>
      </c>
      <c r="BT69" s="961">
        <f>IF(BT3&lt;=Inputs!$E$20*12,-BT66*Inputs!$J$8/12,0)*365/360</f>
        <v/>
      </c>
      <c r="BU69" s="961">
        <f>IF(BU3&lt;=Inputs!$E$20*12,-BU66*Inputs!$J$8/12,0)*365/360</f>
        <v/>
      </c>
      <c r="BV69" s="961">
        <f>IF(BV3&lt;=Inputs!$E$20*12,-BV66*Inputs!$J$8/12,0)*365/360</f>
        <v/>
      </c>
      <c r="BW69" s="961">
        <f>IF(BW3&lt;=Inputs!$E$20*12,-BW66*Inputs!$J$8/12,0)*365/360</f>
        <v/>
      </c>
      <c r="BX69" s="961">
        <f>IF(BX3&lt;=Inputs!$E$20*12,-BX66*Inputs!$J$8/12,0)*365/360</f>
        <v/>
      </c>
      <c r="BY69" s="961">
        <f>IF(BY3&lt;=Inputs!$E$20*12,-BY66*Inputs!$J$8/12,0)*365/360</f>
        <v/>
      </c>
      <c r="BZ69" s="961">
        <f>IF(BZ3&lt;=Inputs!$E$20*12,-BZ66*Inputs!$J$8/12,0)*365/360</f>
        <v/>
      </c>
      <c r="CA69" s="961">
        <f>IF(CA3&lt;=Inputs!$E$20*12,-CA66*Inputs!$J$8/12,0)*365/360</f>
        <v/>
      </c>
      <c r="CB69" s="961">
        <f>IF(CB3&lt;=Inputs!$E$20*12,-CB66*Inputs!$J$8/12,0)*365/360</f>
        <v/>
      </c>
      <c r="CC69" s="961">
        <f>IF(CC3&lt;=Inputs!$E$20*12,-CC66*Inputs!$J$8/12,0)*365/360</f>
        <v/>
      </c>
      <c r="CD69" s="961">
        <f>IF(CD3&lt;=Inputs!$E$20*12,-CD66*Inputs!$J$8/12,0)*365/360</f>
        <v/>
      </c>
      <c r="CE69" s="961">
        <f>IF(CE3&lt;=Inputs!$E$20*12,-CE66*Inputs!$J$8/12,0)*365/360</f>
        <v/>
      </c>
      <c r="CF69" s="961">
        <f>IF(CF3&lt;=Inputs!$E$20*12,-CF66*Inputs!$J$8/12,0)*365/360</f>
        <v/>
      </c>
      <c r="CG69" s="961">
        <f>IF(CG3&lt;=Inputs!$E$20*12,-CG66*Inputs!$J$8/12,0)*365/360</f>
        <v/>
      </c>
      <c r="CH69" s="961">
        <f>IF(CH3&lt;=Inputs!$E$20*12,-CH66*Inputs!$J$8/12,0)*365/360</f>
        <v/>
      </c>
      <c r="CI69" s="961">
        <f>IF(CI3&lt;=Inputs!$E$20*12,-CI66*Inputs!$J$8/12,0)*365/360</f>
        <v/>
      </c>
      <c r="CJ69" s="961">
        <f>IF(CJ3&lt;=Inputs!$E$20*12,-CJ66*Inputs!$J$8/12,0)*365/360</f>
        <v/>
      </c>
      <c r="CK69" s="961">
        <f>IF(CK3&lt;=Inputs!$E$20*12,-CK66*Inputs!$J$8/12,0)*365/360</f>
        <v/>
      </c>
      <c r="CL69" s="961">
        <f>IF(CL3&lt;=Inputs!$E$20*12,-CL66*Inputs!$J$8/12,0)*365/360</f>
        <v/>
      </c>
      <c r="CM69" s="961">
        <f>IF(CM3&lt;=Inputs!$E$20*12,-CM66*Inputs!$J$8/12,0)*365/360</f>
        <v/>
      </c>
      <c r="CN69" s="961">
        <f>IF(CN3&lt;=Inputs!$E$20*12,-CN66*Inputs!$J$8/12,0)*365/360</f>
        <v/>
      </c>
      <c r="CO69" s="961">
        <f>IF(CO3&lt;=Inputs!$E$20*12,-CO66*Inputs!$J$8/12,0)*365/360</f>
        <v/>
      </c>
      <c r="CP69" s="961">
        <f>IF(CP3&lt;=Inputs!$E$20*12,-CP66*Inputs!$J$8/12,0)*365/360</f>
        <v/>
      </c>
      <c r="CQ69" s="961">
        <f>IF(CQ3&lt;=Inputs!$E$20*12,-CQ66*Inputs!$J$8/12,0)*365/360</f>
        <v/>
      </c>
      <c r="CR69" s="961">
        <f>IF(CR3&lt;=Inputs!$E$20*12,-CR66*Inputs!$J$8/12,0)*365/360</f>
        <v/>
      </c>
      <c r="CS69" s="961">
        <f>IF(CS3&lt;=Inputs!$E$20*12,-CS66*Inputs!$J$8/12,0)*365/360</f>
        <v/>
      </c>
      <c r="CT69" s="961">
        <f>IF(CT3&lt;=Inputs!$E$20*12,-CT66*Inputs!$J$8/12,0)*365/360</f>
        <v/>
      </c>
      <c r="CU69" s="961">
        <f>IF(CU3&lt;=Inputs!$E$20*12,-CU66*Inputs!$J$8/12,0)*365/360</f>
        <v/>
      </c>
      <c r="CV69" s="961">
        <f>IF(CV3&lt;=Inputs!$E$20*12,-CV66*Inputs!$J$8/12,0)*365/360</f>
        <v/>
      </c>
      <c r="CW69" s="961">
        <f>IF(CW3&lt;=Inputs!$E$20*12,-CW66*Inputs!$J$8/12,0)*365/360</f>
        <v/>
      </c>
      <c r="CX69" s="961">
        <f>IF(CX3&lt;=Inputs!$E$20*12,-CX66*Inputs!$J$8/12,0)*365/360</f>
        <v/>
      </c>
      <c r="CY69" s="961">
        <f>IF(CY3&lt;=Inputs!$E$20*12,-CY66*Inputs!$J$8/12,0)*365/360</f>
        <v/>
      </c>
      <c r="CZ69" s="961">
        <f>IF(CZ3&lt;=Inputs!$E$20*12,-CZ66*Inputs!$J$8/12,0)*365/360</f>
        <v/>
      </c>
      <c r="DA69" s="961">
        <f>IF(DA3&lt;=Inputs!$E$20*12,-DA66*Inputs!$J$8/12,0)*365/360</f>
        <v/>
      </c>
      <c r="DB69" s="961">
        <f>IF(DB3&lt;=Inputs!$E$20*12,-DB66*Inputs!$J$8/12,0)*365/360</f>
        <v/>
      </c>
      <c r="DC69" s="961">
        <f>IF(DC3&lt;=Inputs!$E$20*12,-DC66*Inputs!$J$8/12,0)*365/360</f>
        <v/>
      </c>
      <c r="DD69" s="961">
        <f>IF(DD3&lt;=Inputs!$E$20*12,-DD66*Inputs!$J$8/12,0)*365/360</f>
        <v/>
      </c>
      <c r="DE69" s="961">
        <f>IF(DE3&lt;=Inputs!$E$20*12,-DE66*Inputs!$J$8/12,0)*365/360</f>
        <v/>
      </c>
      <c r="DF69" s="961">
        <f>IF(DF3&lt;=Inputs!$E$20*12,-DF66*Inputs!$J$8/12,0)*365/360</f>
        <v/>
      </c>
      <c r="DG69" s="961">
        <f>IF(DG3&lt;=Inputs!$E$20*12,-DG66*Inputs!$J$8/12,0)*365/360</f>
        <v/>
      </c>
      <c r="DH69" s="961">
        <f>IF(DH3&lt;=Inputs!$E$20*12,-DH66*Inputs!$J$8/12,0)*365/360</f>
        <v/>
      </c>
      <c r="DI69" s="961">
        <f>IF(DI3&lt;=Inputs!$E$20*12,-DI66*Inputs!$J$8/12,0)*365/360</f>
        <v/>
      </c>
      <c r="DJ69" s="961">
        <f>IF(DJ3&lt;=Inputs!$E$20*12,-DJ66*Inputs!$J$8/12,0)*365/360</f>
        <v/>
      </c>
      <c r="DK69" s="961">
        <f>IF(DK3&lt;=Inputs!$E$20*12,-DK66*Inputs!$J$8/12,0)*365/360</f>
        <v/>
      </c>
      <c r="DL69" s="961">
        <f>IF(DL3&lt;=Inputs!$E$20*12,-DL66*Inputs!$J$8/12,0)*365/360</f>
        <v/>
      </c>
      <c r="DM69" s="961">
        <f>IF(DM3&lt;=Inputs!$E$20*12,-DM66*Inputs!$J$8/12,0)*365/360</f>
        <v/>
      </c>
      <c r="DN69" s="961">
        <f>IF(DN3&lt;=Inputs!$E$20*12,-DN66*Inputs!$J$8/12,0)*365/360</f>
        <v/>
      </c>
      <c r="DO69" s="961">
        <f>IF(DO3&lt;=Inputs!$E$20*12,-DO66*Inputs!$J$8/12,0)*365/360</f>
        <v/>
      </c>
      <c r="DP69" s="961">
        <f>IF(DP3&lt;=Inputs!$E$20*12,-DP66*Inputs!$J$8/12,0)*365/360</f>
        <v/>
      </c>
      <c r="DQ69" s="961">
        <f>IF(DQ3&lt;=Inputs!$E$20*12,-DQ66*Inputs!$J$8/12,0)*365/360</f>
        <v/>
      </c>
      <c r="DR69" s="961">
        <f>IF(DR3&lt;=Inputs!$E$20*12,-DR66*Inputs!$J$8/12,0)*365/360</f>
        <v/>
      </c>
      <c r="DS69" s="961">
        <f>IF(DS3&lt;=Inputs!$E$20*12,-DS66*Inputs!$J$8/12,0)*365/360</f>
        <v/>
      </c>
      <c r="DT69" s="961">
        <f>IF(DT3&lt;=Inputs!$E$20*12,-DT66*Inputs!$J$8/12,0)*365/360</f>
        <v/>
      </c>
      <c r="DU69" s="961">
        <f>IF(DU3&lt;=Inputs!$E$20*12,-DU66*Inputs!$J$8/12,0)*365/360</f>
        <v/>
      </c>
      <c r="DV69" s="961">
        <f>IF(DV3&lt;=Inputs!$E$20*12,-DV66*Inputs!$J$8/12,0)*365/360</f>
        <v/>
      </c>
      <c r="DW69" s="961">
        <f>IF(DW3&lt;=Inputs!$E$20*12,-DW66*Inputs!$J$8/12,0)*365/360</f>
        <v/>
      </c>
      <c r="DX69" s="961">
        <f>IF(DX3&lt;=Inputs!$E$20*12,-DX66*Inputs!$J$8/12,0)*365/360</f>
        <v/>
      </c>
      <c r="DY69" s="961">
        <f>IF(DY3&lt;=Inputs!$E$20*12,-DY66*Inputs!$J$8/12,0)*365/360</f>
        <v/>
      </c>
      <c r="DZ69" s="961">
        <f>IF(DZ3&lt;=Inputs!$E$20*12,-DZ66*Inputs!$J$8/12,0)*365/360</f>
        <v/>
      </c>
      <c r="EA69" s="961">
        <f>IF(EA3&lt;=Inputs!$E$20*12,-EA66*Inputs!$J$8/12,0)*365/360</f>
        <v/>
      </c>
      <c r="EB69" s="961">
        <f>IF(EB3&lt;=Inputs!$E$20*12,-EB66*Inputs!$J$8/12,0)*365/360</f>
        <v/>
      </c>
      <c r="EC69" s="961">
        <f>IF(EC3&lt;=Inputs!$E$20*12,-EC66*Inputs!$J$8/12,0)*365/360</f>
        <v/>
      </c>
      <c r="ED69" s="961">
        <f>IF(ED3&lt;=Inputs!$E$20*12,-ED66*Inputs!$J$8/12,0)*365/360</f>
        <v/>
      </c>
      <c r="EE69" s="961">
        <f>IF(EE3&lt;=Inputs!$E$20*12,-EE66*Inputs!$J$8/12,0)*365/360</f>
        <v/>
      </c>
      <c r="EF69" s="961">
        <f>IF(EF3&lt;=Inputs!$E$20*12,-EF66*Inputs!$J$8/12,0)*365/360</f>
        <v/>
      </c>
      <c r="EG69" s="961">
        <f>IF(EG3&lt;=Inputs!$E$20*12,-EG66*Inputs!$J$8/12,0)*365/360</f>
        <v/>
      </c>
      <c r="EH69" s="961">
        <f>IF(EH3&lt;=Inputs!$E$20*12,-EH66*Inputs!$J$8/12,0)*365/360</f>
        <v/>
      </c>
      <c r="EI69" s="961">
        <f>IF(EI3&lt;=Inputs!$E$20*12,-EI66*Inputs!$J$8/12,0)*365/360</f>
        <v/>
      </c>
      <c r="EJ69" s="961">
        <f>IF(EJ3&lt;=Inputs!$E$20*12,-EJ66*Inputs!$J$8/12,0)*365/360</f>
        <v/>
      </c>
      <c r="EK69" s="961">
        <f>IF(EK3&lt;=Inputs!$E$20*12,-EK66*Inputs!$J$8/12,0)*365/360</f>
        <v/>
      </c>
      <c r="EL69" s="961">
        <f>IF(EL3&lt;=Inputs!$E$20*12,-EL66*Inputs!$J$8/12,0)*365/360</f>
        <v/>
      </c>
      <c r="EM69" s="961">
        <f>IF(EM3&lt;=Inputs!$E$20*12,-EM66*Inputs!$J$8/12,0)*365/360</f>
        <v/>
      </c>
      <c r="EN69" s="961">
        <f>IF(EN3&lt;=Inputs!$E$20*12,-EN66*Inputs!$J$8/12,0)*365/360</f>
        <v/>
      </c>
      <c r="EO69" s="961">
        <f>IF(EO3&lt;=Inputs!$E$20*12,-EO66*Inputs!$J$8/12,0)*365/360</f>
        <v/>
      </c>
      <c r="EP69" s="961">
        <f>IF(EP3&lt;=Inputs!$E$20*12,-EP66*Inputs!$J$8/12,0)*365/360</f>
        <v/>
      </c>
      <c r="EQ69" s="961">
        <f>IF(EQ3&lt;=Inputs!$E$20*12,-EQ66*Inputs!$J$8/12,0)*365/360</f>
        <v/>
      </c>
      <c r="ER69" s="961">
        <f>IF(ER3&lt;=Inputs!$E$20*12,-ER66*Inputs!$J$8/12,0)*365/360</f>
        <v/>
      </c>
      <c r="ES69" s="961">
        <f>IF(ES3&lt;=Inputs!$E$20*12,-ES66*Inputs!$J$8/12,0)*365/360</f>
        <v/>
      </c>
      <c r="ET69" s="961">
        <f>IF(ET3&lt;=Inputs!$E$20*12,-ET66*Inputs!$J$8/12,0)*365/360</f>
        <v/>
      </c>
      <c r="EU69" s="961">
        <f>IF(EU3&lt;=Inputs!$E$20*12,-EU66*Inputs!$J$8/12,0)*365/360</f>
        <v/>
      </c>
      <c r="EV69" s="961">
        <f>IF(EV3&lt;=Inputs!$E$20*12,-EV66*Inputs!$J$8/12,0)*365/360</f>
        <v/>
      </c>
    </row>
    <row r="70" ht="15" customHeight="1" s="546">
      <c r="C70" s="759">
        <f>R70</f>
        <v/>
      </c>
      <c r="D70" s="1045" t="n"/>
      <c r="E70" s="982" t="n"/>
      <c r="F70" s="961">
        <f>SUMIFS($T70:$EW70,$T$2:$EW$2,F$2)</f>
        <v/>
      </c>
      <c r="G70" s="961">
        <f>SUMIFS($U70:$EW70,$U$2:$EW$2,G$2)</f>
        <v/>
      </c>
      <c r="H70" s="961">
        <f>SUMIFS($U70:$EW70,$U$2:$EW$2,H$2)</f>
        <v/>
      </c>
      <c r="I70" s="961">
        <f>SUMIFS($U70:$EW70,$U$2:$EW$2,I$2)</f>
        <v/>
      </c>
      <c r="J70" s="961">
        <f>SUMIFS($U70:$EW70,$U$2:$EW$2,J$2)</f>
        <v/>
      </c>
      <c r="K70" s="961">
        <f>SUMIFS($U70:$EW70,$U$2:$EW$2,K$2)</f>
        <v/>
      </c>
      <c r="L70" s="961">
        <f>SUMIFS($U70:$EW70,$U$2:$EW$2,L$2)</f>
        <v/>
      </c>
      <c r="M70" s="961">
        <f>SUMIFS($U70:$EW70,$U$2:$EW$2,M$2)</f>
        <v/>
      </c>
      <c r="N70" s="961">
        <f>SUMIFS($U70:$EW70,$U$2:$EW$2,N$2)</f>
        <v/>
      </c>
      <c r="O70" s="961">
        <f>SUMIFS($U70:$EW70,$U$2:$EW$2,O$2)</f>
        <v/>
      </c>
      <c r="P70" s="961">
        <f>SUMIFS($U70:$EW70,$U$2:$EW$2,P$2)</f>
        <v/>
      </c>
      <c r="R70" s="1046" t="inlineStr">
        <is>
          <t>Amort</t>
        </is>
      </c>
      <c r="T70" s="961">
        <f>T68-T69</f>
        <v/>
      </c>
      <c r="U70" s="961">
        <f>U68-U69</f>
        <v/>
      </c>
      <c r="V70" s="961">
        <f>V68-V69</f>
        <v/>
      </c>
      <c r="W70" s="961">
        <f>W68-W69</f>
        <v/>
      </c>
      <c r="X70" s="961">
        <f>X68-X69</f>
        <v/>
      </c>
      <c r="Y70" s="961">
        <f>Y68-Y69</f>
        <v/>
      </c>
      <c r="Z70" s="961">
        <f>Z68-Z69</f>
        <v/>
      </c>
      <c r="AA70" s="961">
        <f>AA68-AA69</f>
        <v/>
      </c>
      <c r="AB70" s="961">
        <f>AB68-AB69</f>
        <v/>
      </c>
      <c r="AC70" s="961">
        <f>AC68-AC69</f>
        <v/>
      </c>
      <c r="AD70" s="961">
        <f>AD68-AD69</f>
        <v/>
      </c>
      <c r="AE70" s="961">
        <f>AE68-AE69</f>
        <v/>
      </c>
      <c r="AF70" s="961">
        <f>AF68-AF69</f>
        <v/>
      </c>
      <c r="AG70" s="961">
        <f>AG68-AG69</f>
        <v/>
      </c>
      <c r="AH70" s="961">
        <f>AH68-AH69</f>
        <v/>
      </c>
      <c r="AI70" s="961">
        <f>AI68-AI69</f>
        <v/>
      </c>
      <c r="AJ70" s="961">
        <f>AJ68-AJ69</f>
        <v/>
      </c>
      <c r="AK70" s="961">
        <f>AK68-AK69</f>
        <v/>
      </c>
      <c r="AL70" s="961">
        <f>AL68-AL69</f>
        <v/>
      </c>
      <c r="AM70" s="961">
        <f>AM68-AM69</f>
        <v/>
      </c>
      <c r="AN70" s="961">
        <f>AN68-AN69</f>
        <v/>
      </c>
      <c r="AO70" s="961">
        <f>AO68-AO69</f>
        <v/>
      </c>
      <c r="AP70" s="961">
        <f>AP68-AP69</f>
        <v/>
      </c>
      <c r="AQ70" s="961">
        <f>AQ68-AQ69</f>
        <v/>
      </c>
      <c r="AR70" s="961">
        <f>AR68-AR69</f>
        <v/>
      </c>
      <c r="AS70" s="961">
        <f>AS68-AS69</f>
        <v/>
      </c>
      <c r="AT70" s="961">
        <f>AT68-AT69</f>
        <v/>
      </c>
      <c r="AU70" s="961">
        <f>AU68-AU69</f>
        <v/>
      </c>
      <c r="AV70" s="961">
        <f>AV68-AV69</f>
        <v/>
      </c>
      <c r="AW70" s="961">
        <f>AW68-AW69</f>
        <v/>
      </c>
      <c r="AX70" s="961">
        <f>AX68-AX69</f>
        <v/>
      </c>
      <c r="AY70" s="961">
        <f>AY68-AY69</f>
        <v/>
      </c>
      <c r="AZ70" s="961">
        <f>AZ68-AZ69</f>
        <v/>
      </c>
      <c r="BA70" s="961">
        <f>BA68-BA69</f>
        <v/>
      </c>
      <c r="BB70" s="961">
        <f>BB68-BB69</f>
        <v/>
      </c>
      <c r="BC70" s="961">
        <f>BC68-BC69</f>
        <v/>
      </c>
      <c r="BD70" s="961">
        <f>BD68-BD69</f>
        <v/>
      </c>
      <c r="BE70" s="961">
        <f>BE68-BE69</f>
        <v/>
      </c>
      <c r="BF70" s="961">
        <f>BF68-BF69</f>
        <v/>
      </c>
      <c r="BG70" s="961">
        <f>BG68-BG69</f>
        <v/>
      </c>
      <c r="BH70" s="961">
        <f>BH68-BH69</f>
        <v/>
      </c>
      <c r="BI70" s="961">
        <f>BI68-BI69</f>
        <v/>
      </c>
      <c r="BJ70" s="961">
        <f>BJ68-BJ69</f>
        <v/>
      </c>
      <c r="BK70" s="961">
        <f>BK68-BK69</f>
        <v/>
      </c>
      <c r="BL70" s="961">
        <f>BL68-BL69</f>
        <v/>
      </c>
      <c r="BM70" s="961">
        <f>BM68-BM69</f>
        <v/>
      </c>
      <c r="BN70" s="961">
        <f>BN68-BN69</f>
        <v/>
      </c>
      <c r="BO70" s="961">
        <f>BO68-BO69</f>
        <v/>
      </c>
      <c r="BP70" s="961">
        <f>BP68-BP69</f>
        <v/>
      </c>
      <c r="BQ70" s="961">
        <f>BQ68-BQ69</f>
        <v/>
      </c>
      <c r="BR70" s="961">
        <f>BR68-BR69</f>
        <v/>
      </c>
      <c r="BS70" s="961">
        <f>BS68-BS69</f>
        <v/>
      </c>
      <c r="BT70" s="961">
        <f>BT68-BT69</f>
        <v/>
      </c>
      <c r="BU70" s="961">
        <f>BU68-BU69</f>
        <v/>
      </c>
      <c r="BV70" s="961">
        <f>BV68-BV69</f>
        <v/>
      </c>
      <c r="BW70" s="961">
        <f>BW68-BW69</f>
        <v/>
      </c>
      <c r="BX70" s="961">
        <f>BX68-BX69</f>
        <v/>
      </c>
      <c r="BY70" s="961">
        <f>BY68-BY69</f>
        <v/>
      </c>
      <c r="BZ70" s="961">
        <f>BZ68-BZ69</f>
        <v/>
      </c>
      <c r="CA70" s="961">
        <f>CA68-CA69</f>
        <v/>
      </c>
      <c r="CB70" s="961">
        <f>CB68-CB69</f>
        <v/>
      </c>
      <c r="CC70" s="961">
        <f>CC68-CC69</f>
        <v/>
      </c>
      <c r="CD70" s="961">
        <f>CD68-CD69</f>
        <v/>
      </c>
      <c r="CE70" s="961">
        <f>CE68-CE69</f>
        <v/>
      </c>
      <c r="CF70" s="961">
        <f>CF68-CF69</f>
        <v/>
      </c>
      <c r="CG70" s="961">
        <f>CG68-CG69</f>
        <v/>
      </c>
      <c r="CH70" s="961">
        <f>CH68-CH69</f>
        <v/>
      </c>
      <c r="CI70" s="961">
        <f>CI68-CI69</f>
        <v/>
      </c>
      <c r="CJ70" s="961">
        <f>CJ68-CJ69</f>
        <v/>
      </c>
      <c r="CK70" s="961">
        <f>CK68-CK69</f>
        <v/>
      </c>
      <c r="CL70" s="961">
        <f>CL68-CL69</f>
        <v/>
      </c>
      <c r="CM70" s="961">
        <f>CM68-CM69</f>
        <v/>
      </c>
      <c r="CN70" s="961">
        <f>CN68-CN69</f>
        <v/>
      </c>
      <c r="CO70" s="961">
        <f>CO68-CO69</f>
        <v/>
      </c>
      <c r="CP70" s="961">
        <f>CP68-CP69</f>
        <v/>
      </c>
      <c r="CQ70" s="961">
        <f>CQ68-CQ69</f>
        <v/>
      </c>
      <c r="CR70" s="961">
        <f>CR68-CR69</f>
        <v/>
      </c>
      <c r="CS70" s="961">
        <f>CS68-CS69</f>
        <v/>
      </c>
      <c r="CT70" s="961">
        <f>CT68-CT69</f>
        <v/>
      </c>
      <c r="CU70" s="961">
        <f>CU68-CU69</f>
        <v/>
      </c>
      <c r="CV70" s="961">
        <f>CV68-CV69</f>
        <v/>
      </c>
      <c r="CW70" s="961">
        <f>CW68-CW69</f>
        <v/>
      </c>
      <c r="CX70" s="961">
        <f>CX68-CX69</f>
        <v/>
      </c>
      <c r="CY70" s="961">
        <f>CY68-CY69</f>
        <v/>
      </c>
      <c r="CZ70" s="961">
        <f>CZ68-CZ69</f>
        <v/>
      </c>
      <c r="DA70" s="961">
        <f>DA68-DA69</f>
        <v/>
      </c>
      <c r="DB70" s="961">
        <f>DB68-DB69</f>
        <v/>
      </c>
      <c r="DC70" s="961">
        <f>DC68-DC69</f>
        <v/>
      </c>
      <c r="DD70" s="961">
        <f>DD68-DD69</f>
        <v/>
      </c>
      <c r="DE70" s="961">
        <f>DE68-DE69</f>
        <v/>
      </c>
      <c r="DF70" s="961">
        <f>DF68-DF69</f>
        <v/>
      </c>
      <c r="DG70" s="961">
        <f>DG68-DG69</f>
        <v/>
      </c>
      <c r="DH70" s="961">
        <f>DH68-DH69</f>
        <v/>
      </c>
      <c r="DI70" s="961">
        <f>DI68-DI69</f>
        <v/>
      </c>
      <c r="DJ70" s="961">
        <f>DJ68-DJ69</f>
        <v/>
      </c>
      <c r="DK70" s="961">
        <f>DK68-DK69</f>
        <v/>
      </c>
      <c r="DL70" s="961">
        <f>DL68-DL69</f>
        <v/>
      </c>
      <c r="DM70" s="961">
        <f>DM68-DM69</f>
        <v/>
      </c>
      <c r="DN70" s="961">
        <f>DN68-DN69</f>
        <v/>
      </c>
      <c r="DO70" s="961">
        <f>DO68-DO69</f>
        <v/>
      </c>
      <c r="DP70" s="961">
        <f>DP68-DP69</f>
        <v/>
      </c>
      <c r="DQ70" s="961">
        <f>DQ68-DQ69</f>
        <v/>
      </c>
      <c r="DR70" s="961">
        <f>DR68-DR69</f>
        <v/>
      </c>
      <c r="DS70" s="961">
        <f>DS68-DS69</f>
        <v/>
      </c>
      <c r="DT70" s="961">
        <f>DT68-DT69</f>
        <v/>
      </c>
      <c r="DU70" s="961">
        <f>DU68-DU69</f>
        <v/>
      </c>
      <c r="DV70" s="961">
        <f>DV68-DV69</f>
        <v/>
      </c>
      <c r="DW70" s="961">
        <f>DW68-DW69</f>
        <v/>
      </c>
      <c r="DX70" s="961">
        <f>DX68-DX69</f>
        <v/>
      </c>
      <c r="DY70" s="961">
        <f>DY68-DY69</f>
        <v/>
      </c>
      <c r="DZ70" s="961">
        <f>DZ68-DZ69</f>
        <v/>
      </c>
      <c r="EA70" s="961">
        <f>EA68-EA69</f>
        <v/>
      </c>
      <c r="EB70" s="961">
        <f>EB68-EB69</f>
        <v/>
      </c>
      <c r="EC70" s="961">
        <f>EC68-EC69</f>
        <v/>
      </c>
      <c r="ED70" s="961">
        <f>ED68-ED69</f>
        <v/>
      </c>
      <c r="EE70" s="961">
        <f>EE68-EE69</f>
        <v/>
      </c>
      <c r="EF70" s="961">
        <f>EF68-EF69</f>
        <v/>
      </c>
      <c r="EG70" s="961">
        <f>EG68-EG69</f>
        <v/>
      </c>
      <c r="EH70" s="961">
        <f>EH68-EH69</f>
        <v/>
      </c>
      <c r="EI70" s="961">
        <f>EI68-EI69</f>
        <v/>
      </c>
      <c r="EJ70" s="961">
        <f>EJ68-EJ69</f>
        <v/>
      </c>
      <c r="EK70" s="961">
        <f>EK68-EK69</f>
        <v/>
      </c>
      <c r="EL70" s="961">
        <f>EL68-EL69</f>
        <v/>
      </c>
      <c r="EM70" s="961">
        <f>EM68-EM69</f>
        <v/>
      </c>
      <c r="EN70" s="961">
        <f>EN68-EN69</f>
        <v/>
      </c>
      <c r="EO70" s="961">
        <f>EO68-EO69</f>
        <v/>
      </c>
      <c r="EP70" s="961">
        <f>EP68-EP69</f>
        <v/>
      </c>
      <c r="EQ70" s="961">
        <f>EQ68-EQ69</f>
        <v/>
      </c>
      <c r="ER70" s="961">
        <f>ER68-ER69</f>
        <v/>
      </c>
      <c r="ES70" s="961">
        <f>ES68-ES69</f>
        <v/>
      </c>
      <c r="ET70" s="961">
        <f>ET68-ET69</f>
        <v/>
      </c>
      <c r="EU70" s="961">
        <f>EU68-EU69</f>
        <v/>
      </c>
      <c r="EV70" s="961">
        <f>EV68-EV69</f>
        <v/>
      </c>
      <c r="EX70" s="984" t="n"/>
    </row>
    <row r="71" ht="15.75" customHeight="1" s="546">
      <c r="C71" s="973">
        <f>R71</f>
        <v/>
      </c>
      <c r="D71" s="973" t="n"/>
      <c r="E71" s="983" t="n"/>
      <c r="F71" s="975">
        <f>SUMIFS($T71:$EW71,$T$2:$EW$2,F$2)</f>
        <v/>
      </c>
      <c r="G71" s="975">
        <f>SUMIFS($U71:$EW71,$U$2:$EW$2,G$2)</f>
        <v/>
      </c>
      <c r="H71" s="975">
        <f>SUMIFS($U71:$EW71,$U$2:$EW$2,H$2)</f>
        <v/>
      </c>
      <c r="I71" s="975">
        <f>SUMIFS($U71:$EW71,$U$2:$EW$2,I$2)</f>
        <v/>
      </c>
      <c r="J71" s="975">
        <f>SUMIFS($U71:$EW71,$U$2:$EW$2,J$2)</f>
        <v/>
      </c>
      <c r="K71" s="975">
        <f>SUMIFS($U71:$EW71,$U$2:$EW$2,K$2)</f>
        <v/>
      </c>
      <c r="L71" s="975">
        <f>SUMIFS($U71:$EW71,$U$2:$EW$2,L$2)</f>
        <v/>
      </c>
      <c r="M71" s="975">
        <f>SUMIFS($U71:$EW71,$U$2:$EW$2,M$2)</f>
        <v/>
      </c>
      <c r="N71" s="975">
        <f>SUMIFS($U71:$EW71,$U$2:$EW$2,N$2)</f>
        <v/>
      </c>
      <c r="O71" s="975">
        <f>SUMIFS($U71:$EW71,$U$2:$EW$2,O$2)</f>
        <v/>
      </c>
      <c r="P71" s="975">
        <f>SUMIFS($U71:$EW71,$U$2:$EW$2,P$2)</f>
        <v/>
      </c>
      <c r="R71" s="1047" t="inlineStr">
        <is>
          <t>Loan Payoff</t>
        </is>
      </c>
      <c r="S71" s="973" t="n"/>
      <c r="T71" s="975">
        <f>-IF(T3=Inputs!$J$7*12,T66+T70,0)</f>
        <v/>
      </c>
      <c r="U71" s="975">
        <f>-IF(U3=Inputs!$J$7*12,U66+U70,0)</f>
        <v/>
      </c>
      <c r="V71" s="975">
        <f>-IF(V3=Inputs!$J$7*12,V66+V70,0)</f>
        <v/>
      </c>
      <c r="W71" s="975">
        <f>-IF(W3=Inputs!$J$7*12,W66+W70,0)</f>
        <v/>
      </c>
      <c r="X71" s="975">
        <f>-IF(X3=Inputs!$J$7*12,X66+X70,0)</f>
        <v/>
      </c>
      <c r="Y71" s="975">
        <f>-IF(Y3=Inputs!$J$7*12,Y66+Y70,0)</f>
        <v/>
      </c>
      <c r="Z71" s="975">
        <f>-IF(Z3=Inputs!$J$7*12,Z66+Z70,0)</f>
        <v/>
      </c>
      <c r="AA71" s="975">
        <f>-IF(AA3=Inputs!$J$7*12,AA66+AA70,0)</f>
        <v/>
      </c>
      <c r="AB71" s="975">
        <f>-IF(AB3=Inputs!$J$7*12,AB66+AB70,0)</f>
        <v/>
      </c>
      <c r="AC71" s="975">
        <f>-IF(AC3=Inputs!$J$7*12,AC66+AC70,0)</f>
        <v/>
      </c>
      <c r="AD71" s="975">
        <f>-IF(AD3=Inputs!$J$7*12,AD66+AD70,0)</f>
        <v/>
      </c>
      <c r="AE71" s="975">
        <f>-IF(AE3=Inputs!$J$7*12,AE66+AE70,0)</f>
        <v/>
      </c>
      <c r="AF71" s="975">
        <f>-IF(AF3=Inputs!$J$7*12,AF66+AF70,0)</f>
        <v/>
      </c>
      <c r="AG71" s="975">
        <f>-IF(AG3=Inputs!$J$7*12,AG66+AG70,0)</f>
        <v/>
      </c>
      <c r="AH71" s="975">
        <f>-IF(AH3=Inputs!$J$7*12,AH66+AH70,0)</f>
        <v/>
      </c>
      <c r="AI71" s="975">
        <f>-IF(AI3=Inputs!$J$7*12,AI66+AI70,0)</f>
        <v/>
      </c>
      <c r="AJ71" s="975">
        <f>-IF(AJ3=Inputs!$J$7*12,AJ66+AJ70,0)</f>
        <v/>
      </c>
      <c r="AK71" s="975">
        <f>-IF(AK3=Inputs!$J$7*12,AK66+AK70,0)</f>
        <v/>
      </c>
      <c r="AL71" s="975">
        <f>-IF(AL3=Inputs!$J$7*12,AL66+AL70,0)</f>
        <v/>
      </c>
      <c r="AM71" s="975">
        <f>-IF(AM3=Inputs!$J$7*12,AM66+AM70,0)</f>
        <v/>
      </c>
      <c r="AN71" s="975">
        <f>-IF(AN3=Inputs!$J$7*12,AN66+AN70,0)</f>
        <v/>
      </c>
      <c r="AO71" s="975">
        <f>-IF(AO3=Inputs!$J$7*12,AO66+AO70,0)</f>
        <v/>
      </c>
      <c r="AP71" s="975">
        <f>-IF(AP3=Inputs!$J$7*12,AP66+AP70,0)</f>
        <v/>
      </c>
      <c r="AQ71" s="975">
        <f>-IF(AQ3=Inputs!$J$7*12,AQ66+AQ70,0)</f>
        <v/>
      </c>
      <c r="AR71" s="975">
        <f>-IF(AR3=Inputs!$J$7*12,AR66+AR70,0)</f>
        <v/>
      </c>
      <c r="AS71" s="975">
        <f>-IF(AS3=Inputs!$J$7*12,AS66+AS70,0)</f>
        <v/>
      </c>
      <c r="AT71" s="975">
        <f>-IF(AT3=Inputs!$J$7*12,AT66+AT70,0)</f>
        <v/>
      </c>
      <c r="AU71" s="975">
        <f>-IF(AU3=Inputs!$J$7*12,AU66+AU70,0)</f>
        <v/>
      </c>
      <c r="AV71" s="975">
        <f>-IF(AV3=Inputs!$J$7*12,AV66+AV70,0)</f>
        <v/>
      </c>
      <c r="AW71" s="975">
        <f>-IF(AW3=Inputs!$J$7*12,AW66+AW70,0)</f>
        <v/>
      </c>
      <c r="AX71" s="975">
        <f>-IF(AX3=Inputs!$J$7*12,AX66+AX70,0)</f>
        <v/>
      </c>
      <c r="AY71" s="975">
        <f>-IF(AY3=Inputs!$J$7*12,AY66+AY70,0)</f>
        <v/>
      </c>
      <c r="AZ71" s="975">
        <f>-IF(AZ3=Inputs!$J$7*12,AZ66+AZ70,0)</f>
        <v/>
      </c>
      <c r="BA71" s="975">
        <f>-IF(BA3=Inputs!$J$7*12,BA66+BA70,0)</f>
        <v/>
      </c>
      <c r="BB71" s="975">
        <f>-IF(BB3=Inputs!$J$7*12,BB66+BB70,0)</f>
        <v/>
      </c>
      <c r="BC71" s="975">
        <f>-IF(BC3=Inputs!$J$7*12,BC66+BC70,0)</f>
        <v/>
      </c>
      <c r="BD71" s="975">
        <f>-IF(BD3=Inputs!$J$7*12,BD66+BD70,0)</f>
        <v/>
      </c>
      <c r="BE71" s="975">
        <f>-IF(BE3=Inputs!$J$7*12,BE66+BE70,0)</f>
        <v/>
      </c>
      <c r="BF71" s="975">
        <f>-IF(BF3=Inputs!$J$7*12,BF66+BF70,0)</f>
        <v/>
      </c>
      <c r="BG71" s="975">
        <f>-IF(BG3=Inputs!$J$7*12,BG66+BG70,0)</f>
        <v/>
      </c>
      <c r="BH71" s="975">
        <f>-IF(BH3=Inputs!$J$7*12,BH66+BH70,0)</f>
        <v/>
      </c>
      <c r="BI71" s="975">
        <f>-IF(BI3=Inputs!$J$7*12,BI66+BI70,0)</f>
        <v/>
      </c>
      <c r="BJ71" s="975">
        <f>-IF(BJ3=Inputs!$J$7*12,BJ66+BJ70,0)</f>
        <v/>
      </c>
      <c r="BK71" s="975">
        <f>-IF(BK3=Inputs!$J$7*12,BK66+BK70,0)</f>
        <v/>
      </c>
      <c r="BL71" s="975">
        <f>-IF(BL3=Inputs!$J$7*12,BL66+BL70,0)</f>
        <v/>
      </c>
      <c r="BM71" s="975">
        <f>-IF(BM3=Inputs!$J$7*12,BM66+BM70,0)</f>
        <v/>
      </c>
      <c r="BN71" s="975">
        <f>-IF(BN3=Inputs!$J$7*12,BN66+BN70,0)</f>
        <v/>
      </c>
      <c r="BO71" s="975">
        <f>-IF(BO3=Inputs!$J$7*12,BO66+BO70,0)</f>
        <v/>
      </c>
      <c r="BP71" s="975">
        <f>-IF(BP3=Inputs!$J$7*12,BP66+BP70,0)</f>
        <v/>
      </c>
      <c r="BQ71" s="975">
        <f>-IF(BQ3=Inputs!$J$7*12,BQ66+BQ70,0)</f>
        <v/>
      </c>
      <c r="BR71" s="975">
        <f>-IF(BR3=Inputs!$J$7*12,BR66+BR70,0)</f>
        <v/>
      </c>
      <c r="BS71" s="975">
        <f>-IF(BS3=Inputs!$J$7*12,BS66+BS70,0)</f>
        <v/>
      </c>
      <c r="BT71" s="975">
        <f>-IF(BT3=Inputs!$J$7*12,BT66+BT70,0)</f>
        <v/>
      </c>
      <c r="BU71" s="975">
        <f>-IF(BU3=Inputs!$J$7*12,BU66+BU70,0)</f>
        <v/>
      </c>
      <c r="BV71" s="975">
        <f>-IF(BV3=Inputs!$J$7*12,BV66+BV70,0)</f>
        <v/>
      </c>
      <c r="BW71" s="975">
        <f>-IF(BW3=Inputs!$J$7*12,BW66+BW70,0)</f>
        <v/>
      </c>
      <c r="BX71" s="975">
        <f>-IF(BX3=Inputs!$J$7*12,BX66+BX70,0)</f>
        <v/>
      </c>
      <c r="BY71" s="975">
        <f>-IF(BY3=Inputs!$J$7*12,BY66+BY70,0)</f>
        <v/>
      </c>
      <c r="BZ71" s="975">
        <f>-IF(BZ3=Inputs!$J$7*12,BZ66+BZ70,0)</f>
        <v/>
      </c>
      <c r="CA71" s="975">
        <f>-IF(CA3=Inputs!$J$7*12,CA66+CA70,0)</f>
        <v/>
      </c>
      <c r="CB71" s="975">
        <f>-IF(CB3=Inputs!$J$7*12,CB66+CB70,0)</f>
        <v/>
      </c>
      <c r="CC71" s="975">
        <f>-IF(CC3=Inputs!$J$7*12,CC66+CC70,0)</f>
        <v/>
      </c>
      <c r="CD71" s="975">
        <f>-IF(CD3=Inputs!$J$7*12,CD66+CD70,0)</f>
        <v/>
      </c>
      <c r="CE71" s="975">
        <f>-IF(CE3=Inputs!$J$7*12,CE66+CE70,0)</f>
        <v/>
      </c>
      <c r="CF71" s="975">
        <f>-IF(CF3=Inputs!$J$7*12,CF66+CF70,0)</f>
        <v/>
      </c>
      <c r="CG71" s="975">
        <f>-IF(CG3=Inputs!$J$7*12,CG66+CG70,0)</f>
        <v/>
      </c>
      <c r="CH71" s="975">
        <f>-IF(CH3=Inputs!$J$7*12,CH66+CH70,0)</f>
        <v/>
      </c>
      <c r="CI71" s="975">
        <f>-IF(CI3=Inputs!$J$7*12,CI66+CI70,0)</f>
        <v/>
      </c>
      <c r="CJ71" s="975">
        <f>-IF(CJ3=Inputs!$J$7*12,CJ66+CJ70,0)</f>
        <v/>
      </c>
      <c r="CK71" s="975">
        <f>-IF(CK3=Inputs!$J$7*12,CK66+CK70,0)</f>
        <v/>
      </c>
      <c r="CL71" s="975">
        <f>-IF(CL3=Inputs!$J$7*12,CL66+CL70,0)</f>
        <v/>
      </c>
      <c r="CM71" s="975">
        <f>-IF(CM3=Inputs!$J$7*12,CM66+CM70,0)</f>
        <v/>
      </c>
      <c r="CN71" s="975">
        <f>-IF(CN3=Inputs!$J$7*12,CN66+CN70,0)</f>
        <v/>
      </c>
      <c r="CO71" s="975">
        <f>-IF(CO3=Inputs!$J$7*12,CO66+CO70,0)</f>
        <v/>
      </c>
      <c r="CP71" s="975">
        <f>-IF(CP3=Inputs!$J$7*12,CP66+CP70,0)</f>
        <v/>
      </c>
      <c r="CQ71" s="975">
        <f>-IF(CQ3=Inputs!$J$7*12,CQ66+CQ70,0)</f>
        <v/>
      </c>
      <c r="CR71" s="975">
        <f>-IF(CR3=Inputs!$J$7*12,CR66+CR70,0)</f>
        <v/>
      </c>
      <c r="CS71" s="975">
        <f>-IF(CS3=Inputs!$J$7*12,CS66+CS70,0)</f>
        <v/>
      </c>
      <c r="CT71" s="975">
        <f>-IF(CT3=Inputs!$J$7*12,CT66+CT70,0)</f>
        <v/>
      </c>
      <c r="CU71" s="975">
        <f>-IF(CU3=Inputs!$J$7*12,CU66+CU70,0)</f>
        <v/>
      </c>
      <c r="CV71" s="975">
        <f>-IF(CV3=Inputs!$J$7*12,CV66+CV70,0)</f>
        <v/>
      </c>
      <c r="CW71" s="975">
        <f>-IF(CW3=Inputs!$J$7*12,CW66+CW70,0)</f>
        <v/>
      </c>
      <c r="CX71" s="975">
        <f>-IF(CX3=Inputs!$J$7*12,CX66+CX70,0)</f>
        <v/>
      </c>
      <c r="CY71" s="975">
        <f>-IF(CY3=Inputs!$J$7*12,CY66+CY70,0)</f>
        <v/>
      </c>
      <c r="CZ71" s="975">
        <f>-IF(CZ3=Inputs!$J$7*12,CZ66+CZ70,0)</f>
        <v/>
      </c>
      <c r="DA71" s="975">
        <f>-IF(DA3=Inputs!$J$7*12,DA66+DA70,0)</f>
        <v/>
      </c>
      <c r="DB71" s="975">
        <f>-IF(DB3=Inputs!$J$7*12,DB66+DB70,0)</f>
        <v/>
      </c>
      <c r="DC71" s="975">
        <f>-IF(DC3=Inputs!$J$7*12,DC66+DC70,0)</f>
        <v/>
      </c>
      <c r="DD71" s="975">
        <f>-IF(DD3=Inputs!$J$7*12,DD66+DD70,0)</f>
        <v/>
      </c>
      <c r="DE71" s="975">
        <f>-IF(DE3=Inputs!$J$7*12,DE66+DE70,0)</f>
        <v/>
      </c>
      <c r="DF71" s="975">
        <f>-IF(DF3=Inputs!$J$7*12,DF66+DF70,0)</f>
        <v/>
      </c>
      <c r="DG71" s="975">
        <f>-IF(DG3=Inputs!$J$7*12,DG66+DG70,0)</f>
        <v/>
      </c>
      <c r="DH71" s="975">
        <f>-IF(DH3=Inputs!$J$7*12,DH66+DH70,0)</f>
        <v/>
      </c>
      <c r="DI71" s="975">
        <f>-IF(DI3=Inputs!$J$7*12,DI66+DI70,0)</f>
        <v/>
      </c>
      <c r="DJ71" s="975">
        <f>-IF(DJ3=Inputs!$J$7*12,DJ66+DJ70,0)</f>
        <v/>
      </c>
      <c r="DK71" s="975">
        <f>-IF(DK3=Inputs!$J$7*12,DK66+DK70,0)</f>
        <v/>
      </c>
      <c r="DL71" s="975">
        <f>-IF(DL3=Inputs!$J$7*12,DL66+DL70,0)</f>
        <v/>
      </c>
      <c r="DM71" s="975">
        <f>-IF(DM3=Inputs!$J$7*12,DM66+DM70,0)</f>
        <v/>
      </c>
      <c r="DN71" s="975">
        <f>-IF(DN3=Inputs!$J$7*12,DN66+DN70,0)</f>
        <v/>
      </c>
      <c r="DO71" s="975">
        <f>-IF(DO3=Inputs!$J$7*12,DO66+DO70,0)</f>
        <v/>
      </c>
      <c r="DP71" s="975">
        <f>-IF(DP3=Inputs!$J$7*12,DP66+DP70,0)</f>
        <v/>
      </c>
      <c r="DQ71" s="975">
        <f>-IF(DQ3=Inputs!$J$7*12,DQ66+DQ70,0)</f>
        <v/>
      </c>
      <c r="DR71" s="975">
        <f>-IF(DR3=Inputs!$J$7*12,DR66+DR70,0)</f>
        <v/>
      </c>
      <c r="DS71" s="975">
        <f>-IF(DS3=Inputs!$J$7*12,DS66+DS70,0)</f>
        <v/>
      </c>
      <c r="DT71" s="975">
        <f>-IF(DT3=Inputs!$J$7*12,DT66+DT70,0)</f>
        <v/>
      </c>
      <c r="DU71" s="975">
        <f>-IF(DU3=Inputs!$J$7*12,DU66+DU70,0)</f>
        <v/>
      </c>
      <c r="DV71" s="975">
        <f>-IF(DV3=Inputs!$J$7*12,DV66+DV70,0)</f>
        <v/>
      </c>
      <c r="DW71" s="975">
        <f>-IF(DW3=Inputs!$J$7*12,DW66+DW70,0)</f>
        <v/>
      </c>
      <c r="DX71" s="975">
        <f>-IF(DX3=Inputs!$J$7*12,DX66+DX70,0)</f>
        <v/>
      </c>
      <c r="DY71" s="975">
        <f>-IF(DY3=Inputs!$J$7*12,DY66+DY70,0)</f>
        <v/>
      </c>
      <c r="DZ71" s="975">
        <f>-IF(DZ3=Inputs!$J$7*12,DZ66+DZ70,0)</f>
        <v/>
      </c>
      <c r="EA71" s="975">
        <f>-IF(EA3=Inputs!$J$7*12,EA66+EA70,0)</f>
        <v/>
      </c>
      <c r="EB71" s="975">
        <f>-IF(EB3=Inputs!$J$7*12,EB66+EB70,0)</f>
        <v/>
      </c>
      <c r="EC71" s="975">
        <f>-IF(EC3=Inputs!$J$7*12,EC66+EC70,0)</f>
        <v/>
      </c>
      <c r="ED71" s="975">
        <f>-IF(ED3=Inputs!$J$7*12,ED66+ED70,0)</f>
        <v/>
      </c>
      <c r="EE71" s="975">
        <f>-IF(EE3=Inputs!$J$7*12,EE66+EE70,0)</f>
        <v/>
      </c>
      <c r="EF71" s="975">
        <f>-IF(EF3=Inputs!$J$7*12,EF66+EF70,0)</f>
        <v/>
      </c>
      <c r="EG71" s="975">
        <f>-IF(EG3=Inputs!$J$7*12,EG66+EG70,0)</f>
        <v/>
      </c>
      <c r="EH71" s="975">
        <f>-IF(EH3=Inputs!$J$7*12,EH66+EH70,0)</f>
        <v/>
      </c>
      <c r="EI71" s="975">
        <f>-IF(EI3=Inputs!$J$7*12,EI66+EI70,0)</f>
        <v/>
      </c>
      <c r="EJ71" s="975">
        <f>-IF(EJ3=Inputs!$J$7*12,EJ66+EJ70,0)</f>
        <v/>
      </c>
      <c r="EK71" s="975">
        <f>-IF(EK3=Inputs!$J$7*12,EK66+EK70,0)</f>
        <v/>
      </c>
      <c r="EL71" s="975">
        <f>-IF(EL3=Inputs!$J$7*12,EL66+EL70,0)</f>
        <v/>
      </c>
      <c r="EM71" s="975">
        <f>-IF(EM3=Inputs!$J$7*12,EM66+EM70,0)</f>
        <v/>
      </c>
      <c r="EN71" s="975">
        <f>-IF(EN3=Inputs!$J$7*12,EN66+EN70,0)</f>
        <v/>
      </c>
      <c r="EO71" s="975">
        <f>-IF(EO3=Inputs!$J$7*12,EO66+EO70,0)</f>
        <v/>
      </c>
      <c r="EP71" s="975">
        <f>-IF(EP3=Inputs!$J$7*12,EP66+EP70,0)</f>
        <v/>
      </c>
      <c r="EQ71" s="975">
        <f>-IF(EQ3=Inputs!$J$7*12,EQ66+EQ70,0)</f>
        <v/>
      </c>
      <c r="ER71" s="975">
        <f>-IF(ER3=Inputs!$J$7*12,ER66+ER70,0)</f>
        <v/>
      </c>
      <c r="ES71" s="975">
        <f>-IF(ES3=Inputs!$J$7*12,ES66+ES70,0)</f>
        <v/>
      </c>
      <c r="ET71" s="975">
        <f>-IF(ET3=Inputs!$J$7*12,ET66+ET70,0)</f>
        <v/>
      </c>
      <c r="EU71" s="975">
        <f>-IF(EU3=Inputs!$J$7*12,EU66+EU70,0)</f>
        <v/>
      </c>
      <c r="EV71" s="975">
        <f>-IF(EV3=Inputs!$J$7*12,EV66+EV70,0)</f>
        <v/>
      </c>
    </row>
    <row r="72" ht="15" customHeight="1" s="546">
      <c r="C72" s="940">
        <f>R72</f>
        <v/>
      </c>
      <c r="E72" s="982" t="n"/>
      <c r="F72" s="979">
        <f>F66+F67+F69+F70+F71</f>
        <v/>
      </c>
      <c r="G72" s="979">
        <f>IFERROR(INDEX($T$72:$EW$72,MATCH(G$2*12,$T$3:$EW$3,0)),0)</f>
        <v/>
      </c>
      <c r="H72" s="979">
        <f>IFERROR(INDEX($T$72:$EW$72,MATCH(H$2*12,$T$3:$EW$3,0)),0)</f>
        <v/>
      </c>
      <c r="I72" s="979">
        <f>IFERROR(INDEX($T$72:$EW$72,MATCH(I$2*12,$T$3:$EW$3,0)),0)</f>
        <v/>
      </c>
      <c r="J72" s="979">
        <f>IFERROR(INDEX($T$72:$EW$72,MATCH(J$2*12,$T$3:$EW$3,0)),0)</f>
        <v/>
      </c>
      <c r="K72" s="979">
        <f>IFERROR(INDEX($T$72:$EW$72,MATCH(K$2*12,$T$3:$EW$3,0)),0)</f>
        <v/>
      </c>
      <c r="L72" s="979">
        <f>IFERROR(INDEX($T$72:$EW$72,MATCH(L$2*12,$T$3:$EW$3,0)),0)</f>
        <v/>
      </c>
      <c r="M72" s="979">
        <f>IFERROR(INDEX($T$72:$EW$72,MATCH(M$2*12,$T$3:$EW$3,0)),0)</f>
        <v/>
      </c>
      <c r="N72" s="979">
        <f>IFERROR(INDEX($T$72:$EW$72,MATCH(N$2*12,$T$3:$EW$3,0)),0)</f>
        <v/>
      </c>
      <c r="O72" s="979">
        <f>IFERROR(INDEX($T$72:$EW$72,MATCH(O$2*12,$T$3:$EW$3,0)),0)</f>
        <v/>
      </c>
      <c r="P72" s="979">
        <f>IFERROR(INDEX($T$72:$EW$72,MATCH(P$2*12,$T$3:$EW$3,0)),0)</f>
        <v/>
      </c>
      <c r="R72" s="940" t="inlineStr">
        <is>
          <t>Ending Balance</t>
        </is>
      </c>
      <c r="S72" s="940" t="n"/>
      <c r="T72" s="961">
        <f>T66+T67+T70+T71</f>
        <v/>
      </c>
      <c r="U72" s="961">
        <f>U66+U67+U70+U71</f>
        <v/>
      </c>
      <c r="V72" s="961">
        <f>V66+V67+V70+V71</f>
        <v/>
      </c>
      <c r="W72" s="961">
        <f>W66+W67+W70+W71</f>
        <v/>
      </c>
      <c r="X72" s="961">
        <f>X66+X67+X70+X71</f>
        <v/>
      </c>
      <c r="Y72" s="961">
        <f>Y66+Y67+Y70+Y71</f>
        <v/>
      </c>
      <c r="Z72" s="961">
        <f>Z66+Z67+Z70+Z71</f>
        <v/>
      </c>
      <c r="AA72" s="961">
        <f>AA66+AA67+AA70+AA71</f>
        <v/>
      </c>
      <c r="AB72" s="961">
        <f>AB66+AB67+AB70+AB71</f>
        <v/>
      </c>
      <c r="AC72" s="961">
        <f>AC66+AC67+AC70+AC71</f>
        <v/>
      </c>
      <c r="AD72" s="961">
        <f>AD66+AD67+AD70+AD71</f>
        <v/>
      </c>
      <c r="AE72" s="961">
        <f>AE66+AE67+AE70+AE71</f>
        <v/>
      </c>
      <c r="AF72" s="961">
        <f>AF66+AF67+AF70+AF71</f>
        <v/>
      </c>
      <c r="AG72" s="961">
        <f>AG66+AG67+AG70+AG71</f>
        <v/>
      </c>
      <c r="AH72" s="961">
        <f>AH66+AH67+AH70+AH71</f>
        <v/>
      </c>
      <c r="AI72" s="961">
        <f>AI66+AI67+AI70+AI71</f>
        <v/>
      </c>
      <c r="AJ72" s="961">
        <f>AJ66+AJ67+AJ70+AJ71</f>
        <v/>
      </c>
      <c r="AK72" s="961">
        <f>AK66+AK67+AK70+AK71</f>
        <v/>
      </c>
      <c r="AL72" s="961">
        <f>AL66+AL67+AL70+AL71</f>
        <v/>
      </c>
      <c r="AM72" s="961">
        <f>AM66+AM67+AM70+AM71</f>
        <v/>
      </c>
      <c r="AN72" s="961">
        <f>AN66+AN67+AN70+AN71</f>
        <v/>
      </c>
      <c r="AO72" s="961">
        <f>AO66+AO67+AO70+AO71</f>
        <v/>
      </c>
      <c r="AP72" s="961">
        <f>AP66+AP67+AP70+AP71</f>
        <v/>
      </c>
      <c r="AQ72" s="961">
        <f>AQ66+AQ67+AQ70+AQ71</f>
        <v/>
      </c>
      <c r="AR72" s="961">
        <f>AR66+AR67+AR70+AR71</f>
        <v/>
      </c>
      <c r="AS72" s="961">
        <f>AS66+AS67+AS70+AS71</f>
        <v/>
      </c>
      <c r="AT72" s="961">
        <f>AT66+AT67+AT70+AT71</f>
        <v/>
      </c>
      <c r="AU72" s="961">
        <f>AU66+AU67+AU70+AU71</f>
        <v/>
      </c>
      <c r="AV72" s="961">
        <f>AV66+AV67+AV70+AV71</f>
        <v/>
      </c>
      <c r="AW72" s="961">
        <f>AW66+AW67+AW70+AW71</f>
        <v/>
      </c>
      <c r="AX72" s="961">
        <f>AX66+AX67+AX70+AX71</f>
        <v/>
      </c>
      <c r="AY72" s="961">
        <f>AY66+AY67+AY70+AY71</f>
        <v/>
      </c>
      <c r="AZ72" s="961">
        <f>AZ66+AZ67+AZ70+AZ71</f>
        <v/>
      </c>
      <c r="BA72" s="961">
        <f>BA66+BA67+BA70+BA71</f>
        <v/>
      </c>
      <c r="BB72" s="961">
        <f>BB66+BB67+BB70+BB71</f>
        <v/>
      </c>
      <c r="BC72" s="961">
        <f>BC66+BC67+BC70+BC71</f>
        <v/>
      </c>
      <c r="BD72" s="961">
        <f>BD66+BD67+BD70+BD71</f>
        <v/>
      </c>
      <c r="BE72" s="961">
        <f>BE66+BE67+BE70+BE71</f>
        <v/>
      </c>
      <c r="BF72" s="961">
        <f>BF66+BF67+BF70+BF71</f>
        <v/>
      </c>
      <c r="BG72" s="961">
        <f>BG66+BG67+BG70+BG71</f>
        <v/>
      </c>
      <c r="BH72" s="961">
        <f>BH66+BH67+BH70+BH71</f>
        <v/>
      </c>
      <c r="BI72" s="961">
        <f>BI66+BI67+BI70+BI71</f>
        <v/>
      </c>
      <c r="BJ72" s="961">
        <f>BJ66+BJ67+BJ70+BJ71</f>
        <v/>
      </c>
      <c r="BK72" s="961">
        <f>BK66+BK67+BK70+BK71</f>
        <v/>
      </c>
      <c r="BL72" s="961">
        <f>BL66+BL67+BL70+BL71</f>
        <v/>
      </c>
      <c r="BM72" s="961">
        <f>BM66+BM67+BM70+BM71</f>
        <v/>
      </c>
      <c r="BN72" s="961">
        <f>BN66+BN67+BN70+BN71</f>
        <v/>
      </c>
      <c r="BO72" s="961">
        <f>BO66+BO67+BO70+BO71</f>
        <v/>
      </c>
      <c r="BP72" s="961">
        <f>BP66+BP67+BP70+BP71</f>
        <v/>
      </c>
      <c r="BQ72" s="961">
        <f>BQ66+BQ67+BQ70+BQ71</f>
        <v/>
      </c>
      <c r="BR72" s="961">
        <f>BR66+BR67+BR70+BR71</f>
        <v/>
      </c>
      <c r="BS72" s="961">
        <f>BS66+BS67+BS70+BS71</f>
        <v/>
      </c>
      <c r="BT72" s="961">
        <f>BT66+BT67+BT70+BT71</f>
        <v/>
      </c>
      <c r="BU72" s="961">
        <f>BU66+BU67+BU70+BU71</f>
        <v/>
      </c>
      <c r="BV72" s="961">
        <f>BV66+BV67+BV70+BV71</f>
        <v/>
      </c>
      <c r="BW72" s="961">
        <f>BW66+BW67+BW70+BW71</f>
        <v/>
      </c>
      <c r="BX72" s="961">
        <f>BX66+BX67+BX70+BX71</f>
        <v/>
      </c>
      <c r="BY72" s="961">
        <f>BY66+BY67+BY70+BY71</f>
        <v/>
      </c>
      <c r="BZ72" s="961">
        <f>BZ66+BZ67+BZ70+BZ71</f>
        <v/>
      </c>
      <c r="CA72" s="961">
        <f>CA66+CA67+CA70+CA71</f>
        <v/>
      </c>
      <c r="CB72" s="961">
        <f>CB66+CB67+CB70+CB71</f>
        <v/>
      </c>
      <c r="CC72" s="961">
        <f>CC66+CC67+CC70+CC71</f>
        <v/>
      </c>
      <c r="CD72" s="961">
        <f>CD66+CD67+CD70+CD71</f>
        <v/>
      </c>
      <c r="CE72" s="961">
        <f>CE66+CE67+CE70+CE71</f>
        <v/>
      </c>
      <c r="CF72" s="961">
        <f>CF66+CF67+CF70+CF71</f>
        <v/>
      </c>
      <c r="CG72" s="961">
        <f>CG66+CG67+CG70+CG71</f>
        <v/>
      </c>
      <c r="CH72" s="961">
        <f>CH66+CH67+CH70+CH71</f>
        <v/>
      </c>
      <c r="CI72" s="961">
        <f>CI66+CI67+CI70+CI71</f>
        <v/>
      </c>
      <c r="CJ72" s="961">
        <f>CJ66+CJ67+CJ70+CJ71</f>
        <v/>
      </c>
      <c r="CK72" s="961">
        <f>CK66+CK67+CK70+CK71</f>
        <v/>
      </c>
      <c r="CL72" s="961">
        <f>CL66+CL67+CL70+CL71</f>
        <v/>
      </c>
      <c r="CM72" s="961">
        <f>CM66+CM67+CM70+CM71</f>
        <v/>
      </c>
      <c r="CN72" s="961">
        <f>CN66+CN67+CN70+CN71</f>
        <v/>
      </c>
      <c r="CO72" s="961">
        <f>CO66+CO67+CO70+CO71</f>
        <v/>
      </c>
      <c r="CP72" s="961">
        <f>CP66+CP67+CP70+CP71</f>
        <v/>
      </c>
      <c r="CQ72" s="961">
        <f>CQ66+CQ67+CQ70+CQ71</f>
        <v/>
      </c>
      <c r="CR72" s="961">
        <f>CR66+CR67+CR70+CR71</f>
        <v/>
      </c>
      <c r="CS72" s="961">
        <f>CS66+CS67+CS70+CS71</f>
        <v/>
      </c>
      <c r="CT72" s="961">
        <f>CT66+CT67+CT70+CT71</f>
        <v/>
      </c>
      <c r="CU72" s="961">
        <f>CU66+CU67+CU70+CU71</f>
        <v/>
      </c>
      <c r="CV72" s="961">
        <f>CV66+CV67+CV70+CV71</f>
        <v/>
      </c>
      <c r="CW72" s="961">
        <f>CW66+CW67+CW70+CW71</f>
        <v/>
      </c>
      <c r="CX72" s="961">
        <f>CX66+CX67+CX70+CX71</f>
        <v/>
      </c>
      <c r="CY72" s="961">
        <f>CY66+CY67+CY70+CY71</f>
        <v/>
      </c>
      <c r="CZ72" s="961">
        <f>CZ66+CZ67+CZ70+CZ71</f>
        <v/>
      </c>
      <c r="DA72" s="961">
        <f>DA66+DA67+DA70+DA71</f>
        <v/>
      </c>
      <c r="DB72" s="961">
        <f>DB66+DB67+DB70+DB71</f>
        <v/>
      </c>
      <c r="DC72" s="961">
        <f>DC66+DC67+DC70+DC71</f>
        <v/>
      </c>
      <c r="DD72" s="961">
        <f>DD66+DD67+DD70+DD71</f>
        <v/>
      </c>
      <c r="DE72" s="961">
        <f>DE66+DE67+DE70+DE71</f>
        <v/>
      </c>
      <c r="DF72" s="961">
        <f>DF66+DF67+DF70+DF71</f>
        <v/>
      </c>
      <c r="DG72" s="961">
        <f>DG66+DG67+DG70+DG71</f>
        <v/>
      </c>
      <c r="DH72" s="961">
        <f>DH66+DH67+DH70+DH71</f>
        <v/>
      </c>
      <c r="DI72" s="961">
        <f>DI66+DI67+DI70+DI71</f>
        <v/>
      </c>
      <c r="DJ72" s="961">
        <f>DJ66+DJ67+DJ70+DJ71</f>
        <v/>
      </c>
      <c r="DK72" s="961">
        <f>DK66+DK67+DK70+DK71</f>
        <v/>
      </c>
      <c r="DL72" s="961">
        <f>DL66+DL67+DL70+DL71</f>
        <v/>
      </c>
      <c r="DM72" s="961">
        <f>DM66+DM67+DM70+DM71</f>
        <v/>
      </c>
      <c r="DN72" s="961">
        <f>DN66+DN67+DN70+DN71</f>
        <v/>
      </c>
      <c r="DO72" s="961">
        <f>DO66+DO67+DO70+DO71</f>
        <v/>
      </c>
      <c r="DP72" s="961">
        <f>DP66+DP67+DP70+DP71</f>
        <v/>
      </c>
      <c r="DQ72" s="961">
        <f>DQ66+DQ67+DQ70+DQ71</f>
        <v/>
      </c>
      <c r="DR72" s="961">
        <f>DR66+DR67+DR70+DR71</f>
        <v/>
      </c>
      <c r="DS72" s="961">
        <f>DS66+DS67+DS70+DS71</f>
        <v/>
      </c>
      <c r="DT72" s="961">
        <f>DT66+DT67+DT70+DT71</f>
        <v/>
      </c>
      <c r="DU72" s="961">
        <f>DU66+DU67+DU70+DU71</f>
        <v/>
      </c>
      <c r="DV72" s="961">
        <f>DV66+DV67+DV70+DV71</f>
        <v/>
      </c>
      <c r="DW72" s="961">
        <f>DW66+DW67+DW70+DW71</f>
        <v/>
      </c>
      <c r="DX72" s="961">
        <f>DX66+DX67+DX70+DX71</f>
        <v/>
      </c>
      <c r="DY72" s="961">
        <f>DY66+DY67+DY70+DY71</f>
        <v/>
      </c>
      <c r="DZ72" s="961">
        <f>DZ66+DZ67+DZ70+DZ71</f>
        <v/>
      </c>
      <c r="EA72" s="961">
        <f>EA66+EA67+EA70+EA71</f>
        <v/>
      </c>
      <c r="EB72" s="961">
        <f>EB66+EB67+EB70+EB71</f>
        <v/>
      </c>
      <c r="EC72" s="961">
        <f>EC66+EC67+EC70+EC71</f>
        <v/>
      </c>
      <c r="ED72" s="961">
        <f>ED66+ED67+ED70+ED71</f>
        <v/>
      </c>
      <c r="EE72" s="961">
        <f>EE66+EE67+EE70+EE71</f>
        <v/>
      </c>
      <c r="EF72" s="961">
        <f>EF66+EF67+EF70+EF71</f>
        <v/>
      </c>
      <c r="EG72" s="961">
        <f>EG66+EG67+EG70+EG71</f>
        <v/>
      </c>
      <c r="EH72" s="961">
        <f>EH66+EH67+EH70+EH71</f>
        <v/>
      </c>
      <c r="EI72" s="961">
        <f>EI66+EI67+EI70+EI71</f>
        <v/>
      </c>
      <c r="EJ72" s="961">
        <f>EJ66+EJ67+EJ70+EJ71</f>
        <v/>
      </c>
      <c r="EK72" s="961">
        <f>EK66+EK67+EK70+EK71</f>
        <v/>
      </c>
      <c r="EL72" s="961">
        <f>EL66+EL67+EL70+EL71</f>
        <v/>
      </c>
      <c r="EM72" s="961">
        <f>EM66+EM67+EM70+EM71</f>
        <v/>
      </c>
      <c r="EN72" s="961">
        <f>EN66+EN67+EN70+EN71</f>
        <v/>
      </c>
      <c r="EO72" s="961">
        <f>EO66+EO67+EO70+EO71</f>
        <v/>
      </c>
      <c r="EP72" s="961">
        <f>EP66+EP67+EP70+EP71</f>
        <v/>
      </c>
      <c r="EQ72" s="961">
        <f>EQ66+EQ67+EQ70+EQ71</f>
        <v/>
      </c>
      <c r="ER72" s="961">
        <f>ER66+ER67+ER70+ER71</f>
        <v/>
      </c>
      <c r="ES72" s="961">
        <f>ES66+ES67+ES70+ES71</f>
        <v/>
      </c>
      <c r="ET72" s="961">
        <f>ET66+ET67+ET70+ET71</f>
        <v/>
      </c>
      <c r="EU72" s="961">
        <f>EU66+EU67+EU70+EU71</f>
        <v/>
      </c>
      <c r="EV72" s="961">
        <f>EV66+EV67+EV70+EV71</f>
        <v/>
      </c>
    </row>
    <row r="73" ht="15" customHeight="1" s="546">
      <c r="E73" s="982" t="n"/>
      <c r="T73" s="961" t="n"/>
      <c r="U73" s="961" t="n"/>
      <c r="V73" s="961" t="n"/>
      <c r="W73" s="961" t="n"/>
      <c r="X73" s="961" t="n"/>
      <c r="Y73" s="961" t="n"/>
      <c r="Z73" s="961" t="n"/>
      <c r="AA73" s="961" t="n"/>
      <c r="AB73" s="961" t="n"/>
      <c r="AC73" s="961" t="n"/>
      <c r="AD73" s="961" t="n"/>
      <c r="AE73" s="961" t="n"/>
      <c r="AF73" s="961" t="n"/>
      <c r="AG73" s="961" t="n"/>
      <c r="AH73" s="961" t="n"/>
      <c r="AI73" s="961" t="n"/>
      <c r="AJ73" s="961" t="n"/>
      <c r="AK73" s="961" t="n"/>
      <c r="AL73" s="961" t="n"/>
      <c r="AM73" s="961" t="n"/>
      <c r="AN73" s="961" t="n"/>
      <c r="AO73" s="961" t="n"/>
      <c r="AP73" s="961" t="n"/>
      <c r="AQ73" s="961" t="n"/>
      <c r="AR73" s="961" t="n"/>
      <c r="AS73" s="961" t="n"/>
      <c r="AT73" s="961" t="n"/>
      <c r="AU73" s="961" t="n"/>
      <c r="AV73" s="961" t="n"/>
      <c r="AW73" s="961" t="n"/>
      <c r="AX73" s="961" t="n"/>
      <c r="AY73" s="961" t="n"/>
      <c r="AZ73" s="961" t="n"/>
      <c r="BA73" s="961" t="n"/>
      <c r="BB73" s="961" t="n"/>
      <c r="BC73" s="961" t="n"/>
      <c r="BD73" s="961" t="n"/>
      <c r="BE73" s="961" t="n"/>
      <c r="BF73" s="961" t="n"/>
      <c r="BG73" s="961" t="n"/>
      <c r="BH73" s="961" t="n"/>
      <c r="BI73" s="961" t="n"/>
      <c r="BJ73" s="961" t="n"/>
      <c r="BK73" s="961" t="n"/>
      <c r="BL73" s="961" t="n"/>
      <c r="BM73" s="961" t="n"/>
      <c r="BN73" s="961" t="n"/>
      <c r="BO73" s="961" t="n"/>
      <c r="BP73" s="961" t="n"/>
      <c r="BQ73" s="961" t="n"/>
      <c r="BR73" s="961" t="n"/>
      <c r="BS73" s="961" t="n"/>
      <c r="BT73" s="961" t="n"/>
      <c r="BU73" s="961" t="n"/>
      <c r="BV73" s="961" t="n"/>
      <c r="BW73" s="961" t="n"/>
      <c r="BX73" s="961" t="n"/>
      <c r="BY73" s="961" t="n"/>
      <c r="BZ73" s="961" t="n"/>
      <c r="CA73" s="961" t="n"/>
      <c r="CB73" s="961" t="n"/>
      <c r="CC73" s="961" t="n"/>
      <c r="CD73" s="961" t="n"/>
      <c r="CE73" s="961" t="n"/>
      <c r="CF73" s="961" t="n"/>
      <c r="CG73" s="961" t="n"/>
      <c r="CH73" s="961" t="n"/>
      <c r="CI73" s="961" t="n"/>
      <c r="CJ73" s="961" t="n"/>
      <c r="CK73" s="961" t="n"/>
      <c r="CL73" s="961" t="n"/>
      <c r="CM73" s="961" t="n"/>
      <c r="CN73" s="961" t="n"/>
      <c r="CO73" s="961" t="n"/>
      <c r="CP73" s="961" t="n"/>
      <c r="CQ73" s="961" t="n"/>
      <c r="CR73" s="961" t="n"/>
      <c r="CS73" s="961" t="n"/>
      <c r="CT73" s="961" t="n"/>
      <c r="CU73" s="961" t="n"/>
      <c r="CV73" s="961" t="n"/>
      <c r="CW73" s="961" t="n"/>
      <c r="CX73" s="961" t="n"/>
      <c r="CY73" s="961" t="n"/>
      <c r="CZ73" s="961" t="n"/>
      <c r="DA73" s="961" t="n"/>
      <c r="DB73" s="961" t="n"/>
      <c r="DC73" s="961" t="n"/>
      <c r="DD73" s="961" t="n"/>
      <c r="DE73" s="961" t="n"/>
      <c r="DF73" s="961" t="n"/>
      <c r="DG73" s="961" t="n"/>
      <c r="DH73" s="961" t="n"/>
      <c r="DI73" s="961" t="n"/>
      <c r="DJ73" s="961" t="n"/>
      <c r="DK73" s="961" t="n"/>
      <c r="DL73" s="961" t="n"/>
      <c r="DM73" s="961" t="n"/>
      <c r="DN73" s="961" t="n"/>
      <c r="DO73" s="961" t="n"/>
      <c r="DP73" s="961" t="n"/>
      <c r="DQ73" s="961" t="n"/>
      <c r="DR73" s="961" t="n"/>
      <c r="DS73" s="961" t="n"/>
      <c r="DT73" s="961" t="n"/>
      <c r="DU73" s="961" t="n"/>
      <c r="DV73" s="961" t="n"/>
      <c r="DW73" s="961" t="n"/>
      <c r="DX73" s="961" t="n"/>
      <c r="DY73" s="961" t="n"/>
      <c r="DZ73" s="961" t="n"/>
      <c r="EA73" s="961" t="n"/>
      <c r="EB73" s="961" t="n"/>
      <c r="EC73" s="961" t="n"/>
      <c r="ED73" s="961" t="n"/>
      <c r="EE73" s="961" t="n"/>
      <c r="EF73" s="961" t="n"/>
      <c r="EG73" s="961" t="n"/>
      <c r="EH73" s="961" t="n"/>
      <c r="EI73" s="961" t="n"/>
      <c r="EJ73" s="961" t="n"/>
      <c r="EK73" s="961" t="n"/>
      <c r="EL73" s="961" t="n"/>
      <c r="EM73" s="961" t="n"/>
      <c r="EN73" s="961" t="n"/>
      <c r="EO73" s="961" t="n"/>
      <c r="EP73" s="961" t="n"/>
      <c r="EQ73" s="961" t="n"/>
      <c r="ER73" s="961" t="n"/>
      <c r="ES73" s="961" t="n"/>
      <c r="ET73" s="961" t="n"/>
      <c r="EU73" s="961" t="n"/>
      <c r="EV73" s="961" t="n"/>
    </row>
    <row r="74" ht="15" customHeight="1" s="546">
      <c r="C74" s="759">
        <f>R74</f>
        <v/>
      </c>
      <c r="E74" s="982" t="n"/>
      <c r="F74" s="961">
        <f>SUMIFS($T74:$EV74,$T$2:$EV$2,F$2)</f>
        <v/>
      </c>
      <c r="G74" s="961">
        <f>SUMIFS($T74:$EV74,$T$2:$EV$2,G$2)</f>
        <v/>
      </c>
      <c r="H74" s="961">
        <f>SUMIFS($T74:$EV74,$T$2:$EV$2,H$2)</f>
        <v/>
      </c>
      <c r="I74" s="961">
        <f>SUMIFS($T74:$EV74,$T$2:$EV$2,I$2)</f>
        <v/>
      </c>
      <c r="J74" s="961">
        <f>SUMIFS($T74:$EV74,$T$2:$EV$2,J$2)</f>
        <v/>
      </c>
      <c r="K74" s="961">
        <f>SUMIFS($T74:$EV74,$T$2:$EV$2,K$2)</f>
        <v/>
      </c>
      <c r="L74" s="961">
        <f>SUMIFS($T74:$EV74,$T$2:$EV$2,L$2)</f>
        <v/>
      </c>
      <c r="M74" s="961">
        <f>SUMIFS($T74:$EV74,$T$2:$EV$2,M$2)</f>
        <v/>
      </c>
      <c r="N74" s="961">
        <f>SUMIFS($T74:$EV74,$T$2:$EV$2,N$2)</f>
        <v/>
      </c>
      <c r="O74" s="961">
        <f>SUMIFS($T74:$EV74,$T$2:$EV$2,O$2)</f>
        <v/>
      </c>
      <c r="P74" s="961">
        <f>SUMIFS($T74:$EV74,$T$2:$EV$2,P$2)</f>
        <v/>
      </c>
      <c r="R74" s="759" t="inlineStr">
        <is>
          <t>Loan Fees</t>
        </is>
      </c>
      <c r="T74" s="961">
        <f>IF(T3=0,-(Inputs!$I$10*Inputs!$J$117),0)</f>
        <v/>
      </c>
      <c r="U74" s="961">
        <f>IF(U3=0,-(Inputs!$I$10*Inputs!$J$117),0)</f>
        <v/>
      </c>
      <c r="V74" s="961">
        <f>IF(V3=0,-(Inputs!$I$10*Inputs!$J$117),0)</f>
        <v/>
      </c>
      <c r="W74" s="961">
        <f>IF(W3=0,-(Inputs!$I$10*Inputs!$J$117),0)</f>
        <v/>
      </c>
      <c r="X74" s="961">
        <f>IF(X3=0,-(Inputs!$I$10*Inputs!$J$117),0)</f>
        <v/>
      </c>
      <c r="Y74" s="961">
        <f>IF(Y3=0,-(Inputs!$I$10*Inputs!$J$117),0)</f>
        <v/>
      </c>
      <c r="Z74" s="961">
        <f>IF(Z3=0,-(Inputs!$I$10*Inputs!$J$117),0)</f>
        <v/>
      </c>
      <c r="AA74" s="961">
        <f>IF(AA3=0,-(Inputs!$I$10*Inputs!$J$117),0)</f>
        <v/>
      </c>
      <c r="AB74" s="961">
        <f>IF(AB3=0,-(Inputs!$I$10*Inputs!$J$117),0)</f>
        <v/>
      </c>
      <c r="AC74" s="961">
        <f>IF(AC3=0,-(Inputs!$I$10*Inputs!$J$117),0)</f>
        <v/>
      </c>
      <c r="AD74" s="961">
        <f>IF(AD3=0,-(Inputs!$I$10*Inputs!$J$117),0)</f>
        <v/>
      </c>
      <c r="AE74" s="961">
        <f>IF(AE3=0,-(Inputs!$I$10*Inputs!$J$117),0)</f>
        <v/>
      </c>
      <c r="AF74" s="961">
        <f>IF(AF3=0,-(Inputs!$I$10*Inputs!$J$117),0)</f>
        <v/>
      </c>
      <c r="AG74" s="961">
        <f>IF(AG3=0,-(Inputs!$I$10*Inputs!$J$117),0)</f>
        <v/>
      </c>
      <c r="AH74" s="961">
        <f>IF(AH3=0,-(Inputs!$I$10*Inputs!$J$117),0)</f>
        <v/>
      </c>
      <c r="AI74" s="961">
        <f>IF(AI3=0,-(Inputs!$I$10*Inputs!$J$117),0)</f>
        <v/>
      </c>
      <c r="AJ74" s="961">
        <f>IF(AJ3=0,-(Inputs!$I$10*Inputs!$J$117),0)</f>
        <v/>
      </c>
      <c r="AK74" s="961">
        <f>IF(AK3=0,-(Inputs!$I$10*Inputs!$J$117),0)</f>
        <v/>
      </c>
      <c r="AL74" s="961">
        <f>IF(AL3=0,-(Inputs!$I$10*Inputs!$J$117),0)</f>
        <v/>
      </c>
      <c r="AM74" s="961">
        <f>IF(AM3=0,-(Inputs!$I$10*Inputs!$J$117),0)</f>
        <v/>
      </c>
      <c r="AN74" s="961">
        <f>IF(AN3=0,-(Inputs!$I$10*Inputs!$J$117),0)</f>
        <v/>
      </c>
      <c r="AO74" s="961">
        <f>IF(AO3=0,-(Inputs!$I$10*Inputs!$J$117),0)</f>
        <v/>
      </c>
      <c r="AP74" s="961">
        <f>IF(AP3=0,-(Inputs!$I$10*Inputs!$J$117),0)</f>
        <v/>
      </c>
      <c r="AQ74" s="961">
        <f>IF(AQ3=0,-(Inputs!$I$10*Inputs!$J$117),0)</f>
        <v/>
      </c>
      <c r="AR74" s="961">
        <f>IF(AR3=0,-(Inputs!$I$10*Inputs!$J$117),0)</f>
        <v/>
      </c>
      <c r="AS74" s="961">
        <f>IF(AS3=0,-(Inputs!$I$10*Inputs!$J$117),0)</f>
        <v/>
      </c>
      <c r="AT74" s="961">
        <f>IF(AT3=0,-(Inputs!$I$10*Inputs!$J$117),0)</f>
        <v/>
      </c>
      <c r="AU74" s="961">
        <f>IF(AU3=0,-(Inputs!$I$10*Inputs!$J$117),0)</f>
        <v/>
      </c>
      <c r="AV74" s="961">
        <f>IF(AV3=0,-(Inputs!$I$10*Inputs!$J$117),0)</f>
        <v/>
      </c>
      <c r="AW74" s="961">
        <f>IF(AW3=0,-(Inputs!$I$10*Inputs!$J$117),0)</f>
        <v/>
      </c>
      <c r="AX74" s="961">
        <f>IF(AX3=0,-(Inputs!$I$10*Inputs!$J$117),0)</f>
        <v/>
      </c>
      <c r="AY74" s="961">
        <f>IF(AY3=0,-(Inputs!$I$10*Inputs!$J$117),0)</f>
        <v/>
      </c>
      <c r="AZ74" s="961">
        <f>IF(AZ3=0,-(Inputs!$I$10*Inputs!$J$117),0)</f>
        <v/>
      </c>
      <c r="BA74" s="961">
        <f>IF(BA3=0,-(Inputs!$I$10*Inputs!$J$117),0)</f>
        <v/>
      </c>
      <c r="BB74" s="961">
        <f>IF(BB3=0,-(Inputs!$I$10*Inputs!$J$117),0)</f>
        <v/>
      </c>
      <c r="BC74" s="961">
        <f>IF(BC3=0,-(Inputs!$I$10*Inputs!$J$117),0)</f>
        <v/>
      </c>
      <c r="BD74" s="961">
        <f>IF(BD3=0,-(Inputs!$I$10*Inputs!$J$117),0)</f>
        <v/>
      </c>
      <c r="BE74" s="961">
        <f>IF(BE3=0,-(Inputs!$I$10*Inputs!$J$117),0)</f>
        <v/>
      </c>
      <c r="BF74" s="961">
        <f>IF(BF3=0,-(Inputs!$I$10*Inputs!$J$117),0)</f>
        <v/>
      </c>
      <c r="BG74" s="961">
        <f>IF(BG3=0,-(Inputs!$I$10*Inputs!$J$117),0)</f>
        <v/>
      </c>
      <c r="BH74" s="961">
        <f>IF(BH3=0,-(Inputs!$I$10*Inputs!$J$117),0)</f>
        <v/>
      </c>
      <c r="BI74" s="961">
        <f>IF(BI3=0,-(Inputs!$I$10*Inputs!$J$117),0)</f>
        <v/>
      </c>
      <c r="BJ74" s="961">
        <f>IF(BJ3=0,-(Inputs!$I$10*Inputs!$J$117),0)</f>
        <v/>
      </c>
      <c r="BK74" s="961">
        <f>IF(BK3=0,-(Inputs!$I$10*Inputs!$J$117),0)</f>
        <v/>
      </c>
      <c r="BL74" s="961">
        <f>IF(BL3=0,-(Inputs!$I$10*Inputs!$J$117),0)</f>
        <v/>
      </c>
      <c r="BM74" s="961">
        <f>IF(BM3=0,-(Inputs!$I$10*Inputs!$J$117),0)</f>
        <v/>
      </c>
      <c r="BN74" s="961">
        <f>IF(BN3=0,-(Inputs!$I$10*Inputs!$J$117),0)</f>
        <v/>
      </c>
      <c r="BO74" s="961">
        <f>IF(BO3=0,-(Inputs!$I$10*Inputs!$J$117),0)</f>
        <v/>
      </c>
      <c r="BP74" s="961">
        <f>IF(BP3=0,-(Inputs!$I$10*Inputs!$J$117),0)</f>
        <v/>
      </c>
      <c r="BQ74" s="961">
        <f>IF(BQ3=0,-(Inputs!$I$10*Inputs!$J$117),0)</f>
        <v/>
      </c>
      <c r="BR74" s="961">
        <f>IF(BR3=0,-(Inputs!$I$10*Inputs!$J$117),0)</f>
        <v/>
      </c>
      <c r="BS74" s="961">
        <f>IF(BS3=0,-(Inputs!$I$10*Inputs!$J$117),0)</f>
        <v/>
      </c>
      <c r="BT74" s="961">
        <f>IF(BT3=0,-(Inputs!$I$10*Inputs!$J$117),0)</f>
        <v/>
      </c>
      <c r="BU74" s="961">
        <f>IF(BU3=0,-(Inputs!$I$10*Inputs!$J$117),0)</f>
        <v/>
      </c>
      <c r="BV74" s="961">
        <f>IF(BV3=0,-(Inputs!$I$10*Inputs!$J$117),0)</f>
        <v/>
      </c>
      <c r="BW74" s="961">
        <f>IF(BW3=0,-(Inputs!$I$10*Inputs!$J$117),0)</f>
        <v/>
      </c>
      <c r="BX74" s="961">
        <f>IF(BX3=0,-(Inputs!$I$10*Inputs!$J$117),0)</f>
        <v/>
      </c>
      <c r="BY74" s="961">
        <f>IF(BY3=0,-(Inputs!$I$10*Inputs!$J$117),0)</f>
        <v/>
      </c>
      <c r="BZ74" s="961">
        <f>IF(BZ3=0,-(Inputs!$I$10*Inputs!$J$117),0)</f>
        <v/>
      </c>
      <c r="CA74" s="961">
        <f>IF(CA3=0,-(Inputs!$I$10*Inputs!$J$117),0)</f>
        <v/>
      </c>
      <c r="CB74" s="961">
        <f>IF(CB3=0,-(Inputs!$I$10*Inputs!$J$117),0)</f>
        <v/>
      </c>
      <c r="CC74" s="961">
        <f>IF(CC3=0,-(Inputs!$I$10*Inputs!$J$117),0)</f>
        <v/>
      </c>
      <c r="CD74" s="961">
        <f>IF(CD3=0,-(Inputs!$I$10*Inputs!$J$117),0)</f>
        <v/>
      </c>
      <c r="CE74" s="961">
        <f>IF(CE3=0,-(Inputs!$I$10*Inputs!$J$117),0)</f>
        <v/>
      </c>
      <c r="CF74" s="961">
        <f>IF(CF3=0,-(Inputs!$I$10*Inputs!$J$117),0)</f>
        <v/>
      </c>
      <c r="CG74" s="961">
        <f>IF(CG3=0,-(Inputs!$I$10*Inputs!$J$117),0)</f>
        <v/>
      </c>
      <c r="CH74" s="961">
        <f>IF(CH3=0,-(Inputs!$I$10*Inputs!$J$117),0)</f>
        <v/>
      </c>
      <c r="CI74" s="961">
        <f>IF(CI3=0,-(Inputs!$I$10*Inputs!$J$117),0)</f>
        <v/>
      </c>
      <c r="CJ74" s="961">
        <f>IF(CJ3=0,-(Inputs!$I$10*Inputs!$J$117),0)</f>
        <v/>
      </c>
      <c r="CK74" s="961">
        <f>IF(CK3=0,-(Inputs!$I$10*Inputs!$J$117),0)</f>
        <v/>
      </c>
      <c r="CL74" s="961">
        <f>IF(CL3=0,-(Inputs!$I$10*Inputs!$J$117),0)</f>
        <v/>
      </c>
      <c r="CM74" s="961">
        <f>IF(CM3=0,-(Inputs!$I$10*Inputs!$J$117),0)</f>
        <v/>
      </c>
      <c r="CN74" s="961">
        <f>IF(CN3=0,-(Inputs!$I$10*Inputs!$J$117),0)</f>
        <v/>
      </c>
      <c r="CO74" s="961">
        <f>IF(CO3=0,-(Inputs!$I$10*Inputs!$J$117),0)</f>
        <v/>
      </c>
      <c r="CP74" s="961">
        <f>IF(CP3=0,-(Inputs!$I$10*Inputs!$J$117),0)</f>
        <v/>
      </c>
      <c r="CQ74" s="961">
        <f>IF(CQ3=0,-(Inputs!$I$10*Inputs!$J$117),0)</f>
        <v/>
      </c>
      <c r="CR74" s="961">
        <f>IF(CR3=0,-(Inputs!$I$10*Inputs!$J$117),0)</f>
        <v/>
      </c>
      <c r="CS74" s="961">
        <f>IF(CS3=0,-(Inputs!$I$10*Inputs!$J$117),0)</f>
        <v/>
      </c>
      <c r="CT74" s="961">
        <f>IF(CT3=0,-(Inputs!$I$10*Inputs!$J$117),0)</f>
        <v/>
      </c>
      <c r="CU74" s="961">
        <f>IF(CU3=0,-(Inputs!$I$10*Inputs!$J$117),0)</f>
        <v/>
      </c>
      <c r="CV74" s="961">
        <f>IF(CV3=0,-(Inputs!$I$10*Inputs!$J$117),0)</f>
        <v/>
      </c>
      <c r="CW74" s="961">
        <f>IF(CW3=0,-(Inputs!$I$10*Inputs!$J$117),0)</f>
        <v/>
      </c>
      <c r="CX74" s="961">
        <f>IF(CX3=0,-(Inputs!$I$10*Inputs!$J$117),0)</f>
        <v/>
      </c>
      <c r="CY74" s="961">
        <f>IF(CY3=0,-(Inputs!$I$10*Inputs!$J$117),0)</f>
        <v/>
      </c>
      <c r="CZ74" s="961">
        <f>IF(CZ3=0,-(Inputs!$I$10*Inputs!$J$117),0)</f>
        <v/>
      </c>
      <c r="DA74" s="961">
        <f>IF(DA3=0,-(Inputs!$I$10*Inputs!$J$117),0)</f>
        <v/>
      </c>
      <c r="DB74" s="961">
        <f>IF(DB3=0,-(Inputs!$I$10*Inputs!$J$117),0)</f>
        <v/>
      </c>
      <c r="DC74" s="961">
        <f>IF(DC3=0,-(Inputs!$I$10*Inputs!$J$117),0)</f>
        <v/>
      </c>
      <c r="DD74" s="961">
        <f>IF(DD3=0,-(Inputs!$I$10*Inputs!$J$117),0)</f>
        <v/>
      </c>
      <c r="DE74" s="961">
        <f>IF(DE3=0,-(Inputs!$I$10*Inputs!$J$117),0)</f>
        <v/>
      </c>
      <c r="DF74" s="961">
        <f>IF(DF3=0,-(Inputs!$I$10*Inputs!$J$117),0)</f>
        <v/>
      </c>
      <c r="DG74" s="961">
        <f>IF(DG3=0,-(Inputs!$I$10*Inputs!$J$117),0)</f>
        <v/>
      </c>
      <c r="DH74" s="961">
        <f>IF(DH3=0,-(Inputs!$I$10*Inputs!$J$117),0)</f>
        <v/>
      </c>
      <c r="DI74" s="961">
        <f>IF(DI3=0,-(Inputs!$I$10*Inputs!$J$117),0)</f>
        <v/>
      </c>
      <c r="DJ74" s="961">
        <f>IF(DJ3=0,-(Inputs!$I$10*Inputs!$J$117),0)</f>
        <v/>
      </c>
      <c r="DK74" s="961">
        <f>IF(DK3=0,-(Inputs!$I$10*Inputs!$J$117),0)</f>
        <v/>
      </c>
      <c r="DL74" s="961">
        <f>IF(DL3=0,-(Inputs!$I$10*Inputs!$J$117),0)</f>
        <v/>
      </c>
      <c r="DM74" s="961">
        <f>IF(DM3=0,-(Inputs!$I$10*Inputs!$J$117),0)</f>
        <v/>
      </c>
      <c r="DN74" s="961">
        <f>IF(DN3=0,-(Inputs!$I$10*Inputs!$J$117),0)</f>
        <v/>
      </c>
      <c r="DO74" s="961">
        <f>IF(DO3=0,-(Inputs!$I$10*Inputs!$J$117),0)</f>
        <v/>
      </c>
      <c r="DP74" s="961">
        <f>IF(DP3=0,-(Inputs!$I$10*Inputs!$J$117),0)</f>
        <v/>
      </c>
      <c r="DQ74" s="961">
        <f>IF(DQ3=0,-(Inputs!$I$10*Inputs!$J$117),0)</f>
        <v/>
      </c>
      <c r="DR74" s="961">
        <f>IF(DR3=0,-(Inputs!$I$10*Inputs!$J$117),0)</f>
        <v/>
      </c>
      <c r="DS74" s="961">
        <f>IF(DS3=0,-(Inputs!$I$10*Inputs!$J$117),0)</f>
        <v/>
      </c>
      <c r="DT74" s="961">
        <f>IF(DT3=0,-(Inputs!$I$10*Inputs!$J$117),0)</f>
        <v/>
      </c>
      <c r="DU74" s="961">
        <f>IF(DU3=0,-(Inputs!$I$10*Inputs!$J$117),0)</f>
        <v/>
      </c>
      <c r="DV74" s="961">
        <f>IF(DV3=0,-(Inputs!$I$10*Inputs!$J$117),0)</f>
        <v/>
      </c>
      <c r="DW74" s="961">
        <f>IF(DW3=0,-(Inputs!$I$10*Inputs!$J$117),0)</f>
        <v/>
      </c>
      <c r="DX74" s="961">
        <f>IF(DX3=0,-(Inputs!$I$10*Inputs!$J$117),0)</f>
        <v/>
      </c>
      <c r="DY74" s="961">
        <f>IF(DY3=0,-(Inputs!$I$10*Inputs!$J$117),0)</f>
        <v/>
      </c>
      <c r="DZ74" s="961">
        <f>IF(DZ3=0,-(Inputs!$I$10*Inputs!$J$117),0)</f>
        <v/>
      </c>
      <c r="EA74" s="961">
        <f>IF(EA3=0,-(Inputs!$I$10*Inputs!$J$117),0)</f>
        <v/>
      </c>
      <c r="EB74" s="961">
        <f>IF(EB3=0,-(Inputs!$I$10*Inputs!$J$117),0)</f>
        <v/>
      </c>
      <c r="EC74" s="961">
        <f>IF(EC3=0,-(Inputs!$I$10*Inputs!$J$117),0)</f>
        <v/>
      </c>
      <c r="ED74" s="961">
        <f>IF(ED3=0,-(Inputs!$I$10*Inputs!$J$117),0)</f>
        <v/>
      </c>
      <c r="EE74" s="961">
        <f>IF(EE3=0,-(Inputs!$I$10*Inputs!$J$117),0)</f>
        <v/>
      </c>
      <c r="EF74" s="961">
        <f>IF(EF3=0,-(Inputs!$I$10*Inputs!$J$117),0)</f>
        <v/>
      </c>
      <c r="EG74" s="961">
        <f>IF(EG3=0,-(Inputs!$I$10*Inputs!$J$117),0)</f>
        <v/>
      </c>
      <c r="EH74" s="961">
        <f>IF(EH3=0,-(Inputs!$I$10*Inputs!$J$117),0)</f>
        <v/>
      </c>
      <c r="EI74" s="961">
        <f>IF(EI3=0,-(Inputs!$I$10*Inputs!$J$117),0)</f>
        <v/>
      </c>
      <c r="EJ74" s="961">
        <f>IF(EJ3=0,-(Inputs!$I$10*Inputs!$J$117),0)</f>
        <v/>
      </c>
      <c r="EK74" s="961">
        <f>IF(EK3=0,-(Inputs!$I$10*Inputs!$J$117),0)</f>
        <v/>
      </c>
      <c r="EL74" s="961">
        <f>IF(EL3=0,-(Inputs!$I$10*Inputs!$J$117),0)</f>
        <v/>
      </c>
      <c r="EM74" s="961">
        <f>IF(EM3=0,-(Inputs!$I$10*Inputs!$J$117),0)</f>
        <v/>
      </c>
      <c r="EN74" s="961">
        <f>IF(EN3=0,-(Inputs!$I$10*Inputs!$J$117),0)</f>
        <v/>
      </c>
      <c r="EO74" s="961">
        <f>IF(EO3=0,-(Inputs!$I$10*Inputs!$J$117),0)</f>
        <v/>
      </c>
      <c r="EP74" s="961">
        <f>IF(EP3=0,-(Inputs!$I$10*Inputs!$J$117),0)</f>
        <v/>
      </c>
      <c r="EQ74" s="961">
        <f>IF(EQ3=0,-(Inputs!$I$10*Inputs!$J$117),0)</f>
        <v/>
      </c>
      <c r="ER74" s="961">
        <f>IF(ER3=0,-(Inputs!$I$10*Inputs!$J$117),0)</f>
        <v/>
      </c>
      <c r="ES74" s="961">
        <f>IF(ES3=0,-(Inputs!$I$10*Inputs!$J$117),0)</f>
        <v/>
      </c>
      <c r="ET74" s="961">
        <f>IF(ET3=0,-(Inputs!$I$10*Inputs!$J$117),0)</f>
        <v/>
      </c>
      <c r="EU74" s="961">
        <f>IF(EU3=0,-(Inputs!$I$10*Inputs!$J$117),0)</f>
        <v/>
      </c>
      <c r="EV74" s="961">
        <f>IF(EV3=0,-(Inputs!$I$10*Inputs!$J$117),0)</f>
        <v/>
      </c>
    </row>
    <row r="75" ht="15" customHeight="1" s="546">
      <c r="E75" s="982" t="n"/>
      <c r="F75" s="961" t="n"/>
      <c r="G75" s="961" t="n"/>
      <c r="H75" s="961" t="n"/>
      <c r="I75" s="961" t="n"/>
      <c r="J75" s="961" t="n"/>
      <c r="K75" s="961" t="n"/>
      <c r="L75" s="961" t="n"/>
      <c r="M75" s="961" t="n"/>
      <c r="N75" s="961" t="n"/>
      <c r="O75" s="961" t="n"/>
      <c r="P75" s="961" t="n"/>
      <c r="T75" s="961" t="n"/>
      <c r="U75" s="961" t="n"/>
      <c r="V75" s="961" t="n"/>
      <c r="W75" s="961" t="n"/>
      <c r="X75" s="961" t="n"/>
      <c r="Y75" s="961" t="n"/>
      <c r="Z75" s="961" t="n"/>
      <c r="AA75" s="961" t="n"/>
      <c r="AB75" s="961" t="n"/>
      <c r="AC75" s="961" t="n"/>
      <c r="AD75" s="961" t="n"/>
      <c r="AE75" s="961" t="n"/>
      <c r="AF75" s="961" t="n"/>
      <c r="AG75" s="961" t="n"/>
      <c r="AH75" s="961" t="n"/>
      <c r="AI75" s="961" t="n"/>
      <c r="AJ75" s="961" t="n"/>
      <c r="AK75" s="961" t="n"/>
      <c r="AL75" s="961" t="n"/>
      <c r="AM75" s="961" t="n"/>
      <c r="AN75" s="961" t="n"/>
      <c r="AO75" s="961" t="n"/>
      <c r="AP75" s="961" t="n"/>
      <c r="AQ75" s="961" t="n"/>
      <c r="AR75" s="961" t="n"/>
      <c r="AS75" s="961" t="n"/>
      <c r="AT75" s="961" t="n"/>
      <c r="AU75" s="961" t="n"/>
      <c r="AV75" s="961" t="n"/>
      <c r="AW75" s="961" t="n"/>
      <c r="AX75" s="961" t="n"/>
      <c r="AY75" s="961" t="n"/>
      <c r="AZ75" s="961" t="n"/>
      <c r="BA75" s="961" t="n"/>
      <c r="BB75" s="961" t="n"/>
      <c r="BC75" s="961" t="n"/>
      <c r="BD75" s="961" t="n"/>
      <c r="BE75" s="961" t="n"/>
      <c r="BF75" s="961" t="n"/>
      <c r="BG75" s="961" t="n"/>
      <c r="BH75" s="961" t="n"/>
      <c r="BI75" s="961" t="n"/>
      <c r="BJ75" s="961" t="n"/>
      <c r="BK75" s="961" t="n"/>
      <c r="BL75" s="961" t="n"/>
      <c r="BM75" s="961" t="n"/>
      <c r="BN75" s="961" t="n"/>
      <c r="BO75" s="961" t="n"/>
      <c r="BP75" s="961" t="n"/>
      <c r="BQ75" s="961" t="n"/>
      <c r="BR75" s="961" t="n"/>
      <c r="BS75" s="961" t="n"/>
      <c r="BT75" s="961" t="n"/>
      <c r="BU75" s="961" t="n"/>
      <c r="BV75" s="961" t="n"/>
      <c r="BW75" s="961" t="n"/>
      <c r="BX75" s="961" t="n"/>
      <c r="BY75" s="961" t="n"/>
      <c r="BZ75" s="961" t="n"/>
      <c r="CA75" s="961" t="n"/>
      <c r="CB75" s="961" t="n"/>
      <c r="CC75" s="961" t="n"/>
      <c r="CD75" s="961" t="n"/>
      <c r="CE75" s="961" t="n"/>
      <c r="CF75" s="961" t="n"/>
      <c r="CG75" s="961" t="n"/>
      <c r="CH75" s="961" t="n"/>
      <c r="CI75" s="961" t="n"/>
      <c r="CJ75" s="961" t="n"/>
      <c r="CK75" s="961" t="n"/>
      <c r="CL75" s="961" t="n"/>
      <c r="CM75" s="961" t="n"/>
      <c r="CN75" s="961" t="n"/>
      <c r="CO75" s="961" t="n"/>
      <c r="CP75" s="961" t="n"/>
      <c r="CQ75" s="961" t="n"/>
      <c r="CR75" s="961" t="n"/>
      <c r="CS75" s="961" t="n"/>
      <c r="CT75" s="961" t="n"/>
      <c r="CU75" s="961" t="n"/>
      <c r="CV75" s="961" t="n"/>
      <c r="CW75" s="961" t="n"/>
      <c r="CX75" s="961" t="n"/>
      <c r="CY75" s="961" t="n"/>
      <c r="CZ75" s="961" t="n"/>
      <c r="DA75" s="961" t="n"/>
      <c r="DB75" s="961" t="n"/>
      <c r="DC75" s="961" t="n"/>
      <c r="DD75" s="961" t="n"/>
      <c r="DE75" s="961" t="n"/>
      <c r="DF75" s="961" t="n"/>
      <c r="DG75" s="961" t="n"/>
      <c r="DH75" s="961" t="n"/>
      <c r="DI75" s="961" t="n"/>
      <c r="DJ75" s="961" t="n"/>
      <c r="DK75" s="961" t="n"/>
      <c r="DL75" s="961" t="n"/>
      <c r="DM75" s="961" t="n"/>
      <c r="DN75" s="961" t="n"/>
      <c r="DO75" s="961" t="n"/>
      <c r="DP75" s="961" t="n"/>
      <c r="DQ75" s="961" t="n"/>
      <c r="DR75" s="961" t="n"/>
      <c r="DS75" s="961" t="n"/>
      <c r="DT75" s="961" t="n"/>
      <c r="DU75" s="961" t="n"/>
      <c r="DV75" s="961" t="n"/>
      <c r="DW75" s="961" t="n"/>
      <c r="DX75" s="961" t="n"/>
      <c r="DY75" s="961" t="n"/>
      <c r="DZ75" s="961" t="n"/>
      <c r="EA75" s="961" t="n"/>
      <c r="EB75" s="961" t="n"/>
      <c r="EC75" s="961" t="n"/>
      <c r="ED75" s="961" t="n"/>
      <c r="EE75" s="961" t="n"/>
      <c r="EF75" s="961" t="n"/>
      <c r="EG75" s="961" t="n"/>
      <c r="EH75" s="961" t="n"/>
      <c r="EI75" s="961" t="n"/>
      <c r="EJ75" s="961" t="n"/>
      <c r="EK75" s="961" t="n"/>
      <c r="EL75" s="961" t="n"/>
      <c r="EM75" s="961" t="n"/>
      <c r="EN75" s="961" t="n"/>
      <c r="EO75" s="961" t="n"/>
      <c r="EP75" s="961" t="n"/>
      <c r="EQ75" s="961" t="n"/>
      <c r="ER75" s="961" t="n"/>
      <c r="ES75" s="961" t="n"/>
      <c r="ET75" s="961" t="n"/>
      <c r="EU75" s="961" t="n"/>
      <c r="EV75" s="961" t="n"/>
    </row>
    <row r="76" ht="15" customHeight="1" s="546">
      <c r="C76" s="1027">
        <f>R76</f>
        <v/>
      </c>
      <c r="D76" s="1028" t="n"/>
      <c r="E76" s="1029" t="n"/>
      <c r="F76" s="1030" t="n"/>
      <c r="G76" s="1031" t="n"/>
      <c r="H76" s="1031" t="n"/>
      <c r="I76" s="1031" t="n"/>
      <c r="J76" s="1031" t="n"/>
      <c r="K76" s="1031" t="n"/>
      <c r="L76" s="1031" t="n"/>
      <c r="M76" s="1031" t="n"/>
      <c r="N76" s="1031" t="n"/>
      <c r="O76" s="1031" t="n"/>
      <c r="P76" s="1031" t="n"/>
      <c r="R76" s="940" t="inlineStr">
        <is>
          <t>LEVERED GROSS DEAL LEVEL RETURNS</t>
        </is>
      </c>
      <c r="T76" s="961" t="n"/>
      <c r="U76" s="961" t="n"/>
      <c r="V76" s="961" t="n"/>
      <c r="W76" s="961" t="n"/>
      <c r="X76" s="961" t="n"/>
      <c r="Y76" s="961" t="n"/>
      <c r="Z76" s="961" t="n"/>
      <c r="AA76" s="961" t="n"/>
      <c r="AB76" s="961" t="n"/>
      <c r="AC76" s="961" t="n"/>
      <c r="AD76" s="961" t="n"/>
      <c r="AE76" s="961" t="n"/>
      <c r="AF76" s="961" t="n"/>
      <c r="AG76" s="961" t="n"/>
      <c r="AH76" s="961" t="n"/>
      <c r="AI76" s="961" t="n"/>
      <c r="AJ76" s="961" t="n"/>
      <c r="AK76" s="961" t="n"/>
      <c r="AL76" s="961" t="n"/>
      <c r="AM76" s="961" t="n"/>
      <c r="AN76" s="961" t="n"/>
      <c r="AO76" s="961" t="n"/>
      <c r="AP76" s="961" t="n"/>
      <c r="AQ76" s="961" t="n"/>
      <c r="AR76" s="961" t="n"/>
      <c r="AS76" s="961" t="n"/>
      <c r="AT76" s="961" t="n"/>
      <c r="AU76" s="961" t="n"/>
      <c r="AV76" s="961" t="n"/>
      <c r="AW76" s="961" t="n"/>
      <c r="AX76" s="961" t="n"/>
      <c r="AY76" s="961" t="n"/>
      <c r="AZ76" s="961" t="n"/>
      <c r="BA76" s="961" t="n"/>
      <c r="BB76" s="961" t="n"/>
      <c r="BC76" s="961" t="n"/>
      <c r="BD76" s="961" t="n"/>
      <c r="BE76" s="961" t="n"/>
      <c r="BF76" s="961" t="n"/>
      <c r="BG76" s="961" t="n"/>
      <c r="BH76" s="961" t="n"/>
      <c r="BI76" s="961" t="n"/>
      <c r="BJ76" s="961" t="n"/>
      <c r="BK76" s="961" t="n"/>
      <c r="BL76" s="961" t="n"/>
      <c r="BM76" s="961" t="n"/>
      <c r="BN76" s="961" t="n"/>
      <c r="BO76" s="961" t="n"/>
      <c r="BP76" s="961" t="n"/>
      <c r="BQ76" s="961" t="n"/>
      <c r="BR76" s="961" t="n"/>
      <c r="BS76" s="961" t="n"/>
      <c r="BT76" s="961" t="n"/>
      <c r="BU76" s="961" t="n"/>
      <c r="BV76" s="961" t="n"/>
      <c r="BW76" s="961" t="n"/>
      <c r="BX76" s="961" t="n"/>
      <c r="BY76" s="961" t="n"/>
      <c r="BZ76" s="961" t="n"/>
      <c r="CA76" s="961" t="n"/>
      <c r="CB76" s="961" t="n"/>
      <c r="CC76" s="961" t="n"/>
      <c r="CD76" s="961" t="n"/>
      <c r="CE76" s="961" t="n"/>
      <c r="CF76" s="961" t="n"/>
      <c r="CG76" s="961" t="n"/>
      <c r="CH76" s="961" t="n"/>
      <c r="CI76" s="961" t="n"/>
      <c r="CJ76" s="961" t="n"/>
      <c r="CK76" s="961" t="n"/>
      <c r="CL76" s="961" t="n"/>
      <c r="CM76" s="961" t="n"/>
      <c r="CN76" s="961" t="n"/>
      <c r="CO76" s="961" t="n"/>
      <c r="CP76" s="961" t="n"/>
      <c r="CQ76" s="961" t="n"/>
      <c r="CR76" s="961" t="n"/>
      <c r="CS76" s="961" t="n"/>
      <c r="CT76" s="961" t="n"/>
      <c r="CU76" s="961" t="n"/>
      <c r="CV76" s="961" t="n"/>
      <c r="CW76" s="961" t="n"/>
      <c r="CX76" s="961" t="n"/>
      <c r="CY76" s="961" t="n"/>
      <c r="CZ76" s="961" t="n"/>
      <c r="DA76" s="961" t="n"/>
      <c r="DB76" s="961" t="n"/>
      <c r="DC76" s="961" t="n"/>
      <c r="DD76" s="961" t="n"/>
      <c r="DE76" s="961" t="n"/>
      <c r="DF76" s="961" t="n"/>
      <c r="DG76" s="961" t="n"/>
      <c r="DH76" s="961" t="n"/>
      <c r="DI76" s="961" t="n"/>
      <c r="DJ76" s="961" t="n"/>
      <c r="DK76" s="961" t="n"/>
      <c r="DL76" s="961" t="n"/>
      <c r="DM76" s="961" t="n"/>
      <c r="DN76" s="961" t="n"/>
      <c r="DO76" s="961" t="n"/>
      <c r="DP76" s="961" t="n"/>
      <c r="DQ76" s="961" t="n"/>
      <c r="DR76" s="961" t="n"/>
      <c r="DS76" s="961" t="n"/>
      <c r="DT76" s="961" t="n"/>
      <c r="DU76" s="961" t="n"/>
      <c r="DV76" s="961" t="n"/>
      <c r="DW76" s="961" t="n"/>
      <c r="DX76" s="961" t="n"/>
      <c r="DY76" s="961" t="n"/>
      <c r="DZ76" s="961" t="n"/>
      <c r="EA76" s="961" t="n"/>
      <c r="EB76" s="961" t="n"/>
      <c r="EC76" s="961" t="n"/>
      <c r="ED76" s="961" t="n"/>
      <c r="EE76" s="961" t="n"/>
      <c r="EF76" s="961" t="n"/>
      <c r="EG76" s="961" t="n"/>
      <c r="EH76" s="961" t="n"/>
      <c r="EI76" s="961" t="n"/>
      <c r="EJ76" s="961" t="n"/>
      <c r="EK76" s="961" t="n"/>
      <c r="EL76" s="961" t="n"/>
      <c r="EM76" s="961" t="n"/>
      <c r="EN76" s="961" t="n"/>
      <c r="EO76" s="961" t="n"/>
      <c r="EP76" s="961" t="n"/>
      <c r="EQ76" s="961" t="n"/>
      <c r="ER76" s="961" t="n"/>
      <c r="ES76" s="961" t="n"/>
      <c r="ET76" s="961" t="n"/>
      <c r="EU76" s="961" t="n"/>
      <c r="EV76" s="961" t="n"/>
    </row>
    <row r="77" ht="15" customHeight="1" s="546">
      <c r="C77" s="759">
        <f>R77</f>
        <v/>
      </c>
      <c r="E77" s="982" t="n"/>
      <c r="F77" s="961">
        <f>SUMIFS($T77:$EW77,$T$2:$EW$2,F$2)</f>
        <v/>
      </c>
      <c r="G77" s="961">
        <f>SUMIFS($U77:$EW77,$U$2:$EW$2,G$2)</f>
        <v/>
      </c>
      <c r="H77" s="961">
        <f>SUMIFS($U77:$EW77,$U$2:$EW$2,H$2)</f>
        <v/>
      </c>
      <c r="I77" s="961">
        <f>SUMIFS($U77:$EW77,$U$2:$EW$2,I$2)</f>
        <v/>
      </c>
      <c r="J77" s="961">
        <f>SUMIFS($U77:$EW77,$U$2:$EW$2,J$2)</f>
        <v/>
      </c>
      <c r="K77" s="961">
        <f>SUMIFS($U77:$EW77,$U$2:$EW$2,K$2)</f>
        <v/>
      </c>
      <c r="L77" s="961">
        <f>SUMIFS($U77:$EW77,$U$2:$EW$2,L$2)</f>
        <v/>
      </c>
      <c r="M77" s="961">
        <f>SUMIFS($U77:$EW77,$U$2:$EW$2,M$2)</f>
        <v/>
      </c>
      <c r="N77" s="961">
        <f>SUMIFS($U77:$EW77,$U$2:$EW$2,N$2)</f>
        <v/>
      </c>
      <c r="O77" s="961">
        <f>SUMIFS($U77:$EW77,$U$2:$EW$2,O$2)</f>
        <v/>
      </c>
      <c r="P77" s="961">
        <f>SUMIFS($U77:$EW77,$U$2:$EW$2,P$2)</f>
        <v/>
      </c>
      <c r="R77" s="759" t="inlineStr">
        <is>
          <t xml:space="preserve">Net Acquisition / Residual </t>
        </is>
      </c>
      <c r="T77" s="961">
        <f>SUM(T54:T55)</f>
        <v/>
      </c>
      <c r="U77" s="961">
        <f>SUM(U54:U55)</f>
        <v/>
      </c>
      <c r="V77" s="961">
        <f>SUM(V54:V55)</f>
        <v/>
      </c>
      <c r="W77" s="961">
        <f>SUM(W54:W55)</f>
        <v/>
      </c>
      <c r="X77" s="961">
        <f>SUM(X54:X55)</f>
        <v/>
      </c>
      <c r="Y77" s="961">
        <f>SUM(Y54:Y55)</f>
        <v/>
      </c>
      <c r="Z77" s="961">
        <f>SUM(Z54:Z55)</f>
        <v/>
      </c>
      <c r="AA77" s="961">
        <f>SUM(AA54:AA55)</f>
        <v/>
      </c>
      <c r="AB77" s="961">
        <f>SUM(AB54:AB55)</f>
        <v/>
      </c>
      <c r="AC77" s="961">
        <f>SUM(AC54:AC55)</f>
        <v/>
      </c>
      <c r="AD77" s="961">
        <f>SUM(AD54:AD55)</f>
        <v/>
      </c>
      <c r="AE77" s="961">
        <f>SUM(AE54:AE55)</f>
        <v/>
      </c>
      <c r="AF77" s="961">
        <f>SUM(AF54:AF55)</f>
        <v/>
      </c>
      <c r="AG77" s="961">
        <f>SUM(AG54:AG55)</f>
        <v/>
      </c>
      <c r="AH77" s="961">
        <f>SUM(AH54:AH55)</f>
        <v/>
      </c>
      <c r="AI77" s="961">
        <f>SUM(AI54:AI55)</f>
        <v/>
      </c>
      <c r="AJ77" s="961">
        <f>SUM(AJ54:AJ55)</f>
        <v/>
      </c>
      <c r="AK77" s="961">
        <f>SUM(AK54:AK55)</f>
        <v/>
      </c>
      <c r="AL77" s="961">
        <f>SUM(AL54:AL55)</f>
        <v/>
      </c>
      <c r="AM77" s="961">
        <f>SUM(AM54:AM55)</f>
        <v/>
      </c>
      <c r="AN77" s="961">
        <f>SUM(AN54:AN55)</f>
        <v/>
      </c>
      <c r="AO77" s="961">
        <f>SUM(AO54:AO55)</f>
        <v/>
      </c>
      <c r="AP77" s="961">
        <f>SUM(AP54:AP55)</f>
        <v/>
      </c>
      <c r="AQ77" s="961">
        <f>SUM(AQ54:AQ55)</f>
        <v/>
      </c>
      <c r="AR77" s="961">
        <f>SUM(AR54:AR55)</f>
        <v/>
      </c>
      <c r="AS77" s="961">
        <f>SUM(AS54:AS55)</f>
        <v/>
      </c>
      <c r="AT77" s="961">
        <f>SUM(AT54:AT55)</f>
        <v/>
      </c>
      <c r="AU77" s="961">
        <f>SUM(AU54:AU55)</f>
        <v/>
      </c>
      <c r="AV77" s="961">
        <f>SUM(AV54:AV55)</f>
        <v/>
      </c>
      <c r="AW77" s="961">
        <f>SUM(AW54:AW55)</f>
        <v/>
      </c>
      <c r="AX77" s="961">
        <f>SUM(AX54:AX55)</f>
        <v/>
      </c>
      <c r="AY77" s="961">
        <f>SUM(AY54:AY55)</f>
        <v/>
      </c>
      <c r="AZ77" s="961">
        <f>SUM(AZ54:AZ55)</f>
        <v/>
      </c>
      <c r="BA77" s="961">
        <f>SUM(BA54:BA55)</f>
        <v/>
      </c>
      <c r="BB77" s="961">
        <f>SUM(BB54:BB55)</f>
        <v/>
      </c>
      <c r="BC77" s="961">
        <f>SUM(BC54:BC55)</f>
        <v/>
      </c>
      <c r="BD77" s="961">
        <f>SUM(BD54:BD55)</f>
        <v/>
      </c>
      <c r="BE77" s="961">
        <f>SUM(BE54:BE55)</f>
        <v/>
      </c>
      <c r="BF77" s="961">
        <f>SUM(BF54:BF55)</f>
        <v/>
      </c>
      <c r="BG77" s="961">
        <f>SUM(BG54:BG55)</f>
        <v/>
      </c>
      <c r="BH77" s="961">
        <f>SUM(BH54:BH55)</f>
        <v/>
      </c>
      <c r="BI77" s="961">
        <f>SUM(BI54:BI55)</f>
        <v/>
      </c>
      <c r="BJ77" s="961">
        <f>SUM(BJ54:BJ55)</f>
        <v/>
      </c>
      <c r="BK77" s="961">
        <f>SUM(BK54:BK55)</f>
        <v/>
      </c>
      <c r="BL77" s="961">
        <f>SUM(BL54:BL55)</f>
        <v/>
      </c>
      <c r="BM77" s="961">
        <f>SUM(BM54:BM55)</f>
        <v/>
      </c>
      <c r="BN77" s="961">
        <f>SUM(BN54:BN55)</f>
        <v/>
      </c>
      <c r="BO77" s="961">
        <f>SUM(BO54:BO55)</f>
        <v/>
      </c>
      <c r="BP77" s="961">
        <f>SUM(BP54:BP55)</f>
        <v/>
      </c>
      <c r="BQ77" s="961">
        <f>SUM(BQ54:BQ55)</f>
        <v/>
      </c>
      <c r="BR77" s="961">
        <f>SUM(BR54:BR55)</f>
        <v/>
      </c>
      <c r="BS77" s="961">
        <f>SUM(BS54:BS55)</f>
        <v/>
      </c>
      <c r="BT77" s="961">
        <f>SUM(BT54:BT55)</f>
        <v/>
      </c>
      <c r="BU77" s="961">
        <f>SUM(BU54:BU55)</f>
        <v/>
      </c>
      <c r="BV77" s="961">
        <f>SUM(BV54:BV55)</f>
        <v/>
      </c>
      <c r="BW77" s="961">
        <f>SUM(BW54:BW55)</f>
        <v/>
      </c>
      <c r="BX77" s="961">
        <f>SUM(BX54:BX55)</f>
        <v/>
      </c>
      <c r="BY77" s="961">
        <f>SUM(BY54:BY55)</f>
        <v/>
      </c>
      <c r="BZ77" s="961">
        <f>SUM(BZ54:BZ55)</f>
        <v/>
      </c>
      <c r="CA77" s="961">
        <f>SUM(CA54:CA55)</f>
        <v/>
      </c>
      <c r="CB77" s="961">
        <f>SUM(CB54:CB55)</f>
        <v/>
      </c>
      <c r="CC77" s="961">
        <f>SUM(CC54:CC55)</f>
        <v/>
      </c>
      <c r="CD77" s="961">
        <f>SUM(CD54:CD55)</f>
        <v/>
      </c>
      <c r="CE77" s="961">
        <f>SUM(CE54:CE55)</f>
        <v/>
      </c>
      <c r="CF77" s="961">
        <f>SUM(CF54:CF55)</f>
        <v/>
      </c>
      <c r="CG77" s="961">
        <f>SUM(CG54:CG55)</f>
        <v/>
      </c>
      <c r="CH77" s="961">
        <f>SUM(CH54:CH55)</f>
        <v/>
      </c>
      <c r="CI77" s="961">
        <f>SUM(CI54:CI55)</f>
        <v/>
      </c>
      <c r="CJ77" s="961">
        <f>SUM(CJ54:CJ55)</f>
        <v/>
      </c>
      <c r="CK77" s="961">
        <f>SUM(CK54:CK55)</f>
        <v/>
      </c>
      <c r="CL77" s="961">
        <f>SUM(CL54:CL55)</f>
        <v/>
      </c>
      <c r="CM77" s="961">
        <f>SUM(CM54:CM55)</f>
        <v/>
      </c>
      <c r="CN77" s="961">
        <f>SUM(CN54:CN55)</f>
        <v/>
      </c>
      <c r="CO77" s="961">
        <f>SUM(CO54:CO55)</f>
        <v/>
      </c>
      <c r="CP77" s="961">
        <f>SUM(CP54:CP55)</f>
        <v/>
      </c>
      <c r="CQ77" s="961">
        <f>SUM(CQ54:CQ55)</f>
        <v/>
      </c>
      <c r="CR77" s="961">
        <f>SUM(CR54:CR55)</f>
        <v/>
      </c>
      <c r="CS77" s="961">
        <f>SUM(CS54:CS55)</f>
        <v/>
      </c>
      <c r="CT77" s="961">
        <f>SUM(CT54:CT55)</f>
        <v/>
      </c>
      <c r="CU77" s="961">
        <f>SUM(CU54:CU55)</f>
        <v/>
      </c>
      <c r="CV77" s="961">
        <f>SUM(CV54:CV55)</f>
        <v/>
      </c>
      <c r="CW77" s="961">
        <f>SUM(CW54:CW55)</f>
        <v/>
      </c>
      <c r="CX77" s="961">
        <f>SUM(CX54:CX55)</f>
        <v/>
      </c>
      <c r="CY77" s="961">
        <f>SUM(CY54:CY55)</f>
        <v/>
      </c>
      <c r="CZ77" s="961">
        <f>SUM(CZ54:CZ55)</f>
        <v/>
      </c>
      <c r="DA77" s="961">
        <f>SUM(DA54:DA55)</f>
        <v/>
      </c>
      <c r="DB77" s="961">
        <f>SUM(DB54:DB55)</f>
        <v/>
      </c>
      <c r="DC77" s="961">
        <f>SUM(DC54:DC55)</f>
        <v/>
      </c>
      <c r="DD77" s="961">
        <f>SUM(DD54:DD55)</f>
        <v/>
      </c>
      <c r="DE77" s="961">
        <f>SUM(DE54:DE55)</f>
        <v/>
      </c>
      <c r="DF77" s="961">
        <f>SUM(DF54:DF55)</f>
        <v/>
      </c>
      <c r="DG77" s="961">
        <f>SUM(DG54:DG55)</f>
        <v/>
      </c>
      <c r="DH77" s="961">
        <f>SUM(DH54:DH55)</f>
        <v/>
      </c>
      <c r="DI77" s="961">
        <f>SUM(DI54:DI55)</f>
        <v/>
      </c>
      <c r="DJ77" s="961">
        <f>SUM(DJ54:DJ55)</f>
        <v/>
      </c>
      <c r="DK77" s="961">
        <f>SUM(DK54:DK55)</f>
        <v/>
      </c>
      <c r="DL77" s="961">
        <f>SUM(DL54:DL55)</f>
        <v/>
      </c>
      <c r="DM77" s="961">
        <f>SUM(DM54:DM55)</f>
        <v/>
      </c>
      <c r="DN77" s="961">
        <f>SUM(DN54:DN55)</f>
        <v/>
      </c>
      <c r="DO77" s="961">
        <f>SUM(DO54:DO55)</f>
        <v/>
      </c>
      <c r="DP77" s="961">
        <f>SUM(DP54:DP55)</f>
        <v/>
      </c>
      <c r="DQ77" s="961">
        <f>SUM(DQ54:DQ55)</f>
        <v/>
      </c>
      <c r="DR77" s="961">
        <f>SUM(DR54:DR55)</f>
        <v/>
      </c>
      <c r="DS77" s="961">
        <f>SUM(DS54:DS55)</f>
        <v/>
      </c>
      <c r="DT77" s="961">
        <f>SUM(DT54:DT55)</f>
        <v/>
      </c>
      <c r="DU77" s="961">
        <f>SUM(DU54:DU55)</f>
        <v/>
      </c>
      <c r="DV77" s="961">
        <f>SUM(DV54:DV55)</f>
        <v/>
      </c>
      <c r="DW77" s="961">
        <f>SUM(DW54:DW55)</f>
        <v/>
      </c>
      <c r="DX77" s="961">
        <f>SUM(DX54:DX55)</f>
        <v/>
      </c>
      <c r="DY77" s="961">
        <f>SUM(DY54:DY55)</f>
        <v/>
      </c>
      <c r="DZ77" s="961">
        <f>SUM(DZ54:DZ55)</f>
        <v/>
      </c>
      <c r="EA77" s="961">
        <f>SUM(EA54:EA55)</f>
        <v/>
      </c>
      <c r="EB77" s="961">
        <f>SUM(EB54:EB55)</f>
        <v/>
      </c>
      <c r="EC77" s="961">
        <f>SUM(EC54:EC55)</f>
        <v/>
      </c>
      <c r="ED77" s="961">
        <f>SUM(ED54:ED55)</f>
        <v/>
      </c>
      <c r="EE77" s="961">
        <f>SUM(EE54:EE55)</f>
        <v/>
      </c>
      <c r="EF77" s="961">
        <f>SUM(EF54:EF55)</f>
        <v/>
      </c>
      <c r="EG77" s="961">
        <f>SUM(EG54:EG55)</f>
        <v/>
      </c>
      <c r="EH77" s="961">
        <f>SUM(EH54:EH55)</f>
        <v/>
      </c>
      <c r="EI77" s="961">
        <f>SUM(EI54:EI55)</f>
        <v/>
      </c>
      <c r="EJ77" s="961">
        <f>SUM(EJ54:EJ55)</f>
        <v/>
      </c>
      <c r="EK77" s="961">
        <f>SUM(EK54:EK55)</f>
        <v/>
      </c>
      <c r="EL77" s="961">
        <f>SUM(EL54:EL55)</f>
        <v/>
      </c>
      <c r="EM77" s="961">
        <f>SUM(EM54:EM55)</f>
        <v/>
      </c>
      <c r="EN77" s="961">
        <f>SUM(EN54:EN55)</f>
        <v/>
      </c>
      <c r="EO77" s="961">
        <f>SUM(EO54:EO55)</f>
        <v/>
      </c>
      <c r="EP77" s="961">
        <f>SUM(EP54:EP55)</f>
        <v/>
      </c>
      <c r="EQ77" s="961">
        <f>SUM(EQ54:EQ55)</f>
        <v/>
      </c>
      <c r="ER77" s="961">
        <f>SUM(ER54:ER55)</f>
        <v/>
      </c>
      <c r="ES77" s="961">
        <f>SUM(ES54:ES55)</f>
        <v/>
      </c>
      <c r="ET77" s="961">
        <f>SUM(ET54:ET55)</f>
        <v/>
      </c>
      <c r="EU77" s="961">
        <f>SUM(EU54:EU55)</f>
        <v/>
      </c>
      <c r="EV77" s="961">
        <f>SUM(EV54:EV55)</f>
        <v/>
      </c>
    </row>
    <row r="78" ht="15" customHeight="1" s="546">
      <c r="C78" s="759">
        <f>R78</f>
        <v/>
      </c>
      <c r="E78" s="982" t="n"/>
      <c r="F78" s="961">
        <f>SUMIFS($T78:$EW78,$T$2:$EW$2,F$2)</f>
        <v/>
      </c>
      <c r="G78" s="961">
        <f>SUMIFS($U78:$EW78,$U$2:$EW$2,G$2)</f>
        <v/>
      </c>
      <c r="H78" s="961">
        <f>SUMIFS($U78:$EW78,$U$2:$EW$2,H$2)</f>
        <v/>
      </c>
      <c r="I78" s="961">
        <f>SUMIFS($U78:$EW78,$U$2:$EW$2,I$2)</f>
        <v/>
      </c>
      <c r="J78" s="961">
        <f>SUMIFS($U78:$EW78,$U$2:$EW$2,J$2)</f>
        <v/>
      </c>
      <c r="K78" s="961">
        <f>SUMIFS($U78:$EW78,$U$2:$EW$2,K$2)</f>
        <v/>
      </c>
      <c r="L78" s="961">
        <f>SUMIFS($U78:$EW78,$U$2:$EW$2,L$2)</f>
        <v/>
      </c>
      <c r="M78" s="961">
        <f>SUMIFS($U78:$EW78,$U$2:$EW$2,M$2)</f>
        <v/>
      </c>
      <c r="N78" s="961">
        <f>SUMIFS($U78:$EW78,$U$2:$EW$2,N$2)</f>
        <v/>
      </c>
      <c r="O78" s="961">
        <f>SUMIFS($U78:$EW78,$U$2:$EW$2,O$2)</f>
        <v/>
      </c>
      <c r="P78" s="961">
        <f>SUMIFS($U78:$EW78,$U$2:$EW$2,P$2)</f>
        <v/>
      </c>
      <c r="R78" s="759" t="inlineStr">
        <is>
          <t>Debt Transaction Costs</t>
        </is>
      </c>
      <c r="T78" s="961">
        <f>T74</f>
        <v/>
      </c>
      <c r="U78" s="961">
        <f>U74</f>
        <v/>
      </c>
      <c r="V78" s="961">
        <f>V74</f>
        <v/>
      </c>
      <c r="W78" s="961">
        <f>W74</f>
        <v/>
      </c>
      <c r="X78" s="961">
        <f>X74</f>
        <v/>
      </c>
      <c r="Y78" s="961">
        <f>Y74</f>
        <v/>
      </c>
      <c r="Z78" s="961">
        <f>Z74</f>
        <v/>
      </c>
      <c r="AA78" s="961">
        <f>AA74</f>
        <v/>
      </c>
      <c r="AB78" s="961">
        <f>AB74</f>
        <v/>
      </c>
      <c r="AC78" s="961">
        <f>AC74</f>
        <v/>
      </c>
      <c r="AD78" s="961">
        <f>AD74</f>
        <v/>
      </c>
      <c r="AE78" s="961">
        <f>AE74</f>
        <v/>
      </c>
      <c r="AF78" s="961">
        <f>AF74</f>
        <v/>
      </c>
      <c r="AG78" s="961">
        <f>AG74</f>
        <v/>
      </c>
      <c r="AH78" s="961">
        <f>AH74</f>
        <v/>
      </c>
      <c r="AI78" s="961">
        <f>AI74</f>
        <v/>
      </c>
      <c r="AJ78" s="961">
        <f>AJ74</f>
        <v/>
      </c>
      <c r="AK78" s="961">
        <f>AK74</f>
        <v/>
      </c>
      <c r="AL78" s="961">
        <f>AL74</f>
        <v/>
      </c>
      <c r="AM78" s="961">
        <f>AM74</f>
        <v/>
      </c>
      <c r="AN78" s="961">
        <f>AN74</f>
        <v/>
      </c>
      <c r="AO78" s="961">
        <f>AO74</f>
        <v/>
      </c>
      <c r="AP78" s="961">
        <f>AP74</f>
        <v/>
      </c>
      <c r="AQ78" s="961">
        <f>AQ74</f>
        <v/>
      </c>
      <c r="AR78" s="961">
        <f>AR74</f>
        <v/>
      </c>
      <c r="AS78" s="961">
        <f>AS74</f>
        <v/>
      </c>
      <c r="AT78" s="961">
        <f>AT74</f>
        <v/>
      </c>
      <c r="AU78" s="961">
        <f>AU74</f>
        <v/>
      </c>
      <c r="AV78" s="961">
        <f>AV74</f>
        <v/>
      </c>
      <c r="AW78" s="961">
        <f>AW74</f>
        <v/>
      </c>
      <c r="AX78" s="961">
        <f>AX74</f>
        <v/>
      </c>
      <c r="AY78" s="961">
        <f>AY74</f>
        <v/>
      </c>
      <c r="AZ78" s="961">
        <f>AZ74</f>
        <v/>
      </c>
      <c r="BA78" s="961">
        <f>BA74</f>
        <v/>
      </c>
      <c r="BB78" s="961">
        <f>BB74</f>
        <v/>
      </c>
      <c r="BC78" s="961">
        <f>BC74</f>
        <v/>
      </c>
      <c r="BD78" s="961">
        <f>BD74</f>
        <v/>
      </c>
      <c r="BE78" s="961">
        <f>BE74</f>
        <v/>
      </c>
      <c r="BF78" s="961">
        <f>BF74</f>
        <v/>
      </c>
      <c r="BG78" s="961">
        <f>BG74</f>
        <v/>
      </c>
      <c r="BH78" s="961">
        <f>BH74</f>
        <v/>
      </c>
      <c r="BI78" s="961">
        <f>BI74</f>
        <v/>
      </c>
      <c r="BJ78" s="961">
        <f>BJ74</f>
        <v/>
      </c>
      <c r="BK78" s="961">
        <f>BK74</f>
        <v/>
      </c>
      <c r="BL78" s="961">
        <f>BL74</f>
        <v/>
      </c>
      <c r="BM78" s="961">
        <f>BM74</f>
        <v/>
      </c>
      <c r="BN78" s="961">
        <f>BN74</f>
        <v/>
      </c>
      <c r="BO78" s="961">
        <f>BO74</f>
        <v/>
      </c>
      <c r="BP78" s="961">
        <f>BP74</f>
        <v/>
      </c>
      <c r="BQ78" s="961">
        <f>BQ74</f>
        <v/>
      </c>
      <c r="BR78" s="961">
        <f>BR74</f>
        <v/>
      </c>
      <c r="BS78" s="961">
        <f>BS74</f>
        <v/>
      </c>
      <c r="BT78" s="961">
        <f>BT74</f>
        <v/>
      </c>
      <c r="BU78" s="961">
        <f>BU74</f>
        <v/>
      </c>
      <c r="BV78" s="961">
        <f>BV74</f>
        <v/>
      </c>
      <c r="BW78" s="961">
        <f>BW74</f>
        <v/>
      </c>
      <c r="BX78" s="961">
        <f>BX74</f>
        <v/>
      </c>
      <c r="BY78" s="961">
        <f>BY74</f>
        <v/>
      </c>
      <c r="BZ78" s="961">
        <f>BZ74</f>
        <v/>
      </c>
      <c r="CA78" s="961">
        <f>CA74</f>
        <v/>
      </c>
      <c r="CB78" s="961">
        <f>CB74</f>
        <v/>
      </c>
      <c r="CC78" s="961">
        <f>CC74</f>
        <v/>
      </c>
      <c r="CD78" s="961">
        <f>CD74</f>
        <v/>
      </c>
      <c r="CE78" s="961">
        <f>CE74</f>
        <v/>
      </c>
      <c r="CF78" s="961">
        <f>CF74</f>
        <v/>
      </c>
      <c r="CG78" s="961">
        <f>CG74</f>
        <v/>
      </c>
      <c r="CH78" s="961">
        <f>CH74</f>
        <v/>
      </c>
      <c r="CI78" s="961">
        <f>CI74</f>
        <v/>
      </c>
      <c r="CJ78" s="961">
        <f>CJ74</f>
        <v/>
      </c>
      <c r="CK78" s="961">
        <f>CK74</f>
        <v/>
      </c>
      <c r="CL78" s="961">
        <f>CL74</f>
        <v/>
      </c>
      <c r="CM78" s="961">
        <f>CM74</f>
        <v/>
      </c>
      <c r="CN78" s="961">
        <f>CN74</f>
        <v/>
      </c>
      <c r="CO78" s="961">
        <f>CO74</f>
        <v/>
      </c>
      <c r="CP78" s="961">
        <f>CP74</f>
        <v/>
      </c>
      <c r="CQ78" s="961">
        <f>CQ74</f>
        <v/>
      </c>
      <c r="CR78" s="961">
        <f>CR74</f>
        <v/>
      </c>
      <c r="CS78" s="961">
        <f>CS74</f>
        <v/>
      </c>
      <c r="CT78" s="961">
        <f>CT74</f>
        <v/>
      </c>
      <c r="CU78" s="961">
        <f>CU74</f>
        <v/>
      </c>
      <c r="CV78" s="961">
        <f>CV74</f>
        <v/>
      </c>
      <c r="CW78" s="961">
        <f>CW74</f>
        <v/>
      </c>
      <c r="CX78" s="961">
        <f>CX74</f>
        <v/>
      </c>
      <c r="CY78" s="961">
        <f>CY74</f>
        <v/>
      </c>
      <c r="CZ78" s="961">
        <f>CZ74</f>
        <v/>
      </c>
      <c r="DA78" s="961">
        <f>DA74</f>
        <v/>
      </c>
      <c r="DB78" s="961">
        <f>DB74</f>
        <v/>
      </c>
      <c r="DC78" s="961">
        <f>DC74</f>
        <v/>
      </c>
      <c r="DD78" s="961">
        <f>DD74</f>
        <v/>
      </c>
      <c r="DE78" s="961">
        <f>DE74</f>
        <v/>
      </c>
      <c r="DF78" s="961">
        <f>DF74</f>
        <v/>
      </c>
      <c r="DG78" s="961">
        <f>DG74</f>
        <v/>
      </c>
      <c r="DH78" s="961">
        <f>DH74</f>
        <v/>
      </c>
      <c r="DI78" s="961">
        <f>DI74</f>
        <v/>
      </c>
      <c r="DJ78" s="961">
        <f>DJ74</f>
        <v/>
      </c>
      <c r="DK78" s="961">
        <f>DK74</f>
        <v/>
      </c>
      <c r="DL78" s="961">
        <f>DL74</f>
        <v/>
      </c>
      <c r="DM78" s="961">
        <f>DM74</f>
        <v/>
      </c>
      <c r="DN78" s="961">
        <f>DN74</f>
        <v/>
      </c>
      <c r="DO78" s="961">
        <f>DO74</f>
        <v/>
      </c>
      <c r="DP78" s="961">
        <f>DP74</f>
        <v/>
      </c>
      <c r="DQ78" s="961">
        <f>DQ74</f>
        <v/>
      </c>
      <c r="DR78" s="961">
        <f>DR74</f>
        <v/>
      </c>
      <c r="DS78" s="961">
        <f>DS74</f>
        <v/>
      </c>
      <c r="DT78" s="961">
        <f>DT74</f>
        <v/>
      </c>
      <c r="DU78" s="961">
        <f>DU74</f>
        <v/>
      </c>
      <c r="DV78" s="961">
        <f>DV74</f>
        <v/>
      </c>
      <c r="DW78" s="961">
        <f>DW74</f>
        <v/>
      </c>
      <c r="DX78" s="961">
        <f>DX74</f>
        <v/>
      </c>
      <c r="DY78" s="961">
        <f>DY74</f>
        <v/>
      </c>
      <c r="DZ78" s="961">
        <f>DZ74</f>
        <v/>
      </c>
      <c r="EA78" s="961">
        <f>EA74</f>
        <v/>
      </c>
      <c r="EB78" s="961">
        <f>EB74</f>
        <v/>
      </c>
      <c r="EC78" s="961">
        <f>EC74</f>
        <v/>
      </c>
      <c r="ED78" s="961">
        <f>ED74</f>
        <v/>
      </c>
      <c r="EE78" s="961">
        <f>EE74</f>
        <v/>
      </c>
      <c r="EF78" s="961">
        <f>EF74</f>
        <v/>
      </c>
      <c r="EG78" s="961">
        <f>EG74</f>
        <v/>
      </c>
      <c r="EH78" s="961">
        <f>EH74</f>
        <v/>
      </c>
      <c r="EI78" s="961">
        <f>EI74</f>
        <v/>
      </c>
      <c r="EJ78" s="961">
        <f>EJ74</f>
        <v/>
      </c>
      <c r="EK78" s="961">
        <f>EK74</f>
        <v/>
      </c>
      <c r="EL78" s="961">
        <f>EL74</f>
        <v/>
      </c>
      <c r="EM78" s="961">
        <f>EM74</f>
        <v/>
      </c>
      <c r="EN78" s="961">
        <f>EN74</f>
        <v/>
      </c>
      <c r="EO78" s="961">
        <f>EO74</f>
        <v/>
      </c>
      <c r="EP78" s="961">
        <f>EP74</f>
        <v/>
      </c>
      <c r="EQ78" s="961">
        <f>EQ74</f>
        <v/>
      </c>
      <c r="ER78" s="961">
        <f>ER74</f>
        <v/>
      </c>
      <c r="ES78" s="961">
        <f>ES74</f>
        <v/>
      </c>
      <c r="ET78" s="961">
        <f>ET74</f>
        <v/>
      </c>
      <c r="EU78" s="961">
        <f>EU74</f>
        <v/>
      </c>
      <c r="EV78" s="961">
        <f>EV74</f>
        <v/>
      </c>
    </row>
    <row r="79" ht="15" customHeight="1" s="546">
      <c r="C79" s="759">
        <f>R79</f>
        <v/>
      </c>
      <c r="E79" s="982" t="n"/>
      <c r="F79" s="961">
        <f>SUMIFS($T79:$EW79,$T$2:$EW$2,F$2)</f>
        <v/>
      </c>
      <c r="G79" s="961">
        <f>SUMIFS($U79:$EW79,$U$2:$EW$2,G$2)</f>
        <v/>
      </c>
      <c r="H79" s="961">
        <f>SUMIFS($U79:$EW79,$U$2:$EW$2,H$2)</f>
        <v/>
      </c>
      <c r="I79" s="961">
        <f>SUMIFS($U79:$EW79,$U$2:$EW$2,I$2)</f>
        <v/>
      </c>
      <c r="J79" s="961">
        <f>SUMIFS($U79:$EW79,$U$2:$EW$2,J$2)</f>
        <v/>
      </c>
      <c r="K79" s="961">
        <f>SUMIFS($U79:$EW79,$U$2:$EW$2,K$2)</f>
        <v/>
      </c>
      <c r="L79" s="961">
        <f>SUMIFS($U79:$EW79,$U$2:$EW$2,L$2)</f>
        <v/>
      </c>
      <c r="M79" s="961">
        <f>SUMIFS($U79:$EW79,$U$2:$EW$2,M$2)</f>
        <v/>
      </c>
      <c r="N79" s="961">
        <f>SUMIFS($U79:$EW79,$U$2:$EW$2,N$2)</f>
        <v/>
      </c>
      <c r="O79" s="961">
        <f>SUMIFS($U79:$EW79,$U$2:$EW$2,O$2)</f>
        <v/>
      </c>
      <c r="P79" s="961">
        <f>SUMIFS($U79:$EW79,$U$2:$EW$2,P$2)</f>
        <v/>
      </c>
      <c r="R79" s="759" t="inlineStr">
        <is>
          <t>Net Loan Proceeds</t>
        </is>
      </c>
      <c r="T79" s="961">
        <f>T67+T71</f>
        <v/>
      </c>
      <c r="U79" s="961">
        <f>U67+U71</f>
        <v/>
      </c>
      <c r="V79" s="961">
        <f>V67+V71</f>
        <v/>
      </c>
      <c r="W79" s="961">
        <f>W67+W71</f>
        <v/>
      </c>
      <c r="X79" s="961">
        <f>X67+X71</f>
        <v/>
      </c>
      <c r="Y79" s="961">
        <f>Y67+Y71</f>
        <v/>
      </c>
      <c r="Z79" s="961">
        <f>Z67+Z71</f>
        <v/>
      </c>
      <c r="AA79" s="961">
        <f>AA67+AA71</f>
        <v/>
      </c>
      <c r="AB79" s="961">
        <f>AB67+AB71</f>
        <v/>
      </c>
      <c r="AC79" s="961">
        <f>AC67+AC71</f>
        <v/>
      </c>
      <c r="AD79" s="961">
        <f>AD67+AD71</f>
        <v/>
      </c>
      <c r="AE79" s="961">
        <f>AE67+AE71</f>
        <v/>
      </c>
      <c r="AF79" s="961">
        <f>AF67+AF71</f>
        <v/>
      </c>
      <c r="AG79" s="961">
        <f>AG67+AG71</f>
        <v/>
      </c>
      <c r="AH79" s="961">
        <f>AH67+AH71</f>
        <v/>
      </c>
      <c r="AI79" s="961">
        <f>AI67+AI71</f>
        <v/>
      </c>
      <c r="AJ79" s="961">
        <f>AJ67+AJ71</f>
        <v/>
      </c>
      <c r="AK79" s="961">
        <f>AK67+AK71</f>
        <v/>
      </c>
      <c r="AL79" s="961">
        <f>AL67+AL71</f>
        <v/>
      </c>
      <c r="AM79" s="961">
        <f>AM67+AM71</f>
        <v/>
      </c>
      <c r="AN79" s="961">
        <f>AN67+AN71</f>
        <v/>
      </c>
      <c r="AO79" s="961">
        <f>AO67+AO71</f>
        <v/>
      </c>
      <c r="AP79" s="961">
        <f>AP67+AP71</f>
        <v/>
      </c>
      <c r="AQ79" s="961">
        <f>AQ67+AQ71</f>
        <v/>
      </c>
      <c r="AR79" s="961">
        <f>AR67+AR71</f>
        <v/>
      </c>
      <c r="AS79" s="961">
        <f>AS67+AS71</f>
        <v/>
      </c>
      <c r="AT79" s="961">
        <f>AT67+AT71</f>
        <v/>
      </c>
      <c r="AU79" s="961">
        <f>AU67+AU71</f>
        <v/>
      </c>
      <c r="AV79" s="961">
        <f>AV67+AV71</f>
        <v/>
      </c>
      <c r="AW79" s="961">
        <f>AW67+AW71</f>
        <v/>
      </c>
      <c r="AX79" s="961">
        <f>AX67+AX71</f>
        <v/>
      </c>
      <c r="AY79" s="961">
        <f>AY67+AY71</f>
        <v/>
      </c>
      <c r="AZ79" s="961">
        <f>AZ67+AZ71</f>
        <v/>
      </c>
      <c r="BA79" s="961">
        <f>BA67+BA71</f>
        <v/>
      </c>
      <c r="BB79" s="961">
        <f>BB67+BB71</f>
        <v/>
      </c>
      <c r="BC79" s="961">
        <f>BC67+BC71</f>
        <v/>
      </c>
      <c r="BD79" s="961">
        <f>BD67+BD71</f>
        <v/>
      </c>
      <c r="BE79" s="961">
        <f>BE67+BE71</f>
        <v/>
      </c>
      <c r="BF79" s="961">
        <f>BF67+BF71</f>
        <v/>
      </c>
      <c r="BG79" s="961">
        <f>BG67+BG71</f>
        <v/>
      </c>
      <c r="BH79" s="961">
        <f>BH67+BH71</f>
        <v/>
      </c>
      <c r="BI79" s="961">
        <f>BI67+BI71</f>
        <v/>
      </c>
      <c r="BJ79" s="961">
        <f>BJ67+BJ71</f>
        <v/>
      </c>
      <c r="BK79" s="961">
        <f>BK67+BK71</f>
        <v/>
      </c>
      <c r="BL79" s="961">
        <f>BL67+BL71</f>
        <v/>
      </c>
      <c r="BM79" s="961">
        <f>BM67+BM71</f>
        <v/>
      </c>
      <c r="BN79" s="961">
        <f>BN67+BN71</f>
        <v/>
      </c>
      <c r="BO79" s="961">
        <f>BO67+BO71</f>
        <v/>
      </c>
      <c r="BP79" s="961">
        <f>BP67+BP71</f>
        <v/>
      </c>
      <c r="BQ79" s="961">
        <f>BQ67+BQ71</f>
        <v/>
      </c>
      <c r="BR79" s="961">
        <f>BR67+BR71</f>
        <v/>
      </c>
      <c r="BS79" s="961">
        <f>BS67+BS71</f>
        <v/>
      </c>
      <c r="BT79" s="961">
        <f>BT67+BT71</f>
        <v/>
      </c>
      <c r="BU79" s="961">
        <f>BU67+BU71</f>
        <v/>
      </c>
      <c r="BV79" s="961">
        <f>BV67+BV71</f>
        <v/>
      </c>
      <c r="BW79" s="961">
        <f>BW67+BW71</f>
        <v/>
      </c>
      <c r="BX79" s="961">
        <f>BX67+BX71</f>
        <v/>
      </c>
      <c r="BY79" s="961">
        <f>BY67+BY71</f>
        <v/>
      </c>
      <c r="BZ79" s="961">
        <f>BZ67+BZ71</f>
        <v/>
      </c>
      <c r="CA79" s="961">
        <f>CA67+CA71</f>
        <v/>
      </c>
      <c r="CB79" s="961">
        <f>CB67+CB71</f>
        <v/>
      </c>
      <c r="CC79" s="961">
        <f>CC67+CC71</f>
        <v/>
      </c>
      <c r="CD79" s="961">
        <f>CD67+CD71</f>
        <v/>
      </c>
      <c r="CE79" s="961">
        <f>CE67+CE71</f>
        <v/>
      </c>
      <c r="CF79" s="961">
        <f>CF67+CF71</f>
        <v/>
      </c>
      <c r="CG79" s="961">
        <f>CG67+CG71</f>
        <v/>
      </c>
      <c r="CH79" s="961">
        <f>CH67+CH71</f>
        <v/>
      </c>
      <c r="CI79" s="961">
        <f>CI67+CI71</f>
        <v/>
      </c>
      <c r="CJ79" s="961">
        <f>CJ67+CJ71</f>
        <v/>
      </c>
      <c r="CK79" s="961">
        <f>CK67+CK71</f>
        <v/>
      </c>
      <c r="CL79" s="961">
        <f>CL67+CL71</f>
        <v/>
      </c>
      <c r="CM79" s="961">
        <f>CM67+CM71</f>
        <v/>
      </c>
      <c r="CN79" s="961">
        <f>CN67+CN71</f>
        <v/>
      </c>
      <c r="CO79" s="961">
        <f>CO67+CO71</f>
        <v/>
      </c>
      <c r="CP79" s="961">
        <f>CP67+CP71</f>
        <v/>
      </c>
      <c r="CQ79" s="961">
        <f>CQ67+CQ71</f>
        <v/>
      </c>
      <c r="CR79" s="961">
        <f>CR67+CR71</f>
        <v/>
      </c>
      <c r="CS79" s="961">
        <f>CS67+CS71</f>
        <v/>
      </c>
      <c r="CT79" s="961">
        <f>CT67+CT71</f>
        <v/>
      </c>
      <c r="CU79" s="961">
        <f>CU67+CU71</f>
        <v/>
      </c>
      <c r="CV79" s="961">
        <f>CV67+CV71</f>
        <v/>
      </c>
      <c r="CW79" s="961">
        <f>CW67+CW71</f>
        <v/>
      </c>
      <c r="CX79" s="961">
        <f>CX67+CX71</f>
        <v/>
      </c>
      <c r="CY79" s="961">
        <f>CY67+CY71</f>
        <v/>
      </c>
      <c r="CZ79" s="961">
        <f>CZ67+CZ71</f>
        <v/>
      </c>
      <c r="DA79" s="961">
        <f>DA67+DA71</f>
        <v/>
      </c>
      <c r="DB79" s="961">
        <f>DB67+DB71</f>
        <v/>
      </c>
      <c r="DC79" s="961">
        <f>DC67+DC71</f>
        <v/>
      </c>
      <c r="DD79" s="961">
        <f>DD67+DD71</f>
        <v/>
      </c>
      <c r="DE79" s="961">
        <f>DE67+DE71</f>
        <v/>
      </c>
      <c r="DF79" s="961">
        <f>DF67+DF71</f>
        <v/>
      </c>
      <c r="DG79" s="961">
        <f>DG67+DG71</f>
        <v/>
      </c>
      <c r="DH79" s="961">
        <f>DH67+DH71</f>
        <v/>
      </c>
      <c r="DI79" s="961">
        <f>DI67+DI71</f>
        <v/>
      </c>
      <c r="DJ79" s="961">
        <f>DJ67+DJ71</f>
        <v/>
      </c>
      <c r="DK79" s="961">
        <f>DK67+DK71</f>
        <v/>
      </c>
      <c r="DL79" s="961">
        <f>DL67+DL71</f>
        <v/>
      </c>
      <c r="DM79" s="961">
        <f>DM67+DM71</f>
        <v/>
      </c>
      <c r="DN79" s="961">
        <f>DN67+DN71</f>
        <v/>
      </c>
      <c r="DO79" s="961">
        <f>DO67+DO71</f>
        <v/>
      </c>
      <c r="DP79" s="961">
        <f>DP67+DP71</f>
        <v/>
      </c>
      <c r="DQ79" s="961">
        <f>DQ67+DQ71</f>
        <v/>
      </c>
      <c r="DR79" s="961">
        <f>DR67+DR71</f>
        <v/>
      </c>
      <c r="DS79" s="961">
        <f>DS67+DS71</f>
        <v/>
      </c>
      <c r="DT79" s="961">
        <f>DT67+DT71</f>
        <v/>
      </c>
      <c r="DU79" s="961">
        <f>DU67+DU71</f>
        <v/>
      </c>
      <c r="DV79" s="961">
        <f>DV67+DV71</f>
        <v/>
      </c>
      <c r="DW79" s="961">
        <f>DW67+DW71</f>
        <v/>
      </c>
      <c r="DX79" s="961">
        <f>DX67+DX71</f>
        <v/>
      </c>
      <c r="DY79" s="961">
        <f>DY67+DY71</f>
        <v/>
      </c>
      <c r="DZ79" s="961">
        <f>DZ67+DZ71</f>
        <v/>
      </c>
      <c r="EA79" s="961">
        <f>EA67+EA71</f>
        <v/>
      </c>
      <c r="EB79" s="961">
        <f>EB67+EB71</f>
        <v/>
      </c>
      <c r="EC79" s="961">
        <f>EC67+EC71</f>
        <v/>
      </c>
      <c r="ED79" s="961">
        <f>ED67+ED71</f>
        <v/>
      </c>
      <c r="EE79" s="961">
        <f>EE67+EE71</f>
        <v/>
      </c>
      <c r="EF79" s="961">
        <f>EF67+EF71</f>
        <v/>
      </c>
      <c r="EG79" s="961">
        <f>EG67+EG71</f>
        <v/>
      </c>
      <c r="EH79" s="961">
        <f>EH67+EH71</f>
        <v/>
      </c>
      <c r="EI79" s="961">
        <f>EI67+EI71</f>
        <v/>
      </c>
      <c r="EJ79" s="961">
        <f>EJ67+EJ71</f>
        <v/>
      </c>
      <c r="EK79" s="961">
        <f>EK67+EK71</f>
        <v/>
      </c>
      <c r="EL79" s="961">
        <f>EL67+EL71</f>
        <v/>
      </c>
      <c r="EM79" s="961">
        <f>EM67+EM71</f>
        <v/>
      </c>
      <c r="EN79" s="961">
        <f>EN67+EN71</f>
        <v/>
      </c>
      <c r="EO79" s="961">
        <f>EO67+EO71</f>
        <v/>
      </c>
      <c r="EP79" s="961">
        <f>EP67+EP71</f>
        <v/>
      </c>
      <c r="EQ79" s="961">
        <f>EQ67+EQ71</f>
        <v/>
      </c>
      <c r="ER79" s="961">
        <f>ER67+ER71</f>
        <v/>
      </c>
      <c r="ES79" s="961">
        <f>ES67+ES71</f>
        <v/>
      </c>
      <c r="ET79" s="961">
        <f>ET67+ET71</f>
        <v/>
      </c>
      <c r="EU79" s="961">
        <f>EU67+EU71</f>
        <v/>
      </c>
      <c r="EV79" s="961">
        <f>EV67+EV71</f>
        <v/>
      </c>
    </row>
    <row r="80" ht="15.75" customHeight="1" s="546">
      <c r="C80" s="973">
        <f>R80</f>
        <v/>
      </c>
      <c r="D80" s="973" t="n"/>
      <c r="E80" s="983" t="n"/>
      <c r="F80" s="975">
        <f>SUMIFS($T80:$EW80,$T$2:$EW$2,F$2)</f>
        <v/>
      </c>
      <c r="G80" s="975">
        <f>SUMIFS($U80:$EW80,$U$2:$EW$2,G$2)</f>
        <v/>
      </c>
      <c r="H80" s="975">
        <f>SUMIFS($U80:$EW80,$U$2:$EW$2,H$2)</f>
        <v/>
      </c>
      <c r="I80" s="975">
        <f>SUMIFS($U80:$EW80,$U$2:$EW$2,I$2)</f>
        <v/>
      </c>
      <c r="J80" s="975">
        <f>SUMIFS($U80:$EW80,$U$2:$EW$2,J$2)</f>
        <v/>
      </c>
      <c r="K80" s="975">
        <f>SUMIFS($U80:$EW80,$U$2:$EW$2,K$2)</f>
        <v/>
      </c>
      <c r="L80" s="975">
        <f>SUMIFS($U80:$EW80,$U$2:$EW$2,L$2)</f>
        <v/>
      </c>
      <c r="M80" s="975">
        <f>SUMIFS($U80:$EW80,$U$2:$EW$2,M$2)</f>
        <v/>
      </c>
      <c r="N80" s="975">
        <f>SUMIFS($U80:$EW80,$U$2:$EW$2,N$2)</f>
        <v/>
      </c>
      <c r="O80" s="975">
        <f>SUMIFS($U80:$EW80,$U$2:$EW$2,O$2)</f>
        <v/>
      </c>
      <c r="P80" s="975">
        <f>SUMIFS($U80:$EW80,$U$2:$EW$2,P$2)</f>
        <v/>
      </c>
      <c r="R80" s="759" t="inlineStr">
        <is>
          <t>NCF After Debt Service</t>
        </is>
      </c>
      <c r="T80" s="975">
        <f>T56+T69+T70</f>
        <v/>
      </c>
      <c r="U80" s="975">
        <f>U56+U69+U70</f>
        <v/>
      </c>
      <c r="V80" s="975">
        <f>V56+V69+V70</f>
        <v/>
      </c>
      <c r="W80" s="975">
        <f>W56+W69+W70</f>
        <v/>
      </c>
      <c r="X80" s="975">
        <f>X56+X69+X70</f>
        <v/>
      </c>
      <c r="Y80" s="975">
        <f>Y56+Y69+Y70</f>
        <v/>
      </c>
      <c r="Z80" s="975">
        <f>Z56+Z69+Z70</f>
        <v/>
      </c>
      <c r="AA80" s="975">
        <f>AA56+AA69+AA70</f>
        <v/>
      </c>
      <c r="AB80" s="975">
        <f>AB56+AB69+AB70</f>
        <v/>
      </c>
      <c r="AC80" s="975">
        <f>AC56+AC69+AC70</f>
        <v/>
      </c>
      <c r="AD80" s="975">
        <f>AD56+AD69+AD70</f>
        <v/>
      </c>
      <c r="AE80" s="975">
        <f>AE56+AE69+AE70</f>
        <v/>
      </c>
      <c r="AF80" s="975">
        <f>AF56+AF69+AF70</f>
        <v/>
      </c>
      <c r="AG80" s="975">
        <f>AG56+AG69+AG70</f>
        <v/>
      </c>
      <c r="AH80" s="975">
        <f>AH56+AH69+AH70</f>
        <v/>
      </c>
      <c r="AI80" s="975">
        <f>AI56+AI69+AI70</f>
        <v/>
      </c>
      <c r="AJ80" s="975">
        <f>AJ56+AJ69+AJ70</f>
        <v/>
      </c>
      <c r="AK80" s="975">
        <f>AK56+AK69+AK70</f>
        <v/>
      </c>
      <c r="AL80" s="975">
        <f>AL56+AL69+AL70</f>
        <v/>
      </c>
      <c r="AM80" s="975">
        <f>AM56+AM69+AM70</f>
        <v/>
      </c>
      <c r="AN80" s="975">
        <f>AN56+AN69+AN70</f>
        <v/>
      </c>
      <c r="AO80" s="975">
        <f>AO56+AO69+AO70</f>
        <v/>
      </c>
      <c r="AP80" s="975">
        <f>AP56+AP69+AP70</f>
        <v/>
      </c>
      <c r="AQ80" s="975">
        <f>AQ56+AQ69+AQ70</f>
        <v/>
      </c>
      <c r="AR80" s="975">
        <f>AR56+AR69+AR70</f>
        <v/>
      </c>
      <c r="AS80" s="975">
        <f>AS56+AS69+AS70</f>
        <v/>
      </c>
      <c r="AT80" s="975">
        <f>AT56+AT69+AT70</f>
        <v/>
      </c>
      <c r="AU80" s="975">
        <f>AU56+AU69+AU70</f>
        <v/>
      </c>
      <c r="AV80" s="975">
        <f>AV56+AV69+AV70</f>
        <v/>
      </c>
      <c r="AW80" s="975">
        <f>AW56+AW69+AW70</f>
        <v/>
      </c>
      <c r="AX80" s="975">
        <f>AX56+AX69+AX70</f>
        <v/>
      </c>
      <c r="AY80" s="975">
        <f>AY56+AY69+AY70</f>
        <v/>
      </c>
      <c r="AZ80" s="975">
        <f>AZ56+AZ69+AZ70</f>
        <v/>
      </c>
      <c r="BA80" s="975">
        <f>BA56+BA69+BA70</f>
        <v/>
      </c>
      <c r="BB80" s="975">
        <f>BB56+BB69+BB70</f>
        <v/>
      </c>
      <c r="BC80" s="975">
        <f>BC56+BC69+BC70</f>
        <v/>
      </c>
      <c r="BD80" s="975">
        <f>BD56+BD69+BD70</f>
        <v/>
      </c>
      <c r="BE80" s="975">
        <f>BE56+BE69+BE70</f>
        <v/>
      </c>
      <c r="BF80" s="975">
        <f>BF56+BF69+BF70</f>
        <v/>
      </c>
      <c r="BG80" s="975">
        <f>BG56+BG69+BG70</f>
        <v/>
      </c>
      <c r="BH80" s="975">
        <f>BH56+BH69+BH70</f>
        <v/>
      </c>
      <c r="BI80" s="975">
        <f>BI56+BI69+BI70</f>
        <v/>
      </c>
      <c r="BJ80" s="975">
        <f>BJ56+BJ69+BJ70</f>
        <v/>
      </c>
      <c r="BK80" s="975">
        <f>BK56+BK69+BK70</f>
        <v/>
      </c>
      <c r="BL80" s="975">
        <f>BL56+BL69+BL70</f>
        <v/>
      </c>
      <c r="BM80" s="975">
        <f>BM56+BM69+BM70</f>
        <v/>
      </c>
      <c r="BN80" s="975">
        <f>BN56+BN69+BN70</f>
        <v/>
      </c>
      <c r="BO80" s="975">
        <f>BO56+BO69+BO70</f>
        <v/>
      </c>
      <c r="BP80" s="975">
        <f>BP56+BP69+BP70</f>
        <v/>
      </c>
      <c r="BQ80" s="975">
        <f>BQ56+BQ69+BQ70</f>
        <v/>
      </c>
      <c r="BR80" s="975">
        <f>BR56+BR69+BR70</f>
        <v/>
      </c>
      <c r="BS80" s="975">
        <f>BS56+BS69+BS70</f>
        <v/>
      </c>
      <c r="BT80" s="975">
        <f>BT56+BT69+BT70</f>
        <v/>
      </c>
      <c r="BU80" s="975">
        <f>BU56+BU69+BU70</f>
        <v/>
      </c>
      <c r="BV80" s="975">
        <f>BV56+BV69+BV70</f>
        <v/>
      </c>
      <c r="BW80" s="975">
        <f>BW56+BW69+BW70</f>
        <v/>
      </c>
      <c r="BX80" s="975">
        <f>BX56+BX69+BX70</f>
        <v/>
      </c>
      <c r="BY80" s="975">
        <f>BY56+BY69+BY70</f>
        <v/>
      </c>
      <c r="BZ80" s="975">
        <f>BZ56+BZ69+BZ70</f>
        <v/>
      </c>
      <c r="CA80" s="975">
        <f>CA56+CA69+CA70</f>
        <v/>
      </c>
      <c r="CB80" s="975">
        <f>CB56+CB69+CB70</f>
        <v/>
      </c>
      <c r="CC80" s="975">
        <f>CC56+CC69+CC70</f>
        <v/>
      </c>
      <c r="CD80" s="975">
        <f>CD56+CD69+CD70</f>
        <v/>
      </c>
      <c r="CE80" s="975">
        <f>CE56+CE69+CE70</f>
        <v/>
      </c>
      <c r="CF80" s="975">
        <f>CF56+CF69+CF70</f>
        <v/>
      </c>
      <c r="CG80" s="975">
        <f>CG56+CG69+CG70</f>
        <v/>
      </c>
      <c r="CH80" s="975">
        <f>CH56+CH69+CH70</f>
        <v/>
      </c>
      <c r="CI80" s="975">
        <f>CI56+CI69+CI70</f>
        <v/>
      </c>
      <c r="CJ80" s="975">
        <f>CJ56+CJ69+CJ70</f>
        <v/>
      </c>
      <c r="CK80" s="975">
        <f>CK56+CK69+CK70</f>
        <v/>
      </c>
      <c r="CL80" s="975">
        <f>CL56+CL69+CL70</f>
        <v/>
      </c>
      <c r="CM80" s="975">
        <f>CM56+CM69+CM70</f>
        <v/>
      </c>
      <c r="CN80" s="975">
        <f>CN56+CN69+CN70</f>
        <v/>
      </c>
      <c r="CO80" s="975">
        <f>CO56+CO69+CO70</f>
        <v/>
      </c>
      <c r="CP80" s="975">
        <f>CP56+CP69+CP70</f>
        <v/>
      </c>
      <c r="CQ80" s="975">
        <f>CQ56+CQ69+CQ70</f>
        <v/>
      </c>
      <c r="CR80" s="975">
        <f>CR56+CR69+CR70</f>
        <v/>
      </c>
      <c r="CS80" s="975">
        <f>CS56+CS69+CS70</f>
        <v/>
      </c>
      <c r="CT80" s="975">
        <f>CT56+CT69+CT70</f>
        <v/>
      </c>
      <c r="CU80" s="975">
        <f>CU56+CU69+CU70</f>
        <v/>
      </c>
      <c r="CV80" s="975">
        <f>CV56+CV69+CV70</f>
        <v/>
      </c>
      <c r="CW80" s="975">
        <f>CW56+CW69+CW70</f>
        <v/>
      </c>
      <c r="CX80" s="975">
        <f>CX56+CX69+CX70</f>
        <v/>
      </c>
      <c r="CY80" s="975">
        <f>CY56+CY69+CY70</f>
        <v/>
      </c>
      <c r="CZ80" s="975">
        <f>CZ56+CZ69+CZ70</f>
        <v/>
      </c>
      <c r="DA80" s="975">
        <f>DA56+DA69+DA70</f>
        <v/>
      </c>
      <c r="DB80" s="975">
        <f>DB56+DB69+DB70</f>
        <v/>
      </c>
      <c r="DC80" s="975">
        <f>DC56+DC69+DC70</f>
        <v/>
      </c>
      <c r="DD80" s="975">
        <f>DD56+DD69+DD70</f>
        <v/>
      </c>
      <c r="DE80" s="975">
        <f>DE56+DE69+DE70</f>
        <v/>
      </c>
      <c r="DF80" s="975">
        <f>DF56+DF69+DF70</f>
        <v/>
      </c>
      <c r="DG80" s="975">
        <f>DG56+DG69+DG70</f>
        <v/>
      </c>
      <c r="DH80" s="975">
        <f>DH56+DH69+DH70</f>
        <v/>
      </c>
      <c r="DI80" s="975">
        <f>DI56+DI69+DI70</f>
        <v/>
      </c>
      <c r="DJ80" s="975">
        <f>DJ56+DJ69+DJ70</f>
        <v/>
      </c>
      <c r="DK80" s="975">
        <f>DK56+DK69+DK70</f>
        <v/>
      </c>
      <c r="DL80" s="975">
        <f>DL56+DL69+DL70</f>
        <v/>
      </c>
      <c r="DM80" s="975">
        <f>DM56+DM69+DM70</f>
        <v/>
      </c>
      <c r="DN80" s="975">
        <f>DN56+DN69+DN70</f>
        <v/>
      </c>
      <c r="DO80" s="975">
        <f>DO56+DO69+DO70</f>
        <v/>
      </c>
      <c r="DP80" s="975">
        <f>DP56+DP69+DP70</f>
        <v/>
      </c>
      <c r="DQ80" s="975">
        <f>DQ56+DQ69+DQ70</f>
        <v/>
      </c>
      <c r="DR80" s="975">
        <f>DR56+DR69+DR70</f>
        <v/>
      </c>
      <c r="DS80" s="975">
        <f>DS56+DS69+DS70</f>
        <v/>
      </c>
      <c r="DT80" s="975">
        <f>DT56+DT69+DT70</f>
        <v/>
      </c>
      <c r="DU80" s="975">
        <f>DU56+DU69+DU70</f>
        <v/>
      </c>
      <c r="DV80" s="975">
        <f>DV56+DV69+DV70</f>
        <v/>
      </c>
      <c r="DW80" s="975">
        <f>DW56+DW69+DW70</f>
        <v/>
      </c>
      <c r="DX80" s="975">
        <f>DX56+DX69+DX70</f>
        <v/>
      </c>
      <c r="DY80" s="975">
        <f>DY56+DY69+DY70</f>
        <v/>
      </c>
      <c r="DZ80" s="975">
        <f>DZ56+DZ69+DZ70</f>
        <v/>
      </c>
      <c r="EA80" s="975">
        <f>EA56+EA69+EA70</f>
        <v/>
      </c>
      <c r="EB80" s="975">
        <f>EB56+EB69+EB70</f>
        <v/>
      </c>
      <c r="EC80" s="975">
        <f>EC56+EC69+EC70</f>
        <v/>
      </c>
      <c r="ED80" s="975">
        <f>ED56+ED69+ED70</f>
        <v/>
      </c>
      <c r="EE80" s="975">
        <f>EE56+EE69+EE70</f>
        <v/>
      </c>
      <c r="EF80" s="975">
        <f>EF56+EF69+EF70</f>
        <v/>
      </c>
      <c r="EG80" s="975">
        <f>EG56+EG69+EG70</f>
        <v/>
      </c>
      <c r="EH80" s="975">
        <f>EH56+EH69+EH70</f>
        <v/>
      </c>
      <c r="EI80" s="975">
        <f>EI56+EI69+EI70</f>
        <v/>
      </c>
      <c r="EJ80" s="975">
        <f>EJ56+EJ69+EJ70</f>
        <v/>
      </c>
      <c r="EK80" s="975">
        <f>EK56+EK69+EK70</f>
        <v/>
      </c>
      <c r="EL80" s="975">
        <f>EL56+EL69+EL70</f>
        <v/>
      </c>
      <c r="EM80" s="975">
        <f>EM56+EM69+EM70</f>
        <v/>
      </c>
      <c r="EN80" s="975">
        <f>EN56+EN69+EN70</f>
        <v/>
      </c>
      <c r="EO80" s="975">
        <f>EO56+EO69+EO70</f>
        <v/>
      </c>
      <c r="EP80" s="975">
        <f>EP56+EP69+EP70</f>
        <v/>
      </c>
      <c r="EQ80" s="975">
        <f>EQ56+EQ69+EQ70</f>
        <v/>
      </c>
      <c r="ER80" s="975">
        <f>ER56+ER69+ER70</f>
        <v/>
      </c>
      <c r="ES80" s="975">
        <f>ES56+ES69+ES70</f>
        <v/>
      </c>
      <c r="ET80" s="975">
        <f>ET56+ET69+ET70</f>
        <v/>
      </c>
      <c r="EU80" s="975">
        <f>EU56+EU69+EU70</f>
        <v/>
      </c>
      <c r="EV80" s="975">
        <f>EV56+EV69+EV70</f>
        <v/>
      </c>
    </row>
    <row r="81" ht="15" customFormat="1" customHeight="1" s="961">
      <c r="A81" s="759" t="n"/>
      <c r="B81" s="759" t="n"/>
      <c r="C81" s="940">
        <f>R81</f>
        <v/>
      </c>
      <c r="D81" s="940" t="n"/>
      <c r="E81" s="984" t="n"/>
      <c r="F81" s="979">
        <f>SUMIFS($T81:$EW81,$T$2:$EW$2,F$2)</f>
        <v/>
      </c>
      <c r="G81" s="979">
        <f>SUMIFS($U81:$EW81,$U$2:$EW$2,G$2)</f>
        <v/>
      </c>
      <c r="H81" s="979">
        <f>SUMIFS($U81:$EW81,$U$2:$EW$2,H$2)</f>
        <v/>
      </c>
      <c r="I81" s="979">
        <f>SUMIFS($U81:$EW81,$U$2:$EW$2,I$2)</f>
        <v/>
      </c>
      <c r="J81" s="979">
        <f>SUMIFS($U81:$EW81,$U$2:$EW$2,J$2)</f>
        <v/>
      </c>
      <c r="K81" s="979">
        <f>SUMIFS($U81:$EW81,$U$2:$EW$2,K$2)</f>
        <v/>
      </c>
      <c r="L81" s="979">
        <f>SUMIFS($U81:$EW81,$U$2:$EW$2,L$2)</f>
        <v/>
      </c>
      <c r="M81" s="979">
        <f>SUMIFS($U81:$EW81,$U$2:$EW$2,M$2)</f>
        <v/>
      </c>
      <c r="N81" s="979">
        <f>SUMIFS($U81:$EW81,$U$2:$EW$2,N$2)</f>
        <v/>
      </c>
      <c r="O81" s="979">
        <f>SUMIFS($U81:$EW81,$U$2:$EW$2,O$2)</f>
        <v/>
      </c>
      <c r="P81" s="979">
        <f>SUMIFS($U81:$EW81,$U$2:$EW$2,P$2)</f>
        <v/>
      </c>
      <c r="Q81" s="759" t="n"/>
      <c r="R81" s="940" t="inlineStr">
        <is>
          <t>Levered Cash Flow</t>
        </is>
      </c>
      <c r="S81" s="759" t="n"/>
      <c r="T81" s="979">
        <f>SUM(T77:T80)</f>
        <v/>
      </c>
      <c r="U81" s="979">
        <f>SUM(U77:U80)</f>
        <v/>
      </c>
      <c r="V81" s="979">
        <f>SUM(V77:V80)</f>
        <v/>
      </c>
      <c r="W81" s="979">
        <f>SUM(W77:W80)</f>
        <v/>
      </c>
      <c r="X81" s="979">
        <f>SUM(X77:X80)</f>
        <v/>
      </c>
      <c r="Y81" s="979">
        <f>SUM(Y77:Y80)</f>
        <v/>
      </c>
      <c r="Z81" s="979">
        <f>SUM(Z77:Z80)</f>
        <v/>
      </c>
      <c r="AA81" s="979">
        <f>SUM(AA77:AA80)</f>
        <v/>
      </c>
      <c r="AB81" s="979">
        <f>SUM(AB77:AB80)</f>
        <v/>
      </c>
      <c r="AC81" s="979">
        <f>SUM(AC77:AC80)</f>
        <v/>
      </c>
      <c r="AD81" s="979">
        <f>SUM(AD77:AD80)</f>
        <v/>
      </c>
      <c r="AE81" s="979">
        <f>SUM(AE77:AE80)</f>
        <v/>
      </c>
      <c r="AF81" s="979">
        <f>SUM(AF77:AF80)</f>
        <v/>
      </c>
      <c r="AG81" s="979">
        <f>SUM(AG77:AG80)</f>
        <v/>
      </c>
      <c r="AH81" s="979">
        <f>SUM(AH77:AH80)</f>
        <v/>
      </c>
      <c r="AI81" s="979">
        <f>SUM(AI77:AI80)</f>
        <v/>
      </c>
      <c r="AJ81" s="979">
        <f>SUM(AJ77:AJ80)</f>
        <v/>
      </c>
      <c r="AK81" s="979">
        <f>SUM(AK77:AK80)</f>
        <v/>
      </c>
      <c r="AL81" s="979">
        <f>SUM(AL77:AL80)</f>
        <v/>
      </c>
      <c r="AM81" s="979">
        <f>SUM(AM77:AM80)</f>
        <v/>
      </c>
      <c r="AN81" s="979">
        <f>SUM(AN77:AN80)</f>
        <v/>
      </c>
      <c r="AO81" s="979">
        <f>SUM(AO77:AO80)</f>
        <v/>
      </c>
      <c r="AP81" s="979">
        <f>SUM(AP77:AP80)</f>
        <v/>
      </c>
      <c r="AQ81" s="979">
        <f>SUM(AQ77:AQ80)</f>
        <v/>
      </c>
      <c r="AR81" s="979">
        <f>SUM(AR77:AR80)</f>
        <v/>
      </c>
      <c r="AS81" s="979">
        <f>SUM(AS77:AS80)</f>
        <v/>
      </c>
      <c r="AT81" s="979">
        <f>SUM(AT77:AT80)</f>
        <v/>
      </c>
      <c r="AU81" s="979">
        <f>SUM(AU77:AU80)</f>
        <v/>
      </c>
      <c r="AV81" s="979">
        <f>SUM(AV77:AV80)</f>
        <v/>
      </c>
      <c r="AW81" s="979">
        <f>SUM(AW77:AW80)</f>
        <v/>
      </c>
      <c r="AX81" s="979">
        <f>SUM(AX77:AX80)</f>
        <v/>
      </c>
      <c r="AY81" s="979">
        <f>SUM(AY77:AY80)</f>
        <v/>
      </c>
      <c r="AZ81" s="979">
        <f>SUM(AZ77:AZ80)</f>
        <v/>
      </c>
      <c r="BA81" s="979">
        <f>SUM(BA77:BA80)</f>
        <v/>
      </c>
      <c r="BB81" s="979">
        <f>SUM(BB77:BB80)</f>
        <v/>
      </c>
      <c r="BC81" s="979">
        <f>SUM(BC77:BC80)</f>
        <v/>
      </c>
      <c r="BD81" s="979">
        <f>SUM(BD77:BD80)</f>
        <v/>
      </c>
      <c r="BE81" s="979">
        <f>SUM(BE77:BE80)</f>
        <v/>
      </c>
      <c r="BF81" s="979">
        <f>SUM(BF77:BF80)</f>
        <v/>
      </c>
      <c r="BG81" s="979">
        <f>SUM(BG77:BG80)</f>
        <v/>
      </c>
      <c r="BH81" s="979">
        <f>SUM(BH77:BH80)</f>
        <v/>
      </c>
      <c r="BI81" s="979">
        <f>SUM(BI77:BI80)</f>
        <v/>
      </c>
      <c r="BJ81" s="979">
        <f>SUM(BJ77:BJ80)</f>
        <v/>
      </c>
      <c r="BK81" s="979">
        <f>SUM(BK77:BK80)</f>
        <v/>
      </c>
      <c r="BL81" s="979">
        <f>SUM(BL77:BL80)</f>
        <v/>
      </c>
      <c r="BM81" s="979">
        <f>SUM(BM77:BM80)</f>
        <v/>
      </c>
      <c r="BN81" s="979">
        <f>SUM(BN77:BN80)</f>
        <v/>
      </c>
      <c r="BO81" s="979">
        <f>SUM(BO77:BO80)</f>
        <v/>
      </c>
      <c r="BP81" s="979">
        <f>SUM(BP77:BP80)</f>
        <v/>
      </c>
      <c r="BQ81" s="979">
        <f>SUM(BQ77:BQ80)</f>
        <v/>
      </c>
      <c r="BR81" s="979">
        <f>SUM(BR77:BR80)</f>
        <v/>
      </c>
      <c r="BS81" s="979">
        <f>SUM(BS77:BS80)</f>
        <v/>
      </c>
      <c r="BT81" s="979">
        <f>SUM(BT77:BT80)</f>
        <v/>
      </c>
      <c r="BU81" s="979">
        <f>SUM(BU77:BU80)</f>
        <v/>
      </c>
      <c r="BV81" s="979">
        <f>SUM(BV77:BV80)</f>
        <v/>
      </c>
      <c r="BW81" s="979">
        <f>SUM(BW77:BW80)</f>
        <v/>
      </c>
      <c r="BX81" s="979">
        <f>SUM(BX77:BX80)</f>
        <v/>
      </c>
      <c r="BY81" s="979">
        <f>SUM(BY77:BY80)</f>
        <v/>
      </c>
      <c r="BZ81" s="979">
        <f>SUM(BZ77:BZ80)</f>
        <v/>
      </c>
      <c r="CA81" s="979">
        <f>SUM(CA77:CA80)</f>
        <v/>
      </c>
      <c r="CB81" s="979">
        <f>SUM(CB77:CB80)</f>
        <v/>
      </c>
      <c r="CC81" s="979">
        <f>SUM(CC77:CC80)</f>
        <v/>
      </c>
      <c r="CD81" s="979">
        <f>SUM(CD77:CD80)</f>
        <v/>
      </c>
      <c r="CE81" s="979">
        <f>SUM(CE77:CE80)</f>
        <v/>
      </c>
      <c r="CF81" s="979">
        <f>SUM(CF77:CF80)</f>
        <v/>
      </c>
      <c r="CG81" s="979">
        <f>SUM(CG77:CG80)</f>
        <v/>
      </c>
      <c r="CH81" s="979">
        <f>SUM(CH77:CH80)</f>
        <v/>
      </c>
      <c r="CI81" s="979">
        <f>SUM(CI77:CI80)</f>
        <v/>
      </c>
      <c r="CJ81" s="979">
        <f>SUM(CJ77:CJ80)</f>
        <v/>
      </c>
      <c r="CK81" s="979">
        <f>SUM(CK77:CK80)</f>
        <v/>
      </c>
      <c r="CL81" s="979">
        <f>SUM(CL77:CL80)</f>
        <v/>
      </c>
      <c r="CM81" s="979">
        <f>SUM(CM77:CM80)</f>
        <v/>
      </c>
      <c r="CN81" s="979">
        <f>SUM(CN77:CN80)</f>
        <v/>
      </c>
      <c r="CO81" s="979">
        <f>SUM(CO77:CO80)</f>
        <v/>
      </c>
      <c r="CP81" s="979">
        <f>SUM(CP77:CP80)</f>
        <v/>
      </c>
      <c r="CQ81" s="979">
        <f>SUM(CQ77:CQ80)</f>
        <v/>
      </c>
      <c r="CR81" s="979">
        <f>SUM(CR77:CR80)</f>
        <v/>
      </c>
      <c r="CS81" s="979">
        <f>SUM(CS77:CS80)</f>
        <v/>
      </c>
      <c r="CT81" s="979">
        <f>SUM(CT77:CT80)</f>
        <v/>
      </c>
      <c r="CU81" s="979">
        <f>SUM(CU77:CU80)</f>
        <v/>
      </c>
      <c r="CV81" s="979">
        <f>SUM(CV77:CV80)</f>
        <v/>
      </c>
      <c r="CW81" s="979">
        <f>SUM(CW77:CW80)</f>
        <v/>
      </c>
      <c r="CX81" s="979">
        <f>SUM(CX77:CX80)</f>
        <v/>
      </c>
      <c r="CY81" s="979">
        <f>SUM(CY77:CY80)</f>
        <v/>
      </c>
      <c r="CZ81" s="979">
        <f>SUM(CZ77:CZ80)</f>
        <v/>
      </c>
      <c r="DA81" s="979">
        <f>SUM(DA77:DA80)</f>
        <v/>
      </c>
      <c r="DB81" s="979">
        <f>SUM(DB77:DB80)</f>
        <v/>
      </c>
      <c r="DC81" s="979">
        <f>SUM(DC77:DC80)</f>
        <v/>
      </c>
      <c r="DD81" s="979">
        <f>SUM(DD77:DD80)</f>
        <v/>
      </c>
      <c r="DE81" s="979">
        <f>SUM(DE77:DE80)</f>
        <v/>
      </c>
      <c r="DF81" s="979">
        <f>SUM(DF77:DF80)</f>
        <v/>
      </c>
      <c r="DG81" s="979">
        <f>SUM(DG77:DG80)</f>
        <v/>
      </c>
      <c r="DH81" s="979">
        <f>SUM(DH77:DH80)</f>
        <v/>
      </c>
      <c r="DI81" s="979">
        <f>SUM(DI77:DI80)</f>
        <v/>
      </c>
      <c r="DJ81" s="979">
        <f>SUM(DJ77:DJ80)</f>
        <v/>
      </c>
      <c r="DK81" s="979">
        <f>SUM(DK77:DK80)</f>
        <v/>
      </c>
      <c r="DL81" s="979">
        <f>SUM(DL77:DL80)</f>
        <v/>
      </c>
      <c r="DM81" s="979">
        <f>SUM(DM77:DM80)</f>
        <v/>
      </c>
      <c r="DN81" s="979">
        <f>SUM(DN77:DN80)</f>
        <v/>
      </c>
      <c r="DO81" s="979">
        <f>SUM(DO77:DO80)</f>
        <v/>
      </c>
      <c r="DP81" s="979">
        <f>SUM(DP77:DP80)</f>
        <v/>
      </c>
      <c r="DQ81" s="979">
        <f>SUM(DQ77:DQ80)</f>
        <v/>
      </c>
      <c r="DR81" s="979">
        <f>SUM(DR77:DR80)</f>
        <v/>
      </c>
      <c r="DS81" s="979">
        <f>SUM(DS77:DS80)</f>
        <v/>
      </c>
      <c r="DT81" s="979">
        <f>SUM(DT77:DT80)</f>
        <v/>
      </c>
      <c r="DU81" s="979">
        <f>SUM(DU77:DU80)</f>
        <v/>
      </c>
      <c r="DV81" s="979">
        <f>SUM(DV77:DV80)</f>
        <v/>
      </c>
      <c r="DW81" s="979">
        <f>SUM(DW77:DW80)</f>
        <v/>
      </c>
      <c r="DX81" s="979">
        <f>SUM(DX77:DX80)</f>
        <v/>
      </c>
      <c r="DY81" s="979">
        <f>SUM(DY77:DY80)</f>
        <v/>
      </c>
      <c r="DZ81" s="979">
        <f>SUM(DZ77:DZ80)</f>
        <v/>
      </c>
      <c r="EA81" s="979">
        <f>SUM(EA77:EA80)</f>
        <v/>
      </c>
      <c r="EB81" s="979">
        <f>SUM(EB77:EB80)</f>
        <v/>
      </c>
      <c r="EC81" s="979">
        <f>SUM(EC77:EC80)</f>
        <v/>
      </c>
      <c r="ED81" s="979">
        <f>SUM(ED77:ED80)</f>
        <v/>
      </c>
      <c r="EE81" s="979">
        <f>SUM(EE77:EE80)</f>
        <v/>
      </c>
      <c r="EF81" s="979">
        <f>SUM(EF77:EF80)</f>
        <v/>
      </c>
      <c r="EG81" s="979">
        <f>SUM(EG77:EG80)</f>
        <v/>
      </c>
      <c r="EH81" s="979">
        <f>SUM(EH77:EH80)</f>
        <v/>
      </c>
      <c r="EI81" s="979">
        <f>SUM(EI77:EI80)</f>
        <v/>
      </c>
      <c r="EJ81" s="979">
        <f>SUM(EJ77:EJ80)</f>
        <v/>
      </c>
      <c r="EK81" s="979">
        <f>SUM(EK77:EK80)</f>
        <v/>
      </c>
      <c r="EL81" s="979">
        <f>SUM(EL77:EL80)</f>
        <v/>
      </c>
      <c r="EM81" s="979">
        <f>SUM(EM77:EM80)</f>
        <v/>
      </c>
      <c r="EN81" s="979">
        <f>SUM(EN77:EN80)</f>
        <v/>
      </c>
      <c r="EO81" s="979">
        <f>SUM(EO77:EO80)</f>
        <v/>
      </c>
      <c r="EP81" s="979">
        <f>SUM(EP77:EP80)</f>
        <v/>
      </c>
      <c r="EQ81" s="979">
        <f>SUM(EQ77:EQ80)</f>
        <v/>
      </c>
      <c r="ER81" s="979">
        <f>SUM(ER77:ER80)</f>
        <v/>
      </c>
      <c r="ES81" s="979">
        <f>SUM(ES77:ES80)</f>
        <v/>
      </c>
      <c r="ET81" s="979">
        <f>SUM(ET77:ET80)</f>
        <v/>
      </c>
      <c r="EU81" s="979">
        <f>SUM(EU77:EU80)</f>
        <v/>
      </c>
      <c r="EV81" s="979">
        <f>SUM(EV77:EV80)</f>
        <v/>
      </c>
    </row>
    <row r="82" outlineLevel="1" ht="15" customHeight="1" s="546">
      <c r="C82" s="759">
        <f>R82</f>
        <v/>
      </c>
      <c r="E82" s="982" t="n"/>
      <c r="F82" s="961">
        <f>SUMIFS($T82:$EW82,$T$2:$EW$2,F$2)</f>
        <v/>
      </c>
      <c r="G82" s="961">
        <f>SUMIFS($T82:$EW82,$T$2:$EW$2,G$2)</f>
        <v/>
      </c>
      <c r="H82" s="961">
        <f>SUMIFS($T82:$EW82,$T$2:$EW$2,H$2)</f>
        <v/>
      </c>
      <c r="I82" s="961">
        <f>SUMIFS($T82:$EW82,$T$2:$EW$2,I$2)</f>
        <v/>
      </c>
      <c r="J82" s="961">
        <f>SUMIFS($T82:$EW82,$T$2:$EW$2,J$2)</f>
        <v/>
      </c>
      <c r="K82" s="961">
        <f>SUMIFS($T82:$EW82,$T$2:$EW$2,K$2)</f>
        <v/>
      </c>
      <c r="L82" s="961">
        <f>SUMIFS($T82:$EW82,$T$2:$EW$2,L$2)</f>
        <v/>
      </c>
      <c r="M82" s="961">
        <f>SUMIFS($T82:$EW82,$T$2:$EW$2,M$2)</f>
        <v/>
      </c>
      <c r="N82" s="961">
        <f>SUMIFS($T82:$EW82,$T$2:$EW$2,N$2)</f>
        <v/>
      </c>
      <c r="O82" s="961">
        <f>SUMIFS($T82:$EW82,$T$2:$EW$2,O$2)</f>
        <v/>
      </c>
      <c r="P82" s="961">
        <f>SUMIFS($T82:$EW82,$T$2:$EW$2,P$2)</f>
        <v/>
      </c>
      <c r="R82" s="759" t="inlineStr">
        <is>
          <t>NCF After Debt Service</t>
        </is>
      </c>
      <c r="T82" s="961" t="n"/>
      <c r="U82" s="961">
        <f>IF(U2&gt;Hold,0,U44+U69+U70)</f>
        <v/>
      </c>
      <c r="V82" s="961">
        <f>IF(V2&gt;Hold,0,V44+V69+V70)</f>
        <v/>
      </c>
      <c r="W82" s="961">
        <f>IF(W2&gt;Hold,0,W44+W69+W70)</f>
        <v/>
      </c>
      <c r="X82" s="961">
        <f>IF(X2&gt;Hold,0,X44+X69+X70)</f>
        <v/>
      </c>
      <c r="Y82" s="961">
        <f>IF(Y2&gt;Hold,0,Y44+Y69+Y70)</f>
        <v/>
      </c>
      <c r="Z82" s="961">
        <f>IF(Z2&gt;Hold,0,Z44+Z69+Z70)</f>
        <v/>
      </c>
      <c r="AA82" s="961">
        <f>IF(AA2&gt;Hold,0,AA44+AA69+AA70)</f>
        <v/>
      </c>
      <c r="AB82" s="961">
        <f>IF(AB2&gt;Hold,0,AB44+AB69+AB70)</f>
        <v/>
      </c>
      <c r="AC82" s="961">
        <f>IF(AC2&gt;Hold,0,AC44+AC69+AC70)</f>
        <v/>
      </c>
      <c r="AD82" s="961">
        <f>IF(AD2&gt;Hold,0,AD44+AD69+AD70)</f>
        <v/>
      </c>
      <c r="AE82" s="961">
        <f>IF(AE2&gt;Hold,0,AE44+AE69+AE70)</f>
        <v/>
      </c>
      <c r="AF82" s="961">
        <f>IF(AF2&gt;Hold,0,AF44+AF69+AF70)</f>
        <v/>
      </c>
      <c r="AG82" s="961">
        <f>IF(AG2&gt;Hold,0,AG44+AG69+AG70)</f>
        <v/>
      </c>
      <c r="AH82" s="961">
        <f>IF(AH2&gt;Hold,0,AH44+AH69+AH70)</f>
        <v/>
      </c>
      <c r="AI82" s="961">
        <f>IF(AI2&gt;Hold,0,AI44+AI69+AI70)</f>
        <v/>
      </c>
      <c r="AJ82" s="961">
        <f>IF(AJ2&gt;Hold,0,AJ44+AJ69+AJ70)</f>
        <v/>
      </c>
      <c r="AK82" s="961">
        <f>IF(AK2&gt;Hold,0,AK44+AK69+AK70)</f>
        <v/>
      </c>
      <c r="AL82" s="961">
        <f>IF(AL2&gt;Hold,0,AL44+AL69+AL70)</f>
        <v/>
      </c>
      <c r="AM82" s="961">
        <f>IF(AM2&gt;Hold,0,AM44+AM69+AM70)</f>
        <v/>
      </c>
      <c r="AN82" s="961">
        <f>IF(AN2&gt;Hold,0,AN44+AN69+AN70)</f>
        <v/>
      </c>
      <c r="AO82" s="961">
        <f>IF(AO2&gt;Hold,0,AO44+AO69+AO70)</f>
        <v/>
      </c>
      <c r="AP82" s="961">
        <f>IF(AP2&gt;Hold,0,AP44+AP69+AP70)</f>
        <v/>
      </c>
      <c r="AQ82" s="961">
        <f>IF(AQ2&gt;Hold,0,AQ44+AQ69+AQ70)</f>
        <v/>
      </c>
      <c r="AR82" s="961">
        <f>IF(AR2&gt;Hold,0,AR44+AR69+AR70)</f>
        <v/>
      </c>
      <c r="AS82" s="961">
        <f>IF(AS2&gt;Hold,0,AS44+AS69+AS70)</f>
        <v/>
      </c>
      <c r="AT82" s="961">
        <f>IF(AT2&gt;Hold,0,AT44+AT69+AT70)</f>
        <v/>
      </c>
      <c r="AU82" s="961">
        <f>IF(AU2&gt;Hold,0,AU44+AU69+AU70)</f>
        <v/>
      </c>
      <c r="AV82" s="961">
        <f>IF(AV2&gt;Hold,0,AV44+AV69+AV70)</f>
        <v/>
      </c>
      <c r="AW82" s="961">
        <f>IF(AW2&gt;Hold,0,AW44+AW69+AW70)</f>
        <v/>
      </c>
      <c r="AX82" s="961">
        <f>IF(AX2&gt;Hold,0,AX44+AX69+AX70)</f>
        <v/>
      </c>
      <c r="AY82" s="961">
        <f>IF(AY2&gt;Hold,0,AY44+AY69+AY70)</f>
        <v/>
      </c>
      <c r="AZ82" s="961">
        <f>IF(AZ2&gt;Hold,0,AZ44+AZ69+AZ70)</f>
        <v/>
      </c>
      <c r="BA82" s="961">
        <f>IF(BA2&gt;Hold,0,BA44+BA69+BA70)</f>
        <v/>
      </c>
      <c r="BB82" s="961">
        <f>IF(BB2&gt;Hold,0,BB44+BB69+BB70)</f>
        <v/>
      </c>
      <c r="BC82" s="961">
        <f>IF(BC2&gt;Hold,0,BC44+BC69+BC70)</f>
        <v/>
      </c>
      <c r="BD82" s="961">
        <f>IF(BD2&gt;Hold,0,BD44+BD69+BD70)</f>
        <v/>
      </c>
      <c r="BE82" s="961">
        <f>IF(BE2&gt;Hold,0,BE44+BE69+BE70)</f>
        <v/>
      </c>
      <c r="BF82" s="961">
        <f>IF(BF2&gt;Hold,0,BF44+BF69+BF70)</f>
        <v/>
      </c>
      <c r="BG82" s="961">
        <f>IF(BG2&gt;Hold,0,BG44+BG69+BG70)</f>
        <v/>
      </c>
      <c r="BH82" s="961">
        <f>IF(BH2&gt;Hold,0,BH44+BH69+BH70)</f>
        <v/>
      </c>
      <c r="BI82" s="961">
        <f>IF(BI2&gt;Hold,0,BI44+BI69+BI70)</f>
        <v/>
      </c>
      <c r="BJ82" s="961">
        <f>IF(BJ2&gt;Hold,0,BJ44+BJ69+BJ70)</f>
        <v/>
      </c>
      <c r="BK82" s="961">
        <f>IF(BK2&gt;Hold,0,BK44+BK69+BK70)</f>
        <v/>
      </c>
      <c r="BL82" s="961">
        <f>IF(BL2&gt;Hold,0,BL44+BL69+BL70)</f>
        <v/>
      </c>
      <c r="BM82" s="961">
        <f>IF(BM2&gt;Hold,0,BM44+BM69+BM70)</f>
        <v/>
      </c>
      <c r="BN82" s="961">
        <f>IF(BN2&gt;Hold,0,BN44+BN69+BN70)</f>
        <v/>
      </c>
      <c r="BO82" s="961">
        <f>IF(BO2&gt;Hold,0,BO44+BO69+BO70)</f>
        <v/>
      </c>
      <c r="BP82" s="961">
        <f>IF(BP2&gt;Hold,0,BP44+BP69+BP70)</f>
        <v/>
      </c>
      <c r="BQ82" s="961">
        <f>IF(BQ2&gt;Hold,0,BQ44+BQ69+BQ70)</f>
        <v/>
      </c>
      <c r="BR82" s="961">
        <f>IF(BR2&gt;Hold,0,BR44+BR69+BR70)</f>
        <v/>
      </c>
      <c r="BS82" s="961">
        <f>IF(BS2&gt;Hold,0,BS44+BS69+BS70)</f>
        <v/>
      </c>
      <c r="BT82" s="961">
        <f>IF(BT2&gt;Hold,0,BT44+BT69+BT70)</f>
        <v/>
      </c>
      <c r="BU82" s="961">
        <f>IF(BU2&gt;Hold,0,BU44+BU69+BU70)</f>
        <v/>
      </c>
      <c r="BV82" s="961">
        <f>IF(BV2&gt;Hold,0,BV44+BV69+BV70)</f>
        <v/>
      </c>
      <c r="BW82" s="961">
        <f>IF(BW2&gt;Hold,0,BW44+BW69+BW70)</f>
        <v/>
      </c>
      <c r="BX82" s="961">
        <f>IF(BX2&gt;Hold,0,BX44+BX69+BX70)</f>
        <v/>
      </c>
      <c r="BY82" s="961">
        <f>IF(BY2&gt;Hold,0,BY44+BY69+BY70)</f>
        <v/>
      </c>
      <c r="BZ82" s="961">
        <f>IF(BZ2&gt;Hold,0,BZ44+BZ69+BZ70)</f>
        <v/>
      </c>
      <c r="CA82" s="961">
        <f>IF(CA2&gt;Hold,0,CA44+CA69+CA70)</f>
        <v/>
      </c>
      <c r="CB82" s="961">
        <f>IF(CB2&gt;Hold,0,CB44+CB69+CB70)</f>
        <v/>
      </c>
      <c r="CC82" s="961">
        <f>IF(CC2&gt;Hold,0,CC44+CC69+CC70)</f>
        <v/>
      </c>
      <c r="CD82" s="961">
        <f>IF(CD2&gt;Hold,0,CD44+CD69+CD70)</f>
        <v/>
      </c>
      <c r="CE82" s="961">
        <f>IF(CE2&gt;Hold,0,CE44+CE69+CE70)</f>
        <v/>
      </c>
      <c r="CF82" s="961">
        <f>IF(CF2&gt;Hold,0,CF44+CF69+CF70)</f>
        <v/>
      </c>
      <c r="CG82" s="961">
        <f>IF(CG2&gt;Hold,0,CG44+CG69+CG70)</f>
        <v/>
      </c>
      <c r="CH82" s="961">
        <f>IF(CH2&gt;Hold,0,CH44+CH69+CH70)</f>
        <v/>
      </c>
      <c r="CI82" s="961">
        <f>IF(CI2&gt;Hold,0,CI44+CI69+CI70)</f>
        <v/>
      </c>
      <c r="CJ82" s="961">
        <f>IF(CJ2&gt;Hold,0,CJ44+CJ69+CJ70)</f>
        <v/>
      </c>
      <c r="CK82" s="961">
        <f>IF(CK2&gt;Hold,0,CK44+CK69+CK70)</f>
        <v/>
      </c>
      <c r="CL82" s="961">
        <f>IF(CL2&gt;Hold,0,CL44+CL69+CL70)</f>
        <v/>
      </c>
      <c r="CM82" s="961">
        <f>IF(CM2&gt;Hold,0,CM44+CM69+CM70)</f>
        <v/>
      </c>
      <c r="CN82" s="961">
        <f>IF(CN2&gt;Hold,0,CN44+CN69+CN70)</f>
        <v/>
      </c>
      <c r="CO82" s="961">
        <f>IF(CO2&gt;Hold,0,CO44+CO69+CO70)</f>
        <v/>
      </c>
      <c r="CP82" s="961">
        <f>IF(CP2&gt;Hold,0,CP44+CP69+CP70)</f>
        <v/>
      </c>
      <c r="CQ82" s="961">
        <f>IF(CQ2&gt;Hold,0,CQ44+CQ69+CQ70)</f>
        <v/>
      </c>
      <c r="CR82" s="961">
        <f>IF(CR2&gt;Hold,0,CR44+CR69+CR70)</f>
        <v/>
      </c>
      <c r="CS82" s="961">
        <f>IF(CS2&gt;Hold,0,CS44+CS69+CS70)</f>
        <v/>
      </c>
      <c r="CT82" s="961">
        <f>IF(CT2&gt;Hold,0,CT44+CT69+CT70)</f>
        <v/>
      </c>
      <c r="CU82" s="961">
        <f>IF(CU2&gt;Hold,0,CU44+CU69+CU70)</f>
        <v/>
      </c>
      <c r="CV82" s="961">
        <f>IF(CV2&gt;Hold,0,CV44+CV69+CV70)</f>
        <v/>
      </c>
      <c r="CW82" s="961">
        <f>IF(CW2&gt;Hold,0,CW44+CW69+CW70)</f>
        <v/>
      </c>
      <c r="CX82" s="961">
        <f>IF(CX2&gt;Hold,0,CX44+CX69+CX70)</f>
        <v/>
      </c>
      <c r="CY82" s="961">
        <f>IF(CY2&gt;Hold,0,CY44+CY69+CY70)</f>
        <v/>
      </c>
      <c r="CZ82" s="961">
        <f>IF(CZ2&gt;Hold,0,CZ44+CZ69+CZ70)</f>
        <v/>
      </c>
      <c r="DA82" s="961">
        <f>IF(DA2&gt;Hold,0,DA44+DA69+DA70)</f>
        <v/>
      </c>
      <c r="DB82" s="961">
        <f>IF(DB2&gt;Hold,0,DB44+DB69+DB70)</f>
        <v/>
      </c>
      <c r="DC82" s="961">
        <f>IF(DC2&gt;Hold,0,DC44+DC69+DC70)</f>
        <v/>
      </c>
      <c r="DD82" s="961">
        <f>IF(DD2&gt;Hold,0,DD44+DD69+DD70)</f>
        <v/>
      </c>
      <c r="DE82" s="961">
        <f>IF(DE2&gt;Hold,0,DE44+DE69+DE70)</f>
        <v/>
      </c>
      <c r="DF82" s="961">
        <f>IF(DF2&gt;Hold,0,DF44+DF69+DF70)</f>
        <v/>
      </c>
      <c r="DG82" s="961">
        <f>IF(DG2&gt;Hold,0,DG44+DG69+DG70)</f>
        <v/>
      </c>
      <c r="DH82" s="961">
        <f>IF(DH2&gt;Hold,0,DH44+DH69+DH70)</f>
        <v/>
      </c>
      <c r="DI82" s="961">
        <f>IF(DI2&gt;Hold,0,DI44+DI69+DI70)</f>
        <v/>
      </c>
      <c r="DJ82" s="961">
        <f>IF(DJ2&gt;Hold,0,DJ44+DJ69+DJ70)</f>
        <v/>
      </c>
      <c r="DK82" s="961">
        <f>IF(DK2&gt;Hold,0,DK44+DK69+DK70)</f>
        <v/>
      </c>
      <c r="DL82" s="961">
        <f>IF(DL2&gt;Hold,0,DL44+DL69+DL70)</f>
        <v/>
      </c>
      <c r="DM82" s="961">
        <f>IF(DM2&gt;Hold,0,DM44+DM69+DM70)</f>
        <v/>
      </c>
      <c r="DN82" s="961">
        <f>IF(DN2&gt;Hold,0,DN44+DN69+DN70)</f>
        <v/>
      </c>
      <c r="DO82" s="961">
        <f>IF(DO2&gt;Hold,0,DO44+DO69+DO70)</f>
        <v/>
      </c>
      <c r="DP82" s="961">
        <f>IF(DP2&gt;Hold,0,DP44+DP69+DP70)</f>
        <v/>
      </c>
      <c r="DQ82" s="961">
        <f>IF(DQ2&gt;Hold,0,DQ44+DQ69+DQ70)</f>
        <v/>
      </c>
      <c r="DR82" s="961">
        <f>IF(DR2&gt;Hold,0,DR44+DR69+DR70)</f>
        <v/>
      </c>
      <c r="DS82" s="961">
        <f>IF(DS2&gt;Hold,0,DS44+DS69+DS70)</f>
        <v/>
      </c>
      <c r="DT82" s="961">
        <f>IF(DT2&gt;Hold,0,DT44+DT69+DT70)</f>
        <v/>
      </c>
      <c r="DU82" s="961">
        <f>IF(DU2&gt;Hold,0,DU44+DU69+DU70)</f>
        <v/>
      </c>
      <c r="DV82" s="961">
        <f>IF(DV2&gt;Hold,0,DV44+DV69+DV70)</f>
        <v/>
      </c>
      <c r="DW82" s="961">
        <f>IF(DW2&gt;Hold,0,DW44+DW69+DW70)</f>
        <v/>
      </c>
      <c r="DX82" s="961">
        <f>IF(DX2&gt;Hold,0,DX44+DX69+DX70)</f>
        <v/>
      </c>
      <c r="DY82" s="961">
        <f>IF(DY2&gt;Hold,0,DY44+DY69+DY70)</f>
        <v/>
      </c>
      <c r="DZ82" s="961">
        <f>IF(DZ2&gt;Hold,0,DZ44+DZ69+DZ70)</f>
        <v/>
      </c>
      <c r="EA82" s="961">
        <f>IF(EA2&gt;Hold,0,EA44+EA69+EA70)</f>
        <v/>
      </c>
      <c r="EB82" s="961">
        <f>IF(EB2&gt;Hold,0,EB44+EB69+EB70)</f>
        <v/>
      </c>
      <c r="EC82" s="961">
        <f>IF(EC2&gt;Hold,0,EC44+EC69+EC70)</f>
        <v/>
      </c>
      <c r="ED82" s="961">
        <f>IF(ED2&gt;Hold,0,ED44+ED69+ED70)</f>
        <v/>
      </c>
      <c r="EE82" s="961">
        <f>IF(EE2&gt;Hold,0,EE44+EE69+EE70)</f>
        <v/>
      </c>
      <c r="EF82" s="961">
        <f>IF(EF2&gt;Hold,0,EF44+EF69+EF70)</f>
        <v/>
      </c>
      <c r="EG82" s="961">
        <f>IF(EG2&gt;Hold,0,EG44+EG69+EG70)</f>
        <v/>
      </c>
      <c r="EH82" s="961">
        <f>IF(EH2&gt;Hold,0,EH44+EH69+EH70)</f>
        <v/>
      </c>
      <c r="EI82" s="961">
        <f>IF(EI2&gt;Hold,0,EI44+EI69+EI70)</f>
        <v/>
      </c>
      <c r="EJ82" s="961">
        <f>IF(EJ2&gt;Hold,0,EJ44+EJ69+EJ70)</f>
        <v/>
      </c>
      <c r="EK82" s="961">
        <f>IF(EK2&gt;Hold,0,EK44+EK69+EK70)</f>
        <v/>
      </c>
      <c r="EL82" s="961">
        <f>IF(EL2&gt;Hold,0,EL44+EL69+EL70)</f>
        <v/>
      </c>
      <c r="EM82" s="961">
        <f>IF(EM2&gt;Hold,0,EM44+EM69+EM70)</f>
        <v/>
      </c>
      <c r="EN82" s="961">
        <f>IF(EN2&gt;Hold,0,EN44+EN69+EN70)</f>
        <v/>
      </c>
      <c r="EO82" s="961">
        <f>IF(EO2&gt;Hold,0,EO44+EO69+EO70)</f>
        <v/>
      </c>
      <c r="EP82" s="961">
        <f>IF(EP2&gt;Hold,0,EP44+EP69+EP70)</f>
        <v/>
      </c>
      <c r="EQ82" s="961">
        <f>IF(EQ2&gt;Hold,0,EQ44+EQ69+EQ70)</f>
        <v/>
      </c>
      <c r="ER82" s="961">
        <f>IF(ER2&gt;Hold,0,ER44+ER69+ER70)</f>
        <v/>
      </c>
      <c r="ES82" s="961">
        <f>IF(ES2&gt;Hold,0,ES44+ES69+ES70)</f>
        <v/>
      </c>
      <c r="ET82" s="961">
        <f>IF(ET2&gt;Hold,0,ET44+ET69+ET70)</f>
        <v/>
      </c>
      <c r="EU82" s="961">
        <f>IF(EU2&gt;Hold,0,EU44+EU69+EU70)</f>
        <v/>
      </c>
      <c r="EV82" s="961">
        <f>IF(EV2&gt;Hold,0,EV44+EV69+EV70)</f>
        <v/>
      </c>
    </row>
    <row r="83" outlineLevel="1" ht="15.75" customHeight="1" s="546">
      <c r="C83" s="759">
        <f>R83</f>
        <v/>
      </c>
      <c r="E83" s="982" t="n"/>
      <c r="F83" s="961">
        <f>IFERROR(INDEX($T$83:$EW$83,MATCH(F$2*12,$T$3:$EW$3,0)),0)</f>
        <v/>
      </c>
      <c r="G83" s="961">
        <f>IFERROR(INDEX($T$83:$EW$83,MATCH(G$2*12,$T$3:$EW$3,0)),0)</f>
        <v/>
      </c>
      <c r="H83" s="961">
        <f>IFERROR(INDEX($T$83:$EW$83,MATCH(H$2*12,$T$3:$EW$3,0)),0)</f>
        <v/>
      </c>
      <c r="I83" s="961">
        <f>IFERROR(INDEX($T$83:$EW$83,MATCH(I$2*12,$T$3:$EW$3,0)),0)</f>
        <v/>
      </c>
      <c r="J83" s="961">
        <f>IFERROR(INDEX($T$83:$EW$83,MATCH(J$2*12,$T$3:$EW$3,0)),0)</f>
        <v/>
      </c>
      <c r="K83" s="961">
        <f>IFERROR(INDEX($T$83:$EW$83,MATCH(K$2*12,$T$3:$EW$3,0)),0)</f>
        <v/>
      </c>
      <c r="L83" s="961">
        <f>IFERROR(INDEX($T$83:$EW$83,MATCH(L$2*12,$T$3:$EW$3,0)),0)</f>
        <v/>
      </c>
      <c r="M83" s="961">
        <f>IFERROR(INDEX($T$83:$EW$83,MATCH(M$2*12,$T$3:$EW$3,0)),0)</f>
        <v/>
      </c>
      <c r="N83" s="961">
        <f>IFERROR(INDEX($T$83:$EW$83,MATCH(N$2*12,$T$3:$EW$3,0)),0)</f>
        <v/>
      </c>
      <c r="O83" s="961">
        <f>IFERROR(INDEX($T$83:$EW$83,MATCH(O$2*12,$T$3:$EW$3,0)),0)</f>
        <v/>
      </c>
      <c r="P83" s="961">
        <f>IFERROR(INDEX($T$83:$EW$83,MATCH(P$2*12,$T$3:$EW$3,0)),0)</f>
        <v/>
      </c>
      <c r="R83" s="759" t="inlineStr">
        <is>
          <t>Equity Basis</t>
        </is>
      </c>
      <c r="T83" s="961">
        <f>IFERROR(IF(T2&gt;Hold,0,IF(T3=0,-T81,IF(T81&lt;0,-T81+S83,S83))),0)</f>
        <v/>
      </c>
      <c r="U83" s="961">
        <f>IFERROR(IF(U2&gt;Hold,0,IF(U3=0,-U81,IF(U81&lt;0,-U81+T83,T83))),0)</f>
        <v/>
      </c>
      <c r="V83" s="961">
        <f>IFERROR(IF(V2&gt;Hold,0,IF(V3=0,-V81,IF(V81&lt;0,-V81+U83,U83))),0)</f>
        <v/>
      </c>
      <c r="W83" s="961">
        <f>IFERROR(IF(W2&gt;Hold,0,IF(W3=0,-W81,IF(W81&lt;0,-W81+V83,V83))),0)</f>
        <v/>
      </c>
      <c r="X83" s="961">
        <f>IFERROR(IF(X2&gt;Hold,0,IF(X3=0,-X81,IF(X81&lt;0,-X81+W83,W83))),0)</f>
        <v/>
      </c>
      <c r="Y83" s="961">
        <f>IFERROR(IF(Y2&gt;Hold,0,IF(Y3=0,-Y81,IF(Y81&lt;0,-Y81+X83,X83))),0)</f>
        <v/>
      </c>
      <c r="Z83" s="961">
        <f>IFERROR(IF(Z2&gt;Hold,0,IF(Z3=0,-Z81,IF(Z81&lt;0,-Z81+Y83,Y83))),0)</f>
        <v/>
      </c>
      <c r="AA83" s="961">
        <f>IFERROR(IF(AA2&gt;Hold,0,IF(AA3=0,-AA81,IF(AA81&lt;0,-AA81+Z83,Z83))),0)</f>
        <v/>
      </c>
      <c r="AB83" s="961">
        <f>IFERROR(IF(AB2&gt;Hold,0,IF(AB3=0,-AB81,IF(AB81&lt;0,-AB81+AA83,AA83))),0)</f>
        <v/>
      </c>
      <c r="AC83" s="961">
        <f>IFERROR(IF(AC2&gt;Hold,0,IF(AC3=0,-AC81,IF(AC81&lt;0,-AC81+AB83,AB83))),0)</f>
        <v/>
      </c>
      <c r="AD83" s="961">
        <f>IFERROR(IF(AD2&gt;Hold,0,IF(AD3=0,-AD81,IF(AD81&lt;0,-AD81+AC83,AC83))),0)</f>
        <v/>
      </c>
      <c r="AE83" s="961">
        <f>IFERROR(IF(AE2&gt;Hold,0,IF(AE3=0,-AE81,IF(AE81&lt;0,-AE81+AD83,AD83))),0)</f>
        <v/>
      </c>
      <c r="AF83" s="961">
        <f>IFERROR(IF(AF2&gt;Hold,0,IF(AF3=0,-AF81,IF(AF81&lt;0,-AF81+AE83,AE83))),0)</f>
        <v/>
      </c>
      <c r="AG83" s="961">
        <f>IFERROR(IF(AG2&gt;Hold,0,IF(AG3=0,-AG81,IF(AG81&lt;0,-AG81+AF83,AF83))),0)</f>
        <v/>
      </c>
      <c r="AH83" s="961">
        <f>IFERROR(IF(AH2&gt;Hold,0,IF(AH3=0,-AH81,IF(AH81&lt;0,-AH81+AG83,AG83))),0)</f>
        <v/>
      </c>
      <c r="AI83" s="961">
        <f>IFERROR(IF(AI2&gt;Hold,0,IF(AI3=0,-AI81,IF(AI81&lt;0,-AI81+AH83,AH83))),0)</f>
        <v/>
      </c>
      <c r="AJ83" s="961">
        <f>IFERROR(IF(AJ2&gt;Hold,0,IF(AJ3=0,-AJ81,IF(AJ81&lt;0,-AJ81+AI83,AI83))),0)</f>
        <v/>
      </c>
      <c r="AK83" s="961">
        <f>IFERROR(IF(AK2&gt;Hold,0,IF(AK3=0,-AK81,IF(AK81&lt;0,-AK81+AJ83,AJ83))),0)</f>
        <v/>
      </c>
      <c r="AL83" s="961">
        <f>IFERROR(IF(AL2&gt;Hold,0,IF(AL3=0,-AL81,IF(AL81&lt;0,-AL81+AK83,AK83))),0)</f>
        <v/>
      </c>
      <c r="AM83" s="961">
        <f>IFERROR(IF(AM2&gt;Hold,0,IF(AM3=0,-AM81,IF(AM81&lt;0,-AM81+AL83,AL83))),0)</f>
        <v/>
      </c>
      <c r="AN83" s="961">
        <f>IFERROR(IF(AN2&gt;Hold,0,IF(AN3=0,-AN81,IF(AN81&lt;0,-AN81+AM83,AM83))),0)</f>
        <v/>
      </c>
      <c r="AO83" s="961">
        <f>IFERROR(IF(AO2&gt;Hold,0,IF(AO3=0,-AO81,IF(AO81&lt;0,-AO81+AN83,AN83))),0)</f>
        <v/>
      </c>
      <c r="AP83" s="961">
        <f>IFERROR(IF(AP2&gt;Hold,0,IF(AP3=0,-AP81,IF(AP81&lt;0,-AP81+AO83,AO83))),0)</f>
        <v/>
      </c>
      <c r="AQ83" s="961">
        <f>IFERROR(IF(AQ2&gt;Hold,0,IF(AQ3=0,-AQ81,IF(AQ81&lt;0,-AQ81+AP83,AP83))),0)</f>
        <v/>
      </c>
      <c r="AR83" s="961">
        <f>IFERROR(IF(AR2&gt;Hold,0,IF(AR3=0,-AR81,IF(AR81&lt;0,-AR81+AQ83,AQ83))),0)</f>
        <v/>
      </c>
      <c r="AS83" s="961">
        <f>IFERROR(IF(AS2&gt;Hold,0,IF(AS3=0,-AS81,IF(AS81&lt;0,-AS81+AR83,AR83))),0)</f>
        <v/>
      </c>
      <c r="AT83" s="961">
        <f>IFERROR(IF(AT2&gt;Hold,0,IF(AT3=0,-AT81,IF(AT81&lt;0,-AT81+AS83,AS83))),0)</f>
        <v/>
      </c>
      <c r="AU83" s="961">
        <f>IFERROR(IF(AU2&gt;Hold,0,IF(AU3=0,-AU81,IF(AU81&lt;0,-AU81+AT83,AT83))),0)</f>
        <v/>
      </c>
      <c r="AV83" s="961">
        <f>IFERROR(IF(AV2&gt;Hold,0,IF(AV3=0,-AV81,IF(AV81&lt;0,-AV81+AU83,AU83))),0)</f>
        <v/>
      </c>
      <c r="AW83" s="961">
        <f>IFERROR(IF(AW2&gt;Hold,0,IF(AW3=0,-AW81,IF(AW81&lt;0,-AW81+AV83,AV83))),0)</f>
        <v/>
      </c>
      <c r="AX83" s="961">
        <f>IFERROR(IF(AX2&gt;Hold,0,IF(AX3=0,-AX81,IF(AX81&lt;0,-AX81+AW83,AW83))),0)</f>
        <v/>
      </c>
      <c r="AY83" s="961">
        <f>IFERROR(IF(AY2&gt;Hold,0,IF(AY3=0,-AY81,IF(AY81&lt;0,-AY81+AX83,AX83))),0)</f>
        <v/>
      </c>
      <c r="AZ83" s="961">
        <f>IFERROR(IF(AZ2&gt;Hold,0,IF(AZ3=0,-AZ81,IF(AZ81&lt;0,-AZ81+AY83,AY83))),0)</f>
        <v/>
      </c>
      <c r="BA83" s="961">
        <f>IFERROR(IF(BA2&gt;Hold,0,IF(BA3=0,-BA81,IF(BA81&lt;0,-BA81+AZ83,AZ83))),0)</f>
        <v/>
      </c>
      <c r="BB83" s="961">
        <f>IFERROR(IF(BB2&gt;Hold,0,IF(BB3=0,-BB81,IF(BB81&lt;0,-BB81+BA83,BA83))),0)</f>
        <v/>
      </c>
      <c r="BC83" s="961">
        <f>IFERROR(IF(BC2&gt;Hold,0,IF(BC3=0,-BC81,IF(BC81&lt;0,-BC81+BB83,BB83))),0)</f>
        <v/>
      </c>
      <c r="BD83" s="961">
        <f>IFERROR(IF(BD2&gt;Hold,0,IF(BD3=0,-BD81,IF(BD81&lt;0,-BD81+BC83,BC83))),0)</f>
        <v/>
      </c>
      <c r="BE83" s="961">
        <f>IFERROR(IF(BE2&gt;Hold,0,IF(BE3=0,-BE81,IF(BE81&lt;0,-BE81+BD83,BD83))),0)</f>
        <v/>
      </c>
      <c r="BF83" s="961">
        <f>IFERROR(IF(BF2&gt;Hold,0,IF(BF3=0,-BF81,IF(BF81&lt;0,-BF81+BE83,BE83))),0)</f>
        <v/>
      </c>
      <c r="BG83" s="961">
        <f>IFERROR(IF(BG2&gt;Hold,0,IF(BG3=0,-BG81,IF(BG81&lt;0,-BG81+BF83,BF83))),0)</f>
        <v/>
      </c>
      <c r="BH83" s="961">
        <f>IFERROR(IF(BH2&gt;Hold,0,IF(BH3=0,-BH81,IF(BH81&lt;0,-BH81+BG83,BG83))),0)</f>
        <v/>
      </c>
      <c r="BI83" s="961">
        <f>IFERROR(IF(BI2&gt;Hold,0,IF(BI3=0,-BI81,IF(BI81&lt;0,-BI81+BH83,BH83))),0)</f>
        <v/>
      </c>
      <c r="BJ83" s="961">
        <f>IFERROR(IF(BJ2&gt;Hold,0,IF(BJ3=0,-BJ81,IF(BJ81&lt;0,-BJ81+BI83,BI83))),0)</f>
        <v/>
      </c>
      <c r="BK83" s="961">
        <f>IFERROR(IF(BK2&gt;Hold,0,IF(BK3=0,-BK81,IF(BK81&lt;0,-BK81+BJ83,BJ83))),0)</f>
        <v/>
      </c>
      <c r="BL83" s="961">
        <f>IFERROR(IF(BL2&gt;Hold,0,IF(BL3=0,-BL81,IF(BL81&lt;0,-BL81+BK83,BK83))),0)</f>
        <v/>
      </c>
      <c r="BM83" s="961">
        <f>IFERROR(IF(BM2&gt;Hold,0,IF(BM3=0,-BM81,IF(BM81&lt;0,-BM81+BL83,BL83))),0)</f>
        <v/>
      </c>
      <c r="BN83" s="961">
        <f>IFERROR(IF(BN2&gt;Hold,0,IF(BN3=0,-BN81,IF(BN81&lt;0,-BN81+BM83,BM83))),0)</f>
        <v/>
      </c>
      <c r="BO83" s="961">
        <f>IFERROR(IF(BO2&gt;Hold,0,IF(BO3=0,-BO81,IF(BO81&lt;0,-BO81+BN83,BN83))),0)</f>
        <v/>
      </c>
      <c r="BP83" s="961">
        <f>IFERROR(IF(BP2&gt;Hold,0,IF(BP3=0,-BP81,IF(BP81&lt;0,-BP81+BO83,BO83))),0)</f>
        <v/>
      </c>
      <c r="BQ83" s="961">
        <f>IFERROR(IF(BQ2&gt;Hold,0,IF(BQ3=0,-BQ81,IF(BQ81&lt;0,-BQ81+BP83,BP83))),0)</f>
        <v/>
      </c>
      <c r="BR83" s="961">
        <f>IFERROR(IF(BR2&gt;Hold,0,IF(BR3=0,-BR81,IF(BR81&lt;0,-BR81+BQ83,BQ83))),0)</f>
        <v/>
      </c>
      <c r="BS83" s="961">
        <f>IFERROR(IF(BS2&gt;Hold,0,IF(BS3=0,-BS81,IF(BS81&lt;0,-BS81+BR83,BR83))),0)</f>
        <v/>
      </c>
      <c r="BT83" s="961">
        <f>IFERROR(IF(BT2&gt;Hold,0,IF(BT3=0,-BT81,IF(BT81&lt;0,-BT81+BS83,BS83))),0)</f>
        <v/>
      </c>
      <c r="BU83" s="961">
        <f>IFERROR(IF(BU2&gt;Hold,0,IF(BU3=0,-BU81,IF(BU81&lt;0,-BU81+BT83,BT83))),0)</f>
        <v/>
      </c>
      <c r="BV83" s="961">
        <f>IFERROR(IF(BV2&gt;Hold,0,IF(BV3=0,-BV81,IF(BV81&lt;0,-BV81+BU83,BU83))),0)</f>
        <v/>
      </c>
      <c r="BW83" s="961">
        <f>IFERROR(IF(BW2&gt;Hold,0,IF(BW3=0,-BW81,IF(BW81&lt;0,-BW81+BV83,BV83))),0)</f>
        <v/>
      </c>
      <c r="BX83" s="961">
        <f>IFERROR(IF(BX2&gt;Hold,0,IF(BX3=0,-BX81,IF(BX81&lt;0,-BX81+BW83,BW83))),0)</f>
        <v/>
      </c>
      <c r="BY83" s="961">
        <f>IFERROR(IF(BY2&gt;Hold,0,IF(BY3=0,-BY81,IF(BY81&lt;0,-BY81+BX83,BX83))),0)</f>
        <v/>
      </c>
      <c r="BZ83" s="961">
        <f>IFERROR(IF(BZ2&gt;Hold,0,IF(BZ3=0,-BZ81,IF(BZ81&lt;0,-BZ81+BY83,BY83))),0)</f>
        <v/>
      </c>
      <c r="CA83" s="961">
        <f>IFERROR(IF(CA2&gt;Hold,0,IF(CA3=0,-CA81,IF(CA81&lt;0,-CA81+BZ83,BZ83))),0)</f>
        <v/>
      </c>
      <c r="CB83" s="961">
        <f>IFERROR(IF(CB2&gt;Hold,0,IF(CB3=0,-CB81,IF(CB81&lt;0,-CB81+CA83,CA83))),0)</f>
        <v/>
      </c>
      <c r="CC83" s="961">
        <f>IFERROR(IF(CC2&gt;Hold,0,IF(CC3=0,-CC81,IF(CC81&lt;0,-CC81+CB83,CB83))),0)</f>
        <v/>
      </c>
      <c r="CD83" s="961">
        <f>IFERROR(IF(CD2&gt;Hold,0,IF(CD3=0,-CD81,IF(CD81&lt;0,-CD81+CC83,CC83))),0)</f>
        <v/>
      </c>
      <c r="CE83" s="961">
        <f>IFERROR(IF(CE2&gt;Hold,0,IF(CE3=0,-CE81,IF(CE81&lt;0,-CE81+CD83,CD83))),0)</f>
        <v/>
      </c>
      <c r="CF83" s="961">
        <f>IFERROR(IF(CF2&gt;Hold,0,IF(CF3=0,-CF81,IF(CF81&lt;0,-CF81+CE83,CE83))),0)</f>
        <v/>
      </c>
      <c r="CG83" s="961">
        <f>IFERROR(IF(CG2&gt;Hold,0,IF(CG3=0,-CG81,IF(CG81&lt;0,-CG81+CF83,CF83))),0)</f>
        <v/>
      </c>
      <c r="CH83" s="961">
        <f>IFERROR(IF(CH2&gt;Hold,0,IF(CH3=0,-CH81,IF(CH81&lt;0,-CH81+CG83,CG83))),0)</f>
        <v/>
      </c>
      <c r="CI83" s="961">
        <f>IFERROR(IF(CI2&gt;Hold,0,IF(CI3=0,-CI81,IF(CI81&lt;0,-CI81+CH83,CH83))),0)</f>
        <v/>
      </c>
      <c r="CJ83" s="961">
        <f>IFERROR(IF(CJ2&gt;Hold,0,IF(CJ3=0,-CJ81,IF(CJ81&lt;0,-CJ81+CI83,CI83))),0)</f>
        <v/>
      </c>
      <c r="CK83" s="961">
        <f>IFERROR(IF(CK2&gt;Hold,0,IF(CK3=0,-CK81,IF(CK81&lt;0,-CK81+CJ83,CJ83))),0)</f>
        <v/>
      </c>
      <c r="CL83" s="961">
        <f>IFERROR(IF(CL2&gt;Hold,0,IF(CL3=0,-CL81,IF(CL81&lt;0,-CL81+CK83,CK83))),0)</f>
        <v/>
      </c>
      <c r="CM83" s="961">
        <f>IFERROR(IF(CM2&gt;Hold,0,IF(CM3=0,-CM81,IF(CM81&lt;0,-CM81+CL83,CL83))),0)</f>
        <v/>
      </c>
      <c r="CN83" s="961">
        <f>IFERROR(IF(CN2&gt;Hold,0,IF(CN3=0,-CN81,IF(CN81&lt;0,-CN81+CM83,CM83))),0)</f>
        <v/>
      </c>
      <c r="CO83" s="961">
        <f>IFERROR(IF(CO2&gt;Hold,0,IF(CO3=0,-CO81,IF(CO81&lt;0,-CO81+CN83,CN83))),0)</f>
        <v/>
      </c>
      <c r="CP83" s="961">
        <f>IFERROR(IF(CP2&gt;Hold,0,IF(CP3=0,-CP81,IF(CP81&lt;0,-CP81+CO83,CO83))),0)</f>
        <v/>
      </c>
      <c r="CQ83" s="961">
        <f>IFERROR(IF(CQ2&gt;Hold,0,IF(CQ3=0,-CQ81,IF(CQ81&lt;0,-CQ81+CP83,CP83))),0)</f>
        <v/>
      </c>
      <c r="CR83" s="961">
        <f>IFERROR(IF(CR2&gt;Hold,0,IF(CR3=0,-CR81,IF(CR81&lt;0,-CR81+CQ83,CQ83))),0)</f>
        <v/>
      </c>
      <c r="CS83" s="961">
        <f>IFERROR(IF(CS2&gt;Hold,0,IF(CS3=0,-CS81,IF(CS81&lt;0,-CS81+CR83,CR83))),0)</f>
        <v/>
      </c>
      <c r="CT83" s="961">
        <f>IFERROR(IF(CT2&gt;Hold,0,IF(CT3=0,-CT81,IF(CT81&lt;0,-CT81+CS83,CS83))),0)</f>
        <v/>
      </c>
      <c r="CU83" s="961">
        <f>IFERROR(IF(CU2&gt;Hold,0,IF(CU3=0,-CU81,IF(CU81&lt;0,-CU81+CT83,CT83))),0)</f>
        <v/>
      </c>
      <c r="CV83" s="961">
        <f>IFERROR(IF(CV2&gt;Hold,0,IF(CV3=0,-CV81,IF(CV81&lt;0,-CV81+CU83,CU83))),0)</f>
        <v/>
      </c>
      <c r="CW83" s="961">
        <f>IFERROR(IF(CW2&gt;Hold,0,IF(CW3=0,-CW81,IF(CW81&lt;0,-CW81+CV83,CV83))),0)</f>
        <v/>
      </c>
      <c r="CX83" s="961">
        <f>IFERROR(IF(CX2&gt;Hold,0,IF(CX3=0,-CX81,IF(CX81&lt;0,-CX81+CW83,CW83))),0)</f>
        <v/>
      </c>
      <c r="CY83" s="961">
        <f>IFERROR(IF(CY2&gt;Hold,0,IF(CY3=0,-CY81,IF(CY81&lt;0,-CY81+CX83,CX83))),0)</f>
        <v/>
      </c>
      <c r="CZ83" s="961">
        <f>IFERROR(IF(CZ2&gt;Hold,0,IF(CZ3=0,-CZ81,IF(CZ81&lt;0,-CZ81+CY83,CY83))),0)</f>
        <v/>
      </c>
      <c r="DA83" s="961">
        <f>IFERROR(IF(DA2&gt;Hold,0,IF(DA3=0,-DA81,IF(DA81&lt;0,-DA81+CZ83,CZ83))),0)</f>
        <v/>
      </c>
      <c r="DB83" s="961">
        <f>IFERROR(IF(DB2&gt;Hold,0,IF(DB3=0,-DB81,IF(DB81&lt;0,-DB81+DA83,DA83))),0)</f>
        <v/>
      </c>
      <c r="DC83" s="961">
        <f>IFERROR(IF(DC2&gt;Hold,0,IF(DC3=0,-DC81,IF(DC81&lt;0,-DC81+DB83,DB83))),0)</f>
        <v/>
      </c>
      <c r="DD83" s="961">
        <f>IFERROR(IF(DD2&gt;Hold,0,IF(DD3=0,-DD81,IF(DD81&lt;0,-DD81+DC83,DC83))),0)</f>
        <v/>
      </c>
      <c r="DE83" s="961">
        <f>IFERROR(IF(DE2&gt;Hold,0,IF(DE3=0,-DE81,IF(DE81&lt;0,-DE81+DD83,DD83))),0)</f>
        <v/>
      </c>
      <c r="DF83" s="961">
        <f>IFERROR(IF(DF2&gt;Hold,0,IF(DF3=0,-DF81,IF(DF81&lt;0,-DF81+DE83,DE83))),0)</f>
        <v/>
      </c>
      <c r="DG83" s="961">
        <f>IFERROR(IF(DG2&gt;Hold,0,IF(DG3=0,-DG81,IF(DG81&lt;0,-DG81+DF83,DF83))),0)</f>
        <v/>
      </c>
      <c r="DH83" s="961">
        <f>IFERROR(IF(DH2&gt;Hold,0,IF(DH3=0,-DH81,IF(DH81&lt;0,-DH81+DG83,DG83))),0)</f>
        <v/>
      </c>
      <c r="DI83" s="961">
        <f>IFERROR(IF(DI2&gt;Hold,0,IF(DI3=0,-DI81,IF(DI81&lt;0,-DI81+DH83,DH83))),0)</f>
        <v/>
      </c>
      <c r="DJ83" s="961">
        <f>IFERROR(IF(DJ2&gt;Hold,0,IF(DJ3=0,-DJ81,IF(DJ81&lt;0,-DJ81+DI83,DI83))),0)</f>
        <v/>
      </c>
      <c r="DK83" s="961">
        <f>IFERROR(IF(DK2&gt;Hold,0,IF(DK3=0,-DK81,IF(DK81&lt;0,-DK81+DJ83,DJ83))),0)</f>
        <v/>
      </c>
      <c r="DL83" s="961">
        <f>IFERROR(IF(DL2&gt;Hold,0,IF(DL3=0,-DL81,IF(DL81&lt;0,-DL81+DK83,DK83))),0)</f>
        <v/>
      </c>
      <c r="DM83" s="961">
        <f>IFERROR(IF(DM2&gt;Hold,0,IF(DM3=0,-DM81,IF(DM81&lt;0,-DM81+DL83,DL83))),0)</f>
        <v/>
      </c>
      <c r="DN83" s="961">
        <f>IFERROR(IF(DN2&gt;Hold,0,IF(DN3=0,-DN81,IF(DN81&lt;0,-DN81+DM83,DM83))),0)</f>
        <v/>
      </c>
      <c r="DO83" s="961">
        <f>IFERROR(IF(DO2&gt;Hold,0,IF(DO3=0,-DO81,IF(DO81&lt;0,-DO81+DN83,DN83))),0)</f>
        <v/>
      </c>
      <c r="DP83" s="961">
        <f>IFERROR(IF(DP2&gt;Hold,0,IF(DP3=0,-DP81,IF(DP81&lt;0,-DP81+DO83,DO83))),0)</f>
        <v/>
      </c>
      <c r="DQ83" s="961">
        <f>IFERROR(IF(DQ2&gt;Hold,0,IF(DQ3=0,-DQ81,IF(DQ81&lt;0,-DQ81+DP83,DP83))),0)</f>
        <v/>
      </c>
      <c r="DR83" s="961">
        <f>IFERROR(IF(DR2&gt;Hold,0,IF(DR3=0,-DR81,IF(DR81&lt;0,-DR81+DQ83,DQ83))),0)</f>
        <v/>
      </c>
      <c r="DS83" s="961">
        <f>IFERROR(IF(DS2&gt;Hold,0,IF(DS3=0,-DS81,IF(DS81&lt;0,-DS81+DR83,DR83))),0)</f>
        <v/>
      </c>
      <c r="DT83" s="961">
        <f>IFERROR(IF(DT2&gt;Hold,0,IF(DT3=0,-DT81,IF(DT81&lt;0,-DT81+DS83,DS83))),0)</f>
        <v/>
      </c>
      <c r="DU83" s="961">
        <f>IFERROR(IF(DU2&gt;Hold,0,IF(DU3=0,-DU81,IF(DU81&lt;0,-DU81+DT83,DT83))),0)</f>
        <v/>
      </c>
      <c r="DV83" s="961">
        <f>IFERROR(IF(DV2&gt;Hold,0,IF(DV3=0,-DV81,IF(DV81&lt;0,-DV81+DU83,DU83))),0)</f>
        <v/>
      </c>
      <c r="DW83" s="961">
        <f>IFERROR(IF(DW2&gt;Hold,0,IF(DW3=0,-DW81,IF(DW81&lt;0,-DW81+DV83,DV83))),0)</f>
        <v/>
      </c>
      <c r="DX83" s="961">
        <f>IFERROR(IF(DX2&gt;Hold,0,IF(DX3=0,-DX81,IF(DX81&lt;0,-DX81+DW83,DW83))),0)</f>
        <v/>
      </c>
      <c r="DY83" s="961">
        <f>IFERROR(IF(DY2&gt;Hold,0,IF(DY3=0,-DY81,IF(DY81&lt;0,-DY81+DX83,DX83))),0)</f>
        <v/>
      </c>
      <c r="DZ83" s="961">
        <f>IFERROR(IF(DZ2&gt;Hold,0,IF(DZ3=0,-DZ81,IF(DZ81&lt;0,-DZ81+DY83,DY83))),0)</f>
        <v/>
      </c>
      <c r="EA83" s="961">
        <f>IFERROR(IF(EA2&gt;Hold,0,IF(EA3=0,-EA81,IF(EA81&lt;0,-EA81+DZ83,DZ83))),0)</f>
        <v/>
      </c>
      <c r="EB83" s="961">
        <f>IFERROR(IF(EB2&gt;Hold,0,IF(EB3=0,-EB81,IF(EB81&lt;0,-EB81+EA83,EA83))),0)</f>
        <v/>
      </c>
      <c r="EC83" s="961">
        <f>IFERROR(IF(EC2&gt;Hold,0,IF(EC3=0,-EC81,IF(EC81&lt;0,-EC81+EB83,EB83))),0)</f>
        <v/>
      </c>
      <c r="ED83" s="961">
        <f>IFERROR(IF(ED2&gt;Hold,0,IF(ED3=0,-ED81,IF(ED81&lt;0,-ED81+EC83,EC83))),0)</f>
        <v/>
      </c>
      <c r="EE83" s="961">
        <f>IFERROR(IF(EE2&gt;Hold,0,IF(EE3=0,-EE81,IF(EE81&lt;0,-EE81+ED83,ED83))),0)</f>
        <v/>
      </c>
      <c r="EF83" s="961">
        <f>IFERROR(IF(EF2&gt;Hold,0,IF(EF3=0,-EF81,IF(EF81&lt;0,-EF81+EE83,EE83))),0)</f>
        <v/>
      </c>
      <c r="EG83" s="961">
        <f>IFERROR(IF(EG2&gt;Hold,0,IF(EG3=0,-EG81,IF(EG81&lt;0,-EG81+EF83,EF83))),0)</f>
        <v/>
      </c>
      <c r="EH83" s="961">
        <f>IFERROR(IF(EH2&gt;Hold,0,IF(EH3=0,-EH81,IF(EH81&lt;0,-EH81+EG83,EG83))),0)</f>
        <v/>
      </c>
      <c r="EI83" s="961">
        <f>IFERROR(IF(EI2&gt;Hold,0,IF(EI3=0,-EI81,IF(EI81&lt;0,-EI81+EH83,EH83))),0)</f>
        <v/>
      </c>
      <c r="EJ83" s="961">
        <f>IFERROR(IF(EJ2&gt;Hold,0,IF(EJ3=0,-EJ81,IF(EJ81&lt;0,-EJ81+EI83,EI83))),0)</f>
        <v/>
      </c>
      <c r="EK83" s="961">
        <f>IFERROR(IF(EK2&gt;Hold,0,IF(EK3=0,-EK81,IF(EK81&lt;0,-EK81+EJ83,EJ83))),0)</f>
        <v/>
      </c>
      <c r="EL83" s="961">
        <f>IFERROR(IF(EL2&gt;Hold,0,IF(EL3=0,-EL81,IF(EL81&lt;0,-EL81+EK83,EK83))),0)</f>
        <v/>
      </c>
      <c r="EM83" s="961">
        <f>IFERROR(IF(EM2&gt;Hold,0,IF(EM3=0,-EM81,IF(EM81&lt;0,-EM81+EL83,EL83))),0)</f>
        <v/>
      </c>
      <c r="EN83" s="961">
        <f>IFERROR(IF(EN2&gt;Hold,0,IF(EN3=0,-EN81,IF(EN81&lt;0,-EN81+EM83,EM83))),0)</f>
        <v/>
      </c>
      <c r="EO83" s="961">
        <f>IFERROR(IF(EO2&gt;Hold,0,IF(EO3=0,-EO81,IF(EO81&lt;0,-EO81+EN83,EN83))),0)</f>
        <v/>
      </c>
      <c r="EP83" s="961">
        <f>IFERROR(IF(EP2&gt;Hold,0,IF(EP3=0,-EP81,IF(EP81&lt;0,-EP81+EO83,EO83))),0)</f>
        <v/>
      </c>
      <c r="EQ83" s="961">
        <f>IFERROR(IF(EQ2&gt;Hold,0,IF(EQ3=0,-EQ81,IF(EQ81&lt;0,-EQ81+EP83,EP83))),0)</f>
        <v/>
      </c>
      <c r="ER83" s="961">
        <f>IFERROR(IF(ER2&gt;Hold,0,IF(ER3=0,-ER81,IF(ER81&lt;0,-ER81+EQ83,EQ83))),0)</f>
        <v/>
      </c>
      <c r="ES83" s="961">
        <f>IFERROR(IF(ES2&gt;Hold,0,IF(ES3=0,-ES81,IF(ES81&lt;0,-ES81+ER83,ER83))),0)</f>
        <v/>
      </c>
      <c r="ET83" s="961">
        <f>IFERROR(IF(ET2&gt;Hold,0,IF(ET3=0,-ET81,IF(ET81&lt;0,-ET81+ES83,ES83))),0)</f>
        <v/>
      </c>
      <c r="EU83" s="961">
        <f>IFERROR(IF(EU2&gt;Hold,0,IF(EU3=0,-EU81,IF(EU81&lt;0,-EU81+ET83,ET83))),0)</f>
        <v/>
      </c>
      <c r="EV83" s="961">
        <f>IFERROR(IF(EV2&gt;Hold,0,IF(EV3=0,-EV81,IF(EV81&lt;0,-EV81+EU83,EU83))),0)</f>
        <v/>
      </c>
    </row>
    <row r="84" ht="15.75" customHeight="1" s="546">
      <c r="C84" s="1002" t="inlineStr">
        <is>
          <t>Cash On Cash</t>
        </is>
      </c>
      <c r="D84" s="1032">
        <f>IFERROR(AVERAGEIFS($G$84:$P$84,$G$51:$P$51,"&lt;="&amp;Hold),0)</f>
        <v/>
      </c>
      <c r="E84" s="1033" t="n"/>
      <c r="F84" s="1048">
        <f>IFERROR(F82/F83,"")</f>
        <v/>
      </c>
      <c r="G84" s="1048">
        <f>IFERROR(G82/G83,"")</f>
        <v/>
      </c>
      <c r="H84" s="1048">
        <f>IFERROR(H82/H83,"")</f>
        <v/>
      </c>
      <c r="I84" s="1048">
        <f>IFERROR(I82/I83,"")</f>
        <v/>
      </c>
      <c r="J84" s="1048">
        <f>IFERROR(J82/J83,"")</f>
        <v/>
      </c>
      <c r="K84" s="1048">
        <f>IFERROR(K82/K83,"")</f>
        <v/>
      </c>
      <c r="L84" s="1048">
        <f>IFERROR(L82/L83,"")</f>
        <v/>
      </c>
      <c r="M84" s="1048">
        <f>IFERROR(M82/M83,"")</f>
        <v/>
      </c>
      <c r="N84" s="1048">
        <f>IFERROR(N82/N83,"")</f>
        <v/>
      </c>
      <c r="O84" s="1048">
        <f>IFERROR(O82/O83,"")</f>
        <v/>
      </c>
      <c r="P84" s="1048">
        <f>IFERROR(P82/P83,"")</f>
        <v/>
      </c>
      <c r="CB84" s="961" t="n"/>
    </row>
    <row r="85" ht="15" customHeight="1" s="546">
      <c r="C85" s="1035">
        <f>R85</f>
        <v/>
      </c>
      <c r="D85" s="1036">
        <f>$S$85</f>
        <v/>
      </c>
      <c r="E85" s="1033" t="n"/>
      <c r="G85" s="961" t="n"/>
      <c r="H85" s="961" t="n"/>
      <c r="I85" s="961" t="n"/>
      <c r="J85" s="961" t="n"/>
      <c r="K85" s="961" t="n"/>
      <c r="L85" s="961" t="n"/>
      <c r="M85" s="961" t="n"/>
      <c r="N85" s="961" t="n"/>
      <c r="O85" s="961" t="n"/>
      <c r="P85" s="961" t="n"/>
      <c r="R85" s="1002" t="inlineStr">
        <is>
          <t>IRR</t>
        </is>
      </c>
      <c r="S85" s="1049">
        <f>XIRR($T$81:$EW$81,$T$4:$EW$4)</f>
        <v/>
      </c>
      <c r="CB85" s="961" t="n"/>
    </row>
    <row r="86" ht="15" customHeight="1" s="546">
      <c r="C86" s="1035">
        <f>R86</f>
        <v/>
      </c>
      <c r="D86" s="1037">
        <f>S86</f>
        <v/>
      </c>
      <c r="E86" s="1033" t="n"/>
      <c r="R86" s="1035" t="inlineStr">
        <is>
          <t>EM</t>
        </is>
      </c>
      <c r="S86" s="1050">
        <f>S87/-T81+1</f>
        <v/>
      </c>
    </row>
    <row r="87" ht="15.75" customHeight="1" s="546">
      <c r="C87" s="1035">
        <f>R87</f>
        <v/>
      </c>
      <c r="D87" s="1038">
        <f>S87</f>
        <v/>
      </c>
      <c r="E87" s="1033" t="n"/>
      <c r="R87" s="1008" t="inlineStr">
        <is>
          <t>Whole Dollar Profit</t>
        </is>
      </c>
      <c r="S87" s="1051">
        <f>SUM(T81:EW81)</f>
        <v/>
      </c>
      <c r="EJ87" s="1045" t="n"/>
    </row>
    <row r="88" ht="15.75" customHeight="1" s="546">
      <c r="C88" s="1008" t="inlineStr">
        <is>
          <t>Net Profit via CF</t>
        </is>
      </c>
      <c r="D88" s="1039">
        <f>SUM($F$80:$P$80)/$D$87</f>
        <v/>
      </c>
      <c r="E88" s="1033" t="n"/>
      <c r="T88" s="953" t="n"/>
      <c r="U88" s="953" t="n"/>
      <c r="V88" s="953" t="n"/>
    </row>
    <row r="89" ht="15" customHeight="1" s="546">
      <c r="C89" s="940" t="n"/>
      <c r="D89" s="1052" t="n"/>
      <c r="E89" s="984" t="n"/>
      <c r="S89" s="953" t="n"/>
      <c r="T89" s="953" t="n"/>
      <c r="U89" s="953" t="n"/>
      <c r="V89" s="953" t="n"/>
    </row>
    <row r="90" ht="15" customHeight="1" s="546">
      <c r="C90" s="937" t="inlineStr">
        <is>
          <t>WATERFALL SUMMARY</t>
        </is>
      </c>
      <c r="D90" s="964" t="n"/>
      <c r="E90" s="1053" t="n"/>
      <c r="F90" s="938">
        <f>F2</f>
        <v/>
      </c>
      <c r="G90" s="938">
        <f>G2</f>
        <v/>
      </c>
      <c r="H90" s="938">
        <f>H2</f>
        <v/>
      </c>
      <c r="I90" s="938">
        <f>I2</f>
        <v/>
      </c>
      <c r="J90" s="938">
        <f>J2</f>
        <v/>
      </c>
      <c r="K90" s="938">
        <f>K2</f>
        <v/>
      </c>
      <c r="L90" s="938">
        <f>L2</f>
        <v/>
      </c>
      <c r="M90" s="938">
        <f>M2</f>
        <v/>
      </c>
      <c r="N90" s="938">
        <f>N2</f>
        <v/>
      </c>
      <c r="O90" s="938">
        <f>O2</f>
        <v/>
      </c>
      <c r="P90" s="938">
        <f>P2</f>
        <v/>
      </c>
      <c r="S90" s="953" t="n"/>
      <c r="T90" s="953" t="n"/>
      <c r="U90" s="953" t="n"/>
      <c r="V90" s="953" t="n"/>
    </row>
    <row r="91" ht="15" customHeight="1" s="546">
      <c r="C91" s="940" t="inlineStr">
        <is>
          <t>Levered Cash Flows</t>
        </is>
      </c>
      <c r="D91" s="1052" t="n"/>
      <c r="E91" s="984" t="n"/>
      <c r="F91" s="961">
        <f>F81</f>
        <v/>
      </c>
      <c r="G91" s="961">
        <f>G81</f>
        <v/>
      </c>
      <c r="H91" s="961">
        <f>H81</f>
        <v/>
      </c>
      <c r="I91" s="961">
        <f>I81</f>
        <v/>
      </c>
      <c r="J91" s="961">
        <f>J81</f>
        <v/>
      </c>
      <c r="K91" s="961">
        <f>K81</f>
        <v/>
      </c>
      <c r="L91" s="961">
        <f>L81</f>
        <v/>
      </c>
      <c r="M91" s="961">
        <f>M81</f>
        <v/>
      </c>
      <c r="N91" s="961">
        <f>N81</f>
        <v/>
      </c>
      <c r="O91" s="961">
        <f>O81</f>
        <v/>
      </c>
      <c r="P91" s="961">
        <f>P81</f>
        <v/>
      </c>
      <c r="S91" s="953" t="n"/>
      <c r="T91" s="953" t="n"/>
      <c r="U91" s="953" t="n"/>
      <c r="V91" s="953" t="n"/>
    </row>
    <row r="92" ht="15" customHeight="1" s="546">
      <c r="C92" s="940" t="inlineStr">
        <is>
          <t>GP Contributions</t>
        </is>
      </c>
      <c r="D92" s="1054">
        <f>Inputs!$V$20</f>
        <v/>
      </c>
      <c r="E92" s="988" t="n"/>
      <c r="F92" s="961">
        <f>-MIN(F$91,0)*$D92</f>
        <v/>
      </c>
      <c r="G92" s="961">
        <f>-MIN(G$91,0)*$D92</f>
        <v/>
      </c>
      <c r="H92" s="961">
        <f>-MIN(H$91,0)*$D92</f>
        <v/>
      </c>
      <c r="I92" s="961">
        <f>-MIN(I$91,0)*$D92</f>
        <v/>
      </c>
      <c r="J92" s="961">
        <f>-MIN(J$91,0)*$D92</f>
        <v/>
      </c>
      <c r="K92" s="961">
        <f>-MIN(K$91,0)*$D92</f>
        <v/>
      </c>
      <c r="L92" s="961">
        <f>-MIN(L$91,0)*$D92</f>
        <v/>
      </c>
      <c r="M92" s="961">
        <f>-MIN(M$91,0)*$D92</f>
        <v/>
      </c>
      <c r="N92" s="961">
        <f>-MIN(N$91,0)*$D92</f>
        <v/>
      </c>
      <c r="O92" s="961">
        <f>-MIN(O$91,0)*$D92</f>
        <v/>
      </c>
      <c r="P92" s="961">
        <f>-MIN(P$91,0)*$D92</f>
        <v/>
      </c>
      <c r="S92" s="953" t="n"/>
      <c r="T92" s="953" t="n"/>
      <c r="U92" s="953" t="n"/>
      <c r="V92" s="953" t="n"/>
    </row>
    <row r="93" ht="15.75" customHeight="1" s="546">
      <c r="C93" s="940" t="inlineStr">
        <is>
          <t>LP Contributions</t>
        </is>
      </c>
      <c r="D93" s="1054">
        <f>Inputs!$W$20</f>
        <v/>
      </c>
      <c r="E93" s="988" t="n"/>
      <c r="F93" s="975">
        <f>-MIN(F$91,0)*$D93</f>
        <v/>
      </c>
      <c r="G93" s="975">
        <f>-MIN(G$91,0)*$D93</f>
        <v/>
      </c>
      <c r="H93" s="975">
        <f>-MIN(H$91,0)*$D93</f>
        <v/>
      </c>
      <c r="I93" s="975">
        <f>-MIN(I$91,0)*$D93</f>
        <v/>
      </c>
      <c r="J93" s="975">
        <f>-MIN(J$91,0)*$D93</f>
        <v/>
      </c>
      <c r="K93" s="975">
        <f>-MIN(K$91,0)*$D93</f>
        <v/>
      </c>
      <c r="L93" s="975">
        <f>-MIN(L$91,0)*$D93</f>
        <v/>
      </c>
      <c r="M93" s="975">
        <f>-MIN(M$91,0)*$D93</f>
        <v/>
      </c>
      <c r="N93" s="975">
        <f>-MIN(N$91,0)*$D93</f>
        <v/>
      </c>
      <c r="O93" s="975">
        <f>-MIN(O$91,0)*$D93</f>
        <v/>
      </c>
      <c r="P93" s="975">
        <f>-MIN(P$91,0)*$D93</f>
        <v/>
      </c>
      <c r="S93" s="953" t="n"/>
      <c r="T93" s="953" t="n"/>
      <c r="U93" s="953" t="n"/>
      <c r="V93" s="953" t="n"/>
    </row>
    <row r="94" ht="15" customHeight="1" s="546">
      <c r="C94" s="940" t="inlineStr">
        <is>
          <t>Total Contributions</t>
        </is>
      </c>
      <c r="D94" s="1052" t="n"/>
      <c r="E94" s="984" t="n"/>
      <c r="F94" s="979">
        <f>SUM(F92:F93)</f>
        <v/>
      </c>
      <c r="G94" s="979">
        <f>SUM(G92:G93)</f>
        <v/>
      </c>
      <c r="H94" s="979">
        <f>SUM(H92:H93)</f>
        <v/>
      </c>
      <c r="I94" s="979">
        <f>SUM(I92:I93)</f>
        <v/>
      </c>
      <c r="J94" s="979">
        <f>SUM(J92:J93)</f>
        <v/>
      </c>
      <c r="K94" s="979">
        <f>SUM(K92:K93)</f>
        <v/>
      </c>
      <c r="L94" s="979">
        <f>SUM(L92:L93)</f>
        <v/>
      </c>
      <c r="M94" s="979">
        <f>SUM(M92:M93)</f>
        <v/>
      </c>
      <c r="N94" s="979">
        <f>SUM(N92:N93)</f>
        <v/>
      </c>
      <c r="O94" s="979">
        <f>SUM(O92:O93)</f>
        <v/>
      </c>
      <c r="P94" s="979">
        <f>SUM(P92:P93)</f>
        <v/>
      </c>
      <c r="S94" s="953" t="n"/>
      <c r="T94" s="953" t="n"/>
      <c r="U94" s="953" t="n"/>
      <c r="V94" s="953" t="n"/>
    </row>
    <row r="95" ht="15" customHeight="1" s="546">
      <c r="C95" s="940" t="n"/>
      <c r="D95" s="1052" t="n"/>
      <c r="E95" s="984" t="n"/>
      <c r="F95" s="979" t="n"/>
      <c r="G95" s="979" t="n"/>
      <c r="H95" s="979" t="n"/>
      <c r="I95" s="979" t="n"/>
      <c r="J95" s="979" t="n"/>
      <c r="K95" s="979" t="n"/>
      <c r="L95" s="979" t="n"/>
      <c r="M95" s="979" t="n"/>
      <c r="N95" s="979" t="n"/>
      <c r="O95" s="979" t="n"/>
      <c r="P95" s="979" t="n"/>
      <c r="S95" s="953" t="n"/>
      <c r="T95" s="953" t="n"/>
      <c r="U95" s="953" t="n"/>
      <c r="V95" s="953" t="n"/>
    </row>
    <row r="96" ht="15" customHeight="1" s="546">
      <c r="C96" s="937" t="inlineStr">
        <is>
          <t>Sponsor (GP) Cash Flow</t>
        </is>
      </c>
      <c r="D96" s="964" t="n"/>
      <c r="E96" s="1053" t="n"/>
      <c r="F96" s="964" t="n"/>
      <c r="G96" s="938" t="n"/>
      <c r="H96" s="938" t="n"/>
      <c r="I96" s="938" t="n"/>
      <c r="J96" s="938" t="n"/>
      <c r="K96" s="938" t="n"/>
      <c r="L96" s="938" t="n"/>
      <c r="M96" s="938" t="n"/>
      <c r="N96" s="938" t="n"/>
      <c r="O96" s="938" t="n"/>
      <c r="P96" s="938" t="n"/>
      <c r="S96" s="953" t="n"/>
      <c r="T96" s="953" t="n"/>
      <c r="U96" s="953" t="n"/>
      <c r="V96" s="953" t="n"/>
    </row>
    <row r="97" ht="15" customHeight="1" s="546">
      <c r="C97" s="1055" t="inlineStr">
        <is>
          <t>Sponor Distributions</t>
        </is>
      </c>
      <c r="D97" s="1056" t="n"/>
      <c r="E97" s="1057" t="n"/>
      <c r="F97" s="961">
        <f>F121+F139+F157+F166</f>
        <v/>
      </c>
      <c r="G97" s="961">
        <f>G121+G139+G157+G166</f>
        <v/>
      </c>
      <c r="H97" s="961">
        <f>H121+H139+H157+H166</f>
        <v/>
      </c>
      <c r="I97" s="961">
        <f>I121+I139+I157+I166</f>
        <v/>
      </c>
      <c r="J97" s="961">
        <f>J121+J139+J157+J166</f>
        <v/>
      </c>
      <c r="K97" s="961">
        <f>K121+K139+K157+K166</f>
        <v/>
      </c>
      <c r="L97" s="961">
        <f>L121+L139+L157+L166</f>
        <v/>
      </c>
      <c r="M97" s="961">
        <f>M121+M139+M157+M166</f>
        <v/>
      </c>
      <c r="N97" s="961">
        <f>N121+N139+N157+N166</f>
        <v/>
      </c>
      <c r="O97" s="961">
        <f>O121+O139+O157+O166</f>
        <v/>
      </c>
      <c r="P97" s="961">
        <f>P121+P139+P157+P166</f>
        <v/>
      </c>
      <c r="S97" s="953" t="n"/>
      <c r="T97" s="953" t="n"/>
      <c r="U97" s="953" t="n"/>
      <c r="V97" s="953" t="n"/>
    </row>
    <row r="98" ht="15.75" customHeight="1" s="546">
      <c r="C98" s="1055" t="inlineStr">
        <is>
          <t>Contributions</t>
        </is>
      </c>
      <c r="D98" s="1056" t="n"/>
      <c r="E98" s="1057" t="n"/>
      <c r="F98" s="975">
        <f>-F92</f>
        <v/>
      </c>
      <c r="G98" s="975">
        <f>-G92</f>
        <v/>
      </c>
      <c r="H98" s="975">
        <f>-H92</f>
        <v/>
      </c>
      <c r="I98" s="975">
        <f>-I92</f>
        <v/>
      </c>
      <c r="J98" s="975">
        <f>-J92</f>
        <v/>
      </c>
      <c r="K98" s="975">
        <f>-K92</f>
        <v/>
      </c>
      <c r="L98" s="975">
        <f>-L92</f>
        <v/>
      </c>
      <c r="M98" s="975">
        <f>-M92</f>
        <v/>
      </c>
      <c r="N98" s="975">
        <f>-N92</f>
        <v/>
      </c>
      <c r="O98" s="975">
        <f>-O92</f>
        <v/>
      </c>
      <c r="P98" s="975">
        <f>-P92</f>
        <v/>
      </c>
      <c r="S98" s="953" t="n"/>
      <c r="T98" s="953" t="n"/>
      <c r="U98" s="953" t="n"/>
      <c r="V98" s="953" t="n"/>
    </row>
    <row r="99" ht="15.75" customHeight="1" s="546">
      <c r="C99" s="1055" t="inlineStr">
        <is>
          <t>Net Cash Flow</t>
        </is>
      </c>
      <c r="D99" s="1056" t="n"/>
      <c r="E99" s="1057" t="n"/>
      <c r="F99" s="979">
        <f>SUM(F97:F98)</f>
        <v/>
      </c>
      <c r="G99" s="979">
        <f>SUM(G97:G98)</f>
        <v/>
      </c>
      <c r="H99" s="979">
        <f>SUM(H97:H98)</f>
        <v/>
      </c>
      <c r="I99" s="979">
        <f>SUM(I97:I98)</f>
        <v/>
      </c>
      <c r="J99" s="979">
        <f>SUM(J97:J98)</f>
        <v/>
      </c>
      <c r="K99" s="979">
        <f>SUM(K97:K98)</f>
        <v/>
      </c>
      <c r="L99" s="979">
        <f>SUM(L97:L98)</f>
        <v/>
      </c>
      <c r="M99" s="979">
        <f>SUM(M97:M98)</f>
        <v/>
      </c>
      <c r="N99" s="979">
        <f>SUM(N97:N98)</f>
        <v/>
      </c>
      <c r="O99" s="979">
        <f>SUM(O97:O98)</f>
        <v/>
      </c>
      <c r="P99" s="979">
        <f>SUM(P97:P98)</f>
        <v/>
      </c>
      <c r="S99" s="953" t="n"/>
      <c r="T99" s="953" t="n"/>
      <c r="U99" s="953" t="n"/>
      <c r="V99" s="953" t="n"/>
    </row>
    <row r="100" ht="15" customHeight="1" s="546">
      <c r="C100" s="1002" t="inlineStr">
        <is>
          <t>Profit</t>
        </is>
      </c>
      <c r="D100" s="1058">
        <f>SUM(F99:P99)</f>
        <v/>
      </c>
      <c r="E100" s="1033" t="n"/>
      <c r="G100" s="961" t="n"/>
      <c r="H100" s="961" t="n"/>
      <c r="I100" s="961" t="n"/>
      <c r="J100" s="961" t="n"/>
      <c r="K100" s="961" t="n"/>
      <c r="L100" s="961" t="n"/>
      <c r="M100" s="961" t="n"/>
      <c r="N100" s="961" t="n"/>
      <c r="O100" s="961" t="n"/>
      <c r="P100" s="961" t="n"/>
      <c r="S100" s="953" t="n"/>
      <c r="T100" s="953" t="n"/>
      <c r="U100" s="953" t="n"/>
      <c r="V100" s="953" t="n"/>
    </row>
    <row r="101" ht="15" customHeight="1" s="546">
      <c r="C101" s="1035" t="inlineStr">
        <is>
          <t>IRR</t>
        </is>
      </c>
      <c r="D101" s="1059">
        <f>IRR(F99:P99)</f>
        <v/>
      </c>
      <c r="E101" s="1033" t="n"/>
      <c r="G101" s="1060" t="n"/>
      <c r="H101" s="1060" t="n"/>
      <c r="I101" s="1060" t="n"/>
      <c r="J101" s="1060" t="n"/>
      <c r="K101" s="1060" t="n"/>
      <c r="L101" s="1060" t="n"/>
      <c r="M101" s="1060" t="n"/>
      <c r="N101" s="1060" t="n"/>
      <c r="O101" s="1060" t="n"/>
      <c r="P101" s="1060" t="n"/>
      <c r="S101" s="953" t="n"/>
      <c r="T101" s="953" t="n"/>
      <c r="U101" s="953" t="n"/>
      <c r="V101" s="953" t="n"/>
    </row>
    <row r="102" ht="15.75" customHeight="1" s="546">
      <c r="C102" s="1008" t="inlineStr">
        <is>
          <t>EM</t>
        </is>
      </c>
      <c r="D102" s="1061">
        <f>D100/SUM($F$92:$P$92)+1</f>
        <v/>
      </c>
      <c r="E102" s="1033" t="n"/>
      <c r="F102" s="1062" t="n"/>
      <c r="G102" s="1060" t="n"/>
      <c r="H102" s="1060" t="n"/>
      <c r="I102" s="1060" t="n"/>
      <c r="J102" s="1060" t="n"/>
      <c r="K102" s="1060" t="n"/>
      <c r="L102" s="1060" t="n"/>
      <c r="M102" s="1060" t="n"/>
      <c r="N102" s="1060" t="n"/>
      <c r="O102" s="1060" t="n"/>
      <c r="P102" s="1060" t="n"/>
      <c r="S102" s="953" t="n"/>
      <c r="T102" s="953" t="n"/>
      <c r="U102" s="953" t="n"/>
      <c r="V102" s="953" t="n"/>
    </row>
    <row r="103" ht="15" customHeight="1" s="546">
      <c r="C103" s="1055" t="n"/>
      <c r="D103" s="1056" t="n"/>
      <c r="E103" s="1057" t="n"/>
      <c r="F103" s="1063" t="n"/>
      <c r="G103" s="1060" t="n"/>
      <c r="H103" s="1060" t="n"/>
      <c r="I103" s="1060" t="n"/>
      <c r="J103" s="1060" t="n"/>
      <c r="K103" s="1060" t="n"/>
      <c r="L103" s="1060" t="n"/>
      <c r="M103" s="1060" t="n"/>
      <c r="N103" s="1060" t="n"/>
      <c r="O103" s="1060" t="n"/>
      <c r="P103" s="1060" t="n"/>
      <c r="S103" s="953" t="n"/>
      <c r="T103" s="953" t="n"/>
      <c r="U103" s="953" t="n"/>
      <c r="V103" s="953" t="n"/>
    </row>
    <row r="104" ht="15" customHeight="1" s="546">
      <c r="C104" s="937" t="inlineStr">
        <is>
          <t>Limited Partner (LP) Cash Flow</t>
        </is>
      </c>
      <c r="D104" s="964" t="n"/>
      <c r="E104" s="1053" t="n"/>
      <c r="F104" s="964" t="n"/>
      <c r="G104" s="938" t="n"/>
      <c r="H104" s="938" t="n"/>
      <c r="I104" s="938" t="n"/>
      <c r="J104" s="938" t="n"/>
      <c r="K104" s="938" t="n"/>
      <c r="L104" s="938" t="n"/>
      <c r="M104" s="938" t="n"/>
      <c r="N104" s="938" t="n"/>
      <c r="O104" s="938" t="n"/>
      <c r="P104" s="938" t="n"/>
      <c r="S104" s="953" t="n"/>
      <c r="T104" s="953" t="n"/>
      <c r="U104" s="953" t="n"/>
      <c r="V104" s="953" t="n"/>
    </row>
    <row r="105" ht="15" customHeight="1" s="546">
      <c r="C105" s="1055" t="inlineStr">
        <is>
          <t>LP Distributions</t>
        </is>
      </c>
      <c r="D105" s="1056" t="n"/>
      <c r="E105" s="1057" t="n"/>
      <c r="F105" s="961">
        <f>F$116+F$133+F$151+F$165</f>
        <v/>
      </c>
      <c r="G105" s="961">
        <f>G$116+G$133+G$151+G$165</f>
        <v/>
      </c>
      <c r="H105" s="961">
        <f>H$116+H$133+H$151+H$165</f>
        <v/>
      </c>
      <c r="I105" s="961">
        <f>I$116+I$133+I$151+I$165</f>
        <v/>
      </c>
      <c r="J105" s="961">
        <f>J$116+J$133+J$151+J$165</f>
        <v/>
      </c>
      <c r="K105" s="961">
        <f>K$116+K$133+K$151+K$165</f>
        <v/>
      </c>
      <c r="L105" s="961">
        <f>L$116+L$133+L$151+L$165</f>
        <v/>
      </c>
      <c r="M105" s="961">
        <f>M$116+M$133+M$151+M$165</f>
        <v/>
      </c>
      <c r="N105" s="961">
        <f>N$116+N$133+N$151+N$165</f>
        <v/>
      </c>
      <c r="O105" s="961">
        <f>O$116+O$133+O$151+O$165</f>
        <v/>
      </c>
      <c r="P105" s="961">
        <f>P$116+P$133+P$151+P$165</f>
        <v/>
      </c>
      <c r="S105" s="953" t="n"/>
      <c r="T105" s="953" t="n"/>
      <c r="U105" s="953" t="n"/>
      <c r="V105" s="953" t="n"/>
    </row>
    <row r="106" ht="15.75" customHeight="1" s="546">
      <c r="C106" s="1055" t="inlineStr">
        <is>
          <t>Contributions</t>
        </is>
      </c>
      <c r="D106" s="1056" t="n"/>
      <c r="E106" s="1057" t="n"/>
      <c r="F106" s="975">
        <f>-F93</f>
        <v/>
      </c>
      <c r="G106" s="975">
        <f>-G93</f>
        <v/>
      </c>
      <c r="H106" s="975">
        <f>-H93</f>
        <v/>
      </c>
      <c r="I106" s="975">
        <f>-I93</f>
        <v/>
      </c>
      <c r="J106" s="975">
        <f>-J93</f>
        <v/>
      </c>
      <c r="K106" s="975">
        <f>-K93</f>
        <v/>
      </c>
      <c r="L106" s="975">
        <f>-L93</f>
        <v/>
      </c>
      <c r="M106" s="975">
        <f>-M93</f>
        <v/>
      </c>
      <c r="N106" s="975">
        <f>-N93</f>
        <v/>
      </c>
      <c r="O106" s="975">
        <f>-O93</f>
        <v/>
      </c>
      <c r="P106" s="975">
        <f>-P93</f>
        <v/>
      </c>
      <c r="S106" s="953" t="n"/>
      <c r="T106" s="953" t="n"/>
      <c r="U106" s="953" t="n"/>
      <c r="V106" s="953" t="n"/>
    </row>
    <row r="107" ht="15.75" customHeight="1" s="546">
      <c r="C107" s="1055" t="inlineStr">
        <is>
          <t>Net Cash Flow</t>
        </is>
      </c>
      <c r="D107" s="1056" t="n"/>
      <c r="E107" s="1057" t="n"/>
      <c r="F107" s="979">
        <f>SUM(F105:F106)</f>
        <v/>
      </c>
      <c r="G107" s="979">
        <f>SUM(G105:G106)</f>
        <v/>
      </c>
      <c r="H107" s="979">
        <f>SUM(H105:H106)</f>
        <v/>
      </c>
      <c r="I107" s="979">
        <f>SUM(I105:I106)</f>
        <v/>
      </c>
      <c r="J107" s="979">
        <f>SUM(J105:J106)</f>
        <v/>
      </c>
      <c r="K107" s="979">
        <f>SUM(K105:K106)</f>
        <v/>
      </c>
      <c r="L107" s="979">
        <f>SUM(L105:L106)</f>
        <v/>
      </c>
      <c r="M107" s="979">
        <f>SUM(M105:M106)</f>
        <v/>
      </c>
      <c r="N107" s="979">
        <f>SUM(N105:N106)</f>
        <v/>
      </c>
      <c r="O107" s="979">
        <f>SUM(O105:O106)</f>
        <v/>
      </c>
      <c r="P107" s="979">
        <f>SUM(P105:P106)</f>
        <v/>
      </c>
      <c r="S107" s="953" t="n"/>
      <c r="T107" s="953" t="n"/>
      <c r="U107" s="953" t="n"/>
      <c r="V107" s="953" t="n"/>
    </row>
    <row r="108" ht="15" customHeight="1" s="546">
      <c r="C108" s="1002" t="inlineStr">
        <is>
          <t>Profit</t>
        </is>
      </c>
      <c r="D108" s="1058">
        <f>SUM(F107:P107)</f>
        <v/>
      </c>
      <c r="E108" s="1033" t="n"/>
      <c r="F108" s="1064" t="n"/>
      <c r="G108" s="1060" t="n"/>
      <c r="H108" s="1060" t="n"/>
      <c r="I108" s="1060" t="n"/>
      <c r="J108" s="1060" t="n"/>
      <c r="K108" s="1060" t="n"/>
      <c r="L108" s="1060" t="n"/>
      <c r="M108" s="979" t="n"/>
      <c r="N108" s="979" t="n"/>
      <c r="O108" s="979" t="n"/>
      <c r="P108" s="979" t="n"/>
      <c r="S108" s="953" t="n"/>
      <c r="T108" s="953" t="n"/>
      <c r="U108" s="953" t="n"/>
      <c r="V108" s="953" t="n"/>
    </row>
    <row r="109" ht="15" customHeight="1" s="546">
      <c r="C109" s="1035" t="inlineStr">
        <is>
          <t>IRR</t>
        </is>
      </c>
      <c r="D109" s="1059">
        <f>IRR(F107:P107)</f>
        <v/>
      </c>
      <c r="E109" s="1033" t="n"/>
      <c r="F109" s="1063" t="n"/>
      <c r="G109" s="1060" t="n"/>
      <c r="H109" s="1060" t="n"/>
      <c r="I109" s="1060" t="n"/>
      <c r="J109" s="1060" t="n"/>
      <c r="K109" s="1060" t="n"/>
      <c r="L109" s="1060" t="n"/>
      <c r="M109" s="979" t="n"/>
      <c r="N109" s="979" t="n"/>
      <c r="O109" s="979" t="n"/>
      <c r="P109" s="979" t="n"/>
      <c r="S109" s="953" t="n"/>
      <c r="T109" s="953" t="n"/>
      <c r="U109" s="953" t="n"/>
      <c r="V109" s="953" t="n"/>
    </row>
    <row r="110" ht="15.75" customHeight="1" s="546">
      <c r="C110" s="1008" t="inlineStr">
        <is>
          <t>EM</t>
        </is>
      </c>
      <c r="D110" s="1061">
        <f>D108/SUM($F$93:$P$93)+1</f>
        <v/>
      </c>
      <c r="E110" s="1033" t="n"/>
      <c r="F110" s="979" t="n"/>
      <c r="G110" s="979" t="n"/>
      <c r="H110" s="979" t="n"/>
      <c r="I110" s="979" t="n"/>
      <c r="J110" s="979" t="n"/>
      <c r="K110" s="979" t="n"/>
      <c r="L110" s="979" t="n"/>
      <c r="M110" s="979" t="n"/>
      <c r="N110" s="979" t="n"/>
      <c r="O110" s="979" t="n"/>
      <c r="P110" s="979" t="n"/>
      <c r="S110" s="953" t="n"/>
      <c r="T110" s="953" t="n"/>
      <c r="U110" s="953" t="n"/>
      <c r="V110" s="953" t="n"/>
    </row>
    <row r="111" ht="15" customHeight="1" s="546">
      <c r="C111" s="940" t="n"/>
      <c r="D111" s="1052" t="n"/>
      <c r="E111" s="1052" t="n"/>
      <c r="F111" s="979" t="n"/>
      <c r="G111" s="979" t="n"/>
      <c r="H111" s="979" t="n"/>
      <c r="I111" s="979" t="n"/>
      <c r="J111" s="979" t="n"/>
      <c r="K111" s="979" t="n"/>
      <c r="L111" s="979" t="n"/>
      <c r="M111" s="979" t="n"/>
      <c r="N111" s="979" t="n"/>
      <c r="O111" s="979" t="n"/>
      <c r="P111" s="979" t="n"/>
      <c r="S111" s="953" t="n"/>
      <c r="T111" s="953" t="n"/>
      <c r="U111" s="953" t="n"/>
      <c r="V111" s="953" t="n"/>
    </row>
    <row r="112" ht="15.75" customHeight="1" s="546">
      <c r="C112" s="1065" t="inlineStr">
        <is>
          <t xml:space="preserve">Hurdle 1 - Pref Return </t>
        </is>
      </c>
      <c r="D112" s="1066" t="n"/>
      <c r="E112" s="1066" t="n"/>
      <c r="F112" s="1067" t="n"/>
      <c r="G112" s="1067" t="n"/>
      <c r="H112" s="1067" t="n"/>
      <c r="I112" s="1067" t="n"/>
      <c r="J112" s="1067" t="n"/>
      <c r="K112" s="1067" t="n"/>
      <c r="L112" s="1067" t="n"/>
      <c r="M112" s="1067" t="n"/>
      <c r="N112" s="1067" t="n"/>
      <c r="O112" s="1067" t="n"/>
      <c r="P112" s="1067" t="n"/>
      <c r="S112" s="953" t="n"/>
      <c r="T112" s="953" t="n"/>
      <c r="U112" s="953" t="n"/>
      <c r="V112" s="953" t="n"/>
    </row>
    <row r="113" ht="15" customHeight="1" s="546">
      <c r="C113" s="1068" t="inlineStr">
        <is>
          <t>Beg. Bal</t>
        </is>
      </c>
      <c r="D113" s="1052" t="n"/>
      <c r="E113" s="1052" t="n"/>
      <c r="F113" s="1069" t="n">
        <v>0</v>
      </c>
      <c r="G113" s="961">
        <f>F117</f>
        <v/>
      </c>
      <c r="H113" s="961">
        <f>G117</f>
        <v/>
      </c>
      <c r="I113" s="961">
        <f>H117</f>
        <v/>
      </c>
      <c r="J113" s="961">
        <f>I117</f>
        <v/>
      </c>
      <c r="K113" s="961">
        <f>J117</f>
        <v/>
      </c>
      <c r="L113" s="961">
        <f>K117</f>
        <v/>
      </c>
      <c r="M113" s="961">
        <f>L117</f>
        <v/>
      </c>
      <c r="N113" s="961">
        <f>M117</f>
        <v/>
      </c>
      <c r="O113" s="961">
        <f>N117</f>
        <v/>
      </c>
      <c r="P113" s="961">
        <f>O117</f>
        <v/>
      </c>
      <c r="S113" s="953" t="n"/>
      <c r="T113" s="953" t="n"/>
      <c r="U113" s="953" t="n"/>
      <c r="V113" s="953" t="n"/>
    </row>
    <row r="114" ht="15" customHeight="1" s="546">
      <c r="C114" s="1068" t="inlineStr">
        <is>
          <t>Accrual</t>
        </is>
      </c>
      <c r="D114" s="1054">
        <f>Inputs!$T$20</f>
        <v/>
      </c>
      <c r="E114" s="1054" t="n"/>
      <c r="F114" s="961">
        <f>F113*$D$114</f>
        <v/>
      </c>
      <c r="G114" s="961">
        <f>G113*$D$114</f>
        <v/>
      </c>
      <c r="H114" s="961">
        <f>H113*$D$114</f>
        <v/>
      </c>
      <c r="I114" s="961">
        <f>I113*$D$114</f>
        <v/>
      </c>
      <c r="J114" s="961">
        <f>J113*$D$114</f>
        <v/>
      </c>
      <c r="K114" s="961">
        <f>K113*$D$114</f>
        <v/>
      </c>
      <c r="L114" s="961">
        <f>L113*$D$114</f>
        <v/>
      </c>
      <c r="M114" s="961">
        <f>M113*$D$114</f>
        <v/>
      </c>
      <c r="N114" s="961">
        <f>N113*$D$114</f>
        <v/>
      </c>
      <c r="O114" s="961">
        <f>O113*$D$114</f>
        <v/>
      </c>
      <c r="P114" s="961">
        <f>P113*$D$114</f>
        <v/>
      </c>
      <c r="S114" s="953" t="n"/>
      <c r="T114" s="953" t="n"/>
      <c r="U114" s="953" t="n"/>
      <c r="V114" s="953" t="n"/>
    </row>
    <row r="115" ht="15" customHeight="1" s="546">
      <c r="C115" s="1068" t="inlineStr">
        <is>
          <t>LP Contribution</t>
        </is>
      </c>
      <c r="D115" s="1054">
        <f>D93</f>
        <v/>
      </c>
      <c r="E115" s="1054" t="n"/>
      <c r="F115" s="961">
        <f>F93</f>
        <v/>
      </c>
      <c r="G115" s="961">
        <f>G93</f>
        <v/>
      </c>
      <c r="H115" s="961">
        <f>H93</f>
        <v/>
      </c>
      <c r="I115" s="961">
        <f>I93</f>
        <v/>
      </c>
      <c r="J115" s="961">
        <f>J93</f>
        <v/>
      </c>
      <c r="K115" s="961">
        <f>K93</f>
        <v/>
      </c>
      <c r="L115" s="961">
        <f>L93</f>
        <v/>
      </c>
      <c r="M115" s="961">
        <f>M93</f>
        <v/>
      </c>
      <c r="N115" s="961">
        <f>N93</f>
        <v/>
      </c>
      <c r="O115" s="961">
        <f>O93</f>
        <v/>
      </c>
      <c r="P115" s="961">
        <f>P93</f>
        <v/>
      </c>
      <c r="S115" s="953" t="n"/>
      <c r="T115" s="953" t="n"/>
      <c r="U115" s="953" t="n"/>
      <c r="V115" s="953" t="n"/>
    </row>
    <row r="116" ht="15.75" customHeight="1" s="546">
      <c r="C116" s="1068" t="inlineStr">
        <is>
          <t>LP Distributions</t>
        </is>
      </c>
      <c r="D116" s="1052" t="n"/>
      <c r="E116" s="1052" t="n"/>
      <c r="F116" s="975">
        <f>MIN(MAX(0,F91*$D$115),F113+F114)</f>
        <v/>
      </c>
      <c r="G116" s="975">
        <f>MIN(MAX(0,G91*$D$115),G113+G114)</f>
        <v/>
      </c>
      <c r="H116" s="975">
        <f>MIN(MAX(0,H91*$D$115),H113+H114)</f>
        <v/>
      </c>
      <c r="I116" s="975">
        <f>MIN(MAX(0,I91*$D$115),I113+I114)</f>
        <v/>
      </c>
      <c r="J116" s="975">
        <f>MIN(MAX(0,J91*$D$115),J113+J114)</f>
        <v/>
      </c>
      <c r="K116" s="975">
        <f>MIN(MAX(0,K91*$D$115),K113+K114)</f>
        <v/>
      </c>
      <c r="L116" s="975">
        <f>MIN(MAX(0,L91*$D$115),L113+L114)</f>
        <v/>
      </c>
      <c r="M116" s="975">
        <f>MIN(MAX(0,M91*$D$115),M113+M114)</f>
        <v/>
      </c>
      <c r="N116" s="975">
        <f>MIN(MAX(0,N91*$D$115),N113+N114)</f>
        <v/>
      </c>
      <c r="O116" s="975">
        <f>MIN(MAX(0,O91*$D$115),O113+O114)</f>
        <v/>
      </c>
      <c r="P116" s="975">
        <f>MIN(MAX(0,P91*$D$115),P113+P114)</f>
        <v/>
      </c>
      <c r="S116" s="953" t="n"/>
      <c r="T116" s="953" t="n"/>
      <c r="U116" s="953" t="n"/>
      <c r="V116" s="953" t="n"/>
    </row>
    <row r="117" ht="15" customHeight="1" s="546">
      <c r="C117" s="1068" t="inlineStr">
        <is>
          <t>End Bal.</t>
        </is>
      </c>
      <c r="D117" s="1052" t="n"/>
      <c r="E117" s="1052" t="n"/>
      <c r="F117" s="961">
        <f>F113+F114+F115-F116</f>
        <v/>
      </c>
      <c r="G117" s="961">
        <f>G113+G114+G115-G116</f>
        <v/>
      </c>
      <c r="H117" s="961">
        <f>H113+H114+H115-H116</f>
        <v/>
      </c>
      <c r="I117" s="961">
        <f>I113+I114+I115-I116</f>
        <v/>
      </c>
      <c r="J117" s="961">
        <f>J113+J114+J115-J116</f>
        <v/>
      </c>
      <c r="K117" s="961">
        <f>K113+K114+K115-K116</f>
        <v/>
      </c>
      <c r="L117" s="961">
        <f>L113+L114+L115-L116</f>
        <v/>
      </c>
      <c r="M117" s="961">
        <f>M113+M114+M115-M116</f>
        <v/>
      </c>
      <c r="N117" s="961">
        <f>N113+N114+N115-N116</f>
        <v/>
      </c>
      <c r="O117" s="961">
        <f>O113+O114+O115-O116</f>
        <v/>
      </c>
      <c r="P117" s="961">
        <f>P113+P114+P115-P116</f>
        <v/>
      </c>
      <c r="S117" s="953" t="n"/>
      <c r="T117" s="953" t="n"/>
      <c r="U117" s="953" t="n"/>
      <c r="V117" s="953" t="n"/>
    </row>
    <row r="118" ht="15" customHeight="1" s="546">
      <c r="C118" s="1068" t="inlineStr">
        <is>
          <t>LP IRR Check</t>
        </is>
      </c>
      <c r="D118" s="953">
        <f>IRR(F118:P118)</f>
        <v/>
      </c>
      <c r="E118" s="953" t="n"/>
      <c r="F118" s="961">
        <f>-F115+F116</f>
        <v/>
      </c>
      <c r="G118" s="961">
        <f>-G115+G116</f>
        <v/>
      </c>
      <c r="H118" s="961">
        <f>-H115+H116</f>
        <v/>
      </c>
      <c r="I118" s="961">
        <f>-I115+I116</f>
        <v/>
      </c>
      <c r="J118" s="961">
        <f>-J115+J116</f>
        <v/>
      </c>
      <c r="K118" s="961">
        <f>-K115+K116</f>
        <v/>
      </c>
      <c r="L118" s="961">
        <f>-L115+L116</f>
        <v/>
      </c>
      <c r="M118" s="961">
        <f>-M115+M116</f>
        <v/>
      </c>
      <c r="N118" s="961">
        <f>-N115+N116</f>
        <v/>
      </c>
      <c r="O118" s="961">
        <f>-O115+O116</f>
        <v/>
      </c>
      <c r="P118" s="961">
        <f>-P115+P116</f>
        <v/>
      </c>
      <c r="S118" s="953" t="n"/>
      <c r="T118" s="953" t="n"/>
      <c r="U118" s="953" t="n"/>
      <c r="V118" s="953" t="n"/>
    </row>
    <row r="119" ht="15" customHeight="1" s="546">
      <c r="C119" s="1068" t="n"/>
      <c r="D119" s="1052" t="n"/>
      <c r="E119" s="1052" t="n"/>
      <c r="S119" s="953" t="n"/>
      <c r="T119" s="953" t="n"/>
      <c r="U119" s="953" t="n"/>
      <c r="V119" s="953" t="n"/>
    </row>
    <row r="120" ht="15" customHeight="1" s="546">
      <c r="C120" s="1068" t="inlineStr">
        <is>
          <t xml:space="preserve">Contributions from Sponsor </t>
        </is>
      </c>
      <c r="D120" s="1054">
        <f>D92</f>
        <v/>
      </c>
      <c r="E120" s="1054" t="n"/>
      <c r="F120" s="961">
        <f>F92</f>
        <v/>
      </c>
      <c r="G120" s="961">
        <f>G92</f>
        <v/>
      </c>
      <c r="H120" s="961">
        <f>H92</f>
        <v/>
      </c>
      <c r="I120" s="961">
        <f>I92</f>
        <v/>
      </c>
      <c r="J120" s="961">
        <f>J92</f>
        <v/>
      </c>
      <c r="K120" s="961">
        <f>K92</f>
        <v/>
      </c>
      <c r="L120" s="961">
        <f>L92</f>
        <v/>
      </c>
      <c r="M120" s="961">
        <f>M92</f>
        <v/>
      </c>
      <c r="N120" s="961">
        <f>N92</f>
        <v/>
      </c>
      <c r="O120" s="961">
        <f>O92</f>
        <v/>
      </c>
      <c r="P120" s="961">
        <f>P92</f>
        <v/>
      </c>
      <c r="S120" s="953" t="n"/>
      <c r="T120" s="953" t="n"/>
      <c r="U120" s="953" t="n"/>
      <c r="V120" s="953" t="n"/>
    </row>
    <row r="121" ht="15" customHeight="1" s="546">
      <c r="C121" s="1068" t="inlineStr">
        <is>
          <t>Distributions to Sponsor</t>
        </is>
      </c>
      <c r="D121" s="1070" t="n"/>
      <c r="E121" s="1070" t="n"/>
      <c r="F121" s="961">
        <f>F116/$D$115*$D$120</f>
        <v/>
      </c>
      <c r="G121" s="961">
        <f>G116/$D$115*$D$120</f>
        <v/>
      </c>
      <c r="H121" s="961">
        <f>H116/$D$115*$D$120</f>
        <v/>
      </c>
      <c r="I121" s="961">
        <f>I116/$D$115*$D$120</f>
        <v/>
      </c>
      <c r="J121" s="961">
        <f>J116/$D$115*$D$120</f>
        <v/>
      </c>
      <c r="K121" s="961">
        <f>K116/$D$115*$D$120</f>
        <v/>
      </c>
      <c r="L121" s="961">
        <f>L116/$D$115*$D$120</f>
        <v/>
      </c>
      <c r="M121" s="961">
        <f>M116/$D$115*$D$120</f>
        <v/>
      </c>
      <c r="N121" s="961">
        <f>N116/$D$115*$D$120</f>
        <v/>
      </c>
      <c r="O121" s="961">
        <f>O116/$D$115*$D$120</f>
        <v/>
      </c>
      <c r="P121" s="961">
        <f>P116/$D$115*$D$120</f>
        <v/>
      </c>
      <c r="S121" s="953" t="n"/>
      <c r="T121" s="953" t="n"/>
      <c r="U121" s="953" t="n"/>
      <c r="V121" s="953" t="n"/>
    </row>
    <row r="122" ht="15" customHeight="1" s="546">
      <c r="C122" s="1068" t="inlineStr">
        <is>
          <t>Sponsor IRR Check</t>
        </is>
      </c>
      <c r="D122" s="953">
        <f>IRR(F122:P122)</f>
        <v/>
      </c>
      <c r="E122" s="953" t="n"/>
      <c r="F122" s="961">
        <f>-F120+F121</f>
        <v/>
      </c>
      <c r="G122" s="961">
        <f>-G120+G121</f>
        <v/>
      </c>
      <c r="H122" s="961">
        <f>-H120+H121</f>
        <v/>
      </c>
      <c r="I122" s="961">
        <f>-I120+I121</f>
        <v/>
      </c>
      <c r="J122" s="961">
        <f>-J120+J121</f>
        <v/>
      </c>
      <c r="K122" s="961">
        <f>-K120+K121</f>
        <v/>
      </c>
      <c r="L122" s="961">
        <f>-L120+L121</f>
        <v/>
      </c>
      <c r="M122" s="961">
        <f>-M120+M121</f>
        <v/>
      </c>
      <c r="N122" s="961">
        <f>-N120+N121</f>
        <v/>
      </c>
      <c r="O122" s="961">
        <f>-O120+O121</f>
        <v/>
      </c>
      <c r="P122" s="961">
        <f>-P120+P121</f>
        <v/>
      </c>
    </row>
    <row r="123" ht="15" customHeight="1" s="546">
      <c r="C123" s="1068" t="n"/>
    </row>
    <row r="124" ht="15" customHeight="1" s="546">
      <c r="C124" s="1068" t="inlineStr">
        <is>
          <t>Total Distributions</t>
        </is>
      </c>
      <c r="F124" s="961">
        <f>F116+F121</f>
        <v/>
      </c>
      <c r="G124" s="961">
        <f>G116+G121</f>
        <v/>
      </c>
      <c r="H124" s="961">
        <f>H116+H121</f>
        <v/>
      </c>
      <c r="I124" s="961">
        <f>I116+I121</f>
        <v/>
      </c>
      <c r="J124" s="961">
        <f>J116+J121</f>
        <v/>
      </c>
      <c r="K124" s="961">
        <f>K116+K121</f>
        <v/>
      </c>
      <c r="L124" s="961">
        <f>L116+L121</f>
        <v/>
      </c>
      <c r="M124" s="961">
        <f>M116+M121</f>
        <v/>
      </c>
      <c r="N124" s="961">
        <f>N116+N121</f>
        <v/>
      </c>
      <c r="O124" s="961">
        <f>O116+O121</f>
        <v/>
      </c>
      <c r="P124" s="961">
        <f>P116+P121</f>
        <v/>
      </c>
    </row>
    <row r="125" ht="15" customHeight="1" s="546">
      <c r="C125" s="1068" t="inlineStr">
        <is>
          <t>Cash Flow Remaining</t>
        </is>
      </c>
      <c r="F125" s="961">
        <f>MAX(F91,0)-F124</f>
        <v/>
      </c>
      <c r="G125" s="961">
        <f>MAX(G91,0)-G124</f>
        <v/>
      </c>
      <c r="H125" s="961">
        <f>MAX(H91,0)-H124</f>
        <v/>
      </c>
      <c r="I125" s="961">
        <f>MAX(I91,0)-I124</f>
        <v/>
      </c>
      <c r="J125" s="961">
        <f>MAX(J91,0)-J124</f>
        <v/>
      </c>
      <c r="K125" s="961">
        <f>MAX(K91,0)-K124</f>
        <v/>
      </c>
      <c r="L125" s="961">
        <f>MAX(L91,0)-L124</f>
        <v/>
      </c>
      <c r="M125" s="961">
        <f>MAX(M91,0)-M124</f>
        <v/>
      </c>
      <c r="N125" s="961">
        <f>MAX(N91,0)-N124</f>
        <v/>
      </c>
      <c r="O125" s="961">
        <f>MAX(O91,0)-O124</f>
        <v/>
      </c>
      <c r="P125" s="961">
        <f>MAX(P91,0)-P124</f>
        <v/>
      </c>
    </row>
    <row r="126" ht="15" customHeight="1" s="546">
      <c r="C126" s="1068" t="n"/>
      <c r="F126" s="961" t="n"/>
      <c r="G126" s="961" t="n"/>
      <c r="H126" s="961" t="n"/>
      <c r="I126" s="961" t="n"/>
      <c r="J126" s="961" t="n"/>
      <c r="K126" s="961" t="n"/>
      <c r="L126" s="961" t="n"/>
      <c r="M126" s="961" t="n"/>
      <c r="N126" s="961" t="n"/>
      <c r="O126" s="961" t="n"/>
      <c r="P126" s="961" t="n"/>
    </row>
    <row r="127" ht="15.75" customHeight="1" s="546">
      <c r="C127" s="1065" t="inlineStr">
        <is>
          <t>Hurdle 2</t>
        </is>
      </c>
      <c r="D127" s="1066" t="n"/>
      <c r="E127" s="1066" t="n"/>
      <c r="F127" s="1067" t="n"/>
      <c r="G127" s="1067" t="n"/>
      <c r="H127" s="1067" t="n"/>
      <c r="I127" s="1067" t="n"/>
      <c r="J127" s="1067" t="n"/>
      <c r="K127" s="1067" t="n"/>
      <c r="L127" s="1067" t="n"/>
      <c r="M127" s="1067" t="n"/>
      <c r="N127" s="1067" t="n"/>
      <c r="O127" s="1067" t="n"/>
      <c r="P127" s="1067" t="n"/>
    </row>
    <row r="128" ht="15" customHeight="1" s="546">
      <c r="C128" s="1068" t="n"/>
      <c r="F128" s="961" t="n"/>
      <c r="G128" s="961" t="n"/>
      <c r="H128" s="961" t="n"/>
      <c r="I128" s="961" t="n"/>
      <c r="J128" s="961" t="n"/>
      <c r="K128" s="961" t="n"/>
      <c r="L128" s="961" t="n"/>
      <c r="M128" s="961" t="n"/>
      <c r="N128" s="961" t="n"/>
      <c r="O128" s="961" t="n"/>
      <c r="P128" s="961" t="n"/>
    </row>
    <row r="129" ht="15" customHeight="1" s="546">
      <c r="C129" s="1068" t="inlineStr">
        <is>
          <t>Beg. Bal</t>
        </is>
      </c>
      <c r="D129" s="1052" t="n"/>
      <c r="E129" s="1052" t="n"/>
      <c r="F129" s="1069" t="n">
        <v>0</v>
      </c>
      <c r="G129" s="961">
        <f>F134</f>
        <v/>
      </c>
      <c r="H129" s="961">
        <f>G134</f>
        <v/>
      </c>
      <c r="I129" s="961">
        <f>H134</f>
        <v/>
      </c>
      <c r="J129" s="961">
        <f>I134</f>
        <v/>
      </c>
      <c r="K129" s="961">
        <f>J134</f>
        <v/>
      </c>
      <c r="L129" s="961">
        <f>K134</f>
        <v/>
      </c>
      <c r="M129" s="961">
        <f>L134</f>
        <v/>
      </c>
      <c r="N129" s="961">
        <f>M134</f>
        <v/>
      </c>
      <c r="O129" s="961">
        <f>N134</f>
        <v/>
      </c>
      <c r="P129" s="961">
        <f>O134</f>
        <v/>
      </c>
    </row>
    <row r="130" ht="15" customHeight="1" s="546">
      <c r="C130" s="1068" t="inlineStr">
        <is>
          <t>Accrual</t>
        </is>
      </c>
      <c r="D130" s="1054">
        <f>Inputs!$T$21</f>
        <v/>
      </c>
      <c r="E130" s="1054" t="n"/>
      <c r="F130" s="961">
        <f>F129*$D$130</f>
        <v/>
      </c>
      <c r="G130" s="961">
        <f>G129*$D$130</f>
        <v/>
      </c>
      <c r="H130" s="961">
        <f>H129*$D$130</f>
        <v/>
      </c>
      <c r="I130" s="961">
        <f>I129*$D$130</f>
        <v/>
      </c>
      <c r="J130" s="961">
        <f>J129*$D$130</f>
        <v/>
      </c>
      <c r="K130" s="961">
        <f>K129*$D$130</f>
        <v/>
      </c>
      <c r="L130" s="961">
        <f>L129*$D$130</f>
        <v/>
      </c>
      <c r="M130" s="961">
        <f>M129*$D$130</f>
        <v/>
      </c>
      <c r="N130" s="961">
        <f>N129*$D$130</f>
        <v/>
      </c>
      <c r="O130" s="961">
        <f>O129*$D$130</f>
        <v/>
      </c>
      <c r="P130" s="961">
        <f>P129*$D$130</f>
        <v/>
      </c>
    </row>
    <row r="131" ht="15" customHeight="1" s="546">
      <c r="C131" s="1068" t="inlineStr">
        <is>
          <t>LP Contribution</t>
        </is>
      </c>
      <c r="D131" s="1054">
        <f>Inputs!$W$21</f>
        <v/>
      </c>
      <c r="E131" s="1054" t="n"/>
      <c r="F131" s="961">
        <f>F115</f>
        <v/>
      </c>
      <c r="G131" s="961">
        <f>G115</f>
        <v/>
      </c>
      <c r="H131" s="961">
        <f>H115</f>
        <v/>
      </c>
      <c r="I131" s="961">
        <f>I115</f>
        <v/>
      </c>
      <c r="J131" s="961">
        <f>J115</f>
        <v/>
      </c>
      <c r="K131" s="961">
        <f>K115</f>
        <v/>
      </c>
      <c r="L131" s="961">
        <f>L115</f>
        <v/>
      </c>
      <c r="M131" s="961">
        <f>M115</f>
        <v/>
      </c>
      <c r="N131" s="961">
        <f>N115</f>
        <v/>
      </c>
      <c r="O131" s="961">
        <f>O115</f>
        <v/>
      </c>
      <c r="P131" s="961">
        <f>P115</f>
        <v/>
      </c>
    </row>
    <row r="132" ht="15" customHeight="1" s="546">
      <c r="C132" s="1068" t="inlineStr">
        <is>
          <t>Prior Distributions</t>
        </is>
      </c>
      <c r="D132" s="1070" t="n"/>
      <c r="E132" s="1070" t="n"/>
      <c r="F132" s="961">
        <f>F116</f>
        <v/>
      </c>
      <c r="G132" s="961">
        <f>G116</f>
        <v/>
      </c>
      <c r="H132" s="961">
        <f>H116</f>
        <v/>
      </c>
      <c r="I132" s="961">
        <f>I116</f>
        <v/>
      </c>
      <c r="J132" s="961">
        <f>J116</f>
        <v/>
      </c>
      <c r="K132" s="961">
        <f>K116</f>
        <v/>
      </c>
      <c r="L132" s="961">
        <f>L116</f>
        <v/>
      </c>
      <c r="M132" s="961">
        <f>M116</f>
        <v/>
      </c>
      <c r="N132" s="961">
        <f>N116</f>
        <v/>
      </c>
      <c r="O132" s="961">
        <f>O116</f>
        <v/>
      </c>
      <c r="P132" s="961">
        <f>P116</f>
        <v/>
      </c>
    </row>
    <row r="133" ht="15.75" customHeight="1" s="546">
      <c r="C133" s="1068" t="inlineStr">
        <is>
          <t>LP Distributions</t>
        </is>
      </c>
      <c r="D133" s="1052" t="n"/>
      <c r="E133" s="1052" t="n"/>
      <c r="F133" s="975">
        <f>MIN(MAX(0,F125*$D$131),F129+F130-F132)</f>
        <v/>
      </c>
      <c r="G133" s="975">
        <f>MIN(MAX(0,G125*$D$131),G129+G130-G132)</f>
        <v/>
      </c>
      <c r="H133" s="975">
        <f>MIN(MAX(0,H125*$D$131),H129+H130-H132)</f>
        <v/>
      </c>
      <c r="I133" s="975">
        <f>MIN(MAX(0,I125*$D$131),I129+I130-I132)</f>
        <v/>
      </c>
      <c r="J133" s="975">
        <f>MIN(MAX(0,J125*$D$131),J129+J130-J132)</f>
        <v/>
      </c>
      <c r="K133" s="975">
        <f>MIN(MAX(0,K125*$D$131),K129+K130-K132)</f>
        <v/>
      </c>
      <c r="L133" s="975">
        <f>MIN(MAX(0,L125*$D$131),L129+L130-L132)</f>
        <v/>
      </c>
      <c r="M133" s="975">
        <f>MIN(MAX(0,M125*$D$131),M129+M130-M132)</f>
        <v/>
      </c>
      <c r="N133" s="975">
        <f>MIN(MAX(0,N125*$D$131),N129+N130-N132)</f>
        <v/>
      </c>
      <c r="O133" s="975">
        <f>MIN(MAX(0,O125*$D$131),O129+O130-O132)</f>
        <v/>
      </c>
      <c r="P133" s="975">
        <f>MIN(MAX(0,P125*$D$131),P129+P130-P132)</f>
        <v/>
      </c>
    </row>
    <row r="134" ht="15" customHeight="1" s="546">
      <c r="C134" s="1068" t="inlineStr">
        <is>
          <t>End Bal.</t>
        </is>
      </c>
      <c r="D134" s="1052" t="n"/>
      <c r="E134" s="1052" t="n"/>
      <c r="F134" s="961">
        <f>F129+F130+F131-F132-F133</f>
        <v/>
      </c>
      <c r="G134" s="961">
        <f>G129+G130+G131-G132-G133</f>
        <v/>
      </c>
      <c r="H134" s="961">
        <f>H129+H130+H131-H132-H133</f>
        <v/>
      </c>
      <c r="I134" s="961">
        <f>I129+I130+I131-I132-I133</f>
        <v/>
      </c>
      <c r="J134" s="961">
        <f>J129+J130+J131-J132-J133</f>
        <v/>
      </c>
      <c r="K134" s="961">
        <f>K129+K130+K131-K132-K133</f>
        <v/>
      </c>
      <c r="L134" s="961">
        <f>L129+L130+L131-L132-L133</f>
        <v/>
      </c>
      <c r="M134" s="961">
        <f>M129+M130+M131-M132-M133</f>
        <v/>
      </c>
      <c r="N134" s="961">
        <f>N129+N130+N131-N132-N133</f>
        <v/>
      </c>
      <c r="O134" s="961">
        <f>O129+O130+O131-O132-O133</f>
        <v/>
      </c>
      <c r="P134" s="961">
        <f>P129+P130+P131-P132-P133</f>
        <v/>
      </c>
    </row>
    <row r="135" ht="15" customHeight="1" s="546">
      <c r="C135" s="1068" t="inlineStr">
        <is>
          <t>LP IRR Check</t>
        </is>
      </c>
      <c r="D135" s="953">
        <f>IRR(F135:P135)</f>
        <v/>
      </c>
      <c r="E135" s="953" t="n"/>
      <c r="F135" s="961">
        <f>-F131+F132+F133</f>
        <v/>
      </c>
      <c r="G135" s="961">
        <f>-G131+G132+G133</f>
        <v/>
      </c>
      <c r="H135" s="961">
        <f>-H131+H132+H133</f>
        <v/>
      </c>
      <c r="I135" s="961">
        <f>-I131+I132+I133</f>
        <v/>
      </c>
      <c r="J135" s="961">
        <f>-J131+J132+J133</f>
        <v/>
      </c>
      <c r="K135" s="961">
        <f>-K131+K132+K133</f>
        <v/>
      </c>
      <c r="L135" s="961">
        <f>-L131+L132+L133</f>
        <v/>
      </c>
      <c r="M135" s="961">
        <f>-M131+M132+M133</f>
        <v/>
      </c>
      <c r="N135" s="961">
        <f>-N131+N132+N133</f>
        <v/>
      </c>
      <c r="O135" s="961">
        <f>-O131+O132+O133</f>
        <v/>
      </c>
      <c r="P135" s="961">
        <f>-P131+P132+P133</f>
        <v/>
      </c>
    </row>
    <row r="136" ht="15" customHeight="1" s="546">
      <c r="C136" s="1068" t="n"/>
      <c r="D136" s="1052" t="n"/>
      <c r="E136" s="1052" t="n"/>
    </row>
    <row r="137" ht="15" customHeight="1" s="546">
      <c r="C137" s="1068" t="inlineStr">
        <is>
          <t xml:space="preserve">Contributions from Sponsor </t>
        </is>
      </c>
      <c r="D137" s="1054">
        <f>Inputs!$V$21</f>
        <v/>
      </c>
      <c r="E137" s="1054" t="n"/>
      <c r="F137" s="961">
        <f>F120</f>
        <v/>
      </c>
      <c r="G137" s="961">
        <f>G120</f>
        <v/>
      </c>
      <c r="H137" s="961">
        <f>H120</f>
        <v/>
      </c>
      <c r="I137" s="961">
        <f>I120</f>
        <v/>
      </c>
      <c r="J137" s="961">
        <f>J120</f>
        <v/>
      </c>
      <c r="K137" s="961">
        <f>K120</f>
        <v/>
      </c>
      <c r="L137" s="961">
        <f>L120</f>
        <v/>
      </c>
      <c r="M137" s="961">
        <f>M120</f>
        <v/>
      </c>
      <c r="N137" s="961">
        <f>N120</f>
        <v/>
      </c>
      <c r="O137" s="961">
        <f>O120</f>
        <v/>
      </c>
      <c r="P137" s="961">
        <f>P120</f>
        <v/>
      </c>
    </row>
    <row r="138" ht="15" customHeight="1" s="546">
      <c r="C138" s="1068" t="inlineStr">
        <is>
          <t>Prior Distributions</t>
        </is>
      </c>
      <c r="D138" s="1070" t="n"/>
      <c r="E138" s="1070" t="n"/>
      <c r="F138" s="961">
        <f>F121</f>
        <v/>
      </c>
      <c r="G138" s="961">
        <f>G121</f>
        <v/>
      </c>
      <c r="H138" s="961">
        <f>H121</f>
        <v/>
      </c>
      <c r="I138" s="961">
        <f>I121</f>
        <v/>
      </c>
      <c r="J138" s="961">
        <f>J121</f>
        <v/>
      </c>
      <c r="K138" s="961">
        <f>K121</f>
        <v/>
      </c>
      <c r="L138" s="961">
        <f>L121</f>
        <v/>
      </c>
      <c r="M138" s="961">
        <f>M121</f>
        <v/>
      </c>
      <c r="N138" s="961">
        <f>N121</f>
        <v/>
      </c>
      <c r="O138" s="961">
        <f>O121</f>
        <v/>
      </c>
      <c r="P138" s="961">
        <f>P121</f>
        <v/>
      </c>
    </row>
    <row r="139" ht="15.75" customHeight="1" s="546">
      <c r="C139" s="1068" t="inlineStr">
        <is>
          <t>Distributions to Sponsor</t>
        </is>
      </c>
      <c r="D139" s="1070" t="n"/>
      <c r="E139" s="1070" t="n"/>
      <c r="F139" s="975">
        <f>F133/$D$131*$D$137</f>
        <v/>
      </c>
      <c r="G139" s="975">
        <f>G133/$D$131*$D$137</f>
        <v/>
      </c>
      <c r="H139" s="975">
        <f>H133/$D$131*$D$137</f>
        <v/>
      </c>
      <c r="I139" s="975">
        <f>I133/$D$131*$D$137</f>
        <v/>
      </c>
      <c r="J139" s="975">
        <f>J133/$D$131*$D$137</f>
        <v/>
      </c>
      <c r="K139" s="975">
        <f>K133/$D$131*$D$137</f>
        <v/>
      </c>
      <c r="L139" s="975">
        <f>L133/$D$131*$D$137</f>
        <v/>
      </c>
      <c r="M139" s="975">
        <f>M133/$D$131*$D$137</f>
        <v/>
      </c>
      <c r="N139" s="975">
        <f>N133/$D$131*$D$137</f>
        <v/>
      </c>
      <c r="O139" s="975">
        <f>O133/$D$131*$D$137</f>
        <v/>
      </c>
      <c r="P139" s="975">
        <f>P133/$D$131*$D$137</f>
        <v/>
      </c>
    </row>
    <row r="140" ht="15" customHeight="1" s="546">
      <c r="C140" s="1068" t="inlineStr">
        <is>
          <t>Sponsor IRR Check</t>
        </is>
      </c>
      <c r="D140" s="953">
        <f>IRR(F140:P140)</f>
        <v/>
      </c>
      <c r="E140" s="953" t="n"/>
      <c r="F140" s="961">
        <f>-F137+F138+F139</f>
        <v/>
      </c>
      <c r="G140" s="961">
        <f>-G137+G138+G139</f>
        <v/>
      </c>
      <c r="H140" s="961">
        <f>-H137+H138+H139</f>
        <v/>
      </c>
      <c r="I140" s="961">
        <f>-I137+I138+I139</f>
        <v/>
      </c>
      <c r="J140" s="961">
        <f>-J137+J138+J139</f>
        <v/>
      </c>
      <c r="K140" s="961">
        <f>-K137+K138+K139</f>
        <v/>
      </c>
      <c r="L140" s="961">
        <f>-L137+L138+L139</f>
        <v/>
      </c>
      <c r="M140" s="961">
        <f>-M137+M138+M139</f>
        <v/>
      </c>
      <c r="N140" s="961">
        <f>-N137+N138+N139</f>
        <v/>
      </c>
      <c r="O140" s="961">
        <f>-O137+O138+O139</f>
        <v/>
      </c>
      <c r="P140" s="961">
        <f>-P137+P138+P139</f>
        <v/>
      </c>
    </row>
    <row r="141" ht="15" customHeight="1" s="546">
      <c r="C141" s="1068" t="n"/>
    </row>
    <row r="142" ht="15" customHeight="1" s="546">
      <c r="C142" s="1068" t="inlineStr">
        <is>
          <t>Total Distributions</t>
        </is>
      </c>
      <c r="F142" s="961">
        <f>F133+F139</f>
        <v/>
      </c>
      <c r="G142" s="961">
        <f>G133+G139</f>
        <v/>
      </c>
      <c r="H142" s="961">
        <f>H133+H139</f>
        <v/>
      </c>
      <c r="I142" s="961">
        <f>I133+I139</f>
        <v/>
      </c>
      <c r="J142" s="961">
        <f>J133+J139</f>
        <v/>
      </c>
      <c r="K142" s="961">
        <f>K133+K139</f>
        <v/>
      </c>
      <c r="L142" s="961">
        <f>L133+L139</f>
        <v/>
      </c>
      <c r="M142" s="961">
        <f>M133+M139</f>
        <v/>
      </c>
      <c r="N142" s="961">
        <f>N133+N139</f>
        <v/>
      </c>
      <c r="O142" s="961">
        <f>O133+O139</f>
        <v/>
      </c>
      <c r="P142" s="961">
        <f>P133+P139</f>
        <v/>
      </c>
    </row>
    <row r="143" ht="15" customHeight="1" s="546">
      <c r="C143" s="1068" t="inlineStr">
        <is>
          <t>Cash Flow Remaining</t>
        </is>
      </c>
      <c r="F143" s="961">
        <f>MAX(F125,0)-F142</f>
        <v/>
      </c>
      <c r="G143" s="961">
        <f>MAX(G125,0)-G142</f>
        <v/>
      </c>
      <c r="H143" s="961">
        <f>MAX(H125,0)-H142</f>
        <v/>
      </c>
      <c r="I143" s="961">
        <f>MAX(I125,0)-I142</f>
        <v/>
      </c>
      <c r="J143" s="961">
        <f>MAX(J125,0)-J142</f>
        <v/>
      </c>
      <c r="K143" s="961">
        <f>MAX(K125,0)-K142</f>
        <v/>
      </c>
      <c r="L143" s="961">
        <f>MAX(L125,0)-L142</f>
        <v/>
      </c>
      <c r="M143" s="961">
        <f>MAX(M125,0)-M142</f>
        <v/>
      </c>
      <c r="N143" s="961">
        <f>MAX(N125,0)-N142</f>
        <v/>
      </c>
      <c r="O143" s="961">
        <f>MAX(O125,0)-O142</f>
        <v/>
      </c>
      <c r="P143" s="961">
        <f>MAX(P125,0)-P142</f>
        <v/>
      </c>
      <c r="T143" s="1071" t="n"/>
      <c r="U143" s="1071" t="n"/>
    </row>
    <row r="145" ht="15.75" customHeight="1" s="546">
      <c r="C145" s="1065" t="inlineStr">
        <is>
          <t>Hurdle 3</t>
        </is>
      </c>
      <c r="D145" s="1066" t="n"/>
      <c r="E145" s="1066" t="n"/>
      <c r="F145" s="1067" t="n"/>
      <c r="G145" s="1067" t="n"/>
      <c r="H145" s="1067" t="n"/>
      <c r="I145" s="1067" t="n"/>
      <c r="J145" s="1067" t="n"/>
      <c r="K145" s="1067" t="n"/>
      <c r="L145" s="1067" t="n"/>
      <c r="M145" s="1067" t="n"/>
      <c r="N145" s="1067" t="n"/>
      <c r="O145" s="1067" t="n"/>
      <c r="P145" s="1067" t="n"/>
    </row>
    <row r="146" ht="15" customHeight="1" s="546">
      <c r="C146" s="1068" t="n"/>
      <c r="F146" s="961" t="n"/>
      <c r="G146" s="961" t="n"/>
      <c r="H146" s="961" t="n"/>
      <c r="I146" s="961" t="n"/>
      <c r="J146" s="961" t="n"/>
      <c r="K146" s="961" t="n"/>
      <c r="L146" s="961" t="n"/>
      <c r="M146" s="961" t="n"/>
      <c r="N146" s="961" t="n"/>
      <c r="O146" s="961" t="n"/>
      <c r="P146" s="961" t="n"/>
    </row>
    <row r="147" ht="15" customHeight="1" s="546">
      <c r="C147" s="1068" t="inlineStr">
        <is>
          <t>Beg. Bal</t>
        </is>
      </c>
      <c r="D147" s="1052" t="n"/>
      <c r="E147" s="1052" t="n"/>
      <c r="F147" s="1069" t="n">
        <v>0</v>
      </c>
      <c r="G147" s="961">
        <f>F152</f>
        <v/>
      </c>
      <c r="H147" s="961">
        <f>G152</f>
        <v/>
      </c>
      <c r="I147" s="961">
        <f>H152</f>
        <v/>
      </c>
      <c r="J147" s="961">
        <f>I152</f>
        <v/>
      </c>
      <c r="K147" s="961">
        <f>J152</f>
        <v/>
      </c>
      <c r="L147" s="961">
        <f>K152</f>
        <v/>
      </c>
      <c r="M147" s="961">
        <f>L152</f>
        <v/>
      </c>
      <c r="N147" s="961">
        <f>M152</f>
        <v/>
      </c>
      <c r="O147" s="961">
        <f>N152</f>
        <v/>
      </c>
      <c r="P147" s="961">
        <f>O152</f>
        <v/>
      </c>
    </row>
    <row r="148" ht="15" customHeight="1" s="546">
      <c r="C148" s="1068" t="inlineStr">
        <is>
          <t>Accrual</t>
        </is>
      </c>
      <c r="D148" s="1054">
        <f>Inputs!$T$22</f>
        <v/>
      </c>
      <c r="E148" s="1054" t="n"/>
      <c r="F148" s="961">
        <f>F147*$D$148</f>
        <v/>
      </c>
      <c r="G148" s="961">
        <f>G147*$D$148</f>
        <v/>
      </c>
      <c r="H148" s="961">
        <f>H147*$D$148</f>
        <v/>
      </c>
      <c r="I148" s="961">
        <f>I147*$D$148</f>
        <v/>
      </c>
      <c r="J148" s="961">
        <f>J147*$D$148</f>
        <v/>
      </c>
      <c r="K148" s="961">
        <f>K147*$D$148</f>
        <v/>
      </c>
      <c r="L148" s="961">
        <f>L147*$D$148</f>
        <v/>
      </c>
      <c r="M148" s="961">
        <f>M147*$D$148</f>
        <v/>
      </c>
      <c r="N148" s="961">
        <f>N147*$D$148</f>
        <v/>
      </c>
      <c r="O148" s="961">
        <f>O147*$D$148</f>
        <v/>
      </c>
      <c r="P148" s="961">
        <f>P147*$D$148</f>
        <v/>
      </c>
    </row>
    <row r="149" ht="15" customHeight="1" s="546">
      <c r="C149" s="1068" t="inlineStr">
        <is>
          <t>LP Contribution</t>
        </is>
      </c>
      <c r="D149" s="1054">
        <f>Inputs!$W$22</f>
        <v/>
      </c>
      <c r="E149" s="1054" t="n"/>
      <c r="F149" s="961">
        <f>F131</f>
        <v/>
      </c>
      <c r="G149" s="961">
        <f>G131</f>
        <v/>
      </c>
      <c r="H149" s="961">
        <f>H131</f>
        <v/>
      </c>
      <c r="I149" s="961">
        <f>I131</f>
        <v/>
      </c>
      <c r="J149" s="961">
        <f>J131</f>
        <v/>
      </c>
      <c r="K149" s="961">
        <f>K131</f>
        <v/>
      </c>
      <c r="L149" s="961">
        <f>L131</f>
        <v/>
      </c>
      <c r="M149" s="961">
        <f>M131</f>
        <v/>
      </c>
      <c r="N149" s="961">
        <f>N131</f>
        <v/>
      </c>
      <c r="O149" s="961">
        <f>O131</f>
        <v/>
      </c>
      <c r="P149" s="961">
        <f>P131</f>
        <v/>
      </c>
    </row>
    <row r="150" ht="15" customHeight="1" s="546">
      <c r="C150" s="1068" t="inlineStr">
        <is>
          <t>Prior Distributions</t>
        </is>
      </c>
      <c r="D150" s="1070" t="n"/>
      <c r="E150" s="1070" t="n"/>
      <c r="F150" s="961">
        <f>F$132+F$133</f>
        <v/>
      </c>
      <c r="G150" s="961">
        <f>G$132+G$133</f>
        <v/>
      </c>
      <c r="H150" s="961">
        <f>H$132+H$133</f>
        <v/>
      </c>
      <c r="I150" s="961">
        <f>I$132+I$133</f>
        <v/>
      </c>
      <c r="J150" s="961">
        <f>J$132+J$133</f>
        <v/>
      </c>
      <c r="K150" s="961">
        <f>K$132+K$133</f>
        <v/>
      </c>
      <c r="L150" s="961">
        <f>L$132+L$133</f>
        <v/>
      </c>
      <c r="M150" s="961">
        <f>M$132+M$133</f>
        <v/>
      </c>
      <c r="N150" s="961">
        <f>N$132+N$133</f>
        <v/>
      </c>
      <c r="O150" s="961">
        <f>O$132+O$133</f>
        <v/>
      </c>
      <c r="P150" s="961">
        <f>P$132+P$133</f>
        <v/>
      </c>
    </row>
    <row r="151" ht="15.75" customHeight="1" s="546">
      <c r="C151" s="1068" t="inlineStr">
        <is>
          <t>LP Distributions</t>
        </is>
      </c>
      <c r="D151" s="1052" t="n"/>
      <c r="E151" s="1052" t="n"/>
      <c r="F151" s="975">
        <f>MIN(MAX(0,F143*$D$149),F147+F148-F150)</f>
        <v/>
      </c>
      <c r="G151" s="975">
        <f>MIN(MAX(0,G143*$D$149),G147+G148-G150)</f>
        <v/>
      </c>
      <c r="H151" s="975">
        <f>MIN(MAX(0,H143*$D$149),H147+H148-H150)</f>
        <v/>
      </c>
      <c r="I151" s="975">
        <f>MIN(MAX(0,I143*$D$149),I147+I148-I150)</f>
        <v/>
      </c>
      <c r="J151" s="975">
        <f>MIN(MAX(0,J143*$D$149),J147+J148-J150)</f>
        <v/>
      </c>
      <c r="K151" s="975">
        <f>MIN(MAX(0,K143*$D$149),K147+K148-K150)</f>
        <v/>
      </c>
      <c r="L151" s="975">
        <f>MIN(MAX(0,L143*$D$149),L147+L148-L150)</f>
        <v/>
      </c>
      <c r="M151" s="975">
        <f>MIN(MAX(0,M143*$D$149),M147+M148-M150)</f>
        <v/>
      </c>
      <c r="N151" s="975">
        <f>MIN(MAX(0,N143*$D$149),N147+N148-N150)</f>
        <v/>
      </c>
      <c r="O151" s="975">
        <f>MIN(MAX(0,O143*$D$149),O147+O148-O150)</f>
        <v/>
      </c>
      <c r="P151" s="975">
        <f>MIN(MAX(0,P143*$D$149),P147+P148-P150)</f>
        <v/>
      </c>
    </row>
    <row r="152" ht="15" customHeight="1" s="546">
      <c r="C152" s="1068" t="inlineStr">
        <is>
          <t>End Bal.</t>
        </is>
      </c>
      <c r="D152" s="1052" t="n"/>
      <c r="E152" s="1052" t="n"/>
      <c r="F152" s="961">
        <f>F147+F148+F149-F150-F151</f>
        <v/>
      </c>
      <c r="G152" s="961">
        <f>G147+G148+G149-G150-G151</f>
        <v/>
      </c>
      <c r="H152" s="961">
        <f>H147+H148+H149-H150-H151</f>
        <v/>
      </c>
      <c r="I152" s="961">
        <f>I147+I148+I149-I150-I151</f>
        <v/>
      </c>
      <c r="J152" s="961">
        <f>J147+J148+J149-J150-J151</f>
        <v/>
      </c>
      <c r="K152" s="961">
        <f>K147+K148+K149-K150-K151</f>
        <v/>
      </c>
      <c r="L152" s="961">
        <f>L147+L148+L149-L150-L151</f>
        <v/>
      </c>
      <c r="M152" s="961">
        <f>M147+M148+M149-M150-M151</f>
        <v/>
      </c>
      <c r="N152" s="961">
        <f>N147+N148+N149-N150-N151</f>
        <v/>
      </c>
      <c r="O152" s="961">
        <f>O147+O148+O149-O150-O151</f>
        <v/>
      </c>
      <c r="P152" s="961">
        <f>P147+P148+P149-P150-P151</f>
        <v/>
      </c>
    </row>
    <row r="153" ht="15" customHeight="1" s="546">
      <c r="C153" s="1068" t="inlineStr">
        <is>
          <t>LP IRR Check</t>
        </is>
      </c>
      <c r="D153" s="953">
        <f>IRR(F153:P153)</f>
        <v/>
      </c>
      <c r="E153" s="953" t="n"/>
      <c r="F153" s="961">
        <f>-F149+F150+F151</f>
        <v/>
      </c>
      <c r="G153" s="961">
        <f>-G149+G150+G151</f>
        <v/>
      </c>
      <c r="H153" s="961">
        <f>-H149+H150+H151</f>
        <v/>
      </c>
      <c r="I153" s="961">
        <f>-I149+I150+I151</f>
        <v/>
      </c>
      <c r="J153" s="961">
        <f>-J149+J150+J151</f>
        <v/>
      </c>
      <c r="K153" s="961">
        <f>-K149+K150+K151</f>
        <v/>
      </c>
      <c r="L153" s="961">
        <f>-L149+L150+L151</f>
        <v/>
      </c>
      <c r="M153" s="961">
        <f>-M149+M150+M151</f>
        <v/>
      </c>
      <c r="N153" s="961">
        <f>-N149+N150+N151</f>
        <v/>
      </c>
      <c r="O153" s="961">
        <f>-O149+O150+O151</f>
        <v/>
      </c>
      <c r="P153" s="961">
        <f>-P149+P150+P151</f>
        <v/>
      </c>
    </row>
    <row r="154" ht="15" customHeight="1" s="546">
      <c r="C154" s="1068" t="n"/>
      <c r="D154" s="1052" t="n"/>
      <c r="E154" s="1052" t="n"/>
    </row>
    <row r="155" ht="15" customHeight="1" s="546">
      <c r="C155" s="1068" t="inlineStr">
        <is>
          <t xml:space="preserve">Contributions from Sponsor </t>
        </is>
      </c>
      <c r="D155" s="1054">
        <f>Inputs!$V$22</f>
        <v/>
      </c>
      <c r="E155" s="1054" t="n"/>
      <c r="F155" s="961">
        <f>F$137</f>
        <v/>
      </c>
      <c r="G155" s="961">
        <f>G$137</f>
        <v/>
      </c>
      <c r="H155" s="961">
        <f>H$137</f>
        <v/>
      </c>
      <c r="I155" s="961">
        <f>I$137</f>
        <v/>
      </c>
      <c r="J155" s="961">
        <f>J$137</f>
        <v/>
      </c>
      <c r="K155" s="961">
        <f>K$137</f>
        <v/>
      </c>
      <c r="L155" s="961">
        <f>L$137</f>
        <v/>
      </c>
      <c r="M155" s="961">
        <f>M$137</f>
        <v/>
      </c>
      <c r="N155" s="961">
        <f>N$137</f>
        <v/>
      </c>
      <c r="O155" s="961">
        <f>O$137</f>
        <v/>
      </c>
      <c r="P155" s="961">
        <f>P$137</f>
        <v/>
      </c>
    </row>
    <row r="156" ht="15" customHeight="1" s="546">
      <c r="C156" s="1068" t="inlineStr">
        <is>
          <t>Prior Distributions</t>
        </is>
      </c>
      <c r="D156" s="1070" t="n"/>
      <c r="E156" s="1070" t="n"/>
      <c r="F156" s="961">
        <f>F139+F121</f>
        <v/>
      </c>
      <c r="G156" s="961">
        <f>G139+G121</f>
        <v/>
      </c>
      <c r="H156" s="961">
        <f>H139+H121</f>
        <v/>
      </c>
      <c r="I156" s="961">
        <f>I139+I121</f>
        <v/>
      </c>
      <c r="J156" s="961">
        <f>J139+J121</f>
        <v/>
      </c>
      <c r="K156" s="961">
        <f>K139+K121</f>
        <v/>
      </c>
      <c r="L156" s="961">
        <f>L139+L121</f>
        <v/>
      </c>
      <c r="M156" s="961">
        <f>M139+M121</f>
        <v/>
      </c>
      <c r="N156" s="961">
        <f>N139+N121</f>
        <v/>
      </c>
      <c r="O156" s="961">
        <f>O139+O121</f>
        <v/>
      </c>
      <c r="P156" s="961">
        <f>P139+P121</f>
        <v/>
      </c>
    </row>
    <row r="157" ht="15.75" customHeight="1" s="546">
      <c r="C157" s="1068" t="inlineStr">
        <is>
          <t>Distributions to Sponsor</t>
        </is>
      </c>
      <c r="D157" s="1070" t="n"/>
      <c r="E157" s="1070" t="n"/>
      <c r="F157" s="975">
        <f>F151/$D$149*$D$155</f>
        <v/>
      </c>
      <c r="G157" s="975">
        <f>G151/$D$149*$D$155</f>
        <v/>
      </c>
      <c r="H157" s="975">
        <f>H151/$D$149*$D$155</f>
        <v/>
      </c>
      <c r="I157" s="975">
        <f>I151/$D$149*$D$155</f>
        <v/>
      </c>
      <c r="J157" s="975">
        <f>J151/$D$149*$D$155</f>
        <v/>
      </c>
      <c r="K157" s="975">
        <f>K151/$D$149*$D$155</f>
        <v/>
      </c>
      <c r="L157" s="975">
        <f>L151/$D$149*$D$155</f>
        <v/>
      </c>
      <c r="M157" s="975">
        <f>M151/$D$149*$D$155</f>
        <v/>
      </c>
      <c r="N157" s="975">
        <f>N151/$D$149*$D$155</f>
        <v/>
      </c>
      <c r="O157" s="975">
        <f>O151/$D$149*$D$155</f>
        <v/>
      </c>
      <c r="P157" s="975">
        <f>P151/$D$149*$D$155</f>
        <v/>
      </c>
    </row>
    <row r="158" ht="15" customHeight="1" s="546">
      <c r="C158" s="1068" t="inlineStr">
        <is>
          <t>Sponsor IRR Check</t>
        </is>
      </c>
      <c r="D158" s="953">
        <f>IRR(F158:P158)</f>
        <v/>
      </c>
      <c r="E158" s="953" t="n"/>
      <c r="F158" s="961">
        <f>-F155+F156+F157</f>
        <v/>
      </c>
      <c r="G158" s="961">
        <f>-G155+G156+G157</f>
        <v/>
      </c>
      <c r="H158" s="961">
        <f>-H155+H156+H157</f>
        <v/>
      </c>
      <c r="I158" s="961">
        <f>-I155+I156+I157</f>
        <v/>
      </c>
      <c r="J158" s="961">
        <f>-J155+J156+J157</f>
        <v/>
      </c>
      <c r="K158" s="961">
        <f>-K155+K156+K157</f>
        <v/>
      </c>
      <c r="L158" s="961">
        <f>-L155+L156+L157</f>
        <v/>
      </c>
      <c r="M158" s="961">
        <f>-M155+M156+M157</f>
        <v/>
      </c>
      <c r="N158" s="961">
        <f>-N155+N156+N157</f>
        <v/>
      </c>
      <c r="O158" s="961">
        <f>-O155+O156+O157</f>
        <v/>
      </c>
      <c r="P158" s="961">
        <f>-P155+P156+P157</f>
        <v/>
      </c>
    </row>
    <row r="159" ht="15" customHeight="1" s="546">
      <c r="C159" s="1068" t="n"/>
    </row>
    <row r="160" ht="15" customHeight="1" s="546">
      <c r="C160" s="1068" t="inlineStr">
        <is>
          <t>Total Distributions</t>
        </is>
      </c>
      <c r="F160" s="961">
        <f>F151+F157</f>
        <v/>
      </c>
      <c r="G160" s="961">
        <f>G151+G157</f>
        <v/>
      </c>
      <c r="H160" s="961">
        <f>H151+H157</f>
        <v/>
      </c>
      <c r="I160" s="961">
        <f>I151+I157</f>
        <v/>
      </c>
      <c r="J160" s="961">
        <f>J151+J157</f>
        <v/>
      </c>
      <c r="K160" s="961">
        <f>K151+K157</f>
        <v/>
      </c>
      <c r="L160" s="961">
        <f>L151+L157</f>
        <v/>
      </c>
      <c r="M160" s="961">
        <f>M151+M157</f>
        <v/>
      </c>
      <c r="N160" s="961">
        <f>N151+N157</f>
        <v/>
      </c>
      <c r="O160" s="961">
        <f>O151+O157</f>
        <v/>
      </c>
      <c r="P160" s="961">
        <f>P151+P157</f>
        <v/>
      </c>
    </row>
    <row r="161" ht="15" customHeight="1" s="546">
      <c r="C161" s="1068" t="inlineStr">
        <is>
          <t>Cash Flow Remaining</t>
        </is>
      </c>
      <c r="F161" s="961">
        <f>MAX(F143,0)-F160</f>
        <v/>
      </c>
      <c r="G161" s="961">
        <f>MAX(G143,0)-G160</f>
        <v/>
      </c>
      <c r="H161" s="961">
        <f>MAX(H143,0)-H160</f>
        <v/>
      </c>
      <c r="I161" s="961">
        <f>MAX(I143,0)-I160</f>
        <v/>
      </c>
      <c r="J161" s="961">
        <f>MAX(J143,0)-J160</f>
        <v/>
      </c>
      <c r="K161" s="961">
        <f>MAX(K143,0)-K160</f>
        <v/>
      </c>
      <c r="L161" s="961">
        <f>MAX(L143,0)-L160</f>
        <v/>
      </c>
      <c r="M161" s="961">
        <f>MAX(M143,0)-M160</f>
        <v/>
      </c>
      <c r="N161" s="961">
        <f>MAX(N143,0)-N160</f>
        <v/>
      </c>
      <c r="O161" s="961">
        <f>MAX(O143,0)-O160</f>
        <v/>
      </c>
      <c r="P161" s="961">
        <f>MAX(P143,0)-P160</f>
        <v/>
      </c>
    </row>
    <row r="163" ht="15.75" customHeight="1" s="546">
      <c r="C163" s="1065" t="inlineStr">
        <is>
          <t>Hurdle 4</t>
        </is>
      </c>
      <c r="D163" s="1066" t="n"/>
      <c r="E163" s="1066" t="n"/>
      <c r="F163" s="1067" t="n"/>
      <c r="G163" s="1067" t="n"/>
      <c r="H163" s="1067" t="n"/>
      <c r="I163" s="1067" t="n"/>
      <c r="J163" s="1067" t="n"/>
      <c r="K163" s="1067" t="n"/>
      <c r="L163" s="1067" t="n"/>
      <c r="M163" s="1067" t="n"/>
      <c r="N163" s="1067" t="n"/>
      <c r="O163" s="1067" t="n"/>
      <c r="P163" s="1067" t="n"/>
    </row>
    <row r="165" ht="15" customHeight="1" s="546">
      <c r="C165" s="759" t="inlineStr">
        <is>
          <t>Distributions to LP</t>
        </is>
      </c>
      <c r="D165" s="1054">
        <f>Inputs!$W$23</f>
        <v/>
      </c>
      <c r="E165" s="1054" t="n"/>
      <c r="F165" s="961">
        <f>F161*$D$165</f>
        <v/>
      </c>
      <c r="G165" s="961">
        <f>G161*$D$165</f>
        <v/>
      </c>
      <c r="H165" s="961">
        <f>H161*$D$165</f>
        <v/>
      </c>
      <c r="I165" s="961">
        <f>I161*$D$165</f>
        <v/>
      </c>
      <c r="J165" s="961">
        <f>J161*$D$165</f>
        <v/>
      </c>
      <c r="K165" s="961">
        <f>K161*$D$165</f>
        <v/>
      </c>
      <c r="L165" s="961">
        <f>L161*$D$165</f>
        <v/>
      </c>
      <c r="M165" s="961">
        <f>M161*$D$165</f>
        <v/>
      </c>
      <c r="N165" s="961">
        <f>N161*$D$165</f>
        <v/>
      </c>
      <c r="O165" s="961">
        <f>O161*$D$165</f>
        <v/>
      </c>
      <c r="P165" s="961">
        <f>P161*$D$165</f>
        <v/>
      </c>
    </row>
    <row r="166" ht="15.75" customHeight="1" s="546">
      <c r="C166" s="759" t="inlineStr">
        <is>
          <t>Distributions to GP</t>
        </is>
      </c>
      <c r="D166" s="1054">
        <f>Inputs!$V$23</f>
        <v/>
      </c>
      <c r="E166" s="1054" t="n"/>
      <c r="F166" s="975">
        <f>F161*$D$166</f>
        <v/>
      </c>
      <c r="G166" s="975">
        <f>G161*$D$166</f>
        <v/>
      </c>
      <c r="H166" s="975">
        <f>H161*$D$166</f>
        <v/>
      </c>
      <c r="I166" s="975">
        <f>I161*$D$166</f>
        <v/>
      </c>
      <c r="J166" s="975">
        <f>J161*$D$166</f>
        <v/>
      </c>
      <c r="K166" s="975">
        <f>K161*$D$166</f>
        <v/>
      </c>
      <c r="L166" s="975">
        <f>L161*$D$166</f>
        <v/>
      </c>
      <c r="M166" s="975">
        <f>M161*$D$166</f>
        <v/>
      </c>
      <c r="N166" s="975">
        <f>N161*$D$166</f>
        <v/>
      </c>
      <c r="O166" s="975">
        <f>O161*$D$166</f>
        <v/>
      </c>
      <c r="P166" s="975">
        <f>P161*$D$166</f>
        <v/>
      </c>
    </row>
    <row r="167" ht="15" customHeight="1" s="546">
      <c r="C167" s="759" t="inlineStr">
        <is>
          <t>Total Distributions</t>
        </is>
      </c>
      <c r="F167" s="961">
        <f>SUM(F165:F166)</f>
        <v/>
      </c>
      <c r="G167" s="961">
        <f>SUM(G165:G166)</f>
        <v/>
      </c>
      <c r="H167" s="961">
        <f>SUM(H165:H166)</f>
        <v/>
      </c>
      <c r="I167" s="961">
        <f>SUM(I165:I166)</f>
        <v/>
      </c>
      <c r="J167" s="961">
        <f>SUM(J165:J166)</f>
        <v/>
      </c>
      <c r="K167" s="961">
        <f>SUM(K165:K166)</f>
        <v/>
      </c>
      <c r="L167" s="961">
        <f>SUM(L165:L166)</f>
        <v/>
      </c>
      <c r="M167" s="961">
        <f>SUM(M165:M166)</f>
        <v/>
      </c>
      <c r="N167" s="961">
        <f>SUM(N165:N166)</f>
        <v/>
      </c>
      <c r="O167" s="961">
        <f>SUM(O165:O166)</f>
        <v/>
      </c>
      <c r="P167" s="961">
        <f>SUM(P165:P166)</f>
        <v/>
      </c>
    </row>
    <row r="188" ht="15" customHeight="1" s="546">
      <c r="EJ188" s="759" t="inlineStr">
        <is>
          <t>x</t>
        </is>
      </c>
    </row>
    <row r="189" ht="15" customHeight="1" s="546">
      <c r="EJ189" s="759" t="inlineStr">
        <is>
          <t>x</t>
        </is>
      </c>
    </row>
    <row r="190" ht="15" customHeight="1" s="546">
      <c r="EJ190" s="759" t="inlineStr">
        <is>
          <t>x</t>
        </is>
      </c>
    </row>
    <row r="191" ht="15" customHeight="1" s="546">
      <c r="EJ191" s="759" t="inlineStr">
        <is>
          <t>x</t>
        </is>
      </c>
    </row>
    <row r="192" ht="15" customHeight="1" s="546">
      <c r="EJ192" s="759" t="inlineStr">
        <is>
          <t>x</t>
        </is>
      </c>
    </row>
    <row r="193" ht="15" customHeight="1" s="546">
      <c r="EJ193" s="759" t="inlineStr">
        <is>
          <t>x</t>
        </is>
      </c>
    </row>
    <row r="194" ht="15" customHeight="1" s="546">
      <c r="EJ194" s="759" t="inlineStr">
        <is>
          <t>x</t>
        </is>
      </c>
    </row>
    <row r="195" ht="15" customHeight="1" s="546">
      <c r="EJ195" s="759" t="inlineStr">
        <is>
          <t>x</t>
        </is>
      </c>
    </row>
    <row r="196" ht="15" customHeight="1" s="546">
      <c r="EJ196" s="759" t="inlineStr">
        <is>
          <t>x</t>
        </is>
      </c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37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808080"/>
    <outlinePr summaryBelow="1" summaryRight="1"/>
    <pageSetUpPr fitToPage="1"/>
  </sheetPr>
  <dimension ref="A2:EX196"/>
  <sheetViews>
    <sheetView showFormulas="0" showGridLines="0" showRowColHeaders="1" showZeros="1" rightToLeft="0" tabSelected="0" showOutlineSymbols="1" defaultGridColor="1" view="normal" topLeftCell="A1" colorId="64" zoomScale="70" zoomScaleNormal="70" zoomScalePageLayoutView="100" workbookViewId="0">
      <selection pane="topLeft" activeCell="S85" activeCellId="0" sqref="S85"/>
    </sheetView>
  </sheetViews>
  <sheetFormatPr baseColWidth="8" defaultColWidth="9.14453125" defaultRowHeight="15" zeroHeight="0" outlineLevelRow="1"/>
  <cols>
    <col width="9.140000000000001" customWidth="1" style="759" min="1" max="1"/>
    <col width="2.86" customWidth="1" style="759" min="2" max="2"/>
    <col width="22.57" customWidth="1" style="759" min="3" max="3"/>
    <col width="22.85" customWidth="1" style="759" min="4" max="5"/>
    <col width="16" customWidth="1" style="759" min="6" max="9"/>
    <col width="15" customWidth="1" style="759" min="10" max="16"/>
    <col width="12.57" customWidth="1" style="759" min="17" max="17"/>
    <col width="18.43" customWidth="1" style="759" min="18" max="18"/>
    <col width="13.43" customWidth="1" style="759" min="19" max="19"/>
    <col width="13.14" customWidth="1" style="759" min="20" max="20"/>
    <col width="13.43" customWidth="1" style="759" min="21" max="21"/>
    <col width="12.43" customWidth="1" style="759" min="22" max="79"/>
    <col width="13.14" customWidth="1" style="759" min="80" max="80"/>
    <col width="12.43" customWidth="1" style="759" min="81" max="139"/>
    <col width="15" customWidth="1" style="759" min="140" max="140"/>
    <col width="12.43" customWidth="1" style="759" min="141" max="150"/>
    <col width="11.85" customWidth="1" style="759" min="151" max="152"/>
    <col width="9" customWidth="1" style="759" min="153" max="153"/>
    <col width="8.43" customWidth="1" style="759" min="154" max="154"/>
    <col width="9" customWidth="1" style="759" min="155" max="164"/>
    <col width="9.140000000000001" customWidth="1" style="759" min="165" max="1024"/>
  </cols>
  <sheetData>
    <row r="2" ht="15" customHeight="1" s="546">
      <c r="C2" s="937" t="inlineStr">
        <is>
          <t>Year</t>
        </is>
      </c>
      <c r="D2" s="938" t="n"/>
      <c r="E2" s="939" t="inlineStr">
        <is>
          <t>In-Place</t>
        </is>
      </c>
      <c r="F2" s="938" t="n">
        <v>0</v>
      </c>
      <c r="G2" s="938">
        <f>F2+1</f>
        <v/>
      </c>
      <c r="H2" s="938">
        <f>G2+1</f>
        <v/>
      </c>
      <c r="I2" s="938">
        <f>H2+1</f>
        <v/>
      </c>
      <c r="J2" s="938">
        <f>I2+1</f>
        <v/>
      </c>
      <c r="K2" s="938">
        <f>J2+1</f>
        <v/>
      </c>
      <c r="L2" s="938">
        <f>K2+1</f>
        <v/>
      </c>
      <c r="M2" s="938">
        <f>L2+1</f>
        <v/>
      </c>
      <c r="N2" s="938">
        <f>M2+1</f>
        <v/>
      </c>
      <c r="O2" s="938">
        <f>N2+1</f>
        <v/>
      </c>
      <c r="P2" s="938">
        <f>O2+1</f>
        <v/>
      </c>
      <c r="R2" s="937" t="inlineStr">
        <is>
          <t>Year</t>
        </is>
      </c>
      <c r="S2" s="937" t="n"/>
      <c r="T2" s="938">
        <f>ROUNDUP(T3/12,0)</f>
        <v/>
      </c>
      <c r="U2" s="938">
        <f>ROUNDUP(U3/12,0)</f>
        <v/>
      </c>
      <c r="V2" s="938">
        <f>ROUNDUP(V3/12,0)</f>
        <v/>
      </c>
      <c r="W2" s="938">
        <f>ROUNDUP(W3/12,0)</f>
        <v/>
      </c>
      <c r="X2" s="938">
        <f>ROUNDUP(X3/12,0)</f>
        <v/>
      </c>
      <c r="Y2" s="938">
        <f>ROUNDUP(Y3/12,0)</f>
        <v/>
      </c>
      <c r="Z2" s="938">
        <f>ROUNDUP(Z3/12,0)</f>
        <v/>
      </c>
      <c r="AA2" s="938">
        <f>ROUNDUP(AA3/12,0)</f>
        <v/>
      </c>
      <c r="AB2" s="938">
        <f>ROUNDUP(AB3/12,0)</f>
        <v/>
      </c>
      <c r="AC2" s="938">
        <f>ROUNDUP(AC3/12,0)</f>
        <v/>
      </c>
      <c r="AD2" s="938">
        <f>ROUNDUP(AD3/12,0)</f>
        <v/>
      </c>
      <c r="AE2" s="938">
        <f>ROUNDUP(AE3/12,0)</f>
        <v/>
      </c>
      <c r="AF2" s="938">
        <f>ROUNDUP(AF3/12,0)</f>
        <v/>
      </c>
      <c r="AG2" s="938">
        <f>ROUNDUP(AG3/12,0)</f>
        <v/>
      </c>
      <c r="AH2" s="938">
        <f>ROUNDUP(AH3/12,0)</f>
        <v/>
      </c>
      <c r="AI2" s="938">
        <f>ROUNDUP(AI3/12,0)</f>
        <v/>
      </c>
      <c r="AJ2" s="938">
        <f>ROUNDUP(AJ3/12,0)</f>
        <v/>
      </c>
      <c r="AK2" s="938">
        <f>ROUNDUP(AK3/12,0)</f>
        <v/>
      </c>
      <c r="AL2" s="938">
        <f>ROUNDUP(AL3/12,0)</f>
        <v/>
      </c>
      <c r="AM2" s="938">
        <f>ROUNDUP(AM3/12,0)</f>
        <v/>
      </c>
      <c r="AN2" s="938">
        <f>ROUNDUP(AN3/12,0)</f>
        <v/>
      </c>
      <c r="AO2" s="938">
        <f>ROUNDUP(AO3/12,0)</f>
        <v/>
      </c>
      <c r="AP2" s="938">
        <f>ROUNDUP(AP3/12,0)</f>
        <v/>
      </c>
      <c r="AQ2" s="938">
        <f>ROUNDUP(AQ3/12,0)</f>
        <v/>
      </c>
      <c r="AR2" s="938">
        <f>ROUNDUP(AR3/12,0)</f>
        <v/>
      </c>
      <c r="AS2" s="938">
        <f>ROUNDUP(AS3/12,0)</f>
        <v/>
      </c>
      <c r="AT2" s="938">
        <f>ROUNDUP(AT3/12,0)</f>
        <v/>
      </c>
      <c r="AU2" s="938">
        <f>ROUNDUP(AU3/12,0)</f>
        <v/>
      </c>
      <c r="AV2" s="938">
        <f>ROUNDUP(AV3/12,0)</f>
        <v/>
      </c>
      <c r="AW2" s="938">
        <f>ROUNDUP(AW3/12,0)</f>
        <v/>
      </c>
      <c r="AX2" s="938">
        <f>ROUNDUP(AX3/12,0)</f>
        <v/>
      </c>
      <c r="AY2" s="938">
        <f>ROUNDUP(AY3/12,0)</f>
        <v/>
      </c>
      <c r="AZ2" s="938">
        <f>ROUNDUP(AZ3/12,0)</f>
        <v/>
      </c>
      <c r="BA2" s="938">
        <f>ROUNDUP(BA3/12,0)</f>
        <v/>
      </c>
      <c r="BB2" s="938">
        <f>ROUNDUP(BB3/12,0)</f>
        <v/>
      </c>
      <c r="BC2" s="938">
        <f>ROUNDUP(BC3/12,0)</f>
        <v/>
      </c>
      <c r="BD2" s="938">
        <f>ROUNDUP(BD3/12,0)</f>
        <v/>
      </c>
      <c r="BE2" s="938">
        <f>ROUNDUP(BE3/12,0)</f>
        <v/>
      </c>
      <c r="BF2" s="938">
        <f>ROUNDUP(BF3/12,0)</f>
        <v/>
      </c>
      <c r="BG2" s="938">
        <f>ROUNDUP(BG3/12,0)</f>
        <v/>
      </c>
      <c r="BH2" s="938">
        <f>ROUNDUP(BH3/12,0)</f>
        <v/>
      </c>
      <c r="BI2" s="938">
        <f>ROUNDUP(BI3/12,0)</f>
        <v/>
      </c>
      <c r="BJ2" s="938">
        <f>ROUNDUP(BJ3/12,0)</f>
        <v/>
      </c>
      <c r="BK2" s="938">
        <f>ROUNDUP(BK3/12,0)</f>
        <v/>
      </c>
      <c r="BL2" s="938">
        <f>ROUNDUP(BL3/12,0)</f>
        <v/>
      </c>
      <c r="BM2" s="938">
        <f>ROUNDUP(BM3/12,0)</f>
        <v/>
      </c>
      <c r="BN2" s="938">
        <f>ROUNDUP(BN3/12,0)</f>
        <v/>
      </c>
      <c r="BO2" s="938">
        <f>ROUNDUP(BO3/12,0)</f>
        <v/>
      </c>
      <c r="BP2" s="938">
        <f>ROUNDUP(BP3/12,0)</f>
        <v/>
      </c>
      <c r="BQ2" s="938">
        <f>ROUNDUP(BQ3/12,0)</f>
        <v/>
      </c>
      <c r="BR2" s="938">
        <f>ROUNDUP(BR3/12,0)</f>
        <v/>
      </c>
      <c r="BS2" s="938">
        <f>ROUNDUP(BS3/12,0)</f>
        <v/>
      </c>
      <c r="BT2" s="938">
        <f>ROUNDUP(BT3/12,0)</f>
        <v/>
      </c>
      <c r="BU2" s="938">
        <f>ROUNDUP(BU3/12,0)</f>
        <v/>
      </c>
      <c r="BV2" s="938">
        <f>ROUNDUP(BV3/12,0)</f>
        <v/>
      </c>
      <c r="BW2" s="938">
        <f>ROUNDUP(BW3/12,0)</f>
        <v/>
      </c>
      <c r="BX2" s="938">
        <f>ROUNDUP(BX3/12,0)</f>
        <v/>
      </c>
      <c r="BY2" s="938">
        <f>ROUNDUP(BY3/12,0)</f>
        <v/>
      </c>
      <c r="BZ2" s="938">
        <f>ROUNDUP(BZ3/12,0)</f>
        <v/>
      </c>
      <c r="CA2" s="938">
        <f>ROUNDUP(CA3/12,0)</f>
        <v/>
      </c>
      <c r="CB2" s="938">
        <f>ROUNDUP(CB3/12,0)</f>
        <v/>
      </c>
      <c r="CC2" s="938">
        <f>ROUNDUP(CC3/12,0)</f>
        <v/>
      </c>
      <c r="CD2" s="938">
        <f>ROUNDUP(CD3/12,0)</f>
        <v/>
      </c>
      <c r="CE2" s="938">
        <f>ROUNDUP(CE3/12,0)</f>
        <v/>
      </c>
      <c r="CF2" s="938">
        <f>ROUNDUP(CF3/12,0)</f>
        <v/>
      </c>
      <c r="CG2" s="938">
        <f>ROUNDUP(CG3/12,0)</f>
        <v/>
      </c>
      <c r="CH2" s="938">
        <f>ROUNDUP(CH3/12,0)</f>
        <v/>
      </c>
      <c r="CI2" s="938">
        <f>ROUNDUP(CI3/12,0)</f>
        <v/>
      </c>
      <c r="CJ2" s="938">
        <f>ROUNDUP(CJ3/12,0)</f>
        <v/>
      </c>
      <c r="CK2" s="938">
        <f>ROUNDUP(CK3/12,0)</f>
        <v/>
      </c>
      <c r="CL2" s="938">
        <f>ROUNDUP(CL3/12,0)</f>
        <v/>
      </c>
      <c r="CM2" s="938">
        <f>ROUNDUP(CM3/12,0)</f>
        <v/>
      </c>
      <c r="CN2" s="938">
        <f>ROUNDUP(CN3/12,0)</f>
        <v/>
      </c>
      <c r="CO2" s="938">
        <f>ROUNDUP(CO3/12,0)</f>
        <v/>
      </c>
      <c r="CP2" s="938">
        <f>ROUNDUP(CP3/12,0)</f>
        <v/>
      </c>
      <c r="CQ2" s="938">
        <f>ROUNDUP(CQ3/12,0)</f>
        <v/>
      </c>
      <c r="CR2" s="938">
        <f>ROUNDUP(CR3/12,0)</f>
        <v/>
      </c>
      <c r="CS2" s="938">
        <f>ROUNDUP(CS3/12,0)</f>
        <v/>
      </c>
      <c r="CT2" s="938">
        <f>ROUNDUP(CT3/12,0)</f>
        <v/>
      </c>
      <c r="CU2" s="938">
        <f>ROUNDUP(CU3/12,0)</f>
        <v/>
      </c>
      <c r="CV2" s="938">
        <f>ROUNDUP(CV3/12,0)</f>
        <v/>
      </c>
      <c r="CW2" s="938">
        <f>ROUNDUP(CW3/12,0)</f>
        <v/>
      </c>
      <c r="CX2" s="938">
        <f>ROUNDUP(CX3/12,0)</f>
        <v/>
      </c>
      <c r="CY2" s="938">
        <f>ROUNDUP(CY3/12,0)</f>
        <v/>
      </c>
      <c r="CZ2" s="938">
        <f>ROUNDUP(CZ3/12,0)</f>
        <v/>
      </c>
      <c r="DA2" s="938">
        <f>ROUNDUP(DA3/12,0)</f>
        <v/>
      </c>
      <c r="DB2" s="938">
        <f>ROUNDUP(DB3/12,0)</f>
        <v/>
      </c>
      <c r="DC2" s="938">
        <f>ROUNDUP(DC3/12,0)</f>
        <v/>
      </c>
      <c r="DD2" s="938">
        <f>ROUNDUP(DD3/12,0)</f>
        <v/>
      </c>
      <c r="DE2" s="938">
        <f>ROUNDUP(DE3/12,0)</f>
        <v/>
      </c>
      <c r="DF2" s="938">
        <f>ROUNDUP(DF3/12,0)</f>
        <v/>
      </c>
      <c r="DG2" s="938">
        <f>ROUNDUP(DG3/12,0)</f>
        <v/>
      </c>
      <c r="DH2" s="938">
        <f>ROUNDUP(DH3/12,0)</f>
        <v/>
      </c>
      <c r="DI2" s="938">
        <f>ROUNDUP(DI3/12,0)</f>
        <v/>
      </c>
      <c r="DJ2" s="938">
        <f>ROUNDUP(DJ3/12,0)</f>
        <v/>
      </c>
      <c r="DK2" s="938">
        <f>ROUNDUP(DK3/12,0)</f>
        <v/>
      </c>
      <c r="DL2" s="938">
        <f>ROUNDUP(DL3/12,0)</f>
        <v/>
      </c>
      <c r="DM2" s="938">
        <f>ROUNDUP(DM3/12,0)</f>
        <v/>
      </c>
      <c r="DN2" s="938">
        <f>ROUNDUP(DN3/12,0)</f>
        <v/>
      </c>
      <c r="DO2" s="938">
        <f>ROUNDUP(DO3/12,0)</f>
        <v/>
      </c>
      <c r="DP2" s="938">
        <f>ROUNDUP(DP3/12,0)</f>
        <v/>
      </c>
      <c r="DQ2" s="938">
        <f>ROUNDUP(DQ3/12,0)</f>
        <v/>
      </c>
      <c r="DR2" s="938">
        <f>ROUNDUP(DR3/12,0)</f>
        <v/>
      </c>
      <c r="DS2" s="938">
        <f>ROUNDUP(DS3/12,0)</f>
        <v/>
      </c>
      <c r="DT2" s="938">
        <f>ROUNDUP(DT3/12,0)</f>
        <v/>
      </c>
      <c r="DU2" s="938">
        <f>ROUNDUP(DU3/12,0)</f>
        <v/>
      </c>
      <c r="DV2" s="938">
        <f>ROUNDUP(DV3/12,0)</f>
        <v/>
      </c>
      <c r="DW2" s="938">
        <f>ROUNDUP(DW3/12,0)</f>
        <v/>
      </c>
      <c r="DX2" s="938">
        <f>ROUNDUP(DX3/12,0)</f>
        <v/>
      </c>
      <c r="DY2" s="938">
        <f>ROUNDUP(DY3/12,0)</f>
        <v/>
      </c>
      <c r="DZ2" s="938">
        <f>ROUNDUP(DZ3/12,0)</f>
        <v/>
      </c>
      <c r="EA2" s="938">
        <f>ROUNDUP(EA3/12,0)</f>
        <v/>
      </c>
      <c r="EB2" s="938">
        <f>ROUNDUP(EB3/12,0)</f>
        <v/>
      </c>
      <c r="EC2" s="938">
        <f>ROUNDUP(EC3/12,0)</f>
        <v/>
      </c>
      <c r="ED2" s="938">
        <f>ROUNDUP(ED3/12,0)</f>
        <v/>
      </c>
      <c r="EE2" s="938">
        <f>ROUNDUP(EE3/12,0)</f>
        <v/>
      </c>
      <c r="EF2" s="938">
        <f>ROUNDUP(EF3/12,0)</f>
        <v/>
      </c>
      <c r="EG2" s="938">
        <f>ROUNDUP(EG3/12,0)</f>
        <v/>
      </c>
      <c r="EH2" s="938">
        <f>ROUNDUP(EH3/12,0)</f>
        <v/>
      </c>
      <c r="EI2" s="938">
        <f>ROUNDUP(EI3/12,0)</f>
        <v/>
      </c>
      <c r="EJ2" s="938">
        <f>ROUNDUP(EJ3/12,0)</f>
        <v/>
      </c>
      <c r="EK2" s="938">
        <f>ROUNDUP(EK3/12,0)</f>
        <v/>
      </c>
      <c r="EL2" s="938">
        <f>ROUNDUP(EL3/12,0)</f>
        <v/>
      </c>
      <c r="EM2" s="938">
        <f>ROUNDUP(EM3/12,0)</f>
        <v/>
      </c>
      <c r="EN2" s="938">
        <f>ROUNDUP(EN3/12,0)</f>
        <v/>
      </c>
      <c r="EO2" s="938">
        <f>ROUNDUP(EO3/12,0)</f>
        <v/>
      </c>
      <c r="EP2" s="938">
        <f>ROUNDUP(EP3/12,0)</f>
        <v/>
      </c>
      <c r="EQ2" s="938">
        <f>ROUNDUP(EQ3/12,0)</f>
        <v/>
      </c>
      <c r="ER2" s="938">
        <f>ROUNDUP(ER3/12,0)</f>
        <v/>
      </c>
      <c r="ES2" s="938">
        <f>ROUNDUP(ES3/12,0)</f>
        <v/>
      </c>
      <c r="ET2" s="938">
        <f>ROUNDUP(ET3/12,0)</f>
        <v/>
      </c>
      <c r="EU2" s="938">
        <f>ROUNDUP(EU3/12,0)</f>
        <v/>
      </c>
      <c r="EV2" s="938">
        <f>ROUNDUP(EV3/12,0)</f>
        <v/>
      </c>
    </row>
    <row r="3" ht="15" customHeight="1" s="546">
      <c r="A3" s="940" t="n"/>
      <c r="C3" s="937">
        <f>R3</f>
        <v/>
      </c>
      <c r="D3" s="941" t="n"/>
      <c r="E3" s="942" t="inlineStr">
        <is>
          <t>Year 1</t>
        </is>
      </c>
      <c r="F3" s="941">
        <f>F2*12</f>
        <v/>
      </c>
      <c r="G3" s="941">
        <f>G2*12</f>
        <v/>
      </c>
      <c r="H3" s="941">
        <f>H2*12</f>
        <v/>
      </c>
      <c r="I3" s="941">
        <f>I2*12</f>
        <v/>
      </c>
      <c r="J3" s="941">
        <f>J2*12</f>
        <v/>
      </c>
      <c r="K3" s="941">
        <f>K2*12</f>
        <v/>
      </c>
      <c r="L3" s="941">
        <f>L2*12</f>
        <v/>
      </c>
      <c r="M3" s="941">
        <f>M2*12</f>
        <v/>
      </c>
      <c r="N3" s="941">
        <f>N2*12</f>
        <v/>
      </c>
      <c r="O3" s="941">
        <f>O2*12</f>
        <v/>
      </c>
      <c r="P3" s="941">
        <f>P2*12</f>
        <v/>
      </c>
      <c r="R3" s="937" t="inlineStr">
        <is>
          <t>Month</t>
        </is>
      </c>
      <c r="S3" s="937" t="n"/>
      <c r="T3" s="941" t="n">
        <v>0</v>
      </c>
      <c r="U3" s="941">
        <f>T3+1</f>
        <v/>
      </c>
      <c r="V3" s="941">
        <f>U3+1</f>
        <v/>
      </c>
      <c r="W3" s="941">
        <f>V3+1</f>
        <v/>
      </c>
      <c r="X3" s="941">
        <f>W3+1</f>
        <v/>
      </c>
      <c r="Y3" s="941">
        <f>X3+1</f>
        <v/>
      </c>
      <c r="Z3" s="941">
        <f>Y3+1</f>
        <v/>
      </c>
      <c r="AA3" s="941">
        <f>Z3+1</f>
        <v/>
      </c>
      <c r="AB3" s="941">
        <f>AA3+1</f>
        <v/>
      </c>
      <c r="AC3" s="941">
        <f>AB3+1</f>
        <v/>
      </c>
      <c r="AD3" s="941">
        <f>AC3+1</f>
        <v/>
      </c>
      <c r="AE3" s="941">
        <f>AD3+1</f>
        <v/>
      </c>
      <c r="AF3" s="941">
        <f>AE3+1</f>
        <v/>
      </c>
      <c r="AG3" s="941">
        <f>AF3+1</f>
        <v/>
      </c>
      <c r="AH3" s="941">
        <f>AG3+1</f>
        <v/>
      </c>
      <c r="AI3" s="941">
        <f>AH3+1</f>
        <v/>
      </c>
      <c r="AJ3" s="941">
        <f>AI3+1</f>
        <v/>
      </c>
      <c r="AK3" s="941">
        <f>AJ3+1</f>
        <v/>
      </c>
      <c r="AL3" s="941">
        <f>AK3+1</f>
        <v/>
      </c>
      <c r="AM3" s="941">
        <f>AL3+1</f>
        <v/>
      </c>
      <c r="AN3" s="941">
        <f>AM3+1</f>
        <v/>
      </c>
      <c r="AO3" s="941">
        <f>AN3+1</f>
        <v/>
      </c>
      <c r="AP3" s="941">
        <f>AO3+1</f>
        <v/>
      </c>
      <c r="AQ3" s="941">
        <f>AP3+1</f>
        <v/>
      </c>
      <c r="AR3" s="941">
        <f>AQ3+1</f>
        <v/>
      </c>
      <c r="AS3" s="941">
        <f>AR3+1</f>
        <v/>
      </c>
      <c r="AT3" s="941">
        <f>AS3+1</f>
        <v/>
      </c>
      <c r="AU3" s="941">
        <f>AT3+1</f>
        <v/>
      </c>
      <c r="AV3" s="941">
        <f>AU3+1</f>
        <v/>
      </c>
      <c r="AW3" s="941">
        <f>AV3+1</f>
        <v/>
      </c>
      <c r="AX3" s="941">
        <f>AW3+1</f>
        <v/>
      </c>
      <c r="AY3" s="941">
        <f>AX3+1</f>
        <v/>
      </c>
      <c r="AZ3" s="941">
        <f>AY3+1</f>
        <v/>
      </c>
      <c r="BA3" s="941">
        <f>AZ3+1</f>
        <v/>
      </c>
      <c r="BB3" s="941">
        <f>BA3+1</f>
        <v/>
      </c>
      <c r="BC3" s="941">
        <f>BB3+1</f>
        <v/>
      </c>
      <c r="BD3" s="941">
        <f>BC3+1</f>
        <v/>
      </c>
      <c r="BE3" s="941">
        <f>BD3+1</f>
        <v/>
      </c>
      <c r="BF3" s="941">
        <f>BE3+1</f>
        <v/>
      </c>
      <c r="BG3" s="941">
        <f>BF3+1</f>
        <v/>
      </c>
      <c r="BH3" s="941">
        <f>BG3+1</f>
        <v/>
      </c>
      <c r="BI3" s="941">
        <f>BH3+1</f>
        <v/>
      </c>
      <c r="BJ3" s="941">
        <f>BI3+1</f>
        <v/>
      </c>
      <c r="BK3" s="941">
        <f>BJ3+1</f>
        <v/>
      </c>
      <c r="BL3" s="941">
        <f>BK3+1</f>
        <v/>
      </c>
      <c r="BM3" s="941">
        <f>BL3+1</f>
        <v/>
      </c>
      <c r="BN3" s="941">
        <f>BM3+1</f>
        <v/>
      </c>
      <c r="BO3" s="941">
        <f>BN3+1</f>
        <v/>
      </c>
      <c r="BP3" s="941">
        <f>BO3+1</f>
        <v/>
      </c>
      <c r="BQ3" s="941">
        <f>BP3+1</f>
        <v/>
      </c>
      <c r="BR3" s="941">
        <f>BQ3+1</f>
        <v/>
      </c>
      <c r="BS3" s="941">
        <f>BR3+1</f>
        <v/>
      </c>
      <c r="BT3" s="941">
        <f>BS3+1</f>
        <v/>
      </c>
      <c r="BU3" s="941">
        <f>BT3+1</f>
        <v/>
      </c>
      <c r="BV3" s="941">
        <f>BU3+1</f>
        <v/>
      </c>
      <c r="BW3" s="941">
        <f>BV3+1</f>
        <v/>
      </c>
      <c r="BX3" s="941">
        <f>BW3+1</f>
        <v/>
      </c>
      <c r="BY3" s="941">
        <f>BX3+1</f>
        <v/>
      </c>
      <c r="BZ3" s="941">
        <f>BY3+1</f>
        <v/>
      </c>
      <c r="CA3" s="941">
        <f>BZ3+1</f>
        <v/>
      </c>
      <c r="CB3" s="941">
        <f>CA3+1</f>
        <v/>
      </c>
      <c r="CC3" s="941">
        <f>CB3+1</f>
        <v/>
      </c>
      <c r="CD3" s="941">
        <f>CC3+1</f>
        <v/>
      </c>
      <c r="CE3" s="941">
        <f>CD3+1</f>
        <v/>
      </c>
      <c r="CF3" s="941">
        <f>CE3+1</f>
        <v/>
      </c>
      <c r="CG3" s="941">
        <f>CF3+1</f>
        <v/>
      </c>
      <c r="CH3" s="941">
        <f>CG3+1</f>
        <v/>
      </c>
      <c r="CI3" s="941">
        <f>CH3+1</f>
        <v/>
      </c>
      <c r="CJ3" s="941">
        <f>CI3+1</f>
        <v/>
      </c>
      <c r="CK3" s="941">
        <f>CJ3+1</f>
        <v/>
      </c>
      <c r="CL3" s="941">
        <f>CK3+1</f>
        <v/>
      </c>
      <c r="CM3" s="941">
        <f>CL3+1</f>
        <v/>
      </c>
      <c r="CN3" s="941">
        <f>CM3+1</f>
        <v/>
      </c>
      <c r="CO3" s="941">
        <f>CN3+1</f>
        <v/>
      </c>
      <c r="CP3" s="941">
        <f>CO3+1</f>
        <v/>
      </c>
      <c r="CQ3" s="941">
        <f>CP3+1</f>
        <v/>
      </c>
      <c r="CR3" s="941">
        <f>CQ3+1</f>
        <v/>
      </c>
      <c r="CS3" s="941">
        <f>CR3+1</f>
        <v/>
      </c>
      <c r="CT3" s="941">
        <f>CS3+1</f>
        <v/>
      </c>
      <c r="CU3" s="941">
        <f>CT3+1</f>
        <v/>
      </c>
      <c r="CV3" s="941">
        <f>CU3+1</f>
        <v/>
      </c>
      <c r="CW3" s="941">
        <f>CV3+1</f>
        <v/>
      </c>
      <c r="CX3" s="941">
        <f>CW3+1</f>
        <v/>
      </c>
      <c r="CY3" s="941">
        <f>CX3+1</f>
        <v/>
      </c>
      <c r="CZ3" s="941">
        <f>CY3+1</f>
        <v/>
      </c>
      <c r="DA3" s="941">
        <f>CZ3+1</f>
        <v/>
      </c>
      <c r="DB3" s="941">
        <f>DA3+1</f>
        <v/>
      </c>
      <c r="DC3" s="941">
        <f>DB3+1</f>
        <v/>
      </c>
      <c r="DD3" s="941">
        <f>DC3+1</f>
        <v/>
      </c>
      <c r="DE3" s="941">
        <f>DD3+1</f>
        <v/>
      </c>
      <c r="DF3" s="941">
        <f>DE3+1</f>
        <v/>
      </c>
      <c r="DG3" s="941">
        <f>DF3+1</f>
        <v/>
      </c>
      <c r="DH3" s="941">
        <f>DG3+1</f>
        <v/>
      </c>
      <c r="DI3" s="941">
        <f>DH3+1</f>
        <v/>
      </c>
      <c r="DJ3" s="941">
        <f>DI3+1</f>
        <v/>
      </c>
      <c r="DK3" s="941">
        <f>DJ3+1</f>
        <v/>
      </c>
      <c r="DL3" s="941">
        <f>DK3+1</f>
        <v/>
      </c>
      <c r="DM3" s="941">
        <f>DL3+1</f>
        <v/>
      </c>
      <c r="DN3" s="941">
        <f>DM3+1</f>
        <v/>
      </c>
      <c r="DO3" s="941">
        <f>DN3+1</f>
        <v/>
      </c>
      <c r="DP3" s="941">
        <f>DO3+1</f>
        <v/>
      </c>
      <c r="DQ3" s="941">
        <f>DP3+1</f>
        <v/>
      </c>
      <c r="DR3" s="941">
        <f>DQ3+1</f>
        <v/>
      </c>
      <c r="DS3" s="941">
        <f>DR3+1</f>
        <v/>
      </c>
      <c r="DT3" s="941">
        <f>DS3+1</f>
        <v/>
      </c>
      <c r="DU3" s="941">
        <f>DT3+1</f>
        <v/>
      </c>
      <c r="DV3" s="941">
        <f>DU3+1</f>
        <v/>
      </c>
      <c r="DW3" s="941">
        <f>DV3+1</f>
        <v/>
      </c>
      <c r="DX3" s="941">
        <f>DW3+1</f>
        <v/>
      </c>
      <c r="DY3" s="941">
        <f>DX3+1</f>
        <v/>
      </c>
      <c r="DZ3" s="941">
        <f>DY3+1</f>
        <v/>
      </c>
      <c r="EA3" s="941">
        <f>DZ3+1</f>
        <v/>
      </c>
      <c r="EB3" s="941">
        <f>EA3+1</f>
        <v/>
      </c>
      <c r="EC3" s="941">
        <f>EB3+1</f>
        <v/>
      </c>
      <c r="ED3" s="941">
        <f>EC3+1</f>
        <v/>
      </c>
      <c r="EE3" s="941">
        <f>ED3+1</f>
        <v/>
      </c>
      <c r="EF3" s="941">
        <f>EE3+1</f>
        <v/>
      </c>
      <c r="EG3" s="941">
        <f>EF3+1</f>
        <v/>
      </c>
      <c r="EH3" s="941">
        <f>EG3+1</f>
        <v/>
      </c>
      <c r="EI3" s="941">
        <f>EH3+1</f>
        <v/>
      </c>
      <c r="EJ3" s="941">
        <f>EI3+1</f>
        <v/>
      </c>
      <c r="EK3" s="941">
        <f>EJ3+1</f>
        <v/>
      </c>
      <c r="EL3" s="941">
        <f>EK3+1</f>
        <v/>
      </c>
      <c r="EM3" s="941">
        <f>EL3+1</f>
        <v/>
      </c>
      <c r="EN3" s="941">
        <f>EM3+1</f>
        <v/>
      </c>
      <c r="EO3" s="941">
        <f>EN3+1</f>
        <v/>
      </c>
      <c r="EP3" s="941">
        <f>EO3+1</f>
        <v/>
      </c>
      <c r="EQ3" s="941">
        <f>EP3+1</f>
        <v/>
      </c>
      <c r="ER3" s="941">
        <f>EQ3+1</f>
        <v/>
      </c>
      <c r="ES3" s="941">
        <f>ER3+1</f>
        <v/>
      </c>
      <c r="ET3" s="941">
        <f>ES3+1</f>
        <v/>
      </c>
      <c r="EU3" s="941">
        <f>ET3+1</f>
        <v/>
      </c>
      <c r="EV3" s="941">
        <f>EU3+1</f>
        <v/>
      </c>
    </row>
    <row r="4" ht="15" customHeight="1" s="546">
      <c r="A4" s="940" t="n"/>
      <c r="C4" s="937" t="inlineStr">
        <is>
          <t>For the Period Ending</t>
        </is>
      </c>
      <c r="D4" s="943" t="n"/>
      <c r="E4" s="944" t="n">
        <v>45443</v>
      </c>
      <c r="F4" s="943">
        <f>$T$4</f>
        <v/>
      </c>
      <c r="G4" s="943">
        <f>EOMONTH(F4,12)</f>
        <v/>
      </c>
      <c r="H4" s="943">
        <f>EOMONTH(G4,12)</f>
        <v/>
      </c>
      <c r="I4" s="943">
        <f>EOMONTH(H4,12)</f>
        <v/>
      </c>
      <c r="J4" s="943">
        <f>EOMONTH(I4,12)</f>
        <v/>
      </c>
      <c r="K4" s="943">
        <f>EOMONTH(J4,12)</f>
        <v/>
      </c>
      <c r="L4" s="943">
        <f>EOMONTH(K4,12)</f>
        <v/>
      </c>
      <c r="M4" s="943">
        <f>EOMONTH(L4,12)</f>
        <v/>
      </c>
      <c r="N4" s="943">
        <f>EOMONTH(M4,12)</f>
        <v/>
      </c>
      <c r="O4" s="943">
        <f>EOMONTH(N4,12)</f>
        <v/>
      </c>
      <c r="P4" s="943">
        <f>EOMONTH(O4,12)</f>
        <v/>
      </c>
      <c r="R4" s="937" t="inlineStr">
        <is>
          <t>Date</t>
        </is>
      </c>
      <c r="S4" s="937" t="n"/>
      <c r="T4" s="943">
        <f>ClosingDate</f>
        <v/>
      </c>
      <c r="U4" s="943">
        <f>EOMONTH(T4,1)</f>
        <v/>
      </c>
      <c r="V4" s="943">
        <f>EOMONTH(U4,1)</f>
        <v/>
      </c>
      <c r="W4" s="943">
        <f>EOMONTH(V4,1)</f>
        <v/>
      </c>
      <c r="X4" s="943">
        <f>EOMONTH(W4,1)</f>
        <v/>
      </c>
      <c r="Y4" s="943">
        <f>EOMONTH(X4,1)</f>
        <v/>
      </c>
      <c r="Z4" s="943">
        <f>EOMONTH(Y4,1)</f>
        <v/>
      </c>
      <c r="AA4" s="943">
        <f>EOMONTH(Z4,1)</f>
        <v/>
      </c>
      <c r="AB4" s="943">
        <f>EOMONTH(AA4,1)</f>
        <v/>
      </c>
      <c r="AC4" s="943">
        <f>EOMONTH(AB4,1)</f>
        <v/>
      </c>
      <c r="AD4" s="943">
        <f>EOMONTH(AC4,1)</f>
        <v/>
      </c>
      <c r="AE4" s="943">
        <f>EOMONTH(AD4,1)</f>
        <v/>
      </c>
      <c r="AF4" s="943">
        <f>EOMONTH(AE4,1)</f>
        <v/>
      </c>
      <c r="AG4" s="943">
        <f>EOMONTH(AF4,1)</f>
        <v/>
      </c>
      <c r="AH4" s="943">
        <f>EOMONTH(AG4,1)</f>
        <v/>
      </c>
      <c r="AI4" s="943">
        <f>EOMONTH(AH4,1)</f>
        <v/>
      </c>
      <c r="AJ4" s="943">
        <f>EOMONTH(AI4,1)</f>
        <v/>
      </c>
      <c r="AK4" s="943">
        <f>EOMONTH(AJ4,1)</f>
        <v/>
      </c>
      <c r="AL4" s="943">
        <f>EOMONTH(AK4,1)</f>
        <v/>
      </c>
      <c r="AM4" s="943">
        <f>EOMONTH(AL4,1)</f>
        <v/>
      </c>
      <c r="AN4" s="943">
        <f>EOMONTH(AM4,1)</f>
        <v/>
      </c>
      <c r="AO4" s="943">
        <f>EOMONTH(AN4,1)</f>
        <v/>
      </c>
      <c r="AP4" s="943">
        <f>EOMONTH(AO4,1)</f>
        <v/>
      </c>
      <c r="AQ4" s="943">
        <f>EOMONTH(AP4,1)</f>
        <v/>
      </c>
      <c r="AR4" s="943">
        <f>EOMONTH(AQ4,1)</f>
        <v/>
      </c>
      <c r="AS4" s="943">
        <f>EOMONTH(AR4,1)</f>
        <v/>
      </c>
      <c r="AT4" s="943">
        <f>EOMONTH(AS4,1)</f>
        <v/>
      </c>
      <c r="AU4" s="943">
        <f>EOMONTH(AT4,1)</f>
        <v/>
      </c>
      <c r="AV4" s="943">
        <f>EOMONTH(AU4,1)</f>
        <v/>
      </c>
      <c r="AW4" s="943">
        <f>EOMONTH(AV4,1)</f>
        <v/>
      </c>
      <c r="AX4" s="943">
        <f>EOMONTH(AW4,1)</f>
        <v/>
      </c>
      <c r="AY4" s="943">
        <f>EOMONTH(AX4,1)</f>
        <v/>
      </c>
      <c r="AZ4" s="943">
        <f>EOMONTH(AY4,1)</f>
        <v/>
      </c>
      <c r="BA4" s="943">
        <f>EOMONTH(AZ4,1)</f>
        <v/>
      </c>
      <c r="BB4" s="943">
        <f>EOMONTH(BA4,1)</f>
        <v/>
      </c>
      <c r="BC4" s="943">
        <f>EOMONTH(BB4,1)</f>
        <v/>
      </c>
      <c r="BD4" s="943">
        <f>EOMONTH(BC4,1)</f>
        <v/>
      </c>
      <c r="BE4" s="943">
        <f>EOMONTH(BD4,1)</f>
        <v/>
      </c>
      <c r="BF4" s="943">
        <f>EOMONTH(BE4,1)</f>
        <v/>
      </c>
      <c r="BG4" s="943">
        <f>EOMONTH(BF4,1)</f>
        <v/>
      </c>
      <c r="BH4" s="943">
        <f>EOMONTH(BG4,1)</f>
        <v/>
      </c>
      <c r="BI4" s="943">
        <f>EOMONTH(BH4,1)</f>
        <v/>
      </c>
      <c r="BJ4" s="943">
        <f>EOMONTH(BI4,1)</f>
        <v/>
      </c>
      <c r="BK4" s="943">
        <f>EOMONTH(BJ4,1)</f>
        <v/>
      </c>
      <c r="BL4" s="943">
        <f>EOMONTH(BK4,1)</f>
        <v/>
      </c>
      <c r="BM4" s="943">
        <f>EOMONTH(BL4,1)</f>
        <v/>
      </c>
      <c r="BN4" s="943">
        <f>EOMONTH(BM4,1)</f>
        <v/>
      </c>
      <c r="BO4" s="943">
        <f>EOMONTH(BN4,1)</f>
        <v/>
      </c>
      <c r="BP4" s="943">
        <f>EOMONTH(BO4,1)</f>
        <v/>
      </c>
      <c r="BQ4" s="943">
        <f>EOMONTH(BP4,1)</f>
        <v/>
      </c>
      <c r="BR4" s="943">
        <f>EOMONTH(BQ4,1)</f>
        <v/>
      </c>
      <c r="BS4" s="943">
        <f>EOMONTH(BR4,1)</f>
        <v/>
      </c>
      <c r="BT4" s="943">
        <f>EOMONTH(BS4,1)</f>
        <v/>
      </c>
      <c r="BU4" s="943">
        <f>EOMONTH(BT4,1)</f>
        <v/>
      </c>
      <c r="BV4" s="943">
        <f>EOMONTH(BU4,1)</f>
        <v/>
      </c>
      <c r="BW4" s="943">
        <f>EOMONTH(BV4,1)</f>
        <v/>
      </c>
      <c r="BX4" s="943">
        <f>EOMONTH(BW4,1)</f>
        <v/>
      </c>
      <c r="BY4" s="943">
        <f>EOMONTH(BX4,1)</f>
        <v/>
      </c>
      <c r="BZ4" s="943">
        <f>EOMONTH(BY4,1)</f>
        <v/>
      </c>
      <c r="CA4" s="943">
        <f>EOMONTH(BZ4,1)</f>
        <v/>
      </c>
      <c r="CB4" s="943">
        <f>EOMONTH(CA4,1)</f>
        <v/>
      </c>
      <c r="CC4" s="943">
        <f>EOMONTH(CB4,1)</f>
        <v/>
      </c>
      <c r="CD4" s="943">
        <f>EOMONTH(CC4,1)</f>
        <v/>
      </c>
      <c r="CE4" s="943">
        <f>EOMONTH(CD4,1)</f>
        <v/>
      </c>
      <c r="CF4" s="943">
        <f>EOMONTH(CE4,1)</f>
        <v/>
      </c>
      <c r="CG4" s="943">
        <f>EOMONTH(CF4,1)</f>
        <v/>
      </c>
      <c r="CH4" s="943">
        <f>EOMONTH(CG4,1)</f>
        <v/>
      </c>
      <c r="CI4" s="943">
        <f>EOMONTH(CH4,1)</f>
        <v/>
      </c>
      <c r="CJ4" s="943">
        <f>EOMONTH(CI4,1)</f>
        <v/>
      </c>
      <c r="CK4" s="943">
        <f>EOMONTH(CJ4,1)</f>
        <v/>
      </c>
      <c r="CL4" s="943">
        <f>EOMONTH(CK4,1)</f>
        <v/>
      </c>
      <c r="CM4" s="943">
        <f>EOMONTH(CL4,1)</f>
        <v/>
      </c>
      <c r="CN4" s="943">
        <f>EOMONTH(CM4,1)</f>
        <v/>
      </c>
      <c r="CO4" s="943">
        <f>EOMONTH(CN4,1)</f>
        <v/>
      </c>
      <c r="CP4" s="943">
        <f>EOMONTH(CO4,1)</f>
        <v/>
      </c>
      <c r="CQ4" s="943">
        <f>EOMONTH(CP4,1)</f>
        <v/>
      </c>
      <c r="CR4" s="943">
        <f>EOMONTH(CQ4,1)</f>
        <v/>
      </c>
      <c r="CS4" s="943">
        <f>EOMONTH(CR4,1)</f>
        <v/>
      </c>
      <c r="CT4" s="943">
        <f>EOMONTH(CS4,1)</f>
        <v/>
      </c>
      <c r="CU4" s="943">
        <f>EOMONTH(CT4,1)</f>
        <v/>
      </c>
      <c r="CV4" s="943">
        <f>EOMONTH(CU4,1)</f>
        <v/>
      </c>
      <c r="CW4" s="943">
        <f>EOMONTH(CV4,1)</f>
        <v/>
      </c>
      <c r="CX4" s="943">
        <f>EOMONTH(CW4,1)</f>
        <v/>
      </c>
      <c r="CY4" s="943">
        <f>EOMONTH(CX4,1)</f>
        <v/>
      </c>
      <c r="CZ4" s="943">
        <f>EOMONTH(CY4,1)</f>
        <v/>
      </c>
      <c r="DA4" s="943">
        <f>EOMONTH(CZ4,1)</f>
        <v/>
      </c>
      <c r="DB4" s="943">
        <f>EOMONTH(DA4,1)</f>
        <v/>
      </c>
      <c r="DC4" s="943">
        <f>EOMONTH(DB4,1)</f>
        <v/>
      </c>
      <c r="DD4" s="943">
        <f>EOMONTH(DC4,1)</f>
        <v/>
      </c>
      <c r="DE4" s="943">
        <f>EOMONTH(DD4,1)</f>
        <v/>
      </c>
      <c r="DF4" s="943">
        <f>EOMONTH(DE4,1)</f>
        <v/>
      </c>
      <c r="DG4" s="943">
        <f>EOMONTH(DF4,1)</f>
        <v/>
      </c>
      <c r="DH4" s="943">
        <f>EOMONTH(DG4,1)</f>
        <v/>
      </c>
      <c r="DI4" s="943">
        <f>EOMONTH(DH4,1)</f>
        <v/>
      </c>
      <c r="DJ4" s="943">
        <f>EOMONTH(DI4,1)</f>
        <v/>
      </c>
      <c r="DK4" s="943">
        <f>EOMONTH(DJ4,1)</f>
        <v/>
      </c>
      <c r="DL4" s="943">
        <f>EOMONTH(DK4,1)</f>
        <v/>
      </c>
      <c r="DM4" s="943">
        <f>EOMONTH(DL4,1)</f>
        <v/>
      </c>
      <c r="DN4" s="943">
        <f>EOMONTH(DM4,1)</f>
        <v/>
      </c>
      <c r="DO4" s="943">
        <f>EOMONTH(DN4,1)</f>
        <v/>
      </c>
      <c r="DP4" s="943">
        <f>EOMONTH(DO4,1)</f>
        <v/>
      </c>
      <c r="DQ4" s="943">
        <f>EOMONTH(DP4,1)</f>
        <v/>
      </c>
      <c r="DR4" s="943">
        <f>EOMONTH(DQ4,1)</f>
        <v/>
      </c>
      <c r="DS4" s="943">
        <f>EOMONTH(DR4,1)</f>
        <v/>
      </c>
      <c r="DT4" s="943">
        <f>EOMONTH(DS4,1)</f>
        <v/>
      </c>
      <c r="DU4" s="943">
        <f>EOMONTH(DT4,1)</f>
        <v/>
      </c>
      <c r="DV4" s="943">
        <f>EOMONTH(DU4,1)</f>
        <v/>
      </c>
      <c r="DW4" s="943">
        <f>EOMONTH(DV4,1)</f>
        <v/>
      </c>
      <c r="DX4" s="943">
        <f>EOMONTH(DW4,1)</f>
        <v/>
      </c>
      <c r="DY4" s="943">
        <f>EOMONTH(DX4,1)</f>
        <v/>
      </c>
      <c r="DZ4" s="943">
        <f>EOMONTH(DY4,1)</f>
        <v/>
      </c>
      <c r="EA4" s="943">
        <f>EOMONTH(DZ4,1)</f>
        <v/>
      </c>
      <c r="EB4" s="943">
        <f>EOMONTH(EA4,1)</f>
        <v/>
      </c>
      <c r="EC4" s="943">
        <f>EOMONTH(EB4,1)</f>
        <v/>
      </c>
      <c r="ED4" s="943">
        <f>EOMONTH(EC4,1)</f>
        <v/>
      </c>
      <c r="EE4" s="943">
        <f>EOMONTH(ED4,1)</f>
        <v/>
      </c>
      <c r="EF4" s="943">
        <f>EOMONTH(EE4,1)</f>
        <v/>
      </c>
      <c r="EG4" s="943">
        <f>EOMONTH(EF4,1)</f>
        <v/>
      </c>
      <c r="EH4" s="943">
        <f>EOMONTH(EG4,1)</f>
        <v/>
      </c>
      <c r="EI4" s="943">
        <f>EOMONTH(EH4,1)</f>
        <v/>
      </c>
      <c r="EJ4" s="943">
        <f>EOMONTH(EI4,1)</f>
        <v/>
      </c>
      <c r="EK4" s="943">
        <f>EOMONTH(EJ4,1)</f>
        <v/>
      </c>
      <c r="EL4" s="943">
        <f>EOMONTH(EK4,1)</f>
        <v/>
      </c>
      <c r="EM4" s="943">
        <f>EOMONTH(EL4,1)</f>
        <v/>
      </c>
      <c r="EN4" s="943">
        <f>EOMONTH(EM4,1)</f>
        <v/>
      </c>
      <c r="EO4" s="943">
        <f>EOMONTH(EN4,1)</f>
        <v/>
      </c>
      <c r="EP4" s="943">
        <f>EOMONTH(EO4,1)</f>
        <v/>
      </c>
      <c r="EQ4" s="943">
        <f>EOMONTH(EP4,1)</f>
        <v/>
      </c>
      <c r="ER4" s="943">
        <f>EOMONTH(EQ4,1)</f>
        <v/>
      </c>
      <c r="ES4" s="943">
        <f>EOMONTH(ER4,1)</f>
        <v/>
      </c>
      <c r="ET4" s="943">
        <f>EOMONTH(ES4,1)</f>
        <v/>
      </c>
      <c r="EU4" s="943">
        <f>EOMONTH(ET4,1)</f>
        <v/>
      </c>
      <c r="EV4" s="943">
        <f>EOMONTH(EU4,1)</f>
        <v/>
      </c>
    </row>
    <row r="5" ht="15" customHeight="1" s="546">
      <c r="C5" s="945">
        <f>R5</f>
        <v/>
      </c>
      <c r="D5" s="946" t="n"/>
      <c r="E5" s="947">
        <f>Units</f>
        <v/>
      </c>
      <c r="F5" s="946" t="n"/>
      <c r="G5" s="948">
        <f>ROUNDUP(AVERAGEIFS($U5:$EW5,$U$2:$EW$2,G$2),0)</f>
        <v/>
      </c>
      <c r="H5" s="948">
        <f>ROUNDUP(AVERAGEIFS($U5:$EW5,$U$2:$EW$2,H$2),0)</f>
        <v/>
      </c>
      <c r="I5" s="948">
        <f>ROUNDUP(AVERAGEIFS($U5:$EW5,$U$2:$EW$2,I$2),0)</f>
        <v/>
      </c>
      <c r="J5" s="948">
        <f>ROUNDUP(AVERAGEIFS($U5:$EW5,$U$2:$EW$2,J$2),0)</f>
        <v/>
      </c>
      <c r="K5" s="948">
        <f>ROUNDUP(AVERAGEIFS($U5:$EW5,$U$2:$EW$2,K$2),0)</f>
        <v/>
      </c>
      <c r="L5" s="948">
        <f>ROUNDUP(AVERAGEIFS($U5:$EW5,$U$2:$EW$2,L$2),0)</f>
        <v/>
      </c>
      <c r="M5" s="948">
        <f>ROUNDUP(AVERAGEIFS($U5:$EW5,$U$2:$EW$2,M$2),0)</f>
        <v/>
      </c>
      <c r="N5" s="948">
        <f>ROUNDUP(AVERAGEIFS($U5:$EW5,$U$2:$EW$2,N$2),0)</f>
        <v/>
      </c>
      <c r="O5" s="948">
        <f>ROUNDUP(AVERAGEIFS($U5:$EW5,$U$2:$EW$2,O$2),0)</f>
        <v/>
      </c>
      <c r="P5" s="949">
        <f>ROUNDUP(AVERAGEIFS($U5:$EW5,$U$2:$EW$2,P$2),0)</f>
        <v/>
      </c>
      <c r="R5" s="759" t="inlineStr">
        <is>
          <t xml:space="preserve">Occupied Units </t>
        </is>
      </c>
      <c r="T5" s="950" t="n"/>
      <c r="U5" s="950">
        <f>IFERROR(U6*Units,0)</f>
        <v/>
      </c>
      <c r="V5" s="950">
        <f>IFERROR(V6*Units,0)</f>
        <v/>
      </c>
      <c r="W5" s="950">
        <f>IFERROR(W6*Units,0)</f>
        <v/>
      </c>
      <c r="X5" s="950">
        <f>IFERROR(X6*Units,0)</f>
        <v/>
      </c>
      <c r="Y5" s="950">
        <f>IFERROR(Y6*Units,0)</f>
        <v/>
      </c>
      <c r="Z5" s="950">
        <f>IFERROR(Z6*Units,0)</f>
        <v/>
      </c>
      <c r="AA5" s="950">
        <f>IFERROR(AA6*Units,0)</f>
        <v/>
      </c>
      <c r="AB5" s="950">
        <f>IFERROR(AB6*Units,0)</f>
        <v/>
      </c>
      <c r="AC5" s="950">
        <f>IFERROR(AC6*Units,0)</f>
        <v/>
      </c>
      <c r="AD5" s="950">
        <f>IFERROR(AD6*Units,0)</f>
        <v/>
      </c>
      <c r="AE5" s="950">
        <f>IFERROR(AE6*Units,0)</f>
        <v/>
      </c>
      <c r="AF5" s="950">
        <f>IFERROR(AF6*Units,0)</f>
        <v/>
      </c>
      <c r="AG5" s="950">
        <f>IFERROR(AG6*Units,0)</f>
        <v/>
      </c>
      <c r="AH5" s="950">
        <f>IFERROR(AH6*Units,0)</f>
        <v/>
      </c>
      <c r="AI5" s="950">
        <f>IFERROR(AI6*Units,0)</f>
        <v/>
      </c>
      <c r="AJ5" s="950">
        <f>IFERROR(AJ6*Units,0)</f>
        <v/>
      </c>
      <c r="AK5" s="950">
        <f>IFERROR(AK6*Units,0)</f>
        <v/>
      </c>
      <c r="AL5" s="950">
        <f>IFERROR(AL6*Units,0)</f>
        <v/>
      </c>
      <c r="AM5" s="950">
        <f>IFERROR(AM6*Units,0)</f>
        <v/>
      </c>
      <c r="AN5" s="950">
        <f>IFERROR(AN6*Units,0)</f>
        <v/>
      </c>
      <c r="AO5" s="950">
        <f>IFERROR(AO6*Units,0)</f>
        <v/>
      </c>
      <c r="AP5" s="950">
        <f>IFERROR(AP6*Units,0)</f>
        <v/>
      </c>
      <c r="AQ5" s="950">
        <f>IFERROR(AQ6*Units,0)</f>
        <v/>
      </c>
      <c r="AR5" s="950">
        <f>IFERROR(AR6*Units,0)</f>
        <v/>
      </c>
      <c r="AS5" s="950">
        <f>IFERROR(AS6*Units,0)</f>
        <v/>
      </c>
      <c r="AT5" s="950">
        <f>IFERROR(AT6*Units,0)</f>
        <v/>
      </c>
      <c r="AU5" s="950">
        <f>IFERROR(AU6*Units,0)</f>
        <v/>
      </c>
      <c r="AV5" s="950">
        <f>IFERROR(AV6*Units,0)</f>
        <v/>
      </c>
      <c r="AW5" s="950">
        <f>IFERROR(AW6*Units,0)</f>
        <v/>
      </c>
      <c r="AX5" s="950">
        <f>IFERROR(AX6*Units,0)</f>
        <v/>
      </c>
      <c r="AY5" s="950">
        <f>IFERROR(AY6*Units,0)</f>
        <v/>
      </c>
      <c r="AZ5" s="950">
        <f>IFERROR(AZ6*Units,0)</f>
        <v/>
      </c>
      <c r="BA5" s="950">
        <f>IFERROR(BA6*Units,0)</f>
        <v/>
      </c>
      <c r="BB5" s="950">
        <f>IFERROR(BB6*Units,0)</f>
        <v/>
      </c>
      <c r="BC5" s="950">
        <f>IFERROR(BC6*Units,0)</f>
        <v/>
      </c>
      <c r="BD5" s="950">
        <f>IFERROR(BD6*Units,0)</f>
        <v/>
      </c>
      <c r="BE5" s="950">
        <f>IFERROR(BE6*Units,0)</f>
        <v/>
      </c>
      <c r="BF5" s="950">
        <f>IFERROR(BF6*Units,0)</f>
        <v/>
      </c>
      <c r="BG5" s="950">
        <f>IFERROR(BG6*Units,0)</f>
        <v/>
      </c>
      <c r="BH5" s="950">
        <f>IFERROR(BH6*Units,0)</f>
        <v/>
      </c>
      <c r="BI5" s="950">
        <f>IFERROR(BI6*Units,0)</f>
        <v/>
      </c>
      <c r="BJ5" s="950">
        <f>IFERROR(BJ6*Units,0)</f>
        <v/>
      </c>
      <c r="BK5" s="950">
        <f>IFERROR(BK6*Units,0)</f>
        <v/>
      </c>
      <c r="BL5" s="950">
        <f>IFERROR(BL6*Units,0)</f>
        <v/>
      </c>
      <c r="BM5" s="950">
        <f>IFERROR(BM6*Units,0)</f>
        <v/>
      </c>
      <c r="BN5" s="950">
        <f>IFERROR(BN6*Units,0)</f>
        <v/>
      </c>
      <c r="BO5" s="950">
        <f>IFERROR(BO6*Units,0)</f>
        <v/>
      </c>
      <c r="BP5" s="950">
        <f>IFERROR(BP6*Units,0)</f>
        <v/>
      </c>
      <c r="BQ5" s="950">
        <f>IFERROR(BQ6*Units,0)</f>
        <v/>
      </c>
      <c r="BR5" s="950">
        <f>IFERROR(BR6*Units,0)</f>
        <v/>
      </c>
      <c r="BS5" s="950">
        <f>IFERROR(BS6*Units,0)</f>
        <v/>
      </c>
      <c r="BT5" s="950">
        <f>IFERROR(BT6*Units,0)</f>
        <v/>
      </c>
      <c r="BU5" s="950">
        <f>IFERROR(BU6*Units,0)</f>
        <v/>
      </c>
      <c r="BV5" s="950">
        <f>IFERROR(BV6*Units,0)</f>
        <v/>
      </c>
      <c r="BW5" s="950">
        <f>IFERROR(BW6*Units,0)</f>
        <v/>
      </c>
      <c r="BX5" s="950">
        <f>IFERROR(BX6*Units,0)</f>
        <v/>
      </c>
      <c r="BY5" s="950">
        <f>IFERROR(BY6*Units,0)</f>
        <v/>
      </c>
      <c r="BZ5" s="950">
        <f>IFERROR(BZ6*Units,0)</f>
        <v/>
      </c>
      <c r="CA5" s="950">
        <f>IFERROR(CA6*Units,0)</f>
        <v/>
      </c>
      <c r="CB5" s="950">
        <f>IFERROR(CB6*Units,0)</f>
        <v/>
      </c>
      <c r="CC5" s="950">
        <f>IFERROR(CC6*Units,0)</f>
        <v/>
      </c>
      <c r="CD5" s="950">
        <f>IFERROR(CD6*Units,0)</f>
        <v/>
      </c>
      <c r="CE5" s="950">
        <f>IFERROR(CE6*Units,0)</f>
        <v/>
      </c>
      <c r="CF5" s="950">
        <f>IFERROR(CF6*Units,0)</f>
        <v/>
      </c>
      <c r="CG5" s="950">
        <f>IFERROR(CG6*Units,0)</f>
        <v/>
      </c>
      <c r="CH5" s="950">
        <f>IFERROR(CH6*Units,0)</f>
        <v/>
      </c>
      <c r="CI5" s="950">
        <f>IFERROR(CI6*Units,0)</f>
        <v/>
      </c>
      <c r="CJ5" s="950">
        <f>IFERROR(CJ6*Units,0)</f>
        <v/>
      </c>
      <c r="CK5" s="950">
        <f>IFERROR(CK6*Units,0)</f>
        <v/>
      </c>
      <c r="CL5" s="950">
        <f>IFERROR(CL6*Units,0)</f>
        <v/>
      </c>
      <c r="CM5" s="950">
        <f>IFERROR(CM6*Units,0)</f>
        <v/>
      </c>
      <c r="CN5" s="950">
        <f>IFERROR(CN6*Units,0)</f>
        <v/>
      </c>
      <c r="CO5" s="950">
        <f>IFERROR(CO6*Units,0)</f>
        <v/>
      </c>
      <c r="CP5" s="950">
        <f>IFERROR(CP6*Units,0)</f>
        <v/>
      </c>
      <c r="CQ5" s="950">
        <f>IFERROR(CQ6*Units,0)</f>
        <v/>
      </c>
      <c r="CR5" s="950">
        <f>IFERROR(CR6*Units,0)</f>
        <v/>
      </c>
      <c r="CS5" s="950">
        <f>IFERROR(CS6*Units,0)</f>
        <v/>
      </c>
      <c r="CT5" s="950">
        <f>IFERROR(CT6*Units,0)</f>
        <v/>
      </c>
      <c r="CU5" s="950">
        <f>IFERROR(CU6*Units,0)</f>
        <v/>
      </c>
      <c r="CV5" s="950">
        <f>IFERROR(CV6*Units,0)</f>
        <v/>
      </c>
      <c r="CW5" s="950">
        <f>IFERROR(CW6*Units,0)</f>
        <v/>
      </c>
      <c r="CX5" s="950">
        <f>IFERROR(CX6*Units,0)</f>
        <v/>
      </c>
      <c r="CY5" s="950">
        <f>IFERROR(CY6*Units,0)</f>
        <v/>
      </c>
      <c r="CZ5" s="950">
        <f>IFERROR(CZ6*Units,0)</f>
        <v/>
      </c>
      <c r="DA5" s="950">
        <f>IFERROR(DA6*Units,0)</f>
        <v/>
      </c>
      <c r="DB5" s="950">
        <f>IFERROR(DB6*Units,0)</f>
        <v/>
      </c>
      <c r="DC5" s="950">
        <f>IFERROR(DC6*Units,0)</f>
        <v/>
      </c>
      <c r="DD5" s="950">
        <f>IFERROR(DD6*Units,0)</f>
        <v/>
      </c>
      <c r="DE5" s="950">
        <f>IFERROR(DE6*Units,0)</f>
        <v/>
      </c>
      <c r="DF5" s="950">
        <f>IFERROR(DF6*Units,0)</f>
        <v/>
      </c>
      <c r="DG5" s="950">
        <f>IFERROR(DG6*Units,0)</f>
        <v/>
      </c>
      <c r="DH5" s="950">
        <f>IFERROR(DH6*Units,0)</f>
        <v/>
      </c>
      <c r="DI5" s="950">
        <f>IFERROR(DI6*Units,0)</f>
        <v/>
      </c>
      <c r="DJ5" s="950">
        <f>IFERROR(DJ6*Units,0)</f>
        <v/>
      </c>
      <c r="DK5" s="950">
        <f>IFERROR(DK6*Units,0)</f>
        <v/>
      </c>
      <c r="DL5" s="950">
        <f>IFERROR(DL6*Units,0)</f>
        <v/>
      </c>
      <c r="DM5" s="950">
        <f>IFERROR(DM6*Units,0)</f>
        <v/>
      </c>
      <c r="DN5" s="950">
        <f>IFERROR(DN6*Units,0)</f>
        <v/>
      </c>
      <c r="DO5" s="950">
        <f>IFERROR(DO6*Units,0)</f>
        <v/>
      </c>
      <c r="DP5" s="950">
        <f>IFERROR(DP6*Units,0)</f>
        <v/>
      </c>
      <c r="DQ5" s="950">
        <f>IFERROR(DQ6*Units,0)</f>
        <v/>
      </c>
      <c r="DR5" s="950">
        <f>IFERROR(DR6*Units,0)</f>
        <v/>
      </c>
      <c r="DS5" s="950">
        <f>IFERROR(DS6*Units,0)</f>
        <v/>
      </c>
      <c r="DT5" s="950">
        <f>IFERROR(DT6*Units,0)</f>
        <v/>
      </c>
      <c r="DU5" s="950">
        <f>IFERROR(DU6*Units,0)</f>
        <v/>
      </c>
      <c r="DV5" s="950">
        <f>IFERROR(DV6*Units,0)</f>
        <v/>
      </c>
      <c r="DW5" s="950">
        <f>IFERROR(DW6*Units,0)</f>
        <v/>
      </c>
      <c r="DX5" s="950">
        <f>IFERROR(DX6*Units,0)</f>
        <v/>
      </c>
      <c r="DY5" s="950">
        <f>IFERROR(DY6*Units,0)</f>
        <v/>
      </c>
      <c r="DZ5" s="950">
        <f>IFERROR(DZ6*Units,0)</f>
        <v/>
      </c>
      <c r="EA5" s="950">
        <f>IFERROR(EA6*Units,0)</f>
        <v/>
      </c>
      <c r="EB5" s="950">
        <f>IFERROR(EB6*Units,0)</f>
        <v/>
      </c>
      <c r="EC5" s="950">
        <f>IFERROR(EC6*Units,0)</f>
        <v/>
      </c>
      <c r="ED5" s="950">
        <f>IFERROR(ED6*Units,0)</f>
        <v/>
      </c>
      <c r="EE5" s="950">
        <f>IFERROR(EE6*Units,0)</f>
        <v/>
      </c>
      <c r="EF5" s="950">
        <f>IFERROR(EF6*Units,0)</f>
        <v/>
      </c>
      <c r="EG5" s="950">
        <f>IFERROR(EG6*Units,0)</f>
        <v/>
      </c>
      <c r="EH5" s="950">
        <f>IFERROR(EH6*Units,0)</f>
        <v/>
      </c>
      <c r="EI5" s="950">
        <f>IFERROR(EI6*Units,0)</f>
        <v/>
      </c>
      <c r="EJ5" s="950">
        <f>IFERROR(EJ6*Units,0)</f>
        <v/>
      </c>
      <c r="EK5" s="950">
        <f>IFERROR(EK6*Units,0)</f>
        <v/>
      </c>
      <c r="EL5" s="950">
        <f>IFERROR(EL6*Units,0)</f>
        <v/>
      </c>
      <c r="EM5" s="950">
        <f>IFERROR(EM6*Units,0)</f>
        <v/>
      </c>
      <c r="EN5" s="950">
        <f>IFERROR(EN6*Units,0)</f>
        <v/>
      </c>
      <c r="EO5" s="950">
        <f>IFERROR(EO6*Units,0)</f>
        <v/>
      </c>
      <c r="EP5" s="950">
        <f>IFERROR(EP6*Units,0)</f>
        <v/>
      </c>
      <c r="EQ5" s="950">
        <f>IFERROR(EQ6*Units,0)</f>
        <v/>
      </c>
      <c r="ER5" s="950">
        <f>IFERROR(ER6*Units,0)</f>
        <v/>
      </c>
      <c r="ES5" s="950">
        <f>IFERROR(ES6*Units,0)</f>
        <v/>
      </c>
      <c r="ET5" s="950">
        <f>IFERROR(ET6*Units,0)</f>
        <v/>
      </c>
      <c r="EU5" s="950">
        <f>IFERROR(EU6*Units,0)</f>
        <v/>
      </c>
      <c r="EV5" s="950">
        <f>IFERROR(EV6*Units,0)</f>
        <v/>
      </c>
    </row>
    <row r="6" ht="15" customHeight="1" s="546">
      <c r="C6" s="951">
        <f>R6</f>
        <v/>
      </c>
      <c r="E6" s="952">
        <f>COUNTIF('Consolated RR'!$F:$F,"Occupied")/Units</f>
        <v/>
      </c>
      <c r="G6" s="953">
        <f>(AVERAGEIFS($U6:$EW6,$U$2:$EW$2,G$2))</f>
        <v/>
      </c>
      <c r="H6" s="953">
        <f>(AVERAGEIFS($U6:$EW6,$U$2:$EW$2,H$2))</f>
        <v/>
      </c>
      <c r="I6" s="953">
        <f>(AVERAGEIFS($U6:$EW6,$U$2:$EW$2,I$2))</f>
        <v/>
      </c>
      <c r="J6" s="953">
        <f>(AVERAGEIFS($U6:$EW6,$U$2:$EW$2,J$2))</f>
        <v/>
      </c>
      <c r="K6" s="953">
        <f>(AVERAGEIFS($U6:$EW6,$U$2:$EW$2,K$2))</f>
        <v/>
      </c>
      <c r="L6" s="953">
        <f>(AVERAGEIFS($U6:$EW6,$U$2:$EW$2,L$2))</f>
        <v/>
      </c>
      <c r="M6" s="953">
        <f>(AVERAGEIFS($U6:$EW6,$U$2:$EW$2,M$2))</f>
        <v/>
      </c>
      <c r="N6" s="953">
        <f>(AVERAGEIFS($U6:$EW6,$U$2:$EW$2,N$2))</f>
        <v/>
      </c>
      <c r="O6" s="953">
        <f>(AVERAGEIFS($U6:$EW6,$U$2:$EW$2,O$2))</f>
        <v/>
      </c>
      <c r="P6" s="954">
        <f>(AVERAGEIFS($U6:$EW6,$U$2:$EW$2,P$2))</f>
        <v/>
      </c>
      <c r="R6" s="759" t="inlineStr">
        <is>
          <t>Occupancy</t>
        </is>
      </c>
      <c r="T6" s="950" t="n"/>
      <c r="U6" s="953">
        <f>IFERROR(INDEX(Inputs!$M$15:$M$25,MATCH('Cash Flows - Strike'!U$2,Inputs!$L$15:$L$25)),0)</f>
        <v/>
      </c>
      <c r="V6" s="953">
        <f>IFERROR(INDEX(Inputs!$M$15:$M$25,MATCH('Cash Flows - Strike'!V$2,Inputs!$L$15:$L$25)),0)</f>
        <v/>
      </c>
      <c r="W6" s="953">
        <f>IFERROR(INDEX(Inputs!$M$15:$M$25,MATCH('Cash Flows - Strike'!W$2,Inputs!$L$15:$L$25)),0)</f>
        <v/>
      </c>
      <c r="X6" s="953">
        <f>IFERROR(INDEX(Inputs!$M$15:$M$25,MATCH('Cash Flows - Strike'!X$2,Inputs!$L$15:$L$25)),0)</f>
        <v/>
      </c>
      <c r="Y6" s="953">
        <f>IFERROR(INDEX(Inputs!$M$15:$M$25,MATCH('Cash Flows - Strike'!Y$2,Inputs!$L$15:$L$25)),0)</f>
        <v/>
      </c>
      <c r="Z6" s="953">
        <f>IFERROR(INDEX(Inputs!$M$15:$M$25,MATCH('Cash Flows - Strike'!Z$2,Inputs!$L$15:$L$25)),0)</f>
        <v/>
      </c>
      <c r="AA6" s="953">
        <f>IFERROR(INDEX(Inputs!$M$15:$M$25,MATCH('Cash Flows - Strike'!AA$2,Inputs!$L$15:$L$25)),0)</f>
        <v/>
      </c>
      <c r="AB6" s="953">
        <f>IFERROR(INDEX(Inputs!$M$15:$M$25,MATCH('Cash Flows - Strike'!AB$2,Inputs!$L$15:$L$25)),0)</f>
        <v/>
      </c>
      <c r="AC6" s="953">
        <f>IFERROR(INDEX(Inputs!$M$15:$M$25,MATCH('Cash Flows - Strike'!AC$2,Inputs!$L$15:$L$25)),0)</f>
        <v/>
      </c>
      <c r="AD6" s="953">
        <f>IFERROR(INDEX(Inputs!$M$15:$M$25,MATCH('Cash Flows - Strike'!AD$2,Inputs!$L$15:$L$25)),0)</f>
        <v/>
      </c>
      <c r="AE6" s="953">
        <f>IFERROR(INDEX(Inputs!$M$15:$M$25,MATCH('Cash Flows - Strike'!AE$2,Inputs!$L$15:$L$25)),0)</f>
        <v/>
      </c>
      <c r="AF6" s="953">
        <f>IFERROR(INDEX(Inputs!$M$15:$M$25,MATCH('Cash Flows - Strike'!AF$2,Inputs!$L$15:$L$25)),0)</f>
        <v/>
      </c>
      <c r="AG6" s="953">
        <f>IFERROR(INDEX(Inputs!$M$15:$M$25,MATCH('Cash Flows - Strike'!AG$2,Inputs!$L$15:$L$25)),0)</f>
        <v/>
      </c>
      <c r="AH6" s="953">
        <f>IFERROR(INDEX(Inputs!$M$15:$M$25,MATCH('Cash Flows - Strike'!AH$2,Inputs!$L$15:$L$25)),0)</f>
        <v/>
      </c>
      <c r="AI6" s="953">
        <f>IFERROR(INDEX(Inputs!$M$15:$M$25,MATCH('Cash Flows - Strike'!AI$2,Inputs!$L$15:$L$25)),0)</f>
        <v/>
      </c>
      <c r="AJ6" s="953">
        <f>IFERROR(INDEX(Inputs!$M$15:$M$25,MATCH('Cash Flows - Strike'!AJ$2,Inputs!$L$15:$L$25)),0)</f>
        <v/>
      </c>
      <c r="AK6" s="953">
        <f>IFERROR(INDEX(Inputs!$M$15:$M$25,MATCH('Cash Flows - Strike'!AK$2,Inputs!$L$15:$L$25)),0)</f>
        <v/>
      </c>
      <c r="AL6" s="953">
        <f>IFERROR(INDEX(Inputs!$M$15:$M$25,MATCH('Cash Flows - Strike'!AL$2,Inputs!$L$15:$L$25)),0)</f>
        <v/>
      </c>
      <c r="AM6" s="953">
        <f>IFERROR(INDEX(Inputs!$M$15:$M$25,MATCH('Cash Flows - Strike'!AM$2,Inputs!$L$15:$L$25)),0)</f>
        <v/>
      </c>
      <c r="AN6" s="953">
        <f>IFERROR(INDEX(Inputs!$M$15:$M$25,MATCH('Cash Flows - Strike'!AN$2,Inputs!$L$15:$L$25)),0)</f>
        <v/>
      </c>
      <c r="AO6" s="953">
        <f>IFERROR(INDEX(Inputs!$M$15:$M$25,MATCH('Cash Flows - Strike'!AO$2,Inputs!$L$15:$L$25)),0)</f>
        <v/>
      </c>
      <c r="AP6" s="953">
        <f>IFERROR(INDEX(Inputs!$M$15:$M$25,MATCH('Cash Flows - Strike'!AP$2,Inputs!$L$15:$L$25)),0)</f>
        <v/>
      </c>
      <c r="AQ6" s="953">
        <f>IFERROR(INDEX(Inputs!$M$15:$M$25,MATCH('Cash Flows - Strike'!AQ$2,Inputs!$L$15:$L$25)),0)</f>
        <v/>
      </c>
      <c r="AR6" s="953">
        <f>IFERROR(INDEX(Inputs!$M$15:$M$25,MATCH('Cash Flows - Strike'!AR$2,Inputs!$L$15:$L$25)),0)</f>
        <v/>
      </c>
      <c r="AS6" s="953">
        <f>IFERROR(INDEX(Inputs!$M$15:$M$25,MATCH('Cash Flows - Strike'!AS$2,Inputs!$L$15:$L$25)),0)</f>
        <v/>
      </c>
      <c r="AT6" s="953">
        <f>IFERROR(INDEX(Inputs!$M$15:$M$25,MATCH('Cash Flows - Strike'!AT$2,Inputs!$L$15:$L$25)),0)</f>
        <v/>
      </c>
      <c r="AU6" s="953">
        <f>IFERROR(INDEX(Inputs!$M$15:$M$25,MATCH('Cash Flows - Strike'!AU$2,Inputs!$L$15:$L$25)),0)</f>
        <v/>
      </c>
      <c r="AV6" s="953">
        <f>IFERROR(INDEX(Inputs!$M$15:$M$25,MATCH('Cash Flows - Strike'!AV$2,Inputs!$L$15:$L$25)),0)</f>
        <v/>
      </c>
      <c r="AW6" s="953">
        <f>IFERROR(INDEX(Inputs!$M$15:$M$25,MATCH('Cash Flows - Strike'!AW$2,Inputs!$L$15:$L$25)),0)</f>
        <v/>
      </c>
      <c r="AX6" s="953">
        <f>IFERROR(INDEX(Inputs!$M$15:$M$25,MATCH('Cash Flows - Strike'!AX$2,Inputs!$L$15:$L$25)),0)</f>
        <v/>
      </c>
      <c r="AY6" s="953">
        <f>IFERROR(INDEX(Inputs!$M$15:$M$25,MATCH('Cash Flows - Strike'!AY$2,Inputs!$L$15:$L$25)),0)</f>
        <v/>
      </c>
      <c r="AZ6" s="953">
        <f>IFERROR(INDEX(Inputs!$M$15:$M$25,MATCH('Cash Flows - Strike'!AZ$2,Inputs!$L$15:$L$25)),0)</f>
        <v/>
      </c>
      <c r="BA6" s="953">
        <f>IFERROR(INDEX(Inputs!$M$15:$M$25,MATCH('Cash Flows - Strike'!BA$2,Inputs!$L$15:$L$25)),0)</f>
        <v/>
      </c>
      <c r="BB6" s="953">
        <f>IFERROR(INDEX(Inputs!$M$15:$M$25,MATCH('Cash Flows - Strike'!BB$2,Inputs!$L$15:$L$25)),0)</f>
        <v/>
      </c>
      <c r="BC6" s="953">
        <f>IFERROR(INDEX(Inputs!$M$15:$M$25,MATCH('Cash Flows - Strike'!BC$2,Inputs!$L$15:$L$25)),0)</f>
        <v/>
      </c>
      <c r="BD6" s="953">
        <f>IFERROR(INDEX(Inputs!$M$15:$M$25,MATCH('Cash Flows - Strike'!BD$2,Inputs!$L$15:$L$25)),0)</f>
        <v/>
      </c>
      <c r="BE6" s="953">
        <f>IFERROR(INDEX(Inputs!$M$15:$M$25,MATCH('Cash Flows - Strike'!BE$2,Inputs!$L$15:$L$25)),0)</f>
        <v/>
      </c>
      <c r="BF6" s="953">
        <f>IFERROR(INDEX(Inputs!$M$15:$M$25,MATCH('Cash Flows - Strike'!BF$2,Inputs!$L$15:$L$25)),0)</f>
        <v/>
      </c>
      <c r="BG6" s="953">
        <f>IFERROR(INDEX(Inputs!$M$15:$M$25,MATCH('Cash Flows - Strike'!BG$2,Inputs!$L$15:$L$25)),0)</f>
        <v/>
      </c>
      <c r="BH6" s="953">
        <f>IFERROR(INDEX(Inputs!$M$15:$M$25,MATCH('Cash Flows - Strike'!BH$2,Inputs!$L$15:$L$25)),0)</f>
        <v/>
      </c>
      <c r="BI6" s="953">
        <f>IFERROR(INDEX(Inputs!$M$15:$M$25,MATCH('Cash Flows - Strike'!BI$2,Inputs!$L$15:$L$25)),0)</f>
        <v/>
      </c>
      <c r="BJ6" s="953">
        <f>IFERROR(INDEX(Inputs!$M$15:$M$25,MATCH('Cash Flows - Strike'!BJ$2,Inputs!$L$15:$L$25)),0)</f>
        <v/>
      </c>
      <c r="BK6" s="953">
        <f>IFERROR(INDEX(Inputs!$M$15:$M$25,MATCH('Cash Flows - Strike'!BK$2,Inputs!$L$15:$L$25)),0)</f>
        <v/>
      </c>
      <c r="BL6" s="953">
        <f>IFERROR(INDEX(Inputs!$M$15:$M$25,MATCH('Cash Flows - Strike'!BL$2,Inputs!$L$15:$L$25)),0)</f>
        <v/>
      </c>
      <c r="BM6" s="953">
        <f>IFERROR(INDEX(Inputs!$M$15:$M$25,MATCH('Cash Flows - Strike'!BM$2,Inputs!$L$15:$L$25)),0)</f>
        <v/>
      </c>
      <c r="BN6" s="953">
        <f>IFERROR(INDEX(Inputs!$M$15:$M$25,MATCH('Cash Flows - Strike'!BN$2,Inputs!$L$15:$L$25)),0)</f>
        <v/>
      </c>
      <c r="BO6" s="953">
        <f>IFERROR(INDEX(Inputs!$M$15:$M$25,MATCH('Cash Flows - Strike'!BO$2,Inputs!$L$15:$L$25)),0)</f>
        <v/>
      </c>
      <c r="BP6" s="953">
        <f>IFERROR(INDEX(Inputs!$M$15:$M$25,MATCH('Cash Flows - Strike'!BP$2,Inputs!$L$15:$L$25)),0)</f>
        <v/>
      </c>
      <c r="BQ6" s="953">
        <f>IFERROR(INDEX(Inputs!$M$15:$M$25,MATCH('Cash Flows - Strike'!BQ$2,Inputs!$L$15:$L$25)),0)</f>
        <v/>
      </c>
      <c r="BR6" s="953">
        <f>IFERROR(INDEX(Inputs!$M$15:$M$25,MATCH('Cash Flows - Strike'!BR$2,Inputs!$L$15:$L$25)),0)</f>
        <v/>
      </c>
      <c r="BS6" s="953">
        <f>IFERROR(INDEX(Inputs!$M$15:$M$25,MATCH('Cash Flows - Strike'!BS$2,Inputs!$L$15:$L$25)),0)</f>
        <v/>
      </c>
      <c r="BT6" s="953">
        <f>IFERROR(INDEX(Inputs!$M$15:$M$25,MATCH('Cash Flows - Strike'!BT$2,Inputs!$L$15:$L$25)),0)</f>
        <v/>
      </c>
      <c r="BU6" s="953">
        <f>IFERROR(INDEX(Inputs!$M$15:$M$25,MATCH('Cash Flows - Strike'!BU$2,Inputs!$L$15:$L$25)),0)</f>
        <v/>
      </c>
      <c r="BV6" s="953">
        <f>IFERROR(INDEX(Inputs!$M$15:$M$25,MATCH('Cash Flows - Strike'!BV$2,Inputs!$L$15:$L$25)),0)</f>
        <v/>
      </c>
      <c r="BW6" s="953">
        <f>IFERROR(INDEX(Inputs!$M$15:$M$25,MATCH('Cash Flows - Strike'!BW$2,Inputs!$L$15:$L$25)),0)</f>
        <v/>
      </c>
      <c r="BX6" s="953">
        <f>IFERROR(INDEX(Inputs!$M$15:$M$25,MATCH('Cash Flows - Strike'!BX$2,Inputs!$L$15:$L$25)),0)</f>
        <v/>
      </c>
      <c r="BY6" s="953">
        <f>IFERROR(INDEX(Inputs!$M$15:$M$25,MATCH('Cash Flows - Strike'!BY$2,Inputs!$L$15:$L$25)),0)</f>
        <v/>
      </c>
      <c r="BZ6" s="953">
        <f>IFERROR(INDEX(Inputs!$M$15:$M$25,MATCH('Cash Flows - Strike'!BZ$2,Inputs!$L$15:$L$25)),0)</f>
        <v/>
      </c>
      <c r="CA6" s="953">
        <f>IFERROR(INDEX(Inputs!$M$15:$M$25,MATCH('Cash Flows - Strike'!CA$2,Inputs!$L$15:$L$25)),0)</f>
        <v/>
      </c>
      <c r="CB6" s="953">
        <f>IFERROR(INDEX(Inputs!$M$15:$M$25,MATCH('Cash Flows - Strike'!CB$2,Inputs!$L$15:$L$25)),0)</f>
        <v/>
      </c>
      <c r="CC6" s="953">
        <f>IFERROR(INDEX(Inputs!$M$15:$M$25,MATCH('Cash Flows - Strike'!CC$2,Inputs!$L$15:$L$25)),0)</f>
        <v/>
      </c>
      <c r="CD6" s="953">
        <f>IFERROR(INDEX(Inputs!$M$15:$M$25,MATCH('Cash Flows - Strike'!CD$2,Inputs!$L$15:$L$25)),0)</f>
        <v/>
      </c>
      <c r="CE6" s="953">
        <f>IFERROR(INDEX(Inputs!$M$15:$M$25,MATCH('Cash Flows - Strike'!CE$2,Inputs!$L$15:$L$25)),0)</f>
        <v/>
      </c>
      <c r="CF6" s="953">
        <f>IFERROR(INDEX(Inputs!$M$15:$M$25,MATCH('Cash Flows - Strike'!CF$2,Inputs!$L$15:$L$25)),0)</f>
        <v/>
      </c>
      <c r="CG6" s="953">
        <f>IFERROR(INDEX(Inputs!$M$15:$M$25,MATCH('Cash Flows - Strike'!CG$2,Inputs!$L$15:$L$25)),0)</f>
        <v/>
      </c>
      <c r="CH6" s="953">
        <f>IFERROR(INDEX(Inputs!$M$15:$M$25,MATCH('Cash Flows - Strike'!CH$2,Inputs!$L$15:$L$25)),0)</f>
        <v/>
      </c>
      <c r="CI6" s="953">
        <f>IFERROR(INDEX(Inputs!$M$15:$M$25,MATCH('Cash Flows - Strike'!CI$2,Inputs!$L$15:$L$25)),0)</f>
        <v/>
      </c>
      <c r="CJ6" s="953">
        <f>IFERROR(INDEX(Inputs!$M$15:$M$25,MATCH('Cash Flows - Strike'!CJ$2,Inputs!$L$15:$L$25)),0)</f>
        <v/>
      </c>
      <c r="CK6" s="953">
        <f>IFERROR(INDEX(Inputs!$M$15:$M$25,MATCH('Cash Flows - Strike'!CK$2,Inputs!$L$15:$L$25)),0)</f>
        <v/>
      </c>
      <c r="CL6" s="953">
        <f>IFERROR(INDEX(Inputs!$M$15:$M$25,MATCH('Cash Flows - Strike'!CL$2,Inputs!$L$15:$L$25)),0)</f>
        <v/>
      </c>
      <c r="CM6" s="953">
        <f>IFERROR(INDEX(Inputs!$M$15:$M$25,MATCH('Cash Flows - Strike'!CM$2,Inputs!$L$15:$L$25)),0)</f>
        <v/>
      </c>
      <c r="CN6" s="953">
        <f>IFERROR(INDEX(Inputs!$M$15:$M$25,MATCH('Cash Flows - Strike'!CN$2,Inputs!$L$15:$L$25)),0)</f>
        <v/>
      </c>
      <c r="CO6" s="953">
        <f>IFERROR(INDEX(Inputs!$M$15:$M$25,MATCH('Cash Flows - Strike'!CO$2,Inputs!$L$15:$L$25)),0)</f>
        <v/>
      </c>
      <c r="CP6" s="953">
        <f>IFERROR(INDEX(Inputs!$M$15:$M$25,MATCH('Cash Flows - Strike'!CP$2,Inputs!$L$15:$L$25)),0)</f>
        <v/>
      </c>
      <c r="CQ6" s="953">
        <f>IFERROR(INDEX(Inputs!$M$15:$M$25,MATCH('Cash Flows - Strike'!CQ$2,Inputs!$L$15:$L$25)),0)</f>
        <v/>
      </c>
      <c r="CR6" s="953">
        <f>IFERROR(INDEX(Inputs!$M$15:$M$25,MATCH('Cash Flows - Strike'!CR$2,Inputs!$L$15:$L$25)),0)</f>
        <v/>
      </c>
      <c r="CS6" s="953">
        <f>IFERROR(INDEX(Inputs!$M$15:$M$25,MATCH('Cash Flows - Strike'!CS$2,Inputs!$L$15:$L$25)),0)</f>
        <v/>
      </c>
      <c r="CT6" s="953">
        <f>IFERROR(INDEX(Inputs!$M$15:$M$25,MATCH('Cash Flows - Strike'!CT$2,Inputs!$L$15:$L$25)),0)</f>
        <v/>
      </c>
      <c r="CU6" s="953">
        <f>IFERROR(INDEX(Inputs!$M$15:$M$25,MATCH('Cash Flows - Strike'!CU$2,Inputs!$L$15:$L$25)),0)</f>
        <v/>
      </c>
      <c r="CV6" s="953">
        <f>IFERROR(INDEX(Inputs!$M$15:$M$25,MATCH('Cash Flows - Strike'!CV$2,Inputs!$L$15:$L$25)),0)</f>
        <v/>
      </c>
      <c r="CW6" s="953">
        <f>IFERROR(INDEX(Inputs!$M$15:$M$25,MATCH('Cash Flows - Strike'!CW$2,Inputs!$L$15:$L$25)),0)</f>
        <v/>
      </c>
      <c r="CX6" s="953">
        <f>IFERROR(INDEX(Inputs!$M$15:$M$25,MATCH('Cash Flows - Strike'!CX$2,Inputs!$L$15:$L$25)),0)</f>
        <v/>
      </c>
      <c r="CY6" s="953">
        <f>IFERROR(INDEX(Inputs!$M$15:$M$25,MATCH('Cash Flows - Strike'!CY$2,Inputs!$L$15:$L$25)),0)</f>
        <v/>
      </c>
      <c r="CZ6" s="953">
        <f>IFERROR(INDEX(Inputs!$M$15:$M$25,MATCH('Cash Flows - Strike'!CZ$2,Inputs!$L$15:$L$25)),0)</f>
        <v/>
      </c>
      <c r="DA6" s="953">
        <f>IFERROR(INDEX(Inputs!$M$15:$M$25,MATCH('Cash Flows - Strike'!DA$2,Inputs!$L$15:$L$25)),0)</f>
        <v/>
      </c>
      <c r="DB6" s="953">
        <f>IFERROR(INDEX(Inputs!$M$15:$M$25,MATCH('Cash Flows - Strike'!DB$2,Inputs!$L$15:$L$25)),0)</f>
        <v/>
      </c>
      <c r="DC6" s="953">
        <f>IFERROR(INDEX(Inputs!$M$15:$M$25,MATCH('Cash Flows - Strike'!DC$2,Inputs!$L$15:$L$25)),0)</f>
        <v/>
      </c>
      <c r="DD6" s="953">
        <f>IFERROR(INDEX(Inputs!$M$15:$M$25,MATCH('Cash Flows - Strike'!DD$2,Inputs!$L$15:$L$25)),0)</f>
        <v/>
      </c>
      <c r="DE6" s="953">
        <f>IFERROR(INDEX(Inputs!$M$15:$M$25,MATCH('Cash Flows - Strike'!DE$2,Inputs!$L$15:$L$25)),0)</f>
        <v/>
      </c>
      <c r="DF6" s="953">
        <f>IFERROR(INDEX(Inputs!$M$15:$M$25,MATCH('Cash Flows - Strike'!DF$2,Inputs!$L$15:$L$25)),0)</f>
        <v/>
      </c>
      <c r="DG6" s="953">
        <f>IFERROR(INDEX(Inputs!$M$15:$M$25,MATCH('Cash Flows - Strike'!DG$2,Inputs!$L$15:$L$25)),0)</f>
        <v/>
      </c>
      <c r="DH6" s="953">
        <f>IFERROR(INDEX(Inputs!$M$15:$M$25,MATCH('Cash Flows - Strike'!DH$2,Inputs!$L$15:$L$25)),0)</f>
        <v/>
      </c>
      <c r="DI6" s="953">
        <f>IFERROR(INDEX(Inputs!$M$15:$M$25,MATCH('Cash Flows - Strike'!DI$2,Inputs!$L$15:$L$25)),0)</f>
        <v/>
      </c>
      <c r="DJ6" s="953">
        <f>IFERROR(INDEX(Inputs!$M$15:$M$25,MATCH('Cash Flows - Strike'!DJ$2,Inputs!$L$15:$L$25)),0)</f>
        <v/>
      </c>
      <c r="DK6" s="953">
        <f>IFERROR(INDEX(Inputs!$M$15:$M$25,MATCH('Cash Flows - Strike'!DK$2,Inputs!$L$15:$L$25)),0)</f>
        <v/>
      </c>
      <c r="DL6" s="953">
        <f>IFERROR(INDEX(Inputs!$M$15:$M$25,MATCH('Cash Flows - Strike'!DL$2,Inputs!$L$15:$L$25)),0)</f>
        <v/>
      </c>
      <c r="DM6" s="953">
        <f>IFERROR(INDEX(Inputs!$M$15:$M$25,MATCH('Cash Flows - Strike'!DM$2,Inputs!$L$15:$L$25)),0)</f>
        <v/>
      </c>
      <c r="DN6" s="953">
        <f>IFERROR(INDEX(Inputs!$M$15:$M$25,MATCH('Cash Flows - Strike'!DN$2,Inputs!$L$15:$L$25)),0)</f>
        <v/>
      </c>
      <c r="DO6" s="953">
        <f>IFERROR(INDEX(Inputs!$M$15:$M$25,MATCH('Cash Flows - Strike'!DO$2,Inputs!$L$15:$L$25)),0)</f>
        <v/>
      </c>
      <c r="DP6" s="953">
        <f>IFERROR(INDEX(Inputs!$M$15:$M$25,MATCH('Cash Flows - Strike'!DP$2,Inputs!$L$15:$L$25)),0)</f>
        <v/>
      </c>
      <c r="DQ6" s="953">
        <f>IFERROR(INDEX(Inputs!$M$15:$M$25,MATCH('Cash Flows - Strike'!DQ$2,Inputs!$L$15:$L$25)),0)</f>
        <v/>
      </c>
      <c r="DR6" s="953">
        <f>IFERROR(INDEX(Inputs!$M$15:$M$25,MATCH('Cash Flows - Strike'!DR$2,Inputs!$L$15:$L$25)),0)</f>
        <v/>
      </c>
      <c r="DS6" s="953">
        <f>IFERROR(INDEX(Inputs!$M$15:$M$25,MATCH('Cash Flows - Strike'!DS$2,Inputs!$L$15:$L$25)),0)</f>
        <v/>
      </c>
      <c r="DT6" s="953">
        <f>IFERROR(INDEX(Inputs!$M$15:$M$25,MATCH('Cash Flows - Strike'!DT$2,Inputs!$L$15:$L$25)),0)</f>
        <v/>
      </c>
      <c r="DU6" s="953">
        <f>IFERROR(INDEX(Inputs!$M$15:$M$25,MATCH('Cash Flows - Strike'!DU$2,Inputs!$L$15:$L$25)),0)</f>
        <v/>
      </c>
      <c r="DV6" s="953">
        <f>IFERROR(INDEX(Inputs!$M$15:$M$25,MATCH('Cash Flows - Strike'!DV$2,Inputs!$L$15:$L$25)),0)</f>
        <v/>
      </c>
      <c r="DW6" s="953">
        <f>IFERROR(INDEX(Inputs!$M$15:$M$25,MATCH('Cash Flows - Strike'!DW$2,Inputs!$L$15:$L$25)),0)</f>
        <v/>
      </c>
      <c r="DX6" s="953">
        <f>IFERROR(INDEX(Inputs!$M$15:$M$25,MATCH('Cash Flows - Strike'!DX$2,Inputs!$L$15:$L$25)),0)</f>
        <v/>
      </c>
      <c r="DY6" s="953">
        <f>IFERROR(INDEX(Inputs!$M$15:$M$25,MATCH('Cash Flows - Strike'!DY$2,Inputs!$L$15:$L$25)),0)</f>
        <v/>
      </c>
      <c r="DZ6" s="953">
        <f>IFERROR(INDEX(Inputs!$M$15:$M$25,MATCH('Cash Flows - Strike'!DZ$2,Inputs!$L$15:$L$25)),0)</f>
        <v/>
      </c>
      <c r="EA6" s="953">
        <f>IFERROR(INDEX(Inputs!$M$15:$M$25,MATCH('Cash Flows - Strike'!EA$2,Inputs!$L$15:$L$25)),0)</f>
        <v/>
      </c>
      <c r="EB6" s="953">
        <f>IFERROR(INDEX(Inputs!$M$15:$M$25,MATCH('Cash Flows - Strike'!EB$2,Inputs!$L$15:$L$25)),0)</f>
        <v/>
      </c>
      <c r="EC6" s="953">
        <f>IFERROR(INDEX(Inputs!$M$15:$M$25,MATCH('Cash Flows - Strike'!EC$2,Inputs!$L$15:$L$25)),0)</f>
        <v/>
      </c>
      <c r="ED6" s="953">
        <f>IFERROR(INDEX(Inputs!$M$15:$M$25,MATCH('Cash Flows - Strike'!ED$2,Inputs!$L$15:$L$25)),0)</f>
        <v/>
      </c>
      <c r="EE6" s="953">
        <f>IFERROR(INDEX(Inputs!$M$15:$M$25,MATCH('Cash Flows - Strike'!EE$2,Inputs!$L$15:$L$25)),0)</f>
        <v/>
      </c>
      <c r="EF6" s="953">
        <f>IFERROR(INDEX(Inputs!$M$15:$M$25,MATCH('Cash Flows - Strike'!EF$2,Inputs!$L$15:$L$25)),0)</f>
        <v/>
      </c>
      <c r="EG6" s="953">
        <f>IFERROR(INDEX(Inputs!$M$15:$M$25,MATCH('Cash Flows - Strike'!EG$2,Inputs!$L$15:$L$25)),0)</f>
        <v/>
      </c>
      <c r="EH6" s="953">
        <f>IFERROR(INDEX(Inputs!$M$15:$M$25,MATCH('Cash Flows - Strike'!EH$2,Inputs!$L$15:$L$25)),0)</f>
        <v/>
      </c>
      <c r="EI6" s="953">
        <f>IFERROR(INDEX(Inputs!$M$15:$M$25,MATCH('Cash Flows - Strike'!EI$2,Inputs!$L$15:$L$25)),0)</f>
        <v/>
      </c>
      <c r="EJ6" s="953">
        <f>IFERROR(INDEX(Inputs!$M$15:$M$25,MATCH('Cash Flows - Strike'!EJ$2,Inputs!$L$15:$L$25)),0)</f>
        <v/>
      </c>
      <c r="EK6" s="953">
        <f>IFERROR(INDEX(Inputs!$M$15:$M$25,MATCH('Cash Flows - Strike'!EK$2,Inputs!$L$15:$L$25)),0)</f>
        <v/>
      </c>
      <c r="EL6" s="953">
        <f>IFERROR(INDEX(Inputs!$M$15:$M$25,MATCH('Cash Flows - Strike'!EL$2,Inputs!$L$15:$L$25)),0)</f>
        <v/>
      </c>
      <c r="EM6" s="953">
        <f>IFERROR(INDEX(Inputs!$M$15:$M$25,MATCH('Cash Flows - Strike'!EM$2,Inputs!$L$15:$L$25)),0)</f>
        <v/>
      </c>
      <c r="EN6" s="953">
        <f>IFERROR(INDEX(Inputs!$M$15:$M$25,MATCH('Cash Flows - Strike'!EN$2,Inputs!$L$15:$L$25)),0)</f>
        <v/>
      </c>
      <c r="EO6" s="953">
        <f>IFERROR(INDEX(Inputs!$M$15:$M$25,MATCH('Cash Flows - Strike'!EO$2,Inputs!$L$15:$L$25)),0)</f>
        <v/>
      </c>
      <c r="EP6" s="953">
        <f>IFERROR(INDEX(Inputs!$M$15:$M$25,MATCH('Cash Flows - Strike'!EP$2,Inputs!$L$15:$L$25)),0)</f>
        <v/>
      </c>
      <c r="EQ6" s="953">
        <f>IFERROR(INDEX(Inputs!$M$15:$M$25,MATCH('Cash Flows - Strike'!EQ$2,Inputs!$L$15:$L$25)),0)</f>
        <v/>
      </c>
      <c r="ER6" s="953">
        <f>IFERROR(INDEX(Inputs!$M$15:$M$25,MATCH('Cash Flows - Strike'!ER$2,Inputs!$L$15:$L$25)),0)</f>
        <v/>
      </c>
      <c r="ES6" s="953">
        <f>IFERROR(INDEX(Inputs!$M$15:$M$25,MATCH('Cash Flows - Strike'!ES$2,Inputs!$L$15:$L$25)),0)</f>
        <v/>
      </c>
      <c r="ET6" s="953">
        <f>IFERROR(INDEX(Inputs!$M$15:$M$25,MATCH('Cash Flows - Strike'!ET$2,Inputs!$L$15:$L$25)),0)</f>
        <v/>
      </c>
      <c r="EU6" s="953">
        <f>IFERROR(INDEX(Inputs!$M$15:$M$25,MATCH('Cash Flows - Strike'!EU$2,Inputs!$L$15:$L$25)),0)</f>
        <v/>
      </c>
      <c r="EV6" s="953">
        <f>IFERROR(INDEX(Inputs!$M$15:$M$25,MATCH('Cash Flows - Strike'!EV$2,Inputs!$L$15:$L$25)),0)</f>
        <v/>
      </c>
    </row>
    <row r="7" ht="15" customHeight="1" s="546">
      <c r="C7" s="951">
        <f>R7</f>
        <v/>
      </c>
      <c r="E7" s="955">
        <f>Inputs!P11</f>
        <v/>
      </c>
      <c r="G7" s="956">
        <f>(AVERAGEIFS($U7:$EW7,$U$2:$EW$2,G$2))</f>
        <v/>
      </c>
      <c r="H7" s="956">
        <f>(AVERAGEIFS($U7:$EW7,$U$2:$EW$2,H$2))</f>
        <v/>
      </c>
      <c r="I7" s="956">
        <f>(AVERAGEIFS($U7:$EW7,$U$2:$EW$2,I$2))</f>
        <v/>
      </c>
      <c r="J7" s="956">
        <f>(AVERAGEIFS($U7:$EW7,$U$2:$EW$2,J$2))</f>
        <v/>
      </c>
      <c r="K7" s="956">
        <f>(AVERAGEIFS($U7:$EW7,$U$2:$EW$2,K$2))</f>
        <v/>
      </c>
      <c r="L7" s="956">
        <f>(AVERAGEIFS($U7:$EW7,$U$2:$EW$2,L$2))</f>
        <v/>
      </c>
      <c r="M7" s="956">
        <f>(AVERAGEIFS($U7:$EW7,$U$2:$EW$2,M$2))</f>
        <v/>
      </c>
      <c r="N7" s="956">
        <f>(AVERAGEIFS($U7:$EW7,$U$2:$EW$2,N$2))</f>
        <v/>
      </c>
      <c r="O7" s="956">
        <f>(AVERAGEIFS($U7:$EW7,$U$2:$EW$2,O$2))</f>
        <v/>
      </c>
      <c r="P7" s="957">
        <f>(AVERAGEIFS($U7:$EW7,$U$2:$EW$2,P$2))</f>
        <v/>
      </c>
      <c r="R7" s="759" t="inlineStr">
        <is>
          <t>Effective Rent/Month</t>
        </is>
      </c>
      <c r="T7" s="958" t="n"/>
      <c r="U7" s="956">
        <f>Inputs!$Q$11</f>
        <v/>
      </c>
      <c r="V7" s="956">
        <f>IFERROR(U7*(1+INDEX(Inputs!$N$15:$N$25,MATCH('Cash Flows - Strike'!V$2,Inputs!$L$15:$L$25))/12),0)</f>
        <v/>
      </c>
      <c r="W7" s="956">
        <f>IFERROR(V7*(1+INDEX(Inputs!$N$15:$N$25,MATCH('Cash Flows - Strike'!W$2,Inputs!$L$15:$L$25))/12),0)</f>
        <v/>
      </c>
      <c r="X7" s="956">
        <f>IFERROR(W7*(1+INDEX(Inputs!$N$15:$N$25,MATCH('Cash Flows - Strike'!X$2,Inputs!$L$15:$L$25))/12),0)</f>
        <v/>
      </c>
      <c r="Y7" s="956">
        <f>IFERROR(X7*(1+INDEX(Inputs!$N$15:$N$25,MATCH('Cash Flows - Strike'!Y$2,Inputs!$L$15:$L$25))/12),0)</f>
        <v/>
      </c>
      <c r="Z7" s="956">
        <f>IFERROR(Y7*(1+INDEX(Inputs!$N$15:$N$25,MATCH('Cash Flows - Strike'!Z$2,Inputs!$L$15:$L$25))/12),0)</f>
        <v/>
      </c>
      <c r="AA7" s="956">
        <f>IFERROR(Z7*(1+INDEX(Inputs!$N$15:$N$25,MATCH('Cash Flows - Strike'!AA$2,Inputs!$L$15:$L$25))/12),0)</f>
        <v/>
      </c>
      <c r="AB7" s="956">
        <f>IFERROR(AA7*(1+INDEX(Inputs!$N$15:$N$25,MATCH('Cash Flows - Strike'!AB$2,Inputs!$L$15:$L$25))/12),0)</f>
        <v/>
      </c>
      <c r="AC7" s="956">
        <f>IFERROR(AB7*(1+INDEX(Inputs!$N$15:$N$25,MATCH('Cash Flows - Strike'!AC$2,Inputs!$L$15:$L$25))/12),0)</f>
        <v/>
      </c>
      <c r="AD7" s="956">
        <f>IFERROR(AC7*(1+INDEX(Inputs!$N$15:$N$25,MATCH('Cash Flows - Strike'!AD$2,Inputs!$L$15:$L$25))/12),0)</f>
        <v/>
      </c>
      <c r="AE7" s="956">
        <f>IFERROR(AD7*(1+INDEX(Inputs!$N$15:$N$25,MATCH('Cash Flows - Strike'!AE$2,Inputs!$L$15:$L$25))/12),0)</f>
        <v/>
      </c>
      <c r="AF7" s="956">
        <f>IFERROR(AE7*(1+INDEX(Inputs!$N$15:$N$25,MATCH('Cash Flows - Strike'!AF$2,Inputs!$L$15:$L$25))/12),0)</f>
        <v/>
      </c>
      <c r="AG7" s="956">
        <f>IFERROR(AF7*(1+INDEX(Inputs!$N$15:$N$25,MATCH('Cash Flows - Strike'!AG$2,Inputs!$L$15:$L$25))/12),0)</f>
        <v/>
      </c>
      <c r="AH7" s="956">
        <f>IFERROR(AG7*(1+INDEX(Inputs!$N$15:$N$25,MATCH('Cash Flows - Strike'!AH$2,Inputs!$L$15:$L$25))/12),0)</f>
        <v/>
      </c>
      <c r="AI7" s="956">
        <f>IFERROR(AH7*(1+INDEX(Inputs!$N$15:$N$25,MATCH('Cash Flows - Strike'!AI$2,Inputs!$L$15:$L$25))/12),0)</f>
        <v/>
      </c>
      <c r="AJ7" s="956">
        <f>IFERROR(AI7*(1+INDEX(Inputs!$N$15:$N$25,MATCH('Cash Flows - Strike'!AJ$2,Inputs!$L$15:$L$25))/12),0)</f>
        <v/>
      </c>
      <c r="AK7" s="956">
        <f>IFERROR(AJ7*(1+INDEX(Inputs!$N$15:$N$25,MATCH('Cash Flows - Strike'!AK$2,Inputs!$L$15:$L$25))/12),0)</f>
        <v/>
      </c>
      <c r="AL7" s="956">
        <f>IFERROR(AK7*(1+INDEX(Inputs!$N$15:$N$25,MATCH('Cash Flows - Strike'!AL$2,Inputs!$L$15:$L$25))/12),0)</f>
        <v/>
      </c>
      <c r="AM7" s="956">
        <f>IFERROR(AL7*(1+INDEX(Inputs!$N$15:$N$25,MATCH('Cash Flows - Strike'!AM$2,Inputs!$L$15:$L$25))/12),0)</f>
        <v/>
      </c>
      <c r="AN7" s="956">
        <f>IFERROR(AM7*(1+INDEX(Inputs!$N$15:$N$25,MATCH('Cash Flows - Strike'!AN$2,Inputs!$L$15:$L$25))/12),0)</f>
        <v/>
      </c>
      <c r="AO7" s="956">
        <f>IFERROR(AN7*(1+INDEX(Inputs!$N$15:$N$25,MATCH('Cash Flows - Strike'!AO$2,Inputs!$L$15:$L$25))/12),0)</f>
        <v/>
      </c>
      <c r="AP7" s="956">
        <f>IFERROR(AO7*(1+INDEX(Inputs!$N$15:$N$25,MATCH('Cash Flows - Strike'!AP$2,Inputs!$L$15:$L$25))/12),0)</f>
        <v/>
      </c>
      <c r="AQ7" s="956">
        <f>IFERROR(AP7*(1+INDEX(Inputs!$N$15:$N$25,MATCH('Cash Flows - Strike'!AQ$2,Inputs!$L$15:$L$25))/12),0)</f>
        <v/>
      </c>
      <c r="AR7" s="956">
        <f>IFERROR(AQ7*(1+INDEX(Inputs!$N$15:$N$25,MATCH('Cash Flows - Strike'!AR$2,Inputs!$L$15:$L$25))/12),0)</f>
        <v/>
      </c>
      <c r="AS7" s="956">
        <f>IFERROR(AR7*(1+INDEX(Inputs!$N$15:$N$25,MATCH('Cash Flows - Strike'!AS$2,Inputs!$L$15:$L$25))/12),0)</f>
        <v/>
      </c>
      <c r="AT7" s="956">
        <f>IFERROR(AS7*(1+INDEX(Inputs!$N$15:$N$25,MATCH('Cash Flows - Strike'!AT$2,Inputs!$L$15:$L$25))/12),0)</f>
        <v/>
      </c>
      <c r="AU7" s="956">
        <f>IFERROR(AT7*(1+INDEX(Inputs!$N$15:$N$25,MATCH('Cash Flows - Strike'!AU$2,Inputs!$L$15:$L$25))/12),0)</f>
        <v/>
      </c>
      <c r="AV7" s="956">
        <f>IFERROR(AU7*(1+INDEX(Inputs!$N$15:$N$25,MATCH('Cash Flows - Strike'!AV$2,Inputs!$L$15:$L$25))/12),0)</f>
        <v/>
      </c>
      <c r="AW7" s="956">
        <f>IFERROR(AV7*(1+INDEX(Inputs!$N$15:$N$25,MATCH('Cash Flows - Strike'!AW$2,Inputs!$L$15:$L$25))/12),0)</f>
        <v/>
      </c>
      <c r="AX7" s="956">
        <f>IFERROR(AW7*(1+INDEX(Inputs!$N$15:$N$25,MATCH('Cash Flows - Strike'!AX$2,Inputs!$L$15:$L$25))/12),0)</f>
        <v/>
      </c>
      <c r="AY7" s="956">
        <f>IFERROR(AX7*(1+INDEX(Inputs!$N$15:$N$25,MATCH('Cash Flows - Strike'!AY$2,Inputs!$L$15:$L$25))/12),0)</f>
        <v/>
      </c>
      <c r="AZ7" s="956">
        <f>IFERROR(AY7*(1+INDEX(Inputs!$N$15:$N$25,MATCH('Cash Flows - Strike'!AZ$2,Inputs!$L$15:$L$25))/12),0)</f>
        <v/>
      </c>
      <c r="BA7" s="956">
        <f>IFERROR(AZ7*(1+INDEX(Inputs!$N$15:$N$25,MATCH('Cash Flows - Strike'!BA$2,Inputs!$L$15:$L$25))/12),0)</f>
        <v/>
      </c>
      <c r="BB7" s="956">
        <f>IFERROR(BA7*(1+INDEX(Inputs!$N$15:$N$25,MATCH('Cash Flows - Strike'!BB$2,Inputs!$L$15:$L$25))/12),0)</f>
        <v/>
      </c>
      <c r="BC7" s="956">
        <f>IFERROR(BB7*(1+INDEX(Inputs!$N$15:$N$25,MATCH('Cash Flows - Strike'!BC$2,Inputs!$L$15:$L$25))/12),0)</f>
        <v/>
      </c>
      <c r="BD7" s="956">
        <f>IFERROR(BC7*(1+INDEX(Inputs!$N$15:$N$25,MATCH('Cash Flows - Strike'!BD$2,Inputs!$L$15:$L$25))/12),0)</f>
        <v/>
      </c>
      <c r="BE7" s="956">
        <f>IFERROR(BD7*(1+INDEX(Inputs!$N$15:$N$25,MATCH('Cash Flows - Strike'!BE$2,Inputs!$L$15:$L$25))/12),0)</f>
        <v/>
      </c>
      <c r="BF7" s="956">
        <f>IFERROR(BE7*(1+INDEX(Inputs!$N$15:$N$25,MATCH('Cash Flows - Strike'!BF$2,Inputs!$L$15:$L$25))/12),0)</f>
        <v/>
      </c>
      <c r="BG7" s="956">
        <f>IFERROR(BF7*(1+INDEX(Inputs!$N$15:$N$25,MATCH('Cash Flows - Strike'!BG$2,Inputs!$L$15:$L$25))/12),0)</f>
        <v/>
      </c>
      <c r="BH7" s="956">
        <f>IFERROR(BG7*(1+INDEX(Inputs!$N$15:$N$25,MATCH('Cash Flows - Strike'!BH$2,Inputs!$L$15:$L$25))/12),0)</f>
        <v/>
      </c>
      <c r="BI7" s="956">
        <f>IFERROR(BH7*(1+INDEX(Inputs!$N$15:$N$25,MATCH('Cash Flows - Strike'!BI$2,Inputs!$L$15:$L$25))/12),0)</f>
        <v/>
      </c>
      <c r="BJ7" s="956">
        <f>IFERROR(BI7*(1+INDEX(Inputs!$N$15:$N$25,MATCH('Cash Flows - Strike'!BJ$2,Inputs!$L$15:$L$25))/12),0)</f>
        <v/>
      </c>
      <c r="BK7" s="956">
        <f>IFERROR(BJ7*(1+INDEX(Inputs!$N$15:$N$25,MATCH('Cash Flows - Strike'!BK$2,Inputs!$L$15:$L$25))/12),0)</f>
        <v/>
      </c>
      <c r="BL7" s="956">
        <f>IFERROR(BK7*(1+INDEX(Inputs!$N$15:$N$25,MATCH('Cash Flows - Strike'!BL$2,Inputs!$L$15:$L$25))/12),0)</f>
        <v/>
      </c>
      <c r="BM7" s="956">
        <f>IFERROR(BL7*(1+INDEX(Inputs!$N$15:$N$25,MATCH('Cash Flows - Strike'!BM$2,Inputs!$L$15:$L$25))/12),0)</f>
        <v/>
      </c>
      <c r="BN7" s="956">
        <f>IFERROR(BM7*(1+INDEX(Inputs!$N$15:$N$25,MATCH('Cash Flows - Strike'!BN$2,Inputs!$L$15:$L$25))/12),0)</f>
        <v/>
      </c>
      <c r="BO7" s="956">
        <f>IFERROR(BN7*(1+INDEX(Inputs!$N$15:$N$25,MATCH('Cash Flows - Strike'!BO$2,Inputs!$L$15:$L$25))/12),0)</f>
        <v/>
      </c>
      <c r="BP7" s="956">
        <f>IFERROR(BO7*(1+INDEX(Inputs!$N$15:$N$25,MATCH('Cash Flows - Strike'!BP$2,Inputs!$L$15:$L$25))/12),0)</f>
        <v/>
      </c>
      <c r="BQ7" s="956">
        <f>IFERROR(BP7*(1+INDEX(Inputs!$N$15:$N$25,MATCH('Cash Flows - Strike'!BQ$2,Inputs!$L$15:$L$25))/12),0)</f>
        <v/>
      </c>
      <c r="BR7" s="956">
        <f>IFERROR(BQ7*(1+INDEX(Inputs!$N$15:$N$25,MATCH('Cash Flows - Strike'!BR$2,Inputs!$L$15:$L$25))/12),0)</f>
        <v/>
      </c>
      <c r="BS7" s="956">
        <f>IFERROR(BR7*(1+INDEX(Inputs!$N$15:$N$25,MATCH('Cash Flows - Strike'!BS$2,Inputs!$L$15:$L$25))/12),0)</f>
        <v/>
      </c>
      <c r="BT7" s="956">
        <f>IFERROR(BS7*(1+INDEX(Inputs!$N$15:$N$25,MATCH('Cash Flows - Strike'!BT$2,Inputs!$L$15:$L$25))/12),0)</f>
        <v/>
      </c>
      <c r="BU7" s="956">
        <f>IFERROR(BT7*(1+INDEX(Inputs!$N$15:$N$25,MATCH('Cash Flows - Strike'!BU$2,Inputs!$L$15:$L$25))/12),0)</f>
        <v/>
      </c>
      <c r="BV7" s="956">
        <f>IFERROR(BU7*(1+INDEX(Inputs!$N$15:$N$25,MATCH('Cash Flows - Strike'!BV$2,Inputs!$L$15:$L$25))/12),0)</f>
        <v/>
      </c>
      <c r="BW7" s="956">
        <f>IFERROR(BV7*(1+INDEX(Inputs!$N$15:$N$25,MATCH('Cash Flows - Strike'!BW$2,Inputs!$L$15:$L$25))/12),0)</f>
        <v/>
      </c>
      <c r="BX7" s="956">
        <f>IFERROR(BW7*(1+INDEX(Inputs!$N$15:$N$25,MATCH('Cash Flows - Strike'!BX$2,Inputs!$L$15:$L$25))/12),0)</f>
        <v/>
      </c>
      <c r="BY7" s="956">
        <f>IFERROR(BX7*(1+INDEX(Inputs!$N$15:$N$25,MATCH('Cash Flows - Strike'!BY$2,Inputs!$L$15:$L$25))/12),0)</f>
        <v/>
      </c>
      <c r="BZ7" s="956">
        <f>IFERROR(BY7*(1+INDEX(Inputs!$N$15:$N$25,MATCH('Cash Flows - Strike'!BZ$2,Inputs!$L$15:$L$25))/12),0)</f>
        <v/>
      </c>
      <c r="CA7" s="956">
        <f>IFERROR(BZ7*(1+INDEX(Inputs!$N$15:$N$25,MATCH('Cash Flows - Strike'!CA$2,Inputs!$L$15:$L$25))/12),0)</f>
        <v/>
      </c>
      <c r="CB7" s="956">
        <f>IFERROR(CA7*(1+INDEX(Inputs!$N$15:$N$25,MATCH('Cash Flows - Strike'!CB$2,Inputs!$L$15:$L$25))/12),0)</f>
        <v/>
      </c>
      <c r="CC7" s="956">
        <f>IFERROR(CB7*(1+INDEX(Inputs!$N$15:$N$25,MATCH('Cash Flows - Strike'!CC$2,Inputs!$L$15:$L$25))/12),0)</f>
        <v/>
      </c>
      <c r="CD7" s="956">
        <f>IFERROR(CC7*(1+INDEX(Inputs!$N$15:$N$25,MATCH('Cash Flows - Strike'!CD$2,Inputs!$L$15:$L$25))/12),0)</f>
        <v/>
      </c>
      <c r="CE7" s="956">
        <f>IFERROR(CD7*(1+INDEX(Inputs!$N$15:$N$25,MATCH('Cash Flows - Strike'!CE$2,Inputs!$L$15:$L$25))/12),0)</f>
        <v/>
      </c>
      <c r="CF7" s="956">
        <f>IFERROR(CE7*(1+INDEX(Inputs!$N$15:$N$25,MATCH('Cash Flows - Strike'!CF$2,Inputs!$L$15:$L$25))/12),0)</f>
        <v/>
      </c>
      <c r="CG7" s="956">
        <f>IFERROR(CF7*(1+INDEX(Inputs!$N$15:$N$25,MATCH('Cash Flows - Strike'!CG$2,Inputs!$L$15:$L$25))/12),0)</f>
        <v/>
      </c>
      <c r="CH7" s="956">
        <f>IFERROR(CG7*(1+INDEX(Inputs!$N$15:$N$25,MATCH('Cash Flows - Strike'!CH$2,Inputs!$L$15:$L$25))/12),0)</f>
        <v/>
      </c>
      <c r="CI7" s="956">
        <f>IFERROR(CH7*(1+INDEX(Inputs!$N$15:$N$25,MATCH('Cash Flows - Strike'!CI$2,Inputs!$L$15:$L$25))/12),0)</f>
        <v/>
      </c>
      <c r="CJ7" s="956">
        <f>IFERROR(CI7*(1+INDEX(Inputs!$N$15:$N$25,MATCH('Cash Flows - Strike'!CJ$2,Inputs!$L$15:$L$25))/12),0)</f>
        <v/>
      </c>
      <c r="CK7" s="956">
        <f>IFERROR(CJ7*(1+INDEX(Inputs!$N$15:$N$25,MATCH('Cash Flows - Strike'!CK$2,Inputs!$L$15:$L$25))/12),0)</f>
        <v/>
      </c>
      <c r="CL7" s="956">
        <f>IFERROR(CK7*(1+INDEX(Inputs!$N$15:$N$25,MATCH('Cash Flows - Strike'!CL$2,Inputs!$L$15:$L$25))/12),0)</f>
        <v/>
      </c>
      <c r="CM7" s="956">
        <f>IFERROR(CL7*(1+INDEX(Inputs!$N$15:$N$25,MATCH('Cash Flows - Strike'!CM$2,Inputs!$L$15:$L$25))/12),0)</f>
        <v/>
      </c>
      <c r="CN7" s="956">
        <f>IFERROR(CM7*(1+INDEX(Inputs!$N$15:$N$25,MATCH('Cash Flows - Strike'!CN$2,Inputs!$L$15:$L$25))/12),0)</f>
        <v/>
      </c>
      <c r="CO7" s="956">
        <f>IFERROR(CN7*(1+INDEX(Inputs!$N$15:$N$25,MATCH('Cash Flows - Strike'!CO$2,Inputs!$L$15:$L$25))/12),0)</f>
        <v/>
      </c>
      <c r="CP7" s="956">
        <f>IFERROR(CO7*(1+INDEX(Inputs!$N$15:$N$25,MATCH('Cash Flows - Strike'!CP$2,Inputs!$L$15:$L$25))/12),0)</f>
        <v/>
      </c>
      <c r="CQ7" s="956">
        <f>IFERROR(CP7*(1+INDEX(Inputs!$N$15:$N$25,MATCH('Cash Flows - Strike'!CQ$2,Inputs!$L$15:$L$25))/12),0)</f>
        <v/>
      </c>
      <c r="CR7" s="956">
        <f>IFERROR(CQ7*(1+INDEX(Inputs!$N$15:$N$25,MATCH('Cash Flows - Strike'!CR$2,Inputs!$L$15:$L$25))/12),0)</f>
        <v/>
      </c>
      <c r="CS7" s="956">
        <f>IFERROR(CR7*(1+INDEX(Inputs!$N$15:$N$25,MATCH('Cash Flows - Strike'!CS$2,Inputs!$L$15:$L$25))/12),0)</f>
        <v/>
      </c>
      <c r="CT7" s="956">
        <f>IFERROR(CS7*(1+INDEX(Inputs!$N$15:$N$25,MATCH('Cash Flows - Strike'!CT$2,Inputs!$L$15:$L$25))/12),0)</f>
        <v/>
      </c>
      <c r="CU7" s="956">
        <f>IFERROR(CT7*(1+INDEX(Inputs!$N$15:$N$25,MATCH('Cash Flows - Strike'!CU$2,Inputs!$L$15:$L$25))/12),0)</f>
        <v/>
      </c>
      <c r="CV7" s="956">
        <f>IFERROR(CU7*(1+INDEX(Inputs!$N$15:$N$25,MATCH('Cash Flows - Strike'!CV$2,Inputs!$L$15:$L$25))/12),0)</f>
        <v/>
      </c>
      <c r="CW7" s="956">
        <f>IFERROR(CV7*(1+INDEX(Inputs!$N$15:$N$25,MATCH('Cash Flows - Strike'!CW$2,Inputs!$L$15:$L$25))/12),0)</f>
        <v/>
      </c>
      <c r="CX7" s="956">
        <f>IFERROR(CW7*(1+INDEX(Inputs!$N$15:$N$25,MATCH('Cash Flows - Strike'!CX$2,Inputs!$L$15:$L$25))/12),0)</f>
        <v/>
      </c>
      <c r="CY7" s="956">
        <f>IFERROR(CX7*(1+INDEX(Inputs!$N$15:$N$25,MATCH('Cash Flows - Strike'!CY$2,Inputs!$L$15:$L$25))/12),0)</f>
        <v/>
      </c>
      <c r="CZ7" s="956">
        <f>IFERROR(CY7*(1+INDEX(Inputs!$N$15:$N$25,MATCH('Cash Flows - Strike'!CZ$2,Inputs!$L$15:$L$25))/12),0)</f>
        <v/>
      </c>
      <c r="DA7" s="956">
        <f>IFERROR(CZ7*(1+INDEX(Inputs!$N$15:$N$25,MATCH('Cash Flows - Strike'!DA$2,Inputs!$L$15:$L$25))/12),0)</f>
        <v/>
      </c>
      <c r="DB7" s="956">
        <f>IFERROR(DA7*(1+INDEX(Inputs!$N$15:$N$25,MATCH('Cash Flows - Strike'!DB$2,Inputs!$L$15:$L$25))/12),0)</f>
        <v/>
      </c>
      <c r="DC7" s="956">
        <f>IFERROR(DB7*(1+INDEX(Inputs!$N$15:$N$25,MATCH('Cash Flows - Strike'!DC$2,Inputs!$L$15:$L$25))/12),0)</f>
        <v/>
      </c>
      <c r="DD7" s="956">
        <f>IFERROR(DC7*(1+INDEX(Inputs!$N$15:$N$25,MATCH('Cash Flows - Strike'!DD$2,Inputs!$L$15:$L$25))/12),0)</f>
        <v/>
      </c>
      <c r="DE7" s="956">
        <f>IFERROR(DD7*(1+INDEX(Inputs!$N$15:$N$25,MATCH('Cash Flows - Strike'!DE$2,Inputs!$L$15:$L$25))/12),0)</f>
        <v/>
      </c>
      <c r="DF7" s="956">
        <f>IFERROR(DE7*(1+INDEX(Inputs!$N$15:$N$25,MATCH('Cash Flows - Strike'!DF$2,Inputs!$L$15:$L$25))/12),0)</f>
        <v/>
      </c>
      <c r="DG7" s="956">
        <f>IFERROR(DF7*(1+INDEX(Inputs!$N$15:$N$25,MATCH('Cash Flows - Strike'!DG$2,Inputs!$L$15:$L$25))/12),0)</f>
        <v/>
      </c>
      <c r="DH7" s="956">
        <f>IFERROR(DG7*(1+INDEX(Inputs!$N$15:$N$25,MATCH('Cash Flows - Strike'!DH$2,Inputs!$L$15:$L$25))/12),0)</f>
        <v/>
      </c>
      <c r="DI7" s="956">
        <f>IFERROR(DH7*(1+INDEX(Inputs!$N$15:$N$25,MATCH('Cash Flows - Strike'!DI$2,Inputs!$L$15:$L$25))/12),0)</f>
        <v/>
      </c>
      <c r="DJ7" s="956">
        <f>IFERROR(DI7*(1+INDEX(Inputs!$N$15:$N$25,MATCH('Cash Flows - Strike'!DJ$2,Inputs!$L$15:$L$25))/12),0)</f>
        <v/>
      </c>
      <c r="DK7" s="956">
        <f>IFERROR(DJ7*(1+INDEX(Inputs!$N$15:$N$25,MATCH('Cash Flows - Strike'!DK$2,Inputs!$L$15:$L$25))/12),0)</f>
        <v/>
      </c>
      <c r="DL7" s="956">
        <f>IFERROR(DK7*(1+INDEX(Inputs!$N$15:$N$25,MATCH('Cash Flows - Strike'!DL$2,Inputs!$L$15:$L$25))/12),0)</f>
        <v/>
      </c>
      <c r="DM7" s="956">
        <f>IFERROR(DL7*(1+INDEX(Inputs!$N$15:$N$25,MATCH('Cash Flows - Strike'!DM$2,Inputs!$L$15:$L$25))/12),0)</f>
        <v/>
      </c>
      <c r="DN7" s="956">
        <f>IFERROR(DM7*(1+INDEX(Inputs!$N$15:$N$25,MATCH('Cash Flows - Strike'!DN$2,Inputs!$L$15:$L$25))/12),0)</f>
        <v/>
      </c>
      <c r="DO7" s="956">
        <f>IFERROR(DN7*(1+INDEX(Inputs!$N$15:$N$25,MATCH('Cash Flows - Strike'!DO$2,Inputs!$L$15:$L$25))/12),0)</f>
        <v/>
      </c>
      <c r="DP7" s="956">
        <f>IFERROR(DO7*(1+INDEX(Inputs!$N$15:$N$25,MATCH('Cash Flows - Strike'!DP$2,Inputs!$L$15:$L$25))/12),0)</f>
        <v/>
      </c>
      <c r="DQ7" s="956">
        <f>IFERROR(DP7*(1+INDEX(Inputs!$N$15:$N$25,MATCH('Cash Flows - Strike'!DQ$2,Inputs!$L$15:$L$25))/12),0)</f>
        <v/>
      </c>
      <c r="DR7" s="956">
        <f>IFERROR(DQ7*(1+INDEX(Inputs!$N$15:$N$25,MATCH('Cash Flows - Strike'!DR$2,Inputs!$L$15:$L$25))/12),0)</f>
        <v/>
      </c>
      <c r="DS7" s="956">
        <f>IFERROR(DR7*(1+INDEX(Inputs!$N$15:$N$25,MATCH('Cash Flows - Strike'!DS$2,Inputs!$L$15:$L$25))/12),0)</f>
        <v/>
      </c>
      <c r="DT7" s="956">
        <f>IFERROR(DS7*(1+INDEX(Inputs!$N$15:$N$25,MATCH('Cash Flows - Strike'!DT$2,Inputs!$L$15:$L$25))/12),0)</f>
        <v/>
      </c>
      <c r="DU7" s="956">
        <f>IFERROR(DT7*(1+INDEX(Inputs!$N$15:$N$25,MATCH('Cash Flows - Strike'!DU$2,Inputs!$L$15:$L$25))/12),0)</f>
        <v/>
      </c>
      <c r="DV7" s="956">
        <f>IFERROR(DU7*(1+INDEX(Inputs!$N$15:$N$25,MATCH('Cash Flows - Strike'!DV$2,Inputs!$L$15:$L$25))/12),0)</f>
        <v/>
      </c>
      <c r="DW7" s="956">
        <f>IFERROR(DV7*(1+INDEX(Inputs!$N$15:$N$25,MATCH('Cash Flows - Strike'!DW$2,Inputs!$L$15:$L$25))/12),0)</f>
        <v/>
      </c>
      <c r="DX7" s="956">
        <f>IFERROR(DW7*(1+INDEX(Inputs!$N$15:$N$25,MATCH('Cash Flows - Strike'!DX$2,Inputs!$L$15:$L$25))/12),0)</f>
        <v/>
      </c>
      <c r="DY7" s="956">
        <f>IFERROR(DX7*(1+INDEX(Inputs!$N$15:$N$25,MATCH('Cash Flows - Strike'!DY$2,Inputs!$L$15:$L$25))/12),0)</f>
        <v/>
      </c>
      <c r="DZ7" s="956">
        <f>IFERROR(DY7*(1+INDEX(Inputs!$N$15:$N$25,MATCH('Cash Flows - Strike'!DZ$2,Inputs!$L$15:$L$25))/12),0)</f>
        <v/>
      </c>
      <c r="EA7" s="956">
        <f>IFERROR(DZ7*(1+INDEX(Inputs!$N$15:$N$25,MATCH('Cash Flows - Strike'!EA$2,Inputs!$L$15:$L$25))/12),0)</f>
        <v/>
      </c>
      <c r="EB7" s="956">
        <f>IFERROR(EA7*(1+INDEX(Inputs!$N$15:$N$25,MATCH('Cash Flows - Strike'!EB$2,Inputs!$L$15:$L$25))/12),0)</f>
        <v/>
      </c>
      <c r="EC7" s="956">
        <f>IFERROR(EB7*(1+INDEX(Inputs!$N$15:$N$25,MATCH('Cash Flows - Strike'!EC$2,Inputs!$L$15:$L$25))/12),0)</f>
        <v/>
      </c>
      <c r="ED7" s="956">
        <f>IFERROR(EC7*(1+INDEX(Inputs!$N$15:$N$25,MATCH('Cash Flows - Strike'!ED$2,Inputs!$L$15:$L$25))/12),0)</f>
        <v/>
      </c>
      <c r="EE7" s="956">
        <f>IFERROR(ED7*(1+INDEX(Inputs!$N$15:$N$25,MATCH('Cash Flows - Strike'!EE$2,Inputs!$L$15:$L$25))/12),0)</f>
        <v/>
      </c>
      <c r="EF7" s="956">
        <f>IFERROR(EE7*(1+INDEX(Inputs!$N$15:$N$25,MATCH('Cash Flows - Strike'!EF$2,Inputs!$L$15:$L$25))/12),0)</f>
        <v/>
      </c>
      <c r="EG7" s="956">
        <f>IFERROR(EF7*(1+INDEX(Inputs!$N$15:$N$25,MATCH('Cash Flows - Strike'!EG$2,Inputs!$L$15:$L$25))/12),0)</f>
        <v/>
      </c>
      <c r="EH7" s="956">
        <f>IFERROR(EG7*(1+INDEX(Inputs!$N$15:$N$25,MATCH('Cash Flows - Strike'!EH$2,Inputs!$L$15:$L$25))/12),0)</f>
        <v/>
      </c>
      <c r="EI7" s="956">
        <f>IFERROR(EH7*(1+INDEX(Inputs!$N$15:$N$25,MATCH('Cash Flows - Strike'!EI$2,Inputs!$L$15:$L$25))/12),0)</f>
        <v/>
      </c>
      <c r="EJ7" s="956">
        <f>IFERROR(EI7*(1+INDEX(Inputs!$N$15:$N$25,MATCH('Cash Flows - Strike'!EJ$2,Inputs!$L$15:$L$25))/12),0)</f>
        <v/>
      </c>
      <c r="EK7" s="956">
        <f>IFERROR(EJ7*(1+INDEX(Inputs!$N$15:$N$25,MATCH('Cash Flows - Strike'!EK$2,Inputs!$L$15:$L$25))/12),0)</f>
        <v/>
      </c>
      <c r="EL7" s="956">
        <f>IFERROR(EK7*(1+INDEX(Inputs!$N$15:$N$25,MATCH('Cash Flows - Strike'!EL$2,Inputs!$L$15:$L$25))/12),0)</f>
        <v/>
      </c>
      <c r="EM7" s="956">
        <f>IFERROR(EL7*(1+INDEX(Inputs!$N$15:$N$25,MATCH('Cash Flows - Strike'!EM$2,Inputs!$L$15:$L$25))/12),0)</f>
        <v/>
      </c>
      <c r="EN7" s="956">
        <f>IFERROR(EM7*(1+INDEX(Inputs!$N$15:$N$25,MATCH('Cash Flows - Strike'!EN$2,Inputs!$L$15:$L$25))/12),0)</f>
        <v/>
      </c>
      <c r="EO7" s="956">
        <f>IFERROR(EN7*(1+INDEX(Inputs!$N$15:$N$25,MATCH('Cash Flows - Strike'!EO$2,Inputs!$L$15:$L$25))/12),0)</f>
        <v/>
      </c>
      <c r="EP7" s="956">
        <f>IFERROR(EO7*(1+INDEX(Inputs!$N$15:$N$25,MATCH('Cash Flows - Strike'!EP$2,Inputs!$L$15:$L$25))/12),0)</f>
        <v/>
      </c>
      <c r="EQ7" s="956">
        <f>IFERROR(EP7*(1+INDEX(Inputs!$N$15:$N$25,MATCH('Cash Flows - Strike'!EQ$2,Inputs!$L$15:$L$25))/12),0)</f>
        <v/>
      </c>
      <c r="ER7" s="956">
        <f>IFERROR(EQ7*(1+INDEX(Inputs!$N$15:$N$25,MATCH('Cash Flows - Strike'!ER$2,Inputs!$L$15:$L$25))/12),0)</f>
        <v/>
      </c>
      <c r="ES7" s="956">
        <f>IFERROR(ER7*(1+INDEX(Inputs!$N$15:$N$25,MATCH('Cash Flows - Strike'!ES$2,Inputs!$L$15:$L$25))/12),0)</f>
        <v/>
      </c>
      <c r="ET7" s="956">
        <f>IFERROR(ES7*(1+INDEX(Inputs!$N$15:$N$25,MATCH('Cash Flows - Strike'!ET$2,Inputs!$L$15:$L$25))/12),0)</f>
        <v/>
      </c>
      <c r="EU7" s="956">
        <f>IFERROR(ET7*(1+INDEX(Inputs!$N$15:$N$25,MATCH('Cash Flows - Strike'!EU$2,Inputs!$L$15:$L$25))/12),0)</f>
        <v/>
      </c>
      <c r="EV7" s="956">
        <f>IFERROR(EU7*(1+INDEX(Inputs!$N$15:$N$25,MATCH('Cash Flows - Strike'!EV$2,Inputs!$L$15:$L$25))/12),0)</f>
        <v/>
      </c>
    </row>
    <row r="8" ht="15" customHeight="1" s="546">
      <c r="C8" s="951">
        <f>R8</f>
        <v/>
      </c>
      <c r="E8" s="959" t="n"/>
      <c r="G8" s="956">
        <f>(AVERAGEIFS($U8:$EW8,$U$2:$EW$2,G$2))</f>
        <v/>
      </c>
      <c r="H8" s="956">
        <f>(AVERAGEIFS($U8:$EW8,$U$2:$EW$2,H$2))</f>
        <v/>
      </c>
      <c r="I8" s="956">
        <f>(AVERAGEIFS($U8:$EW8,$U$2:$EW$2,I$2))</f>
        <v/>
      </c>
      <c r="J8" s="956">
        <f>(AVERAGEIFS($U8:$EW8,$U$2:$EW$2,J$2))</f>
        <v/>
      </c>
      <c r="K8" s="956">
        <f>(AVERAGEIFS($U8:$EW8,$U$2:$EW$2,K$2))</f>
        <v/>
      </c>
      <c r="L8" s="956">
        <f>(AVERAGEIFS($U8:$EW8,$U$2:$EW$2,L$2))</f>
        <v/>
      </c>
      <c r="M8" s="956">
        <f>(AVERAGEIFS($U8:$EW8,$U$2:$EW$2,M$2))</f>
        <v/>
      </c>
      <c r="N8" s="956">
        <f>(AVERAGEIFS($U8:$EW8,$U$2:$EW$2,N$2))</f>
        <v/>
      </c>
      <c r="O8" s="956">
        <f>(AVERAGEIFS($U8:$EW8,$U$2:$EW$2,O$2))</f>
        <v/>
      </c>
      <c r="P8" s="957">
        <f>(AVERAGEIFS($U8:$EW8,$U$2:$EW$2,P$2))</f>
        <v/>
      </c>
      <c r="R8" s="759" t="inlineStr">
        <is>
          <t>Renovated Rent / Month</t>
        </is>
      </c>
      <c r="T8" s="958" t="n"/>
      <c r="U8" s="956" t="n">
        <v>0</v>
      </c>
      <c r="V8" s="956">
        <f>IFERROR(U8*(1+INDEX(Inputs!$N$15:$N$25,MATCH('Cash Flows - Strike'!V$2,Inputs!$L$15:$L$25))/12),0)</f>
        <v/>
      </c>
      <c r="W8" s="956">
        <f>IFERROR(V8*(1+INDEX(Inputs!$N$15:$N$25,MATCH('Cash Flows - Strike'!W$2,Inputs!$L$15:$L$25))/12),0)</f>
        <v/>
      </c>
      <c r="X8" s="956">
        <f>IFERROR(W8*(1+INDEX(Inputs!$N$15:$N$25,MATCH('Cash Flows - Strike'!X$2,Inputs!$L$15:$L$25))/12),0)</f>
        <v/>
      </c>
      <c r="Y8" s="956">
        <f>IFERROR(X8*(1+INDEX(Inputs!$N$15:$N$25,MATCH('Cash Flows - Strike'!Y$2,Inputs!$L$15:$L$25))/12),0)</f>
        <v/>
      </c>
      <c r="Z8" s="956">
        <f>IFERROR(Y8*(1+INDEX(Inputs!$N$15:$N$25,MATCH('Cash Flows - Strike'!Z$2,Inputs!$L$15:$L$25))/12),0)</f>
        <v/>
      </c>
      <c r="AA8" s="956">
        <f>IFERROR(Z8*(1+INDEX(Inputs!$N$15:$N$25,MATCH('Cash Flows - Strike'!AA$2,Inputs!$L$15:$L$25))/12),0)</f>
        <v/>
      </c>
      <c r="AB8" s="956">
        <f>IFERROR(AA8*(1+INDEX(Inputs!$N$15:$N$25,MATCH('Cash Flows - Strike'!AB$2,Inputs!$L$15:$L$25))/12),0)</f>
        <v/>
      </c>
      <c r="AC8" s="956">
        <f>IFERROR(AB8*(1+INDEX(Inputs!$N$15:$N$25,MATCH('Cash Flows - Strike'!AC$2,Inputs!$L$15:$L$25))/12),0)</f>
        <v/>
      </c>
      <c r="AD8" s="956">
        <f>IFERROR(AC8*(1+INDEX(Inputs!$N$15:$N$25,MATCH('Cash Flows - Strike'!AD$2,Inputs!$L$15:$L$25))/12),0)</f>
        <v/>
      </c>
      <c r="AE8" s="956">
        <f>IFERROR(AD8*(1+INDEX(Inputs!$N$15:$N$25,MATCH('Cash Flows - Strike'!AE$2,Inputs!$L$15:$L$25))/12),0)</f>
        <v/>
      </c>
      <c r="AF8" s="956">
        <f>IFERROR(AE8*(1+INDEX(Inputs!$N$15:$N$25,MATCH('Cash Flows - Strike'!AF$2,Inputs!$L$15:$L$25))/12),0)</f>
        <v/>
      </c>
      <c r="AG8" s="956">
        <f>IFERROR(AF8*(1+INDEX(Inputs!$N$15:$N$25,MATCH('Cash Flows - Strike'!AG$2,Inputs!$L$15:$L$25))/12),0)</f>
        <v/>
      </c>
      <c r="AH8" s="956">
        <f>IFERROR(AG8*(1+INDEX(Inputs!$N$15:$N$25,MATCH('Cash Flows - Strike'!AH$2,Inputs!$L$15:$L$25))/12),0)</f>
        <v/>
      </c>
      <c r="AI8" s="956">
        <f>IFERROR(AH8*(1+INDEX(Inputs!$N$15:$N$25,MATCH('Cash Flows - Strike'!AI$2,Inputs!$L$15:$L$25))/12),0)</f>
        <v/>
      </c>
      <c r="AJ8" s="956">
        <f>IFERROR(AI8*(1+INDEX(Inputs!$N$15:$N$25,MATCH('Cash Flows - Strike'!AJ$2,Inputs!$L$15:$L$25))/12),0)</f>
        <v/>
      </c>
      <c r="AK8" s="956">
        <f>IFERROR(AJ8*(1+INDEX(Inputs!$N$15:$N$25,MATCH('Cash Flows - Strike'!AK$2,Inputs!$L$15:$L$25))/12),0)</f>
        <v/>
      </c>
      <c r="AL8" s="956">
        <f>IFERROR(AK8*(1+INDEX(Inputs!$N$15:$N$25,MATCH('Cash Flows - Strike'!AL$2,Inputs!$L$15:$L$25))/12),0)</f>
        <v/>
      </c>
      <c r="AM8" s="956">
        <f>IFERROR(AL8*(1+INDEX(Inputs!$N$15:$N$25,MATCH('Cash Flows - Strike'!AM$2,Inputs!$L$15:$L$25))/12),0)</f>
        <v/>
      </c>
      <c r="AN8" s="956">
        <f>IFERROR(AM8*(1+INDEX(Inputs!$N$15:$N$25,MATCH('Cash Flows - Strike'!AN$2,Inputs!$L$15:$L$25))/12),0)</f>
        <v/>
      </c>
      <c r="AO8" s="956">
        <f>IFERROR(AN8*(1+INDEX(Inputs!$N$15:$N$25,MATCH('Cash Flows - Strike'!AO$2,Inputs!$L$15:$L$25))/12),0)</f>
        <v/>
      </c>
      <c r="AP8" s="956">
        <f>IFERROR(AO8*(1+INDEX(Inputs!$N$15:$N$25,MATCH('Cash Flows - Strike'!AP$2,Inputs!$L$15:$L$25))/12),0)</f>
        <v/>
      </c>
      <c r="AQ8" s="956">
        <f>IFERROR(AP8*(1+INDEX(Inputs!$N$15:$N$25,MATCH('Cash Flows - Strike'!AQ$2,Inputs!$L$15:$L$25))/12),0)</f>
        <v/>
      </c>
      <c r="AR8" s="956">
        <f>IFERROR(AQ8*(1+INDEX(Inputs!$N$15:$N$25,MATCH('Cash Flows - Strike'!AR$2,Inputs!$L$15:$L$25))/12),0)</f>
        <v/>
      </c>
      <c r="AS8" s="956">
        <f>IFERROR(AR8*(1+INDEX(Inputs!$N$15:$N$25,MATCH('Cash Flows - Strike'!AS$2,Inputs!$L$15:$L$25))/12),0)</f>
        <v/>
      </c>
      <c r="AT8" s="956">
        <f>IFERROR(AS8*(1+INDEX(Inputs!$N$15:$N$25,MATCH('Cash Flows - Strike'!AT$2,Inputs!$L$15:$L$25))/12),0)</f>
        <v/>
      </c>
      <c r="AU8" s="956">
        <f>IFERROR(AT8*(1+INDEX(Inputs!$N$15:$N$25,MATCH('Cash Flows - Strike'!AU$2,Inputs!$L$15:$L$25))/12),0)</f>
        <v/>
      </c>
      <c r="AV8" s="956">
        <f>IFERROR(AU8*(1+INDEX(Inputs!$N$15:$N$25,MATCH('Cash Flows - Strike'!AV$2,Inputs!$L$15:$L$25))/12),0)</f>
        <v/>
      </c>
      <c r="AW8" s="956">
        <f>IFERROR(AV8*(1+INDEX(Inputs!$N$15:$N$25,MATCH('Cash Flows - Strike'!AW$2,Inputs!$L$15:$L$25))/12),0)</f>
        <v/>
      </c>
      <c r="AX8" s="956">
        <f>IFERROR(AW8*(1+INDEX(Inputs!$N$15:$N$25,MATCH('Cash Flows - Strike'!AX$2,Inputs!$L$15:$L$25))/12),0)</f>
        <v/>
      </c>
      <c r="AY8" s="956">
        <f>IFERROR(AX8*(1+INDEX(Inputs!$N$15:$N$25,MATCH('Cash Flows - Strike'!AY$2,Inputs!$L$15:$L$25))/12),0)</f>
        <v/>
      </c>
      <c r="AZ8" s="956">
        <f>IFERROR(AY8*(1+INDEX(Inputs!$N$15:$N$25,MATCH('Cash Flows - Strike'!AZ$2,Inputs!$L$15:$L$25))/12),0)</f>
        <v/>
      </c>
      <c r="BA8" s="956">
        <f>IFERROR(AZ8*(1+INDEX(Inputs!$N$15:$N$25,MATCH('Cash Flows - Strike'!BA$2,Inputs!$L$15:$L$25))/12),0)</f>
        <v/>
      </c>
      <c r="BB8" s="956">
        <f>IFERROR(BA8*(1+INDEX(Inputs!$N$15:$N$25,MATCH('Cash Flows - Strike'!BB$2,Inputs!$L$15:$L$25))/12),0)</f>
        <v/>
      </c>
      <c r="BC8" s="956">
        <f>IFERROR(BB8*(1+INDEX(Inputs!$N$15:$N$25,MATCH('Cash Flows - Strike'!BC$2,Inputs!$L$15:$L$25))/12),0)</f>
        <v/>
      </c>
      <c r="BD8" s="956">
        <f>IFERROR(BC8*(1+INDEX(Inputs!$N$15:$N$25,MATCH('Cash Flows - Strike'!BD$2,Inputs!$L$15:$L$25))/12),0)</f>
        <v/>
      </c>
      <c r="BE8" s="956">
        <f>IFERROR(BD8*(1+INDEX(Inputs!$N$15:$N$25,MATCH('Cash Flows - Strike'!BE$2,Inputs!$L$15:$L$25))/12),0)</f>
        <v/>
      </c>
      <c r="BF8" s="956">
        <f>IFERROR(BE8*(1+INDEX(Inputs!$N$15:$N$25,MATCH('Cash Flows - Strike'!BF$2,Inputs!$L$15:$L$25))/12),0)</f>
        <v/>
      </c>
      <c r="BG8" s="956">
        <f>IFERROR(BF8*(1+INDEX(Inputs!$N$15:$N$25,MATCH('Cash Flows - Strike'!BG$2,Inputs!$L$15:$L$25))/12),0)</f>
        <v/>
      </c>
      <c r="BH8" s="956">
        <f>IFERROR(BG8*(1+INDEX(Inputs!$N$15:$N$25,MATCH('Cash Flows - Strike'!BH$2,Inputs!$L$15:$L$25))/12),0)</f>
        <v/>
      </c>
      <c r="BI8" s="956">
        <f>IFERROR(BH8*(1+INDEX(Inputs!$N$15:$N$25,MATCH('Cash Flows - Strike'!BI$2,Inputs!$L$15:$L$25))/12),0)</f>
        <v/>
      </c>
      <c r="BJ8" s="956">
        <f>IFERROR(BI8*(1+INDEX(Inputs!$N$15:$N$25,MATCH('Cash Flows - Strike'!BJ$2,Inputs!$L$15:$L$25))/12),0)</f>
        <v/>
      </c>
      <c r="BK8" s="956">
        <f>IFERROR(BJ8*(1+INDEX(Inputs!$N$15:$N$25,MATCH('Cash Flows - Strike'!BK$2,Inputs!$L$15:$L$25))/12),0)</f>
        <v/>
      </c>
      <c r="BL8" s="956">
        <f>IFERROR(BK8*(1+INDEX(Inputs!$N$15:$N$25,MATCH('Cash Flows - Strike'!BL$2,Inputs!$L$15:$L$25))/12),0)</f>
        <v/>
      </c>
      <c r="BM8" s="956">
        <f>IFERROR(BL8*(1+INDEX(Inputs!$N$15:$N$25,MATCH('Cash Flows - Strike'!BM$2,Inputs!$L$15:$L$25))/12),0)</f>
        <v/>
      </c>
      <c r="BN8" s="956">
        <f>IFERROR(BM8*(1+INDEX(Inputs!$N$15:$N$25,MATCH('Cash Flows - Strike'!BN$2,Inputs!$L$15:$L$25))/12),0)</f>
        <v/>
      </c>
      <c r="BO8" s="956">
        <f>IFERROR(BN8*(1+INDEX(Inputs!$N$15:$N$25,MATCH('Cash Flows - Strike'!BO$2,Inputs!$L$15:$L$25))/12),0)</f>
        <v/>
      </c>
      <c r="BP8" s="956">
        <f>IFERROR(BO8*(1+INDEX(Inputs!$N$15:$N$25,MATCH('Cash Flows - Strike'!BP$2,Inputs!$L$15:$L$25))/12),0)</f>
        <v/>
      </c>
      <c r="BQ8" s="956">
        <f>IFERROR(BP8*(1+INDEX(Inputs!$N$15:$N$25,MATCH('Cash Flows - Strike'!BQ$2,Inputs!$L$15:$L$25))/12),0)</f>
        <v/>
      </c>
      <c r="BR8" s="956">
        <f>IFERROR(BQ8*(1+INDEX(Inputs!$N$15:$N$25,MATCH('Cash Flows - Strike'!BR$2,Inputs!$L$15:$L$25))/12),0)</f>
        <v/>
      </c>
      <c r="BS8" s="956">
        <f>IFERROR(BR8*(1+INDEX(Inputs!$N$15:$N$25,MATCH('Cash Flows - Strike'!BS$2,Inputs!$L$15:$L$25))/12),0)</f>
        <v/>
      </c>
      <c r="BT8" s="956">
        <f>IFERROR(BS8*(1+INDEX(Inputs!$N$15:$N$25,MATCH('Cash Flows - Strike'!BT$2,Inputs!$L$15:$L$25))/12),0)</f>
        <v/>
      </c>
      <c r="BU8" s="956">
        <f>IFERROR(BT8*(1+INDEX(Inputs!$N$15:$N$25,MATCH('Cash Flows - Strike'!BU$2,Inputs!$L$15:$L$25))/12),0)</f>
        <v/>
      </c>
      <c r="BV8" s="956">
        <f>IFERROR(BU8*(1+INDEX(Inputs!$N$15:$N$25,MATCH('Cash Flows - Strike'!BV$2,Inputs!$L$15:$L$25))/12),0)</f>
        <v/>
      </c>
      <c r="BW8" s="956">
        <f>IFERROR(BV8*(1+INDEX(Inputs!$N$15:$N$25,MATCH('Cash Flows - Strike'!BW$2,Inputs!$L$15:$L$25))/12),0)</f>
        <v/>
      </c>
      <c r="BX8" s="956">
        <f>IFERROR(BW8*(1+INDEX(Inputs!$N$15:$N$25,MATCH('Cash Flows - Strike'!BX$2,Inputs!$L$15:$L$25))/12),0)</f>
        <v/>
      </c>
      <c r="BY8" s="956">
        <f>IFERROR(BX8*(1+INDEX(Inputs!$N$15:$N$25,MATCH('Cash Flows - Strike'!BY$2,Inputs!$L$15:$L$25))/12),0)</f>
        <v/>
      </c>
      <c r="BZ8" s="956">
        <f>IFERROR(BY8*(1+INDEX(Inputs!$N$15:$N$25,MATCH('Cash Flows - Strike'!BZ$2,Inputs!$L$15:$L$25))/12),0)</f>
        <v/>
      </c>
      <c r="CA8" s="956">
        <f>IFERROR(BZ8*(1+INDEX(Inputs!$N$15:$N$25,MATCH('Cash Flows - Strike'!CA$2,Inputs!$L$15:$L$25))/12),0)</f>
        <v/>
      </c>
      <c r="CB8" s="956">
        <f>IFERROR(CA8*(1+INDEX(Inputs!$N$15:$N$25,MATCH('Cash Flows - Strike'!CB$2,Inputs!$L$15:$L$25))/12),0)</f>
        <v/>
      </c>
      <c r="CC8" s="956">
        <f>IFERROR(CB8*(1+INDEX(Inputs!$N$15:$N$25,MATCH('Cash Flows - Strike'!CC$2,Inputs!$L$15:$L$25))/12),0)</f>
        <v/>
      </c>
      <c r="CD8" s="956">
        <f>IFERROR(CC8*(1+INDEX(Inputs!$N$15:$N$25,MATCH('Cash Flows - Strike'!CD$2,Inputs!$L$15:$L$25))/12),0)</f>
        <v/>
      </c>
      <c r="CE8" s="956">
        <f>IFERROR(CD8*(1+INDEX(Inputs!$N$15:$N$25,MATCH('Cash Flows - Strike'!CE$2,Inputs!$L$15:$L$25))/12),0)</f>
        <v/>
      </c>
      <c r="CF8" s="956">
        <f>IFERROR(CE8*(1+INDEX(Inputs!$N$15:$N$25,MATCH('Cash Flows - Strike'!CF$2,Inputs!$L$15:$L$25))/12),0)</f>
        <v/>
      </c>
      <c r="CG8" s="956">
        <f>IFERROR(CF8*(1+INDEX(Inputs!$N$15:$N$25,MATCH('Cash Flows - Strike'!CG$2,Inputs!$L$15:$L$25))/12),0)</f>
        <v/>
      </c>
      <c r="CH8" s="956">
        <f>IFERROR(CG8*(1+INDEX(Inputs!$N$15:$N$25,MATCH('Cash Flows - Strike'!CH$2,Inputs!$L$15:$L$25))/12),0)</f>
        <v/>
      </c>
      <c r="CI8" s="956">
        <f>IFERROR(CH8*(1+INDEX(Inputs!$N$15:$N$25,MATCH('Cash Flows - Strike'!CI$2,Inputs!$L$15:$L$25))/12),0)</f>
        <v/>
      </c>
      <c r="CJ8" s="956">
        <f>IFERROR(CI8*(1+INDEX(Inputs!$N$15:$N$25,MATCH('Cash Flows - Strike'!CJ$2,Inputs!$L$15:$L$25))/12),0)</f>
        <v/>
      </c>
      <c r="CK8" s="956">
        <f>IFERROR(CJ8*(1+INDEX(Inputs!$N$15:$N$25,MATCH('Cash Flows - Strike'!CK$2,Inputs!$L$15:$L$25))/12),0)</f>
        <v/>
      </c>
      <c r="CL8" s="956">
        <f>IFERROR(CK8*(1+INDEX(Inputs!$N$15:$N$25,MATCH('Cash Flows - Strike'!CL$2,Inputs!$L$15:$L$25))/12),0)</f>
        <v/>
      </c>
      <c r="CM8" s="956">
        <f>IFERROR(CL8*(1+INDEX(Inputs!$N$15:$N$25,MATCH('Cash Flows - Strike'!CM$2,Inputs!$L$15:$L$25))/12),0)</f>
        <v/>
      </c>
      <c r="CN8" s="956">
        <f>IFERROR(CM8*(1+INDEX(Inputs!$N$15:$N$25,MATCH('Cash Flows - Strike'!CN$2,Inputs!$L$15:$L$25))/12),0)</f>
        <v/>
      </c>
      <c r="CO8" s="956">
        <f>IFERROR(CN8*(1+INDEX(Inputs!$N$15:$N$25,MATCH('Cash Flows - Strike'!CO$2,Inputs!$L$15:$L$25))/12),0)</f>
        <v/>
      </c>
      <c r="CP8" s="956">
        <f>IFERROR(CO8*(1+INDEX(Inputs!$N$15:$N$25,MATCH('Cash Flows - Strike'!CP$2,Inputs!$L$15:$L$25))/12),0)</f>
        <v/>
      </c>
      <c r="CQ8" s="956">
        <f>IFERROR(CP8*(1+INDEX(Inputs!$N$15:$N$25,MATCH('Cash Flows - Strike'!CQ$2,Inputs!$L$15:$L$25))/12),0)</f>
        <v/>
      </c>
      <c r="CR8" s="956">
        <f>IFERROR(CQ8*(1+INDEX(Inputs!$N$15:$N$25,MATCH('Cash Flows - Strike'!CR$2,Inputs!$L$15:$L$25))/12),0)</f>
        <v/>
      </c>
      <c r="CS8" s="956">
        <f>IFERROR(CR8*(1+INDEX(Inputs!$N$15:$N$25,MATCH('Cash Flows - Strike'!CS$2,Inputs!$L$15:$L$25))/12),0)</f>
        <v/>
      </c>
      <c r="CT8" s="956">
        <f>IFERROR(CS8*(1+INDEX(Inputs!$N$15:$N$25,MATCH('Cash Flows - Strike'!CT$2,Inputs!$L$15:$L$25))/12),0)</f>
        <v/>
      </c>
      <c r="CU8" s="956">
        <f>IFERROR(CT8*(1+INDEX(Inputs!$N$15:$N$25,MATCH('Cash Flows - Strike'!CU$2,Inputs!$L$15:$L$25))/12),0)</f>
        <v/>
      </c>
      <c r="CV8" s="956">
        <f>IFERROR(CU8*(1+INDEX(Inputs!$N$15:$N$25,MATCH('Cash Flows - Strike'!CV$2,Inputs!$L$15:$L$25))/12),0)</f>
        <v/>
      </c>
      <c r="CW8" s="956">
        <f>IFERROR(CV8*(1+INDEX(Inputs!$N$15:$N$25,MATCH('Cash Flows - Strike'!CW$2,Inputs!$L$15:$L$25))/12),0)</f>
        <v/>
      </c>
      <c r="CX8" s="956">
        <f>IFERROR(CW8*(1+INDEX(Inputs!$N$15:$N$25,MATCH('Cash Flows - Strike'!CX$2,Inputs!$L$15:$L$25))/12),0)</f>
        <v/>
      </c>
      <c r="CY8" s="956">
        <f>IFERROR(CX8*(1+INDEX(Inputs!$N$15:$N$25,MATCH('Cash Flows - Strike'!CY$2,Inputs!$L$15:$L$25))/12),0)</f>
        <v/>
      </c>
      <c r="CZ8" s="956">
        <f>IFERROR(CY8*(1+INDEX(Inputs!$N$15:$N$25,MATCH('Cash Flows - Strike'!CZ$2,Inputs!$L$15:$L$25))/12),0)</f>
        <v/>
      </c>
      <c r="DA8" s="956">
        <f>IFERROR(CZ8*(1+INDEX(Inputs!$N$15:$N$25,MATCH('Cash Flows - Strike'!DA$2,Inputs!$L$15:$L$25))/12),0)</f>
        <v/>
      </c>
      <c r="DB8" s="956">
        <f>IFERROR(DA8*(1+INDEX(Inputs!$N$15:$N$25,MATCH('Cash Flows - Strike'!DB$2,Inputs!$L$15:$L$25))/12),0)</f>
        <v/>
      </c>
      <c r="DC8" s="956">
        <f>IFERROR(DB8*(1+INDEX(Inputs!$N$15:$N$25,MATCH('Cash Flows - Strike'!DC$2,Inputs!$L$15:$L$25))/12),0)</f>
        <v/>
      </c>
      <c r="DD8" s="956">
        <f>IFERROR(DC8*(1+INDEX(Inputs!$N$15:$N$25,MATCH('Cash Flows - Strike'!DD$2,Inputs!$L$15:$L$25))/12),0)</f>
        <v/>
      </c>
      <c r="DE8" s="956">
        <f>IFERROR(DD8*(1+INDEX(Inputs!$N$15:$N$25,MATCH('Cash Flows - Strike'!DE$2,Inputs!$L$15:$L$25))/12),0)</f>
        <v/>
      </c>
      <c r="DF8" s="956">
        <f>IFERROR(DE8*(1+INDEX(Inputs!$N$15:$N$25,MATCH('Cash Flows - Strike'!DF$2,Inputs!$L$15:$L$25))/12),0)</f>
        <v/>
      </c>
      <c r="DG8" s="956">
        <f>IFERROR(DF8*(1+INDEX(Inputs!$N$15:$N$25,MATCH('Cash Flows - Strike'!DG$2,Inputs!$L$15:$L$25))/12),0)</f>
        <v/>
      </c>
      <c r="DH8" s="956">
        <f>IFERROR(DG8*(1+INDEX(Inputs!$N$15:$N$25,MATCH('Cash Flows - Strike'!DH$2,Inputs!$L$15:$L$25))/12),0)</f>
        <v/>
      </c>
      <c r="DI8" s="956">
        <f>IFERROR(DH8*(1+INDEX(Inputs!$N$15:$N$25,MATCH('Cash Flows - Strike'!DI$2,Inputs!$L$15:$L$25))/12),0)</f>
        <v/>
      </c>
      <c r="DJ8" s="956">
        <f>IFERROR(DI8*(1+INDEX(Inputs!$N$15:$N$25,MATCH('Cash Flows - Strike'!DJ$2,Inputs!$L$15:$L$25))/12),0)</f>
        <v/>
      </c>
      <c r="DK8" s="956">
        <f>IFERROR(DJ8*(1+INDEX(Inputs!$N$15:$N$25,MATCH('Cash Flows - Strike'!DK$2,Inputs!$L$15:$L$25))/12),0)</f>
        <v/>
      </c>
      <c r="DL8" s="956">
        <f>IFERROR(DK8*(1+INDEX(Inputs!$N$15:$N$25,MATCH('Cash Flows - Strike'!DL$2,Inputs!$L$15:$L$25))/12),0)</f>
        <v/>
      </c>
      <c r="DM8" s="956">
        <f>IFERROR(DL8*(1+INDEX(Inputs!$N$15:$N$25,MATCH('Cash Flows - Strike'!DM$2,Inputs!$L$15:$L$25))/12),0)</f>
        <v/>
      </c>
      <c r="DN8" s="956">
        <f>IFERROR(DM8*(1+INDEX(Inputs!$N$15:$N$25,MATCH('Cash Flows - Strike'!DN$2,Inputs!$L$15:$L$25))/12),0)</f>
        <v/>
      </c>
      <c r="DO8" s="956">
        <f>IFERROR(DN8*(1+INDEX(Inputs!$N$15:$N$25,MATCH('Cash Flows - Strike'!DO$2,Inputs!$L$15:$L$25))/12),0)</f>
        <v/>
      </c>
      <c r="DP8" s="956">
        <f>IFERROR(DO8*(1+INDEX(Inputs!$N$15:$N$25,MATCH('Cash Flows - Strike'!DP$2,Inputs!$L$15:$L$25))/12),0)</f>
        <v/>
      </c>
      <c r="DQ8" s="956">
        <f>IFERROR(DP8*(1+INDEX(Inputs!$N$15:$N$25,MATCH('Cash Flows - Strike'!DQ$2,Inputs!$L$15:$L$25))/12),0)</f>
        <v/>
      </c>
      <c r="DR8" s="956">
        <f>IFERROR(DQ8*(1+INDEX(Inputs!$N$15:$N$25,MATCH('Cash Flows - Strike'!DR$2,Inputs!$L$15:$L$25))/12),0)</f>
        <v/>
      </c>
      <c r="DS8" s="956">
        <f>IFERROR(DR8*(1+INDEX(Inputs!$N$15:$N$25,MATCH('Cash Flows - Strike'!DS$2,Inputs!$L$15:$L$25))/12),0)</f>
        <v/>
      </c>
      <c r="DT8" s="956">
        <f>IFERROR(DS8*(1+INDEX(Inputs!$N$15:$N$25,MATCH('Cash Flows - Strike'!DT$2,Inputs!$L$15:$L$25))/12),0)</f>
        <v/>
      </c>
      <c r="DU8" s="956">
        <f>IFERROR(DT8*(1+INDEX(Inputs!$N$15:$N$25,MATCH('Cash Flows - Strike'!DU$2,Inputs!$L$15:$L$25))/12),0)</f>
        <v/>
      </c>
      <c r="DV8" s="956">
        <f>IFERROR(DU8*(1+INDEX(Inputs!$N$15:$N$25,MATCH('Cash Flows - Strike'!DV$2,Inputs!$L$15:$L$25))/12),0)</f>
        <v/>
      </c>
      <c r="DW8" s="956">
        <f>IFERROR(DV8*(1+INDEX(Inputs!$N$15:$N$25,MATCH('Cash Flows - Strike'!DW$2,Inputs!$L$15:$L$25))/12),0)</f>
        <v/>
      </c>
      <c r="DX8" s="956">
        <f>IFERROR(DW8*(1+INDEX(Inputs!$N$15:$N$25,MATCH('Cash Flows - Strike'!DX$2,Inputs!$L$15:$L$25))/12),0)</f>
        <v/>
      </c>
      <c r="DY8" s="956">
        <f>IFERROR(DX8*(1+INDEX(Inputs!$N$15:$N$25,MATCH('Cash Flows - Strike'!DY$2,Inputs!$L$15:$L$25))/12),0)</f>
        <v/>
      </c>
      <c r="DZ8" s="956">
        <f>IFERROR(DY8*(1+INDEX(Inputs!$N$15:$N$25,MATCH('Cash Flows - Strike'!DZ$2,Inputs!$L$15:$L$25))/12),0)</f>
        <v/>
      </c>
      <c r="EA8" s="956">
        <f>IFERROR(DZ8*(1+INDEX(Inputs!$N$15:$N$25,MATCH('Cash Flows - Strike'!EA$2,Inputs!$L$15:$L$25))/12),0)</f>
        <v/>
      </c>
      <c r="EB8" s="956">
        <f>IFERROR(EA8*(1+INDEX(Inputs!$N$15:$N$25,MATCH('Cash Flows - Strike'!EB$2,Inputs!$L$15:$L$25))/12),0)</f>
        <v/>
      </c>
      <c r="EC8" s="956">
        <f>IFERROR(EB8*(1+INDEX(Inputs!$N$15:$N$25,MATCH('Cash Flows - Strike'!EC$2,Inputs!$L$15:$L$25))/12),0)</f>
        <v/>
      </c>
      <c r="ED8" s="956">
        <f>IFERROR(EC8*(1+INDEX(Inputs!$N$15:$N$25,MATCH('Cash Flows - Strike'!ED$2,Inputs!$L$15:$L$25))/12),0)</f>
        <v/>
      </c>
      <c r="EE8" s="956">
        <f>IFERROR(ED8*(1+INDEX(Inputs!$N$15:$N$25,MATCH('Cash Flows - Strike'!EE$2,Inputs!$L$15:$L$25))/12),0)</f>
        <v/>
      </c>
      <c r="EF8" s="956">
        <f>IFERROR(EE8*(1+INDEX(Inputs!$N$15:$N$25,MATCH('Cash Flows - Strike'!EF$2,Inputs!$L$15:$L$25))/12),0)</f>
        <v/>
      </c>
      <c r="EG8" s="956">
        <f>IFERROR(EF8*(1+INDEX(Inputs!$N$15:$N$25,MATCH('Cash Flows - Strike'!EG$2,Inputs!$L$15:$L$25))/12),0)</f>
        <v/>
      </c>
      <c r="EH8" s="956">
        <f>IFERROR(EG8*(1+INDEX(Inputs!$N$15:$N$25,MATCH('Cash Flows - Strike'!EH$2,Inputs!$L$15:$L$25))/12),0)</f>
        <v/>
      </c>
      <c r="EI8" s="956">
        <f>IFERROR(EH8*(1+INDEX(Inputs!$N$15:$N$25,MATCH('Cash Flows - Strike'!EI$2,Inputs!$L$15:$L$25))/12),0)</f>
        <v/>
      </c>
      <c r="EJ8" s="956">
        <f>IFERROR(EI8*(1+INDEX(Inputs!$N$15:$N$25,MATCH('Cash Flows - Strike'!EJ$2,Inputs!$L$15:$L$25))/12),0)</f>
        <v/>
      </c>
      <c r="EK8" s="956">
        <f>IFERROR(EJ8*(1+INDEX(Inputs!$N$15:$N$25,MATCH('Cash Flows - Strike'!EK$2,Inputs!$L$15:$L$25))/12),0)</f>
        <v/>
      </c>
      <c r="EL8" s="956">
        <f>IFERROR(EK8*(1+INDEX(Inputs!$N$15:$N$25,MATCH('Cash Flows - Strike'!EL$2,Inputs!$L$15:$L$25))/12),0)</f>
        <v/>
      </c>
      <c r="EM8" s="956">
        <f>IFERROR(EL8*(1+INDEX(Inputs!$N$15:$N$25,MATCH('Cash Flows - Strike'!EM$2,Inputs!$L$15:$L$25))/12),0)</f>
        <v/>
      </c>
      <c r="EN8" s="956">
        <f>IFERROR(EM8*(1+INDEX(Inputs!$N$15:$N$25,MATCH('Cash Flows - Strike'!EN$2,Inputs!$L$15:$L$25))/12),0)</f>
        <v/>
      </c>
      <c r="EO8" s="956">
        <f>IFERROR(EN8*(1+INDEX(Inputs!$N$15:$N$25,MATCH('Cash Flows - Strike'!EO$2,Inputs!$L$15:$L$25))/12),0)</f>
        <v/>
      </c>
      <c r="EP8" s="956">
        <f>IFERROR(EO8*(1+INDEX(Inputs!$N$15:$N$25,MATCH('Cash Flows - Strike'!EP$2,Inputs!$L$15:$L$25))/12),0)</f>
        <v/>
      </c>
      <c r="EQ8" s="956">
        <f>IFERROR(EP8*(1+INDEX(Inputs!$N$15:$N$25,MATCH('Cash Flows - Strike'!EQ$2,Inputs!$L$15:$L$25))/12),0)</f>
        <v/>
      </c>
      <c r="ER8" s="956">
        <f>IFERROR(EQ8*(1+INDEX(Inputs!$N$15:$N$25,MATCH('Cash Flows - Strike'!ER$2,Inputs!$L$15:$L$25))/12),0)</f>
        <v/>
      </c>
      <c r="ES8" s="956">
        <f>IFERROR(ER8*(1+INDEX(Inputs!$N$15:$N$25,MATCH('Cash Flows - Strike'!ES$2,Inputs!$L$15:$L$25))/12),0)</f>
        <v/>
      </c>
      <c r="ET8" s="956">
        <f>IFERROR(ES8*(1+INDEX(Inputs!$N$15:$N$25,MATCH('Cash Flows - Strike'!ET$2,Inputs!$L$15:$L$25))/12),0)</f>
        <v/>
      </c>
      <c r="EU8" s="956">
        <f>IFERROR(ET8*(1+INDEX(Inputs!$N$15:$N$25,MATCH('Cash Flows - Strike'!EU$2,Inputs!$L$15:$L$25))/12),0)</f>
        <v/>
      </c>
      <c r="EV8" s="956">
        <f>IFERROR(EU8*(1+INDEX(Inputs!$N$15:$N$25,MATCH('Cash Flows - Strike'!EV$2,Inputs!$L$15:$L$25))/12),0)</f>
        <v/>
      </c>
    </row>
    <row r="9" outlineLevel="1" ht="15" customHeight="1" s="546">
      <c r="C9" s="951" t="n"/>
      <c r="E9" s="959" t="n"/>
      <c r="G9" s="956" t="n"/>
      <c r="H9" s="956" t="n"/>
      <c r="I9" s="956" t="n"/>
      <c r="J9" s="956" t="n"/>
      <c r="K9" s="956" t="n"/>
      <c r="L9" s="956" t="n"/>
      <c r="M9" s="956" t="n"/>
      <c r="N9" s="956" t="n"/>
      <c r="O9" s="956" t="n"/>
      <c r="P9" s="957" t="n"/>
      <c r="T9" s="958" t="n"/>
      <c r="U9" s="956" t="n"/>
      <c r="V9" s="956" t="n"/>
      <c r="W9" s="956" t="n"/>
      <c r="X9" s="956" t="n"/>
      <c r="Y9" s="956" t="n"/>
      <c r="Z9" s="956" t="n"/>
      <c r="AA9" s="956" t="n"/>
      <c r="AB9" s="956" t="n"/>
      <c r="AC9" s="956" t="n"/>
      <c r="AD9" s="956" t="n"/>
      <c r="AE9" s="956" t="n"/>
      <c r="AF9" s="956" t="n"/>
      <c r="AG9" s="956" t="n"/>
      <c r="AH9" s="956" t="n"/>
      <c r="AI9" s="956" t="n"/>
      <c r="AJ9" s="956" t="n"/>
      <c r="AK9" s="956" t="n"/>
      <c r="AL9" s="956" t="n"/>
      <c r="AM9" s="956" t="n"/>
      <c r="AN9" s="956" t="n"/>
      <c r="AO9" s="956" t="n"/>
      <c r="AP9" s="956" t="n"/>
      <c r="AQ9" s="956" t="n"/>
      <c r="AR9" s="956" t="n"/>
      <c r="AS9" s="956" t="n"/>
      <c r="AT9" s="956" t="n"/>
      <c r="AU9" s="956" t="n"/>
      <c r="AV9" s="956" t="n"/>
      <c r="AW9" s="956" t="n"/>
      <c r="AX9" s="956" t="n"/>
      <c r="AY9" s="956" t="n"/>
      <c r="AZ9" s="956" t="n"/>
      <c r="BA9" s="956" t="n"/>
      <c r="BB9" s="956" t="n"/>
      <c r="BC9" s="956" t="n"/>
      <c r="BD9" s="956" t="n"/>
      <c r="BE9" s="956" t="n"/>
      <c r="BF9" s="956" t="n"/>
      <c r="BG9" s="956" t="n"/>
      <c r="BH9" s="956" t="n"/>
      <c r="BI9" s="956" t="n"/>
      <c r="BJ9" s="956" t="n"/>
      <c r="BK9" s="956" t="n"/>
      <c r="BL9" s="956" t="n"/>
      <c r="BM9" s="956" t="n"/>
      <c r="BN9" s="956" t="n"/>
      <c r="BO9" s="956" t="n"/>
      <c r="BP9" s="956" t="n"/>
      <c r="BQ9" s="956" t="n"/>
      <c r="BR9" s="956" t="n"/>
      <c r="BS9" s="956" t="n"/>
      <c r="BT9" s="956" t="n"/>
      <c r="BU9" s="956" t="n"/>
      <c r="BV9" s="956" t="n"/>
      <c r="BW9" s="956" t="n"/>
      <c r="BX9" s="956" t="n"/>
      <c r="BY9" s="956" t="n"/>
      <c r="BZ9" s="956" t="n"/>
      <c r="CA9" s="956" t="n"/>
      <c r="CB9" s="956" t="n"/>
      <c r="CC9" s="956" t="n"/>
      <c r="CD9" s="956" t="n"/>
      <c r="CE9" s="956" t="n"/>
      <c r="CF9" s="956" t="n"/>
      <c r="CG9" s="956" t="n"/>
      <c r="CH9" s="956" t="n"/>
      <c r="CI9" s="956" t="n"/>
      <c r="CJ9" s="956" t="n"/>
      <c r="CK9" s="956" t="n"/>
      <c r="CL9" s="956" t="n"/>
      <c r="CM9" s="956" t="n"/>
      <c r="CN9" s="956" t="n"/>
      <c r="CO9" s="956" t="n"/>
      <c r="CP9" s="956" t="n"/>
      <c r="CQ9" s="956" t="n"/>
      <c r="CR9" s="956" t="n"/>
      <c r="CS9" s="956" t="n"/>
      <c r="CT9" s="956" t="n"/>
      <c r="CU9" s="956" t="n"/>
      <c r="CV9" s="956" t="n"/>
      <c r="CW9" s="956" t="n"/>
      <c r="CX9" s="956" t="n"/>
      <c r="CY9" s="956" t="n"/>
      <c r="CZ9" s="956" t="n"/>
      <c r="DA9" s="956" t="n"/>
      <c r="DB9" s="956" t="n"/>
      <c r="DC9" s="956" t="n"/>
      <c r="DD9" s="956" t="n"/>
      <c r="DE9" s="956" t="n"/>
      <c r="DF9" s="956" t="n"/>
      <c r="DG9" s="956" t="n"/>
      <c r="DH9" s="956" t="n"/>
      <c r="DI9" s="956" t="n"/>
      <c r="DJ9" s="956" t="n"/>
      <c r="DK9" s="956" t="n"/>
      <c r="DL9" s="956" t="n"/>
      <c r="DM9" s="956" t="n"/>
      <c r="DN9" s="956" t="n"/>
      <c r="DO9" s="956" t="n"/>
      <c r="DP9" s="956" t="n"/>
      <c r="DQ9" s="956" t="n"/>
      <c r="DR9" s="956" t="n"/>
      <c r="DS9" s="956" t="n"/>
      <c r="DT9" s="956" t="n"/>
      <c r="DU9" s="956" t="n"/>
      <c r="DV9" s="956" t="n"/>
      <c r="DW9" s="956" t="n"/>
      <c r="DX9" s="956" t="n"/>
      <c r="DY9" s="956" t="n"/>
      <c r="DZ9" s="956" t="n"/>
      <c r="EA9" s="956" t="n"/>
      <c r="EB9" s="956" t="n"/>
      <c r="EC9" s="956" t="n"/>
      <c r="ED9" s="956" t="n"/>
      <c r="EE9" s="956" t="n"/>
      <c r="EF9" s="956" t="n"/>
      <c r="EG9" s="956" t="n"/>
      <c r="EH9" s="956" t="n"/>
      <c r="EI9" s="956" t="n"/>
      <c r="EJ9" s="956" t="n"/>
      <c r="EK9" s="956" t="n"/>
      <c r="EL9" s="956" t="n"/>
      <c r="EM9" s="956" t="n"/>
      <c r="EN9" s="956" t="n"/>
      <c r="EO9" s="956" t="n"/>
      <c r="EP9" s="956" t="n"/>
      <c r="EQ9" s="956" t="n"/>
      <c r="ER9" s="956" t="n"/>
      <c r="ES9" s="956" t="n"/>
      <c r="ET9" s="956" t="n"/>
      <c r="EU9" s="956" t="n"/>
      <c r="EV9" s="956" t="n"/>
    </row>
    <row r="10" outlineLevel="1" ht="15" customHeight="1" s="546">
      <c r="C10" s="951" t="n"/>
      <c r="E10" s="959" t="n"/>
      <c r="G10" s="956" t="n"/>
      <c r="H10" s="956" t="n"/>
      <c r="I10" s="956" t="n"/>
      <c r="J10" s="956" t="n"/>
      <c r="K10" s="956" t="n"/>
      <c r="L10" s="956" t="n"/>
      <c r="M10" s="956" t="n"/>
      <c r="N10" s="956" t="n"/>
      <c r="O10" s="956" t="n"/>
      <c r="P10" s="957" t="n"/>
      <c r="R10" s="940" t="inlineStr">
        <is>
          <t>Renovation Schedule</t>
        </is>
      </c>
      <c r="T10" s="958" t="n"/>
      <c r="U10" s="950" t="n"/>
      <c r="V10" s="950" t="n"/>
      <c r="W10" s="950" t="n"/>
      <c r="X10" s="950" t="n"/>
      <c r="Y10" s="950" t="n"/>
      <c r="Z10" s="950" t="n"/>
      <c r="AA10" s="950" t="n"/>
      <c r="AB10" s="950" t="n"/>
      <c r="AC10" s="950" t="n"/>
      <c r="AD10" s="950" t="n"/>
      <c r="AE10" s="950" t="n"/>
      <c r="AF10" s="950" t="n"/>
      <c r="AG10" s="950" t="n"/>
      <c r="AH10" s="950" t="n"/>
      <c r="AI10" s="950" t="n"/>
      <c r="AJ10" s="950" t="n"/>
      <c r="AK10" s="950" t="n"/>
      <c r="AL10" s="950" t="n"/>
      <c r="AM10" s="950" t="n"/>
      <c r="AN10" s="950" t="n"/>
      <c r="AO10" s="950" t="n"/>
      <c r="AP10" s="950" t="n"/>
      <c r="AQ10" s="950" t="n"/>
      <c r="AR10" s="950" t="n"/>
      <c r="AS10" s="950" t="n"/>
      <c r="AT10" s="950" t="n"/>
      <c r="AU10" s="950" t="n"/>
      <c r="AV10" s="950" t="n"/>
      <c r="AW10" s="950" t="n"/>
      <c r="AX10" s="950" t="n"/>
      <c r="AY10" s="950" t="n"/>
      <c r="AZ10" s="950" t="n"/>
      <c r="BA10" s="950" t="n"/>
      <c r="BB10" s="950" t="n"/>
      <c r="BC10" s="950" t="n"/>
      <c r="BD10" s="950" t="n"/>
      <c r="BE10" s="950" t="n"/>
      <c r="BF10" s="950" t="n"/>
      <c r="BG10" s="950" t="n"/>
      <c r="BH10" s="950" t="n"/>
      <c r="BI10" s="950" t="n"/>
      <c r="BJ10" s="950" t="n"/>
      <c r="BK10" s="950" t="n"/>
      <c r="BL10" s="950" t="n"/>
      <c r="BM10" s="950" t="n"/>
      <c r="BN10" s="950" t="n"/>
      <c r="BO10" s="950" t="n"/>
      <c r="BP10" s="950" t="n"/>
      <c r="BQ10" s="950" t="n"/>
      <c r="BR10" s="950" t="n"/>
      <c r="BS10" s="950" t="n"/>
      <c r="BT10" s="950" t="n"/>
      <c r="BU10" s="950" t="n"/>
      <c r="BV10" s="950" t="n"/>
      <c r="BW10" s="950" t="n"/>
      <c r="BX10" s="950" t="n"/>
      <c r="BY10" s="950" t="n"/>
      <c r="BZ10" s="950" t="n"/>
      <c r="CA10" s="950" t="n"/>
      <c r="CB10" s="950" t="n"/>
      <c r="CC10" s="950" t="n"/>
      <c r="CD10" s="950" t="n"/>
      <c r="CE10" s="950" t="n"/>
      <c r="CF10" s="950" t="n"/>
      <c r="CG10" s="950" t="n"/>
      <c r="CH10" s="950" t="n"/>
      <c r="CI10" s="950" t="n"/>
      <c r="CJ10" s="950" t="n"/>
      <c r="CK10" s="950" t="n"/>
      <c r="CL10" s="950" t="n"/>
      <c r="CM10" s="950" t="n"/>
      <c r="CN10" s="950" t="n"/>
      <c r="CO10" s="950" t="n"/>
      <c r="CP10" s="950" t="n"/>
      <c r="CQ10" s="950" t="n"/>
      <c r="CR10" s="950" t="n"/>
      <c r="CS10" s="950" t="n"/>
      <c r="CT10" s="950" t="n"/>
      <c r="CU10" s="950" t="n"/>
      <c r="CV10" s="950" t="n"/>
      <c r="CW10" s="950" t="n"/>
      <c r="CX10" s="950" t="n"/>
      <c r="CY10" s="950" t="n"/>
      <c r="CZ10" s="950" t="n"/>
      <c r="DA10" s="950" t="n"/>
      <c r="DB10" s="950" t="n"/>
      <c r="DC10" s="950" t="n"/>
      <c r="DD10" s="950" t="n"/>
      <c r="DE10" s="950" t="n"/>
      <c r="DF10" s="950" t="n"/>
      <c r="DG10" s="950" t="n"/>
      <c r="DH10" s="950" t="n"/>
      <c r="DI10" s="950" t="n"/>
      <c r="DJ10" s="950" t="n"/>
      <c r="DK10" s="950" t="n"/>
      <c r="DL10" s="950" t="n"/>
      <c r="DM10" s="950" t="n"/>
      <c r="DN10" s="950" t="n"/>
      <c r="DO10" s="950" t="n"/>
      <c r="DP10" s="950" t="n"/>
      <c r="DQ10" s="950" t="n"/>
      <c r="DR10" s="950" t="n"/>
      <c r="DS10" s="950" t="n"/>
      <c r="DT10" s="950" t="n"/>
      <c r="DU10" s="950" t="n"/>
      <c r="DV10" s="950" t="n"/>
      <c r="DW10" s="950" t="n"/>
      <c r="DX10" s="950" t="n"/>
      <c r="DY10" s="950" t="n"/>
      <c r="DZ10" s="950" t="n"/>
      <c r="EA10" s="950" t="n"/>
      <c r="EB10" s="950" t="n"/>
      <c r="EC10" s="950" t="n"/>
      <c r="ED10" s="950" t="n"/>
      <c r="EE10" s="950" t="n"/>
      <c r="EF10" s="950" t="n"/>
      <c r="EG10" s="950" t="n"/>
      <c r="EH10" s="950" t="n"/>
      <c r="EI10" s="950" t="n"/>
      <c r="EJ10" s="950" t="n"/>
      <c r="EK10" s="950" t="n"/>
      <c r="EL10" s="950" t="n"/>
      <c r="EM10" s="950" t="n"/>
      <c r="EN10" s="950" t="n"/>
      <c r="EO10" s="950" t="n"/>
      <c r="EP10" s="950" t="n"/>
      <c r="EQ10" s="950" t="n"/>
      <c r="ER10" s="950" t="n"/>
      <c r="ES10" s="950" t="n"/>
      <c r="ET10" s="950" t="n"/>
      <c r="EU10" s="950" t="n"/>
      <c r="EV10" s="950" t="n"/>
    </row>
    <row r="11" outlineLevel="1" ht="15" customHeight="1" s="546">
      <c r="C11" s="951" t="n"/>
      <c r="E11" s="959" t="n"/>
      <c r="G11" s="950" t="n"/>
      <c r="H11" s="950" t="n"/>
      <c r="I11" s="950" t="n"/>
      <c r="J11" s="950" t="n"/>
      <c r="K11" s="950" t="n"/>
      <c r="L11" s="950" t="n"/>
      <c r="M11" s="950" t="n"/>
      <c r="N11" s="950" t="n"/>
      <c r="O11" s="950" t="n"/>
      <c r="P11" s="960" t="n"/>
      <c r="R11" s="940" t="inlineStr">
        <is>
          <t>Unrenovated Units</t>
        </is>
      </c>
      <c r="T11" s="958" t="n"/>
      <c r="U11" s="950" t="n">
        <v>0</v>
      </c>
      <c r="V11" s="950">
        <f>U13</f>
        <v/>
      </c>
      <c r="W11" s="950">
        <f>V13</f>
        <v/>
      </c>
      <c r="X11" s="950">
        <f>W13</f>
        <v/>
      </c>
      <c r="Y11" s="950">
        <f>X13</f>
        <v/>
      </c>
      <c r="Z11" s="950">
        <f>Y13</f>
        <v/>
      </c>
      <c r="AA11" s="950">
        <f>Z13</f>
        <v/>
      </c>
      <c r="AB11" s="950">
        <f>AA13</f>
        <v/>
      </c>
      <c r="AC11" s="950">
        <f>AB13</f>
        <v/>
      </c>
      <c r="AD11" s="950">
        <f>AC13</f>
        <v/>
      </c>
      <c r="AE11" s="950">
        <f>AD13</f>
        <v/>
      </c>
      <c r="AF11" s="950">
        <f>AE13</f>
        <v/>
      </c>
      <c r="AG11" s="950">
        <f>AF13</f>
        <v/>
      </c>
      <c r="AH11" s="950">
        <f>AG13</f>
        <v/>
      </c>
      <c r="AI11" s="950">
        <f>AH13</f>
        <v/>
      </c>
      <c r="AJ11" s="950">
        <f>AI13</f>
        <v/>
      </c>
      <c r="AK11" s="950">
        <f>AJ13</f>
        <v/>
      </c>
      <c r="AL11" s="950">
        <f>AK13</f>
        <v/>
      </c>
      <c r="AM11" s="950">
        <f>AL13</f>
        <v/>
      </c>
      <c r="AN11" s="950">
        <f>AM13</f>
        <v/>
      </c>
      <c r="AO11" s="950">
        <f>AN13</f>
        <v/>
      </c>
      <c r="AP11" s="950">
        <f>AO13</f>
        <v/>
      </c>
      <c r="AQ11" s="950">
        <f>AP13</f>
        <v/>
      </c>
      <c r="AR11" s="950">
        <f>AQ13</f>
        <v/>
      </c>
      <c r="AS11" s="950">
        <f>AR13</f>
        <v/>
      </c>
      <c r="AT11" s="950">
        <f>AS13</f>
        <v/>
      </c>
      <c r="AU11" s="950">
        <f>AT13</f>
        <v/>
      </c>
      <c r="AV11" s="950">
        <f>AU13</f>
        <v/>
      </c>
      <c r="AW11" s="950">
        <f>AV13</f>
        <v/>
      </c>
      <c r="AX11" s="950">
        <f>AW13</f>
        <v/>
      </c>
      <c r="AY11" s="950">
        <f>AX13</f>
        <v/>
      </c>
      <c r="AZ11" s="950">
        <f>AY13</f>
        <v/>
      </c>
      <c r="BA11" s="950">
        <f>AZ13</f>
        <v/>
      </c>
      <c r="BB11" s="950">
        <f>BA13</f>
        <v/>
      </c>
      <c r="BC11" s="950">
        <f>BB13</f>
        <v/>
      </c>
      <c r="BD11" s="950">
        <f>BC13</f>
        <v/>
      </c>
      <c r="BE11" s="950">
        <f>BD13</f>
        <v/>
      </c>
      <c r="BF11" s="950">
        <f>BE13</f>
        <v/>
      </c>
      <c r="BG11" s="950">
        <f>BF13</f>
        <v/>
      </c>
      <c r="BH11" s="950">
        <f>BG13</f>
        <v/>
      </c>
      <c r="BI11" s="950">
        <f>BH13</f>
        <v/>
      </c>
      <c r="BJ11" s="950">
        <f>BI13</f>
        <v/>
      </c>
      <c r="BK11" s="950">
        <f>BJ13</f>
        <v/>
      </c>
      <c r="BL11" s="950">
        <f>BK13</f>
        <v/>
      </c>
      <c r="BM11" s="950">
        <f>BL13</f>
        <v/>
      </c>
      <c r="BN11" s="950">
        <f>BM13</f>
        <v/>
      </c>
      <c r="BO11" s="950">
        <f>BN13</f>
        <v/>
      </c>
      <c r="BP11" s="950">
        <f>BO13</f>
        <v/>
      </c>
      <c r="BQ11" s="950">
        <f>BP13</f>
        <v/>
      </c>
      <c r="BR11" s="950">
        <f>BQ13</f>
        <v/>
      </c>
      <c r="BS11" s="950">
        <f>BR13</f>
        <v/>
      </c>
      <c r="BT11" s="950">
        <f>BS13</f>
        <v/>
      </c>
      <c r="BU11" s="950">
        <f>BT13</f>
        <v/>
      </c>
      <c r="BV11" s="950">
        <f>BU13</f>
        <v/>
      </c>
      <c r="BW11" s="950">
        <f>BV13</f>
        <v/>
      </c>
      <c r="BX11" s="950">
        <f>BW13</f>
        <v/>
      </c>
      <c r="BY11" s="950">
        <f>BX13</f>
        <v/>
      </c>
      <c r="BZ11" s="950">
        <f>BY13</f>
        <v/>
      </c>
      <c r="CA11" s="950">
        <f>BZ13</f>
        <v/>
      </c>
      <c r="CB11" s="950">
        <f>CA13</f>
        <v/>
      </c>
      <c r="CC11" s="950">
        <f>CB13</f>
        <v/>
      </c>
      <c r="CD11" s="950">
        <f>CC13</f>
        <v/>
      </c>
      <c r="CE11" s="950">
        <f>CD13</f>
        <v/>
      </c>
      <c r="CF11" s="950">
        <f>CE13</f>
        <v/>
      </c>
      <c r="CG11" s="950">
        <f>CF13</f>
        <v/>
      </c>
      <c r="CH11" s="950">
        <f>CG13</f>
        <v/>
      </c>
      <c r="CI11" s="950">
        <f>CH13</f>
        <v/>
      </c>
      <c r="CJ11" s="950">
        <f>CI13</f>
        <v/>
      </c>
      <c r="CK11" s="950">
        <f>CJ13</f>
        <v/>
      </c>
      <c r="CL11" s="950">
        <f>CK13</f>
        <v/>
      </c>
      <c r="CM11" s="950">
        <f>CL13</f>
        <v/>
      </c>
      <c r="CN11" s="950">
        <f>CM13</f>
        <v/>
      </c>
      <c r="CO11" s="950">
        <f>CN13</f>
        <v/>
      </c>
      <c r="CP11" s="950">
        <f>CO13</f>
        <v/>
      </c>
      <c r="CQ11" s="950">
        <f>CP13</f>
        <v/>
      </c>
      <c r="CR11" s="950">
        <f>CQ13</f>
        <v/>
      </c>
      <c r="CS11" s="950">
        <f>CR13</f>
        <v/>
      </c>
      <c r="CT11" s="950">
        <f>CS13</f>
        <v/>
      </c>
      <c r="CU11" s="950">
        <f>CT13</f>
        <v/>
      </c>
      <c r="CV11" s="950">
        <f>CU13</f>
        <v/>
      </c>
      <c r="CW11" s="950">
        <f>CV13</f>
        <v/>
      </c>
      <c r="CX11" s="950">
        <f>CW13</f>
        <v/>
      </c>
      <c r="CY11" s="950">
        <f>CX13</f>
        <v/>
      </c>
      <c r="CZ11" s="950">
        <f>CY13</f>
        <v/>
      </c>
      <c r="DA11" s="950">
        <f>CZ13</f>
        <v/>
      </c>
      <c r="DB11" s="950">
        <f>DA13</f>
        <v/>
      </c>
      <c r="DC11" s="950">
        <f>DB13</f>
        <v/>
      </c>
      <c r="DD11" s="950">
        <f>DC13</f>
        <v/>
      </c>
      <c r="DE11" s="950">
        <f>DD13</f>
        <v/>
      </c>
      <c r="DF11" s="950">
        <f>DE13</f>
        <v/>
      </c>
      <c r="DG11" s="950">
        <f>DF13</f>
        <v/>
      </c>
      <c r="DH11" s="950">
        <f>DG13</f>
        <v/>
      </c>
      <c r="DI11" s="950">
        <f>DH13</f>
        <v/>
      </c>
      <c r="DJ11" s="950">
        <f>DI13</f>
        <v/>
      </c>
      <c r="DK11" s="950">
        <f>DJ13</f>
        <v/>
      </c>
      <c r="DL11" s="950">
        <f>DK13</f>
        <v/>
      </c>
      <c r="DM11" s="950">
        <f>DL13</f>
        <v/>
      </c>
      <c r="DN11" s="950">
        <f>DM13</f>
        <v/>
      </c>
      <c r="DO11" s="950">
        <f>DN13</f>
        <v/>
      </c>
      <c r="DP11" s="950">
        <f>DO13</f>
        <v/>
      </c>
      <c r="DQ11" s="950">
        <f>DP13</f>
        <v/>
      </c>
      <c r="DR11" s="950">
        <f>DQ13</f>
        <v/>
      </c>
      <c r="DS11" s="950">
        <f>DR13</f>
        <v/>
      </c>
      <c r="DT11" s="950">
        <f>DS13</f>
        <v/>
      </c>
      <c r="DU11" s="950">
        <f>DT13</f>
        <v/>
      </c>
      <c r="DV11" s="950">
        <f>DU13</f>
        <v/>
      </c>
      <c r="DW11" s="950">
        <f>DV13</f>
        <v/>
      </c>
      <c r="DX11" s="950">
        <f>DW13</f>
        <v/>
      </c>
      <c r="DY11" s="950">
        <f>DX13</f>
        <v/>
      </c>
      <c r="DZ11" s="950">
        <f>DY13</f>
        <v/>
      </c>
      <c r="EA11" s="950">
        <f>DZ13</f>
        <v/>
      </c>
      <c r="EB11" s="950">
        <f>EA13</f>
        <v/>
      </c>
      <c r="EC11" s="950">
        <f>EB13</f>
        <v/>
      </c>
      <c r="ED11" s="950">
        <f>EC13</f>
        <v/>
      </c>
      <c r="EE11" s="950">
        <f>ED13</f>
        <v/>
      </c>
      <c r="EF11" s="950">
        <f>EE13</f>
        <v/>
      </c>
      <c r="EG11" s="950">
        <f>EF13</f>
        <v/>
      </c>
      <c r="EH11" s="950">
        <f>EG13</f>
        <v/>
      </c>
      <c r="EI11" s="950">
        <f>EH13</f>
        <v/>
      </c>
      <c r="EJ11" s="950">
        <f>EI13</f>
        <v/>
      </c>
      <c r="EK11" s="950">
        <f>EJ13</f>
        <v/>
      </c>
      <c r="EL11" s="950">
        <f>EK13</f>
        <v/>
      </c>
      <c r="EM11" s="950">
        <f>EL13</f>
        <v/>
      </c>
      <c r="EN11" s="950">
        <f>EM13</f>
        <v/>
      </c>
      <c r="EO11" s="950">
        <f>EN13</f>
        <v/>
      </c>
      <c r="EP11" s="950">
        <f>EO13</f>
        <v/>
      </c>
      <c r="EQ11" s="950">
        <f>EP13</f>
        <v/>
      </c>
      <c r="ER11" s="950">
        <f>EQ13</f>
        <v/>
      </c>
      <c r="ES11" s="950">
        <f>ER13</f>
        <v/>
      </c>
      <c r="ET11" s="950">
        <f>ES13</f>
        <v/>
      </c>
      <c r="EU11" s="950">
        <f>ET13</f>
        <v/>
      </c>
      <c r="EV11" s="950">
        <f>EU13</f>
        <v/>
      </c>
    </row>
    <row r="12" outlineLevel="1" ht="15" customHeight="1" s="546">
      <c r="C12" s="951">
        <f>R12</f>
        <v/>
      </c>
      <c r="E12" s="959" t="n"/>
      <c r="G12" s="961">
        <f>SUMIFS($U12:$EW12,$U$2:$EW$2,G$2)</f>
        <v/>
      </c>
      <c r="H12" s="961">
        <f>SUMIFS($U12:$EW12,$U$2:$EW$2,H$2)</f>
        <v/>
      </c>
      <c r="I12" s="961">
        <f>SUMIFS($U12:$EW12,$U$2:$EW$2,I$2)</f>
        <v/>
      </c>
      <c r="J12" s="961">
        <f>SUMIFS($U12:$EW12,$U$2:$EW$2,J$2)</f>
        <v/>
      </c>
      <c r="K12" s="961">
        <f>SUMIFS($U12:$EW12,$U$2:$EW$2,K$2)</f>
        <v/>
      </c>
      <c r="L12" s="961">
        <f>SUMIFS($U12:$EW12,$U$2:$EW$2,L$2)</f>
        <v/>
      </c>
      <c r="M12" s="961">
        <f>SUMIFS($U12:$EW12,$U$2:$EW$2,M$2)</f>
        <v/>
      </c>
      <c r="N12" s="961">
        <f>SUMIFS($U12:$EW12,$U$2:$EW$2,N$2)</f>
        <v/>
      </c>
      <c r="O12" s="961">
        <f>SUMIFS($U12:$EW12,$U$2:$EW$2,O$2)</f>
        <v/>
      </c>
      <c r="P12" s="962">
        <f>SUMIFS($U12:$EW12,$U$2:$EW$2,P$2)</f>
        <v/>
      </c>
      <c r="R12" s="759" t="inlineStr">
        <is>
          <t>Units Renovated</t>
        </is>
      </c>
      <c r="T12" s="958" t="n"/>
      <c r="U12" s="950">
        <f>IF(AND(U3&gt;=Inputs!$N$45,'Cash Flows - Strike'!U3&lt;Inputs!$N$49),Inputs!$N$46,IF(U3=Inputs!$N$49,Inputs!$N$47-SUM('Cash Flows - Strike'!$T$12:T12),0))</f>
        <v/>
      </c>
      <c r="V12" s="950">
        <f>IF(AND(V3&gt;=Inputs!$N$45,'Cash Flows - Strike'!V3&lt;Inputs!$N$49),Inputs!$N$46,IF(V3=Inputs!$N$49,Inputs!$N$47-SUM('Cash Flows - Strike'!$T$12:U12),0))</f>
        <v/>
      </c>
      <c r="W12" s="950">
        <f>IF(AND(W3&gt;=Inputs!$N$45,'Cash Flows - Strike'!W3&lt;Inputs!$N$49),Inputs!$N$46,IF(W3=Inputs!$N$49,Inputs!$N$47-SUM('Cash Flows - Strike'!$T$12:V12),0))</f>
        <v/>
      </c>
      <c r="X12" s="950">
        <f>IF(AND(X3&gt;=Inputs!$N$45,'Cash Flows - Strike'!X3&lt;Inputs!$N$49),Inputs!$N$46,IF(X3=Inputs!$N$49,Inputs!$N$47-SUM('Cash Flows - Strike'!$T$12:W12),0))</f>
        <v/>
      </c>
      <c r="Y12" s="950">
        <f>IF(AND(Y3&gt;=Inputs!$N$45,'Cash Flows - Strike'!Y3&lt;Inputs!$N$49),Inputs!$N$46,IF(Y3=Inputs!$N$49,Inputs!$N$47-SUM('Cash Flows - Strike'!$T$12:X12),0))</f>
        <v/>
      </c>
      <c r="Z12" s="950">
        <f>IF(AND(Z3&gt;=Inputs!$N$45,'Cash Flows - Strike'!Z3&lt;Inputs!$N$49),Inputs!$N$46,IF(Z3=Inputs!$N$49,Inputs!$N$47-SUM('Cash Flows - Strike'!$T$12:Y12),0))</f>
        <v/>
      </c>
      <c r="AA12" s="950">
        <f>IF(AND(AA3&gt;=Inputs!$N$45,'Cash Flows - Strike'!AA3&lt;Inputs!$N$49),Inputs!$N$46,IF(AA3=Inputs!$N$49,Inputs!$N$47-SUM('Cash Flows - Strike'!$T$12:Z12),0))</f>
        <v/>
      </c>
      <c r="AB12" s="950">
        <f>IF(AND(AB3&gt;=Inputs!$N$45,'Cash Flows - Strike'!AB3&lt;Inputs!$N$49),Inputs!$N$46,IF(AB3=Inputs!$N$49,Inputs!$N$47-SUM('Cash Flows - Strike'!$T$12:AA12),0))</f>
        <v/>
      </c>
      <c r="AC12" s="950">
        <f>IF(AND(AC3&gt;=Inputs!$N$45,'Cash Flows - Strike'!AC3&lt;Inputs!$N$49),Inputs!$N$46,IF(AC3=Inputs!$N$49,Inputs!$N$47-SUM('Cash Flows - Strike'!$T$12:AB12),0))</f>
        <v/>
      </c>
      <c r="AD12" s="950">
        <f>IF(AND(AD3&gt;=Inputs!$N$45,'Cash Flows - Strike'!AD3&lt;Inputs!$N$49),Inputs!$N$46,IF(AD3=Inputs!$N$49,Inputs!$N$47-SUM('Cash Flows - Strike'!$T$12:AC12),0))</f>
        <v/>
      </c>
      <c r="AE12" s="950">
        <f>IF(AND(AE3&gt;=Inputs!$N$45,'Cash Flows - Strike'!AE3&lt;Inputs!$N$49),Inputs!$N$46,IF(AE3=Inputs!$N$49,Inputs!$N$47-SUM('Cash Flows - Strike'!$T$12:AD12),0))</f>
        <v/>
      </c>
      <c r="AF12" s="950">
        <f>IF(AND(AF3&gt;=Inputs!$N$45,'Cash Flows - Strike'!AF3&lt;Inputs!$N$49),Inputs!$N$46,IF(AF3=Inputs!$N$49,Inputs!$N$47-SUM('Cash Flows - Strike'!$T$12:AE12),0))</f>
        <v/>
      </c>
      <c r="AG12" s="950">
        <f>IF(AND(AG3&gt;=Inputs!$N$45,'Cash Flows - Strike'!AG3&lt;Inputs!$N$49),Inputs!$N$46,IF(AG3=Inputs!$N$49,Inputs!$N$47-SUM('Cash Flows - Strike'!$T$12:AF12),0))</f>
        <v/>
      </c>
      <c r="AH12" s="950">
        <f>IF(AND(AH3&gt;=Inputs!$N$45,'Cash Flows - Strike'!AH3&lt;Inputs!$N$49),Inputs!$N$46,IF(AH3=Inputs!$N$49,Inputs!$N$47-SUM('Cash Flows - Strike'!$T$12:AG12),0))</f>
        <v/>
      </c>
      <c r="AI12" s="950">
        <f>IF(AND(AI3&gt;=Inputs!$N$45,'Cash Flows - Strike'!AI3&lt;Inputs!$N$49),Inputs!$N$46,IF(AI3=Inputs!$N$49,Inputs!$N$47-SUM('Cash Flows - Strike'!$T$12:AH12),0))</f>
        <v/>
      </c>
      <c r="AJ12" s="950">
        <f>IF(AND(AJ3&gt;=Inputs!$N$45,'Cash Flows - Strike'!AJ3&lt;Inputs!$N$49),Inputs!$N$46,IF(AJ3=Inputs!$N$49,Inputs!$N$47-SUM('Cash Flows - Strike'!$T$12:AI12),0))</f>
        <v/>
      </c>
      <c r="AK12" s="950">
        <f>IF(AND(AK3&gt;=Inputs!$N$45,'Cash Flows - Strike'!AK3&lt;Inputs!$N$49),Inputs!$N$46,IF(AK3=Inputs!$N$49,Inputs!$N$47-SUM('Cash Flows - Strike'!$T$12:AJ12),0))</f>
        <v/>
      </c>
      <c r="AL12" s="950">
        <f>IF(AND(AL3&gt;=Inputs!$N$45,'Cash Flows - Strike'!AL3&lt;Inputs!$N$49),Inputs!$N$46,IF(AL3=Inputs!$N$49,Inputs!$N$47-SUM('Cash Flows - Strike'!$T$12:AK12),0))</f>
        <v/>
      </c>
      <c r="AM12" s="950">
        <f>IF(AND(AM3&gt;=Inputs!$N$45,'Cash Flows - Strike'!AM3&lt;Inputs!$N$49),Inputs!$N$46,IF(AM3=Inputs!$N$49,Inputs!$N$47-SUM('Cash Flows - Strike'!$T$12:AL12),0))</f>
        <v/>
      </c>
      <c r="AN12" s="950">
        <f>IF(AND(AN3&gt;=Inputs!$N$45,'Cash Flows - Strike'!AN3&lt;Inputs!$N$49),Inputs!$N$46,IF(AN3=Inputs!$N$49,Inputs!$N$47-SUM('Cash Flows - Strike'!$T$12:AM12),0))</f>
        <v/>
      </c>
      <c r="AO12" s="950">
        <f>IF(AND(AO3&gt;=Inputs!$N$45,'Cash Flows - Strike'!AO3&lt;Inputs!$N$49),Inputs!$N$46,IF(AO3=Inputs!$N$49,Inputs!$N$47-SUM('Cash Flows - Strike'!$T$12:AN12),0))</f>
        <v/>
      </c>
      <c r="AP12" s="950">
        <f>IF(AND(AP3&gt;=Inputs!$N$45,'Cash Flows - Strike'!AP3&lt;Inputs!$N$49),Inputs!$N$46,IF(AP3=Inputs!$N$49,Inputs!$N$47-SUM('Cash Flows - Strike'!$T$12:AO12),0))</f>
        <v/>
      </c>
      <c r="AQ12" s="950">
        <f>IF(AND(AQ3&gt;=Inputs!$N$45,'Cash Flows - Strike'!AQ3&lt;Inputs!$N$49),Inputs!$N$46,IF(AQ3=Inputs!$N$49,Inputs!$N$47-SUM('Cash Flows - Strike'!$T$12:AP12),0))</f>
        <v/>
      </c>
      <c r="AR12" s="950">
        <f>IF(AND(AR3&gt;=Inputs!$N$45,'Cash Flows - Strike'!AR3&lt;Inputs!$N$49),Inputs!$N$46,IF(AR3=Inputs!$N$49,Inputs!$N$47-SUM('Cash Flows - Strike'!$T$12:AQ12),0))</f>
        <v/>
      </c>
      <c r="AS12" s="950">
        <f>IF(AND(AS3&gt;=Inputs!$N$45,'Cash Flows - Strike'!AS3&lt;Inputs!$N$49),Inputs!$N$46,IF(AS3=Inputs!$N$49,Inputs!$N$47-SUM('Cash Flows - Strike'!$T$12:AR12),0))</f>
        <v/>
      </c>
      <c r="AT12" s="950">
        <f>IF(AND(AT3&gt;=Inputs!$N$45,'Cash Flows - Strike'!AT3&lt;Inputs!$N$49),Inputs!$N$46,IF(AT3=Inputs!$N$49,Inputs!$N$47-SUM('Cash Flows - Strike'!$T$12:AS12),0))</f>
        <v/>
      </c>
      <c r="AU12" s="950">
        <f>IF(AND(AU3&gt;=Inputs!$N$45,'Cash Flows - Strike'!AU3&lt;Inputs!$N$49),Inputs!$N$46,IF(AU3=Inputs!$N$49,Inputs!$N$47-SUM('Cash Flows - Strike'!$T$12:AT12),0))</f>
        <v/>
      </c>
      <c r="AV12" s="950">
        <f>IF(AND(AV3&gt;=Inputs!$N$45,'Cash Flows - Strike'!AV3&lt;Inputs!$N$49),Inputs!$N$46,IF(AV3=Inputs!$N$49,Inputs!$N$47-SUM('Cash Flows - Strike'!$T$12:AU12),0))</f>
        <v/>
      </c>
      <c r="AW12" s="950">
        <f>IF(AND(AW3&gt;=Inputs!$N$45,'Cash Flows - Strike'!AW3&lt;Inputs!$N$49),Inputs!$N$46,IF(AW3=Inputs!$N$49,Inputs!$N$47-SUM('Cash Flows - Strike'!$T$12:AV12),0))</f>
        <v/>
      </c>
      <c r="AX12" s="950">
        <f>IF(AND(AX3&gt;=Inputs!$N$45,'Cash Flows - Strike'!AX3&lt;Inputs!$N$49),Inputs!$N$46,IF(AX3=Inputs!$N$49,Inputs!$N$47-SUM('Cash Flows - Strike'!$T$12:AW12),0))</f>
        <v/>
      </c>
      <c r="AY12" s="950">
        <f>IF(AND(AY3&gt;=Inputs!$N$45,'Cash Flows - Strike'!AY3&lt;Inputs!$N$49),Inputs!$N$46,IF(AY3=Inputs!$N$49,Inputs!$N$47-SUM('Cash Flows - Strike'!$T$12:AX12),0))</f>
        <v/>
      </c>
      <c r="AZ12" s="950">
        <f>IF(AND(AZ3&gt;=Inputs!$N$45,'Cash Flows - Strike'!AZ3&lt;Inputs!$N$49),Inputs!$N$46,IF(AZ3=Inputs!$N$49,Inputs!$N$47-SUM('Cash Flows - Strike'!$T$12:AY12),0))</f>
        <v/>
      </c>
      <c r="BA12" s="950">
        <f>IF(AND(BA3&gt;=Inputs!$N$45,'Cash Flows - Strike'!BA3&lt;Inputs!$N$49),Inputs!$N$46,IF(BA3=Inputs!$N$49,Inputs!$N$47-SUM('Cash Flows - Strike'!$T$12:AZ12),0))</f>
        <v/>
      </c>
      <c r="BB12" s="950">
        <f>IF(AND(BB3&gt;=Inputs!$N$45,'Cash Flows - Strike'!BB3&lt;Inputs!$N$49),Inputs!$N$46,IF(BB3=Inputs!$N$49,Inputs!$N$47-SUM('Cash Flows - Strike'!$T$12:BA12),0))</f>
        <v/>
      </c>
      <c r="BC12" s="950">
        <f>IF(AND(BC3&gt;=Inputs!$N$45,'Cash Flows - Strike'!BC3&lt;Inputs!$N$49),Inputs!$N$46,IF(BC3=Inputs!$N$49,Inputs!$N$47-SUM('Cash Flows - Strike'!$T$12:BB12),0))</f>
        <v/>
      </c>
      <c r="BD12" s="950">
        <f>IF(AND(BD3&gt;=Inputs!$N$45,'Cash Flows - Strike'!BD3&lt;Inputs!$N$49),Inputs!$N$46,IF(BD3=Inputs!$N$49,Inputs!$N$47-SUM('Cash Flows - Strike'!$T$12:BC12),0))</f>
        <v/>
      </c>
      <c r="BE12" s="950">
        <f>IF(AND(BE3&gt;=Inputs!$N$45,'Cash Flows - Strike'!BE3&lt;Inputs!$N$49),Inputs!$N$46,IF(BE3=Inputs!$N$49,Inputs!$N$47-SUM('Cash Flows - Strike'!$T$12:BD12),0))</f>
        <v/>
      </c>
      <c r="BF12" s="950">
        <f>IF(AND(BF3&gt;=Inputs!$N$45,'Cash Flows - Strike'!BF3&lt;Inputs!$N$49),Inputs!$N$46,IF(BF3=Inputs!$N$49,Inputs!$N$47-SUM('Cash Flows - Strike'!$T$12:BE12),0))</f>
        <v/>
      </c>
      <c r="BG12" s="950">
        <f>IF(AND(BG3&gt;=Inputs!$N$45,'Cash Flows - Strike'!BG3&lt;Inputs!$N$49),Inputs!$N$46,IF(BG3=Inputs!$N$49,Inputs!$N$47-SUM('Cash Flows - Strike'!$T$12:BF12),0))</f>
        <v/>
      </c>
      <c r="BH12" s="950">
        <f>IF(AND(BH3&gt;=Inputs!$N$45,'Cash Flows - Strike'!BH3&lt;Inputs!$N$49),Inputs!$N$46,IF(BH3=Inputs!$N$49,Inputs!$N$47-SUM('Cash Flows - Strike'!$T$12:BG12),0))</f>
        <v/>
      </c>
      <c r="BI12" s="950">
        <f>IF(AND(BI3&gt;=Inputs!$N$45,'Cash Flows - Strike'!BI3&lt;Inputs!$N$49),Inputs!$N$46,IF(BI3=Inputs!$N$49,Inputs!$N$47-SUM('Cash Flows - Strike'!$T$12:BH12),0))</f>
        <v/>
      </c>
      <c r="BJ12" s="950">
        <f>IF(AND(BJ3&gt;=Inputs!$N$45,'Cash Flows - Strike'!BJ3&lt;Inputs!$N$49),Inputs!$N$46,IF(BJ3=Inputs!$N$49,Inputs!$N$47-SUM('Cash Flows - Strike'!$T$12:BI12),0))</f>
        <v/>
      </c>
      <c r="BK12" s="950">
        <f>IF(AND(BK3&gt;=Inputs!$N$45,'Cash Flows - Strike'!BK3&lt;Inputs!$N$49),Inputs!$N$46,IF(BK3=Inputs!$N$49,Inputs!$N$47-SUM('Cash Flows - Strike'!$T$12:BJ12),0))</f>
        <v/>
      </c>
      <c r="BL12" s="950">
        <f>IF(AND(BL3&gt;=Inputs!$N$45,'Cash Flows - Strike'!BL3&lt;Inputs!$N$49),Inputs!$N$46,IF(BL3=Inputs!$N$49,Inputs!$N$47-SUM('Cash Flows - Strike'!$T$12:BK12),0))</f>
        <v/>
      </c>
      <c r="BM12" s="950">
        <f>IF(AND(BM3&gt;=Inputs!$N$45,'Cash Flows - Strike'!BM3&lt;Inputs!$N$49),Inputs!$N$46,IF(BM3=Inputs!$N$49,Inputs!$N$47-SUM('Cash Flows - Strike'!$T$12:BL12),0))</f>
        <v/>
      </c>
      <c r="BN12" s="950">
        <f>IF(AND(BN3&gt;=Inputs!$N$45,'Cash Flows - Strike'!BN3&lt;Inputs!$N$49),Inputs!$N$46,IF(BN3=Inputs!$N$49,Inputs!$N$47-SUM('Cash Flows - Strike'!$T$12:BM12),0))</f>
        <v/>
      </c>
      <c r="BO12" s="950">
        <f>IF(AND(BO3&gt;=Inputs!$N$45,'Cash Flows - Strike'!BO3&lt;Inputs!$N$49),Inputs!$N$46,IF(BO3=Inputs!$N$49,Inputs!$N$47-SUM('Cash Flows - Strike'!$T$12:BN12),0))</f>
        <v/>
      </c>
      <c r="BP12" s="950">
        <f>IF(AND(BP3&gt;=Inputs!$N$45,'Cash Flows - Strike'!BP3&lt;Inputs!$N$49),Inputs!$N$46,IF(BP3=Inputs!$N$49,Inputs!$N$47-SUM('Cash Flows - Strike'!$T$12:BO12),0))</f>
        <v/>
      </c>
      <c r="BQ12" s="950">
        <f>IF(AND(BQ3&gt;=Inputs!$N$45,'Cash Flows - Strike'!BQ3&lt;Inputs!$N$49),Inputs!$N$46,IF(BQ3=Inputs!$N$49,Inputs!$N$47-SUM('Cash Flows - Strike'!$T$12:BP12),0))</f>
        <v/>
      </c>
      <c r="BR12" s="950">
        <f>IF(AND(BR3&gt;=Inputs!$N$45,'Cash Flows - Strike'!BR3&lt;Inputs!$N$49),Inputs!$N$46,IF(BR3=Inputs!$N$49,Inputs!$N$47-SUM('Cash Flows - Strike'!$T$12:BQ12),0))</f>
        <v/>
      </c>
      <c r="BS12" s="950">
        <f>IF(AND(BS3&gt;=Inputs!$N$45,'Cash Flows - Strike'!BS3&lt;Inputs!$N$49),Inputs!$N$46,IF(BS3=Inputs!$N$49,Inputs!$N$47-SUM('Cash Flows - Strike'!$T$12:BR12),0))</f>
        <v/>
      </c>
      <c r="BT12" s="950">
        <f>IF(AND(BT3&gt;=Inputs!$N$45,'Cash Flows - Strike'!BT3&lt;Inputs!$N$49),Inputs!$N$46,IF(BT3=Inputs!$N$49,Inputs!$N$47-SUM('Cash Flows - Strike'!$T$12:BS12),0))</f>
        <v/>
      </c>
      <c r="BU12" s="950">
        <f>IF(AND(BU3&gt;=Inputs!$N$45,'Cash Flows - Strike'!BU3&lt;Inputs!$N$49),Inputs!$N$46,IF(BU3=Inputs!$N$49,Inputs!$N$47-SUM('Cash Flows - Strike'!$T$12:BT12),0))</f>
        <v/>
      </c>
      <c r="BV12" s="950">
        <f>IF(AND(BV3&gt;=Inputs!$N$45,'Cash Flows - Strike'!BV3&lt;Inputs!$N$49),Inputs!$N$46,IF(BV3=Inputs!$N$49,Inputs!$N$47-SUM('Cash Flows - Strike'!$T$12:BU12),0))</f>
        <v/>
      </c>
      <c r="BW12" s="950">
        <f>IF(AND(BW3&gt;=Inputs!$N$45,'Cash Flows - Strike'!BW3&lt;Inputs!$N$49),Inputs!$N$46,IF(BW3=Inputs!$N$49,Inputs!$N$47-SUM('Cash Flows - Strike'!$T$12:BV12),0))</f>
        <v/>
      </c>
      <c r="BX12" s="950">
        <f>IF(AND(BX3&gt;=Inputs!$N$45,'Cash Flows - Strike'!BX3&lt;Inputs!$N$49),Inputs!$N$46,IF(BX3=Inputs!$N$49,Inputs!$N$47-SUM('Cash Flows - Strike'!$T$12:BW12),0))</f>
        <v/>
      </c>
      <c r="BY12" s="950">
        <f>IF(AND(BY3&gt;=Inputs!$N$45,'Cash Flows - Strike'!BY3&lt;Inputs!$N$49),Inputs!$N$46,IF(BY3=Inputs!$N$49,Inputs!$N$47-SUM('Cash Flows - Strike'!$T$12:BX12),0))</f>
        <v/>
      </c>
      <c r="BZ12" s="950">
        <f>IF(AND(BZ3&gt;=Inputs!$N$45,'Cash Flows - Strike'!BZ3&lt;Inputs!$N$49),Inputs!$N$46,IF(BZ3=Inputs!$N$49,Inputs!$N$47-SUM('Cash Flows - Strike'!$T$12:BY12),0))</f>
        <v/>
      </c>
      <c r="CA12" s="950">
        <f>IF(AND(CA3&gt;=Inputs!$N$45,'Cash Flows - Strike'!CA3&lt;Inputs!$N$49),Inputs!$N$46,IF(CA3=Inputs!$N$49,Inputs!$N$47-SUM('Cash Flows - Strike'!$T$12:BZ12),0))</f>
        <v/>
      </c>
      <c r="CB12" s="950">
        <f>IF(AND(CB3&gt;=Inputs!$N$45,'Cash Flows - Strike'!CB3&lt;Inputs!$N$49),Inputs!$N$46,IF(CB3=Inputs!$N$49,Inputs!$N$47-SUM('Cash Flows - Strike'!$T$12:CA12),0))</f>
        <v/>
      </c>
      <c r="CC12" s="950">
        <f>IF(AND(CC3&gt;=Inputs!$N$45,'Cash Flows - Strike'!CC3&lt;Inputs!$N$49),Inputs!$N$46,IF(CC3=Inputs!$N$49,Inputs!$N$47-SUM('Cash Flows - Strike'!$T$12:CB12),0))</f>
        <v/>
      </c>
      <c r="CD12" s="950">
        <f>IF(AND(CD3&gt;=Inputs!$N$45,'Cash Flows - Strike'!CD3&lt;Inputs!$N$49),Inputs!$N$46,IF(CD3=Inputs!$N$49,Inputs!$N$47-SUM('Cash Flows - Strike'!$T$12:CC12),0))</f>
        <v/>
      </c>
      <c r="CE12" s="950">
        <f>IF(AND(CE3&gt;=Inputs!$N$45,'Cash Flows - Strike'!CE3&lt;Inputs!$N$49),Inputs!$N$46,IF(CE3=Inputs!$N$49,Inputs!$N$47-SUM('Cash Flows - Strike'!$T$12:CD12),0))</f>
        <v/>
      </c>
      <c r="CF12" s="950">
        <f>IF(AND(CF3&gt;=Inputs!$N$45,'Cash Flows - Strike'!CF3&lt;Inputs!$N$49),Inputs!$N$46,IF(CF3=Inputs!$N$49,Inputs!$N$47-SUM('Cash Flows - Strike'!$T$12:CE12),0))</f>
        <v/>
      </c>
      <c r="CG12" s="950">
        <f>IF(AND(CG3&gt;=Inputs!$N$45,'Cash Flows - Strike'!CG3&lt;Inputs!$N$49),Inputs!$N$46,IF(CG3=Inputs!$N$49,Inputs!$N$47-SUM('Cash Flows - Strike'!$T$12:CF12),0))</f>
        <v/>
      </c>
      <c r="CH12" s="950">
        <f>IF(AND(CH3&gt;=Inputs!$N$45,'Cash Flows - Strike'!CH3&lt;Inputs!$N$49),Inputs!$N$46,IF(CH3=Inputs!$N$49,Inputs!$N$47-SUM('Cash Flows - Strike'!$T$12:CG12),0))</f>
        <v/>
      </c>
      <c r="CI12" s="950">
        <f>IF(AND(CI3&gt;=Inputs!$N$45,'Cash Flows - Strike'!CI3&lt;Inputs!$N$49),Inputs!$N$46,IF(CI3=Inputs!$N$49,Inputs!$N$47-SUM('Cash Flows - Strike'!$T$12:CH12),0))</f>
        <v/>
      </c>
      <c r="CJ12" s="950">
        <f>IF(AND(CJ3&gt;=Inputs!$N$45,'Cash Flows - Strike'!CJ3&lt;Inputs!$N$49),Inputs!$N$46,IF(CJ3=Inputs!$N$49,Inputs!$N$47-SUM('Cash Flows - Strike'!$T$12:CI12),0))</f>
        <v/>
      </c>
      <c r="CK12" s="950">
        <f>IF(AND(CK3&gt;=Inputs!$N$45,'Cash Flows - Strike'!CK3&lt;Inputs!$N$49),Inputs!$N$46,IF(CK3=Inputs!$N$49,Inputs!$N$47-SUM('Cash Flows - Strike'!$T$12:CJ12),0))</f>
        <v/>
      </c>
      <c r="CL12" s="950">
        <f>IF(AND(CL3&gt;=Inputs!$N$45,'Cash Flows - Strike'!CL3&lt;Inputs!$N$49),Inputs!$N$46,IF(CL3=Inputs!$N$49,Inputs!$N$47-SUM('Cash Flows - Strike'!$T$12:CK12),0))</f>
        <v/>
      </c>
      <c r="CM12" s="950">
        <f>IF(AND(CM3&gt;=Inputs!$N$45,'Cash Flows - Strike'!CM3&lt;Inputs!$N$49),Inputs!$N$46,IF(CM3=Inputs!$N$49,Inputs!$N$47-SUM('Cash Flows - Strike'!$T$12:CL12),0))</f>
        <v/>
      </c>
      <c r="CN12" s="950">
        <f>IF(AND(CN3&gt;=Inputs!$N$45,'Cash Flows - Strike'!CN3&lt;Inputs!$N$49),Inputs!$N$46,IF(CN3=Inputs!$N$49,Inputs!$N$47-SUM('Cash Flows - Strike'!$T$12:CM12),0))</f>
        <v/>
      </c>
      <c r="CO12" s="950">
        <f>IF(AND(CO3&gt;=Inputs!$N$45,'Cash Flows - Strike'!CO3&lt;Inputs!$N$49),Inputs!$N$46,IF(CO3=Inputs!$N$49,Inputs!$N$47-SUM('Cash Flows - Strike'!$T$12:CN12),0))</f>
        <v/>
      </c>
      <c r="CP12" s="950">
        <f>IF(AND(CP3&gt;=Inputs!$N$45,'Cash Flows - Strike'!CP3&lt;Inputs!$N$49),Inputs!$N$46,IF(CP3=Inputs!$N$49,Inputs!$N$47-SUM('Cash Flows - Strike'!$T$12:CO12),0))</f>
        <v/>
      </c>
      <c r="CQ12" s="950">
        <f>IF(AND(CQ3&gt;=Inputs!$N$45,'Cash Flows - Strike'!CQ3&lt;Inputs!$N$49),Inputs!$N$46,IF(CQ3=Inputs!$N$49,Inputs!$N$47-SUM('Cash Flows - Strike'!$T$12:CP12),0))</f>
        <v/>
      </c>
      <c r="CR12" s="950">
        <f>IF(AND(CR3&gt;=Inputs!$N$45,'Cash Flows - Strike'!CR3&lt;Inputs!$N$49),Inputs!$N$46,IF(CR3=Inputs!$N$49,Inputs!$N$47-SUM('Cash Flows - Strike'!$T$12:CQ12),0))</f>
        <v/>
      </c>
      <c r="CS12" s="950">
        <f>IF(AND(CS3&gt;=Inputs!$N$45,'Cash Flows - Strike'!CS3&lt;Inputs!$N$49),Inputs!$N$46,IF(CS3=Inputs!$N$49,Inputs!$N$47-SUM('Cash Flows - Strike'!$T$12:CR12),0))</f>
        <v/>
      </c>
      <c r="CT12" s="950">
        <f>IF(AND(CT3&gt;=Inputs!$N$45,'Cash Flows - Strike'!CT3&lt;Inputs!$N$49),Inputs!$N$46,IF(CT3=Inputs!$N$49,Inputs!$N$47-SUM('Cash Flows - Strike'!$T$12:CS12),0))</f>
        <v/>
      </c>
      <c r="CU12" s="950">
        <f>IF(AND(CU3&gt;=Inputs!$N$45,'Cash Flows - Strike'!CU3&lt;Inputs!$N$49),Inputs!$N$46,IF(CU3=Inputs!$N$49,Inputs!$N$47-SUM('Cash Flows - Strike'!$T$12:CT12),0))</f>
        <v/>
      </c>
      <c r="CV12" s="950">
        <f>IF(AND(CV3&gt;=Inputs!$N$45,'Cash Flows - Strike'!CV3&lt;Inputs!$N$49),Inputs!$N$46,IF(CV3=Inputs!$N$49,Inputs!$N$47-SUM('Cash Flows - Strike'!$T$12:CU12),0))</f>
        <v/>
      </c>
      <c r="CW12" s="950">
        <f>IF(AND(CW3&gt;=Inputs!$N$45,'Cash Flows - Strike'!CW3&lt;Inputs!$N$49),Inputs!$N$46,IF(CW3=Inputs!$N$49,Inputs!$N$47-SUM('Cash Flows - Strike'!$T$12:CV12),0))</f>
        <v/>
      </c>
      <c r="CX12" s="950">
        <f>IF(AND(CX3&gt;=Inputs!$N$45,'Cash Flows - Strike'!CX3&lt;Inputs!$N$49),Inputs!$N$46,IF(CX3=Inputs!$N$49,Inputs!$N$47-SUM('Cash Flows - Strike'!$T$12:CW12),0))</f>
        <v/>
      </c>
      <c r="CY12" s="950">
        <f>IF(AND(CY3&gt;=Inputs!$N$45,'Cash Flows - Strike'!CY3&lt;Inputs!$N$49),Inputs!$N$46,IF(CY3=Inputs!$N$49,Inputs!$N$47-SUM('Cash Flows - Strike'!$T$12:CX12),0))</f>
        <v/>
      </c>
      <c r="CZ12" s="950">
        <f>IF(AND(CZ3&gt;=Inputs!$N$45,'Cash Flows - Strike'!CZ3&lt;Inputs!$N$49),Inputs!$N$46,IF(CZ3=Inputs!$N$49,Inputs!$N$47-SUM('Cash Flows - Strike'!$T$12:CY12),0))</f>
        <v/>
      </c>
      <c r="DA12" s="950">
        <f>IF(AND(DA3&gt;=Inputs!$N$45,'Cash Flows - Strike'!DA3&lt;Inputs!$N$49),Inputs!$N$46,IF(DA3=Inputs!$N$49,Inputs!$N$47-SUM('Cash Flows - Strike'!$T$12:CZ12),0))</f>
        <v/>
      </c>
      <c r="DB12" s="950">
        <f>IF(AND(DB3&gt;=Inputs!$N$45,'Cash Flows - Strike'!DB3&lt;Inputs!$N$49),Inputs!$N$46,IF(DB3=Inputs!$N$49,Inputs!$N$47-SUM('Cash Flows - Strike'!$T$12:DA12),0))</f>
        <v/>
      </c>
      <c r="DC12" s="950">
        <f>IF(AND(DC3&gt;=Inputs!$N$45,'Cash Flows - Strike'!DC3&lt;Inputs!$N$49),Inputs!$N$46,IF(DC3=Inputs!$N$49,Inputs!$N$47-SUM('Cash Flows - Strike'!$T$12:DB12),0))</f>
        <v/>
      </c>
      <c r="DD12" s="950">
        <f>IF(AND(DD3&gt;=Inputs!$N$45,'Cash Flows - Strike'!DD3&lt;Inputs!$N$49),Inputs!$N$46,IF(DD3=Inputs!$N$49,Inputs!$N$47-SUM('Cash Flows - Strike'!$T$12:DC12),0))</f>
        <v/>
      </c>
      <c r="DE12" s="950">
        <f>IF(AND(DE3&gt;=Inputs!$N$45,'Cash Flows - Strike'!DE3&lt;Inputs!$N$49),Inputs!$N$46,IF(DE3=Inputs!$N$49,Inputs!$N$47-SUM('Cash Flows - Strike'!$T$12:DD12),0))</f>
        <v/>
      </c>
      <c r="DF12" s="950">
        <f>IF(AND(DF3&gt;=Inputs!$N$45,'Cash Flows - Strike'!DF3&lt;Inputs!$N$49),Inputs!$N$46,IF(DF3=Inputs!$N$49,Inputs!$N$47-SUM('Cash Flows - Strike'!$T$12:DE12),0))</f>
        <v/>
      </c>
      <c r="DG12" s="950">
        <f>IF(AND(DG3&gt;=Inputs!$N$45,'Cash Flows - Strike'!DG3&lt;Inputs!$N$49),Inputs!$N$46,IF(DG3=Inputs!$N$49,Inputs!$N$47-SUM('Cash Flows - Strike'!$T$12:DF12),0))</f>
        <v/>
      </c>
      <c r="DH12" s="950">
        <f>IF(AND(DH3&gt;=Inputs!$N$45,'Cash Flows - Strike'!DH3&lt;Inputs!$N$49),Inputs!$N$46,IF(DH3=Inputs!$N$49,Inputs!$N$47-SUM('Cash Flows - Strike'!$T$12:DG12),0))</f>
        <v/>
      </c>
      <c r="DI12" s="950">
        <f>IF(AND(DI3&gt;=Inputs!$N$45,'Cash Flows - Strike'!DI3&lt;Inputs!$N$49),Inputs!$N$46,IF(DI3=Inputs!$N$49,Inputs!$N$47-SUM('Cash Flows - Strike'!$T$12:DH12),0))</f>
        <v/>
      </c>
      <c r="DJ12" s="950">
        <f>IF(AND(DJ3&gt;=Inputs!$N$45,'Cash Flows - Strike'!DJ3&lt;Inputs!$N$49),Inputs!$N$46,IF(DJ3=Inputs!$N$49,Inputs!$N$47-SUM('Cash Flows - Strike'!$T$12:DI12),0))</f>
        <v/>
      </c>
      <c r="DK12" s="950">
        <f>IF(AND(DK3&gt;=Inputs!$N$45,'Cash Flows - Strike'!DK3&lt;Inputs!$N$49),Inputs!$N$46,IF(DK3=Inputs!$N$49,Inputs!$N$47-SUM('Cash Flows - Strike'!$T$12:DJ12),0))</f>
        <v/>
      </c>
      <c r="DL12" s="950">
        <f>IF(AND(DL3&gt;=Inputs!$N$45,'Cash Flows - Strike'!DL3&lt;Inputs!$N$49),Inputs!$N$46,IF(DL3=Inputs!$N$49,Inputs!$N$47-SUM('Cash Flows - Strike'!$T$12:DK12),0))</f>
        <v/>
      </c>
      <c r="DM12" s="950">
        <f>IF(AND(DM3&gt;=Inputs!$N$45,'Cash Flows - Strike'!DM3&lt;Inputs!$N$49),Inputs!$N$46,IF(DM3=Inputs!$N$49,Inputs!$N$47-SUM('Cash Flows - Strike'!$T$12:DL12),0))</f>
        <v/>
      </c>
      <c r="DN12" s="950">
        <f>IF(AND(DN3&gt;=Inputs!$N$45,'Cash Flows - Strike'!DN3&lt;Inputs!$N$49),Inputs!$N$46,IF(DN3=Inputs!$N$49,Inputs!$N$47-SUM('Cash Flows - Strike'!$T$12:DM12),0))</f>
        <v/>
      </c>
      <c r="DO12" s="950">
        <f>IF(AND(DO3&gt;=Inputs!$N$45,'Cash Flows - Strike'!DO3&lt;Inputs!$N$49),Inputs!$N$46,IF(DO3=Inputs!$N$49,Inputs!$N$47-SUM('Cash Flows - Strike'!$T$12:DN12),0))</f>
        <v/>
      </c>
      <c r="DP12" s="950">
        <f>IF(AND(DP3&gt;=Inputs!$N$45,'Cash Flows - Strike'!DP3&lt;Inputs!$N$49),Inputs!$N$46,IF(DP3=Inputs!$N$49,Inputs!$N$47-SUM('Cash Flows - Strike'!$T$12:DO12),0))</f>
        <v/>
      </c>
      <c r="DQ12" s="950">
        <f>IF(AND(DQ3&gt;=Inputs!$N$45,'Cash Flows - Strike'!DQ3&lt;Inputs!$N$49),Inputs!$N$46,IF(DQ3=Inputs!$N$49,Inputs!$N$47-SUM('Cash Flows - Strike'!$T$12:DP12),0))</f>
        <v/>
      </c>
      <c r="DR12" s="950">
        <f>IF(AND(DR3&gt;=Inputs!$N$45,'Cash Flows - Strike'!DR3&lt;Inputs!$N$49),Inputs!$N$46,IF(DR3=Inputs!$N$49,Inputs!$N$47-SUM('Cash Flows - Strike'!$T$12:DQ12),0))</f>
        <v/>
      </c>
      <c r="DS12" s="950">
        <f>IF(AND(DS3&gt;=Inputs!$N$45,'Cash Flows - Strike'!DS3&lt;Inputs!$N$49),Inputs!$N$46,IF(DS3=Inputs!$N$49,Inputs!$N$47-SUM('Cash Flows - Strike'!$T$12:DR12),0))</f>
        <v/>
      </c>
      <c r="DT12" s="950">
        <f>IF(AND(DT3&gt;=Inputs!$N$45,'Cash Flows - Strike'!DT3&lt;Inputs!$N$49),Inputs!$N$46,IF(DT3=Inputs!$N$49,Inputs!$N$47-SUM('Cash Flows - Strike'!$T$12:DS12),0))</f>
        <v/>
      </c>
      <c r="DU12" s="950">
        <f>IF(AND(DU3&gt;=Inputs!$N$45,'Cash Flows - Strike'!DU3&lt;Inputs!$N$49),Inputs!$N$46,IF(DU3=Inputs!$N$49,Inputs!$N$47-SUM('Cash Flows - Strike'!$T$12:DT12),0))</f>
        <v/>
      </c>
      <c r="DV12" s="950">
        <f>IF(AND(DV3&gt;=Inputs!$N$45,'Cash Flows - Strike'!DV3&lt;Inputs!$N$49),Inputs!$N$46,IF(DV3=Inputs!$N$49,Inputs!$N$47-SUM('Cash Flows - Strike'!$T$12:DU12),0))</f>
        <v/>
      </c>
      <c r="DW12" s="950">
        <f>IF(AND(DW3&gt;=Inputs!$N$45,'Cash Flows - Strike'!DW3&lt;Inputs!$N$49),Inputs!$N$46,IF(DW3=Inputs!$N$49,Inputs!$N$47-SUM('Cash Flows - Strike'!$T$12:DV12),0))</f>
        <v/>
      </c>
      <c r="DX12" s="950">
        <f>IF(AND(DX3&gt;=Inputs!$N$45,'Cash Flows - Strike'!DX3&lt;Inputs!$N$49),Inputs!$N$46,IF(DX3=Inputs!$N$49,Inputs!$N$47-SUM('Cash Flows - Strike'!$T$12:DW12),0))</f>
        <v/>
      </c>
      <c r="DY12" s="950">
        <f>IF(AND(DY3&gt;=Inputs!$N$45,'Cash Flows - Strike'!DY3&lt;Inputs!$N$49),Inputs!$N$46,IF(DY3=Inputs!$N$49,Inputs!$N$47-SUM('Cash Flows - Strike'!$T$12:DX12),0))</f>
        <v/>
      </c>
      <c r="DZ12" s="950">
        <f>IF(AND(DZ3&gt;=Inputs!$N$45,'Cash Flows - Strike'!DZ3&lt;Inputs!$N$49),Inputs!$N$46,IF(DZ3=Inputs!$N$49,Inputs!$N$47-SUM('Cash Flows - Strike'!$T$12:DY12),0))</f>
        <v/>
      </c>
      <c r="EA12" s="950">
        <f>IF(AND(EA3&gt;=Inputs!$N$45,'Cash Flows - Strike'!EA3&lt;Inputs!$N$49),Inputs!$N$46,IF(EA3=Inputs!$N$49,Inputs!$N$47-SUM('Cash Flows - Strike'!$T$12:DZ12),0))</f>
        <v/>
      </c>
      <c r="EB12" s="950">
        <f>IF(AND(EB3&gt;=Inputs!$N$45,'Cash Flows - Strike'!EB3&lt;Inputs!$N$49),Inputs!$N$46,IF(EB3=Inputs!$N$49,Inputs!$N$47-SUM('Cash Flows - Strike'!$T$12:EA12),0))</f>
        <v/>
      </c>
      <c r="EC12" s="950">
        <f>IF(AND(EC3&gt;=Inputs!$N$45,'Cash Flows - Strike'!EC3&lt;Inputs!$N$49),Inputs!$N$46,IF(EC3=Inputs!$N$49,Inputs!$N$47-SUM('Cash Flows - Strike'!$T$12:EB12),0))</f>
        <v/>
      </c>
      <c r="ED12" s="950">
        <f>IF(AND(ED3&gt;=Inputs!$N$45,'Cash Flows - Strike'!ED3&lt;Inputs!$N$49),Inputs!$N$46,IF(ED3=Inputs!$N$49,Inputs!$N$47-SUM('Cash Flows - Strike'!$T$12:EC12),0))</f>
        <v/>
      </c>
      <c r="EE12" s="950">
        <f>IF(AND(EE3&gt;=Inputs!$N$45,'Cash Flows - Strike'!EE3&lt;Inputs!$N$49),Inputs!$N$46,IF(EE3=Inputs!$N$49,Inputs!$N$47-SUM('Cash Flows - Strike'!$T$12:ED12),0))</f>
        <v/>
      </c>
      <c r="EF12" s="950">
        <f>IF(AND(EF3&gt;=Inputs!$N$45,'Cash Flows - Strike'!EF3&lt;Inputs!$N$49),Inputs!$N$46,IF(EF3=Inputs!$N$49,Inputs!$N$47-SUM('Cash Flows - Strike'!$T$12:EE12),0))</f>
        <v/>
      </c>
      <c r="EG12" s="950">
        <f>IF(AND(EG3&gt;=Inputs!$N$45,'Cash Flows - Strike'!EG3&lt;Inputs!$N$49),Inputs!$N$46,IF(EG3=Inputs!$N$49,Inputs!$N$47-SUM('Cash Flows - Strike'!$T$12:EF12),0))</f>
        <v/>
      </c>
      <c r="EH12" s="950">
        <f>IF(AND(EH3&gt;=Inputs!$N$45,'Cash Flows - Strike'!EH3&lt;Inputs!$N$49),Inputs!$N$46,IF(EH3=Inputs!$N$49,Inputs!$N$47-SUM('Cash Flows - Strike'!$T$12:EG12),0))</f>
        <v/>
      </c>
      <c r="EI12" s="950">
        <f>IF(AND(EI3&gt;=Inputs!$N$45,'Cash Flows - Strike'!EI3&lt;Inputs!$N$49),Inputs!$N$46,IF(EI3=Inputs!$N$49,Inputs!$N$47-SUM('Cash Flows - Strike'!$T$12:EH12),0))</f>
        <v/>
      </c>
      <c r="EJ12" s="950">
        <f>IF(AND(EJ3&gt;=Inputs!$N$45,'Cash Flows - Strike'!EJ3&lt;Inputs!$N$49),Inputs!$N$46,IF(EJ3=Inputs!$N$49,Inputs!$N$47-SUM('Cash Flows - Strike'!$T$12:EI12),0))</f>
        <v/>
      </c>
      <c r="EK12" s="950">
        <f>IF(AND(EK3&gt;=Inputs!$N$45,'Cash Flows - Strike'!EK3&lt;Inputs!$N$49),Inputs!$N$46,IF(EK3=Inputs!$N$49,Inputs!$N$47-SUM('Cash Flows - Strike'!$T$12:EJ12),0))</f>
        <v/>
      </c>
      <c r="EL12" s="950">
        <f>IF(AND(EL3&gt;=Inputs!$N$45,'Cash Flows - Strike'!EL3&lt;Inputs!$N$49),Inputs!$N$46,IF(EL3=Inputs!$N$49,Inputs!$N$47-SUM('Cash Flows - Strike'!$T$12:EK12),0))</f>
        <v/>
      </c>
      <c r="EM12" s="950">
        <f>IF(AND(EM3&gt;=Inputs!$N$45,'Cash Flows - Strike'!EM3&lt;Inputs!$N$49),Inputs!$N$46,IF(EM3=Inputs!$N$49,Inputs!$N$47-SUM('Cash Flows - Strike'!$T$12:EL12),0))</f>
        <v/>
      </c>
      <c r="EN12" s="950">
        <f>IF(AND(EN3&gt;=Inputs!$N$45,'Cash Flows - Strike'!EN3&lt;Inputs!$N$49),Inputs!$N$46,IF(EN3=Inputs!$N$49,Inputs!$N$47-SUM('Cash Flows - Strike'!$T$12:EM12),0))</f>
        <v/>
      </c>
      <c r="EO12" s="950">
        <f>IF(AND(EO3&gt;=Inputs!$N$45,'Cash Flows - Strike'!EO3&lt;Inputs!$N$49),Inputs!$N$46,IF(EO3=Inputs!$N$49,Inputs!$N$47-SUM('Cash Flows - Strike'!$T$12:EN12),0))</f>
        <v/>
      </c>
      <c r="EP12" s="950">
        <f>IF(AND(EP3&gt;=Inputs!$N$45,'Cash Flows - Strike'!EP3&lt;Inputs!$N$49),Inputs!$N$46,IF(EP3=Inputs!$N$49,Inputs!$N$47-SUM('Cash Flows - Strike'!$T$12:EO12),0))</f>
        <v/>
      </c>
      <c r="EQ12" s="950">
        <f>IF(AND(EQ3&gt;=Inputs!$N$45,'Cash Flows - Strike'!EQ3&lt;Inputs!$N$49),Inputs!$N$46,IF(EQ3=Inputs!$N$49,Inputs!$N$47-SUM('Cash Flows - Strike'!$T$12:EP12),0))</f>
        <v/>
      </c>
      <c r="ER12" s="950">
        <f>IF(AND(ER3&gt;=Inputs!$N$45,'Cash Flows - Strike'!ER3&lt;Inputs!$N$49),Inputs!$N$46,IF(ER3=Inputs!$N$49,Inputs!$N$47-SUM('Cash Flows - Strike'!$T$12:EQ12),0))</f>
        <v/>
      </c>
      <c r="ES12" s="950">
        <f>IF(AND(ES3&gt;=Inputs!$N$45,'Cash Flows - Strike'!ES3&lt;Inputs!$N$49),Inputs!$N$46,IF(ES3=Inputs!$N$49,Inputs!$N$47-SUM('Cash Flows - Strike'!$T$12:ER12),0))</f>
        <v/>
      </c>
      <c r="ET12" s="950">
        <f>IF(AND(ET3&gt;=Inputs!$N$45,'Cash Flows - Strike'!ET3&lt;Inputs!$N$49),Inputs!$N$46,IF(ET3=Inputs!$N$49,Inputs!$N$47-SUM('Cash Flows - Strike'!$T$12:ES12),0))</f>
        <v/>
      </c>
      <c r="EU12" s="950">
        <f>IF(AND(EU3&gt;=Inputs!$N$45,'Cash Flows - Strike'!EU3&lt;Inputs!$N$49),Inputs!$N$46,IF(EU3=Inputs!$N$49,Inputs!$N$47-SUM('Cash Flows - Strike'!$T$12:ET12),0))</f>
        <v/>
      </c>
      <c r="EV12" s="950">
        <f>IF(AND(EV3&gt;=Inputs!$N$45,'Cash Flows - Strike'!EV3&lt;Inputs!$N$49),Inputs!$N$46,IF(EV3=Inputs!$N$49,Inputs!$N$47-SUM('Cash Flows - Strike'!$T$12:EU12),0))</f>
        <v/>
      </c>
    </row>
    <row r="13" outlineLevel="1" ht="15" customHeight="1" s="546">
      <c r="C13" s="951" t="n"/>
      <c r="E13" s="959" t="n"/>
      <c r="G13" s="961" t="n"/>
      <c r="H13" s="961" t="n"/>
      <c r="I13" s="961" t="n"/>
      <c r="J13" s="961" t="n"/>
      <c r="K13" s="961" t="n"/>
      <c r="L13" s="961" t="n"/>
      <c r="M13" s="961" t="n"/>
      <c r="N13" s="961" t="n"/>
      <c r="O13" s="961" t="n"/>
      <c r="P13" s="962" t="n"/>
      <c r="R13" s="759" t="inlineStr">
        <is>
          <t>Total Renovated Units</t>
        </is>
      </c>
      <c r="T13" s="958" t="n"/>
      <c r="U13" s="950">
        <f>SUM(U11:U12)</f>
        <v/>
      </c>
      <c r="V13" s="950">
        <f>SUM(V11:V12)</f>
        <v/>
      </c>
      <c r="W13" s="950">
        <f>SUM(W11:W12)</f>
        <v/>
      </c>
      <c r="X13" s="950">
        <f>SUM(X11:X12)</f>
        <v/>
      </c>
      <c r="Y13" s="950">
        <f>SUM(Y11:Y12)</f>
        <v/>
      </c>
      <c r="Z13" s="950">
        <f>SUM(Z11:Z12)</f>
        <v/>
      </c>
      <c r="AA13" s="950">
        <f>SUM(AA11:AA12)</f>
        <v/>
      </c>
      <c r="AB13" s="950">
        <f>SUM(AB11:AB12)</f>
        <v/>
      </c>
      <c r="AC13" s="950">
        <f>SUM(AC11:AC12)</f>
        <v/>
      </c>
      <c r="AD13" s="950">
        <f>SUM(AD11:AD12)</f>
        <v/>
      </c>
      <c r="AE13" s="950">
        <f>SUM(AE11:AE12)</f>
        <v/>
      </c>
      <c r="AF13" s="950">
        <f>SUM(AF11:AF12)</f>
        <v/>
      </c>
      <c r="AG13" s="950">
        <f>SUM(AG11:AG12)</f>
        <v/>
      </c>
      <c r="AH13" s="950">
        <f>SUM(AH11:AH12)</f>
        <v/>
      </c>
      <c r="AI13" s="950">
        <f>SUM(AI11:AI12)</f>
        <v/>
      </c>
      <c r="AJ13" s="950">
        <f>SUM(AJ11:AJ12)</f>
        <v/>
      </c>
      <c r="AK13" s="950">
        <f>SUM(AK11:AK12)</f>
        <v/>
      </c>
      <c r="AL13" s="950">
        <f>SUM(AL11:AL12)</f>
        <v/>
      </c>
      <c r="AM13" s="950">
        <f>SUM(AM11:AM12)</f>
        <v/>
      </c>
      <c r="AN13" s="950">
        <f>SUM(AN11:AN12)</f>
        <v/>
      </c>
      <c r="AO13" s="950">
        <f>SUM(AO11:AO12)</f>
        <v/>
      </c>
      <c r="AP13" s="950">
        <f>SUM(AP11:AP12)</f>
        <v/>
      </c>
      <c r="AQ13" s="950">
        <f>SUM(AQ11:AQ12)</f>
        <v/>
      </c>
      <c r="AR13" s="950">
        <f>SUM(AR11:AR12)</f>
        <v/>
      </c>
      <c r="AS13" s="950">
        <f>SUM(AS11:AS12)</f>
        <v/>
      </c>
      <c r="AT13" s="950">
        <f>SUM(AT11:AT12)</f>
        <v/>
      </c>
      <c r="AU13" s="950">
        <f>SUM(AU11:AU12)</f>
        <v/>
      </c>
      <c r="AV13" s="950">
        <f>SUM(AV11:AV12)</f>
        <v/>
      </c>
      <c r="AW13" s="950">
        <f>SUM(AW11:AW12)</f>
        <v/>
      </c>
      <c r="AX13" s="950">
        <f>SUM(AX11:AX12)</f>
        <v/>
      </c>
      <c r="AY13" s="950">
        <f>SUM(AY11:AY12)</f>
        <v/>
      </c>
      <c r="AZ13" s="950">
        <f>SUM(AZ11:AZ12)</f>
        <v/>
      </c>
      <c r="BA13" s="950">
        <f>SUM(BA11:BA12)</f>
        <v/>
      </c>
      <c r="BB13" s="950">
        <f>SUM(BB11:BB12)</f>
        <v/>
      </c>
      <c r="BC13" s="950">
        <f>SUM(BC11:BC12)</f>
        <v/>
      </c>
      <c r="BD13" s="950">
        <f>SUM(BD11:BD12)</f>
        <v/>
      </c>
      <c r="BE13" s="950">
        <f>SUM(BE11:BE12)</f>
        <v/>
      </c>
      <c r="BF13" s="950">
        <f>SUM(BF11:BF12)</f>
        <v/>
      </c>
      <c r="BG13" s="950">
        <f>SUM(BG11:BG12)</f>
        <v/>
      </c>
      <c r="BH13" s="950">
        <f>SUM(BH11:BH12)</f>
        <v/>
      </c>
      <c r="BI13" s="950">
        <f>SUM(BI11:BI12)</f>
        <v/>
      </c>
      <c r="BJ13" s="950">
        <f>SUM(BJ11:BJ12)</f>
        <v/>
      </c>
      <c r="BK13" s="950">
        <f>SUM(BK11:BK12)</f>
        <v/>
      </c>
      <c r="BL13" s="950">
        <f>SUM(BL11:BL12)</f>
        <v/>
      </c>
      <c r="BM13" s="950">
        <f>SUM(BM11:BM12)</f>
        <v/>
      </c>
      <c r="BN13" s="950">
        <f>SUM(BN11:BN12)</f>
        <v/>
      </c>
      <c r="BO13" s="950">
        <f>SUM(BO11:BO12)</f>
        <v/>
      </c>
      <c r="BP13" s="950">
        <f>SUM(BP11:BP12)</f>
        <v/>
      </c>
      <c r="BQ13" s="950">
        <f>SUM(BQ11:BQ12)</f>
        <v/>
      </c>
      <c r="BR13" s="950">
        <f>SUM(BR11:BR12)</f>
        <v/>
      </c>
      <c r="BS13" s="950">
        <f>SUM(BS11:BS12)</f>
        <v/>
      </c>
      <c r="BT13" s="950">
        <f>SUM(BT11:BT12)</f>
        <v/>
      </c>
      <c r="BU13" s="950">
        <f>SUM(BU11:BU12)</f>
        <v/>
      </c>
      <c r="BV13" s="950">
        <f>SUM(BV11:BV12)</f>
        <v/>
      </c>
      <c r="BW13" s="950">
        <f>SUM(BW11:BW12)</f>
        <v/>
      </c>
      <c r="BX13" s="950">
        <f>SUM(BX11:BX12)</f>
        <v/>
      </c>
      <c r="BY13" s="950">
        <f>SUM(BY11:BY12)</f>
        <v/>
      </c>
      <c r="BZ13" s="950">
        <f>SUM(BZ11:BZ12)</f>
        <v/>
      </c>
      <c r="CA13" s="950">
        <f>SUM(CA11:CA12)</f>
        <v/>
      </c>
      <c r="CB13" s="950">
        <f>SUM(CB11:CB12)</f>
        <v/>
      </c>
      <c r="CC13" s="950">
        <f>SUM(CC11:CC12)</f>
        <v/>
      </c>
      <c r="CD13" s="950">
        <f>SUM(CD11:CD12)</f>
        <v/>
      </c>
      <c r="CE13" s="950">
        <f>SUM(CE11:CE12)</f>
        <v/>
      </c>
      <c r="CF13" s="950">
        <f>SUM(CF11:CF12)</f>
        <v/>
      </c>
      <c r="CG13" s="950">
        <f>SUM(CG11:CG12)</f>
        <v/>
      </c>
      <c r="CH13" s="950">
        <f>SUM(CH11:CH12)</f>
        <v/>
      </c>
      <c r="CI13" s="950">
        <f>SUM(CI11:CI12)</f>
        <v/>
      </c>
      <c r="CJ13" s="950">
        <f>SUM(CJ11:CJ12)</f>
        <v/>
      </c>
      <c r="CK13" s="950">
        <f>SUM(CK11:CK12)</f>
        <v/>
      </c>
      <c r="CL13" s="950">
        <f>SUM(CL11:CL12)</f>
        <v/>
      </c>
      <c r="CM13" s="950">
        <f>SUM(CM11:CM12)</f>
        <v/>
      </c>
      <c r="CN13" s="950">
        <f>SUM(CN11:CN12)</f>
        <v/>
      </c>
      <c r="CO13" s="950">
        <f>SUM(CO11:CO12)</f>
        <v/>
      </c>
      <c r="CP13" s="950">
        <f>SUM(CP11:CP12)</f>
        <v/>
      </c>
      <c r="CQ13" s="950">
        <f>SUM(CQ11:CQ12)</f>
        <v/>
      </c>
      <c r="CR13" s="950">
        <f>SUM(CR11:CR12)</f>
        <v/>
      </c>
      <c r="CS13" s="950">
        <f>SUM(CS11:CS12)</f>
        <v/>
      </c>
      <c r="CT13" s="950">
        <f>SUM(CT11:CT12)</f>
        <v/>
      </c>
      <c r="CU13" s="950">
        <f>SUM(CU11:CU12)</f>
        <v/>
      </c>
      <c r="CV13" s="950">
        <f>SUM(CV11:CV12)</f>
        <v/>
      </c>
      <c r="CW13" s="950">
        <f>SUM(CW11:CW12)</f>
        <v/>
      </c>
      <c r="CX13" s="950">
        <f>SUM(CX11:CX12)</f>
        <v/>
      </c>
      <c r="CY13" s="950">
        <f>SUM(CY11:CY12)</f>
        <v/>
      </c>
      <c r="CZ13" s="950">
        <f>SUM(CZ11:CZ12)</f>
        <v/>
      </c>
      <c r="DA13" s="950">
        <f>SUM(DA11:DA12)</f>
        <v/>
      </c>
      <c r="DB13" s="950">
        <f>SUM(DB11:DB12)</f>
        <v/>
      </c>
      <c r="DC13" s="950">
        <f>SUM(DC11:DC12)</f>
        <v/>
      </c>
      <c r="DD13" s="950">
        <f>SUM(DD11:DD12)</f>
        <v/>
      </c>
      <c r="DE13" s="950">
        <f>SUM(DE11:DE12)</f>
        <v/>
      </c>
      <c r="DF13" s="950">
        <f>SUM(DF11:DF12)</f>
        <v/>
      </c>
      <c r="DG13" s="950">
        <f>SUM(DG11:DG12)</f>
        <v/>
      </c>
      <c r="DH13" s="950">
        <f>SUM(DH11:DH12)</f>
        <v/>
      </c>
      <c r="DI13" s="950">
        <f>SUM(DI11:DI12)</f>
        <v/>
      </c>
      <c r="DJ13" s="950">
        <f>SUM(DJ11:DJ12)</f>
        <v/>
      </c>
      <c r="DK13" s="950">
        <f>SUM(DK11:DK12)</f>
        <v/>
      </c>
      <c r="DL13" s="950">
        <f>SUM(DL11:DL12)</f>
        <v/>
      </c>
      <c r="DM13" s="950">
        <f>SUM(DM11:DM12)</f>
        <v/>
      </c>
      <c r="DN13" s="950">
        <f>SUM(DN11:DN12)</f>
        <v/>
      </c>
      <c r="DO13" s="950">
        <f>SUM(DO11:DO12)</f>
        <v/>
      </c>
      <c r="DP13" s="950">
        <f>SUM(DP11:DP12)</f>
        <v/>
      </c>
      <c r="DQ13" s="950">
        <f>SUM(DQ11:DQ12)</f>
        <v/>
      </c>
      <c r="DR13" s="950">
        <f>SUM(DR11:DR12)</f>
        <v/>
      </c>
      <c r="DS13" s="950">
        <f>SUM(DS11:DS12)</f>
        <v/>
      </c>
      <c r="DT13" s="950">
        <f>SUM(DT11:DT12)</f>
        <v/>
      </c>
      <c r="DU13" s="950">
        <f>SUM(DU11:DU12)</f>
        <v/>
      </c>
      <c r="DV13" s="950">
        <f>SUM(DV11:DV12)</f>
        <v/>
      </c>
      <c r="DW13" s="950">
        <f>SUM(DW11:DW12)</f>
        <v/>
      </c>
      <c r="DX13" s="950">
        <f>SUM(DX11:DX12)</f>
        <v/>
      </c>
      <c r="DY13" s="950">
        <f>SUM(DY11:DY12)</f>
        <v/>
      </c>
      <c r="DZ13" s="950">
        <f>SUM(DZ11:DZ12)</f>
        <v/>
      </c>
      <c r="EA13" s="950">
        <f>SUM(EA11:EA12)</f>
        <v/>
      </c>
      <c r="EB13" s="950">
        <f>SUM(EB11:EB12)</f>
        <v/>
      </c>
      <c r="EC13" s="950">
        <f>SUM(EC11:EC12)</f>
        <v/>
      </c>
      <c r="ED13" s="950">
        <f>SUM(ED11:ED12)</f>
        <v/>
      </c>
      <c r="EE13" s="950">
        <f>SUM(EE11:EE12)</f>
        <v/>
      </c>
      <c r="EF13" s="950">
        <f>SUM(EF11:EF12)</f>
        <v/>
      </c>
      <c r="EG13" s="950">
        <f>SUM(EG11:EG12)</f>
        <v/>
      </c>
      <c r="EH13" s="950">
        <f>SUM(EH11:EH12)</f>
        <v/>
      </c>
      <c r="EI13" s="950">
        <f>SUM(EI11:EI12)</f>
        <v/>
      </c>
      <c r="EJ13" s="950">
        <f>SUM(EJ11:EJ12)</f>
        <v/>
      </c>
      <c r="EK13" s="950">
        <f>SUM(EK11:EK12)</f>
        <v/>
      </c>
      <c r="EL13" s="950">
        <f>SUM(EL11:EL12)</f>
        <v/>
      </c>
      <c r="EM13" s="950">
        <f>SUM(EM11:EM12)</f>
        <v/>
      </c>
      <c r="EN13" s="950">
        <f>SUM(EN11:EN12)</f>
        <v/>
      </c>
      <c r="EO13" s="950">
        <f>SUM(EO11:EO12)</f>
        <v/>
      </c>
      <c r="EP13" s="950">
        <f>SUM(EP11:EP12)</f>
        <v/>
      </c>
      <c r="EQ13" s="950">
        <f>SUM(EQ11:EQ12)</f>
        <v/>
      </c>
      <c r="ER13" s="950">
        <f>SUM(ER11:ER12)</f>
        <v/>
      </c>
      <c r="ES13" s="950">
        <f>SUM(ES11:ES12)</f>
        <v/>
      </c>
      <c r="ET13" s="950">
        <f>SUM(ET11:ET12)</f>
        <v/>
      </c>
      <c r="EU13" s="950">
        <f>SUM(EU11:EU12)</f>
        <v/>
      </c>
      <c r="EV13" s="950">
        <f>SUM(EV11:EV12)</f>
        <v/>
      </c>
    </row>
    <row r="14" ht="15" customHeight="1" s="546">
      <c r="C14" s="951" t="n"/>
      <c r="E14" s="959" t="n"/>
      <c r="G14" s="956" t="n"/>
      <c r="H14" s="956" t="n"/>
      <c r="I14" s="956" t="n"/>
      <c r="J14" s="956" t="n"/>
      <c r="K14" s="956" t="n"/>
      <c r="L14" s="956" t="n"/>
      <c r="M14" s="956" t="n"/>
      <c r="N14" s="956" t="n"/>
      <c r="O14" s="956" t="n"/>
      <c r="P14" s="957" t="n"/>
      <c r="T14" s="958" t="n"/>
      <c r="U14" s="956" t="n"/>
      <c r="V14" s="956" t="n"/>
      <c r="W14" s="956" t="n"/>
      <c r="X14" s="956" t="n"/>
      <c r="Y14" s="956" t="n"/>
      <c r="Z14" s="956" t="n"/>
      <c r="AA14" s="956" t="n"/>
      <c r="AB14" s="956" t="n"/>
      <c r="AC14" s="956" t="n"/>
      <c r="AD14" s="956" t="n"/>
      <c r="AE14" s="956" t="n"/>
      <c r="AF14" s="956" t="n"/>
      <c r="AG14" s="956" t="n"/>
      <c r="AH14" s="956" t="n"/>
      <c r="AI14" s="956" t="n"/>
      <c r="AJ14" s="956" t="n"/>
      <c r="AK14" s="956" t="n"/>
      <c r="AL14" s="956" t="n"/>
      <c r="AM14" s="956" t="n"/>
      <c r="AN14" s="956" t="n"/>
      <c r="AO14" s="956" t="n"/>
      <c r="AP14" s="956" t="n"/>
      <c r="AQ14" s="956" t="n"/>
      <c r="AR14" s="956" t="n"/>
      <c r="AS14" s="956" t="n"/>
      <c r="AT14" s="956" t="n"/>
      <c r="AU14" s="956" t="n"/>
      <c r="AV14" s="956" t="n"/>
      <c r="AW14" s="956" t="n"/>
      <c r="AX14" s="956" t="n"/>
      <c r="AY14" s="956" t="n"/>
      <c r="AZ14" s="956" t="n"/>
      <c r="BA14" s="956" t="n"/>
      <c r="BB14" s="956" t="n"/>
      <c r="BC14" s="956" t="n"/>
      <c r="BD14" s="956" t="n"/>
      <c r="BE14" s="956" t="n"/>
      <c r="BF14" s="956" t="n"/>
      <c r="BG14" s="956" t="n"/>
      <c r="BH14" s="956" t="n"/>
      <c r="BI14" s="956" t="n"/>
      <c r="BJ14" s="956" t="n"/>
      <c r="BK14" s="956" t="n"/>
      <c r="BL14" s="956" t="n"/>
      <c r="BM14" s="956" t="n"/>
      <c r="BN14" s="956" t="n"/>
      <c r="BO14" s="956" t="n"/>
      <c r="BP14" s="956" t="n"/>
      <c r="BQ14" s="956" t="n"/>
      <c r="BR14" s="956" t="n"/>
      <c r="BS14" s="956" t="n"/>
      <c r="BT14" s="956" t="n"/>
      <c r="BU14" s="956" t="n"/>
      <c r="BV14" s="956" t="n"/>
      <c r="BW14" s="956" t="n"/>
      <c r="BX14" s="956" t="n"/>
      <c r="BY14" s="956" t="n"/>
      <c r="BZ14" s="956" t="n"/>
      <c r="CA14" s="956" t="n"/>
      <c r="CB14" s="956" t="n"/>
      <c r="CC14" s="956" t="n"/>
      <c r="CD14" s="956" t="n"/>
      <c r="CE14" s="956" t="n"/>
      <c r="CF14" s="956" t="n"/>
      <c r="CG14" s="956" t="n"/>
      <c r="CH14" s="956" t="n"/>
      <c r="CI14" s="956" t="n"/>
      <c r="CJ14" s="956" t="n"/>
      <c r="CK14" s="956" t="n"/>
      <c r="CL14" s="956" t="n"/>
      <c r="CM14" s="956" t="n"/>
      <c r="CN14" s="956" t="n"/>
      <c r="CO14" s="956" t="n"/>
      <c r="CP14" s="956" t="n"/>
      <c r="CQ14" s="956" t="n"/>
      <c r="CR14" s="956" t="n"/>
      <c r="CS14" s="956" t="n"/>
      <c r="CT14" s="956" t="n"/>
      <c r="CU14" s="956" t="n"/>
      <c r="CV14" s="956" t="n"/>
      <c r="CW14" s="956" t="n"/>
      <c r="CX14" s="956" t="n"/>
      <c r="CY14" s="956" t="n"/>
      <c r="CZ14" s="956" t="n"/>
      <c r="DA14" s="956" t="n"/>
      <c r="DB14" s="956" t="n"/>
      <c r="DC14" s="956" t="n"/>
      <c r="DD14" s="956" t="n"/>
      <c r="DE14" s="956" t="n"/>
      <c r="DF14" s="956" t="n"/>
      <c r="DG14" s="956" t="n"/>
      <c r="DH14" s="956" t="n"/>
      <c r="DI14" s="956" t="n"/>
      <c r="DJ14" s="956" t="n"/>
      <c r="DK14" s="956" t="n"/>
      <c r="DL14" s="956" t="n"/>
      <c r="DM14" s="956" t="n"/>
      <c r="DN14" s="956" t="n"/>
      <c r="DO14" s="956" t="n"/>
      <c r="DP14" s="956" t="n"/>
      <c r="DQ14" s="956" t="n"/>
      <c r="DR14" s="956" t="n"/>
      <c r="DS14" s="956" t="n"/>
      <c r="DT14" s="956" t="n"/>
      <c r="DU14" s="956" t="n"/>
      <c r="DV14" s="956" t="n"/>
      <c r="DW14" s="956" t="n"/>
      <c r="DX14" s="956" t="n"/>
      <c r="DY14" s="956" t="n"/>
      <c r="DZ14" s="956" t="n"/>
      <c r="EA14" s="956" t="n"/>
      <c r="EB14" s="956" t="n"/>
      <c r="EC14" s="956" t="n"/>
      <c r="ED14" s="956" t="n"/>
      <c r="EE14" s="956" t="n"/>
      <c r="EF14" s="956" t="n"/>
      <c r="EG14" s="956" t="n"/>
      <c r="EH14" s="956" t="n"/>
      <c r="EI14" s="956" t="n"/>
      <c r="EJ14" s="956" t="n"/>
      <c r="EK14" s="956" t="n"/>
      <c r="EL14" s="956" t="n"/>
      <c r="EM14" s="956" t="n"/>
      <c r="EN14" s="956" t="n"/>
      <c r="EO14" s="956" t="n"/>
      <c r="EP14" s="956" t="n"/>
      <c r="EQ14" s="956" t="n"/>
      <c r="ER14" s="956" t="n"/>
      <c r="ES14" s="956" t="n"/>
      <c r="ET14" s="956" t="n"/>
      <c r="EU14" s="956" t="n"/>
      <c r="EV14" s="956" t="n"/>
    </row>
    <row r="15" ht="15" customHeight="1" s="546">
      <c r="C15" s="963">
        <f>R15</f>
        <v/>
      </c>
      <c r="D15" s="964" t="n"/>
      <c r="E15" s="965" t="n"/>
      <c r="F15" s="964" t="n"/>
      <c r="G15" s="964" t="n"/>
      <c r="H15" s="964" t="n"/>
      <c r="I15" s="964" t="n"/>
      <c r="J15" s="964" t="n"/>
      <c r="K15" s="964" t="n"/>
      <c r="L15" s="964" t="n"/>
      <c r="M15" s="964" t="n"/>
      <c r="N15" s="964" t="n"/>
      <c r="O15" s="964" t="n"/>
      <c r="P15" s="966" t="n"/>
      <c r="R15" s="940" t="inlineStr">
        <is>
          <t>INCOME</t>
        </is>
      </c>
      <c r="T15" s="958" t="n"/>
      <c r="U15" s="956" t="n"/>
      <c r="V15" s="956" t="n"/>
      <c r="W15" s="956" t="n"/>
      <c r="X15" s="956" t="n"/>
      <c r="Y15" s="956" t="n"/>
      <c r="Z15" s="956" t="n"/>
      <c r="AA15" s="956" t="n"/>
      <c r="AB15" s="956" t="n"/>
      <c r="AC15" s="956" t="n"/>
      <c r="AD15" s="956" t="n"/>
      <c r="AE15" s="956" t="n"/>
      <c r="AF15" s="956" t="n"/>
      <c r="AG15" s="956" t="n"/>
      <c r="AH15" s="956" t="n"/>
      <c r="AI15" s="956" t="n"/>
      <c r="AJ15" s="956" t="n"/>
      <c r="AK15" s="956" t="n"/>
      <c r="AL15" s="956" t="n"/>
      <c r="AM15" s="956" t="n"/>
      <c r="AN15" s="956" t="n"/>
      <c r="AO15" s="956" t="n"/>
      <c r="AP15" s="956" t="n"/>
      <c r="AQ15" s="956" t="n"/>
      <c r="AR15" s="956" t="n"/>
      <c r="AS15" s="956" t="n"/>
      <c r="AT15" s="956" t="n"/>
      <c r="AU15" s="956" t="n"/>
      <c r="AV15" s="956" t="n"/>
      <c r="AW15" s="956" t="n"/>
      <c r="AX15" s="956" t="n"/>
      <c r="AY15" s="956" t="n"/>
      <c r="AZ15" s="956" t="n"/>
      <c r="BA15" s="956" t="n"/>
      <c r="BB15" s="956" t="n"/>
      <c r="BC15" s="956" t="n"/>
      <c r="BD15" s="956" t="n"/>
      <c r="BE15" s="956" t="n"/>
      <c r="BF15" s="956" t="n"/>
      <c r="BG15" s="956" t="n"/>
      <c r="BH15" s="956" t="n"/>
      <c r="BI15" s="956" t="n"/>
      <c r="BJ15" s="956" t="n"/>
      <c r="BK15" s="956" t="n"/>
      <c r="BL15" s="956" t="n"/>
      <c r="BM15" s="956" t="n"/>
      <c r="BN15" s="956" t="n"/>
      <c r="BO15" s="956" t="n"/>
      <c r="BP15" s="956" t="n"/>
      <c r="BQ15" s="956" t="n"/>
      <c r="BR15" s="956" t="n"/>
      <c r="BS15" s="956" t="n"/>
      <c r="BT15" s="956" t="n"/>
      <c r="BU15" s="956" t="n"/>
      <c r="BV15" s="956" t="n"/>
      <c r="BW15" s="956" t="n"/>
      <c r="BX15" s="956" t="n"/>
      <c r="BY15" s="956" t="n"/>
      <c r="BZ15" s="956" t="n"/>
      <c r="CA15" s="956" t="n"/>
      <c r="CB15" s="956" t="n"/>
      <c r="CC15" s="956" t="n"/>
      <c r="CD15" s="956" t="n"/>
      <c r="CE15" s="956" t="n"/>
      <c r="CF15" s="956" t="n"/>
      <c r="CG15" s="956" t="n"/>
      <c r="CH15" s="956" t="n"/>
      <c r="CI15" s="956" t="n"/>
      <c r="CJ15" s="956" t="n"/>
      <c r="CK15" s="956" t="n"/>
      <c r="CL15" s="956" t="n"/>
      <c r="CM15" s="956" t="n"/>
      <c r="CN15" s="956" t="n"/>
      <c r="CO15" s="956" t="n"/>
      <c r="CP15" s="956" t="n"/>
      <c r="CQ15" s="956" t="n"/>
      <c r="CR15" s="956" t="n"/>
      <c r="CS15" s="956" t="n"/>
      <c r="CT15" s="956" t="n"/>
      <c r="CU15" s="956" t="n"/>
      <c r="CV15" s="956" t="n"/>
      <c r="CW15" s="956" t="n"/>
      <c r="CX15" s="956" t="n"/>
      <c r="CY15" s="956" t="n"/>
      <c r="CZ15" s="956" t="n"/>
      <c r="DA15" s="956" t="n"/>
      <c r="DB15" s="956" t="n"/>
      <c r="DC15" s="956" t="n"/>
      <c r="DD15" s="956" t="n"/>
      <c r="DE15" s="956" t="n"/>
      <c r="DF15" s="956" t="n"/>
      <c r="DG15" s="956" t="n"/>
      <c r="DH15" s="956" t="n"/>
      <c r="DI15" s="956" t="n"/>
      <c r="DJ15" s="956" t="n"/>
      <c r="DK15" s="956" t="n"/>
      <c r="DL15" s="956" t="n"/>
      <c r="DM15" s="956" t="n"/>
      <c r="DN15" s="956" t="n"/>
      <c r="DO15" s="956" t="n"/>
      <c r="DP15" s="956" t="n"/>
      <c r="DQ15" s="956" t="n"/>
      <c r="DR15" s="956" t="n"/>
      <c r="DS15" s="956" t="n"/>
      <c r="DT15" s="956" t="n"/>
      <c r="DU15" s="956" t="n"/>
      <c r="DV15" s="956" t="n"/>
      <c r="DW15" s="956" t="n"/>
      <c r="DX15" s="956" t="n"/>
      <c r="DY15" s="956" t="n"/>
      <c r="DZ15" s="956" t="n"/>
      <c r="EA15" s="956" t="n"/>
      <c r="EB15" s="956" t="n"/>
      <c r="EC15" s="956" t="n"/>
      <c r="ED15" s="956" t="n"/>
      <c r="EE15" s="956" t="n"/>
      <c r="EF15" s="956" t="n"/>
      <c r="EG15" s="956" t="n"/>
      <c r="EH15" s="956" t="n"/>
      <c r="EI15" s="956" t="n"/>
      <c r="EJ15" s="956" t="n"/>
      <c r="EK15" s="956" t="n"/>
      <c r="EL15" s="956" t="n"/>
      <c r="EM15" s="956" t="n"/>
      <c r="EN15" s="956" t="n"/>
      <c r="EO15" s="956" t="n"/>
      <c r="EP15" s="956" t="n"/>
      <c r="EQ15" s="956" t="n"/>
      <c r="ER15" s="956" t="n"/>
      <c r="ES15" s="956" t="n"/>
      <c r="ET15" s="956" t="n"/>
      <c r="EU15" s="956" t="n"/>
      <c r="EV15" s="956" t="n"/>
    </row>
    <row r="16" hidden="1" ht="15" customHeight="1" s="546">
      <c r="C16" s="967">
        <f>R16</f>
        <v/>
      </c>
      <c r="E16" s="968" t="n"/>
      <c r="G16" s="961">
        <f>SUMIFS($U16:$EW16,$U$2:$EW$2,G$2)</f>
        <v/>
      </c>
      <c r="H16" s="961">
        <f>SUMIFS($U16:$EW16,$U$2:$EW$2,H$2)</f>
        <v/>
      </c>
      <c r="I16" s="961">
        <f>SUMIFS($U16:$EW16,$U$2:$EW$2,I$2)</f>
        <v/>
      </c>
      <c r="J16" s="961">
        <f>SUMIFS($U16:$EW16,$U$2:$EW$2,J$2)</f>
        <v/>
      </c>
      <c r="K16" s="961">
        <f>SUMIFS($U16:$EW16,$U$2:$EW$2,K$2)</f>
        <v/>
      </c>
      <c r="L16" s="961">
        <f>SUMIFS($U16:$EW16,$U$2:$EW$2,L$2)</f>
        <v/>
      </c>
      <c r="M16" s="961">
        <f>SUMIFS($U16:$EW16,$U$2:$EW$2,M$2)</f>
        <v/>
      </c>
      <c r="N16" s="961">
        <f>SUMIFS($U16:$EW16,$U$2:$EW$2,N$2)</f>
        <v/>
      </c>
      <c r="O16" s="961">
        <f>SUMIFS($U16:$EW16,$U$2:$EW$2,O$2)</f>
        <v/>
      </c>
      <c r="P16" s="962">
        <f>SUMIFS($U16:$EW16,$U$2:$EW$2,P$2)</f>
        <v/>
      </c>
      <c r="R16" s="759" t="inlineStr">
        <is>
          <t>Renovated Rents</t>
        </is>
      </c>
      <c r="T16" s="958" t="n"/>
      <c r="U16" s="961">
        <f>U13*U8</f>
        <v/>
      </c>
      <c r="V16" s="961">
        <f>V13*V8</f>
        <v/>
      </c>
      <c r="W16" s="961">
        <f>W13*W8</f>
        <v/>
      </c>
      <c r="X16" s="961">
        <f>X13*X8</f>
        <v/>
      </c>
      <c r="Y16" s="961">
        <f>Y13*Y8</f>
        <v/>
      </c>
      <c r="Z16" s="961">
        <f>Z13*Z8</f>
        <v/>
      </c>
      <c r="AA16" s="961">
        <f>AA13*AA8</f>
        <v/>
      </c>
      <c r="AB16" s="961">
        <f>AB13*AB8</f>
        <v/>
      </c>
      <c r="AC16" s="961">
        <f>AC13*AC8</f>
        <v/>
      </c>
      <c r="AD16" s="961">
        <f>AD13*AD8</f>
        <v/>
      </c>
      <c r="AE16" s="961">
        <f>AE13*AE8</f>
        <v/>
      </c>
      <c r="AF16" s="961">
        <f>AF13*AF8</f>
        <v/>
      </c>
      <c r="AG16" s="961">
        <f>AG13*AG8</f>
        <v/>
      </c>
      <c r="AH16" s="961">
        <f>AH13*AH8</f>
        <v/>
      </c>
      <c r="AI16" s="961">
        <f>AI13*AI8</f>
        <v/>
      </c>
      <c r="AJ16" s="961">
        <f>AJ13*AJ8</f>
        <v/>
      </c>
      <c r="AK16" s="961">
        <f>AK13*AK8</f>
        <v/>
      </c>
      <c r="AL16" s="961">
        <f>AL13*AL8</f>
        <v/>
      </c>
      <c r="AM16" s="961">
        <f>AM13*AM8</f>
        <v/>
      </c>
      <c r="AN16" s="961">
        <f>AN13*AN8</f>
        <v/>
      </c>
      <c r="AO16" s="961">
        <f>AO13*AO8</f>
        <v/>
      </c>
      <c r="AP16" s="961">
        <f>AP13*AP8</f>
        <v/>
      </c>
      <c r="AQ16" s="961">
        <f>AQ13*AQ8</f>
        <v/>
      </c>
      <c r="AR16" s="961">
        <f>AR13*AR8</f>
        <v/>
      </c>
      <c r="AS16" s="961">
        <f>AS13*AS8</f>
        <v/>
      </c>
      <c r="AT16" s="961">
        <f>AT13*AT8</f>
        <v/>
      </c>
      <c r="AU16" s="961">
        <f>AU13*AU8</f>
        <v/>
      </c>
      <c r="AV16" s="961">
        <f>AV13*AV8</f>
        <v/>
      </c>
      <c r="AW16" s="961">
        <f>AW13*AW8</f>
        <v/>
      </c>
      <c r="AX16" s="961">
        <f>AX13*AX8</f>
        <v/>
      </c>
      <c r="AY16" s="961">
        <f>AY13*AY8</f>
        <v/>
      </c>
      <c r="AZ16" s="961">
        <f>AZ13*AZ8</f>
        <v/>
      </c>
      <c r="BA16" s="961">
        <f>BA13*BA8</f>
        <v/>
      </c>
      <c r="BB16" s="961">
        <f>BB13*BB8</f>
        <v/>
      </c>
      <c r="BC16" s="961">
        <f>BC13*BC8</f>
        <v/>
      </c>
      <c r="BD16" s="961">
        <f>BD13*BD8</f>
        <v/>
      </c>
      <c r="BE16" s="961">
        <f>BE13*BE8</f>
        <v/>
      </c>
      <c r="BF16" s="961">
        <f>BF13*BF8</f>
        <v/>
      </c>
      <c r="BG16" s="961">
        <f>BG13*BG8</f>
        <v/>
      </c>
      <c r="BH16" s="961">
        <f>BH13*BH8</f>
        <v/>
      </c>
      <c r="BI16" s="961">
        <f>BI13*BI8</f>
        <v/>
      </c>
      <c r="BJ16" s="961">
        <f>BJ13*BJ8</f>
        <v/>
      </c>
      <c r="BK16" s="961">
        <f>BK13*BK8</f>
        <v/>
      </c>
      <c r="BL16" s="961">
        <f>BL13*BL8</f>
        <v/>
      </c>
      <c r="BM16" s="961">
        <f>BM13*BM8</f>
        <v/>
      </c>
      <c r="BN16" s="961">
        <f>BN13*BN8</f>
        <v/>
      </c>
      <c r="BO16" s="961">
        <f>BO13*BO8</f>
        <v/>
      </c>
      <c r="BP16" s="961">
        <f>BP13*BP8</f>
        <v/>
      </c>
      <c r="BQ16" s="961">
        <f>BQ13*BQ8</f>
        <v/>
      </c>
      <c r="BR16" s="961">
        <f>BR13*BR8</f>
        <v/>
      </c>
      <c r="BS16" s="961">
        <f>BS13*BS8</f>
        <v/>
      </c>
      <c r="BT16" s="961">
        <f>BT13*BT8</f>
        <v/>
      </c>
      <c r="BU16" s="961">
        <f>BU13*BU8</f>
        <v/>
      </c>
      <c r="BV16" s="961">
        <f>BV13*BV8</f>
        <v/>
      </c>
      <c r="BW16" s="961">
        <f>BW13*BW8</f>
        <v/>
      </c>
      <c r="BX16" s="961">
        <f>BX13*BX8</f>
        <v/>
      </c>
      <c r="BY16" s="961">
        <f>BY13*BY8</f>
        <v/>
      </c>
      <c r="BZ16" s="961">
        <f>BZ13*BZ8</f>
        <v/>
      </c>
      <c r="CA16" s="961">
        <f>CA13*CA8</f>
        <v/>
      </c>
      <c r="CB16" s="961">
        <f>CB13*CB8</f>
        <v/>
      </c>
      <c r="CC16" s="961">
        <f>CC13*CC8</f>
        <v/>
      </c>
      <c r="CD16" s="961">
        <f>CD13*CD8</f>
        <v/>
      </c>
      <c r="CE16" s="961">
        <f>CE13*CE8</f>
        <v/>
      </c>
      <c r="CF16" s="961">
        <f>CF13*CF8</f>
        <v/>
      </c>
      <c r="CG16" s="961">
        <f>CG13*CG8</f>
        <v/>
      </c>
      <c r="CH16" s="961">
        <f>CH13*CH8</f>
        <v/>
      </c>
      <c r="CI16" s="961">
        <f>CI13*CI8</f>
        <v/>
      </c>
      <c r="CJ16" s="961">
        <f>CJ13*CJ8</f>
        <v/>
      </c>
      <c r="CK16" s="961">
        <f>CK13*CK8</f>
        <v/>
      </c>
      <c r="CL16" s="961">
        <f>CL13*CL8</f>
        <v/>
      </c>
      <c r="CM16" s="961">
        <f>CM13*CM8</f>
        <v/>
      </c>
      <c r="CN16" s="961">
        <f>CN13*CN8</f>
        <v/>
      </c>
      <c r="CO16" s="961">
        <f>CO13*CO8</f>
        <v/>
      </c>
      <c r="CP16" s="961">
        <f>CP13*CP8</f>
        <v/>
      </c>
      <c r="CQ16" s="961">
        <f>CQ13*CQ8</f>
        <v/>
      </c>
      <c r="CR16" s="961">
        <f>CR13*CR8</f>
        <v/>
      </c>
      <c r="CS16" s="961">
        <f>CS13*CS8</f>
        <v/>
      </c>
      <c r="CT16" s="961">
        <f>CT13*CT8</f>
        <v/>
      </c>
      <c r="CU16" s="961">
        <f>CU13*CU8</f>
        <v/>
      </c>
      <c r="CV16" s="961">
        <f>CV13*CV8</f>
        <v/>
      </c>
      <c r="CW16" s="961">
        <f>CW13*CW8</f>
        <v/>
      </c>
      <c r="CX16" s="961">
        <f>CX13*CX8</f>
        <v/>
      </c>
      <c r="CY16" s="961">
        <f>CY13*CY8</f>
        <v/>
      </c>
      <c r="CZ16" s="961">
        <f>CZ13*CZ8</f>
        <v/>
      </c>
      <c r="DA16" s="961">
        <f>DA13*DA8</f>
        <v/>
      </c>
      <c r="DB16" s="961">
        <f>DB13*DB8</f>
        <v/>
      </c>
      <c r="DC16" s="961">
        <f>DC13*DC8</f>
        <v/>
      </c>
      <c r="DD16" s="961">
        <f>DD13*DD8</f>
        <v/>
      </c>
      <c r="DE16" s="961">
        <f>DE13*DE8</f>
        <v/>
      </c>
      <c r="DF16" s="961">
        <f>DF13*DF8</f>
        <v/>
      </c>
      <c r="DG16" s="961">
        <f>DG13*DG8</f>
        <v/>
      </c>
      <c r="DH16" s="961">
        <f>DH13*DH8</f>
        <v/>
      </c>
      <c r="DI16" s="961">
        <f>DI13*DI8</f>
        <v/>
      </c>
      <c r="DJ16" s="961">
        <f>DJ13*DJ8</f>
        <v/>
      </c>
      <c r="DK16" s="961">
        <f>DK13*DK8</f>
        <v/>
      </c>
      <c r="DL16" s="961">
        <f>DL13*DL8</f>
        <v/>
      </c>
      <c r="DM16" s="961">
        <f>DM13*DM8</f>
        <v/>
      </c>
      <c r="DN16" s="961">
        <f>DN13*DN8</f>
        <v/>
      </c>
      <c r="DO16" s="961">
        <f>DO13*DO8</f>
        <v/>
      </c>
      <c r="DP16" s="961">
        <f>DP13*DP8</f>
        <v/>
      </c>
      <c r="DQ16" s="961">
        <f>DQ13*DQ8</f>
        <v/>
      </c>
      <c r="DR16" s="961">
        <f>DR13*DR8</f>
        <v/>
      </c>
      <c r="DS16" s="961">
        <f>DS13*DS8</f>
        <v/>
      </c>
      <c r="DT16" s="961">
        <f>DT13*DT8</f>
        <v/>
      </c>
      <c r="DU16" s="961">
        <f>DU13*DU8</f>
        <v/>
      </c>
      <c r="DV16" s="961">
        <f>DV13*DV8</f>
        <v/>
      </c>
      <c r="DW16" s="961">
        <f>DW13*DW8</f>
        <v/>
      </c>
      <c r="DX16" s="961">
        <f>DX13*DX8</f>
        <v/>
      </c>
      <c r="DY16" s="961">
        <f>DY13*DY8</f>
        <v/>
      </c>
      <c r="DZ16" s="961">
        <f>DZ13*DZ8</f>
        <v/>
      </c>
      <c r="EA16" s="961">
        <f>EA13*EA8</f>
        <v/>
      </c>
      <c r="EB16" s="961">
        <f>EB13*EB8</f>
        <v/>
      </c>
      <c r="EC16" s="961">
        <f>EC13*EC8</f>
        <v/>
      </c>
      <c r="ED16" s="961">
        <f>ED13*ED8</f>
        <v/>
      </c>
      <c r="EE16" s="961">
        <f>EE13*EE8</f>
        <v/>
      </c>
      <c r="EF16" s="961">
        <f>EF13*EF8</f>
        <v/>
      </c>
      <c r="EG16" s="961">
        <f>EG13*EG8</f>
        <v/>
      </c>
      <c r="EH16" s="961">
        <f>EH13*EH8</f>
        <v/>
      </c>
      <c r="EI16" s="961">
        <f>EI13*EI8</f>
        <v/>
      </c>
      <c r="EJ16" s="961">
        <f>EJ13*EJ8</f>
        <v/>
      </c>
      <c r="EK16" s="961">
        <f>EK13*EK8</f>
        <v/>
      </c>
      <c r="EL16" s="961">
        <f>EL13*EL8</f>
        <v/>
      </c>
      <c r="EM16" s="961">
        <f>EM13*EM8</f>
        <v/>
      </c>
      <c r="EN16" s="961">
        <f>EN13*EN8</f>
        <v/>
      </c>
      <c r="EO16" s="961">
        <f>EO13*EO8</f>
        <v/>
      </c>
      <c r="EP16" s="961">
        <f>EP13*EP8</f>
        <v/>
      </c>
      <c r="EQ16" s="961">
        <f>EQ13*EQ8</f>
        <v/>
      </c>
      <c r="ER16" s="961">
        <f>ER13*ER8</f>
        <v/>
      </c>
      <c r="ES16" s="961">
        <f>ES13*ES8</f>
        <v/>
      </c>
      <c r="ET16" s="961">
        <f>ET13*ET8</f>
        <v/>
      </c>
      <c r="EU16" s="961">
        <f>EU13*EU8</f>
        <v/>
      </c>
      <c r="EV16" s="961">
        <f>EV13*EV8</f>
        <v/>
      </c>
    </row>
    <row r="17" ht="15" customHeight="1" s="546">
      <c r="C17" s="967">
        <f>R17</f>
        <v/>
      </c>
      <c r="E17" s="955">
        <f>E5*E7*12</f>
        <v/>
      </c>
      <c r="G17" s="961">
        <f>SUMIFS($U17:$EW17,$U$2:$EW$2,G$2)</f>
        <v/>
      </c>
      <c r="H17" s="961">
        <f>SUMIFS($U17:$EW17,$U$2:$EW$2,H$2)</f>
        <v/>
      </c>
      <c r="I17" s="961">
        <f>SUMIFS($U17:$EW17,$U$2:$EW$2,I$2)</f>
        <v/>
      </c>
      <c r="J17" s="961">
        <f>SUMIFS($U17:$EW17,$U$2:$EW$2,J$2)</f>
        <v/>
      </c>
      <c r="K17" s="961">
        <f>SUMIFS($U17:$EW17,$U$2:$EW$2,K$2)</f>
        <v/>
      </c>
      <c r="L17" s="961">
        <f>SUMIFS($U17:$EW17,$U$2:$EW$2,L$2)</f>
        <v/>
      </c>
      <c r="M17" s="961">
        <f>SUMIFS($U17:$EW17,$U$2:$EW$2,M$2)</f>
        <v/>
      </c>
      <c r="N17" s="961">
        <f>SUMIFS($U17:$EW17,$U$2:$EW$2,N$2)</f>
        <v/>
      </c>
      <c r="O17" s="961">
        <f>SUMIFS($U17:$EW17,$U$2:$EW$2,O$2)</f>
        <v/>
      </c>
      <c r="P17" s="962">
        <f>SUMIFS($U17:$EW17,$U$2:$EW$2,P$2)</f>
        <v/>
      </c>
      <c r="R17" s="759" t="inlineStr">
        <is>
          <t>Gross Potential Rent</t>
        </is>
      </c>
      <c r="T17" s="969" t="n"/>
      <c r="U17" s="961">
        <f>(Units-U$13)*U$7</f>
        <v/>
      </c>
      <c r="V17" s="961">
        <f>(Units-V$13)*V7</f>
        <v/>
      </c>
      <c r="W17" s="961">
        <f>(Units-W$13)*W7</f>
        <v/>
      </c>
      <c r="X17" s="961">
        <f>(Units-X$13)*X7</f>
        <v/>
      </c>
      <c r="Y17" s="961">
        <f>(Units-Y$13)*Y7</f>
        <v/>
      </c>
      <c r="Z17" s="961">
        <f>(Units-Z$13)*Z7</f>
        <v/>
      </c>
      <c r="AA17" s="961">
        <f>(Units-AA$13)*AA7</f>
        <v/>
      </c>
      <c r="AB17" s="961">
        <f>(Units-AB$13)*AB7</f>
        <v/>
      </c>
      <c r="AC17" s="961">
        <f>(Units-AC$13)*AC7</f>
        <v/>
      </c>
      <c r="AD17" s="961">
        <f>(Units-AD$13)*AD7</f>
        <v/>
      </c>
      <c r="AE17" s="961">
        <f>(Units-AE$13)*AE7</f>
        <v/>
      </c>
      <c r="AF17" s="961">
        <f>(Units-AF$13)*AF7</f>
        <v/>
      </c>
      <c r="AG17" s="961">
        <f>(Units-AG$13)*AG7</f>
        <v/>
      </c>
      <c r="AH17" s="961">
        <f>(Units-AH$13)*AH7</f>
        <v/>
      </c>
      <c r="AI17" s="961">
        <f>(Units-AI$13)*AI7</f>
        <v/>
      </c>
      <c r="AJ17" s="961">
        <f>(Units-AJ$13)*AJ7</f>
        <v/>
      </c>
      <c r="AK17" s="961">
        <f>(Units-AK$13)*AK7</f>
        <v/>
      </c>
      <c r="AL17" s="961">
        <f>(Units-AL$13)*AL7</f>
        <v/>
      </c>
      <c r="AM17" s="961">
        <f>(Units-AM$13)*AM7</f>
        <v/>
      </c>
      <c r="AN17" s="961">
        <f>(Units-AN$13)*AN7</f>
        <v/>
      </c>
      <c r="AO17" s="961">
        <f>(Units-AO$13)*AO7</f>
        <v/>
      </c>
      <c r="AP17" s="961">
        <f>(Units-AP$13)*AP7</f>
        <v/>
      </c>
      <c r="AQ17" s="961">
        <f>(Units-AQ$13)*AQ7</f>
        <v/>
      </c>
      <c r="AR17" s="961">
        <f>(Units-AR$13)*AR7</f>
        <v/>
      </c>
      <c r="AS17" s="961">
        <f>(Units-AS$13)*AS7</f>
        <v/>
      </c>
      <c r="AT17" s="961">
        <f>(Units-AT$13)*AT7</f>
        <v/>
      </c>
      <c r="AU17" s="961">
        <f>(Units-AU$13)*AU7</f>
        <v/>
      </c>
      <c r="AV17" s="961">
        <f>(Units-AV$13)*AV7</f>
        <v/>
      </c>
      <c r="AW17" s="961">
        <f>(Units-AW$13)*AW7</f>
        <v/>
      </c>
      <c r="AX17" s="961">
        <f>(Units-AX$13)*AX7</f>
        <v/>
      </c>
      <c r="AY17" s="961">
        <f>(Units-AY$13)*AY7</f>
        <v/>
      </c>
      <c r="AZ17" s="961">
        <f>(Units-AZ$13)*AZ7</f>
        <v/>
      </c>
      <c r="BA17" s="961">
        <f>(Units-BA$13)*BA7</f>
        <v/>
      </c>
      <c r="BB17" s="961">
        <f>(Units-BB$13)*BB7</f>
        <v/>
      </c>
      <c r="BC17" s="961">
        <f>(Units-BC$13)*BC7</f>
        <v/>
      </c>
      <c r="BD17" s="961">
        <f>(Units-BD$13)*BD7</f>
        <v/>
      </c>
      <c r="BE17" s="961">
        <f>(Units-BE$13)*BE7</f>
        <v/>
      </c>
      <c r="BF17" s="961">
        <f>(Units-BF$13)*BF7</f>
        <v/>
      </c>
      <c r="BG17" s="961">
        <f>(Units-BG$13)*BG7</f>
        <v/>
      </c>
      <c r="BH17" s="961">
        <f>(Units-BH$13)*BH7</f>
        <v/>
      </c>
      <c r="BI17" s="961">
        <f>(Units-BI$13)*BI7</f>
        <v/>
      </c>
      <c r="BJ17" s="961">
        <f>(Units-BJ$13)*BJ7</f>
        <v/>
      </c>
      <c r="BK17" s="961">
        <f>(Units-BK$13)*BK7</f>
        <v/>
      </c>
      <c r="BL17" s="961">
        <f>(Units-BL$13)*BL7</f>
        <v/>
      </c>
      <c r="BM17" s="961">
        <f>(Units-BM$13)*BM7</f>
        <v/>
      </c>
      <c r="BN17" s="961">
        <f>(Units-BN$13)*BN7</f>
        <v/>
      </c>
      <c r="BO17" s="961">
        <f>(Units-BO$13)*BO7</f>
        <v/>
      </c>
      <c r="BP17" s="961">
        <f>(Units-BP$13)*BP7</f>
        <v/>
      </c>
      <c r="BQ17" s="961">
        <f>(Units-BQ$13)*BQ7</f>
        <v/>
      </c>
      <c r="BR17" s="961">
        <f>(Units-BR$13)*BR7</f>
        <v/>
      </c>
      <c r="BS17" s="961">
        <f>(Units-BS$13)*BS7</f>
        <v/>
      </c>
      <c r="BT17" s="961">
        <f>(Units-BT$13)*BT7</f>
        <v/>
      </c>
      <c r="BU17" s="961">
        <f>(Units-BU$13)*BU7</f>
        <v/>
      </c>
      <c r="BV17" s="961">
        <f>(Units-BV$13)*BV7</f>
        <v/>
      </c>
      <c r="BW17" s="961">
        <f>(Units-BW$13)*BW7</f>
        <v/>
      </c>
      <c r="BX17" s="961">
        <f>(Units-BX$13)*BX7</f>
        <v/>
      </c>
      <c r="BY17" s="961">
        <f>(Units-BY$13)*BY7</f>
        <v/>
      </c>
      <c r="BZ17" s="961">
        <f>(Units-BZ$13)*BZ7</f>
        <v/>
      </c>
      <c r="CA17" s="961">
        <f>(Units-CA$13)*CA7</f>
        <v/>
      </c>
      <c r="CB17" s="961">
        <f>(Units-CB$13)*CB7</f>
        <v/>
      </c>
      <c r="CC17" s="961">
        <f>(Units-CC$13)*CC7</f>
        <v/>
      </c>
      <c r="CD17" s="961">
        <f>(Units-CD$13)*CD7</f>
        <v/>
      </c>
      <c r="CE17" s="961">
        <f>(Units-CE$13)*CE7</f>
        <v/>
      </c>
      <c r="CF17" s="961">
        <f>(Units-CF$13)*CF7</f>
        <v/>
      </c>
      <c r="CG17" s="961">
        <f>(Units-CG$13)*CG7</f>
        <v/>
      </c>
      <c r="CH17" s="961">
        <f>(Units-CH$13)*CH7</f>
        <v/>
      </c>
      <c r="CI17" s="961">
        <f>(Units-CI$13)*CI7</f>
        <v/>
      </c>
      <c r="CJ17" s="961">
        <f>(Units-CJ$13)*CJ7</f>
        <v/>
      </c>
      <c r="CK17" s="961">
        <f>(Units-CK$13)*CK7</f>
        <v/>
      </c>
      <c r="CL17" s="961">
        <f>(Units-CL$13)*CL7</f>
        <v/>
      </c>
      <c r="CM17" s="961">
        <f>(Units-CM$13)*CM7</f>
        <v/>
      </c>
      <c r="CN17" s="961">
        <f>(Units-CN$13)*CN7</f>
        <v/>
      </c>
      <c r="CO17" s="961">
        <f>(Units-CO$13)*CO7</f>
        <v/>
      </c>
      <c r="CP17" s="961">
        <f>(Units-CP$13)*CP7</f>
        <v/>
      </c>
      <c r="CQ17" s="961">
        <f>(Units-CQ$13)*CQ7</f>
        <v/>
      </c>
      <c r="CR17" s="961">
        <f>(Units-CR$13)*CR7</f>
        <v/>
      </c>
      <c r="CS17" s="961">
        <f>(Units-CS$13)*CS7</f>
        <v/>
      </c>
      <c r="CT17" s="961">
        <f>(Units-CT$13)*CT7</f>
        <v/>
      </c>
      <c r="CU17" s="961">
        <f>(Units-CU$13)*CU7</f>
        <v/>
      </c>
      <c r="CV17" s="961">
        <f>(Units-CV$13)*CV7</f>
        <v/>
      </c>
      <c r="CW17" s="961">
        <f>(Units-CW$13)*CW7</f>
        <v/>
      </c>
      <c r="CX17" s="961">
        <f>(Units-CX$13)*CX7</f>
        <v/>
      </c>
      <c r="CY17" s="961">
        <f>(Units-CY$13)*CY7</f>
        <v/>
      </c>
      <c r="CZ17" s="961">
        <f>(Units-CZ$13)*CZ7</f>
        <v/>
      </c>
      <c r="DA17" s="961">
        <f>(Units-DA$13)*DA7</f>
        <v/>
      </c>
      <c r="DB17" s="961">
        <f>(Units-DB$13)*DB7</f>
        <v/>
      </c>
      <c r="DC17" s="961">
        <f>(Units-DC$13)*DC7</f>
        <v/>
      </c>
      <c r="DD17" s="961">
        <f>(Units-DD$13)*DD7</f>
        <v/>
      </c>
      <c r="DE17" s="961">
        <f>(Units-DE$13)*DE7</f>
        <v/>
      </c>
      <c r="DF17" s="961">
        <f>(Units-DF$13)*DF7</f>
        <v/>
      </c>
      <c r="DG17" s="961">
        <f>(Units-DG$13)*DG7</f>
        <v/>
      </c>
      <c r="DH17" s="961">
        <f>(Units-DH$13)*DH7</f>
        <v/>
      </c>
      <c r="DI17" s="961">
        <f>(Units-DI$13)*DI7</f>
        <v/>
      </c>
      <c r="DJ17" s="961">
        <f>(Units-DJ$13)*DJ7</f>
        <v/>
      </c>
      <c r="DK17" s="961">
        <f>(Units-DK$13)*DK7</f>
        <v/>
      </c>
      <c r="DL17" s="961">
        <f>(Units-DL$13)*DL7</f>
        <v/>
      </c>
      <c r="DM17" s="961">
        <f>(Units-DM$13)*DM7</f>
        <v/>
      </c>
      <c r="DN17" s="961">
        <f>(Units-DN$13)*DN7</f>
        <v/>
      </c>
      <c r="DO17" s="961">
        <f>(Units-DO$13)*DO7</f>
        <v/>
      </c>
      <c r="DP17" s="961">
        <f>(Units-DP$13)*DP7</f>
        <v/>
      </c>
      <c r="DQ17" s="961">
        <f>(Units-DQ$13)*DQ7</f>
        <v/>
      </c>
      <c r="DR17" s="961">
        <f>(Units-DR$13)*DR7</f>
        <v/>
      </c>
      <c r="DS17" s="961">
        <f>(Units-DS$13)*DS7</f>
        <v/>
      </c>
      <c r="DT17" s="961">
        <f>(Units-DT$13)*DT7</f>
        <v/>
      </c>
      <c r="DU17" s="961">
        <f>(Units-DU$13)*DU7</f>
        <v/>
      </c>
      <c r="DV17" s="961">
        <f>(Units-DV$13)*DV7</f>
        <v/>
      </c>
      <c r="DW17" s="961">
        <f>(Units-DW$13)*DW7</f>
        <v/>
      </c>
      <c r="DX17" s="961">
        <f>(Units-DX$13)*DX7</f>
        <v/>
      </c>
      <c r="DY17" s="961">
        <f>(Units-DY$13)*DY7</f>
        <v/>
      </c>
      <c r="DZ17" s="961">
        <f>(Units-DZ$13)*DZ7</f>
        <v/>
      </c>
      <c r="EA17" s="961">
        <f>(Units-EA$13)*EA7</f>
        <v/>
      </c>
      <c r="EB17" s="961">
        <f>(Units-EB$13)*EB7</f>
        <v/>
      </c>
      <c r="EC17" s="961">
        <f>(Units-EC$13)*EC7</f>
        <v/>
      </c>
      <c r="ED17" s="961">
        <f>(Units-ED$13)*ED7</f>
        <v/>
      </c>
      <c r="EE17" s="961">
        <f>(Units-EE$13)*EE7</f>
        <v/>
      </c>
      <c r="EF17" s="961">
        <f>(Units-EF$13)*EF7</f>
        <v/>
      </c>
      <c r="EG17" s="961">
        <f>(Units-EG$13)*EG7</f>
        <v/>
      </c>
      <c r="EH17" s="961">
        <f>(Units-EH$13)*EH7</f>
        <v/>
      </c>
      <c r="EI17" s="961">
        <f>(Units-EI$13)*EI7</f>
        <v/>
      </c>
      <c r="EJ17" s="961">
        <f>(Units-EJ$13)*EJ7</f>
        <v/>
      </c>
      <c r="EK17" s="961">
        <f>(Units-EK$13)*EK7</f>
        <v/>
      </c>
      <c r="EL17" s="961">
        <f>(Units-EL$13)*EL7</f>
        <v/>
      </c>
      <c r="EM17" s="961">
        <f>(Units-EM$13)*EM7</f>
        <v/>
      </c>
      <c r="EN17" s="961">
        <f>(Units-EN$13)*EN7</f>
        <v/>
      </c>
      <c r="EO17" s="961">
        <f>(Units-EO$13)*EO7</f>
        <v/>
      </c>
      <c r="EP17" s="961">
        <f>(Units-EP$13)*EP7</f>
        <v/>
      </c>
      <c r="EQ17" s="961">
        <f>(Units-EQ$13)*EQ7</f>
        <v/>
      </c>
      <c r="ER17" s="961">
        <f>(Units-ER$13)*ER7</f>
        <v/>
      </c>
      <c r="ES17" s="961">
        <f>(Units-ES$13)*ES7</f>
        <v/>
      </c>
      <c r="ET17" s="961">
        <f>(Units-ET$13)*ET7</f>
        <v/>
      </c>
      <c r="EU17" s="961">
        <f>(Units-EU$13)*EU7</f>
        <v/>
      </c>
      <c r="EV17" s="961">
        <f>(Units-EV$13)*EV7</f>
        <v/>
      </c>
    </row>
    <row r="18" ht="15" customHeight="1" s="546">
      <c r="C18" s="970">
        <f>R18</f>
        <v/>
      </c>
      <c r="E18" s="955">
        <f>E17*-(1-E6)</f>
        <v/>
      </c>
      <c r="F18" s="961" t="n"/>
      <c r="G18" s="961">
        <f>SUMIFS($U18:$EW18,$U$2:$EW$2,G$2)</f>
        <v/>
      </c>
      <c r="H18" s="961">
        <f>SUMIFS($U18:$EW18,$U$2:$EW$2,H$2)</f>
        <v/>
      </c>
      <c r="I18" s="961">
        <f>SUMIFS($U18:$EW18,$U$2:$EW$2,I$2)</f>
        <v/>
      </c>
      <c r="J18" s="961">
        <f>SUMIFS($U18:$EW18,$U$2:$EW$2,J$2)</f>
        <v/>
      </c>
      <c r="K18" s="961">
        <f>SUMIFS($U18:$EW18,$U$2:$EW$2,K$2)</f>
        <v/>
      </c>
      <c r="L18" s="961">
        <f>SUMIFS($U18:$EW18,$U$2:$EW$2,L$2)</f>
        <v/>
      </c>
      <c r="M18" s="961">
        <f>SUMIFS($U18:$EW18,$U$2:$EW$2,M$2)</f>
        <v/>
      </c>
      <c r="N18" s="961">
        <f>SUMIFS($U18:$EW18,$U$2:$EW$2,N$2)</f>
        <v/>
      </c>
      <c r="O18" s="961">
        <f>SUMIFS($U18:$EW18,$U$2:$EW$2,O$2)</f>
        <v/>
      </c>
      <c r="P18" s="962">
        <f>SUMIFS($U18:$EW18,$U$2:$EW$2,P$2)</f>
        <v/>
      </c>
      <c r="R18" s="759" t="inlineStr">
        <is>
          <t>Vacancy</t>
        </is>
      </c>
      <c r="T18" s="971" t="n"/>
      <c r="U18" s="961">
        <f>IFERROR(-SUM(U$16:U$17)*(1-U$6),0)</f>
        <v/>
      </c>
      <c r="V18" s="961">
        <f>IFERROR(-SUM(V$16:V$17)*(1-V$6),0)</f>
        <v/>
      </c>
      <c r="W18" s="961">
        <f>IFERROR(-SUM(W$16:W$17)*(1-W$6),0)</f>
        <v/>
      </c>
      <c r="X18" s="961">
        <f>IFERROR(-SUM(X$16:X$17)*(1-X$6),0)</f>
        <v/>
      </c>
      <c r="Y18" s="961">
        <f>IFERROR(-SUM(Y$16:Y$17)*(1-Y$6),0)</f>
        <v/>
      </c>
      <c r="Z18" s="961">
        <f>IFERROR(-SUM(Z$16:Z$17)*(1-Z$6),0)</f>
        <v/>
      </c>
      <c r="AA18" s="961">
        <f>IFERROR(-SUM(AA$16:AA$17)*(1-AA$6),0)</f>
        <v/>
      </c>
      <c r="AB18" s="961">
        <f>IFERROR(-SUM(AB$16:AB$17)*(1-AB$6),0)</f>
        <v/>
      </c>
      <c r="AC18" s="961">
        <f>IFERROR(-SUM(AC$16:AC$17)*(1-AC$6),0)</f>
        <v/>
      </c>
      <c r="AD18" s="961">
        <f>IFERROR(-SUM(AD$16:AD$17)*(1-AD$6),0)</f>
        <v/>
      </c>
      <c r="AE18" s="961">
        <f>IFERROR(-SUM(AE$16:AE$17)*(1-AE$6),0)</f>
        <v/>
      </c>
      <c r="AF18" s="961">
        <f>IFERROR(-SUM(AF$16:AF$17)*(1-AF$6),0)</f>
        <v/>
      </c>
      <c r="AG18" s="961">
        <f>IFERROR(-SUM(AG$16:AG$17)*(1-AG$6),0)</f>
        <v/>
      </c>
      <c r="AH18" s="961">
        <f>IFERROR(-SUM(AH$16:AH$17)*(1-AH$6),0)</f>
        <v/>
      </c>
      <c r="AI18" s="961">
        <f>IFERROR(-SUM(AI$16:AI$17)*(1-AI$6),0)</f>
        <v/>
      </c>
      <c r="AJ18" s="961">
        <f>IFERROR(-SUM(AJ$16:AJ$17)*(1-AJ$6),0)</f>
        <v/>
      </c>
      <c r="AK18" s="961">
        <f>IFERROR(-SUM(AK$16:AK$17)*(1-AK$6),0)</f>
        <v/>
      </c>
      <c r="AL18" s="961">
        <f>IFERROR(-SUM(AL$16:AL$17)*(1-AL$6),0)</f>
        <v/>
      </c>
      <c r="AM18" s="961">
        <f>IFERROR(-SUM(AM$16:AM$17)*(1-AM$6),0)</f>
        <v/>
      </c>
      <c r="AN18" s="961">
        <f>IFERROR(-SUM(AN$16:AN$17)*(1-AN$6),0)</f>
        <v/>
      </c>
      <c r="AO18" s="961">
        <f>IFERROR(-SUM(AO$16:AO$17)*(1-AO$6),0)</f>
        <v/>
      </c>
      <c r="AP18" s="961">
        <f>IFERROR(-SUM(AP$16:AP$17)*(1-AP$6),0)</f>
        <v/>
      </c>
      <c r="AQ18" s="961">
        <f>IFERROR(-SUM(AQ$16:AQ$17)*(1-AQ$6),0)</f>
        <v/>
      </c>
      <c r="AR18" s="961">
        <f>IFERROR(-SUM(AR$16:AR$17)*(1-AR$6),0)</f>
        <v/>
      </c>
      <c r="AS18" s="961">
        <f>IFERROR(-SUM(AS$16:AS$17)*(1-AS$6),0)</f>
        <v/>
      </c>
      <c r="AT18" s="961">
        <f>IFERROR(-SUM(AT$16:AT$17)*(1-AT$6),0)</f>
        <v/>
      </c>
      <c r="AU18" s="961">
        <f>IFERROR(-SUM(AU$16:AU$17)*(1-AU$6),0)</f>
        <v/>
      </c>
      <c r="AV18" s="961">
        <f>IFERROR(-SUM(AV$16:AV$17)*(1-AV$6),0)</f>
        <v/>
      </c>
      <c r="AW18" s="961">
        <f>IFERROR(-SUM(AW$16:AW$17)*(1-AW$6),0)</f>
        <v/>
      </c>
      <c r="AX18" s="961">
        <f>IFERROR(-SUM(AX$16:AX$17)*(1-AX$6),0)</f>
        <v/>
      </c>
      <c r="AY18" s="961">
        <f>IFERROR(-SUM(AY$16:AY$17)*(1-AY$6),0)</f>
        <v/>
      </c>
      <c r="AZ18" s="961">
        <f>IFERROR(-SUM(AZ$16:AZ$17)*(1-AZ$6),0)</f>
        <v/>
      </c>
      <c r="BA18" s="961">
        <f>IFERROR(-SUM(BA$16:BA$17)*(1-BA$6),0)</f>
        <v/>
      </c>
      <c r="BB18" s="961">
        <f>IFERROR(-SUM(BB$16:BB$17)*(1-BB$6),0)</f>
        <v/>
      </c>
      <c r="BC18" s="961">
        <f>IFERROR(-SUM(BC$16:BC$17)*(1-BC$6),0)</f>
        <v/>
      </c>
      <c r="BD18" s="961">
        <f>IFERROR(-SUM(BD$16:BD$17)*(1-BD$6),0)</f>
        <v/>
      </c>
      <c r="BE18" s="961">
        <f>IFERROR(-SUM(BE$16:BE$17)*(1-BE$6),0)</f>
        <v/>
      </c>
      <c r="BF18" s="961">
        <f>IFERROR(-SUM(BF$16:BF$17)*(1-BF$6),0)</f>
        <v/>
      </c>
      <c r="BG18" s="961">
        <f>IFERROR(-SUM(BG$16:BG$17)*(1-BG$6),0)</f>
        <v/>
      </c>
      <c r="BH18" s="961">
        <f>IFERROR(-SUM(BH$16:BH$17)*(1-BH$6),0)</f>
        <v/>
      </c>
      <c r="BI18" s="961">
        <f>IFERROR(-SUM(BI$16:BI$17)*(1-BI$6),0)</f>
        <v/>
      </c>
      <c r="BJ18" s="961">
        <f>IFERROR(-SUM(BJ$16:BJ$17)*(1-BJ$6),0)</f>
        <v/>
      </c>
      <c r="BK18" s="961">
        <f>IFERROR(-SUM(BK$16:BK$17)*(1-BK$6),0)</f>
        <v/>
      </c>
      <c r="BL18" s="961">
        <f>IFERROR(-SUM(BL$16:BL$17)*(1-BL$6),0)</f>
        <v/>
      </c>
      <c r="BM18" s="961">
        <f>IFERROR(-SUM(BM$16:BM$17)*(1-BM$6),0)</f>
        <v/>
      </c>
      <c r="BN18" s="961">
        <f>IFERROR(-SUM(BN$16:BN$17)*(1-BN$6),0)</f>
        <v/>
      </c>
      <c r="BO18" s="961">
        <f>IFERROR(-SUM(BO$16:BO$17)*(1-BO$6),0)</f>
        <v/>
      </c>
      <c r="BP18" s="961">
        <f>IFERROR(-SUM(BP$16:BP$17)*(1-BP$6),0)</f>
        <v/>
      </c>
      <c r="BQ18" s="961">
        <f>IFERROR(-SUM(BQ$16:BQ$17)*(1-BQ$6),0)</f>
        <v/>
      </c>
      <c r="BR18" s="961">
        <f>IFERROR(-SUM(BR$16:BR$17)*(1-BR$6),0)</f>
        <v/>
      </c>
      <c r="BS18" s="961">
        <f>IFERROR(-SUM(BS$16:BS$17)*(1-BS$6),0)</f>
        <v/>
      </c>
      <c r="BT18" s="961">
        <f>IFERROR(-SUM(BT$16:BT$17)*(1-BT$6),0)</f>
        <v/>
      </c>
      <c r="BU18" s="961">
        <f>IFERROR(-SUM(BU$16:BU$17)*(1-BU$6),0)</f>
        <v/>
      </c>
      <c r="BV18" s="961">
        <f>IFERROR(-SUM(BV$16:BV$17)*(1-BV$6),0)</f>
        <v/>
      </c>
      <c r="BW18" s="961">
        <f>IFERROR(-SUM(BW$16:BW$17)*(1-BW$6),0)</f>
        <v/>
      </c>
      <c r="BX18" s="961">
        <f>IFERROR(-SUM(BX$16:BX$17)*(1-BX$6),0)</f>
        <v/>
      </c>
      <c r="BY18" s="961">
        <f>IFERROR(-SUM(BY$16:BY$17)*(1-BY$6),0)</f>
        <v/>
      </c>
      <c r="BZ18" s="961">
        <f>IFERROR(-SUM(BZ$16:BZ$17)*(1-BZ$6),0)</f>
        <v/>
      </c>
      <c r="CA18" s="961">
        <f>IFERROR(-SUM(CA$16:CA$17)*(1-CA$6),0)</f>
        <v/>
      </c>
      <c r="CB18" s="961">
        <f>IFERROR(-SUM(CB$16:CB$17)*(1-CB$6),0)</f>
        <v/>
      </c>
      <c r="CC18" s="961">
        <f>IFERROR(-SUM(CC$16:CC$17)*(1-CC$6),0)</f>
        <v/>
      </c>
      <c r="CD18" s="961">
        <f>IFERROR(-SUM(CD$16:CD$17)*(1-CD$6),0)</f>
        <v/>
      </c>
      <c r="CE18" s="961">
        <f>IFERROR(-SUM(CE$16:CE$17)*(1-CE$6),0)</f>
        <v/>
      </c>
      <c r="CF18" s="961">
        <f>IFERROR(-SUM(CF$16:CF$17)*(1-CF$6),0)</f>
        <v/>
      </c>
      <c r="CG18" s="961">
        <f>IFERROR(-SUM(CG$16:CG$17)*(1-CG$6),0)</f>
        <v/>
      </c>
      <c r="CH18" s="961">
        <f>IFERROR(-SUM(CH$16:CH$17)*(1-CH$6),0)</f>
        <v/>
      </c>
      <c r="CI18" s="961">
        <f>IFERROR(-SUM(CI$16:CI$17)*(1-CI$6),0)</f>
        <v/>
      </c>
      <c r="CJ18" s="961">
        <f>IFERROR(-SUM(CJ$16:CJ$17)*(1-CJ$6),0)</f>
        <v/>
      </c>
      <c r="CK18" s="961">
        <f>IFERROR(-SUM(CK$16:CK$17)*(1-CK$6),0)</f>
        <v/>
      </c>
      <c r="CL18" s="961">
        <f>IFERROR(-SUM(CL$16:CL$17)*(1-CL$6),0)</f>
        <v/>
      </c>
      <c r="CM18" s="961">
        <f>IFERROR(-SUM(CM$16:CM$17)*(1-CM$6),0)</f>
        <v/>
      </c>
      <c r="CN18" s="961">
        <f>IFERROR(-SUM(CN$16:CN$17)*(1-CN$6),0)</f>
        <v/>
      </c>
      <c r="CO18" s="961">
        <f>IFERROR(-SUM(CO$16:CO$17)*(1-CO$6),0)</f>
        <v/>
      </c>
      <c r="CP18" s="961">
        <f>IFERROR(-SUM(CP$16:CP$17)*(1-CP$6),0)</f>
        <v/>
      </c>
      <c r="CQ18" s="961">
        <f>IFERROR(-SUM(CQ$16:CQ$17)*(1-CQ$6),0)</f>
        <v/>
      </c>
      <c r="CR18" s="961">
        <f>IFERROR(-SUM(CR$16:CR$17)*(1-CR$6),0)</f>
        <v/>
      </c>
      <c r="CS18" s="961">
        <f>IFERROR(-SUM(CS$16:CS$17)*(1-CS$6),0)</f>
        <v/>
      </c>
      <c r="CT18" s="961">
        <f>IFERROR(-SUM(CT$16:CT$17)*(1-CT$6),0)</f>
        <v/>
      </c>
      <c r="CU18" s="961">
        <f>IFERROR(-SUM(CU$16:CU$17)*(1-CU$6),0)</f>
        <v/>
      </c>
      <c r="CV18" s="961">
        <f>IFERROR(-SUM(CV$16:CV$17)*(1-CV$6),0)</f>
        <v/>
      </c>
      <c r="CW18" s="961">
        <f>IFERROR(-SUM(CW$16:CW$17)*(1-CW$6),0)</f>
        <v/>
      </c>
      <c r="CX18" s="961">
        <f>IFERROR(-SUM(CX$16:CX$17)*(1-CX$6),0)</f>
        <v/>
      </c>
      <c r="CY18" s="961">
        <f>IFERROR(-SUM(CY$16:CY$17)*(1-CY$6),0)</f>
        <v/>
      </c>
      <c r="CZ18" s="961">
        <f>IFERROR(-SUM(CZ$16:CZ$17)*(1-CZ$6),0)</f>
        <v/>
      </c>
      <c r="DA18" s="961">
        <f>IFERROR(-SUM(DA$16:DA$17)*(1-DA$6),0)</f>
        <v/>
      </c>
      <c r="DB18" s="961">
        <f>IFERROR(-SUM(DB$16:DB$17)*(1-DB$6),0)</f>
        <v/>
      </c>
      <c r="DC18" s="961">
        <f>IFERROR(-SUM(DC$16:DC$17)*(1-DC$6),0)</f>
        <v/>
      </c>
      <c r="DD18" s="961">
        <f>IFERROR(-SUM(DD$16:DD$17)*(1-DD$6),0)</f>
        <v/>
      </c>
      <c r="DE18" s="961">
        <f>IFERROR(-SUM(DE$16:DE$17)*(1-DE$6),0)</f>
        <v/>
      </c>
      <c r="DF18" s="961">
        <f>IFERROR(-SUM(DF$16:DF$17)*(1-DF$6),0)</f>
        <v/>
      </c>
      <c r="DG18" s="961">
        <f>IFERROR(-SUM(DG$16:DG$17)*(1-DG$6),0)</f>
        <v/>
      </c>
      <c r="DH18" s="961">
        <f>IFERROR(-SUM(DH$16:DH$17)*(1-DH$6),0)</f>
        <v/>
      </c>
      <c r="DI18" s="961">
        <f>IFERROR(-SUM(DI$16:DI$17)*(1-DI$6),0)</f>
        <v/>
      </c>
      <c r="DJ18" s="961">
        <f>IFERROR(-SUM(DJ$16:DJ$17)*(1-DJ$6),0)</f>
        <v/>
      </c>
      <c r="DK18" s="961">
        <f>IFERROR(-SUM(DK$16:DK$17)*(1-DK$6),0)</f>
        <v/>
      </c>
      <c r="DL18" s="961">
        <f>IFERROR(-SUM(DL$16:DL$17)*(1-DL$6),0)</f>
        <v/>
      </c>
      <c r="DM18" s="961">
        <f>IFERROR(-SUM(DM$16:DM$17)*(1-DM$6),0)</f>
        <v/>
      </c>
      <c r="DN18" s="961">
        <f>IFERROR(-SUM(DN$16:DN$17)*(1-DN$6),0)</f>
        <v/>
      </c>
      <c r="DO18" s="961">
        <f>IFERROR(-SUM(DO$16:DO$17)*(1-DO$6),0)</f>
        <v/>
      </c>
      <c r="DP18" s="961">
        <f>IFERROR(-SUM(DP$16:DP$17)*(1-DP$6),0)</f>
        <v/>
      </c>
      <c r="DQ18" s="961">
        <f>IFERROR(-SUM(DQ$16:DQ$17)*(1-DQ$6),0)</f>
        <v/>
      </c>
      <c r="DR18" s="961">
        <f>IFERROR(-SUM(DR$16:DR$17)*(1-DR$6),0)</f>
        <v/>
      </c>
      <c r="DS18" s="961">
        <f>IFERROR(-SUM(DS$16:DS$17)*(1-DS$6),0)</f>
        <v/>
      </c>
      <c r="DT18" s="961">
        <f>IFERROR(-SUM(DT$16:DT$17)*(1-DT$6),0)</f>
        <v/>
      </c>
      <c r="DU18" s="961">
        <f>IFERROR(-SUM(DU$16:DU$17)*(1-DU$6),0)</f>
        <v/>
      </c>
      <c r="DV18" s="961">
        <f>IFERROR(-SUM(DV$16:DV$17)*(1-DV$6),0)</f>
        <v/>
      </c>
      <c r="DW18" s="961">
        <f>IFERROR(-SUM(DW$16:DW$17)*(1-DW$6),0)</f>
        <v/>
      </c>
      <c r="DX18" s="961">
        <f>IFERROR(-SUM(DX$16:DX$17)*(1-DX$6),0)</f>
        <v/>
      </c>
      <c r="DY18" s="961">
        <f>IFERROR(-SUM(DY$16:DY$17)*(1-DY$6),0)</f>
        <v/>
      </c>
      <c r="DZ18" s="961">
        <f>IFERROR(-SUM(DZ$16:DZ$17)*(1-DZ$6),0)</f>
        <v/>
      </c>
      <c r="EA18" s="961">
        <f>IFERROR(-SUM(EA$16:EA$17)*(1-EA$6),0)</f>
        <v/>
      </c>
      <c r="EB18" s="961">
        <f>IFERROR(-SUM(EB$16:EB$17)*(1-EB$6),0)</f>
        <v/>
      </c>
      <c r="EC18" s="961">
        <f>IFERROR(-SUM(EC$16:EC$17)*(1-EC$6),0)</f>
        <v/>
      </c>
      <c r="ED18" s="961">
        <f>IFERROR(-SUM(ED$16:ED$17)*(1-ED$6),0)</f>
        <v/>
      </c>
      <c r="EE18" s="961">
        <f>IFERROR(-SUM(EE$16:EE$17)*(1-EE$6),0)</f>
        <v/>
      </c>
      <c r="EF18" s="961">
        <f>IFERROR(-SUM(EF$16:EF$17)*(1-EF$6),0)</f>
        <v/>
      </c>
      <c r="EG18" s="961">
        <f>IFERROR(-SUM(EG$16:EG$17)*(1-EG$6),0)</f>
        <v/>
      </c>
      <c r="EH18" s="961">
        <f>IFERROR(-SUM(EH$16:EH$17)*(1-EH$6),0)</f>
        <v/>
      </c>
      <c r="EI18" s="961">
        <f>IFERROR(-SUM(EI$16:EI$17)*(1-EI$6),0)</f>
        <v/>
      </c>
      <c r="EJ18" s="961">
        <f>IFERROR(-SUM(EJ$16:EJ$17)*(1-EJ$6),0)</f>
        <v/>
      </c>
      <c r="EK18" s="961">
        <f>IFERROR(-SUM(EK$16:EK$17)*(1-EK$6),0)</f>
        <v/>
      </c>
      <c r="EL18" s="961">
        <f>IFERROR(-SUM(EL$16:EL$17)*(1-EL$6),0)</f>
        <v/>
      </c>
      <c r="EM18" s="961">
        <f>IFERROR(-SUM(EM$16:EM$17)*(1-EM$6),0)</f>
        <v/>
      </c>
      <c r="EN18" s="961">
        <f>IFERROR(-SUM(EN$16:EN$17)*(1-EN$6),0)</f>
        <v/>
      </c>
      <c r="EO18" s="961">
        <f>IFERROR(-SUM(EO$16:EO$17)*(1-EO$6),0)</f>
        <v/>
      </c>
      <c r="EP18" s="961">
        <f>IFERROR(-SUM(EP$16:EP$17)*(1-EP$6),0)</f>
        <v/>
      </c>
      <c r="EQ18" s="961">
        <f>IFERROR(-SUM(EQ$16:EQ$17)*(1-EQ$6),0)</f>
        <v/>
      </c>
      <c r="ER18" s="961">
        <f>IFERROR(-SUM(ER$16:ER$17)*(1-ER$6),0)</f>
        <v/>
      </c>
      <c r="ES18" s="961">
        <f>IFERROR(-SUM(ES$16:ES$17)*(1-ES$6),0)</f>
        <v/>
      </c>
      <c r="ET18" s="961">
        <f>IFERROR(-SUM(ET$16:ET$17)*(1-ET$6),0)</f>
        <v/>
      </c>
      <c r="EU18" s="961">
        <f>IFERROR(-SUM(EU$16:EU$17)*(1-EU$6),0)</f>
        <v/>
      </c>
      <c r="EV18" s="961">
        <f>IFERROR(-SUM(EV$16:EV$17)*(1-EV$6),0)</f>
        <v/>
      </c>
    </row>
    <row r="19" ht="15.75" customHeight="1" s="546">
      <c r="C19" s="972">
        <f>R19</f>
        <v/>
      </c>
      <c r="D19" s="973" t="n"/>
      <c r="E19" s="974" t="n"/>
      <c r="F19" s="975" t="n"/>
      <c r="G19" s="975">
        <f>SUMIFS($U19:$EW19,$U$2:$EW$2,G$2)</f>
        <v/>
      </c>
      <c r="H19" s="975">
        <f>SUMIFS($U19:$EW19,$U$2:$EW$2,H$2)</f>
        <v/>
      </c>
      <c r="I19" s="975">
        <f>SUMIFS($U19:$EW19,$U$2:$EW$2,I$2)</f>
        <v/>
      </c>
      <c r="J19" s="975">
        <f>SUMIFS($U19:$EW19,$U$2:$EW$2,J$2)</f>
        <v/>
      </c>
      <c r="K19" s="975">
        <f>SUMIFS($U19:$EW19,$U$2:$EW$2,K$2)</f>
        <v/>
      </c>
      <c r="L19" s="975">
        <f>SUMIFS($U19:$EW19,$U$2:$EW$2,L$2)</f>
        <v/>
      </c>
      <c r="M19" s="975">
        <f>SUMIFS($U19:$EW19,$U$2:$EW$2,M$2)</f>
        <v/>
      </c>
      <c r="N19" s="975">
        <f>SUMIFS($U19:$EW19,$U$2:$EW$2,N$2)</f>
        <v/>
      </c>
      <c r="O19" s="975">
        <f>SUMIFS($U19:$EW19,$U$2:$EW$2,O$2)</f>
        <v/>
      </c>
      <c r="P19" s="976">
        <f>SUMIFS($U19:$EW19,$U$2:$EW$2,P$2)</f>
        <v/>
      </c>
      <c r="R19" s="759" t="inlineStr">
        <is>
          <t>Bad Debt &amp; Loss to Lease</t>
        </is>
      </c>
      <c r="T19" s="971" t="n"/>
      <c r="U19" s="975">
        <f>IFERROR(SUM(U$16:U$17)*-Inputs!$J$23,0)</f>
        <v/>
      </c>
      <c r="V19" s="975">
        <f>IFERROR(SUM(V$16:V$17)*-Inputs!$J$23,0)</f>
        <v/>
      </c>
      <c r="W19" s="975">
        <f>IFERROR(SUM(W$16:W$17)*-Inputs!$J$23,0)</f>
        <v/>
      </c>
      <c r="X19" s="975">
        <f>IFERROR(SUM(X$16:X$17)*-Inputs!$J$23,0)</f>
        <v/>
      </c>
      <c r="Y19" s="975">
        <f>IFERROR(SUM(Y$16:Y$17)*-Inputs!$J$23,0)</f>
        <v/>
      </c>
      <c r="Z19" s="975">
        <f>IFERROR(SUM(Z$16:Z$17)*-Inputs!$J$23,0)</f>
        <v/>
      </c>
      <c r="AA19" s="975">
        <f>IFERROR(SUM(AA$16:AA$17)*-Inputs!$J$23,0)</f>
        <v/>
      </c>
      <c r="AB19" s="975">
        <f>IFERROR(SUM(AB$16:AB$17)*-Inputs!$J$23,0)</f>
        <v/>
      </c>
      <c r="AC19" s="975">
        <f>IFERROR(SUM(AC$16:AC$17)*-Inputs!$J$23,0)</f>
        <v/>
      </c>
      <c r="AD19" s="975">
        <f>IFERROR(SUM(AD$16:AD$17)*-Inputs!$J$23,0)</f>
        <v/>
      </c>
      <c r="AE19" s="975">
        <f>IFERROR(SUM(AE$16:AE$17)*-Inputs!$J$23,0)</f>
        <v/>
      </c>
      <c r="AF19" s="975">
        <f>IFERROR(SUM(AF$16:AF$17)*-Inputs!$J$23,0)</f>
        <v/>
      </c>
      <c r="AG19" s="975">
        <f>IFERROR(SUM(AG$16:AG$17)*-Inputs!$J$23,0)</f>
        <v/>
      </c>
      <c r="AH19" s="975">
        <f>IFERROR(SUM(AH$16:AH$17)*-Inputs!$J$23,0)</f>
        <v/>
      </c>
      <c r="AI19" s="975">
        <f>IFERROR(SUM(AI$16:AI$17)*-Inputs!$J$23,0)</f>
        <v/>
      </c>
      <c r="AJ19" s="975">
        <f>IFERROR(SUM(AJ$16:AJ$17)*-Inputs!$J$23,0)</f>
        <v/>
      </c>
      <c r="AK19" s="975">
        <f>IFERROR(SUM(AK$16:AK$17)*-Inputs!$J$23,0)</f>
        <v/>
      </c>
      <c r="AL19" s="975">
        <f>IFERROR(SUM(AL$16:AL$17)*-Inputs!$J$23,0)</f>
        <v/>
      </c>
      <c r="AM19" s="975">
        <f>IFERROR(SUM(AM$16:AM$17)*-Inputs!$J$23,0)</f>
        <v/>
      </c>
      <c r="AN19" s="975">
        <f>IFERROR(SUM(AN$16:AN$17)*-Inputs!$J$23,0)</f>
        <v/>
      </c>
      <c r="AO19" s="975">
        <f>IFERROR(SUM(AO$16:AO$17)*-Inputs!$J$23,0)</f>
        <v/>
      </c>
      <c r="AP19" s="975">
        <f>IFERROR(SUM(AP$16:AP$17)*-Inputs!$J$23,0)</f>
        <v/>
      </c>
      <c r="AQ19" s="975">
        <f>IFERROR(SUM(AQ$16:AQ$17)*-Inputs!$J$23,0)</f>
        <v/>
      </c>
      <c r="AR19" s="975">
        <f>IFERROR(SUM(AR$16:AR$17)*-Inputs!$J$23,0)</f>
        <v/>
      </c>
      <c r="AS19" s="975">
        <f>IFERROR(SUM(AS$16:AS$17)*-Inputs!$J$23,0)</f>
        <v/>
      </c>
      <c r="AT19" s="975">
        <f>IFERROR(SUM(AT$16:AT$17)*-Inputs!$J$23,0)</f>
        <v/>
      </c>
      <c r="AU19" s="975">
        <f>IFERROR(SUM(AU$16:AU$17)*-Inputs!$J$23,0)</f>
        <v/>
      </c>
      <c r="AV19" s="975">
        <f>IFERROR(SUM(AV$16:AV$17)*-Inputs!$J$23,0)</f>
        <v/>
      </c>
      <c r="AW19" s="975">
        <f>IFERROR(SUM(AW$16:AW$17)*-Inputs!$J$23,0)</f>
        <v/>
      </c>
      <c r="AX19" s="975">
        <f>IFERROR(SUM(AX$16:AX$17)*-Inputs!$J$23,0)</f>
        <v/>
      </c>
      <c r="AY19" s="975">
        <f>IFERROR(SUM(AY$16:AY$17)*-Inputs!$J$23,0)</f>
        <v/>
      </c>
      <c r="AZ19" s="975">
        <f>IFERROR(SUM(AZ$16:AZ$17)*-Inputs!$J$23,0)</f>
        <v/>
      </c>
      <c r="BA19" s="975">
        <f>IFERROR(SUM(BA$16:BA$17)*-Inputs!$J$23,0)</f>
        <v/>
      </c>
      <c r="BB19" s="975">
        <f>IFERROR(SUM(BB$16:BB$17)*-Inputs!$J$23,0)</f>
        <v/>
      </c>
      <c r="BC19" s="975">
        <f>IFERROR(SUM(BC$16:BC$17)*-Inputs!$J$23,0)</f>
        <v/>
      </c>
      <c r="BD19" s="975">
        <f>IFERROR(SUM(BD$16:BD$17)*-Inputs!$J$23,0)</f>
        <v/>
      </c>
      <c r="BE19" s="975">
        <f>IFERROR(SUM(BE$16:BE$17)*-Inputs!$J$23,0)</f>
        <v/>
      </c>
      <c r="BF19" s="975">
        <f>IFERROR(SUM(BF$16:BF$17)*-Inputs!$J$23,0)</f>
        <v/>
      </c>
      <c r="BG19" s="975">
        <f>IFERROR(SUM(BG$16:BG$17)*-Inputs!$J$23,0)</f>
        <v/>
      </c>
      <c r="BH19" s="975">
        <f>IFERROR(SUM(BH$16:BH$17)*-Inputs!$J$23,0)</f>
        <v/>
      </c>
      <c r="BI19" s="975">
        <f>IFERROR(SUM(BI$16:BI$17)*-Inputs!$J$23,0)</f>
        <v/>
      </c>
      <c r="BJ19" s="975">
        <f>IFERROR(SUM(BJ$16:BJ$17)*-Inputs!$J$23,0)</f>
        <v/>
      </c>
      <c r="BK19" s="975">
        <f>IFERROR(SUM(BK$16:BK$17)*-Inputs!$J$23,0)</f>
        <v/>
      </c>
      <c r="BL19" s="975">
        <f>IFERROR(SUM(BL$16:BL$17)*-Inputs!$J$23,0)</f>
        <v/>
      </c>
      <c r="BM19" s="975">
        <f>IFERROR(SUM(BM$16:BM$17)*-Inputs!$J$23,0)</f>
        <v/>
      </c>
      <c r="BN19" s="975">
        <f>IFERROR(SUM(BN$16:BN$17)*-Inputs!$J$23,0)</f>
        <v/>
      </c>
      <c r="BO19" s="975">
        <f>IFERROR(SUM(BO$16:BO$17)*-Inputs!$J$23,0)</f>
        <v/>
      </c>
      <c r="BP19" s="975">
        <f>IFERROR(SUM(BP$16:BP$17)*-Inputs!$J$23,0)</f>
        <v/>
      </c>
      <c r="BQ19" s="975">
        <f>IFERROR(SUM(BQ$16:BQ$17)*-Inputs!$J$23,0)</f>
        <v/>
      </c>
      <c r="BR19" s="975">
        <f>IFERROR(SUM(BR$16:BR$17)*-Inputs!$J$23,0)</f>
        <v/>
      </c>
      <c r="BS19" s="975">
        <f>IFERROR(SUM(BS$16:BS$17)*-Inputs!$J$23,0)</f>
        <v/>
      </c>
      <c r="BT19" s="975">
        <f>IFERROR(SUM(BT$16:BT$17)*-Inputs!$J$23,0)</f>
        <v/>
      </c>
      <c r="BU19" s="975">
        <f>IFERROR(SUM(BU$16:BU$17)*-Inputs!$J$23,0)</f>
        <v/>
      </c>
      <c r="BV19" s="975">
        <f>IFERROR(SUM(BV$16:BV$17)*-Inputs!$J$23,0)</f>
        <v/>
      </c>
      <c r="BW19" s="975">
        <f>IFERROR(SUM(BW$16:BW$17)*-Inputs!$J$23,0)</f>
        <v/>
      </c>
      <c r="BX19" s="975">
        <f>IFERROR(SUM(BX$16:BX$17)*-Inputs!$J$23,0)</f>
        <v/>
      </c>
      <c r="BY19" s="975">
        <f>IFERROR(SUM(BY$16:BY$17)*-Inputs!$J$23,0)</f>
        <v/>
      </c>
      <c r="BZ19" s="975">
        <f>IFERROR(SUM(BZ$16:BZ$17)*-Inputs!$J$23,0)</f>
        <v/>
      </c>
      <c r="CA19" s="975">
        <f>IFERROR(SUM(CA$16:CA$17)*-Inputs!$J$23,0)</f>
        <v/>
      </c>
      <c r="CB19" s="975">
        <f>IFERROR(SUM(CB$16:CB$17)*-Inputs!$J$23,0)</f>
        <v/>
      </c>
      <c r="CC19" s="975">
        <f>IFERROR(SUM(CC$16:CC$17)*-Inputs!$J$23,0)</f>
        <v/>
      </c>
      <c r="CD19" s="975">
        <f>IFERROR(SUM(CD$16:CD$17)*-Inputs!$J$23,0)</f>
        <v/>
      </c>
      <c r="CE19" s="975">
        <f>IFERROR(SUM(CE$16:CE$17)*-Inputs!$J$23,0)</f>
        <v/>
      </c>
      <c r="CF19" s="975">
        <f>IFERROR(SUM(CF$16:CF$17)*-Inputs!$J$23,0)</f>
        <v/>
      </c>
      <c r="CG19" s="975">
        <f>IFERROR(SUM(CG$16:CG$17)*-Inputs!$J$23,0)</f>
        <v/>
      </c>
      <c r="CH19" s="975">
        <f>IFERROR(SUM(CH$16:CH$17)*-Inputs!$J$23,0)</f>
        <v/>
      </c>
      <c r="CI19" s="975">
        <f>IFERROR(SUM(CI$16:CI$17)*-Inputs!$J$23,0)</f>
        <v/>
      </c>
      <c r="CJ19" s="975">
        <f>IFERROR(SUM(CJ$16:CJ$17)*-Inputs!$J$23,0)</f>
        <v/>
      </c>
      <c r="CK19" s="975">
        <f>IFERROR(SUM(CK$16:CK$17)*-Inputs!$J$23,0)</f>
        <v/>
      </c>
      <c r="CL19" s="975">
        <f>IFERROR(SUM(CL$16:CL$17)*-Inputs!$J$23,0)</f>
        <v/>
      </c>
      <c r="CM19" s="975">
        <f>IFERROR(SUM(CM$16:CM$17)*-Inputs!$J$23,0)</f>
        <v/>
      </c>
      <c r="CN19" s="975">
        <f>IFERROR(SUM(CN$16:CN$17)*-Inputs!$J$23,0)</f>
        <v/>
      </c>
      <c r="CO19" s="975">
        <f>IFERROR(SUM(CO$16:CO$17)*-Inputs!$J$23,0)</f>
        <v/>
      </c>
      <c r="CP19" s="975">
        <f>IFERROR(SUM(CP$16:CP$17)*-Inputs!$J$23,0)</f>
        <v/>
      </c>
      <c r="CQ19" s="975">
        <f>IFERROR(SUM(CQ$16:CQ$17)*-Inputs!$J$23,0)</f>
        <v/>
      </c>
      <c r="CR19" s="975">
        <f>IFERROR(SUM(CR$16:CR$17)*-Inputs!$J$23,0)</f>
        <v/>
      </c>
      <c r="CS19" s="975">
        <f>IFERROR(SUM(CS$16:CS$17)*-Inputs!$J$23,0)</f>
        <v/>
      </c>
      <c r="CT19" s="975">
        <f>IFERROR(SUM(CT$16:CT$17)*-Inputs!$J$23,0)</f>
        <v/>
      </c>
      <c r="CU19" s="975">
        <f>IFERROR(SUM(CU$16:CU$17)*-Inputs!$J$23,0)</f>
        <v/>
      </c>
      <c r="CV19" s="975">
        <f>IFERROR(SUM(CV$16:CV$17)*-Inputs!$J$23,0)</f>
        <v/>
      </c>
      <c r="CW19" s="975">
        <f>IFERROR(SUM(CW$16:CW$17)*-Inputs!$J$23,0)</f>
        <v/>
      </c>
      <c r="CX19" s="975">
        <f>IFERROR(SUM(CX$16:CX$17)*-Inputs!$J$23,0)</f>
        <v/>
      </c>
      <c r="CY19" s="975">
        <f>IFERROR(SUM(CY$16:CY$17)*-Inputs!$J$23,0)</f>
        <v/>
      </c>
      <c r="CZ19" s="975">
        <f>IFERROR(SUM(CZ$16:CZ$17)*-Inputs!$J$23,0)</f>
        <v/>
      </c>
      <c r="DA19" s="975">
        <f>IFERROR(SUM(DA$16:DA$17)*-Inputs!$J$23,0)</f>
        <v/>
      </c>
      <c r="DB19" s="975">
        <f>IFERROR(SUM(DB$16:DB$17)*-Inputs!$J$23,0)</f>
        <v/>
      </c>
      <c r="DC19" s="975">
        <f>IFERROR(SUM(DC$16:DC$17)*-Inputs!$J$23,0)</f>
        <v/>
      </c>
      <c r="DD19" s="975">
        <f>IFERROR(SUM(DD$16:DD$17)*-Inputs!$J$23,0)</f>
        <v/>
      </c>
      <c r="DE19" s="975">
        <f>IFERROR(SUM(DE$16:DE$17)*-Inputs!$J$23,0)</f>
        <v/>
      </c>
      <c r="DF19" s="975">
        <f>IFERROR(SUM(DF$16:DF$17)*-Inputs!$J$23,0)</f>
        <v/>
      </c>
      <c r="DG19" s="975">
        <f>IFERROR(SUM(DG$16:DG$17)*-Inputs!$J$23,0)</f>
        <v/>
      </c>
      <c r="DH19" s="975">
        <f>IFERROR(SUM(DH$16:DH$17)*-Inputs!$J$23,0)</f>
        <v/>
      </c>
      <c r="DI19" s="975">
        <f>IFERROR(SUM(DI$16:DI$17)*-Inputs!$J$23,0)</f>
        <v/>
      </c>
      <c r="DJ19" s="975">
        <f>IFERROR(SUM(DJ$16:DJ$17)*-Inputs!$J$23,0)</f>
        <v/>
      </c>
      <c r="DK19" s="975">
        <f>IFERROR(SUM(DK$16:DK$17)*-Inputs!$J$23,0)</f>
        <v/>
      </c>
      <c r="DL19" s="975">
        <f>IFERROR(SUM(DL$16:DL$17)*-Inputs!$J$23,0)</f>
        <v/>
      </c>
      <c r="DM19" s="975">
        <f>IFERROR(SUM(DM$16:DM$17)*-Inputs!$J$23,0)</f>
        <v/>
      </c>
      <c r="DN19" s="975">
        <f>IFERROR(SUM(DN$16:DN$17)*-Inputs!$J$23,0)</f>
        <v/>
      </c>
      <c r="DO19" s="975">
        <f>IFERROR(SUM(DO$16:DO$17)*-Inputs!$J$23,0)</f>
        <v/>
      </c>
      <c r="DP19" s="975">
        <f>IFERROR(SUM(DP$16:DP$17)*-Inputs!$J$23,0)</f>
        <v/>
      </c>
      <c r="DQ19" s="975">
        <f>IFERROR(SUM(DQ$16:DQ$17)*-Inputs!$J$23,0)</f>
        <v/>
      </c>
      <c r="DR19" s="975">
        <f>IFERROR(SUM(DR$16:DR$17)*-Inputs!$J$23,0)</f>
        <v/>
      </c>
      <c r="DS19" s="975">
        <f>IFERROR(SUM(DS$16:DS$17)*-Inputs!$J$23,0)</f>
        <v/>
      </c>
      <c r="DT19" s="975">
        <f>IFERROR(SUM(DT$16:DT$17)*-Inputs!$J$23,0)</f>
        <v/>
      </c>
      <c r="DU19" s="975">
        <f>IFERROR(SUM(DU$16:DU$17)*-Inputs!$J$23,0)</f>
        <v/>
      </c>
      <c r="DV19" s="975">
        <f>IFERROR(SUM(DV$16:DV$17)*-Inputs!$J$23,0)</f>
        <v/>
      </c>
      <c r="DW19" s="975">
        <f>IFERROR(SUM(DW$16:DW$17)*-Inputs!$J$23,0)</f>
        <v/>
      </c>
      <c r="DX19" s="975">
        <f>IFERROR(SUM(DX$16:DX$17)*-Inputs!$J$23,0)</f>
        <v/>
      </c>
      <c r="DY19" s="975">
        <f>IFERROR(SUM(DY$16:DY$17)*-Inputs!$J$23,0)</f>
        <v/>
      </c>
      <c r="DZ19" s="975">
        <f>IFERROR(SUM(DZ$16:DZ$17)*-Inputs!$J$23,0)</f>
        <v/>
      </c>
      <c r="EA19" s="975">
        <f>IFERROR(SUM(EA$16:EA$17)*-Inputs!$J$23,0)</f>
        <v/>
      </c>
      <c r="EB19" s="975">
        <f>IFERROR(SUM(EB$16:EB$17)*-Inputs!$J$23,0)</f>
        <v/>
      </c>
      <c r="EC19" s="975">
        <f>IFERROR(SUM(EC$16:EC$17)*-Inputs!$J$23,0)</f>
        <v/>
      </c>
      <c r="ED19" s="975">
        <f>IFERROR(SUM(ED$16:ED$17)*-Inputs!$J$23,0)</f>
        <v/>
      </c>
      <c r="EE19" s="975">
        <f>IFERROR(SUM(EE$16:EE$17)*-Inputs!$J$23,0)</f>
        <v/>
      </c>
      <c r="EF19" s="975">
        <f>IFERROR(SUM(EF$16:EF$17)*-Inputs!$J$23,0)</f>
        <v/>
      </c>
      <c r="EG19" s="975">
        <f>IFERROR(SUM(EG$16:EG$17)*-Inputs!$J$23,0)</f>
        <v/>
      </c>
      <c r="EH19" s="975">
        <f>IFERROR(SUM(EH$16:EH$17)*-Inputs!$J$23,0)</f>
        <v/>
      </c>
      <c r="EI19" s="975">
        <f>IFERROR(SUM(EI$16:EI$17)*-Inputs!$J$23,0)</f>
        <v/>
      </c>
      <c r="EJ19" s="975">
        <f>IFERROR(SUM(EJ$16:EJ$17)*-Inputs!$J$23,0)</f>
        <v/>
      </c>
      <c r="EK19" s="975">
        <f>IFERROR(SUM(EK$16:EK$17)*-Inputs!$J$23,0)</f>
        <v/>
      </c>
      <c r="EL19" s="975">
        <f>IFERROR(SUM(EL$16:EL$17)*-Inputs!$J$23,0)</f>
        <v/>
      </c>
      <c r="EM19" s="975">
        <f>IFERROR(SUM(EM$16:EM$17)*-Inputs!$J$23,0)</f>
        <v/>
      </c>
      <c r="EN19" s="975">
        <f>IFERROR(SUM(EN$16:EN$17)*-Inputs!$J$23,0)</f>
        <v/>
      </c>
      <c r="EO19" s="975">
        <f>IFERROR(SUM(EO$16:EO$17)*-Inputs!$J$23,0)</f>
        <v/>
      </c>
      <c r="EP19" s="975">
        <f>IFERROR(SUM(EP$16:EP$17)*-Inputs!$J$23,0)</f>
        <v/>
      </c>
      <c r="EQ19" s="975">
        <f>IFERROR(SUM(EQ$16:EQ$17)*-Inputs!$J$23,0)</f>
        <v/>
      </c>
      <c r="ER19" s="975">
        <f>IFERROR(SUM(ER$16:ER$17)*-Inputs!$J$23,0)</f>
        <v/>
      </c>
      <c r="ES19" s="975">
        <f>IFERROR(SUM(ES$16:ES$17)*-Inputs!$J$23,0)</f>
        <v/>
      </c>
      <c r="ET19" s="975">
        <f>IFERROR(SUM(ET$16:ET$17)*-Inputs!$J$23,0)</f>
        <v/>
      </c>
      <c r="EU19" s="975">
        <f>IFERROR(SUM(EU$16:EU$17)*-Inputs!$J$23,0)</f>
        <v/>
      </c>
      <c r="EV19" s="975">
        <f>IFERROR(SUM(EV$16:EV$17)*-Inputs!$J$23,0)</f>
        <v/>
      </c>
    </row>
    <row r="20" ht="15" customHeight="1" s="546">
      <c r="C20" s="977">
        <f>R20</f>
        <v/>
      </c>
      <c r="E20" s="978">
        <f>SUM(E17:E19)</f>
        <v/>
      </c>
      <c r="F20" s="961" t="n"/>
      <c r="G20" s="979">
        <f>SUMIFS($U20:$EW20,$U$2:$EW$2,G$2)</f>
        <v/>
      </c>
      <c r="H20" s="979">
        <f>SUMIFS($U20:$EW20,$U$2:$EW$2,H$2)</f>
        <v/>
      </c>
      <c r="I20" s="979">
        <f>SUMIFS($U20:$EW20,$U$2:$EW$2,I$2)</f>
        <v/>
      </c>
      <c r="J20" s="979">
        <f>SUMIFS($U20:$EW20,$U$2:$EW$2,J$2)</f>
        <v/>
      </c>
      <c r="K20" s="979">
        <f>SUMIFS($U20:$EW20,$U$2:$EW$2,K$2)</f>
        <v/>
      </c>
      <c r="L20" s="979">
        <f>SUMIFS($U20:$EW20,$U$2:$EW$2,L$2)</f>
        <v/>
      </c>
      <c r="M20" s="979">
        <f>SUMIFS($U20:$EW20,$U$2:$EW$2,M$2)</f>
        <v/>
      </c>
      <c r="N20" s="979">
        <f>SUMIFS($U20:$EW20,$U$2:$EW$2,N$2)</f>
        <v/>
      </c>
      <c r="O20" s="979">
        <f>SUMIFS($U20:$EW20,$U$2:$EW$2,O$2)</f>
        <v/>
      </c>
      <c r="P20" s="980">
        <f>SUMIFS($U20:$EW20,$U$2:$EW$2,P$2)</f>
        <v/>
      </c>
      <c r="R20" s="940" t="inlineStr">
        <is>
          <t>TOTAL RENTAL INCOME</t>
        </is>
      </c>
      <c r="S20" s="940" t="n"/>
      <c r="T20" s="940" t="n"/>
      <c r="U20" s="979">
        <f>SUM(U16:U19)</f>
        <v/>
      </c>
      <c r="V20" s="979">
        <f>SUM(V16:V19)</f>
        <v/>
      </c>
      <c r="W20" s="979">
        <f>SUM(W16:W19)</f>
        <v/>
      </c>
      <c r="X20" s="979">
        <f>SUM(X16:X19)</f>
        <v/>
      </c>
      <c r="Y20" s="979">
        <f>SUM(Y16:Y19)</f>
        <v/>
      </c>
      <c r="Z20" s="979">
        <f>SUM(Z16:Z19)</f>
        <v/>
      </c>
      <c r="AA20" s="979">
        <f>SUM(AA16:AA19)</f>
        <v/>
      </c>
      <c r="AB20" s="979">
        <f>SUM(AB16:AB19)</f>
        <v/>
      </c>
      <c r="AC20" s="979">
        <f>SUM(AC16:AC19)</f>
        <v/>
      </c>
      <c r="AD20" s="979">
        <f>SUM(AD16:AD19)</f>
        <v/>
      </c>
      <c r="AE20" s="979">
        <f>SUM(AE16:AE19)</f>
        <v/>
      </c>
      <c r="AF20" s="979">
        <f>SUM(AF16:AF19)</f>
        <v/>
      </c>
      <c r="AG20" s="979">
        <f>SUM(AG16:AG19)</f>
        <v/>
      </c>
      <c r="AH20" s="979">
        <f>SUM(AH16:AH19)</f>
        <v/>
      </c>
      <c r="AI20" s="979">
        <f>SUM(AI16:AI19)</f>
        <v/>
      </c>
      <c r="AJ20" s="979">
        <f>SUM(AJ16:AJ19)</f>
        <v/>
      </c>
      <c r="AK20" s="979">
        <f>SUM(AK16:AK19)</f>
        <v/>
      </c>
      <c r="AL20" s="979">
        <f>SUM(AL16:AL19)</f>
        <v/>
      </c>
      <c r="AM20" s="979">
        <f>SUM(AM16:AM19)</f>
        <v/>
      </c>
      <c r="AN20" s="979">
        <f>SUM(AN16:AN19)</f>
        <v/>
      </c>
      <c r="AO20" s="979">
        <f>SUM(AO16:AO19)</f>
        <v/>
      </c>
      <c r="AP20" s="979">
        <f>SUM(AP16:AP19)</f>
        <v/>
      </c>
      <c r="AQ20" s="979">
        <f>SUM(AQ16:AQ19)</f>
        <v/>
      </c>
      <c r="AR20" s="979">
        <f>SUM(AR16:AR19)</f>
        <v/>
      </c>
      <c r="AS20" s="979">
        <f>SUM(AS16:AS19)</f>
        <v/>
      </c>
      <c r="AT20" s="979">
        <f>SUM(AT16:AT19)</f>
        <v/>
      </c>
      <c r="AU20" s="979">
        <f>SUM(AU16:AU19)</f>
        <v/>
      </c>
      <c r="AV20" s="979">
        <f>SUM(AV16:AV19)</f>
        <v/>
      </c>
      <c r="AW20" s="979">
        <f>SUM(AW16:AW19)</f>
        <v/>
      </c>
      <c r="AX20" s="979">
        <f>SUM(AX16:AX19)</f>
        <v/>
      </c>
      <c r="AY20" s="979">
        <f>SUM(AY16:AY19)</f>
        <v/>
      </c>
      <c r="AZ20" s="979">
        <f>SUM(AZ16:AZ19)</f>
        <v/>
      </c>
      <c r="BA20" s="979">
        <f>SUM(BA16:BA19)</f>
        <v/>
      </c>
      <c r="BB20" s="979">
        <f>SUM(BB16:BB19)</f>
        <v/>
      </c>
      <c r="BC20" s="979">
        <f>SUM(BC16:BC19)</f>
        <v/>
      </c>
      <c r="BD20" s="979">
        <f>SUM(BD16:BD19)</f>
        <v/>
      </c>
      <c r="BE20" s="979">
        <f>SUM(BE16:BE19)</f>
        <v/>
      </c>
      <c r="BF20" s="979">
        <f>SUM(BF16:BF19)</f>
        <v/>
      </c>
      <c r="BG20" s="979">
        <f>SUM(BG16:BG19)</f>
        <v/>
      </c>
      <c r="BH20" s="979">
        <f>SUM(BH16:BH19)</f>
        <v/>
      </c>
      <c r="BI20" s="979">
        <f>SUM(BI16:BI19)</f>
        <v/>
      </c>
      <c r="BJ20" s="979">
        <f>SUM(BJ16:BJ19)</f>
        <v/>
      </c>
      <c r="BK20" s="979">
        <f>SUM(BK16:BK19)</f>
        <v/>
      </c>
      <c r="BL20" s="979">
        <f>SUM(BL16:BL19)</f>
        <v/>
      </c>
      <c r="BM20" s="979">
        <f>SUM(BM16:BM19)</f>
        <v/>
      </c>
      <c r="BN20" s="979">
        <f>SUM(BN16:BN19)</f>
        <v/>
      </c>
      <c r="BO20" s="979">
        <f>SUM(BO16:BO19)</f>
        <v/>
      </c>
      <c r="BP20" s="979">
        <f>SUM(BP16:BP19)</f>
        <v/>
      </c>
      <c r="BQ20" s="979">
        <f>SUM(BQ16:BQ19)</f>
        <v/>
      </c>
      <c r="BR20" s="979">
        <f>SUM(BR16:BR19)</f>
        <v/>
      </c>
      <c r="BS20" s="979">
        <f>SUM(BS16:BS19)</f>
        <v/>
      </c>
      <c r="BT20" s="979">
        <f>SUM(BT16:BT19)</f>
        <v/>
      </c>
      <c r="BU20" s="979">
        <f>SUM(BU16:BU19)</f>
        <v/>
      </c>
      <c r="BV20" s="979">
        <f>SUM(BV16:BV19)</f>
        <v/>
      </c>
      <c r="BW20" s="979">
        <f>SUM(BW16:BW19)</f>
        <v/>
      </c>
      <c r="BX20" s="979">
        <f>SUM(BX16:BX19)</f>
        <v/>
      </c>
      <c r="BY20" s="979">
        <f>SUM(BY16:BY19)</f>
        <v/>
      </c>
      <c r="BZ20" s="979">
        <f>SUM(BZ16:BZ19)</f>
        <v/>
      </c>
      <c r="CA20" s="979">
        <f>SUM(CA16:CA19)</f>
        <v/>
      </c>
      <c r="CB20" s="979">
        <f>SUM(CB16:CB19)</f>
        <v/>
      </c>
      <c r="CC20" s="979">
        <f>SUM(CC16:CC19)</f>
        <v/>
      </c>
      <c r="CD20" s="979">
        <f>SUM(CD16:CD19)</f>
        <v/>
      </c>
      <c r="CE20" s="979">
        <f>SUM(CE16:CE19)</f>
        <v/>
      </c>
      <c r="CF20" s="979">
        <f>SUM(CF16:CF19)</f>
        <v/>
      </c>
      <c r="CG20" s="979">
        <f>SUM(CG16:CG19)</f>
        <v/>
      </c>
      <c r="CH20" s="979">
        <f>SUM(CH16:CH19)</f>
        <v/>
      </c>
      <c r="CI20" s="979">
        <f>SUM(CI16:CI19)</f>
        <v/>
      </c>
      <c r="CJ20" s="979">
        <f>SUM(CJ16:CJ19)</f>
        <v/>
      </c>
      <c r="CK20" s="979">
        <f>SUM(CK16:CK19)</f>
        <v/>
      </c>
      <c r="CL20" s="979">
        <f>SUM(CL16:CL19)</f>
        <v/>
      </c>
      <c r="CM20" s="979">
        <f>SUM(CM16:CM19)</f>
        <v/>
      </c>
      <c r="CN20" s="979">
        <f>SUM(CN16:CN19)</f>
        <v/>
      </c>
      <c r="CO20" s="979">
        <f>SUM(CO16:CO19)</f>
        <v/>
      </c>
      <c r="CP20" s="979">
        <f>SUM(CP16:CP19)</f>
        <v/>
      </c>
      <c r="CQ20" s="979">
        <f>SUM(CQ16:CQ19)</f>
        <v/>
      </c>
      <c r="CR20" s="979">
        <f>SUM(CR16:CR19)</f>
        <v/>
      </c>
      <c r="CS20" s="979">
        <f>SUM(CS16:CS19)</f>
        <v/>
      </c>
      <c r="CT20" s="979">
        <f>SUM(CT16:CT19)</f>
        <v/>
      </c>
      <c r="CU20" s="979">
        <f>SUM(CU16:CU19)</f>
        <v/>
      </c>
      <c r="CV20" s="979">
        <f>SUM(CV16:CV19)</f>
        <v/>
      </c>
      <c r="CW20" s="979">
        <f>SUM(CW16:CW19)</f>
        <v/>
      </c>
      <c r="CX20" s="979">
        <f>SUM(CX16:CX19)</f>
        <v/>
      </c>
      <c r="CY20" s="979">
        <f>SUM(CY16:CY19)</f>
        <v/>
      </c>
      <c r="CZ20" s="979">
        <f>SUM(CZ16:CZ19)</f>
        <v/>
      </c>
      <c r="DA20" s="979">
        <f>SUM(DA16:DA19)</f>
        <v/>
      </c>
      <c r="DB20" s="979">
        <f>SUM(DB16:DB19)</f>
        <v/>
      </c>
      <c r="DC20" s="979">
        <f>SUM(DC16:DC19)</f>
        <v/>
      </c>
      <c r="DD20" s="979">
        <f>SUM(DD16:DD19)</f>
        <v/>
      </c>
      <c r="DE20" s="979">
        <f>SUM(DE16:DE19)</f>
        <v/>
      </c>
      <c r="DF20" s="979">
        <f>SUM(DF16:DF19)</f>
        <v/>
      </c>
      <c r="DG20" s="979">
        <f>SUM(DG16:DG19)</f>
        <v/>
      </c>
      <c r="DH20" s="979">
        <f>SUM(DH16:DH19)</f>
        <v/>
      </c>
      <c r="DI20" s="979">
        <f>SUM(DI16:DI19)</f>
        <v/>
      </c>
      <c r="DJ20" s="979">
        <f>SUM(DJ16:DJ19)</f>
        <v/>
      </c>
      <c r="DK20" s="979">
        <f>SUM(DK16:DK19)</f>
        <v/>
      </c>
      <c r="DL20" s="979">
        <f>SUM(DL16:DL19)</f>
        <v/>
      </c>
      <c r="DM20" s="979">
        <f>SUM(DM16:DM19)</f>
        <v/>
      </c>
      <c r="DN20" s="979">
        <f>SUM(DN16:DN19)</f>
        <v/>
      </c>
      <c r="DO20" s="979">
        <f>SUM(DO16:DO19)</f>
        <v/>
      </c>
      <c r="DP20" s="979">
        <f>SUM(DP16:DP19)</f>
        <v/>
      </c>
      <c r="DQ20" s="979">
        <f>SUM(DQ16:DQ19)</f>
        <v/>
      </c>
      <c r="DR20" s="979">
        <f>SUM(DR16:DR19)</f>
        <v/>
      </c>
      <c r="DS20" s="979">
        <f>SUM(DS16:DS19)</f>
        <v/>
      </c>
      <c r="DT20" s="979">
        <f>SUM(DT16:DT19)</f>
        <v/>
      </c>
      <c r="DU20" s="979">
        <f>SUM(DU16:DU19)</f>
        <v/>
      </c>
      <c r="DV20" s="979">
        <f>SUM(DV16:DV19)</f>
        <v/>
      </c>
      <c r="DW20" s="979">
        <f>SUM(DW16:DW19)</f>
        <v/>
      </c>
      <c r="DX20" s="979">
        <f>SUM(DX16:DX19)</f>
        <v/>
      </c>
      <c r="DY20" s="979">
        <f>SUM(DY16:DY19)</f>
        <v/>
      </c>
      <c r="DZ20" s="979">
        <f>SUM(DZ16:DZ19)</f>
        <v/>
      </c>
      <c r="EA20" s="979">
        <f>SUM(EA16:EA19)</f>
        <v/>
      </c>
      <c r="EB20" s="979">
        <f>SUM(EB16:EB19)</f>
        <v/>
      </c>
      <c r="EC20" s="979">
        <f>SUM(EC16:EC19)</f>
        <v/>
      </c>
      <c r="ED20" s="979">
        <f>SUM(ED16:ED19)</f>
        <v/>
      </c>
      <c r="EE20" s="979">
        <f>SUM(EE16:EE19)</f>
        <v/>
      </c>
      <c r="EF20" s="979">
        <f>SUM(EF16:EF19)</f>
        <v/>
      </c>
      <c r="EG20" s="979">
        <f>SUM(EG16:EG19)</f>
        <v/>
      </c>
      <c r="EH20" s="979">
        <f>SUM(EH16:EH19)</f>
        <v/>
      </c>
      <c r="EI20" s="979">
        <f>SUM(EI16:EI19)</f>
        <v/>
      </c>
      <c r="EJ20" s="979">
        <f>SUM(EJ16:EJ19)</f>
        <v/>
      </c>
      <c r="EK20" s="979">
        <f>SUM(EK16:EK19)</f>
        <v/>
      </c>
      <c r="EL20" s="979">
        <f>SUM(EL16:EL19)</f>
        <v/>
      </c>
      <c r="EM20" s="979">
        <f>SUM(EM16:EM19)</f>
        <v/>
      </c>
      <c r="EN20" s="979">
        <f>SUM(EN16:EN19)</f>
        <v/>
      </c>
      <c r="EO20" s="979">
        <f>SUM(EO16:EO19)</f>
        <v/>
      </c>
      <c r="EP20" s="979">
        <f>SUM(EP16:EP19)</f>
        <v/>
      </c>
      <c r="EQ20" s="979">
        <f>SUM(EQ16:EQ19)</f>
        <v/>
      </c>
      <c r="ER20" s="979">
        <f>SUM(ER16:ER19)</f>
        <v/>
      </c>
      <c r="ES20" s="979">
        <f>SUM(ES16:ES19)</f>
        <v/>
      </c>
      <c r="ET20" s="979">
        <f>SUM(ET16:ET19)</f>
        <v/>
      </c>
      <c r="EU20" s="979">
        <f>SUM(EU16:EU19)</f>
        <v/>
      </c>
      <c r="EV20" s="979">
        <f>SUM(EV16:EV19)</f>
        <v/>
      </c>
    </row>
    <row r="21" ht="15" customHeight="1" s="546">
      <c r="C21" s="977" t="n"/>
      <c r="E21" s="955" t="n"/>
      <c r="F21" s="961" t="n"/>
      <c r="G21" s="956" t="n"/>
      <c r="H21" s="961" t="n"/>
      <c r="I21" s="961" t="n"/>
      <c r="J21" s="961" t="n"/>
      <c r="K21" s="961" t="n"/>
      <c r="L21" s="961" t="n"/>
      <c r="M21" s="961" t="n"/>
      <c r="N21" s="961" t="n"/>
      <c r="O21" s="961" t="n"/>
      <c r="P21" s="962" t="n"/>
    </row>
    <row r="22" ht="15" customHeight="1" s="546">
      <c r="C22" s="963">
        <f>R22</f>
        <v/>
      </c>
      <c r="D22" s="964" t="n"/>
      <c r="E22" s="981" t="n"/>
      <c r="F22" s="964" t="n"/>
      <c r="G22" s="964" t="n"/>
      <c r="H22" s="964" t="n"/>
      <c r="I22" s="964" t="n"/>
      <c r="J22" s="964" t="n"/>
      <c r="K22" s="964" t="n"/>
      <c r="L22" s="964" t="n"/>
      <c r="M22" s="964" t="n"/>
      <c r="N22" s="964" t="n"/>
      <c r="O22" s="964" t="n"/>
      <c r="P22" s="966" t="n"/>
      <c r="R22" s="940" t="inlineStr">
        <is>
          <t>OTHER REVENUE</t>
        </is>
      </c>
      <c r="V22" s="961" t="n"/>
      <c r="W22" s="961" t="n"/>
      <c r="X22" s="961" t="n"/>
      <c r="Y22" s="961" t="n"/>
      <c r="Z22" s="961" t="n"/>
      <c r="AA22" s="961" t="n"/>
      <c r="AB22" s="961" t="n"/>
      <c r="AC22" s="961" t="n"/>
      <c r="AD22" s="961" t="n"/>
      <c r="AE22" s="961" t="n"/>
      <c r="AF22" s="961" t="n"/>
      <c r="AG22" s="961" t="n"/>
      <c r="AH22" s="961" t="n"/>
      <c r="AI22" s="961" t="n"/>
      <c r="AJ22" s="961" t="n"/>
      <c r="AK22" s="961" t="n"/>
      <c r="AL22" s="961" t="n"/>
      <c r="AM22" s="961" t="n"/>
      <c r="AN22" s="961" t="n"/>
      <c r="AO22" s="961" t="n"/>
      <c r="AP22" s="961" t="n"/>
      <c r="AQ22" s="961" t="n"/>
      <c r="AR22" s="961" t="n"/>
      <c r="AS22" s="961" t="n"/>
      <c r="AT22" s="961" t="n"/>
      <c r="AU22" s="961" t="n"/>
      <c r="AV22" s="961" t="n"/>
      <c r="AW22" s="961" t="n"/>
      <c r="AX22" s="961" t="n"/>
      <c r="AY22" s="961" t="n"/>
      <c r="AZ22" s="961" t="n"/>
      <c r="BA22" s="961" t="n"/>
      <c r="BB22" s="961" t="n"/>
      <c r="BC22" s="961" t="n"/>
      <c r="BD22" s="961" t="n"/>
      <c r="BE22" s="961" t="n"/>
      <c r="BF22" s="961" t="n"/>
      <c r="BG22" s="961" t="n"/>
      <c r="BH22" s="961" t="n"/>
      <c r="BI22" s="961" t="n"/>
      <c r="BJ22" s="961" t="n"/>
      <c r="BK22" s="961" t="n"/>
      <c r="BL22" s="961" t="n"/>
      <c r="BM22" s="961" t="n"/>
      <c r="BN22" s="961" t="n"/>
      <c r="BO22" s="961" t="n"/>
      <c r="BP22" s="961" t="n"/>
      <c r="BQ22" s="961" t="n"/>
      <c r="BR22" s="961" t="n"/>
      <c r="BS22" s="961" t="n"/>
      <c r="BT22" s="961" t="n"/>
      <c r="BU22" s="961" t="n"/>
      <c r="BV22" s="961" t="n"/>
      <c r="BW22" s="961" t="n"/>
      <c r="BX22" s="961" t="n"/>
      <c r="BY22" s="961" t="n"/>
      <c r="BZ22" s="961" t="n"/>
      <c r="CA22" s="961" t="n"/>
      <c r="CB22" s="961" t="n"/>
      <c r="CC22" s="961" t="n"/>
      <c r="CD22" s="961" t="n"/>
      <c r="CE22" s="961" t="n"/>
      <c r="CF22" s="961" t="n"/>
      <c r="CG22" s="961" t="n"/>
      <c r="CH22" s="961" t="n"/>
      <c r="CI22" s="961" t="n"/>
      <c r="CJ22" s="961" t="n"/>
      <c r="CK22" s="961" t="n"/>
      <c r="CL22" s="961" t="n"/>
      <c r="CM22" s="961" t="n"/>
      <c r="CN22" s="961" t="n"/>
      <c r="CO22" s="961" t="n"/>
      <c r="CP22" s="961" t="n"/>
      <c r="CQ22" s="961" t="n"/>
      <c r="CR22" s="961" t="n"/>
      <c r="CS22" s="961" t="n"/>
      <c r="CT22" s="961" t="n"/>
      <c r="CU22" s="961" t="n"/>
      <c r="CV22" s="961" t="n"/>
      <c r="CW22" s="961" t="n"/>
      <c r="CX22" s="961" t="n"/>
      <c r="CY22" s="961" t="n"/>
      <c r="CZ22" s="961" t="n"/>
      <c r="DA22" s="961" t="n"/>
      <c r="DB22" s="961" t="n"/>
      <c r="DC22" s="961" t="n"/>
      <c r="DD22" s="961" t="n"/>
      <c r="DE22" s="961" t="n"/>
      <c r="DF22" s="961" t="n"/>
      <c r="DG22" s="961" t="n"/>
      <c r="DH22" s="961" t="n"/>
      <c r="DI22" s="961" t="n"/>
      <c r="DJ22" s="961" t="n"/>
      <c r="DK22" s="961" t="n"/>
      <c r="DL22" s="961" t="n"/>
      <c r="DM22" s="961" t="n"/>
      <c r="DN22" s="961" t="n"/>
      <c r="DO22" s="961" t="n"/>
      <c r="DP22" s="961" t="n"/>
      <c r="DQ22" s="961" t="n"/>
      <c r="DR22" s="961" t="n"/>
      <c r="DS22" s="961" t="n"/>
      <c r="DT22" s="961" t="n"/>
      <c r="DU22" s="961" t="n"/>
      <c r="DV22" s="961" t="n"/>
      <c r="DW22" s="961" t="n"/>
      <c r="DX22" s="961" t="n"/>
      <c r="DY22" s="961" t="n"/>
      <c r="DZ22" s="961" t="n"/>
      <c r="EA22" s="961" t="n"/>
      <c r="EB22" s="961" t="n"/>
      <c r="EC22" s="961" t="n"/>
      <c r="ED22" s="961" t="n"/>
      <c r="EE22" s="961" t="n"/>
      <c r="EF22" s="961" t="n"/>
      <c r="EG22" s="961" t="n"/>
      <c r="EH22" s="961" t="n"/>
      <c r="EI22" s="961" t="n"/>
      <c r="EJ22" s="961" t="n"/>
      <c r="EK22" s="961" t="n"/>
      <c r="EL22" s="961" t="n"/>
      <c r="EM22" s="961" t="n"/>
      <c r="EN22" s="961" t="n"/>
      <c r="EO22" s="961" t="n"/>
      <c r="EP22" s="961" t="n"/>
      <c r="EQ22" s="961" t="n"/>
      <c r="ER22" s="961" t="n"/>
      <c r="ES22" s="961" t="n"/>
      <c r="ET22" s="961" t="n"/>
      <c r="EU22" s="961" t="n"/>
      <c r="EV22" s="961" t="n"/>
    </row>
    <row r="23" ht="15" customHeight="1" s="546">
      <c r="C23" s="970">
        <f>R23</f>
        <v/>
      </c>
      <c r="E23" s="955">
        <f>Inputs!I25</f>
        <v/>
      </c>
      <c r="F23" s="961" t="n"/>
      <c r="G23" s="961">
        <f>SUMIFS($U23:$EW23,$U$2:$EW$2,G$2)</f>
        <v/>
      </c>
      <c r="H23" s="961">
        <f>SUMIFS($U23:$EW23,$U$2:$EW$2,H$2)</f>
        <v/>
      </c>
      <c r="I23" s="961">
        <f>SUMIFS($U23:$EW23,$U$2:$EW$2,I$2)</f>
        <v/>
      </c>
      <c r="J23" s="961">
        <f>SUMIFS($U23:$EW23,$U$2:$EW$2,J$2)</f>
        <v/>
      </c>
      <c r="K23" s="961">
        <f>SUMIFS($U23:$EW23,$U$2:$EW$2,K$2)</f>
        <v/>
      </c>
      <c r="L23" s="961">
        <f>SUMIFS($U23:$EW23,$U$2:$EW$2,L$2)</f>
        <v/>
      </c>
      <c r="M23" s="961">
        <f>SUMIFS($U23:$EW23,$U$2:$EW$2,M$2)</f>
        <v/>
      </c>
      <c r="N23" s="961">
        <f>SUMIFS($U23:$EW23,$U$2:$EW$2,N$2)</f>
        <v/>
      </c>
      <c r="O23" s="961">
        <f>SUMIFS($U23:$EW23,$U$2:$EW$2,O$2)</f>
        <v/>
      </c>
      <c r="P23" s="962">
        <f>SUMIFS($U23:$EW23,$U$2:$EW$2,P$2)</f>
        <v/>
      </c>
      <c r="R23" s="759">
        <f>Inputs!G25</f>
        <v/>
      </c>
      <c r="U23" s="982">
        <f>Inputs!J25</f>
        <v/>
      </c>
      <c r="V23" s="982">
        <f>IFERROR(U23*(1+INDEX(Inputs!$O$15:$O$25,MATCH('Cash Flows - Strike'!V$2,Inputs!$L$15:$L$25))/12),0)</f>
        <v/>
      </c>
      <c r="W23" s="982">
        <f>IFERROR(V23*(1+INDEX(Inputs!$O$15:$O$25,MATCH('Cash Flows - Strike'!W$2,Inputs!$L$15:$L$25))/12),0)</f>
        <v/>
      </c>
      <c r="X23" s="982">
        <f>IFERROR(W23*(1+INDEX(Inputs!$O$15:$O$25,MATCH('Cash Flows - Strike'!X$2,Inputs!$L$15:$L$25))/12),0)</f>
        <v/>
      </c>
      <c r="Y23" s="982">
        <f>IFERROR(X23*(1+INDEX(Inputs!$O$15:$O$25,MATCH('Cash Flows - Strike'!Y$2,Inputs!$L$15:$L$25))/12),0)</f>
        <v/>
      </c>
      <c r="Z23" s="982">
        <f>IFERROR(Y23*(1+INDEX(Inputs!$O$15:$O$25,MATCH('Cash Flows - Strike'!Z$2,Inputs!$L$15:$L$25))/12),0)</f>
        <v/>
      </c>
      <c r="AA23" s="982">
        <f>IFERROR(Z23*(1+INDEX(Inputs!$O$15:$O$25,MATCH('Cash Flows - Strike'!AA$2,Inputs!$L$15:$L$25))/12),0)</f>
        <v/>
      </c>
      <c r="AB23" s="982">
        <f>IFERROR(AA23*(1+INDEX(Inputs!$O$15:$O$25,MATCH('Cash Flows - Strike'!AB$2,Inputs!$L$15:$L$25))/12),0)</f>
        <v/>
      </c>
      <c r="AC23" s="982">
        <f>IFERROR(AB23*(1+INDEX(Inputs!$O$15:$O$25,MATCH('Cash Flows - Strike'!AC$2,Inputs!$L$15:$L$25))/12),0)</f>
        <v/>
      </c>
      <c r="AD23" s="982">
        <f>IFERROR(AC23*(1+INDEX(Inputs!$O$15:$O$25,MATCH('Cash Flows - Strike'!AD$2,Inputs!$L$15:$L$25))/12),0)</f>
        <v/>
      </c>
      <c r="AE23" s="982">
        <f>IFERROR(AD23*(1+INDEX(Inputs!$O$15:$O$25,MATCH('Cash Flows - Strike'!AE$2,Inputs!$L$15:$L$25))/12),0)</f>
        <v/>
      </c>
      <c r="AF23" s="982">
        <f>IFERROR(AE23*(1+INDEX(Inputs!$O$15:$O$25,MATCH('Cash Flows - Strike'!AF$2,Inputs!$L$15:$L$25))/12),0)</f>
        <v/>
      </c>
      <c r="AG23" s="982">
        <f>IFERROR(AF23*(1+INDEX(Inputs!$O$15:$O$25,MATCH('Cash Flows - Strike'!AG$2,Inputs!$L$15:$L$25))/12),0)</f>
        <v/>
      </c>
      <c r="AH23" s="982">
        <f>IFERROR(AG23*(1+INDEX(Inputs!$O$15:$O$25,MATCH('Cash Flows - Strike'!AH$2,Inputs!$L$15:$L$25))/12),0)</f>
        <v/>
      </c>
      <c r="AI23" s="982">
        <f>IFERROR(AH23*(1+INDEX(Inputs!$O$15:$O$25,MATCH('Cash Flows - Strike'!AI$2,Inputs!$L$15:$L$25))/12),0)</f>
        <v/>
      </c>
      <c r="AJ23" s="982">
        <f>IFERROR(AI23*(1+INDEX(Inputs!$O$15:$O$25,MATCH('Cash Flows - Strike'!AJ$2,Inputs!$L$15:$L$25))/12),0)</f>
        <v/>
      </c>
      <c r="AK23" s="982">
        <f>IFERROR(AJ23*(1+INDEX(Inputs!$O$15:$O$25,MATCH('Cash Flows - Strike'!AK$2,Inputs!$L$15:$L$25))/12),0)</f>
        <v/>
      </c>
      <c r="AL23" s="982">
        <f>IFERROR(AK23*(1+INDEX(Inputs!$O$15:$O$25,MATCH('Cash Flows - Strike'!AL$2,Inputs!$L$15:$L$25))/12),0)</f>
        <v/>
      </c>
      <c r="AM23" s="982">
        <f>IFERROR(AL23*(1+INDEX(Inputs!$O$15:$O$25,MATCH('Cash Flows - Strike'!AM$2,Inputs!$L$15:$L$25))/12),0)</f>
        <v/>
      </c>
      <c r="AN23" s="982">
        <f>IFERROR(AM23*(1+INDEX(Inputs!$O$15:$O$25,MATCH('Cash Flows - Strike'!AN$2,Inputs!$L$15:$L$25))/12),0)</f>
        <v/>
      </c>
      <c r="AO23" s="982">
        <f>IFERROR(AN23*(1+INDEX(Inputs!$O$15:$O$25,MATCH('Cash Flows - Strike'!AO$2,Inputs!$L$15:$L$25))/12),0)</f>
        <v/>
      </c>
      <c r="AP23" s="982">
        <f>IFERROR(AO23*(1+INDEX(Inputs!$O$15:$O$25,MATCH('Cash Flows - Strike'!AP$2,Inputs!$L$15:$L$25))/12),0)</f>
        <v/>
      </c>
      <c r="AQ23" s="982">
        <f>IFERROR(AP23*(1+INDEX(Inputs!$O$15:$O$25,MATCH('Cash Flows - Strike'!AQ$2,Inputs!$L$15:$L$25))/12),0)</f>
        <v/>
      </c>
      <c r="AR23" s="982">
        <f>IFERROR(AQ23*(1+INDEX(Inputs!$O$15:$O$25,MATCH('Cash Flows - Strike'!AR$2,Inputs!$L$15:$L$25))/12),0)</f>
        <v/>
      </c>
      <c r="AS23" s="982">
        <f>IFERROR(AR23*(1+INDEX(Inputs!$O$15:$O$25,MATCH('Cash Flows - Strike'!AS$2,Inputs!$L$15:$L$25))/12),0)</f>
        <v/>
      </c>
      <c r="AT23" s="982">
        <f>IFERROR(AS23*(1+INDEX(Inputs!$O$15:$O$25,MATCH('Cash Flows - Strike'!AT$2,Inputs!$L$15:$L$25))/12),0)</f>
        <v/>
      </c>
      <c r="AU23" s="982">
        <f>IFERROR(AT23*(1+INDEX(Inputs!$O$15:$O$25,MATCH('Cash Flows - Strike'!AU$2,Inputs!$L$15:$L$25))/12),0)</f>
        <v/>
      </c>
      <c r="AV23" s="982">
        <f>IFERROR(AU23*(1+INDEX(Inputs!$O$15:$O$25,MATCH('Cash Flows - Strike'!AV$2,Inputs!$L$15:$L$25))/12),0)</f>
        <v/>
      </c>
      <c r="AW23" s="982">
        <f>IFERROR(AV23*(1+INDEX(Inputs!$O$15:$O$25,MATCH('Cash Flows - Strike'!AW$2,Inputs!$L$15:$L$25))/12),0)</f>
        <v/>
      </c>
      <c r="AX23" s="982">
        <f>IFERROR(AW23*(1+INDEX(Inputs!$O$15:$O$25,MATCH('Cash Flows - Strike'!AX$2,Inputs!$L$15:$L$25))/12),0)</f>
        <v/>
      </c>
      <c r="AY23" s="982">
        <f>IFERROR(AX23*(1+INDEX(Inputs!$O$15:$O$25,MATCH('Cash Flows - Strike'!AY$2,Inputs!$L$15:$L$25))/12),0)</f>
        <v/>
      </c>
      <c r="AZ23" s="982">
        <f>IFERROR(AY23*(1+INDEX(Inputs!$O$15:$O$25,MATCH('Cash Flows - Strike'!AZ$2,Inputs!$L$15:$L$25))/12),0)</f>
        <v/>
      </c>
      <c r="BA23" s="982">
        <f>IFERROR(AZ23*(1+INDEX(Inputs!$O$15:$O$25,MATCH('Cash Flows - Strike'!BA$2,Inputs!$L$15:$L$25))/12),0)</f>
        <v/>
      </c>
      <c r="BB23" s="982">
        <f>IFERROR(BA23*(1+INDEX(Inputs!$O$15:$O$25,MATCH('Cash Flows - Strike'!BB$2,Inputs!$L$15:$L$25))/12),0)</f>
        <v/>
      </c>
      <c r="BC23" s="982">
        <f>IFERROR(BB23*(1+INDEX(Inputs!$O$15:$O$25,MATCH('Cash Flows - Strike'!BC$2,Inputs!$L$15:$L$25))/12),0)</f>
        <v/>
      </c>
      <c r="BD23" s="982">
        <f>IFERROR(BC23*(1+INDEX(Inputs!$O$15:$O$25,MATCH('Cash Flows - Strike'!BD$2,Inputs!$L$15:$L$25))/12),0)</f>
        <v/>
      </c>
      <c r="BE23" s="982">
        <f>IFERROR(BD23*(1+INDEX(Inputs!$O$15:$O$25,MATCH('Cash Flows - Strike'!BE$2,Inputs!$L$15:$L$25))/12),0)</f>
        <v/>
      </c>
      <c r="BF23" s="982">
        <f>IFERROR(BE23*(1+INDEX(Inputs!$O$15:$O$25,MATCH('Cash Flows - Strike'!BF$2,Inputs!$L$15:$L$25))/12),0)</f>
        <v/>
      </c>
      <c r="BG23" s="982">
        <f>IFERROR(BF23*(1+INDEX(Inputs!$O$15:$O$25,MATCH('Cash Flows - Strike'!BG$2,Inputs!$L$15:$L$25))/12),0)</f>
        <v/>
      </c>
      <c r="BH23" s="982">
        <f>IFERROR(BG23*(1+INDEX(Inputs!$O$15:$O$25,MATCH('Cash Flows - Strike'!BH$2,Inputs!$L$15:$L$25))/12),0)</f>
        <v/>
      </c>
      <c r="BI23" s="982">
        <f>IFERROR(BH23*(1+INDEX(Inputs!$O$15:$O$25,MATCH('Cash Flows - Strike'!BI$2,Inputs!$L$15:$L$25))/12),0)</f>
        <v/>
      </c>
      <c r="BJ23" s="982">
        <f>IFERROR(BI23*(1+INDEX(Inputs!$O$15:$O$25,MATCH('Cash Flows - Strike'!BJ$2,Inputs!$L$15:$L$25))/12),0)</f>
        <v/>
      </c>
      <c r="BK23" s="982">
        <f>IFERROR(BJ23*(1+INDEX(Inputs!$O$15:$O$25,MATCH('Cash Flows - Strike'!BK$2,Inputs!$L$15:$L$25))/12),0)</f>
        <v/>
      </c>
      <c r="BL23" s="982">
        <f>IFERROR(BK23*(1+INDEX(Inputs!$O$15:$O$25,MATCH('Cash Flows - Strike'!BL$2,Inputs!$L$15:$L$25))/12),0)</f>
        <v/>
      </c>
      <c r="BM23" s="982">
        <f>IFERROR(BL23*(1+INDEX(Inputs!$O$15:$O$25,MATCH('Cash Flows - Strike'!BM$2,Inputs!$L$15:$L$25))/12),0)</f>
        <v/>
      </c>
      <c r="BN23" s="982">
        <f>IFERROR(BM23*(1+INDEX(Inputs!$O$15:$O$25,MATCH('Cash Flows - Strike'!BN$2,Inputs!$L$15:$L$25))/12),0)</f>
        <v/>
      </c>
      <c r="BO23" s="982">
        <f>IFERROR(BN23*(1+INDEX(Inputs!$O$15:$O$25,MATCH('Cash Flows - Strike'!BO$2,Inputs!$L$15:$L$25))/12),0)</f>
        <v/>
      </c>
      <c r="BP23" s="982">
        <f>IFERROR(BO23*(1+INDEX(Inputs!$O$15:$O$25,MATCH('Cash Flows - Strike'!BP$2,Inputs!$L$15:$L$25))/12),0)</f>
        <v/>
      </c>
      <c r="BQ23" s="982">
        <f>IFERROR(BP23*(1+INDEX(Inputs!$O$15:$O$25,MATCH('Cash Flows - Strike'!BQ$2,Inputs!$L$15:$L$25))/12),0)</f>
        <v/>
      </c>
      <c r="BR23" s="982">
        <f>IFERROR(BQ23*(1+INDEX(Inputs!$O$15:$O$25,MATCH('Cash Flows - Strike'!BR$2,Inputs!$L$15:$L$25))/12),0)</f>
        <v/>
      </c>
      <c r="BS23" s="982">
        <f>IFERROR(BR23*(1+INDEX(Inputs!$O$15:$O$25,MATCH('Cash Flows - Strike'!BS$2,Inputs!$L$15:$L$25))/12),0)</f>
        <v/>
      </c>
      <c r="BT23" s="982">
        <f>IFERROR(BS23*(1+INDEX(Inputs!$O$15:$O$25,MATCH('Cash Flows - Strike'!BT$2,Inputs!$L$15:$L$25))/12),0)</f>
        <v/>
      </c>
      <c r="BU23" s="982">
        <f>IFERROR(BT23*(1+INDEX(Inputs!$O$15:$O$25,MATCH('Cash Flows - Strike'!BU$2,Inputs!$L$15:$L$25))/12),0)</f>
        <v/>
      </c>
      <c r="BV23" s="982">
        <f>IFERROR(BU23*(1+INDEX(Inputs!$O$15:$O$25,MATCH('Cash Flows - Strike'!BV$2,Inputs!$L$15:$L$25))/12),0)</f>
        <v/>
      </c>
      <c r="BW23" s="982">
        <f>IFERROR(BV23*(1+INDEX(Inputs!$O$15:$O$25,MATCH('Cash Flows - Strike'!BW$2,Inputs!$L$15:$L$25))/12),0)</f>
        <v/>
      </c>
      <c r="BX23" s="982">
        <f>IFERROR(BW23*(1+INDEX(Inputs!$O$15:$O$25,MATCH('Cash Flows - Strike'!BX$2,Inputs!$L$15:$L$25))/12),0)</f>
        <v/>
      </c>
      <c r="BY23" s="982">
        <f>IFERROR(BX23*(1+INDEX(Inputs!$O$15:$O$25,MATCH('Cash Flows - Strike'!BY$2,Inputs!$L$15:$L$25))/12),0)</f>
        <v/>
      </c>
      <c r="BZ23" s="982">
        <f>IFERROR(BY23*(1+INDEX(Inputs!$O$15:$O$25,MATCH('Cash Flows - Strike'!BZ$2,Inputs!$L$15:$L$25))/12),0)</f>
        <v/>
      </c>
      <c r="CA23" s="982">
        <f>IFERROR(BZ23*(1+INDEX(Inputs!$O$15:$O$25,MATCH('Cash Flows - Strike'!CA$2,Inputs!$L$15:$L$25))/12),0)</f>
        <v/>
      </c>
      <c r="CB23" s="982">
        <f>IFERROR(CA23*(1+INDEX(Inputs!$O$15:$O$25,MATCH('Cash Flows - Strike'!CB$2,Inputs!$L$15:$L$25))/12),0)</f>
        <v/>
      </c>
      <c r="CC23" s="982">
        <f>IFERROR(CB23*(1+INDEX(Inputs!$O$15:$O$25,MATCH('Cash Flows - Strike'!CC$2,Inputs!$L$15:$L$25))/12),0)</f>
        <v/>
      </c>
      <c r="CD23" s="982">
        <f>IFERROR(CC23*(1+INDEX(Inputs!$O$15:$O$25,MATCH('Cash Flows - Strike'!CD$2,Inputs!$L$15:$L$25))/12),0)</f>
        <v/>
      </c>
      <c r="CE23" s="982">
        <f>IFERROR(CD23*(1+INDEX(Inputs!$O$15:$O$25,MATCH('Cash Flows - Strike'!CE$2,Inputs!$L$15:$L$25))/12),0)</f>
        <v/>
      </c>
      <c r="CF23" s="982">
        <f>IFERROR(CE23*(1+INDEX(Inputs!$O$15:$O$25,MATCH('Cash Flows - Strike'!CF$2,Inputs!$L$15:$L$25))/12),0)</f>
        <v/>
      </c>
      <c r="CG23" s="982">
        <f>IFERROR(CF23*(1+INDEX(Inputs!$O$15:$O$25,MATCH('Cash Flows - Strike'!CG$2,Inputs!$L$15:$L$25))/12),0)</f>
        <v/>
      </c>
      <c r="CH23" s="982">
        <f>IFERROR(CG23*(1+INDEX(Inputs!$O$15:$O$25,MATCH('Cash Flows - Strike'!CH$2,Inputs!$L$15:$L$25))/12),0)</f>
        <v/>
      </c>
      <c r="CI23" s="982">
        <f>IFERROR(CH23*(1+INDEX(Inputs!$O$15:$O$25,MATCH('Cash Flows - Strike'!CI$2,Inputs!$L$15:$L$25))/12),0)</f>
        <v/>
      </c>
      <c r="CJ23" s="982">
        <f>IFERROR(CI23*(1+INDEX(Inputs!$O$15:$O$25,MATCH('Cash Flows - Strike'!CJ$2,Inputs!$L$15:$L$25))/12),0)</f>
        <v/>
      </c>
      <c r="CK23" s="982">
        <f>IFERROR(CJ23*(1+INDEX(Inputs!$O$15:$O$25,MATCH('Cash Flows - Strike'!CK$2,Inputs!$L$15:$L$25))/12),0)</f>
        <v/>
      </c>
      <c r="CL23" s="982">
        <f>IFERROR(CK23*(1+INDEX(Inputs!$O$15:$O$25,MATCH('Cash Flows - Strike'!CL$2,Inputs!$L$15:$L$25))/12),0)</f>
        <v/>
      </c>
      <c r="CM23" s="982">
        <f>IFERROR(CL23*(1+INDEX(Inputs!$O$15:$O$25,MATCH('Cash Flows - Strike'!CM$2,Inputs!$L$15:$L$25))/12),0)</f>
        <v/>
      </c>
      <c r="CN23" s="982">
        <f>IFERROR(CM23*(1+INDEX(Inputs!$O$15:$O$25,MATCH('Cash Flows - Strike'!CN$2,Inputs!$L$15:$L$25))/12),0)</f>
        <v/>
      </c>
      <c r="CO23" s="982">
        <f>IFERROR(CN23*(1+INDEX(Inputs!$O$15:$O$25,MATCH('Cash Flows - Strike'!CO$2,Inputs!$L$15:$L$25))/12),0)</f>
        <v/>
      </c>
      <c r="CP23" s="982">
        <f>IFERROR(CO23*(1+INDEX(Inputs!$O$15:$O$25,MATCH('Cash Flows - Strike'!CP$2,Inputs!$L$15:$L$25))/12),0)</f>
        <v/>
      </c>
      <c r="CQ23" s="982">
        <f>IFERROR(CP23*(1+INDEX(Inputs!$O$15:$O$25,MATCH('Cash Flows - Strike'!CQ$2,Inputs!$L$15:$L$25))/12),0)</f>
        <v/>
      </c>
      <c r="CR23" s="982">
        <f>IFERROR(CQ23*(1+INDEX(Inputs!$O$15:$O$25,MATCH('Cash Flows - Strike'!CR$2,Inputs!$L$15:$L$25))/12),0)</f>
        <v/>
      </c>
      <c r="CS23" s="982">
        <f>IFERROR(CR23*(1+INDEX(Inputs!$O$15:$O$25,MATCH('Cash Flows - Strike'!CS$2,Inputs!$L$15:$L$25))/12),0)</f>
        <v/>
      </c>
      <c r="CT23" s="982">
        <f>IFERROR(CS23*(1+INDEX(Inputs!$O$15:$O$25,MATCH('Cash Flows - Strike'!CT$2,Inputs!$L$15:$L$25))/12),0)</f>
        <v/>
      </c>
      <c r="CU23" s="982">
        <f>IFERROR(CT23*(1+INDEX(Inputs!$O$15:$O$25,MATCH('Cash Flows - Strike'!CU$2,Inputs!$L$15:$L$25))/12),0)</f>
        <v/>
      </c>
      <c r="CV23" s="982">
        <f>IFERROR(CU23*(1+INDEX(Inputs!$O$15:$O$25,MATCH('Cash Flows - Strike'!CV$2,Inputs!$L$15:$L$25))/12),0)</f>
        <v/>
      </c>
      <c r="CW23" s="982">
        <f>IFERROR(CV23*(1+INDEX(Inputs!$O$15:$O$25,MATCH('Cash Flows - Strike'!CW$2,Inputs!$L$15:$L$25))/12),0)</f>
        <v/>
      </c>
      <c r="CX23" s="982">
        <f>IFERROR(CW23*(1+INDEX(Inputs!$O$15:$O$25,MATCH('Cash Flows - Strike'!CX$2,Inputs!$L$15:$L$25))/12),0)</f>
        <v/>
      </c>
      <c r="CY23" s="982">
        <f>IFERROR(CX23*(1+INDEX(Inputs!$O$15:$O$25,MATCH('Cash Flows - Strike'!CY$2,Inputs!$L$15:$L$25))/12),0)</f>
        <v/>
      </c>
      <c r="CZ23" s="982">
        <f>IFERROR(CY23*(1+INDEX(Inputs!$O$15:$O$25,MATCH('Cash Flows - Strike'!CZ$2,Inputs!$L$15:$L$25))/12),0)</f>
        <v/>
      </c>
      <c r="DA23" s="982">
        <f>IFERROR(CZ23*(1+INDEX(Inputs!$O$15:$O$25,MATCH('Cash Flows - Strike'!DA$2,Inputs!$L$15:$L$25))/12),0)</f>
        <v/>
      </c>
      <c r="DB23" s="982">
        <f>IFERROR(DA23*(1+INDEX(Inputs!$O$15:$O$25,MATCH('Cash Flows - Strike'!DB$2,Inputs!$L$15:$L$25))/12),0)</f>
        <v/>
      </c>
      <c r="DC23" s="982">
        <f>IFERROR(DB23*(1+INDEX(Inputs!$O$15:$O$25,MATCH('Cash Flows - Strike'!DC$2,Inputs!$L$15:$L$25))/12),0)</f>
        <v/>
      </c>
      <c r="DD23" s="982">
        <f>IFERROR(DC23*(1+INDEX(Inputs!$O$15:$O$25,MATCH('Cash Flows - Strike'!DD$2,Inputs!$L$15:$L$25))/12),0)</f>
        <v/>
      </c>
      <c r="DE23" s="982">
        <f>IFERROR(DD23*(1+INDEX(Inputs!$O$15:$O$25,MATCH('Cash Flows - Strike'!DE$2,Inputs!$L$15:$L$25))/12),0)</f>
        <v/>
      </c>
      <c r="DF23" s="982">
        <f>IFERROR(DE23*(1+INDEX(Inputs!$O$15:$O$25,MATCH('Cash Flows - Strike'!DF$2,Inputs!$L$15:$L$25))/12),0)</f>
        <v/>
      </c>
      <c r="DG23" s="982">
        <f>IFERROR(DF23*(1+INDEX(Inputs!$O$15:$O$25,MATCH('Cash Flows - Strike'!DG$2,Inputs!$L$15:$L$25))/12),0)</f>
        <v/>
      </c>
      <c r="DH23" s="982">
        <f>IFERROR(DG23*(1+INDEX(Inputs!$O$15:$O$25,MATCH('Cash Flows - Strike'!DH$2,Inputs!$L$15:$L$25))/12),0)</f>
        <v/>
      </c>
      <c r="DI23" s="982">
        <f>IFERROR(DH23*(1+INDEX(Inputs!$O$15:$O$25,MATCH('Cash Flows - Strike'!DI$2,Inputs!$L$15:$L$25))/12),0)</f>
        <v/>
      </c>
      <c r="DJ23" s="982">
        <f>IFERROR(DI23*(1+INDEX(Inputs!$O$15:$O$25,MATCH('Cash Flows - Strike'!DJ$2,Inputs!$L$15:$L$25))/12),0)</f>
        <v/>
      </c>
      <c r="DK23" s="982">
        <f>IFERROR(DJ23*(1+INDEX(Inputs!$O$15:$O$25,MATCH('Cash Flows - Strike'!DK$2,Inputs!$L$15:$L$25))/12),0)</f>
        <v/>
      </c>
      <c r="DL23" s="982">
        <f>IFERROR(DK23*(1+INDEX(Inputs!$O$15:$O$25,MATCH('Cash Flows - Strike'!DL$2,Inputs!$L$15:$L$25))/12),0)</f>
        <v/>
      </c>
      <c r="DM23" s="982">
        <f>IFERROR(DL23*(1+INDEX(Inputs!$O$15:$O$25,MATCH('Cash Flows - Strike'!DM$2,Inputs!$L$15:$L$25))/12),0)</f>
        <v/>
      </c>
      <c r="DN23" s="982">
        <f>IFERROR(DM23*(1+INDEX(Inputs!$O$15:$O$25,MATCH('Cash Flows - Strike'!DN$2,Inputs!$L$15:$L$25))/12),0)</f>
        <v/>
      </c>
      <c r="DO23" s="982">
        <f>IFERROR(DN23*(1+INDEX(Inputs!$O$15:$O$25,MATCH('Cash Flows - Strike'!DO$2,Inputs!$L$15:$L$25))/12),0)</f>
        <v/>
      </c>
      <c r="DP23" s="982">
        <f>IFERROR(DO23*(1+INDEX(Inputs!$O$15:$O$25,MATCH('Cash Flows - Strike'!DP$2,Inputs!$L$15:$L$25))/12),0)</f>
        <v/>
      </c>
      <c r="DQ23" s="982">
        <f>IFERROR(DP23*(1+INDEX(Inputs!$O$15:$O$25,MATCH('Cash Flows - Strike'!DQ$2,Inputs!$L$15:$L$25))/12),0)</f>
        <v/>
      </c>
      <c r="DR23" s="982">
        <f>IFERROR(DQ23*(1+INDEX(Inputs!$O$15:$O$25,MATCH('Cash Flows - Strike'!DR$2,Inputs!$L$15:$L$25))/12),0)</f>
        <v/>
      </c>
      <c r="DS23" s="982">
        <f>IFERROR(DR23*(1+INDEX(Inputs!$O$15:$O$25,MATCH('Cash Flows - Strike'!DS$2,Inputs!$L$15:$L$25))/12),0)</f>
        <v/>
      </c>
      <c r="DT23" s="982">
        <f>IFERROR(DS23*(1+INDEX(Inputs!$O$15:$O$25,MATCH('Cash Flows - Strike'!DT$2,Inputs!$L$15:$L$25))/12),0)</f>
        <v/>
      </c>
      <c r="DU23" s="982">
        <f>IFERROR(DT23*(1+INDEX(Inputs!$O$15:$O$25,MATCH('Cash Flows - Strike'!DU$2,Inputs!$L$15:$L$25))/12),0)</f>
        <v/>
      </c>
      <c r="DV23" s="982">
        <f>IFERROR(DU23*(1+INDEX(Inputs!$O$15:$O$25,MATCH('Cash Flows - Strike'!DV$2,Inputs!$L$15:$L$25))/12),0)</f>
        <v/>
      </c>
      <c r="DW23" s="982">
        <f>IFERROR(DV23*(1+INDEX(Inputs!$O$15:$O$25,MATCH('Cash Flows - Strike'!DW$2,Inputs!$L$15:$L$25))/12),0)</f>
        <v/>
      </c>
      <c r="DX23" s="982">
        <f>IFERROR(DW23*(1+INDEX(Inputs!$O$15:$O$25,MATCH('Cash Flows - Strike'!DX$2,Inputs!$L$15:$L$25))/12),0)</f>
        <v/>
      </c>
      <c r="DY23" s="982">
        <f>IFERROR(DX23*(1+INDEX(Inputs!$O$15:$O$25,MATCH('Cash Flows - Strike'!DY$2,Inputs!$L$15:$L$25))/12),0)</f>
        <v/>
      </c>
      <c r="DZ23" s="982">
        <f>IFERROR(DY23*(1+INDEX(Inputs!$O$15:$O$25,MATCH('Cash Flows - Strike'!DZ$2,Inputs!$L$15:$L$25))/12),0)</f>
        <v/>
      </c>
      <c r="EA23" s="982">
        <f>IFERROR(DZ23*(1+INDEX(Inputs!$O$15:$O$25,MATCH('Cash Flows - Strike'!EA$2,Inputs!$L$15:$L$25))/12),0)</f>
        <v/>
      </c>
      <c r="EB23" s="982">
        <f>IFERROR(EA23*(1+INDEX(Inputs!$O$15:$O$25,MATCH('Cash Flows - Strike'!EB$2,Inputs!$L$15:$L$25))/12),0)</f>
        <v/>
      </c>
      <c r="EC23" s="982">
        <f>IFERROR(EB23*(1+INDEX(Inputs!$O$15:$O$25,MATCH('Cash Flows - Strike'!EC$2,Inputs!$L$15:$L$25))/12),0)</f>
        <v/>
      </c>
      <c r="ED23" s="982">
        <f>IFERROR(EC23*(1+INDEX(Inputs!$O$15:$O$25,MATCH('Cash Flows - Strike'!ED$2,Inputs!$L$15:$L$25))/12),0)</f>
        <v/>
      </c>
      <c r="EE23" s="982">
        <f>IFERROR(ED23*(1+INDEX(Inputs!$O$15:$O$25,MATCH('Cash Flows - Strike'!EE$2,Inputs!$L$15:$L$25))/12),0)</f>
        <v/>
      </c>
      <c r="EF23" s="982">
        <f>IFERROR(EE23*(1+INDEX(Inputs!$O$15:$O$25,MATCH('Cash Flows - Strike'!EF$2,Inputs!$L$15:$L$25))/12),0)</f>
        <v/>
      </c>
      <c r="EG23" s="982">
        <f>IFERROR(EF23*(1+INDEX(Inputs!$O$15:$O$25,MATCH('Cash Flows - Strike'!EG$2,Inputs!$L$15:$L$25))/12),0)</f>
        <v/>
      </c>
      <c r="EH23" s="982">
        <f>IFERROR(EG23*(1+INDEX(Inputs!$O$15:$O$25,MATCH('Cash Flows - Strike'!EH$2,Inputs!$L$15:$L$25))/12),0)</f>
        <v/>
      </c>
      <c r="EI23" s="982">
        <f>IFERROR(EH23*(1+INDEX(Inputs!$O$15:$O$25,MATCH('Cash Flows - Strike'!EI$2,Inputs!$L$15:$L$25))/12),0)</f>
        <v/>
      </c>
      <c r="EJ23" s="982">
        <f>IFERROR(EI23*(1+INDEX(Inputs!$O$15:$O$25,MATCH('Cash Flows - Strike'!EJ$2,Inputs!$L$15:$L$25))/12),0)</f>
        <v/>
      </c>
      <c r="EK23" s="982">
        <f>IFERROR(EJ23*(1+INDEX(Inputs!$O$15:$O$25,MATCH('Cash Flows - Strike'!EK$2,Inputs!$L$15:$L$25))/12),0)</f>
        <v/>
      </c>
      <c r="EL23" s="982">
        <f>IFERROR(EK23*(1+INDEX(Inputs!$O$15:$O$25,MATCH('Cash Flows - Strike'!EL$2,Inputs!$L$15:$L$25))/12),0)</f>
        <v/>
      </c>
      <c r="EM23" s="982">
        <f>IFERROR(EL23*(1+INDEX(Inputs!$O$15:$O$25,MATCH('Cash Flows - Strike'!EM$2,Inputs!$L$15:$L$25))/12),0)</f>
        <v/>
      </c>
      <c r="EN23" s="982">
        <f>IFERROR(EM23*(1+INDEX(Inputs!$O$15:$O$25,MATCH('Cash Flows - Strike'!EN$2,Inputs!$L$15:$L$25))/12),0)</f>
        <v/>
      </c>
      <c r="EO23" s="982">
        <f>IFERROR(EN23*(1+INDEX(Inputs!$O$15:$O$25,MATCH('Cash Flows - Strike'!EO$2,Inputs!$L$15:$L$25))/12),0)</f>
        <v/>
      </c>
      <c r="EP23" s="982">
        <f>IFERROR(EO23*(1+INDEX(Inputs!$O$15:$O$25,MATCH('Cash Flows - Strike'!EP$2,Inputs!$L$15:$L$25))/12),0)</f>
        <v/>
      </c>
      <c r="EQ23" s="982">
        <f>IFERROR(EP23*(1+INDEX(Inputs!$O$15:$O$25,MATCH('Cash Flows - Strike'!EQ$2,Inputs!$L$15:$L$25))/12),0)</f>
        <v/>
      </c>
      <c r="ER23" s="982">
        <f>IFERROR(EQ23*(1+INDEX(Inputs!$O$15:$O$25,MATCH('Cash Flows - Strike'!ER$2,Inputs!$L$15:$L$25))/12),0)</f>
        <v/>
      </c>
      <c r="ES23" s="982">
        <f>IFERROR(ER23*(1+INDEX(Inputs!$O$15:$O$25,MATCH('Cash Flows - Strike'!ES$2,Inputs!$L$15:$L$25))/12),0)</f>
        <v/>
      </c>
      <c r="ET23" s="982">
        <f>IFERROR(ES23*(1+INDEX(Inputs!$O$15:$O$25,MATCH('Cash Flows - Strike'!ET$2,Inputs!$L$15:$L$25))/12),0)</f>
        <v/>
      </c>
      <c r="EU23" s="982">
        <f>IFERROR(ET23*(1+INDEX(Inputs!$O$15:$O$25,MATCH('Cash Flows - Strike'!EU$2,Inputs!$L$15:$L$25))/12),0)</f>
        <v/>
      </c>
      <c r="EV23" s="982">
        <f>IFERROR(EU23*(1+INDEX(Inputs!$O$15:$O$25,MATCH('Cash Flows - Strike'!EV$2,Inputs!$L$15:$L$25))/12),0)</f>
        <v/>
      </c>
    </row>
    <row r="24" ht="15.75" customHeight="1" s="546">
      <c r="C24" s="972">
        <f>R24</f>
        <v/>
      </c>
      <c r="D24" s="973" t="n"/>
      <c r="E24" s="974">
        <f>Inputs!I26*Units</f>
        <v/>
      </c>
      <c r="F24" s="975" t="n"/>
      <c r="G24" s="975">
        <f>SUMIFS($U24:$EW24,$U$2:$EW$2,G$2)</f>
        <v/>
      </c>
      <c r="H24" s="975">
        <f>SUMIFS($U24:$EW24,$U$2:$EW$2,H$2)</f>
        <v/>
      </c>
      <c r="I24" s="975">
        <f>SUMIFS($U24:$EW24,$U$2:$EW$2,I$2)</f>
        <v/>
      </c>
      <c r="J24" s="975">
        <f>SUMIFS($U24:$EW24,$U$2:$EW$2,J$2)</f>
        <v/>
      </c>
      <c r="K24" s="975">
        <f>SUMIFS($U24:$EW24,$U$2:$EW$2,K$2)</f>
        <v/>
      </c>
      <c r="L24" s="975">
        <f>SUMIFS($U24:$EW24,$U$2:$EW$2,L$2)</f>
        <v/>
      </c>
      <c r="M24" s="975">
        <f>SUMIFS($U24:$EW24,$U$2:$EW$2,M$2)</f>
        <v/>
      </c>
      <c r="N24" s="975">
        <f>SUMIFS($U24:$EW24,$U$2:$EW$2,N$2)</f>
        <v/>
      </c>
      <c r="O24" s="975">
        <f>SUMIFS($U24:$EW24,$U$2:$EW$2,O$2)</f>
        <v/>
      </c>
      <c r="P24" s="976">
        <f>SUMIFS($U24:$EW24,$U$2:$EW$2,P$2)</f>
        <v/>
      </c>
      <c r="R24" s="759">
        <f>Inputs!G26</f>
        <v/>
      </c>
      <c r="U24" s="983">
        <f>Inputs!J26</f>
        <v/>
      </c>
      <c r="V24" s="983">
        <f>IFERROR(U24*(1+INDEX(Inputs!$O$15:$O$25,MATCH('Cash Flows - Strike'!V$2,Inputs!$L$15:$L$25))/12),0)</f>
        <v/>
      </c>
      <c r="W24" s="983">
        <f>IFERROR(V24*(1+INDEX(Inputs!$O$15:$O$25,MATCH('Cash Flows - Strike'!W$2,Inputs!$L$15:$L$25))/12),0)</f>
        <v/>
      </c>
      <c r="X24" s="983">
        <f>IFERROR(W24*(1+INDEX(Inputs!$O$15:$O$25,MATCH('Cash Flows - Strike'!X$2,Inputs!$L$15:$L$25))/12),0)</f>
        <v/>
      </c>
      <c r="Y24" s="983">
        <f>IFERROR(X24*(1+INDEX(Inputs!$O$15:$O$25,MATCH('Cash Flows - Strike'!Y$2,Inputs!$L$15:$L$25))/12),0)</f>
        <v/>
      </c>
      <c r="Z24" s="983">
        <f>IFERROR(Y24*(1+INDEX(Inputs!$O$15:$O$25,MATCH('Cash Flows - Strike'!Z$2,Inputs!$L$15:$L$25))/12),0)</f>
        <v/>
      </c>
      <c r="AA24" s="983">
        <f>IFERROR(Z24*(1+INDEX(Inputs!$O$15:$O$25,MATCH('Cash Flows - Strike'!AA$2,Inputs!$L$15:$L$25))/12),0)</f>
        <v/>
      </c>
      <c r="AB24" s="983">
        <f>IFERROR(AA24*(1+INDEX(Inputs!$O$15:$O$25,MATCH('Cash Flows - Strike'!AB$2,Inputs!$L$15:$L$25))/12),0)</f>
        <v/>
      </c>
      <c r="AC24" s="983">
        <f>IFERROR(AB24*(1+INDEX(Inputs!$O$15:$O$25,MATCH('Cash Flows - Strike'!AC$2,Inputs!$L$15:$L$25))/12),0)</f>
        <v/>
      </c>
      <c r="AD24" s="983">
        <f>IFERROR(AC24*(1+INDEX(Inputs!$O$15:$O$25,MATCH('Cash Flows - Strike'!AD$2,Inputs!$L$15:$L$25))/12),0)</f>
        <v/>
      </c>
      <c r="AE24" s="983">
        <f>IFERROR(AD24*(1+INDEX(Inputs!$O$15:$O$25,MATCH('Cash Flows - Strike'!AE$2,Inputs!$L$15:$L$25))/12),0)</f>
        <v/>
      </c>
      <c r="AF24" s="983">
        <f>IFERROR(AE24*(1+INDEX(Inputs!$O$15:$O$25,MATCH('Cash Flows - Strike'!AF$2,Inputs!$L$15:$L$25))/12),0)</f>
        <v/>
      </c>
      <c r="AG24" s="983">
        <f>IFERROR(AF24*(1+INDEX(Inputs!$O$15:$O$25,MATCH('Cash Flows - Strike'!AG$2,Inputs!$L$15:$L$25))/12),0)</f>
        <v/>
      </c>
      <c r="AH24" s="983">
        <f>IFERROR(AG24*(1+INDEX(Inputs!$O$15:$O$25,MATCH('Cash Flows - Strike'!AH$2,Inputs!$L$15:$L$25))/12),0)</f>
        <v/>
      </c>
      <c r="AI24" s="983">
        <f>IFERROR(AH24*(1+INDEX(Inputs!$O$15:$O$25,MATCH('Cash Flows - Strike'!AI$2,Inputs!$L$15:$L$25))/12),0)</f>
        <v/>
      </c>
      <c r="AJ24" s="983">
        <f>IFERROR(AI24*(1+INDEX(Inputs!$O$15:$O$25,MATCH('Cash Flows - Strike'!AJ$2,Inputs!$L$15:$L$25))/12),0)</f>
        <v/>
      </c>
      <c r="AK24" s="983">
        <f>IFERROR(AJ24*(1+INDEX(Inputs!$O$15:$O$25,MATCH('Cash Flows - Strike'!AK$2,Inputs!$L$15:$L$25))/12),0)</f>
        <v/>
      </c>
      <c r="AL24" s="983">
        <f>IFERROR(AK24*(1+INDEX(Inputs!$O$15:$O$25,MATCH('Cash Flows - Strike'!AL$2,Inputs!$L$15:$L$25))/12),0)</f>
        <v/>
      </c>
      <c r="AM24" s="983">
        <f>IFERROR(AL24*(1+INDEX(Inputs!$O$15:$O$25,MATCH('Cash Flows - Strike'!AM$2,Inputs!$L$15:$L$25))/12),0)</f>
        <v/>
      </c>
      <c r="AN24" s="983">
        <f>IFERROR(AM24*(1+INDEX(Inputs!$O$15:$O$25,MATCH('Cash Flows - Strike'!AN$2,Inputs!$L$15:$L$25))/12),0)</f>
        <v/>
      </c>
      <c r="AO24" s="983">
        <f>IFERROR(AN24*(1+INDEX(Inputs!$O$15:$O$25,MATCH('Cash Flows - Strike'!AO$2,Inputs!$L$15:$L$25))/12),0)</f>
        <v/>
      </c>
      <c r="AP24" s="983">
        <f>IFERROR(AO24*(1+INDEX(Inputs!$O$15:$O$25,MATCH('Cash Flows - Strike'!AP$2,Inputs!$L$15:$L$25))/12),0)</f>
        <v/>
      </c>
      <c r="AQ24" s="983">
        <f>IFERROR(AP24*(1+INDEX(Inputs!$O$15:$O$25,MATCH('Cash Flows - Strike'!AQ$2,Inputs!$L$15:$L$25))/12),0)</f>
        <v/>
      </c>
      <c r="AR24" s="983">
        <f>IFERROR(AQ24*(1+INDEX(Inputs!$O$15:$O$25,MATCH('Cash Flows - Strike'!AR$2,Inputs!$L$15:$L$25))/12),0)</f>
        <v/>
      </c>
      <c r="AS24" s="983">
        <f>IFERROR(AR24*(1+INDEX(Inputs!$O$15:$O$25,MATCH('Cash Flows - Strike'!AS$2,Inputs!$L$15:$L$25))/12),0)</f>
        <v/>
      </c>
      <c r="AT24" s="983">
        <f>IFERROR(AS24*(1+INDEX(Inputs!$O$15:$O$25,MATCH('Cash Flows - Strike'!AT$2,Inputs!$L$15:$L$25))/12),0)</f>
        <v/>
      </c>
      <c r="AU24" s="983">
        <f>IFERROR(AT24*(1+INDEX(Inputs!$O$15:$O$25,MATCH('Cash Flows - Strike'!AU$2,Inputs!$L$15:$L$25))/12),0)</f>
        <v/>
      </c>
      <c r="AV24" s="983">
        <f>IFERROR(AU24*(1+INDEX(Inputs!$O$15:$O$25,MATCH('Cash Flows - Strike'!AV$2,Inputs!$L$15:$L$25))/12),0)</f>
        <v/>
      </c>
      <c r="AW24" s="983">
        <f>IFERROR(AV24*(1+INDEX(Inputs!$O$15:$O$25,MATCH('Cash Flows - Strike'!AW$2,Inputs!$L$15:$L$25))/12),0)</f>
        <v/>
      </c>
      <c r="AX24" s="983">
        <f>IFERROR(AW24*(1+INDEX(Inputs!$O$15:$O$25,MATCH('Cash Flows - Strike'!AX$2,Inputs!$L$15:$L$25))/12),0)</f>
        <v/>
      </c>
      <c r="AY24" s="983">
        <f>IFERROR(AX24*(1+INDEX(Inputs!$O$15:$O$25,MATCH('Cash Flows - Strike'!AY$2,Inputs!$L$15:$L$25))/12),0)</f>
        <v/>
      </c>
      <c r="AZ24" s="983">
        <f>IFERROR(AY24*(1+INDEX(Inputs!$O$15:$O$25,MATCH('Cash Flows - Strike'!AZ$2,Inputs!$L$15:$L$25))/12),0)</f>
        <v/>
      </c>
      <c r="BA24" s="983">
        <f>IFERROR(AZ24*(1+INDEX(Inputs!$O$15:$O$25,MATCH('Cash Flows - Strike'!BA$2,Inputs!$L$15:$L$25))/12),0)</f>
        <v/>
      </c>
      <c r="BB24" s="983">
        <f>IFERROR(BA24*(1+INDEX(Inputs!$O$15:$O$25,MATCH('Cash Flows - Strike'!BB$2,Inputs!$L$15:$L$25))/12),0)</f>
        <v/>
      </c>
      <c r="BC24" s="983">
        <f>IFERROR(BB24*(1+INDEX(Inputs!$O$15:$O$25,MATCH('Cash Flows - Strike'!BC$2,Inputs!$L$15:$L$25))/12),0)</f>
        <v/>
      </c>
      <c r="BD24" s="983">
        <f>IFERROR(BC24*(1+INDEX(Inputs!$O$15:$O$25,MATCH('Cash Flows - Strike'!BD$2,Inputs!$L$15:$L$25))/12),0)</f>
        <v/>
      </c>
      <c r="BE24" s="983">
        <f>IFERROR(BD24*(1+INDEX(Inputs!$O$15:$O$25,MATCH('Cash Flows - Strike'!BE$2,Inputs!$L$15:$L$25))/12),0)</f>
        <v/>
      </c>
      <c r="BF24" s="983">
        <f>IFERROR(BE24*(1+INDEX(Inputs!$O$15:$O$25,MATCH('Cash Flows - Strike'!BF$2,Inputs!$L$15:$L$25))/12),0)</f>
        <v/>
      </c>
      <c r="BG24" s="983">
        <f>IFERROR(BF24*(1+INDEX(Inputs!$O$15:$O$25,MATCH('Cash Flows - Strike'!BG$2,Inputs!$L$15:$L$25))/12),0)</f>
        <v/>
      </c>
      <c r="BH24" s="983">
        <f>IFERROR(BG24*(1+INDEX(Inputs!$O$15:$O$25,MATCH('Cash Flows - Strike'!BH$2,Inputs!$L$15:$L$25))/12),0)</f>
        <v/>
      </c>
      <c r="BI24" s="983">
        <f>IFERROR(BH24*(1+INDEX(Inputs!$O$15:$O$25,MATCH('Cash Flows - Strike'!BI$2,Inputs!$L$15:$L$25))/12),0)</f>
        <v/>
      </c>
      <c r="BJ24" s="983">
        <f>IFERROR(BI24*(1+INDEX(Inputs!$O$15:$O$25,MATCH('Cash Flows - Strike'!BJ$2,Inputs!$L$15:$L$25))/12),0)</f>
        <v/>
      </c>
      <c r="BK24" s="983">
        <f>IFERROR(BJ24*(1+INDEX(Inputs!$O$15:$O$25,MATCH('Cash Flows - Strike'!BK$2,Inputs!$L$15:$L$25))/12),0)</f>
        <v/>
      </c>
      <c r="BL24" s="983">
        <f>IFERROR(BK24*(1+INDEX(Inputs!$O$15:$O$25,MATCH('Cash Flows - Strike'!BL$2,Inputs!$L$15:$L$25))/12),0)</f>
        <v/>
      </c>
      <c r="BM24" s="983">
        <f>IFERROR(BL24*(1+INDEX(Inputs!$O$15:$O$25,MATCH('Cash Flows - Strike'!BM$2,Inputs!$L$15:$L$25))/12),0)</f>
        <v/>
      </c>
      <c r="BN24" s="983">
        <f>IFERROR(BM24*(1+INDEX(Inputs!$O$15:$O$25,MATCH('Cash Flows - Strike'!BN$2,Inputs!$L$15:$L$25))/12),0)</f>
        <v/>
      </c>
      <c r="BO24" s="983">
        <f>IFERROR(BN24*(1+INDEX(Inputs!$O$15:$O$25,MATCH('Cash Flows - Strike'!BO$2,Inputs!$L$15:$L$25))/12),0)</f>
        <v/>
      </c>
      <c r="BP24" s="983">
        <f>IFERROR(BO24*(1+INDEX(Inputs!$O$15:$O$25,MATCH('Cash Flows - Strike'!BP$2,Inputs!$L$15:$L$25))/12),0)</f>
        <v/>
      </c>
      <c r="BQ24" s="983">
        <f>IFERROR(BP24*(1+INDEX(Inputs!$O$15:$O$25,MATCH('Cash Flows - Strike'!BQ$2,Inputs!$L$15:$L$25))/12),0)</f>
        <v/>
      </c>
      <c r="BR24" s="983">
        <f>IFERROR(BQ24*(1+INDEX(Inputs!$O$15:$O$25,MATCH('Cash Flows - Strike'!BR$2,Inputs!$L$15:$L$25))/12),0)</f>
        <v/>
      </c>
      <c r="BS24" s="983">
        <f>IFERROR(BR24*(1+INDEX(Inputs!$O$15:$O$25,MATCH('Cash Flows - Strike'!BS$2,Inputs!$L$15:$L$25))/12),0)</f>
        <v/>
      </c>
      <c r="BT24" s="983">
        <f>IFERROR(BS24*(1+INDEX(Inputs!$O$15:$O$25,MATCH('Cash Flows - Strike'!BT$2,Inputs!$L$15:$L$25))/12),0)</f>
        <v/>
      </c>
      <c r="BU24" s="983">
        <f>IFERROR(BT24*(1+INDEX(Inputs!$O$15:$O$25,MATCH('Cash Flows - Strike'!BU$2,Inputs!$L$15:$L$25))/12),0)</f>
        <v/>
      </c>
      <c r="BV24" s="983">
        <f>IFERROR(BU24*(1+INDEX(Inputs!$O$15:$O$25,MATCH('Cash Flows - Strike'!BV$2,Inputs!$L$15:$L$25))/12),0)</f>
        <v/>
      </c>
      <c r="BW24" s="983">
        <f>IFERROR(BV24*(1+INDEX(Inputs!$O$15:$O$25,MATCH('Cash Flows - Strike'!BW$2,Inputs!$L$15:$L$25))/12),0)</f>
        <v/>
      </c>
      <c r="BX24" s="983">
        <f>IFERROR(BW24*(1+INDEX(Inputs!$O$15:$O$25,MATCH('Cash Flows - Strike'!BX$2,Inputs!$L$15:$L$25))/12),0)</f>
        <v/>
      </c>
      <c r="BY24" s="983">
        <f>IFERROR(BX24*(1+INDEX(Inputs!$O$15:$O$25,MATCH('Cash Flows - Strike'!BY$2,Inputs!$L$15:$L$25))/12),0)</f>
        <v/>
      </c>
      <c r="BZ24" s="983">
        <f>IFERROR(BY24*(1+INDEX(Inputs!$O$15:$O$25,MATCH('Cash Flows - Strike'!BZ$2,Inputs!$L$15:$L$25))/12),0)</f>
        <v/>
      </c>
      <c r="CA24" s="983">
        <f>IFERROR(BZ24*(1+INDEX(Inputs!$O$15:$O$25,MATCH('Cash Flows - Strike'!CA$2,Inputs!$L$15:$L$25))/12),0)</f>
        <v/>
      </c>
      <c r="CB24" s="983">
        <f>IFERROR(CA24*(1+INDEX(Inputs!$O$15:$O$25,MATCH('Cash Flows - Strike'!CB$2,Inputs!$L$15:$L$25))/12),0)</f>
        <v/>
      </c>
      <c r="CC24" s="983">
        <f>IFERROR(CB24*(1+INDEX(Inputs!$O$15:$O$25,MATCH('Cash Flows - Strike'!CC$2,Inputs!$L$15:$L$25))/12),0)</f>
        <v/>
      </c>
      <c r="CD24" s="983">
        <f>IFERROR(CC24*(1+INDEX(Inputs!$O$15:$O$25,MATCH('Cash Flows - Strike'!CD$2,Inputs!$L$15:$L$25))/12),0)</f>
        <v/>
      </c>
      <c r="CE24" s="983">
        <f>IFERROR(CD24*(1+INDEX(Inputs!$O$15:$O$25,MATCH('Cash Flows - Strike'!CE$2,Inputs!$L$15:$L$25))/12),0)</f>
        <v/>
      </c>
      <c r="CF24" s="983">
        <f>IFERROR(CE24*(1+INDEX(Inputs!$O$15:$O$25,MATCH('Cash Flows - Strike'!CF$2,Inputs!$L$15:$L$25))/12),0)</f>
        <v/>
      </c>
      <c r="CG24" s="983">
        <f>IFERROR(CF24*(1+INDEX(Inputs!$O$15:$O$25,MATCH('Cash Flows - Strike'!CG$2,Inputs!$L$15:$L$25))/12),0)</f>
        <v/>
      </c>
      <c r="CH24" s="983">
        <f>IFERROR(CG24*(1+INDEX(Inputs!$O$15:$O$25,MATCH('Cash Flows - Strike'!CH$2,Inputs!$L$15:$L$25))/12),0)</f>
        <v/>
      </c>
      <c r="CI24" s="983">
        <f>IFERROR(CH24*(1+INDEX(Inputs!$O$15:$O$25,MATCH('Cash Flows - Strike'!CI$2,Inputs!$L$15:$L$25))/12),0)</f>
        <v/>
      </c>
      <c r="CJ24" s="983">
        <f>IFERROR(CI24*(1+INDEX(Inputs!$O$15:$O$25,MATCH('Cash Flows - Strike'!CJ$2,Inputs!$L$15:$L$25))/12),0)</f>
        <v/>
      </c>
      <c r="CK24" s="983">
        <f>IFERROR(CJ24*(1+INDEX(Inputs!$O$15:$O$25,MATCH('Cash Flows - Strike'!CK$2,Inputs!$L$15:$L$25))/12),0)</f>
        <v/>
      </c>
      <c r="CL24" s="983">
        <f>IFERROR(CK24*(1+INDEX(Inputs!$O$15:$O$25,MATCH('Cash Flows - Strike'!CL$2,Inputs!$L$15:$L$25))/12),0)</f>
        <v/>
      </c>
      <c r="CM24" s="983">
        <f>IFERROR(CL24*(1+INDEX(Inputs!$O$15:$O$25,MATCH('Cash Flows - Strike'!CM$2,Inputs!$L$15:$L$25))/12),0)</f>
        <v/>
      </c>
      <c r="CN24" s="983">
        <f>IFERROR(CM24*(1+INDEX(Inputs!$O$15:$O$25,MATCH('Cash Flows - Strike'!CN$2,Inputs!$L$15:$L$25))/12),0)</f>
        <v/>
      </c>
      <c r="CO24" s="983">
        <f>IFERROR(CN24*(1+INDEX(Inputs!$O$15:$O$25,MATCH('Cash Flows - Strike'!CO$2,Inputs!$L$15:$L$25))/12),0)</f>
        <v/>
      </c>
      <c r="CP24" s="983">
        <f>IFERROR(CO24*(1+INDEX(Inputs!$O$15:$O$25,MATCH('Cash Flows - Strike'!CP$2,Inputs!$L$15:$L$25))/12),0)</f>
        <v/>
      </c>
      <c r="CQ24" s="983">
        <f>IFERROR(CP24*(1+INDEX(Inputs!$O$15:$O$25,MATCH('Cash Flows - Strike'!CQ$2,Inputs!$L$15:$L$25))/12),0)</f>
        <v/>
      </c>
      <c r="CR24" s="983">
        <f>IFERROR(CQ24*(1+INDEX(Inputs!$O$15:$O$25,MATCH('Cash Flows - Strike'!CR$2,Inputs!$L$15:$L$25))/12),0)</f>
        <v/>
      </c>
      <c r="CS24" s="983">
        <f>IFERROR(CR24*(1+INDEX(Inputs!$O$15:$O$25,MATCH('Cash Flows - Strike'!CS$2,Inputs!$L$15:$L$25))/12),0)</f>
        <v/>
      </c>
      <c r="CT24" s="983">
        <f>IFERROR(CS24*(1+INDEX(Inputs!$O$15:$O$25,MATCH('Cash Flows - Strike'!CT$2,Inputs!$L$15:$L$25))/12),0)</f>
        <v/>
      </c>
      <c r="CU24" s="983">
        <f>IFERROR(CT24*(1+INDEX(Inputs!$O$15:$O$25,MATCH('Cash Flows - Strike'!CU$2,Inputs!$L$15:$L$25))/12),0)</f>
        <v/>
      </c>
      <c r="CV24" s="983">
        <f>IFERROR(CU24*(1+INDEX(Inputs!$O$15:$O$25,MATCH('Cash Flows - Strike'!CV$2,Inputs!$L$15:$L$25))/12),0)</f>
        <v/>
      </c>
      <c r="CW24" s="983">
        <f>IFERROR(CV24*(1+INDEX(Inputs!$O$15:$O$25,MATCH('Cash Flows - Strike'!CW$2,Inputs!$L$15:$L$25))/12),0)</f>
        <v/>
      </c>
      <c r="CX24" s="983">
        <f>IFERROR(CW24*(1+INDEX(Inputs!$O$15:$O$25,MATCH('Cash Flows - Strike'!CX$2,Inputs!$L$15:$L$25))/12),0)</f>
        <v/>
      </c>
      <c r="CY24" s="983">
        <f>IFERROR(CX24*(1+INDEX(Inputs!$O$15:$O$25,MATCH('Cash Flows - Strike'!CY$2,Inputs!$L$15:$L$25))/12),0)</f>
        <v/>
      </c>
      <c r="CZ24" s="983">
        <f>IFERROR(CY24*(1+INDEX(Inputs!$O$15:$O$25,MATCH('Cash Flows - Strike'!CZ$2,Inputs!$L$15:$L$25))/12),0)</f>
        <v/>
      </c>
      <c r="DA24" s="983">
        <f>IFERROR(CZ24*(1+INDEX(Inputs!$O$15:$O$25,MATCH('Cash Flows - Strike'!DA$2,Inputs!$L$15:$L$25))/12),0)</f>
        <v/>
      </c>
      <c r="DB24" s="983">
        <f>IFERROR(DA24*(1+INDEX(Inputs!$O$15:$O$25,MATCH('Cash Flows - Strike'!DB$2,Inputs!$L$15:$L$25))/12),0)</f>
        <v/>
      </c>
      <c r="DC24" s="983">
        <f>IFERROR(DB24*(1+INDEX(Inputs!$O$15:$O$25,MATCH('Cash Flows - Strike'!DC$2,Inputs!$L$15:$L$25))/12),0)</f>
        <v/>
      </c>
      <c r="DD24" s="983">
        <f>IFERROR(DC24*(1+INDEX(Inputs!$O$15:$O$25,MATCH('Cash Flows - Strike'!DD$2,Inputs!$L$15:$L$25))/12),0)</f>
        <v/>
      </c>
      <c r="DE24" s="983">
        <f>IFERROR(DD24*(1+INDEX(Inputs!$O$15:$O$25,MATCH('Cash Flows - Strike'!DE$2,Inputs!$L$15:$L$25))/12),0)</f>
        <v/>
      </c>
      <c r="DF24" s="983">
        <f>IFERROR(DE24*(1+INDEX(Inputs!$O$15:$O$25,MATCH('Cash Flows - Strike'!DF$2,Inputs!$L$15:$L$25))/12),0)</f>
        <v/>
      </c>
      <c r="DG24" s="983">
        <f>IFERROR(DF24*(1+INDEX(Inputs!$O$15:$O$25,MATCH('Cash Flows - Strike'!DG$2,Inputs!$L$15:$L$25))/12),0)</f>
        <v/>
      </c>
      <c r="DH24" s="983">
        <f>IFERROR(DG24*(1+INDEX(Inputs!$O$15:$O$25,MATCH('Cash Flows - Strike'!DH$2,Inputs!$L$15:$L$25))/12),0)</f>
        <v/>
      </c>
      <c r="DI24" s="983">
        <f>IFERROR(DH24*(1+INDEX(Inputs!$O$15:$O$25,MATCH('Cash Flows - Strike'!DI$2,Inputs!$L$15:$L$25))/12),0)</f>
        <v/>
      </c>
      <c r="DJ24" s="983">
        <f>IFERROR(DI24*(1+INDEX(Inputs!$O$15:$O$25,MATCH('Cash Flows - Strike'!DJ$2,Inputs!$L$15:$L$25))/12),0)</f>
        <v/>
      </c>
      <c r="DK24" s="983">
        <f>IFERROR(DJ24*(1+INDEX(Inputs!$O$15:$O$25,MATCH('Cash Flows - Strike'!DK$2,Inputs!$L$15:$L$25))/12),0)</f>
        <v/>
      </c>
      <c r="DL24" s="983">
        <f>IFERROR(DK24*(1+INDEX(Inputs!$O$15:$O$25,MATCH('Cash Flows - Strike'!DL$2,Inputs!$L$15:$L$25))/12),0)</f>
        <v/>
      </c>
      <c r="DM24" s="983">
        <f>IFERROR(DL24*(1+INDEX(Inputs!$O$15:$O$25,MATCH('Cash Flows - Strike'!DM$2,Inputs!$L$15:$L$25))/12),0)</f>
        <v/>
      </c>
      <c r="DN24" s="983">
        <f>IFERROR(DM24*(1+INDEX(Inputs!$O$15:$O$25,MATCH('Cash Flows - Strike'!DN$2,Inputs!$L$15:$L$25))/12),0)</f>
        <v/>
      </c>
      <c r="DO24" s="983">
        <f>IFERROR(DN24*(1+INDEX(Inputs!$O$15:$O$25,MATCH('Cash Flows - Strike'!DO$2,Inputs!$L$15:$L$25))/12),0)</f>
        <v/>
      </c>
      <c r="DP24" s="983">
        <f>IFERROR(DO24*(1+INDEX(Inputs!$O$15:$O$25,MATCH('Cash Flows - Strike'!DP$2,Inputs!$L$15:$L$25))/12),0)</f>
        <v/>
      </c>
      <c r="DQ24" s="983">
        <f>IFERROR(DP24*(1+INDEX(Inputs!$O$15:$O$25,MATCH('Cash Flows - Strike'!DQ$2,Inputs!$L$15:$L$25))/12),0)</f>
        <v/>
      </c>
      <c r="DR24" s="983">
        <f>IFERROR(DQ24*(1+INDEX(Inputs!$O$15:$O$25,MATCH('Cash Flows - Strike'!DR$2,Inputs!$L$15:$L$25))/12),0)</f>
        <v/>
      </c>
      <c r="DS24" s="983">
        <f>IFERROR(DR24*(1+INDEX(Inputs!$O$15:$O$25,MATCH('Cash Flows - Strike'!DS$2,Inputs!$L$15:$L$25))/12),0)</f>
        <v/>
      </c>
      <c r="DT24" s="983">
        <f>IFERROR(DS24*(1+INDEX(Inputs!$O$15:$O$25,MATCH('Cash Flows - Strike'!DT$2,Inputs!$L$15:$L$25))/12),0)</f>
        <v/>
      </c>
      <c r="DU24" s="983">
        <f>IFERROR(DT24*(1+INDEX(Inputs!$O$15:$O$25,MATCH('Cash Flows - Strike'!DU$2,Inputs!$L$15:$L$25))/12),0)</f>
        <v/>
      </c>
      <c r="DV24" s="983">
        <f>IFERROR(DU24*(1+INDEX(Inputs!$O$15:$O$25,MATCH('Cash Flows - Strike'!DV$2,Inputs!$L$15:$L$25))/12),0)</f>
        <v/>
      </c>
      <c r="DW24" s="983">
        <f>IFERROR(DV24*(1+INDEX(Inputs!$O$15:$O$25,MATCH('Cash Flows - Strike'!DW$2,Inputs!$L$15:$L$25))/12),0)</f>
        <v/>
      </c>
      <c r="DX24" s="983">
        <f>IFERROR(DW24*(1+INDEX(Inputs!$O$15:$O$25,MATCH('Cash Flows - Strike'!DX$2,Inputs!$L$15:$L$25))/12),0)</f>
        <v/>
      </c>
      <c r="DY24" s="983">
        <f>IFERROR(DX24*(1+INDEX(Inputs!$O$15:$O$25,MATCH('Cash Flows - Strike'!DY$2,Inputs!$L$15:$L$25))/12),0)</f>
        <v/>
      </c>
      <c r="DZ24" s="983">
        <f>IFERROR(DY24*(1+INDEX(Inputs!$O$15:$O$25,MATCH('Cash Flows - Strike'!DZ$2,Inputs!$L$15:$L$25))/12),0)</f>
        <v/>
      </c>
      <c r="EA24" s="983">
        <f>IFERROR(DZ24*(1+INDEX(Inputs!$O$15:$O$25,MATCH('Cash Flows - Strike'!EA$2,Inputs!$L$15:$L$25))/12),0)</f>
        <v/>
      </c>
      <c r="EB24" s="983">
        <f>IFERROR(EA24*(1+INDEX(Inputs!$O$15:$O$25,MATCH('Cash Flows - Strike'!EB$2,Inputs!$L$15:$L$25))/12),0)</f>
        <v/>
      </c>
      <c r="EC24" s="983">
        <f>IFERROR(EB24*(1+INDEX(Inputs!$O$15:$O$25,MATCH('Cash Flows - Strike'!EC$2,Inputs!$L$15:$L$25))/12),0)</f>
        <v/>
      </c>
      <c r="ED24" s="983">
        <f>IFERROR(EC24*(1+INDEX(Inputs!$O$15:$O$25,MATCH('Cash Flows - Strike'!ED$2,Inputs!$L$15:$L$25))/12),0)</f>
        <v/>
      </c>
      <c r="EE24" s="983">
        <f>IFERROR(ED24*(1+INDEX(Inputs!$O$15:$O$25,MATCH('Cash Flows - Strike'!EE$2,Inputs!$L$15:$L$25))/12),0)</f>
        <v/>
      </c>
      <c r="EF24" s="983">
        <f>IFERROR(EE24*(1+INDEX(Inputs!$O$15:$O$25,MATCH('Cash Flows - Strike'!EF$2,Inputs!$L$15:$L$25))/12),0)</f>
        <v/>
      </c>
      <c r="EG24" s="983">
        <f>IFERROR(EF24*(1+INDEX(Inputs!$O$15:$O$25,MATCH('Cash Flows - Strike'!EG$2,Inputs!$L$15:$L$25))/12),0)</f>
        <v/>
      </c>
      <c r="EH24" s="983">
        <f>IFERROR(EG24*(1+INDEX(Inputs!$O$15:$O$25,MATCH('Cash Flows - Strike'!EH$2,Inputs!$L$15:$L$25))/12),0)</f>
        <v/>
      </c>
      <c r="EI24" s="983">
        <f>IFERROR(EH24*(1+INDEX(Inputs!$O$15:$O$25,MATCH('Cash Flows - Strike'!EI$2,Inputs!$L$15:$L$25))/12),0)</f>
        <v/>
      </c>
      <c r="EJ24" s="983">
        <f>IFERROR(EI24*(1+INDEX(Inputs!$O$15:$O$25,MATCH('Cash Flows - Strike'!EJ$2,Inputs!$L$15:$L$25))/12),0)</f>
        <v/>
      </c>
      <c r="EK24" s="983">
        <f>IFERROR(EJ24*(1+INDEX(Inputs!$O$15:$O$25,MATCH('Cash Flows - Strike'!EK$2,Inputs!$L$15:$L$25))/12),0)</f>
        <v/>
      </c>
      <c r="EL24" s="983">
        <f>IFERROR(EK24*(1+INDEX(Inputs!$O$15:$O$25,MATCH('Cash Flows - Strike'!EL$2,Inputs!$L$15:$L$25))/12),0)</f>
        <v/>
      </c>
      <c r="EM24" s="983">
        <f>IFERROR(EL24*(1+INDEX(Inputs!$O$15:$O$25,MATCH('Cash Flows - Strike'!EM$2,Inputs!$L$15:$L$25))/12),0)</f>
        <v/>
      </c>
      <c r="EN24" s="983">
        <f>IFERROR(EM24*(1+INDEX(Inputs!$O$15:$O$25,MATCH('Cash Flows - Strike'!EN$2,Inputs!$L$15:$L$25))/12),0)</f>
        <v/>
      </c>
      <c r="EO24" s="983">
        <f>IFERROR(EN24*(1+INDEX(Inputs!$O$15:$O$25,MATCH('Cash Flows - Strike'!EO$2,Inputs!$L$15:$L$25))/12),0)</f>
        <v/>
      </c>
      <c r="EP24" s="983">
        <f>IFERROR(EO24*(1+INDEX(Inputs!$O$15:$O$25,MATCH('Cash Flows - Strike'!EP$2,Inputs!$L$15:$L$25))/12),0)</f>
        <v/>
      </c>
      <c r="EQ24" s="983">
        <f>IFERROR(EP24*(1+INDEX(Inputs!$O$15:$O$25,MATCH('Cash Flows - Strike'!EQ$2,Inputs!$L$15:$L$25))/12),0)</f>
        <v/>
      </c>
      <c r="ER24" s="983">
        <f>IFERROR(EQ24*(1+INDEX(Inputs!$O$15:$O$25,MATCH('Cash Flows - Strike'!ER$2,Inputs!$L$15:$L$25))/12),0)</f>
        <v/>
      </c>
      <c r="ES24" s="983">
        <f>IFERROR(ER24*(1+INDEX(Inputs!$O$15:$O$25,MATCH('Cash Flows - Strike'!ES$2,Inputs!$L$15:$L$25))/12),0)</f>
        <v/>
      </c>
      <c r="ET24" s="983">
        <f>IFERROR(ES24*(1+INDEX(Inputs!$O$15:$O$25,MATCH('Cash Flows - Strike'!ET$2,Inputs!$L$15:$L$25))/12),0)</f>
        <v/>
      </c>
      <c r="EU24" s="983">
        <f>IFERROR(ET24*(1+INDEX(Inputs!$O$15:$O$25,MATCH('Cash Flows - Strike'!EU$2,Inputs!$L$15:$L$25))/12),0)</f>
        <v/>
      </c>
      <c r="EV24" s="983">
        <f>IFERROR(EU24*(1+INDEX(Inputs!$O$15:$O$25,MATCH('Cash Flows - Strike'!EV$2,Inputs!$L$15:$L$25))/12),0)</f>
        <v/>
      </c>
    </row>
    <row r="25" ht="15" customHeight="1" s="546">
      <c r="C25" s="977">
        <f>R25</f>
        <v/>
      </c>
      <c r="E25" s="978">
        <f>SUM(E23:E24)</f>
        <v/>
      </c>
      <c r="F25" s="961" t="n"/>
      <c r="G25" s="979">
        <f>SUMIFS($U25:$EW25,$U$2:$EW$2,G$2)</f>
        <v/>
      </c>
      <c r="H25" s="979">
        <f>SUMIFS($U25:$EW25,$U$2:$EW$2,H$2)</f>
        <v/>
      </c>
      <c r="I25" s="979">
        <f>SUMIFS($U25:$EW25,$U$2:$EW$2,I$2)</f>
        <v/>
      </c>
      <c r="J25" s="979">
        <f>SUMIFS($U25:$EW25,$U$2:$EW$2,J$2)</f>
        <v/>
      </c>
      <c r="K25" s="979">
        <f>SUMIFS($U25:$EW25,$U$2:$EW$2,K$2)</f>
        <v/>
      </c>
      <c r="L25" s="979">
        <f>SUMIFS($U25:$EW25,$U$2:$EW$2,L$2)</f>
        <v/>
      </c>
      <c r="M25" s="979">
        <f>SUMIFS($U25:$EW25,$U$2:$EW$2,M$2)</f>
        <v/>
      </c>
      <c r="N25" s="979">
        <f>SUMIFS($U25:$EW25,$U$2:$EW$2,N$2)</f>
        <v/>
      </c>
      <c r="O25" s="979">
        <f>SUMIFS($U25:$EW25,$U$2:$EW$2,O$2)</f>
        <v/>
      </c>
      <c r="P25" s="980">
        <f>SUMIFS($U25:$EW25,$U$2:$EW$2,P$2)</f>
        <v/>
      </c>
      <c r="R25" s="940" t="inlineStr">
        <is>
          <t>TOTAL OTHER REVENUE</t>
        </is>
      </c>
      <c r="U25" s="984">
        <f>SUM(U23:U24)</f>
        <v/>
      </c>
      <c r="V25" s="984">
        <f>SUM(V23:V24)</f>
        <v/>
      </c>
      <c r="W25" s="984">
        <f>SUM(W23:W24)</f>
        <v/>
      </c>
      <c r="X25" s="984">
        <f>SUM(X23:X24)</f>
        <v/>
      </c>
      <c r="Y25" s="984">
        <f>SUM(Y23:Y24)</f>
        <v/>
      </c>
      <c r="Z25" s="984">
        <f>SUM(Z23:Z24)</f>
        <v/>
      </c>
      <c r="AA25" s="984">
        <f>SUM(AA23:AA24)</f>
        <v/>
      </c>
      <c r="AB25" s="984">
        <f>SUM(AB23:AB24)</f>
        <v/>
      </c>
      <c r="AC25" s="984">
        <f>SUM(AC23:AC24)</f>
        <v/>
      </c>
      <c r="AD25" s="984">
        <f>SUM(AD23:AD24)</f>
        <v/>
      </c>
      <c r="AE25" s="984">
        <f>SUM(AE23:AE24)</f>
        <v/>
      </c>
      <c r="AF25" s="984">
        <f>SUM(AF23:AF24)</f>
        <v/>
      </c>
      <c r="AG25" s="984">
        <f>SUM(AG23:AG24)</f>
        <v/>
      </c>
      <c r="AH25" s="984">
        <f>SUM(AH23:AH24)</f>
        <v/>
      </c>
      <c r="AI25" s="984">
        <f>SUM(AI23:AI24)</f>
        <v/>
      </c>
      <c r="AJ25" s="984">
        <f>SUM(AJ23:AJ24)</f>
        <v/>
      </c>
      <c r="AK25" s="984">
        <f>SUM(AK23:AK24)</f>
        <v/>
      </c>
      <c r="AL25" s="984">
        <f>SUM(AL23:AL24)</f>
        <v/>
      </c>
      <c r="AM25" s="984">
        <f>SUM(AM23:AM24)</f>
        <v/>
      </c>
      <c r="AN25" s="984">
        <f>SUM(AN23:AN24)</f>
        <v/>
      </c>
      <c r="AO25" s="984">
        <f>SUM(AO23:AO24)</f>
        <v/>
      </c>
      <c r="AP25" s="984">
        <f>SUM(AP23:AP24)</f>
        <v/>
      </c>
      <c r="AQ25" s="984">
        <f>SUM(AQ23:AQ24)</f>
        <v/>
      </c>
      <c r="AR25" s="984">
        <f>SUM(AR23:AR24)</f>
        <v/>
      </c>
      <c r="AS25" s="984">
        <f>SUM(AS23:AS24)</f>
        <v/>
      </c>
      <c r="AT25" s="984">
        <f>SUM(AT23:AT24)</f>
        <v/>
      </c>
      <c r="AU25" s="984">
        <f>SUM(AU23:AU24)</f>
        <v/>
      </c>
      <c r="AV25" s="984">
        <f>SUM(AV23:AV24)</f>
        <v/>
      </c>
      <c r="AW25" s="984">
        <f>SUM(AW23:AW24)</f>
        <v/>
      </c>
      <c r="AX25" s="984">
        <f>SUM(AX23:AX24)</f>
        <v/>
      </c>
      <c r="AY25" s="984">
        <f>SUM(AY23:AY24)</f>
        <v/>
      </c>
      <c r="AZ25" s="984">
        <f>SUM(AZ23:AZ24)</f>
        <v/>
      </c>
      <c r="BA25" s="984">
        <f>SUM(BA23:BA24)</f>
        <v/>
      </c>
      <c r="BB25" s="984">
        <f>SUM(BB23:BB24)</f>
        <v/>
      </c>
      <c r="BC25" s="984">
        <f>SUM(BC23:BC24)</f>
        <v/>
      </c>
      <c r="BD25" s="984">
        <f>SUM(BD23:BD24)</f>
        <v/>
      </c>
      <c r="BE25" s="984">
        <f>SUM(BE23:BE24)</f>
        <v/>
      </c>
      <c r="BF25" s="984">
        <f>SUM(BF23:BF24)</f>
        <v/>
      </c>
      <c r="BG25" s="984">
        <f>SUM(BG23:BG24)</f>
        <v/>
      </c>
      <c r="BH25" s="984">
        <f>SUM(BH23:BH24)</f>
        <v/>
      </c>
      <c r="BI25" s="984">
        <f>SUM(BI23:BI24)</f>
        <v/>
      </c>
      <c r="BJ25" s="984">
        <f>SUM(BJ23:BJ24)</f>
        <v/>
      </c>
      <c r="BK25" s="984">
        <f>SUM(BK23:BK24)</f>
        <v/>
      </c>
      <c r="BL25" s="984">
        <f>SUM(BL23:BL24)</f>
        <v/>
      </c>
      <c r="BM25" s="984">
        <f>SUM(BM23:BM24)</f>
        <v/>
      </c>
      <c r="BN25" s="984">
        <f>SUM(BN23:BN24)</f>
        <v/>
      </c>
      <c r="BO25" s="984">
        <f>SUM(BO23:BO24)</f>
        <v/>
      </c>
      <c r="BP25" s="984">
        <f>SUM(BP23:BP24)</f>
        <v/>
      </c>
      <c r="BQ25" s="984">
        <f>SUM(BQ23:BQ24)</f>
        <v/>
      </c>
      <c r="BR25" s="984">
        <f>SUM(BR23:BR24)</f>
        <v/>
      </c>
      <c r="BS25" s="984">
        <f>SUM(BS23:BS24)</f>
        <v/>
      </c>
      <c r="BT25" s="984">
        <f>SUM(BT23:BT24)</f>
        <v/>
      </c>
      <c r="BU25" s="984">
        <f>SUM(BU23:BU24)</f>
        <v/>
      </c>
      <c r="BV25" s="984">
        <f>SUM(BV23:BV24)</f>
        <v/>
      </c>
      <c r="BW25" s="984">
        <f>SUM(BW23:BW24)</f>
        <v/>
      </c>
      <c r="BX25" s="984">
        <f>SUM(BX23:BX24)</f>
        <v/>
      </c>
      <c r="BY25" s="984">
        <f>SUM(BY23:BY24)</f>
        <v/>
      </c>
      <c r="BZ25" s="984">
        <f>SUM(BZ23:BZ24)</f>
        <v/>
      </c>
      <c r="CA25" s="984">
        <f>SUM(CA23:CA24)</f>
        <v/>
      </c>
      <c r="CB25" s="984">
        <f>SUM(CB23:CB24)</f>
        <v/>
      </c>
      <c r="CC25" s="984">
        <f>SUM(CC23:CC24)</f>
        <v/>
      </c>
      <c r="CD25" s="984">
        <f>SUM(CD23:CD24)</f>
        <v/>
      </c>
      <c r="CE25" s="984">
        <f>SUM(CE23:CE24)</f>
        <v/>
      </c>
      <c r="CF25" s="984">
        <f>SUM(CF23:CF24)</f>
        <v/>
      </c>
      <c r="CG25" s="984">
        <f>SUM(CG23:CG24)</f>
        <v/>
      </c>
      <c r="CH25" s="984">
        <f>SUM(CH23:CH24)</f>
        <v/>
      </c>
      <c r="CI25" s="984">
        <f>SUM(CI23:CI24)</f>
        <v/>
      </c>
      <c r="CJ25" s="984">
        <f>SUM(CJ23:CJ24)</f>
        <v/>
      </c>
      <c r="CK25" s="984">
        <f>SUM(CK23:CK24)</f>
        <v/>
      </c>
      <c r="CL25" s="984">
        <f>SUM(CL23:CL24)</f>
        <v/>
      </c>
      <c r="CM25" s="984">
        <f>SUM(CM23:CM24)</f>
        <v/>
      </c>
      <c r="CN25" s="984">
        <f>SUM(CN23:CN24)</f>
        <v/>
      </c>
      <c r="CO25" s="984">
        <f>SUM(CO23:CO24)</f>
        <v/>
      </c>
      <c r="CP25" s="984">
        <f>SUM(CP23:CP24)</f>
        <v/>
      </c>
      <c r="CQ25" s="984">
        <f>SUM(CQ23:CQ24)</f>
        <v/>
      </c>
      <c r="CR25" s="984">
        <f>SUM(CR23:CR24)</f>
        <v/>
      </c>
      <c r="CS25" s="984">
        <f>SUM(CS23:CS24)</f>
        <v/>
      </c>
      <c r="CT25" s="984">
        <f>SUM(CT23:CT24)</f>
        <v/>
      </c>
      <c r="CU25" s="984">
        <f>SUM(CU23:CU24)</f>
        <v/>
      </c>
      <c r="CV25" s="984">
        <f>SUM(CV23:CV24)</f>
        <v/>
      </c>
      <c r="CW25" s="984">
        <f>SUM(CW23:CW24)</f>
        <v/>
      </c>
      <c r="CX25" s="984">
        <f>SUM(CX23:CX24)</f>
        <v/>
      </c>
      <c r="CY25" s="984">
        <f>SUM(CY23:CY24)</f>
        <v/>
      </c>
      <c r="CZ25" s="984">
        <f>SUM(CZ23:CZ24)</f>
        <v/>
      </c>
      <c r="DA25" s="984">
        <f>SUM(DA23:DA24)</f>
        <v/>
      </c>
      <c r="DB25" s="984">
        <f>SUM(DB23:DB24)</f>
        <v/>
      </c>
      <c r="DC25" s="984">
        <f>SUM(DC23:DC24)</f>
        <v/>
      </c>
      <c r="DD25" s="984">
        <f>SUM(DD23:DD24)</f>
        <v/>
      </c>
      <c r="DE25" s="984">
        <f>SUM(DE23:DE24)</f>
        <v/>
      </c>
      <c r="DF25" s="984">
        <f>SUM(DF23:DF24)</f>
        <v/>
      </c>
      <c r="DG25" s="984">
        <f>SUM(DG23:DG24)</f>
        <v/>
      </c>
      <c r="DH25" s="984">
        <f>SUM(DH23:DH24)</f>
        <v/>
      </c>
      <c r="DI25" s="984">
        <f>SUM(DI23:DI24)</f>
        <v/>
      </c>
      <c r="DJ25" s="984">
        <f>SUM(DJ23:DJ24)</f>
        <v/>
      </c>
      <c r="DK25" s="984">
        <f>SUM(DK23:DK24)</f>
        <v/>
      </c>
      <c r="DL25" s="984">
        <f>SUM(DL23:DL24)</f>
        <v/>
      </c>
      <c r="DM25" s="984">
        <f>SUM(DM23:DM24)</f>
        <v/>
      </c>
      <c r="DN25" s="984">
        <f>SUM(DN23:DN24)</f>
        <v/>
      </c>
      <c r="DO25" s="984">
        <f>SUM(DO23:DO24)</f>
        <v/>
      </c>
      <c r="DP25" s="984">
        <f>SUM(DP23:DP24)</f>
        <v/>
      </c>
      <c r="DQ25" s="984">
        <f>SUM(DQ23:DQ24)</f>
        <v/>
      </c>
      <c r="DR25" s="984">
        <f>SUM(DR23:DR24)</f>
        <v/>
      </c>
      <c r="DS25" s="984">
        <f>SUM(DS23:DS24)</f>
        <v/>
      </c>
      <c r="DT25" s="984">
        <f>SUM(DT23:DT24)</f>
        <v/>
      </c>
      <c r="DU25" s="984">
        <f>SUM(DU23:DU24)</f>
        <v/>
      </c>
      <c r="DV25" s="984">
        <f>SUM(DV23:DV24)</f>
        <v/>
      </c>
      <c r="DW25" s="984">
        <f>SUM(DW23:DW24)</f>
        <v/>
      </c>
      <c r="DX25" s="984">
        <f>SUM(DX23:DX24)</f>
        <v/>
      </c>
      <c r="DY25" s="984">
        <f>SUM(DY23:DY24)</f>
        <v/>
      </c>
      <c r="DZ25" s="984">
        <f>SUM(DZ23:DZ24)</f>
        <v/>
      </c>
      <c r="EA25" s="984">
        <f>SUM(EA23:EA24)</f>
        <v/>
      </c>
      <c r="EB25" s="984">
        <f>SUM(EB23:EB24)</f>
        <v/>
      </c>
      <c r="EC25" s="984">
        <f>SUM(EC23:EC24)</f>
        <v/>
      </c>
      <c r="ED25" s="984">
        <f>SUM(ED23:ED24)</f>
        <v/>
      </c>
      <c r="EE25" s="984">
        <f>SUM(EE23:EE24)</f>
        <v/>
      </c>
      <c r="EF25" s="984">
        <f>SUM(EF23:EF24)</f>
        <v/>
      </c>
      <c r="EG25" s="984">
        <f>SUM(EG23:EG24)</f>
        <v/>
      </c>
      <c r="EH25" s="984">
        <f>SUM(EH23:EH24)</f>
        <v/>
      </c>
      <c r="EI25" s="984">
        <f>SUM(EI23:EI24)</f>
        <v/>
      </c>
      <c r="EJ25" s="984">
        <f>SUM(EJ23:EJ24)</f>
        <v/>
      </c>
      <c r="EK25" s="984">
        <f>SUM(EK23:EK24)</f>
        <v/>
      </c>
      <c r="EL25" s="984">
        <f>SUM(EL23:EL24)</f>
        <v/>
      </c>
      <c r="EM25" s="984">
        <f>SUM(EM23:EM24)</f>
        <v/>
      </c>
      <c r="EN25" s="984">
        <f>SUM(EN23:EN24)</f>
        <v/>
      </c>
      <c r="EO25" s="984">
        <f>SUM(EO23:EO24)</f>
        <v/>
      </c>
      <c r="EP25" s="984">
        <f>SUM(EP23:EP24)</f>
        <v/>
      </c>
      <c r="EQ25" s="984">
        <f>SUM(EQ23:EQ24)</f>
        <v/>
      </c>
      <c r="ER25" s="984">
        <f>SUM(ER23:ER24)</f>
        <v/>
      </c>
      <c r="ES25" s="984">
        <f>SUM(ES23:ES24)</f>
        <v/>
      </c>
      <c r="ET25" s="984">
        <f>SUM(ET23:ET24)</f>
        <v/>
      </c>
      <c r="EU25" s="984">
        <f>SUM(EU23:EU24)</f>
        <v/>
      </c>
      <c r="EV25" s="984">
        <f>SUM(EV23:EV24)</f>
        <v/>
      </c>
    </row>
    <row r="26" ht="15" customHeight="1" s="546">
      <c r="C26" s="970" t="n"/>
      <c r="E26" s="955" t="n"/>
      <c r="F26" s="961" t="n"/>
      <c r="G26" s="961" t="n"/>
      <c r="H26" s="961" t="n"/>
      <c r="I26" s="961" t="n"/>
      <c r="J26" s="961" t="n"/>
      <c r="K26" s="961" t="n"/>
      <c r="L26" s="961" t="n"/>
      <c r="M26" s="961" t="n"/>
      <c r="N26" s="961" t="n"/>
      <c r="O26" s="961" t="n"/>
      <c r="P26" s="962" t="n"/>
      <c r="U26" s="982" t="n"/>
      <c r="V26" s="961" t="n"/>
      <c r="W26" s="961" t="n"/>
      <c r="X26" s="961" t="n"/>
      <c r="Y26" s="961" t="n"/>
      <c r="Z26" s="961" t="n"/>
      <c r="AA26" s="961" t="n"/>
      <c r="AB26" s="961" t="n"/>
      <c r="AC26" s="961" t="n"/>
      <c r="AD26" s="961" t="n"/>
      <c r="AE26" s="961" t="n"/>
      <c r="AF26" s="961" t="n"/>
      <c r="AG26" s="961" t="n"/>
      <c r="AH26" s="961" t="n"/>
      <c r="AI26" s="961" t="n"/>
      <c r="AJ26" s="961" t="n"/>
      <c r="AK26" s="961" t="n"/>
      <c r="AL26" s="961" t="n"/>
      <c r="AM26" s="961" t="n"/>
      <c r="AN26" s="961" t="n"/>
      <c r="AO26" s="961" t="n"/>
      <c r="AP26" s="961" t="n"/>
      <c r="AQ26" s="961" t="n"/>
      <c r="AR26" s="961" t="n"/>
      <c r="AS26" s="961" t="n"/>
      <c r="AT26" s="961" t="n"/>
      <c r="AU26" s="961" t="n"/>
      <c r="AV26" s="961" t="n"/>
      <c r="AW26" s="961" t="n"/>
      <c r="AX26" s="961" t="n"/>
      <c r="AY26" s="961" t="n"/>
      <c r="AZ26" s="961" t="n"/>
      <c r="BA26" s="961" t="n"/>
      <c r="BB26" s="961" t="n"/>
      <c r="BC26" s="961" t="n"/>
      <c r="BD26" s="961" t="n"/>
      <c r="BE26" s="961" t="n"/>
      <c r="BF26" s="961" t="n"/>
      <c r="BG26" s="961" t="n"/>
      <c r="BH26" s="961" t="n"/>
      <c r="BI26" s="961" t="n"/>
      <c r="BJ26" s="961" t="n"/>
      <c r="BK26" s="961" t="n"/>
      <c r="BL26" s="961" t="n"/>
      <c r="BM26" s="961" t="n"/>
      <c r="BN26" s="961" t="n"/>
      <c r="BO26" s="961" t="n"/>
      <c r="BP26" s="961" t="n"/>
      <c r="BQ26" s="961" t="n"/>
      <c r="BR26" s="961" t="n"/>
      <c r="BS26" s="961" t="n"/>
      <c r="BT26" s="961" t="n"/>
      <c r="BU26" s="961" t="n"/>
      <c r="BV26" s="961" t="n"/>
      <c r="BW26" s="961" t="n"/>
      <c r="BX26" s="961" t="n"/>
      <c r="BY26" s="961" t="n"/>
      <c r="BZ26" s="961" t="n"/>
      <c r="CA26" s="961" t="n"/>
      <c r="CB26" s="961" t="n"/>
      <c r="CC26" s="961" t="n"/>
      <c r="CD26" s="961" t="n"/>
      <c r="CE26" s="961" t="n"/>
      <c r="CF26" s="961" t="n"/>
      <c r="CG26" s="961" t="n"/>
      <c r="CH26" s="961" t="n"/>
      <c r="CI26" s="961" t="n"/>
      <c r="CJ26" s="961" t="n"/>
      <c r="CK26" s="961" t="n"/>
      <c r="CL26" s="961" t="n"/>
      <c r="CM26" s="961" t="n"/>
      <c r="CN26" s="961" t="n"/>
      <c r="CO26" s="961" t="n"/>
      <c r="CP26" s="961" t="n"/>
      <c r="CQ26" s="961" t="n"/>
      <c r="CR26" s="961" t="n"/>
      <c r="CS26" s="961" t="n"/>
      <c r="CT26" s="961" t="n"/>
      <c r="CU26" s="961" t="n"/>
      <c r="CV26" s="961" t="n"/>
      <c r="CW26" s="961" t="n"/>
      <c r="CX26" s="961" t="n"/>
      <c r="CY26" s="961" t="n"/>
      <c r="CZ26" s="961" t="n"/>
      <c r="DA26" s="961" t="n"/>
      <c r="DB26" s="961" t="n"/>
      <c r="DC26" s="961" t="n"/>
      <c r="DD26" s="961" t="n"/>
      <c r="DE26" s="961" t="n"/>
      <c r="DF26" s="961" t="n"/>
      <c r="DG26" s="961" t="n"/>
      <c r="DH26" s="961" t="n"/>
      <c r="DI26" s="961" t="n"/>
      <c r="DJ26" s="961" t="n"/>
      <c r="DK26" s="961" t="n"/>
      <c r="DL26" s="961" t="n"/>
      <c r="DM26" s="961" t="n"/>
      <c r="DN26" s="961" t="n"/>
      <c r="DO26" s="961" t="n"/>
      <c r="DP26" s="961" t="n"/>
      <c r="DQ26" s="961" t="n"/>
      <c r="DR26" s="961" t="n"/>
      <c r="DS26" s="961" t="n"/>
      <c r="DT26" s="961" t="n"/>
      <c r="DU26" s="961" t="n"/>
      <c r="DV26" s="961" t="n"/>
      <c r="DW26" s="961" t="n"/>
      <c r="DX26" s="961" t="n"/>
      <c r="DY26" s="961" t="n"/>
      <c r="DZ26" s="961" t="n"/>
      <c r="EA26" s="961" t="n"/>
      <c r="EB26" s="961" t="n"/>
      <c r="EC26" s="961" t="n"/>
      <c r="ED26" s="961" t="n"/>
      <c r="EE26" s="961" t="n"/>
      <c r="EF26" s="961" t="n"/>
      <c r="EG26" s="961" t="n"/>
      <c r="EH26" s="961" t="n"/>
      <c r="EI26" s="961" t="n"/>
      <c r="EJ26" s="961" t="n"/>
      <c r="EK26" s="961" t="n"/>
      <c r="EL26" s="961" t="n"/>
      <c r="EM26" s="961" t="n"/>
      <c r="EN26" s="961" t="n"/>
      <c r="EO26" s="961" t="n"/>
      <c r="EP26" s="961" t="n"/>
      <c r="EQ26" s="961" t="n"/>
      <c r="ER26" s="961" t="n"/>
      <c r="ES26" s="961" t="n"/>
      <c r="ET26" s="961" t="n"/>
      <c r="EU26" s="961" t="n"/>
      <c r="EV26" s="961" t="n"/>
    </row>
    <row r="27" ht="15" customHeight="1" s="546">
      <c r="C27" s="963">
        <f>R27</f>
        <v/>
      </c>
      <c r="D27" s="964" t="n"/>
      <c r="E27" s="981" t="n"/>
      <c r="F27" s="985" t="n"/>
      <c r="G27" s="964" t="n"/>
      <c r="H27" s="964" t="n"/>
      <c r="I27" s="964" t="n"/>
      <c r="J27" s="964" t="n"/>
      <c r="K27" s="964" t="n"/>
      <c r="L27" s="964" t="n"/>
      <c r="M27" s="964" t="n"/>
      <c r="N27" s="964" t="n"/>
      <c r="O27" s="964" t="n"/>
      <c r="P27" s="966" t="n"/>
      <c r="R27" s="940" t="inlineStr">
        <is>
          <t>OPERATING EXPENSES</t>
        </is>
      </c>
      <c r="U27" s="961" t="n"/>
      <c r="V27" s="961" t="n"/>
      <c r="W27" s="961" t="n"/>
      <c r="X27" s="961" t="n"/>
      <c r="Y27" s="961" t="n"/>
      <c r="Z27" s="961" t="n"/>
      <c r="AA27" s="961" t="n"/>
      <c r="AB27" s="961" t="n"/>
      <c r="AC27" s="961" t="n"/>
      <c r="AD27" s="961" t="n"/>
      <c r="AE27" s="961" t="n"/>
      <c r="AF27" s="961" t="n"/>
      <c r="AG27" s="953" t="n"/>
      <c r="AH27" s="961" t="n"/>
      <c r="AI27" s="961" t="n"/>
      <c r="AJ27" s="961" t="n"/>
      <c r="AK27" s="961" t="n"/>
      <c r="AL27" s="961" t="n"/>
      <c r="AM27" s="961" t="n"/>
      <c r="AN27" s="961" t="n"/>
      <c r="AO27" s="961" t="n"/>
      <c r="AP27" s="961" t="n"/>
      <c r="AQ27" s="961" t="n"/>
      <c r="AR27" s="961" t="n"/>
      <c r="AS27" s="961" t="n"/>
      <c r="AT27" s="961" t="n"/>
      <c r="AU27" s="961" t="n"/>
      <c r="AV27" s="961" t="n"/>
      <c r="AW27" s="961" t="n"/>
      <c r="AX27" s="961" t="n"/>
      <c r="AY27" s="961" t="n"/>
      <c r="AZ27" s="961" t="n"/>
      <c r="BA27" s="961" t="n"/>
      <c r="BB27" s="961" t="n"/>
      <c r="BC27" s="961" t="n"/>
      <c r="BD27" s="961" t="n"/>
      <c r="BE27" s="961" t="n"/>
      <c r="BF27" s="961" t="n"/>
      <c r="BG27" s="961" t="n"/>
      <c r="BH27" s="961" t="n"/>
      <c r="BI27" s="961" t="n"/>
      <c r="BJ27" s="961" t="n"/>
      <c r="BK27" s="961" t="n"/>
      <c r="BL27" s="961" t="n"/>
      <c r="BM27" s="961" t="n"/>
      <c r="BN27" s="961" t="n"/>
      <c r="BO27" s="961" t="n"/>
      <c r="BP27" s="961" t="n"/>
      <c r="BQ27" s="961" t="n"/>
      <c r="BR27" s="961" t="n"/>
      <c r="BS27" s="961" t="n"/>
      <c r="BT27" s="961" t="n"/>
      <c r="BU27" s="961" t="n"/>
      <c r="BV27" s="961" t="n"/>
      <c r="BW27" s="961" t="n"/>
      <c r="BX27" s="961" t="n"/>
      <c r="BY27" s="961" t="n"/>
      <c r="BZ27" s="961" t="n"/>
      <c r="CA27" s="961" t="n"/>
      <c r="CB27" s="961" t="n"/>
      <c r="CC27" s="961" t="n"/>
      <c r="CD27" s="961" t="n"/>
      <c r="CE27" s="961" t="n"/>
      <c r="CF27" s="961" t="n"/>
      <c r="CG27" s="961" t="n"/>
      <c r="CH27" s="961" t="n"/>
      <c r="CI27" s="961" t="n"/>
      <c r="CJ27" s="961" t="n"/>
      <c r="CK27" s="961" t="n"/>
      <c r="CL27" s="961" t="n"/>
      <c r="CM27" s="961" t="n"/>
      <c r="CN27" s="961" t="n"/>
      <c r="CO27" s="961" t="n"/>
      <c r="CP27" s="961" t="n"/>
      <c r="CQ27" s="961" t="n"/>
      <c r="CR27" s="961" t="n"/>
      <c r="CS27" s="961" t="n"/>
      <c r="CT27" s="961" t="n"/>
      <c r="CU27" s="961" t="n"/>
      <c r="CV27" s="961" t="n"/>
      <c r="CW27" s="961" t="n"/>
      <c r="CX27" s="961" t="n"/>
      <c r="CY27" s="961" t="n"/>
      <c r="CZ27" s="961" t="n"/>
      <c r="DA27" s="961" t="n"/>
      <c r="DB27" s="961" t="n"/>
      <c r="DC27" s="961" t="n"/>
      <c r="DD27" s="961" t="n"/>
      <c r="DE27" s="961" t="n"/>
      <c r="DF27" s="961" t="n"/>
      <c r="DG27" s="961" t="n"/>
      <c r="DH27" s="961" t="n"/>
      <c r="DI27" s="961" t="n"/>
      <c r="DJ27" s="961" t="n"/>
      <c r="DK27" s="961" t="n"/>
      <c r="DL27" s="961" t="n"/>
      <c r="DM27" s="961" t="n"/>
      <c r="DN27" s="961" t="n"/>
      <c r="DO27" s="961" t="n"/>
      <c r="DP27" s="961" t="n"/>
      <c r="DQ27" s="961" t="n"/>
      <c r="DR27" s="961" t="n"/>
      <c r="DS27" s="961" t="n"/>
      <c r="DT27" s="961" t="n"/>
      <c r="DU27" s="961" t="n"/>
      <c r="DV27" s="961" t="n"/>
      <c r="DW27" s="961" t="n"/>
      <c r="DX27" s="961" t="n"/>
      <c r="DY27" s="961" t="n"/>
      <c r="DZ27" s="961" t="n"/>
      <c r="EA27" s="961" t="n"/>
      <c r="EB27" s="961" t="n"/>
      <c r="EC27" s="961" t="n"/>
      <c r="ED27" s="961" t="n"/>
      <c r="EE27" s="961" t="n"/>
      <c r="EF27" s="961" t="n"/>
      <c r="EG27" s="961" t="n"/>
      <c r="EH27" s="961" t="n"/>
      <c r="EI27" s="961" t="n"/>
      <c r="EJ27" s="961" t="n"/>
      <c r="EK27" s="961" t="n"/>
      <c r="EL27" s="961" t="n"/>
      <c r="EM27" s="961" t="n"/>
      <c r="EN27" s="961" t="n"/>
      <c r="EO27" s="961" t="n"/>
      <c r="EP27" s="961" t="n"/>
      <c r="EQ27" s="961" t="n"/>
      <c r="ER27" s="961" t="n"/>
      <c r="ES27" s="961" t="n"/>
      <c r="ET27" s="961" t="n"/>
      <c r="EU27" s="961" t="n"/>
      <c r="EV27" s="961" t="n"/>
    </row>
    <row r="28" ht="15" customHeight="1" s="546">
      <c r="C28" s="970">
        <f>R28</f>
        <v/>
      </c>
      <c r="D28" s="986" t="n"/>
      <c r="E28" s="987">
        <f>Inputs!I30</f>
        <v/>
      </c>
      <c r="F28" s="988">
        <f>Inputs!J30</f>
        <v/>
      </c>
      <c r="G28" s="961">
        <f>SUMIFS($U28:$EW28,$U$2:$EW$2,G$2)</f>
        <v/>
      </c>
      <c r="H28" s="961">
        <f>SUMIFS($U28:$EW28,$U$2:$EW$2,H$2)</f>
        <v/>
      </c>
      <c r="I28" s="961">
        <f>SUMIFS($U28:$EW28,$U$2:$EW$2,I$2)</f>
        <v/>
      </c>
      <c r="J28" s="961">
        <f>SUMIFS($U28:$EW28,$U$2:$EW$2,J$2)</f>
        <v/>
      </c>
      <c r="K28" s="961">
        <f>SUMIFS($U28:$EW28,$U$2:$EW$2,K$2)</f>
        <v/>
      </c>
      <c r="L28" s="961">
        <f>SUMIFS($U28:$EW28,$U$2:$EW$2,L$2)</f>
        <v/>
      </c>
      <c r="M28" s="961">
        <f>SUMIFS($U28:$EW28,$U$2:$EW$2,M$2)</f>
        <v/>
      </c>
      <c r="N28" s="961">
        <f>SUMIFS($U28:$EW28,$U$2:$EW$2,N$2)</f>
        <v/>
      </c>
      <c r="O28" s="961">
        <f>SUMIFS($U28:$EW28,$U$2:$EW$2,O$2)</f>
        <v/>
      </c>
      <c r="P28" s="962">
        <f>SUMIFS($U28:$EW28,$U$2:$EW$2,P$2)</f>
        <v/>
      </c>
      <c r="R28" s="759">
        <f>Inputs!G30</f>
        <v/>
      </c>
      <c r="U28" s="961">
        <f>(Inputs!$J30*Units)/12</f>
        <v/>
      </c>
      <c r="V28" s="961">
        <f>IFERROR(U28*(1+INDEX(Inputs!$P$15:$P$25,MATCH('Cash Flows - Strike'!V$2,Inputs!$L$15:$L$25))/12),0)</f>
        <v/>
      </c>
      <c r="W28" s="961">
        <f>IFERROR(V28*(1+INDEX(Inputs!$P$15:$P$25,MATCH('Cash Flows - Strike'!W$2,Inputs!$L$15:$L$25))/12),0)</f>
        <v/>
      </c>
      <c r="X28" s="961">
        <f>IFERROR(W28*(1+INDEX(Inputs!$P$15:$P$25,MATCH('Cash Flows - Strike'!X$2,Inputs!$L$15:$L$25))/12),0)</f>
        <v/>
      </c>
      <c r="Y28" s="961">
        <f>IFERROR(X28*(1+INDEX(Inputs!$P$15:$P$25,MATCH('Cash Flows - Strike'!Y$2,Inputs!$L$15:$L$25))/12),0)</f>
        <v/>
      </c>
      <c r="Z28" s="961">
        <f>IFERROR(Y28*(1+INDEX(Inputs!$P$15:$P$25,MATCH('Cash Flows - Strike'!Z$2,Inputs!$L$15:$L$25))/12),0)</f>
        <v/>
      </c>
      <c r="AA28" s="961">
        <f>IFERROR(Z28*(1+INDEX(Inputs!$P$15:$P$25,MATCH('Cash Flows - Strike'!AA$2,Inputs!$L$15:$L$25))/12),0)</f>
        <v/>
      </c>
      <c r="AB28" s="961">
        <f>IFERROR(AA28*(1+INDEX(Inputs!$P$15:$P$25,MATCH('Cash Flows - Strike'!AB$2,Inputs!$L$15:$L$25))/12),0)</f>
        <v/>
      </c>
      <c r="AC28" s="961">
        <f>IFERROR(AB28*(1+INDEX(Inputs!$P$15:$P$25,MATCH('Cash Flows - Strike'!AC$2,Inputs!$L$15:$L$25))/12),0)</f>
        <v/>
      </c>
      <c r="AD28" s="961">
        <f>IFERROR(AC28*(1+INDEX(Inputs!$P$15:$P$25,MATCH('Cash Flows - Strike'!AD$2,Inputs!$L$15:$L$25))/12),0)</f>
        <v/>
      </c>
      <c r="AE28" s="961">
        <f>IFERROR(AD28*(1+INDEX(Inputs!$P$15:$P$25,MATCH('Cash Flows - Strike'!AE$2,Inputs!$L$15:$L$25))/12),0)</f>
        <v/>
      </c>
      <c r="AF28" s="961">
        <f>IFERROR(AE28*(1+INDEX(Inputs!$P$15:$P$25,MATCH('Cash Flows - Strike'!AF$2,Inputs!$L$15:$L$25))/12),0)</f>
        <v/>
      </c>
      <c r="AG28" s="961">
        <f>IFERROR(AF28*(1+INDEX(Inputs!$P$15:$P$25,MATCH('Cash Flows - Strike'!AG$2,Inputs!$L$15:$L$25))/12),0)</f>
        <v/>
      </c>
      <c r="AH28" s="961">
        <f>IFERROR(AG28*(1+INDEX(Inputs!$P$15:$P$25,MATCH('Cash Flows - Strike'!AH$2,Inputs!$L$15:$L$25))/12),0)</f>
        <v/>
      </c>
      <c r="AI28" s="961">
        <f>IFERROR(AH28*(1+INDEX(Inputs!$P$15:$P$25,MATCH('Cash Flows - Strike'!AI$2,Inputs!$L$15:$L$25))/12),0)</f>
        <v/>
      </c>
      <c r="AJ28" s="961">
        <f>IFERROR(AI28*(1+INDEX(Inputs!$P$15:$P$25,MATCH('Cash Flows - Strike'!AJ$2,Inputs!$L$15:$L$25))/12),0)</f>
        <v/>
      </c>
      <c r="AK28" s="961">
        <f>IFERROR(AJ28*(1+INDEX(Inputs!$P$15:$P$25,MATCH('Cash Flows - Strike'!AK$2,Inputs!$L$15:$L$25))/12),0)</f>
        <v/>
      </c>
      <c r="AL28" s="961">
        <f>IFERROR(AK28*(1+INDEX(Inputs!$P$15:$P$25,MATCH('Cash Flows - Strike'!AL$2,Inputs!$L$15:$L$25))/12),0)</f>
        <v/>
      </c>
      <c r="AM28" s="961">
        <f>IFERROR(AL28*(1+INDEX(Inputs!$P$15:$P$25,MATCH('Cash Flows - Strike'!AM$2,Inputs!$L$15:$L$25))/12),0)</f>
        <v/>
      </c>
      <c r="AN28" s="961">
        <f>IFERROR(AM28*(1+INDEX(Inputs!$P$15:$P$25,MATCH('Cash Flows - Strike'!AN$2,Inputs!$L$15:$L$25))/12),0)</f>
        <v/>
      </c>
      <c r="AO28" s="961">
        <f>IFERROR(AN28*(1+INDEX(Inputs!$P$15:$P$25,MATCH('Cash Flows - Strike'!AO$2,Inputs!$L$15:$L$25))/12),0)</f>
        <v/>
      </c>
      <c r="AP28" s="961">
        <f>IFERROR(AO28*(1+INDEX(Inputs!$P$15:$P$25,MATCH('Cash Flows - Strike'!AP$2,Inputs!$L$15:$L$25))/12),0)</f>
        <v/>
      </c>
      <c r="AQ28" s="961">
        <f>IFERROR(AP28*(1+INDEX(Inputs!$P$15:$P$25,MATCH('Cash Flows - Strike'!AQ$2,Inputs!$L$15:$L$25))/12),0)</f>
        <v/>
      </c>
      <c r="AR28" s="961">
        <f>IFERROR(AQ28*(1+INDEX(Inputs!$P$15:$P$25,MATCH('Cash Flows - Strike'!AR$2,Inputs!$L$15:$L$25))/12),0)</f>
        <v/>
      </c>
      <c r="AS28" s="961">
        <f>IFERROR(AR28*(1+INDEX(Inputs!$P$15:$P$25,MATCH('Cash Flows - Strike'!AS$2,Inputs!$L$15:$L$25))/12),0)</f>
        <v/>
      </c>
      <c r="AT28" s="961">
        <f>IFERROR(AS28*(1+INDEX(Inputs!$P$15:$P$25,MATCH('Cash Flows - Strike'!AT$2,Inputs!$L$15:$L$25))/12),0)</f>
        <v/>
      </c>
      <c r="AU28" s="961">
        <f>IFERROR(AT28*(1+INDEX(Inputs!$P$15:$P$25,MATCH('Cash Flows - Strike'!AU$2,Inputs!$L$15:$L$25))/12),0)</f>
        <v/>
      </c>
      <c r="AV28" s="961">
        <f>IFERROR(AU28*(1+INDEX(Inputs!$P$15:$P$25,MATCH('Cash Flows - Strike'!AV$2,Inputs!$L$15:$L$25))/12),0)</f>
        <v/>
      </c>
      <c r="AW28" s="961">
        <f>IFERROR(AV28*(1+INDEX(Inputs!$P$15:$P$25,MATCH('Cash Flows - Strike'!AW$2,Inputs!$L$15:$L$25))/12),0)</f>
        <v/>
      </c>
      <c r="AX28" s="961">
        <f>IFERROR(AW28*(1+INDEX(Inputs!$P$15:$P$25,MATCH('Cash Flows - Strike'!AX$2,Inputs!$L$15:$L$25))/12),0)</f>
        <v/>
      </c>
      <c r="AY28" s="961">
        <f>IFERROR(AX28*(1+INDEX(Inputs!$P$15:$P$25,MATCH('Cash Flows - Strike'!AY$2,Inputs!$L$15:$L$25))/12),0)</f>
        <v/>
      </c>
      <c r="AZ28" s="961">
        <f>IFERROR(AY28*(1+INDEX(Inputs!$P$15:$P$25,MATCH('Cash Flows - Strike'!AZ$2,Inputs!$L$15:$L$25))/12),0)</f>
        <v/>
      </c>
      <c r="BA28" s="961">
        <f>IFERROR(AZ28*(1+INDEX(Inputs!$P$15:$P$25,MATCH('Cash Flows - Strike'!BA$2,Inputs!$L$15:$L$25))/12),0)</f>
        <v/>
      </c>
      <c r="BB28" s="961">
        <f>IFERROR(BA28*(1+INDEX(Inputs!$P$15:$P$25,MATCH('Cash Flows - Strike'!BB$2,Inputs!$L$15:$L$25))/12),0)</f>
        <v/>
      </c>
      <c r="BC28" s="961">
        <f>IFERROR(BB28*(1+INDEX(Inputs!$P$15:$P$25,MATCH('Cash Flows - Strike'!BC$2,Inputs!$L$15:$L$25))/12),0)</f>
        <v/>
      </c>
      <c r="BD28" s="961">
        <f>IFERROR(BC28*(1+INDEX(Inputs!$P$15:$P$25,MATCH('Cash Flows - Strike'!BD$2,Inputs!$L$15:$L$25))/12),0)</f>
        <v/>
      </c>
      <c r="BE28" s="961">
        <f>IFERROR(BD28*(1+INDEX(Inputs!$P$15:$P$25,MATCH('Cash Flows - Strike'!BE$2,Inputs!$L$15:$L$25))/12),0)</f>
        <v/>
      </c>
      <c r="BF28" s="961">
        <f>IFERROR(BE28*(1+INDEX(Inputs!$P$15:$P$25,MATCH('Cash Flows - Strike'!BF$2,Inputs!$L$15:$L$25))/12),0)</f>
        <v/>
      </c>
      <c r="BG28" s="961">
        <f>IFERROR(BF28*(1+INDEX(Inputs!$P$15:$P$25,MATCH('Cash Flows - Strike'!BG$2,Inputs!$L$15:$L$25))/12),0)</f>
        <v/>
      </c>
      <c r="BH28" s="961">
        <f>IFERROR(BG28*(1+INDEX(Inputs!$P$15:$P$25,MATCH('Cash Flows - Strike'!BH$2,Inputs!$L$15:$L$25))/12),0)</f>
        <v/>
      </c>
      <c r="BI28" s="961">
        <f>IFERROR(BH28*(1+INDEX(Inputs!$P$15:$P$25,MATCH('Cash Flows - Strike'!BI$2,Inputs!$L$15:$L$25))/12),0)</f>
        <v/>
      </c>
      <c r="BJ28" s="961">
        <f>IFERROR(BI28*(1+INDEX(Inputs!$P$15:$P$25,MATCH('Cash Flows - Strike'!BJ$2,Inputs!$L$15:$L$25))/12),0)</f>
        <v/>
      </c>
      <c r="BK28" s="961">
        <f>IFERROR(BJ28*(1+INDEX(Inputs!$P$15:$P$25,MATCH('Cash Flows - Strike'!BK$2,Inputs!$L$15:$L$25))/12),0)</f>
        <v/>
      </c>
      <c r="BL28" s="961">
        <f>IFERROR(BK28*(1+INDEX(Inputs!$P$15:$P$25,MATCH('Cash Flows - Strike'!BL$2,Inputs!$L$15:$L$25))/12),0)</f>
        <v/>
      </c>
      <c r="BM28" s="961">
        <f>IFERROR(BL28*(1+INDEX(Inputs!$P$15:$P$25,MATCH('Cash Flows - Strike'!BM$2,Inputs!$L$15:$L$25))/12),0)</f>
        <v/>
      </c>
      <c r="BN28" s="961">
        <f>IFERROR(BM28*(1+INDEX(Inputs!$P$15:$P$25,MATCH('Cash Flows - Strike'!BN$2,Inputs!$L$15:$L$25))/12),0)</f>
        <v/>
      </c>
      <c r="BO28" s="961">
        <f>IFERROR(BN28*(1+INDEX(Inputs!$P$15:$P$25,MATCH('Cash Flows - Strike'!BO$2,Inputs!$L$15:$L$25))/12),0)</f>
        <v/>
      </c>
      <c r="BP28" s="961">
        <f>IFERROR(BO28*(1+INDEX(Inputs!$P$15:$P$25,MATCH('Cash Flows - Strike'!BP$2,Inputs!$L$15:$L$25))/12),0)</f>
        <v/>
      </c>
      <c r="BQ28" s="961">
        <f>IFERROR(BP28*(1+INDEX(Inputs!$P$15:$P$25,MATCH('Cash Flows - Strike'!BQ$2,Inputs!$L$15:$L$25))/12),0)</f>
        <v/>
      </c>
      <c r="BR28" s="961">
        <f>IFERROR(BQ28*(1+INDEX(Inputs!$P$15:$P$25,MATCH('Cash Flows - Strike'!BR$2,Inputs!$L$15:$L$25))/12),0)</f>
        <v/>
      </c>
      <c r="BS28" s="961">
        <f>IFERROR(BR28*(1+INDEX(Inputs!$P$15:$P$25,MATCH('Cash Flows - Strike'!BS$2,Inputs!$L$15:$L$25))/12),0)</f>
        <v/>
      </c>
      <c r="BT28" s="961">
        <f>IFERROR(BS28*(1+INDEX(Inputs!$P$15:$P$25,MATCH('Cash Flows - Strike'!BT$2,Inputs!$L$15:$L$25))/12),0)</f>
        <v/>
      </c>
      <c r="BU28" s="961">
        <f>IFERROR(BT28*(1+INDEX(Inputs!$P$15:$P$25,MATCH('Cash Flows - Strike'!BU$2,Inputs!$L$15:$L$25))/12),0)</f>
        <v/>
      </c>
      <c r="BV28" s="961">
        <f>IFERROR(BU28*(1+INDEX(Inputs!$P$15:$P$25,MATCH('Cash Flows - Strike'!BV$2,Inputs!$L$15:$L$25))/12),0)</f>
        <v/>
      </c>
      <c r="BW28" s="961">
        <f>IFERROR(BV28*(1+INDEX(Inputs!$P$15:$P$25,MATCH('Cash Flows - Strike'!BW$2,Inputs!$L$15:$L$25))/12),0)</f>
        <v/>
      </c>
      <c r="BX28" s="961">
        <f>IFERROR(BW28*(1+INDEX(Inputs!$P$15:$P$25,MATCH('Cash Flows - Strike'!BX$2,Inputs!$L$15:$L$25))/12),0)</f>
        <v/>
      </c>
      <c r="BY28" s="961">
        <f>IFERROR(BX28*(1+INDEX(Inputs!$P$15:$P$25,MATCH('Cash Flows - Strike'!BY$2,Inputs!$L$15:$L$25))/12),0)</f>
        <v/>
      </c>
      <c r="BZ28" s="961">
        <f>IFERROR(BY28*(1+INDEX(Inputs!$P$15:$P$25,MATCH('Cash Flows - Strike'!BZ$2,Inputs!$L$15:$L$25))/12),0)</f>
        <v/>
      </c>
      <c r="CA28" s="961">
        <f>IFERROR(BZ28*(1+INDEX(Inputs!$P$15:$P$25,MATCH('Cash Flows - Strike'!CA$2,Inputs!$L$15:$L$25))/12),0)</f>
        <v/>
      </c>
      <c r="CB28" s="961">
        <f>IFERROR(CA28*(1+INDEX(Inputs!$P$15:$P$25,MATCH('Cash Flows - Strike'!CB$2,Inputs!$L$15:$L$25))/12),0)</f>
        <v/>
      </c>
      <c r="CC28" s="961">
        <f>IFERROR(CB28*(1+INDEX(Inputs!$P$15:$P$25,MATCH('Cash Flows - Strike'!CC$2,Inputs!$L$15:$L$25))/12),0)</f>
        <v/>
      </c>
      <c r="CD28" s="961">
        <f>IFERROR(CC28*(1+INDEX(Inputs!$P$15:$P$25,MATCH('Cash Flows - Strike'!CD$2,Inputs!$L$15:$L$25))/12),0)</f>
        <v/>
      </c>
      <c r="CE28" s="961">
        <f>IFERROR(CD28*(1+INDEX(Inputs!$P$15:$P$25,MATCH('Cash Flows - Strike'!CE$2,Inputs!$L$15:$L$25))/12),0)</f>
        <v/>
      </c>
      <c r="CF28" s="961">
        <f>IFERROR(CE28*(1+INDEX(Inputs!$P$15:$P$25,MATCH('Cash Flows - Strike'!CF$2,Inputs!$L$15:$L$25))/12),0)</f>
        <v/>
      </c>
      <c r="CG28" s="961">
        <f>IFERROR(CF28*(1+INDEX(Inputs!$P$15:$P$25,MATCH('Cash Flows - Strike'!CG$2,Inputs!$L$15:$L$25))/12),0)</f>
        <v/>
      </c>
      <c r="CH28" s="961">
        <f>IFERROR(CG28*(1+INDEX(Inputs!$P$15:$P$25,MATCH('Cash Flows - Strike'!CH$2,Inputs!$L$15:$L$25))/12),0)</f>
        <v/>
      </c>
      <c r="CI28" s="961">
        <f>IFERROR(CH28*(1+INDEX(Inputs!$P$15:$P$25,MATCH('Cash Flows - Strike'!CI$2,Inputs!$L$15:$L$25))/12),0)</f>
        <v/>
      </c>
      <c r="CJ28" s="961">
        <f>IFERROR(CI28*(1+INDEX(Inputs!$P$15:$P$25,MATCH('Cash Flows - Strike'!CJ$2,Inputs!$L$15:$L$25))/12),0)</f>
        <v/>
      </c>
      <c r="CK28" s="961">
        <f>IFERROR(CJ28*(1+INDEX(Inputs!$P$15:$P$25,MATCH('Cash Flows - Strike'!CK$2,Inputs!$L$15:$L$25))/12),0)</f>
        <v/>
      </c>
      <c r="CL28" s="961">
        <f>IFERROR(CK28*(1+INDEX(Inputs!$P$15:$P$25,MATCH('Cash Flows - Strike'!CL$2,Inputs!$L$15:$L$25))/12),0)</f>
        <v/>
      </c>
      <c r="CM28" s="961">
        <f>IFERROR(CL28*(1+INDEX(Inputs!$P$15:$P$25,MATCH('Cash Flows - Strike'!CM$2,Inputs!$L$15:$L$25))/12),0)</f>
        <v/>
      </c>
      <c r="CN28" s="961">
        <f>IFERROR(CM28*(1+INDEX(Inputs!$P$15:$P$25,MATCH('Cash Flows - Strike'!CN$2,Inputs!$L$15:$L$25))/12),0)</f>
        <v/>
      </c>
      <c r="CO28" s="961">
        <f>IFERROR(CN28*(1+INDEX(Inputs!$P$15:$P$25,MATCH('Cash Flows - Strike'!CO$2,Inputs!$L$15:$L$25))/12),0)</f>
        <v/>
      </c>
      <c r="CP28" s="961">
        <f>IFERROR(CO28*(1+INDEX(Inputs!$P$15:$P$25,MATCH('Cash Flows - Strike'!CP$2,Inputs!$L$15:$L$25))/12),0)</f>
        <v/>
      </c>
      <c r="CQ28" s="961">
        <f>IFERROR(CP28*(1+INDEX(Inputs!$P$15:$P$25,MATCH('Cash Flows - Strike'!CQ$2,Inputs!$L$15:$L$25))/12),0)</f>
        <v/>
      </c>
      <c r="CR28" s="961">
        <f>IFERROR(CQ28*(1+INDEX(Inputs!$P$15:$P$25,MATCH('Cash Flows - Strike'!CR$2,Inputs!$L$15:$L$25))/12),0)</f>
        <v/>
      </c>
      <c r="CS28" s="961">
        <f>IFERROR(CR28*(1+INDEX(Inputs!$P$15:$P$25,MATCH('Cash Flows - Strike'!CS$2,Inputs!$L$15:$L$25))/12),0)</f>
        <v/>
      </c>
      <c r="CT28" s="961">
        <f>IFERROR(CS28*(1+INDEX(Inputs!$P$15:$P$25,MATCH('Cash Flows - Strike'!CT$2,Inputs!$L$15:$L$25))/12),0)</f>
        <v/>
      </c>
      <c r="CU28" s="961">
        <f>IFERROR(CT28*(1+INDEX(Inputs!$P$15:$P$25,MATCH('Cash Flows - Strike'!CU$2,Inputs!$L$15:$L$25))/12),0)</f>
        <v/>
      </c>
      <c r="CV28" s="961">
        <f>IFERROR(CU28*(1+INDEX(Inputs!$P$15:$P$25,MATCH('Cash Flows - Strike'!CV$2,Inputs!$L$15:$L$25))/12),0)</f>
        <v/>
      </c>
      <c r="CW28" s="961">
        <f>IFERROR(CV28*(1+INDEX(Inputs!$P$15:$P$25,MATCH('Cash Flows - Strike'!CW$2,Inputs!$L$15:$L$25))/12),0)</f>
        <v/>
      </c>
      <c r="CX28" s="961">
        <f>IFERROR(CW28*(1+INDEX(Inputs!$P$15:$P$25,MATCH('Cash Flows - Strike'!CX$2,Inputs!$L$15:$L$25))/12),0)</f>
        <v/>
      </c>
      <c r="CY28" s="961">
        <f>IFERROR(CX28*(1+INDEX(Inputs!$P$15:$P$25,MATCH('Cash Flows - Strike'!CY$2,Inputs!$L$15:$L$25))/12),0)</f>
        <v/>
      </c>
      <c r="CZ28" s="961">
        <f>IFERROR(CY28*(1+INDEX(Inputs!$P$15:$P$25,MATCH('Cash Flows - Strike'!CZ$2,Inputs!$L$15:$L$25))/12),0)</f>
        <v/>
      </c>
      <c r="DA28" s="961">
        <f>IFERROR(CZ28*(1+INDEX(Inputs!$P$15:$P$25,MATCH('Cash Flows - Strike'!DA$2,Inputs!$L$15:$L$25))/12),0)</f>
        <v/>
      </c>
      <c r="DB28" s="961">
        <f>IFERROR(DA28*(1+INDEX(Inputs!$P$15:$P$25,MATCH('Cash Flows - Strike'!DB$2,Inputs!$L$15:$L$25))/12),0)</f>
        <v/>
      </c>
      <c r="DC28" s="961">
        <f>IFERROR(DB28*(1+INDEX(Inputs!$P$15:$P$25,MATCH('Cash Flows - Strike'!DC$2,Inputs!$L$15:$L$25))/12),0)</f>
        <v/>
      </c>
      <c r="DD28" s="961">
        <f>IFERROR(DC28*(1+INDEX(Inputs!$P$15:$P$25,MATCH('Cash Flows - Strike'!DD$2,Inputs!$L$15:$L$25))/12),0)</f>
        <v/>
      </c>
      <c r="DE28" s="961">
        <f>IFERROR(DD28*(1+INDEX(Inputs!$P$15:$P$25,MATCH('Cash Flows - Strike'!DE$2,Inputs!$L$15:$L$25))/12),0)</f>
        <v/>
      </c>
      <c r="DF28" s="961">
        <f>IFERROR(DE28*(1+INDEX(Inputs!$P$15:$P$25,MATCH('Cash Flows - Strike'!DF$2,Inputs!$L$15:$L$25))/12),0)</f>
        <v/>
      </c>
      <c r="DG28" s="961">
        <f>IFERROR(DF28*(1+INDEX(Inputs!$P$15:$P$25,MATCH('Cash Flows - Strike'!DG$2,Inputs!$L$15:$L$25))/12),0)</f>
        <v/>
      </c>
      <c r="DH28" s="961">
        <f>IFERROR(DG28*(1+INDEX(Inputs!$P$15:$P$25,MATCH('Cash Flows - Strike'!DH$2,Inputs!$L$15:$L$25))/12),0)</f>
        <v/>
      </c>
      <c r="DI28" s="961">
        <f>IFERROR(DH28*(1+INDEX(Inputs!$P$15:$P$25,MATCH('Cash Flows - Strike'!DI$2,Inputs!$L$15:$L$25))/12),0)</f>
        <v/>
      </c>
      <c r="DJ28" s="961">
        <f>IFERROR(DI28*(1+INDEX(Inputs!$P$15:$P$25,MATCH('Cash Flows - Strike'!DJ$2,Inputs!$L$15:$L$25))/12),0)</f>
        <v/>
      </c>
      <c r="DK28" s="961">
        <f>IFERROR(DJ28*(1+INDEX(Inputs!$P$15:$P$25,MATCH('Cash Flows - Strike'!DK$2,Inputs!$L$15:$L$25))/12),0)</f>
        <v/>
      </c>
      <c r="DL28" s="961">
        <f>IFERROR(DK28*(1+INDEX(Inputs!$P$15:$P$25,MATCH('Cash Flows - Strike'!DL$2,Inputs!$L$15:$L$25))/12),0)</f>
        <v/>
      </c>
      <c r="DM28" s="961">
        <f>IFERROR(DL28*(1+INDEX(Inputs!$P$15:$P$25,MATCH('Cash Flows - Strike'!DM$2,Inputs!$L$15:$L$25))/12),0)</f>
        <v/>
      </c>
      <c r="DN28" s="961">
        <f>IFERROR(DM28*(1+INDEX(Inputs!$P$15:$P$25,MATCH('Cash Flows - Strike'!DN$2,Inputs!$L$15:$L$25))/12),0)</f>
        <v/>
      </c>
      <c r="DO28" s="961">
        <f>IFERROR(DN28*(1+INDEX(Inputs!$P$15:$P$25,MATCH('Cash Flows - Strike'!DO$2,Inputs!$L$15:$L$25))/12),0)</f>
        <v/>
      </c>
      <c r="DP28" s="961">
        <f>IFERROR(DO28*(1+INDEX(Inputs!$P$15:$P$25,MATCH('Cash Flows - Strike'!DP$2,Inputs!$L$15:$L$25))/12),0)</f>
        <v/>
      </c>
      <c r="DQ28" s="961">
        <f>IFERROR(DP28*(1+INDEX(Inputs!$P$15:$P$25,MATCH('Cash Flows - Strike'!DQ$2,Inputs!$L$15:$L$25))/12),0)</f>
        <v/>
      </c>
      <c r="DR28" s="961">
        <f>IFERROR(DQ28*(1+INDEX(Inputs!$P$15:$P$25,MATCH('Cash Flows - Strike'!DR$2,Inputs!$L$15:$L$25))/12),0)</f>
        <v/>
      </c>
      <c r="DS28" s="961">
        <f>IFERROR(DR28*(1+INDEX(Inputs!$P$15:$P$25,MATCH('Cash Flows - Strike'!DS$2,Inputs!$L$15:$L$25))/12),0)</f>
        <v/>
      </c>
      <c r="DT28" s="961">
        <f>IFERROR(DS28*(1+INDEX(Inputs!$P$15:$P$25,MATCH('Cash Flows - Strike'!DT$2,Inputs!$L$15:$L$25))/12),0)</f>
        <v/>
      </c>
      <c r="DU28" s="961">
        <f>IFERROR(DT28*(1+INDEX(Inputs!$P$15:$P$25,MATCH('Cash Flows - Strike'!DU$2,Inputs!$L$15:$L$25))/12),0)</f>
        <v/>
      </c>
      <c r="DV28" s="961">
        <f>IFERROR(DU28*(1+INDEX(Inputs!$P$15:$P$25,MATCH('Cash Flows - Strike'!DV$2,Inputs!$L$15:$L$25))/12),0)</f>
        <v/>
      </c>
      <c r="DW28" s="961">
        <f>IFERROR(DV28*(1+INDEX(Inputs!$P$15:$P$25,MATCH('Cash Flows - Strike'!DW$2,Inputs!$L$15:$L$25))/12),0)</f>
        <v/>
      </c>
      <c r="DX28" s="961">
        <f>IFERROR(DW28*(1+INDEX(Inputs!$P$15:$P$25,MATCH('Cash Flows - Strike'!DX$2,Inputs!$L$15:$L$25))/12),0)</f>
        <v/>
      </c>
      <c r="DY28" s="961">
        <f>IFERROR(DX28*(1+INDEX(Inputs!$P$15:$P$25,MATCH('Cash Flows - Strike'!DY$2,Inputs!$L$15:$L$25))/12),0)</f>
        <v/>
      </c>
      <c r="DZ28" s="961">
        <f>IFERROR(DY28*(1+INDEX(Inputs!$P$15:$P$25,MATCH('Cash Flows - Strike'!DZ$2,Inputs!$L$15:$L$25))/12),0)</f>
        <v/>
      </c>
      <c r="EA28" s="961">
        <f>IFERROR(DZ28*(1+INDEX(Inputs!$P$15:$P$25,MATCH('Cash Flows - Strike'!EA$2,Inputs!$L$15:$L$25))/12),0)</f>
        <v/>
      </c>
      <c r="EB28" s="961">
        <f>IFERROR(EA28*(1+INDEX(Inputs!$P$15:$P$25,MATCH('Cash Flows - Strike'!EB$2,Inputs!$L$15:$L$25))/12),0)</f>
        <v/>
      </c>
      <c r="EC28" s="961">
        <f>IFERROR(EB28*(1+INDEX(Inputs!$P$15:$P$25,MATCH('Cash Flows - Strike'!EC$2,Inputs!$L$15:$L$25))/12),0)</f>
        <v/>
      </c>
      <c r="ED28" s="961">
        <f>IFERROR(EC28*(1+INDEX(Inputs!$P$15:$P$25,MATCH('Cash Flows - Strike'!ED$2,Inputs!$L$15:$L$25))/12),0)</f>
        <v/>
      </c>
      <c r="EE28" s="961">
        <f>IFERROR(ED28*(1+INDEX(Inputs!$P$15:$P$25,MATCH('Cash Flows - Strike'!EE$2,Inputs!$L$15:$L$25))/12),0)</f>
        <v/>
      </c>
      <c r="EF28" s="961">
        <f>IFERROR(EE28*(1+INDEX(Inputs!$P$15:$P$25,MATCH('Cash Flows - Strike'!EF$2,Inputs!$L$15:$L$25))/12),0)</f>
        <v/>
      </c>
      <c r="EG28" s="961">
        <f>IFERROR(EF28*(1+INDEX(Inputs!$P$15:$P$25,MATCH('Cash Flows - Strike'!EG$2,Inputs!$L$15:$L$25))/12),0)</f>
        <v/>
      </c>
      <c r="EH28" s="961">
        <f>IFERROR(EG28*(1+INDEX(Inputs!$P$15:$P$25,MATCH('Cash Flows - Strike'!EH$2,Inputs!$L$15:$L$25))/12),0)</f>
        <v/>
      </c>
      <c r="EI28" s="961">
        <f>IFERROR(EH28*(1+INDEX(Inputs!$P$15:$P$25,MATCH('Cash Flows - Strike'!EI$2,Inputs!$L$15:$L$25))/12),0)</f>
        <v/>
      </c>
      <c r="EJ28" s="961">
        <f>IFERROR(EI28*(1+INDEX(Inputs!$P$15:$P$25,MATCH('Cash Flows - Strike'!EJ$2,Inputs!$L$15:$L$25))/12),0)</f>
        <v/>
      </c>
      <c r="EK28" s="961">
        <f>IFERROR(EJ28*(1+INDEX(Inputs!$P$15:$P$25,MATCH('Cash Flows - Strike'!EK$2,Inputs!$L$15:$L$25))/12),0)</f>
        <v/>
      </c>
      <c r="EL28" s="961">
        <f>IFERROR(EK28*(1+INDEX(Inputs!$P$15:$P$25,MATCH('Cash Flows - Strike'!EL$2,Inputs!$L$15:$L$25))/12),0)</f>
        <v/>
      </c>
      <c r="EM28" s="961">
        <f>IFERROR(EL28*(1+INDEX(Inputs!$P$15:$P$25,MATCH('Cash Flows - Strike'!EM$2,Inputs!$L$15:$L$25))/12),0)</f>
        <v/>
      </c>
      <c r="EN28" s="961">
        <f>IFERROR(EM28*(1+INDEX(Inputs!$P$15:$P$25,MATCH('Cash Flows - Strike'!EN$2,Inputs!$L$15:$L$25))/12),0)</f>
        <v/>
      </c>
      <c r="EO28" s="961">
        <f>IFERROR(EN28*(1+INDEX(Inputs!$P$15:$P$25,MATCH('Cash Flows - Strike'!EO$2,Inputs!$L$15:$L$25))/12),0)</f>
        <v/>
      </c>
      <c r="EP28" s="961">
        <f>IFERROR(EO28*(1+INDEX(Inputs!$P$15:$P$25,MATCH('Cash Flows - Strike'!EP$2,Inputs!$L$15:$L$25))/12),0)</f>
        <v/>
      </c>
      <c r="EQ28" s="961">
        <f>IFERROR(EP28*(1+INDEX(Inputs!$P$15:$P$25,MATCH('Cash Flows - Strike'!EQ$2,Inputs!$L$15:$L$25))/12),0)</f>
        <v/>
      </c>
      <c r="ER28" s="961">
        <f>IFERROR(EQ28*(1+INDEX(Inputs!$P$15:$P$25,MATCH('Cash Flows - Strike'!ER$2,Inputs!$L$15:$L$25))/12),0)</f>
        <v/>
      </c>
      <c r="ES28" s="961">
        <f>IFERROR(ER28*(1+INDEX(Inputs!$P$15:$P$25,MATCH('Cash Flows - Strike'!ES$2,Inputs!$L$15:$L$25))/12),0)</f>
        <v/>
      </c>
      <c r="ET28" s="961">
        <f>IFERROR(ES28*(1+INDEX(Inputs!$P$15:$P$25,MATCH('Cash Flows - Strike'!ET$2,Inputs!$L$15:$L$25))/12),0)</f>
        <v/>
      </c>
      <c r="EU28" s="961">
        <f>IFERROR(ET28*(1+INDEX(Inputs!$P$15:$P$25,MATCH('Cash Flows - Strike'!EU$2,Inputs!$L$15:$L$25))/12),0)</f>
        <v/>
      </c>
      <c r="EV28" s="961">
        <f>IFERROR(EU28*(1+INDEX(Inputs!$P$15:$P$25,MATCH('Cash Flows - Strike'!EV$2,Inputs!$L$15:$L$25))/12),0)</f>
        <v/>
      </c>
    </row>
    <row r="29" ht="15" customHeight="1" s="546">
      <c r="C29" s="970">
        <f>R29</f>
        <v/>
      </c>
      <c r="D29" s="986" t="n"/>
      <c r="E29" s="987">
        <f>Inputs!I31</f>
        <v/>
      </c>
      <c r="F29" s="988">
        <f>Inputs!J31</f>
        <v/>
      </c>
      <c r="G29" s="961">
        <f>SUMIFS($U29:$EW29,$U$2:$EW$2,G$2)</f>
        <v/>
      </c>
      <c r="H29" s="961">
        <f>SUMIFS($U29:$EW29,$U$2:$EW$2,H$2)</f>
        <v/>
      </c>
      <c r="I29" s="961">
        <f>SUMIFS($U29:$EW29,$U$2:$EW$2,I$2)</f>
        <v/>
      </c>
      <c r="J29" s="961">
        <f>SUMIFS($U29:$EW29,$U$2:$EW$2,J$2)</f>
        <v/>
      </c>
      <c r="K29" s="961">
        <f>SUMIFS($U29:$EW29,$U$2:$EW$2,K$2)</f>
        <v/>
      </c>
      <c r="L29" s="961">
        <f>SUMIFS($U29:$EW29,$U$2:$EW$2,L$2)</f>
        <v/>
      </c>
      <c r="M29" s="961">
        <f>SUMIFS($U29:$EW29,$U$2:$EW$2,M$2)</f>
        <v/>
      </c>
      <c r="N29" s="961">
        <f>SUMIFS($U29:$EW29,$U$2:$EW$2,N$2)</f>
        <v/>
      </c>
      <c r="O29" s="961">
        <f>SUMIFS($U29:$EW29,$U$2:$EW$2,O$2)</f>
        <v/>
      </c>
      <c r="P29" s="962">
        <f>SUMIFS($U29:$EW29,$U$2:$EW$2,P$2)</f>
        <v/>
      </c>
      <c r="R29" s="759">
        <f>Inputs!G31</f>
        <v/>
      </c>
      <c r="U29" s="961">
        <f>(Inputs!$J31*Units)/12</f>
        <v/>
      </c>
      <c r="V29" s="961">
        <f>IFERROR(U29*(1+INDEX(Inputs!$P$15:$P$25,MATCH('Cash Flows - Strike'!V$2,Inputs!$L$15:$L$25))/12),0)</f>
        <v/>
      </c>
      <c r="W29" s="961">
        <f>IFERROR(V29*(1+INDEX(Inputs!$P$15:$P$25,MATCH('Cash Flows - Strike'!W$2,Inputs!$L$15:$L$25))/12),0)</f>
        <v/>
      </c>
      <c r="X29" s="961">
        <f>IFERROR(W29*(1+INDEX(Inputs!$P$15:$P$25,MATCH('Cash Flows - Strike'!X$2,Inputs!$L$15:$L$25))/12),0)</f>
        <v/>
      </c>
      <c r="Y29" s="961">
        <f>IFERROR(X29*(1+INDEX(Inputs!$P$15:$P$25,MATCH('Cash Flows - Strike'!Y$2,Inputs!$L$15:$L$25))/12),0)</f>
        <v/>
      </c>
      <c r="Z29" s="961">
        <f>IFERROR(Y29*(1+INDEX(Inputs!$P$15:$P$25,MATCH('Cash Flows - Strike'!Z$2,Inputs!$L$15:$L$25))/12),0)</f>
        <v/>
      </c>
      <c r="AA29" s="961">
        <f>IFERROR(Z29*(1+INDEX(Inputs!$P$15:$P$25,MATCH('Cash Flows - Strike'!AA$2,Inputs!$L$15:$L$25))/12),0)</f>
        <v/>
      </c>
      <c r="AB29" s="961">
        <f>IFERROR(AA29*(1+INDEX(Inputs!$P$15:$P$25,MATCH('Cash Flows - Strike'!AB$2,Inputs!$L$15:$L$25))/12),0)</f>
        <v/>
      </c>
      <c r="AC29" s="961">
        <f>IFERROR(AB29*(1+INDEX(Inputs!$P$15:$P$25,MATCH('Cash Flows - Strike'!AC$2,Inputs!$L$15:$L$25))/12),0)</f>
        <v/>
      </c>
      <c r="AD29" s="961">
        <f>IFERROR(AC29*(1+INDEX(Inputs!$P$15:$P$25,MATCH('Cash Flows - Strike'!AD$2,Inputs!$L$15:$L$25))/12),0)</f>
        <v/>
      </c>
      <c r="AE29" s="961">
        <f>IFERROR(AD29*(1+INDEX(Inputs!$P$15:$P$25,MATCH('Cash Flows - Strike'!AE$2,Inputs!$L$15:$L$25))/12),0)</f>
        <v/>
      </c>
      <c r="AF29" s="961">
        <f>IFERROR(AE29*(1+INDEX(Inputs!$P$15:$P$25,MATCH('Cash Flows - Strike'!AF$2,Inputs!$L$15:$L$25))/12),0)</f>
        <v/>
      </c>
      <c r="AG29" s="961">
        <f>IFERROR(AF29*(1+INDEX(Inputs!$P$15:$P$25,MATCH('Cash Flows - Strike'!AG$2,Inputs!$L$15:$L$25))/12),0)</f>
        <v/>
      </c>
      <c r="AH29" s="961">
        <f>IFERROR(AG29*(1+INDEX(Inputs!$P$15:$P$25,MATCH('Cash Flows - Strike'!AH$2,Inputs!$L$15:$L$25))/12),0)</f>
        <v/>
      </c>
      <c r="AI29" s="961">
        <f>IFERROR(AH29*(1+INDEX(Inputs!$P$15:$P$25,MATCH('Cash Flows - Strike'!AI$2,Inputs!$L$15:$L$25))/12),0)</f>
        <v/>
      </c>
      <c r="AJ29" s="961">
        <f>IFERROR(AI29*(1+INDEX(Inputs!$P$15:$P$25,MATCH('Cash Flows - Strike'!AJ$2,Inputs!$L$15:$L$25))/12),0)</f>
        <v/>
      </c>
      <c r="AK29" s="961">
        <f>IFERROR(AJ29*(1+INDEX(Inputs!$P$15:$P$25,MATCH('Cash Flows - Strike'!AK$2,Inputs!$L$15:$L$25))/12),0)</f>
        <v/>
      </c>
      <c r="AL29" s="961">
        <f>IFERROR(AK29*(1+INDEX(Inputs!$P$15:$P$25,MATCH('Cash Flows - Strike'!AL$2,Inputs!$L$15:$L$25))/12),0)</f>
        <v/>
      </c>
      <c r="AM29" s="961">
        <f>IFERROR(AL29*(1+INDEX(Inputs!$P$15:$P$25,MATCH('Cash Flows - Strike'!AM$2,Inputs!$L$15:$L$25))/12),0)</f>
        <v/>
      </c>
      <c r="AN29" s="961">
        <f>IFERROR(AM29*(1+INDEX(Inputs!$P$15:$P$25,MATCH('Cash Flows - Strike'!AN$2,Inputs!$L$15:$L$25))/12),0)</f>
        <v/>
      </c>
      <c r="AO29" s="961">
        <f>IFERROR(AN29*(1+INDEX(Inputs!$P$15:$P$25,MATCH('Cash Flows - Strike'!AO$2,Inputs!$L$15:$L$25))/12),0)</f>
        <v/>
      </c>
      <c r="AP29" s="961">
        <f>IFERROR(AO29*(1+INDEX(Inputs!$P$15:$P$25,MATCH('Cash Flows - Strike'!AP$2,Inputs!$L$15:$L$25))/12),0)</f>
        <v/>
      </c>
      <c r="AQ29" s="961">
        <f>IFERROR(AP29*(1+INDEX(Inputs!$P$15:$P$25,MATCH('Cash Flows - Strike'!AQ$2,Inputs!$L$15:$L$25))/12),0)</f>
        <v/>
      </c>
      <c r="AR29" s="961">
        <f>IFERROR(AQ29*(1+INDEX(Inputs!$P$15:$P$25,MATCH('Cash Flows - Strike'!AR$2,Inputs!$L$15:$L$25))/12),0)</f>
        <v/>
      </c>
      <c r="AS29" s="961">
        <f>IFERROR(AR29*(1+INDEX(Inputs!$P$15:$P$25,MATCH('Cash Flows - Strike'!AS$2,Inputs!$L$15:$L$25))/12),0)</f>
        <v/>
      </c>
      <c r="AT29" s="961">
        <f>IFERROR(AS29*(1+INDEX(Inputs!$P$15:$P$25,MATCH('Cash Flows - Strike'!AT$2,Inputs!$L$15:$L$25))/12),0)</f>
        <v/>
      </c>
      <c r="AU29" s="961">
        <f>IFERROR(AT29*(1+INDEX(Inputs!$P$15:$P$25,MATCH('Cash Flows - Strike'!AU$2,Inputs!$L$15:$L$25))/12),0)</f>
        <v/>
      </c>
      <c r="AV29" s="961">
        <f>IFERROR(AU29*(1+INDEX(Inputs!$P$15:$P$25,MATCH('Cash Flows - Strike'!AV$2,Inputs!$L$15:$L$25))/12),0)</f>
        <v/>
      </c>
      <c r="AW29" s="961">
        <f>IFERROR(AV29*(1+INDEX(Inputs!$P$15:$P$25,MATCH('Cash Flows - Strike'!AW$2,Inputs!$L$15:$L$25))/12),0)</f>
        <v/>
      </c>
      <c r="AX29" s="961">
        <f>IFERROR(AW29*(1+INDEX(Inputs!$P$15:$P$25,MATCH('Cash Flows - Strike'!AX$2,Inputs!$L$15:$L$25))/12),0)</f>
        <v/>
      </c>
      <c r="AY29" s="961">
        <f>IFERROR(AX29*(1+INDEX(Inputs!$P$15:$P$25,MATCH('Cash Flows - Strike'!AY$2,Inputs!$L$15:$L$25))/12),0)</f>
        <v/>
      </c>
      <c r="AZ29" s="961">
        <f>IFERROR(AY29*(1+INDEX(Inputs!$P$15:$P$25,MATCH('Cash Flows - Strike'!AZ$2,Inputs!$L$15:$L$25))/12),0)</f>
        <v/>
      </c>
      <c r="BA29" s="961">
        <f>IFERROR(AZ29*(1+INDEX(Inputs!$P$15:$P$25,MATCH('Cash Flows - Strike'!BA$2,Inputs!$L$15:$L$25))/12),0)</f>
        <v/>
      </c>
      <c r="BB29" s="961">
        <f>IFERROR(BA29*(1+INDEX(Inputs!$P$15:$P$25,MATCH('Cash Flows - Strike'!BB$2,Inputs!$L$15:$L$25))/12),0)</f>
        <v/>
      </c>
      <c r="BC29" s="961">
        <f>IFERROR(BB29*(1+INDEX(Inputs!$P$15:$P$25,MATCH('Cash Flows - Strike'!BC$2,Inputs!$L$15:$L$25))/12),0)</f>
        <v/>
      </c>
      <c r="BD29" s="961">
        <f>IFERROR(BC29*(1+INDEX(Inputs!$P$15:$P$25,MATCH('Cash Flows - Strike'!BD$2,Inputs!$L$15:$L$25))/12),0)</f>
        <v/>
      </c>
      <c r="BE29" s="961">
        <f>IFERROR(BD29*(1+INDEX(Inputs!$P$15:$P$25,MATCH('Cash Flows - Strike'!BE$2,Inputs!$L$15:$L$25))/12),0)</f>
        <v/>
      </c>
      <c r="BF29" s="961">
        <f>IFERROR(BE29*(1+INDEX(Inputs!$P$15:$P$25,MATCH('Cash Flows - Strike'!BF$2,Inputs!$L$15:$L$25))/12),0)</f>
        <v/>
      </c>
      <c r="BG29" s="961">
        <f>IFERROR(BF29*(1+INDEX(Inputs!$P$15:$P$25,MATCH('Cash Flows - Strike'!BG$2,Inputs!$L$15:$L$25))/12),0)</f>
        <v/>
      </c>
      <c r="BH29" s="961">
        <f>IFERROR(BG29*(1+INDEX(Inputs!$P$15:$P$25,MATCH('Cash Flows - Strike'!BH$2,Inputs!$L$15:$L$25))/12),0)</f>
        <v/>
      </c>
      <c r="BI29" s="961">
        <f>IFERROR(BH29*(1+INDEX(Inputs!$P$15:$P$25,MATCH('Cash Flows - Strike'!BI$2,Inputs!$L$15:$L$25))/12),0)</f>
        <v/>
      </c>
      <c r="BJ29" s="961">
        <f>IFERROR(BI29*(1+INDEX(Inputs!$P$15:$P$25,MATCH('Cash Flows - Strike'!BJ$2,Inputs!$L$15:$L$25))/12),0)</f>
        <v/>
      </c>
      <c r="BK29" s="961">
        <f>IFERROR(BJ29*(1+INDEX(Inputs!$P$15:$P$25,MATCH('Cash Flows - Strike'!BK$2,Inputs!$L$15:$L$25))/12),0)</f>
        <v/>
      </c>
      <c r="BL29" s="961">
        <f>IFERROR(BK29*(1+INDEX(Inputs!$P$15:$P$25,MATCH('Cash Flows - Strike'!BL$2,Inputs!$L$15:$L$25))/12),0)</f>
        <v/>
      </c>
      <c r="BM29" s="961">
        <f>IFERROR(BL29*(1+INDEX(Inputs!$P$15:$P$25,MATCH('Cash Flows - Strike'!BM$2,Inputs!$L$15:$L$25))/12),0)</f>
        <v/>
      </c>
      <c r="BN29" s="961">
        <f>IFERROR(BM29*(1+INDEX(Inputs!$P$15:$P$25,MATCH('Cash Flows - Strike'!BN$2,Inputs!$L$15:$L$25))/12),0)</f>
        <v/>
      </c>
      <c r="BO29" s="961">
        <f>IFERROR(BN29*(1+INDEX(Inputs!$P$15:$P$25,MATCH('Cash Flows - Strike'!BO$2,Inputs!$L$15:$L$25))/12),0)</f>
        <v/>
      </c>
      <c r="BP29" s="961">
        <f>IFERROR(BO29*(1+INDEX(Inputs!$P$15:$P$25,MATCH('Cash Flows - Strike'!BP$2,Inputs!$L$15:$L$25))/12),0)</f>
        <v/>
      </c>
      <c r="BQ29" s="961">
        <f>IFERROR(BP29*(1+INDEX(Inputs!$P$15:$P$25,MATCH('Cash Flows - Strike'!BQ$2,Inputs!$L$15:$L$25))/12),0)</f>
        <v/>
      </c>
      <c r="BR29" s="961">
        <f>IFERROR(BQ29*(1+INDEX(Inputs!$P$15:$P$25,MATCH('Cash Flows - Strike'!BR$2,Inputs!$L$15:$L$25))/12),0)</f>
        <v/>
      </c>
      <c r="BS29" s="961">
        <f>IFERROR(BR29*(1+INDEX(Inputs!$P$15:$P$25,MATCH('Cash Flows - Strike'!BS$2,Inputs!$L$15:$L$25))/12),0)</f>
        <v/>
      </c>
      <c r="BT29" s="961">
        <f>IFERROR(BS29*(1+INDEX(Inputs!$P$15:$P$25,MATCH('Cash Flows - Strike'!BT$2,Inputs!$L$15:$L$25))/12),0)</f>
        <v/>
      </c>
      <c r="BU29" s="961">
        <f>IFERROR(BT29*(1+INDEX(Inputs!$P$15:$P$25,MATCH('Cash Flows - Strike'!BU$2,Inputs!$L$15:$L$25))/12),0)</f>
        <v/>
      </c>
      <c r="BV29" s="961">
        <f>IFERROR(BU29*(1+INDEX(Inputs!$P$15:$P$25,MATCH('Cash Flows - Strike'!BV$2,Inputs!$L$15:$L$25))/12),0)</f>
        <v/>
      </c>
      <c r="BW29" s="961">
        <f>IFERROR(BV29*(1+INDEX(Inputs!$P$15:$P$25,MATCH('Cash Flows - Strike'!BW$2,Inputs!$L$15:$L$25))/12),0)</f>
        <v/>
      </c>
      <c r="BX29" s="961">
        <f>IFERROR(BW29*(1+INDEX(Inputs!$P$15:$P$25,MATCH('Cash Flows - Strike'!BX$2,Inputs!$L$15:$L$25))/12),0)</f>
        <v/>
      </c>
      <c r="BY29" s="961">
        <f>IFERROR(BX29*(1+INDEX(Inputs!$P$15:$P$25,MATCH('Cash Flows - Strike'!BY$2,Inputs!$L$15:$L$25))/12),0)</f>
        <v/>
      </c>
      <c r="BZ29" s="961">
        <f>IFERROR(BY29*(1+INDEX(Inputs!$P$15:$P$25,MATCH('Cash Flows - Strike'!BZ$2,Inputs!$L$15:$L$25))/12),0)</f>
        <v/>
      </c>
      <c r="CA29" s="961">
        <f>IFERROR(BZ29*(1+INDEX(Inputs!$P$15:$P$25,MATCH('Cash Flows - Strike'!CA$2,Inputs!$L$15:$L$25))/12),0)</f>
        <v/>
      </c>
      <c r="CB29" s="961">
        <f>IFERROR(CA29*(1+INDEX(Inputs!$P$15:$P$25,MATCH('Cash Flows - Strike'!CB$2,Inputs!$L$15:$L$25))/12),0)</f>
        <v/>
      </c>
      <c r="CC29" s="961">
        <f>IFERROR(CB29*(1+INDEX(Inputs!$P$15:$P$25,MATCH('Cash Flows - Strike'!CC$2,Inputs!$L$15:$L$25))/12),0)</f>
        <v/>
      </c>
      <c r="CD29" s="961">
        <f>IFERROR(CC29*(1+INDEX(Inputs!$P$15:$P$25,MATCH('Cash Flows - Strike'!CD$2,Inputs!$L$15:$L$25))/12),0)</f>
        <v/>
      </c>
      <c r="CE29" s="961">
        <f>IFERROR(CD29*(1+INDEX(Inputs!$P$15:$P$25,MATCH('Cash Flows - Strike'!CE$2,Inputs!$L$15:$L$25))/12),0)</f>
        <v/>
      </c>
      <c r="CF29" s="961">
        <f>IFERROR(CE29*(1+INDEX(Inputs!$P$15:$P$25,MATCH('Cash Flows - Strike'!CF$2,Inputs!$L$15:$L$25))/12),0)</f>
        <v/>
      </c>
      <c r="CG29" s="961">
        <f>IFERROR(CF29*(1+INDEX(Inputs!$P$15:$P$25,MATCH('Cash Flows - Strike'!CG$2,Inputs!$L$15:$L$25))/12),0)</f>
        <v/>
      </c>
      <c r="CH29" s="961">
        <f>IFERROR(CG29*(1+INDEX(Inputs!$P$15:$P$25,MATCH('Cash Flows - Strike'!CH$2,Inputs!$L$15:$L$25))/12),0)</f>
        <v/>
      </c>
      <c r="CI29" s="961">
        <f>IFERROR(CH29*(1+INDEX(Inputs!$P$15:$P$25,MATCH('Cash Flows - Strike'!CI$2,Inputs!$L$15:$L$25))/12),0)</f>
        <v/>
      </c>
      <c r="CJ29" s="961">
        <f>IFERROR(CI29*(1+INDEX(Inputs!$P$15:$P$25,MATCH('Cash Flows - Strike'!CJ$2,Inputs!$L$15:$L$25))/12),0)</f>
        <v/>
      </c>
      <c r="CK29" s="961">
        <f>IFERROR(CJ29*(1+INDEX(Inputs!$P$15:$P$25,MATCH('Cash Flows - Strike'!CK$2,Inputs!$L$15:$L$25))/12),0)</f>
        <v/>
      </c>
      <c r="CL29" s="961">
        <f>IFERROR(CK29*(1+INDEX(Inputs!$P$15:$P$25,MATCH('Cash Flows - Strike'!CL$2,Inputs!$L$15:$L$25))/12),0)</f>
        <v/>
      </c>
      <c r="CM29" s="961">
        <f>IFERROR(CL29*(1+INDEX(Inputs!$P$15:$P$25,MATCH('Cash Flows - Strike'!CM$2,Inputs!$L$15:$L$25))/12),0)</f>
        <v/>
      </c>
      <c r="CN29" s="961">
        <f>IFERROR(CM29*(1+INDEX(Inputs!$P$15:$P$25,MATCH('Cash Flows - Strike'!CN$2,Inputs!$L$15:$L$25))/12),0)</f>
        <v/>
      </c>
      <c r="CO29" s="961">
        <f>IFERROR(CN29*(1+INDEX(Inputs!$P$15:$P$25,MATCH('Cash Flows - Strike'!CO$2,Inputs!$L$15:$L$25))/12),0)</f>
        <v/>
      </c>
      <c r="CP29" s="961">
        <f>IFERROR(CO29*(1+INDEX(Inputs!$P$15:$P$25,MATCH('Cash Flows - Strike'!CP$2,Inputs!$L$15:$L$25))/12),0)</f>
        <v/>
      </c>
      <c r="CQ29" s="961">
        <f>IFERROR(CP29*(1+INDEX(Inputs!$P$15:$P$25,MATCH('Cash Flows - Strike'!CQ$2,Inputs!$L$15:$L$25))/12),0)</f>
        <v/>
      </c>
      <c r="CR29" s="961">
        <f>IFERROR(CQ29*(1+INDEX(Inputs!$P$15:$P$25,MATCH('Cash Flows - Strike'!CR$2,Inputs!$L$15:$L$25))/12),0)</f>
        <v/>
      </c>
      <c r="CS29" s="961">
        <f>IFERROR(CR29*(1+INDEX(Inputs!$P$15:$P$25,MATCH('Cash Flows - Strike'!CS$2,Inputs!$L$15:$L$25))/12),0)</f>
        <v/>
      </c>
      <c r="CT29" s="961">
        <f>IFERROR(CS29*(1+INDEX(Inputs!$P$15:$P$25,MATCH('Cash Flows - Strike'!CT$2,Inputs!$L$15:$L$25))/12),0)</f>
        <v/>
      </c>
      <c r="CU29" s="961">
        <f>IFERROR(CT29*(1+INDEX(Inputs!$P$15:$P$25,MATCH('Cash Flows - Strike'!CU$2,Inputs!$L$15:$L$25))/12),0)</f>
        <v/>
      </c>
      <c r="CV29" s="961">
        <f>IFERROR(CU29*(1+INDEX(Inputs!$P$15:$P$25,MATCH('Cash Flows - Strike'!CV$2,Inputs!$L$15:$L$25))/12),0)</f>
        <v/>
      </c>
      <c r="CW29" s="961">
        <f>IFERROR(CV29*(1+INDEX(Inputs!$P$15:$P$25,MATCH('Cash Flows - Strike'!CW$2,Inputs!$L$15:$L$25))/12),0)</f>
        <v/>
      </c>
      <c r="CX29" s="961">
        <f>IFERROR(CW29*(1+INDEX(Inputs!$P$15:$P$25,MATCH('Cash Flows - Strike'!CX$2,Inputs!$L$15:$L$25))/12),0)</f>
        <v/>
      </c>
      <c r="CY29" s="961">
        <f>IFERROR(CX29*(1+INDEX(Inputs!$P$15:$P$25,MATCH('Cash Flows - Strike'!CY$2,Inputs!$L$15:$L$25))/12),0)</f>
        <v/>
      </c>
      <c r="CZ29" s="961">
        <f>IFERROR(CY29*(1+INDEX(Inputs!$P$15:$P$25,MATCH('Cash Flows - Strike'!CZ$2,Inputs!$L$15:$L$25))/12),0)</f>
        <v/>
      </c>
      <c r="DA29" s="961">
        <f>IFERROR(CZ29*(1+INDEX(Inputs!$P$15:$P$25,MATCH('Cash Flows - Strike'!DA$2,Inputs!$L$15:$L$25))/12),0)</f>
        <v/>
      </c>
      <c r="DB29" s="961">
        <f>IFERROR(DA29*(1+INDEX(Inputs!$P$15:$P$25,MATCH('Cash Flows - Strike'!DB$2,Inputs!$L$15:$L$25))/12),0)</f>
        <v/>
      </c>
      <c r="DC29" s="961">
        <f>IFERROR(DB29*(1+INDEX(Inputs!$P$15:$P$25,MATCH('Cash Flows - Strike'!DC$2,Inputs!$L$15:$L$25))/12),0)</f>
        <v/>
      </c>
      <c r="DD29" s="961">
        <f>IFERROR(DC29*(1+INDEX(Inputs!$P$15:$P$25,MATCH('Cash Flows - Strike'!DD$2,Inputs!$L$15:$L$25))/12),0)</f>
        <v/>
      </c>
      <c r="DE29" s="961">
        <f>IFERROR(DD29*(1+INDEX(Inputs!$P$15:$P$25,MATCH('Cash Flows - Strike'!DE$2,Inputs!$L$15:$L$25))/12),0)</f>
        <v/>
      </c>
      <c r="DF29" s="961">
        <f>IFERROR(DE29*(1+INDEX(Inputs!$P$15:$P$25,MATCH('Cash Flows - Strike'!DF$2,Inputs!$L$15:$L$25))/12),0)</f>
        <v/>
      </c>
      <c r="DG29" s="961">
        <f>IFERROR(DF29*(1+INDEX(Inputs!$P$15:$P$25,MATCH('Cash Flows - Strike'!DG$2,Inputs!$L$15:$L$25))/12),0)</f>
        <v/>
      </c>
      <c r="DH29" s="961">
        <f>IFERROR(DG29*(1+INDEX(Inputs!$P$15:$P$25,MATCH('Cash Flows - Strike'!DH$2,Inputs!$L$15:$L$25))/12),0)</f>
        <v/>
      </c>
      <c r="DI29" s="961">
        <f>IFERROR(DH29*(1+INDEX(Inputs!$P$15:$P$25,MATCH('Cash Flows - Strike'!DI$2,Inputs!$L$15:$L$25))/12),0)</f>
        <v/>
      </c>
      <c r="DJ29" s="961">
        <f>IFERROR(DI29*(1+INDEX(Inputs!$P$15:$P$25,MATCH('Cash Flows - Strike'!DJ$2,Inputs!$L$15:$L$25))/12),0)</f>
        <v/>
      </c>
      <c r="DK29" s="961">
        <f>IFERROR(DJ29*(1+INDEX(Inputs!$P$15:$P$25,MATCH('Cash Flows - Strike'!DK$2,Inputs!$L$15:$L$25))/12),0)</f>
        <v/>
      </c>
      <c r="DL29" s="961">
        <f>IFERROR(DK29*(1+INDEX(Inputs!$P$15:$P$25,MATCH('Cash Flows - Strike'!DL$2,Inputs!$L$15:$L$25))/12),0)</f>
        <v/>
      </c>
      <c r="DM29" s="961">
        <f>IFERROR(DL29*(1+INDEX(Inputs!$P$15:$P$25,MATCH('Cash Flows - Strike'!DM$2,Inputs!$L$15:$L$25))/12),0)</f>
        <v/>
      </c>
      <c r="DN29" s="961">
        <f>IFERROR(DM29*(1+INDEX(Inputs!$P$15:$P$25,MATCH('Cash Flows - Strike'!DN$2,Inputs!$L$15:$L$25))/12),0)</f>
        <v/>
      </c>
      <c r="DO29" s="961">
        <f>IFERROR(DN29*(1+INDEX(Inputs!$P$15:$P$25,MATCH('Cash Flows - Strike'!DO$2,Inputs!$L$15:$L$25))/12),0)</f>
        <v/>
      </c>
      <c r="DP29" s="961">
        <f>IFERROR(DO29*(1+INDEX(Inputs!$P$15:$P$25,MATCH('Cash Flows - Strike'!DP$2,Inputs!$L$15:$L$25))/12),0)</f>
        <v/>
      </c>
      <c r="DQ29" s="961">
        <f>IFERROR(DP29*(1+INDEX(Inputs!$P$15:$P$25,MATCH('Cash Flows - Strike'!DQ$2,Inputs!$L$15:$L$25))/12),0)</f>
        <v/>
      </c>
      <c r="DR29" s="961">
        <f>IFERROR(DQ29*(1+INDEX(Inputs!$P$15:$P$25,MATCH('Cash Flows - Strike'!DR$2,Inputs!$L$15:$L$25))/12),0)</f>
        <v/>
      </c>
      <c r="DS29" s="961">
        <f>IFERROR(DR29*(1+INDEX(Inputs!$P$15:$P$25,MATCH('Cash Flows - Strike'!DS$2,Inputs!$L$15:$L$25))/12),0)</f>
        <v/>
      </c>
      <c r="DT29" s="961">
        <f>IFERROR(DS29*(1+INDEX(Inputs!$P$15:$P$25,MATCH('Cash Flows - Strike'!DT$2,Inputs!$L$15:$L$25))/12),0)</f>
        <v/>
      </c>
      <c r="DU29" s="961">
        <f>IFERROR(DT29*(1+INDEX(Inputs!$P$15:$P$25,MATCH('Cash Flows - Strike'!DU$2,Inputs!$L$15:$L$25))/12),0)</f>
        <v/>
      </c>
      <c r="DV29" s="961">
        <f>IFERROR(DU29*(1+INDEX(Inputs!$P$15:$P$25,MATCH('Cash Flows - Strike'!DV$2,Inputs!$L$15:$L$25))/12),0)</f>
        <v/>
      </c>
      <c r="DW29" s="961">
        <f>IFERROR(DV29*(1+INDEX(Inputs!$P$15:$P$25,MATCH('Cash Flows - Strike'!DW$2,Inputs!$L$15:$L$25))/12),0)</f>
        <v/>
      </c>
      <c r="DX29" s="961">
        <f>IFERROR(DW29*(1+INDEX(Inputs!$P$15:$P$25,MATCH('Cash Flows - Strike'!DX$2,Inputs!$L$15:$L$25))/12),0)</f>
        <v/>
      </c>
      <c r="DY29" s="961">
        <f>IFERROR(DX29*(1+INDEX(Inputs!$P$15:$P$25,MATCH('Cash Flows - Strike'!DY$2,Inputs!$L$15:$L$25))/12),0)</f>
        <v/>
      </c>
      <c r="DZ29" s="961">
        <f>IFERROR(DY29*(1+INDEX(Inputs!$P$15:$P$25,MATCH('Cash Flows - Strike'!DZ$2,Inputs!$L$15:$L$25))/12),0)</f>
        <v/>
      </c>
      <c r="EA29" s="961">
        <f>IFERROR(DZ29*(1+INDEX(Inputs!$P$15:$P$25,MATCH('Cash Flows - Strike'!EA$2,Inputs!$L$15:$L$25))/12),0)</f>
        <v/>
      </c>
      <c r="EB29" s="961">
        <f>IFERROR(EA29*(1+INDEX(Inputs!$P$15:$P$25,MATCH('Cash Flows - Strike'!EB$2,Inputs!$L$15:$L$25))/12),0)</f>
        <v/>
      </c>
      <c r="EC29" s="961">
        <f>IFERROR(EB29*(1+INDEX(Inputs!$P$15:$P$25,MATCH('Cash Flows - Strike'!EC$2,Inputs!$L$15:$L$25))/12),0)</f>
        <v/>
      </c>
      <c r="ED29" s="961">
        <f>IFERROR(EC29*(1+INDEX(Inputs!$P$15:$P$25,MATCH('Cash Flows - Strike'!ED$2,Inputs!$L$15:$L$25))/12),0)</f>
        <v/>
      </c>
      <c r="EE29" s="961">
        <f>IFERROR(ED29*(1+INDEX(Inputs!$P$15:$P$25,MATCH('Cash Flows - Strike'!EE$2,Inputs!$L$15:$L$25))/12),0)</f>
        <v/>
      </c>
      <c r="EF29" s="961">
        <f>IFERROR(EE29*(1+INDEX(Inputs!$P$15:$P$25,MATCH('Cash Flows - Strike'!EF$2,Inputs!$L$15:$L$25))/12),0)</f>
        <v/>
      </c>
      <c r="EG29" s="961">
        <f>IFERROR(EF29*(1+INDEX(Inputs!$P$15:$P$25,MATCH('Cash Flows - Strike'!EG$2,Inputs!$L$15:$L$25))/12),0)</f>
        <v/>
      </c>
      <c r="EH29" s="961">
        <f>IFERROR(EG29*(1+INDEX(Inputs!$P$15:$P$25,MATCH('Cash Flows - Strike'!EH$2,Inputs!$L$15:$L$25))/12),0)</f>
        <v/>
      </c>
      <c r="EI29" s="961">
        <f>IFERROR(EH29*(1+INDEX(Inputs!$P$15:$P$25,MATCH('Cash Flows - Strike'!EI$2,Inputs!$L$15:$L$25))/12),0)</f>
        <v/>
      </c>
      <c r="EJ29" s="961">
        <f>IFERROR(EI29*(1+INDEX(Inputs!$P$15:$P$25,MATCH('Cash Flows - Strike'!EJ$2,Inputs!$L$15:$L$25))/12),0)</f>
        <v/>
      </c>
      <c r="EK29" s="961">
        <f>IFERROR(EJ29*(1+INDEX(Inputs!$P$15:$P$25,MATCH('Cash Flows - Strike'!EK$2,Inputs!$L$15:$L$25))/12),0)</f>
        <v/>
      </c>
      <c r="EL29" s="961">
        <f>IFERROR(EK29*(1+INDEX(Inputs!$P$15:$P$25,MATCH('Cash Flows - Strike'!EL$2,Inputs!$L$15:$L$25))/12),0)</f>
        <v/>
      </c>
      <c r="EM29" s="961">
        <f>IFERROR(EL29*(1+INDEX(Inputs!$P$15:$P$25,MATCH('Cash Flows - Strike'!EM$2,Inputs!$L$15:$L$25))/12),0)</f>
        <v/>
      </c>
      <c r="EN29" s="961">
        <f>IFERROR(EM29*(1+INDEX(Inputs!$P$15:$P$25,MATCH('Cash Flows - Strike'!EN$2,Inputs!$L$15:$L$25))/12),0)</f>
        <v/>
      </c>
      <c r="EO29" s="961">
        <f>IFERROR(EN29*(1+INDEX(Inputs!$P$15:$P$25,MATCH('Cash Flows - Strike'!EO$2,Inputs!$L$15:$L$25))/12),0)</f>
        <v/>
      </c>
      <c r="EP29" s="961">
        <f>IFERROR(EO29*(1+INDEX(Inputs!$P$15:$P$25,MATCH('Cash Flows - Strike'!EP$2,Inputs!$L$15:$L$25))/12),0)</f>
        <v/>
      </c>
      <c r="EQ29" s="961">
        <f>IFERROR(EP29*(1+INDEX(Inputs!$P$15:$P$25,MATCH('Cash Flows - Strike'!EQ$2,Inputs!$L$15:$L$25))/12),0)</f>
        <v/>
      </c>
      <c r="ER29" s="961">
        <f>IFERROR(EQ29*(1+INDEX(Inputs!$P$15:$P$25,MATCH('Cash Flows - Strike'!ER$2,Inputs!$L$15:$L$25))/12),0)</f>
        <v/>
      </c>
      <c r="ES29" s="961">
        <f>IFERROR(ER29*(1+INDEX(Inputs!$P$15:$P$25,MATCH('Cash Flows - Strike'!ES$2,Inputs!$L$15:$L$25))/12),0)</f>
        <v/>
      </c>
      <c r="ET29" s="961">
        <f>IFERROR(ES29*(1+INDEX(Inputs!$P$15:$P$25,MATCH('Cash Flows - Strike'!ET$2,Inputs!$L$15:$L$25))/12),0)</f>
        <v/>
      </c>
      <c r="EU29" s="961">
        <f>IFERROR(ET29*(1+INDEX(Inputs!$P$15:$P$25,MATCH('Cash Flows - Strike'!EU$2,Inputs!$L$15:$L$25))/12),0)</f>
        <v/>
      </c>
      <c r="EV29" s="961">
        <f>IFERROR(EU29*(1+INDEX(Inputs!$P$15:$P$25,MATCH('Cash Flows - Strike'!EV$2,Inputs!$L$15:$L$25))/12),0)</f>
        <v/>
      </c>
    </row>
    <row r="30" ht="15" customHeight="1" s="546">
      <c r="C30" s="970">
        <f>R30</f>
        <v/>
      </c>
      <c r="D30" s="986" t="n"/>
      <c r="E30" s="987">
        <f>Inputs!I32</f>
        <v/>
      </c>
      <c r="F30" s="988">
        <f>Inputs!J32</f>
        <v/>
      </c>
      <c r="G30" s="961">
        <f>SUMIFS($U30:$EW30,$U$2:$EW$2,G$2)</f>
        <v/>
      </c>
      <c r="H30" s="961">
        <f>SUMIFS($U30:$EW30,$U$2:$EW$2,H$2)</f>
        <v/>
      </c>
      <c r="I30" s="961">
        <f>SUMIFS($U30:$EW30,$U$2:$EW$2,I$2)</f>
        <v/>
      </c>
      <c r="J30" s="961">
        <f>SUMIFS($U30:$EW30,$U$2:$EW$2,J$2)</f>
        <v/>
      </c>
      <c r="K30" s="961">
        <f>SUMIFS($U30:$EW30,$U$2:$EW$2,K$2)</f>
        <v/>
      </c>
      <c r="L30" s="961">
        <f>SUMIFS($U30:$EW30,$U$2:$EW$2,L$2)</f>
        <v/>
      </c>
      <c r="M30" s="961">
        <f>SUMIFS($U30:$EW30,$U$2:$EW$2,M$2)</f>
        <v/>
      </c>
      <c r="N30" s="961">
        <f>SUMIFS($U30:$EW30,$U$2:$EW$2,N$2)</f>
        <v/>
      </c>
      <c r="O30" s="961">
        <f>SUMIFS($U30:$EW30,$U$2:$EW$2,O$2)</f>
        <v/>
      </c>
      <c r="P30" s="962">
        <f>SUMIFS($U30:$EW30,$U$2:$EW$2,P$2)</f>
        <v/>
      </c>
      <c r="R30" s="759">
        <f>Inputs!G32</f>
        <v/>
      </c>
      <c r="U30" s="961">
        <f>(Inputs!$J32*Units)/12</f>
        <v/>
      </c>
      <c r="V30" s="961">
        <f>IFERROR(U30*(1+INDEX(Inputs!$P$15:$P$25,MATCH('Cash Flows - Strike'!V$2,Inputs!$L$15:$L$25))/12),0)</f>
        <v/>
      </c>
      <c r="W30" s="961">
        <f>IFERROR(V30*(1+INDEX(Inputs!$P$15:$P$25,MATCH('Cash Flows - Strike'!W$2,Inputs!$L$15:$L$25))/12),0)</f>
        <v/>
      </c>
      <c r="X30" s="961">
        <f>IFERROR(W30*(1+INDEX(Inputs!$P$15:$P$25,MATCH('Cash Flows - Strike'!X$2,Inputs!$L$15:$L$25))/12),0)</f>
        <v/>
      </c>
      <c r="Y30" s="961">
        <f>IFERROR(X30*(1+INDEX(Inputs!$P$15:$P$25,MATCH('Cash Flows - Strike'!Y$2,Inputs!$L$15:$L$25))/12),0)</f>
        <v/>
      </c>
      <c r="Z30" s="961">
        <f>IFERROR(Y30*(1+INDEX(Inputs!$P$15:$P$25,MATCH('Cash Flows - Strike'!Z$2,Inputs!$L$15:$L$25))/12),0)</f>
        <v/>
      </c>
      <c r="AA30" s="961">
        <f>IFERROR(Z30*(1+INDEX(Inputs!$P$15:$P$25,MATCH('Cash Flows - Strike'!AA$2,Inputs!$L$15:$L$25))/12),0)</f>
        <v/>
      </c>
      <c r="AB30" s="961">
        <f>IFERROR(AA30*(1+INDEX(Inputs!$P$15:$P$25,MATCH('Cash Flows - Strike'!AB$2,Inputs!$L$15:$L$25))/12),0)</f>
        <v/>
      </c>
      <c r="AC30" s="961">
        <f>IFERROR(AB30*(1+INDEX(Inputs!$P$15:$P$25,MATCH('Cash Flows - Strike'!AC$2,Inputs!$L$15:$L$25))/12),0)</f>
        <v/>
      </c>
      <c r="AD30" s="961">
        <f>IFERROR(AC30*(1+INDEX(Inputs!$P$15:$P$25,MATCH('Cash Flows - Strike'!AD$2,Inputs!$L$15:$L$25))/12),0)</f>
        <v/>
      </c>
      <c r="AE30" s="961">
        <f>IFERROR(AD30*(1+INDEX(Inputs!$P$15:$P$25,MATCH('Cash Flows - Strike'!AE$2,Inputs!$L$15:$L$25))/12),0)</f>
        <v/>
      </c>
      <c r="AF30" s="961">
        <f>IFERROR(AE30*(1+INDEX(Inputs!$P$15:$P$25,MATCH('Cash Flows - Strike'!AF$2,Inputs!$L$15:$L$25))/12),0)</f>
        <v/>
      </c>
      <c r="AG30" s="961">
        <f>IFERROR(AF30*(1+INDEX(Inputs!$P$15:$P$25,MATCH('Cash Flows - Strike'!AG$2,Inputs!$L$15:$L$25))/12),0)</f>
        <v/>
      </c>
      <c r="AH30" s="961">
        <f>IFERROR(AG30*(1+INDEX(Inputs!$P$15:$P$25,MATCH('Cash Flows - Strike'!AH$2,Inputs!$L$15:$L$25))/12),0)</f>
        <v/>
      </c>
      <c r="AI30" s="961">
        <f>IFERROR(AH30*(1+INDEX(Inputs!$P$15:$P$25,MATCH('Cash Flows - Strike'!AI$2,Inputs!$L$15:$L$25))/12),0)</f>
        <v/>
      </c>
      <c r="AJ30" s="961">
        <f>IFERROR(AI30*(1+INDEX(Inputs!$P$15:$P$25,MATCH('Cash Flows - Strike'!AJ$2,Inputs!$L$15:$L$25))/12),0)</f>
        <v/>
      </c>
      <c r="AK30" s="961">
        <f>IFERROR(AJ30*(1+INDEX(Inputs!$P$15:$P$25,MATCH('Cash Flows - Strike'!AK$2,Inputs!$L$15:$L$25))/12),0)</f>
        <v/>
      </c>
      <c r="AL30" s="961">
        <f>IFERROR(AK30*(1+INDEX(Inputs!$P$15:$P$25,MATCH('Cash Flows - Strike'!AL$2,Inputs!$L$15:$L$25))/12),0)</f>
        <v/>
      </c>
      <c r="AM30" s="961">
        <f>IFERROR(AL30*(1+INDEX(Inputs!$P$15:$P$25,MATCH('Cash Flows - Strike'!AM$2,Inputs!$L$15:$L$25))/12),0)</f>
        <v/>
      </c>
      <c r="AN30" s="961">
        <f>IFERROR(AM30*(1+INDEX(Inputs!$P$15:$P$25,MATCH('Cash Flows - Strike'!AN$2,Inputs!$L$15:$L$25))/12),0)</f>
        <v/>
      </c>
      <c r="AO30" s="961">
        <f>IFERROR(AN30*(1+INDEX(Inputs!$P$15:$P$25,MATCH('Cash Flows - Strike'!AO$2,Inputs!$L$15:$L$25))/12),0)</f>
        <v/>
      </c>
      <c r="AP30" s="961">
        <f>IFERROR(AO30*(1+INDEX(Inputs!$P$15:$P$25,MATCH('Cash Flows - Strike'!AP$2,Inputs!$L$15:$L$25))/12),0)</f>
        <v/>
      </c>
      <c r="AQ30" s="961">
        <f>IFERROR(AP30*(1+INDEX(Inputs!$P$15:$P$25,MATCH('Cash Flows - Strike'!AQ$2,Inputs!$L$15:$L$25))/12),0)</f>
        <v/>
      </c>
      <c r="AR30" s="961">
        <f>IFERROR(AQ30*(1+INDEX(Inputs!$P$15:$P$25,MATCH('Cash Flows - Strike'!AR$2,Inputs!$L$15:$L$25))/12),0)</f>
        <v/>
      </c>
      <c r="AS30" s="961">
        <f>IFERROR(AR30*(1+INDEX(Inputs!$P$15:$P$25,MATCH('Cash Flows - Strike'!AS$2,Inputs!$L$15:$L$25))/12),0)</f>
        <v/>
      </c>
      <c r="AT30" s="961">
        <f>IFERROR(AS30*(1+INDEX(Inputs!$P$15:$P$25,MATCH('Cash Flows - Strike'!AT$2,Inputs!$L$15:$L$25))/12),0)</f>
        <v/>
      </c>
      <c r="AU30" s="961">
        <f>IFERROR(AT30*(1+INDEX(Inputs!$P$15:$P$25,MATCH('Cash Flows - Strike'!AU$2,Inputs!$L$15:$L$25))/12),0)</f>
        <v/>
      </c>
      <c r="AV30" s="961">
        <f>IFERROR(AU30*(1+INDEX(Inputs!$P$15:$P$25,MATCH('Cash Flows - Strike'!AV$2,Inputs!$L$15:$L$25))/12),0)</f>
        <v/>
      </c>
      <c r="AW30" s="961">
        <f>IFERROR(AV30*(1+INDEX(Inputs!$P$15:$P$25,MATCH('Cash Flows - Strike'!AW$2,Inputs!$L$15:$L$25))/12),0)</f>
        <v/>
      </c>
      <c r="AX30" s="961">
        <f>IFERROR(AW30*(1+INDEX(Inputs!$P$15:$P$25,MATCH('Cash Flows - Strike'!AX$2,Inputs!$L$15:$L$25))/12),0)</f>
        <v/>
      </c>
      <c r="AY30" s="961">
        <f>IFERROR(AX30*(1+INDEX(Inputs!$P$15:$P$25,MATCH('Cash Flows - Strike'!AY$2,Inputs!$L$15:$L$25))/12),0)</f>
        <v/>
      </c>
      <c r="AZ30" s="961">
        <f>IFERROR(AY30*(1+INDEX(Inputs!$P$15:$P$25,MATCH('Cash Flows - Strike'!AZ$2,Inputs!$L$15:$L$25))/12),0)</f>
        <v/>
      </c>
      <c r="BA30" s="961">
        <f>IFERROR(AZ30*(1+INDEX(Inputs!$P$15:$P$25,MATCH('Cash Flows - Strike'!BA$2,Inputs!$L$15:$L$25))/12),0)</f>
        <v/>
      </c>
      <c r="BB30" s="961">
        <f>IFERROR(BA30*(1+INDEX(Inputs!$P$15:$P$25,MATCH('Cash Flows - Strike'!BB$2,Inputs!$L$15:$L$25))/12),0)</f>
        <v/>
      </c>
      <c r="BC30" s="961">
        <f>IFERROR(BB30*(1+INDEX(Inputs!$P$15:$P$25,MATCH('Cash Flows - Strike'!BC$2,Inputs!$L$15:$L$25))/12),0)</f>
        <v/>
      </c>
      <c r="BD30" s="961">
        <f>IFERROR(BC30*(1+INDEX(Inputs!$P$15:$P$25,MATCH('Cash Flows - Strike'!BD$2,Inputs!$L$15:$L$25))/12),0)</f>
        <v/>
      </c>
      <c r="BE30" s="961">
        <f>IFERROR(BD30*(1+INDEX(Inputs!$P$15:$P$25,MATCH('Cash Flows - Strike'!BE$2,Inputs!$L$15:$L$25))/12),0)</f>
        <v/>
      </c>
      <c r="BF30" s="961">
        <f>IFERROR(BE30*(1+INDEX(Inputs!$P$15:$P$25,MATCH('Cash Flows - Strike'!BF$2,Inputs!$L$15:$L$25))/12),0)</f>
        <v/>
      </c>
      <c r="BG30" s="961">
        <f>IFERROR(BF30*(1+INDEX(Inputs!$P$15:$P$25,MATCH('Cash Flows - Strike'!BG$2,Inputs!$L$15:$L$25))/12),0)</f>
        <v/>
      </c>
      <c r="BH30" s="961">
        <f>IFERROR(BG30*(1+INDEX(Inputs!$P$15:$P$25,MATCH('Cash Flows - Strike'!BH$2,Inputs!$L$15:$L$25))/12),0)</f>
        <v/>
      </c>
      <c r="BI30" s="961">
        <f>IFERROR(BH30*(1+INDEX(Inputs!$P$15:$P$25,MATCH('Cash Flows - Strike'!BI$2,Inputs!$L$15:$L$25))/12),0)</f>
        <v/>
      </c>
      <c r="BJ30" s="961">
        <f>IFERROR(BI30*(1+INDEX(Inputs!$P$15:$P$25,MATCH('Cash Flows - Strike'!BJ$2,Inputs!$L$15:$L$25))/12),0)</f>
        <v/>
      </c>
      <c r="BK30" s="961">
        <f>IFERROR(BJ30*(1+INDEX(Inputs!$P$15:$P$25,MATCH('Cash Flows - Strike'!BK$2,Inputs!$L$15:$L$25))/12),0)</f>
        <v/>
      </c>
      <c r="BL30" s="961">
        <f>IFERROR(BK30*(1+INDEX(Inputs!$P$15:$P$25,MATCH('Cash Flows - Strike'!BL$2,Inputs!$L$15:$L$25))/12),0)</f>
        <v/>
      </c>
      <c r="BM30" s="961">
        <f>IFERROR(BL30*(1+INDEX(Inputs!$P$15:$P$25,MATCH('Cash Flows - Strike'!BM$2,Inputs!$L$15:$L$25))/12),0)</f>
        <v/>
      </c>
      <c r="BN30" s="961">
        <f>IFERROR(BM30*(1+INDEX(Inputs!$P$15:$P$25,MATCH('Cash Flows - Strike'!BN$2,Inputs!$L$15:$L$25))/12),0)</f>
        <v/>
      </c>
      <c r="BO30" s="961">
        <f>IFERROR(BN30*(1+INDEX(Inputs!$P$15:$P$25,MATCH('Cash Flows - Strike'!BO$2,Inputs!$L$15:$L$25))/12),0)</f>
        <v/>
      </c>
      <c r="BP30" s="961">
        <f>IFERROR(BO30*(1+INDEX(Inputs!$P$15:$P$25,MATCH('Cash Flows - Strike'!BP$2,Inputs!$L$15:$L$25))/12),0)</f>
        <v/>
      </c>
      <c r="BQ30" s="961">
        <f>IFERROR(BP30*(1+INDEX(Inputs!$P$15:$P$25,MATCH('Cash Flows - Strike'!BQ$2,Inputs!$L$15:$L$25))/12),0)</f>
        <v/>
      </c>
      <c r="BR30" s="961">
        <f>IFERROR(BQ30*(1+INDEX(Inputs!$P$15:$P$25,MATCH('Cash Flows - Strike'!BR$2,Inputs!$L$15:$L$25))/12),0)</f>
        <v/>
      </c>
      <c r="BS30" s="961">
        <f>IFERROR(BR30*(1+INDEX(Inputs!$P$15:$P$25,MATCH('Cash Flows - Strike'!BS$2,Inputs!$L$15:$L$25))/12),0)</f>
        <v/>
      </c>
      <c r="BT30" s="961">
        <f>IFERROR(BS30*(1+INDEX(Inputs!$P$15:$P$25,MATCH('Cash Flows - Strike'!BT$2,Inputs!$L$15:$L$25))/12),0)</f>
        <v/>
      </c>
      <c r="BU30" s="961">
        <f>IFERROR(BT30*(1+INDEX(Inputs!$P$15:$P$25,MATCH('Cash Flows - Strike'!BU$2,Inputs!$L$15:$L$25))/12),0)</f>
        <v/>
      </c>
      <c r="BV30" s="961">
        <f>IFERROR(BU30*(1+INDEX(Inputs!$P$15:$P$25,MATCH('Cash Flows - Strike'!BV$2,Inputs!$L$15:$L$25))/12),0)</f>
        <v/>
      </c>
      <c r="BW30" s="961">
        <f>IFERROR(BV30*(1+INDEX(Inputs!$P$15:$P$25,MATCH('Cash Flows - Strike'!BW$2,Inputs!$L$15:$L$25))/12),0)</f>
        <v/>
      </c>
      <c r="BX30" s="961">
        <f>IFERROR(BW30*(1+INDEX(Inputs!$P$15:$P$25,MATCH('Cash Flows - Strike'!BX$2,Inputs!$L$15:$L$25))/12),0)</f>
        <v/>
      </c>
      <c r="BY30" s="961">
        <f>IFERROR(BX30*(1+INDEX(Inputs!$P$15:$P$25,MATCH('Cash Flows - Strike'!BY$2,Inputs!$L$15:$L$25))/12),0)</f>
        <v/>
      </c>
      <c r="BZ30" s="961">
        <f>IFERROR(BY30*(1+INDEX(Inputs!$P$15:$P$25,MATCH('Cash Flows - Strike'!BZ$2,Inputs!$L$15:$L$25))/12),0)</f>
        <v/>
      </c>
      <c r="CA30" s="961">
        <f>IFERROR(BZ30*(1+INDEX(Inputs!$P$15:$P$25,MATCH('Cash Flows - Strike'!CA$2,Inputs!$L$15:$L$25))/12),0)</f>
        <v/>
      </c>
      <c r="CB30" s="961">
        <f>IFERROR(CA30*(1+INDEX(Inputs!$P$15:$P$25,MATCH('Cash Flows - Strike'!CB$2,Inputs!$L$15:$L$25))/12),0)</f>
        <v/>
      </c>
      <c r="CC30" s="961">
        <f>IFERROR(CB30*(1+INDEX(Inputs!$P$15:$P$25,MATCH('Cash Flows - Strike'!CC$2,Inputs!$L$15:$L$25))/12),0)</f>
        <v/>
      </c>
      <c r="CD30" s="961">
        <f>IFERROR(CC30*(1+INDEX(Inputs!$P$15:$P$25,MATCH('Cash Flows - Strike'!CD$2,Inputs!$L$15:$L$25))/12),0)</f>
        <v/>
      </c>
      <c r="CE30" s="961">
        <f>IFERROR(CD30*(1+INDEX(Inputs!$P$15:$P$25,MATCH('Cash Flows - Strike'!CE$2,Inputs!$L$15:$L$25))/12),0)</f>
        <v/>
      </c>
      <c r="CF30" s="961">
        <f>IFERROR(CE30*(1+INDEX(Inputs!$P$15:$P$25,MATCH('Cash Flows - Strike'!CF$2,Inputs!$L$15:$L$25))/12),0)</f>
        <v/>
      </c>
      <c r="CG30" s="961">
        <f>IFERROR(CF30*(1+INDEX(Inputs!$P$15:$P$25,MATCH('Cash Flows - Strike'!CG$2,Inputs!$L$15:$L$25))/12),0)</f>
        <v/>
      </c>
      <c r="CH30" s="961">
        <f>IFERROR(CG30*(1+INDEX(Inputs!$P$15:$P$25,MATCH('Cash Flows - Strike'!CH$2,Inputs!$L$15:$L$25))/12),0)</f>
        <v/>
      </c>
      <c r="CI30" s="961">
        <f>IFERROR(CH30*(1+INDEX(Inputs!$P$15:$P$25,MATCH('Cash Flows - Strike'!CI$2,Inputs!$L$15:$L$25))/12),0)</f>
        <v/>
      </c>
      <c r="CJ30" s="961">
        <f>IFERROR(CI30*(1+INDEX(Inputs!$P$15:$P$25,MATCH('Cash Flows - Strike'!CJ$2,Inputs!$L$15:$L$25))/12),0)</f>
        <v/>
      </c>
      <c r="CK30" s="961">
        <f>IFERROR(CJ30*(1+INDEX(Inputs!$P$15:$P$25,MATCH('Cash Flows - Strike'!CK$2,Inputs!$L$15:$L$25))/12),0)</f>
        <v/>
      </c>
      <c r="CL30" s="961">
        <f>IFERROR(CK30*(1+INDEX(Inputs!$P$15:$P$25,MATCH('Cash Flows - Strike'!CL$2,Inputs!$L$15:$L$25))/12),0)</f>
        <v/>
      </c>
      <c r="CM30" s="961">
        <f>IFERROR(CL30*(1+INDEX(Inputs!$P$15:$P$25,MATCH('Cash Flows - Strike'!CM$2,Inputs!$L$15:$L$25))/12),0)</f>
        <v/>
      </c>
      <c r="CN30" s="961">
        <f>IFERROR(CM30*(1+INDEX(Inputs!$P$15:$P$25,MATCH('Cash Flows - Strike'!CN$2,Inputs!$L$15:$L$25))/12),0)</f>
        <v/>
      </c>
      <c r="CO30" s="961">
        <f>IFERROR(CN30*(1+INDEX(Inputs!$P$15:$P$25,MATCH('Cash Flows - Strike'!CO$2,Inputs!$L$15:$L$25))/12),0)</f>
        <v/>
      </c>
      <c r="CP30" s="961">
        <f>IFERROR(CO30*(1+INDEX(Inputs!$P$15:$P$25,MATCH('Cash Flows - Strike'!CP$2,Inputs!$L$15:$L$25))/12),0)</f>
        <v/>
      </c>
      <c r="CQ30" s="961">
        <f>IFERROR(CP30*(1+INDEX(Inputs!$P$15:$P$25,MATCH('Cash Flows - Strike'!CQ$2,Inputs!$L$15:$L$25))/12),0)</f>
        <v/>
      </c>
      <c r="CR30" s="961">
        <f>IFERROR(CQ30*(1+INDEX(Inputs!$P$15:$P$25,MATCH('Cash Flows - Strike'!CR$2,Inputs!$L$15:$L$25))/12),0)</f>
        <v/>
      </c>
      <c r="CS30" s="961">
        <f>IFERROR(CR30*(1+INDEX(Inputs!$P$15:$P$25,MATCH('Cash Flows - Strike'!CS$2,Inputs!$L$15:$L$25))/12),0)</f>
        <v/>
      </c>
      <c r="CT30" s="961">
        <f>IFERROR(CS30*(1+INDEX(Inputs!$P$15:$P$25,MATCH('Cash Flows - Strike'!CT$2,Inputs!$L$15:$L$25))/12),0)</f>
        <v/>
      </c>
      <c r="CU30" s="961">
        <f>IFERROR(CT30*(1+INDEX(Inputs!$P$15:$P$25,MATCH('Cash Flows - Strike'!CU$2,Inputs!$L$15:$L$25))/12),0)</f>
        <v/>
      </c>
      <c r="CV30" s="961">
        <f>IFERROR(CU30*(1+INDEX(Inputs!$P$15:$P$25,MATCH('Cash Flows - Strike'!CV$2,Inputs!$L$15:$L$25))/12),0)</f>
        <v/>
      </c>
      <c r="CW30" s="961">
        <f>IFERROR(CV30*(1+INDEX(Inputs!$P$15:$P$25,MATCH('Cash Flows - Strike'!CW$2,Inputs!$L$15:$L$25))/12),0)</f>
        <v/>
      </c>
      <c r="CX30" s="961">
        <f>IFERROR(CW30*(1+INDEX(Inputs!$P$15:$P$25,MATCH('Cash Flows - Strike'!CX$2,Inputs!$L$15:$L$25))/12),0)</f>
        <v/>
      </c>
      <c r="CY30" s="961">
        <f>IFERROR(CX30*(1+INDEX(Inputs!$P$15:$P$25,MATCH('Cash Flows - Strike'!CY$2,Inputs!$L$15:$L$25))/12),0)</f>
        <v/>
      </c>
      <c r="CZ30" s="961">
        <f>IFERROR(CY30*(1+INDEX(Inputs!$P$15:$P$25,MATCH('Cash Flows - Strike'!CZ$2,Inputs!$L$15:$L$25))/12),0)</f>
        <v/>
      </c>
      <c r="DA30" s="961">
        <f>IFERROR(CZ30*(1+INDEX(Inputs!$P$15:$P$25,MATCH('Cash Flows - Strike'!DA$2,Inputs!$L$15:$L$25))/12),0)</f>
        <v/>
      </c>
      <c r="DB30" s="961">
        <f>IFERROR(DA30*(1+INDEX(Inputs!$P$15:$P$25,MATCH('Cash Flows - Strike'!DB$2,Inputs!$L$15:$L$25))/12),0)</f>
        <v/>
      </c>
      <c r="DC30" s="961">
        <f>IFERROR(DB30*(1+INDEX(Inputs!$P$15:$P$25,MATCH('Cash Flows - Strike'!DC$2,Inputs!$L$15:$L$25))/12),0)</f>
        <v/>
      </c>
      <c r="DD30" s="961">
        <f>IFERROR(DC30*(1+INDEX(Inputs!$P$15:$P$25,MATCH('Cash Flows - Strike'!DD$2,Inputs!$L$15:$L$25))/12),0)</f>
        <v/>
      </c>
      <c r="DE30" s="961">
        <f>IFERROR(DD30*(1+INDEX(Inputs!$P$15:$P$25,MATCH('Cash Flows - Strike'!DE$2,Inputs!$L$15:$L$25))/12),0)</f>
        <v/>
      </c>
      <c r="DF30" s="961">
        <f>IFERROR(DE30*(1+INDEX(Inputs!$P$15:$P$25,MATCH('Cash Flows - Strike'!DF$2,Inputs!$L$15:$L$25))/12),0)</f>
        <v/>
      </c>
      <c r="DG30" s="961">
        <f>IFERROR(DF30*(1+INDEX(Inputs!$P$15:$P$25,MATCH('Cash Flows - Strike'!DG$2,Inputs!$L$15:$L$25))/12),0)</f>
        <v/>
      </c>
      <c r="DH30" s="961">
        <f>IFERROR(DG30*(1+INDEX(Inputs!$P$15:$P$25,MATCH('Cash Flows - Strike'!DH$2,Inputs!$L$15:$L$25))/12),0)</f>
        <v/>
      </c>
      <c r="DI30" s="961">
        <f>IFERROR(DH30*(1+INDEX(Inputs!$P$15:$P$25,MATCH('Cash Flows - Strike'!DI$2,Inputs!$L$15:$L$25))/12),0)</f>
        <v/>
      </c>
      <c r="DJ30" s="961">
        <f>IFERROR(DI30*(1+INDEX(Inputs!$P$15:$P$25,MATCH('Cash Flows - Strike'!DJ$2,Inputs!$L$15:$L$25))/12),0)</f>
        <v/>
      </c>
      <c r="DK30" s="961">
        <f>IFERROR(DJ30*(1+INDEX(Inputs!$P$15:$P$25,MATCH('Cash Flows - Strike'!DK$2,Inputs!$L$15:$L$25))/12),0)</f>
        <v/>
      </c>
      <c r="DL30" s="961">
        <f>IFERROR(DK30*(1+INDEX(Inputs!$P$15:$P$25,MATCH('Cash Flows - Strike'!DL$2,Inputs!$L$15:$L$25))/12),0)</f>
        <v/>
      </c>
      <c r="DM30" s="961">
        <f>IFERROR(DL30*(1+INDEX(Inputs!$P$15:$P$25,MATCH('Cash Flows - Strike'!DM$2,Inputs!$L$15:$L$25))/12),0)</f>
        <v/>
      </c>
      <c r="DN30" s="961">
        <f>IFERROR(DM30*(1+INDEX(Inputs!$P$15:$P$25,MATCH('Cash Flows - Strike'!DN$2,Inputs!$L$15:$L$25))/12),0)</f>
        <v/>
      </c>
      <c r="DO30" s="961">
        <f>IFERROR(DN30*(1+INDEX(Inputs!$P$15:$P$25,MATCH('Cash Flows - Strike'!DO$2,Inputs!$L$15:$L$25))/12),0)</f>
        <v/>
      </c>
      <c r="DP30" s="961">
        <f>IFERROR(DO30*(1+INDEX(Inputs!$P$15:$P$25,MATCH('Cash Flows - Strike'!DP$2,Inputs!$L$15:$L$25))/12),0)</f>
        <v/>
      </c>
      <c r="DQ30" s="961">
        <f>IFERROR(DP30*(1+INDEX(Inputs!$P$15:$P$25,MATCH('Cash Flows - Strike'!DQ$2,Inputs!$L$15:$L$25))/12),0)</f>
        <v/>
      </c>
      <c r="DR30" s="961">
        <f>IFERROR(DQ30*(1+INDEX(Inputs!$P$15:$P$25,MATCH('Cash Flows - Strike'!DR$2,Inputs!$L$15:$L$25))/12),0)</f>
        <v/>
      </c>
      <c r="DS30" s="961">
        <f>IFERROR(DR30*(1+INDEX(Inputs!$P$15:$P$25,MATCH('Cash Flows - Strike'!DS$2,Inputs!$L$15:$L$25))/12),0)</f>
        <v/>
      </c>
      <c r="DT30" s="961">
        <f>IFERROR(DS30*(1+INDEX(Inputs!$P$15:$P$25,MATCH('Cash Flows - Strike'!DT$2,Inputs!$L$15:$L$25))/12),0)</f>
        <v/>
      </c>
      <c r="DU30" s="961">
        <f>IFERROR(DT30*(1+INDEX(Inputs!$P$15:$P$25,MATCH('Cash Flows - Strike'!DU$2,Inputs!$L$15:$L$25))/12),0)</f>
        <v/>
      </c>
      <c r="DV30" s="961">
        <f>IFERROR(DU30*(1+INDEX(Inputs!$P$15:$P$25,MATCH('Cash Flows - Strike'!DV$2,Inputs!$L$15:$L$25))/12),0)</f>
        <v/>
      </c>
      <c r="DW30" s="961">
        <f>IFERROR(DV30*(1+INDEX(Inputs!$P$15:$P$25,MATCH('Cash Flows - Strike'!DW$2,Inputs!$L$15:$L$25))/12),0)</f>
        <v/>
      </c>
      <c r="DX30" s="961">
        <f>IFERROR(DW30*(1+INDEX(Inputs!$P$15:$P$25,MATCH('Cash Flows - Strike'!DX$2,Inputs!$L$15:$L$25))/12),0)</f>
        <v/>
      </c>
      <c r="DY30" s="961">
        <f>IFERROR(DX30*(1+INDEX(Inputs!$P$15:$P$25,MATCH('Cash Flows - Strike'!DY$2,Inputs!$L$15:$L$25))/12),0)</f>
        <v/>
      </c>
      <c r="DZ30" s="961">
        <f>IFERROR(DY30*(1+INDEX(Inputs!$P$15:$P$25,MATCH('Cash Flows - Strike'!DZ$2,Inputs!$L$15:$L$25))/12),0)</f>
        <v/>
      </c>
      <c r="EA30" s="961">
        <f>IFERROR(DZ30*(1+INDEX(Inputs!$P$15:$P$25,MATCH('Cash Flows - Strike'!EA$2,Inputs!$L$15:$L$25))/12),0)</f>
        <v/>
      </c>
      <c r="EB30" s="961">
        <f>IFERROR(EA30*(1+INDEX(Inputs!$P$15:$P$25,MATCH('Cash Flows - Strike'!EB$2,Inputs!$L$15:$L$25))/12),0)</f>
        <v/>
      </c>
      <c r="EC30" s="961">
        <f>IFERROR(EB30*(1+INDEX(Inputs!$P$15:$P$25,MATCH('Cash Flows - Strike'!EC$2,Inputs!$L$15:$L$25))/12),0)</f>
        <v/>
      </c>
      <c r="ED30" s="961">
        <f>IFERROR(EC30*(1+INDEX(Inputs!$P$15:$P$25,MATCH('Cash Flows - Strike'!ED$2,Inputs!$L$15:$L$25))/12),0)</f>
        <v/>
      </c>
      <c r="EE30" s="961">
        <f>IFERROR(ED30*(1+INDEX(Inputs!$P$15:$P$25,MATCH('Cash Flows - Strike'!EE$2,Inputs!$L$15:$L$25))/12),0)</f>
        <v/>
      </c>
      <c r="EF30" s="961">
        <f>IFERROR(EE30*(1+INDEX(Inputs!$P$15:$P$25,MATCH('Cash Flows - Strike'!EF$2,Inputs!$L$15:$L$25))/12),0)</f>
        <v/>
      </c>
      <c r="EG30" s="961">
        <f>IFERROR(EF30*(1+INDEX(Inputs!$P$15:$P$25,MATCH('Cash Flows - Strike'!EG$2,Inputs!$L$15:$L$25))/12),0)</f>
        <v/>
      </c>
      <c r="EH30" s="961">
        <f>IFERROR(EG30*(1+INDEX(Inputs!$P$15:$P$25,MATCH('Cash Flows - Strike'!EH$2,Inputs!$L$15:$L$25))/12),0)</f>
        <v/>
      </c>
      <c r="EI30" s="961">
        <f>IFERROR(EH30*(1+INDEX(Inputs!$P$15:$P$25,MATCH('Cash Flows - Strike'!EI$2,Inputs!$L$15:$L$25))/12),0)</f>
        <v/>
      </c>
      <c r="EJ30" s="961">
        <f>IFERROR(EI30*(1+INDEX(Inputs!$P$15:$P$25,MATCH('Cash Flows - Strike'!EJ$2,Inputs!$L$15:$L$25))/12),0)</f>
        <v/>
      </c>
      <c r="EK30" s="961">
        <f>IFERROR(EJ30*(1+INDEX(Inputs!$P$15:$P$25,MATCH('Cash Flows - Strike'!EK$2,Inputs!$L$15:$L$25))/12),0)</f>
        <v/>
      </c>
      <c r="EL30" s="961">
        <f>IFERROR(EK30*(1+INDEX(Inputs!$P$15:$P$25,MATCH('Cash Flows - Strike'!EL$2,Inputs!$L$15:$L$25))/12),0)</f>
        <v/>
      </c>
      <c r="EM30" s="961">
        <f>IFERROR(EL30*(1+INDEX(Inputs!$P$15:$P$25,MATCH('Cash Flows - Strike'!EM$2,Inputs!$L$15:$L$25))/12),0)</f>
        <v/>
      </c>
      <c r="EN30" s="961">
        <f>IFERROR(EM30*(1+INDEX(Inputs!$P$15:$P$25,MATCH('Cash Flows - Strike'!EN$2,Inputs!$L$15:$L$25))/12),0)</f>
        <v/>
      </c>
      <c r="EO30" s="961">
        <f>IFERROR(EN30*(1+INDEX(Inputs!$P$15:$P$25,MATCH('Cash Flows - Strike'!EO$2,Inputs!$L$15:$L$25))/12),0)</f>
        <v/>
      </c>
      <c r="EP30" s="961">
        <f>IFERROR(EO30*(1+INDEX(Inputs!$P$15:$P$25,MATCH('Cash Flows - Strike'!EP$2,Inputs!$L$15:$L$25))/12),0)</f>
        <v/>
      </c>
      <c r="EQ30" s="961">
        <f>IFERROR(EP30*(1+INDEX(Inputs!$P$15:$P$25,MATCH('Cash Flows - Strike'!EQ$2,Inputs!$L$15:$L$25))/12),0)</f>
        <v/>
      </c>
      <c r="ER30" s="961">
        <f>IFERROR(EQ30*(1+INDEX(Inputs!$P$15:$P$25,MATCH('Cash Flows - Strike'!ER$2,Inputs!$L$15:$L$25))/12),0)</f>
        <v/>
      </c>
      <c r="ES30" s="961">
        <f>IFERROR(ER30*(1+INDEX(Inputs!$P$15:$P$25,MATCH('Cash Flows - Strike'!ES$2,Inputs!$L$15:$L$25))/12),0)</f>
        <v/>
      </c>
      <c r="ET30" s="961">
        <f>IFERROR(ES30*(1+INDEX(Inputs!$P$15:$P$25,MATCH('Cash Flows - Strike'!ET$2,Inputs!$L$15:$L$25))/12),0)</f>
        <v/>
      </c>
      <c r="EU30" s="961">
        <f>IFERROR(ET30*(1+INDEX(Inputs!$P$15:$P$25,MATCH('Cash Flows - Strike'!EU$2,Inputs!$L$15:$L$25))/12),0)</f>
        <v/>
      </c>
      <c r="EV30" s="961">
        <f>IFERROR(EU30*(1+INDEX(Inputs!$P$15:$P$25,MATCH('Cash Flows - Strike'!EV$2,Inputs!$L$15:$L$25))/12),0)</f>
        <v/>
      </c>
    </row>
    <row r="31" ht="15" customHeight="1" s="546">
      <c r="C31" s="970">
        <f>R31</f>
        <v/>
      </c>
      <c r="D31" s="986" t="n"/>
      <c r="E31" s="987">
        <f>Inputs!I33</f>
        <v/>
      </c>
      <c r="F31" s="988">
        <f>Inputs!J33</f>
        <v/>
      </c>
      <c r="G31" s="961">
        <f>SUMIFS($U31:$EW31,$U$2:$EW$2,G$2)</f>
        <v/>
      </c>
      <c r="H31" s="961">
        <f>SUMIFS($U31:$EW31,$U$2:$EW$2,H$2)</f>
        <v/>
      </c>
      <c r="I31" s="961">
        <f>SUMIFS($U31:$EW31,$U$2:$EW$2,I$2)</f>
        <v/>
      </c>
      <c r="J31" s="961">
        <f>SUMIFS($U31:$EW31,$U$2:$EW$2,J$2)</f>
        <v/>
      </c>
      <c r="K31" s="961">
        <f>SUMIFS($U31:$EW31,$U$2:$EW$2,K$2)</f>
        <v/>
      </c>
      <c r="L31" s="961">
        <f>SUMIFS($U31:$EW31,$U$2:$EW$2,L$2)</f>
        <v/>
      </c>
      <c r="M31" s="961">
        <f>SUMIFS($U31:$EW31,$U$2:$EW$2,M$2)</f>
        <v/>
      </c>
      <c r="N31" s="961">
        <f>SUMIFS($U31:$EW31,$U$2:$EW$2,N$2)</f>
        <v/>
      </c>
      <c r="O31" s="961">
        <f>SUMIFS($U31:$EW31,$U$2:$EW$2,O$2)</f>
        <v/>
      </c>
      <c r="P31" s="962">
        <f>SUMIFS($U31:$EW31,$U$2:$EW$2,P$2)</f>
        <v/>
      </c>
      <c r="R31" s="759">
        <f>Inputs!G33</f>
        <v/>
      </c>
      <c r="U31" s="961">
        <f>(Inputs!$J33*Units)/12</f>
        <v/>
      </c>
      <c r="V31" s="961">
        <f>IFERROR(U31*(1+INDEX(Inputs!$P$15:$P$25,MATCH('Cash Flows - Strike'!V$2,Inputs!$L$15:$L$25))/12),0)</f>
        <v/>
      </c>
      <c r="W31" s="961">
        <f>IFERROR(V31*(1+INDEX(Inputs!$P$15:$P$25,MATCH('Cash Flows - Strike'!W$2,Inputs!$L$15:$L$25))/12),0)</f>
        <v/>
      </c>
      <c r="X31" s="961">
        <f>IFERROR(W31*(1+INDEX(Inputs!$P$15:$P$25,MATCH('Cash Flows - Strike'!X$2,Inputs!$L$15:$L$25))/12),0)</f>
        <v/>
      </c>
      <c r="Y31" s="961">
        <f>IFERROR(X31*(1+INDEX(Inputs!$P$15:$P$25,MATCH('Cash Flows - Strike'!Y$2,Inputs!$L$15:$L$25))/12),0)</f>
        <v/>
      </c>
      <c r="Z31" s="961">
        <f>IFERROR(Y31*(1+INDEX(Inputs!$P$15:$P$25,MATCH('Cash Flows - Strike'!Z$2,Inputs!$L$15:$L$25))/12),0)</f>
        <v/>
      </c>
      <c r="AA31" s="961">
        <f>IFERROR(Z31*(1+INDEX(Inputs!$P$15:$P$25,MATCH('Cash Flows - Strike'!AA$2,Inputs!$L$15:$L$25))/12),0)</f>
        <v/>
      </c>
      <c r="AB31" s="961">
        <f>IFERROR(AA31*(1+INDEX(Inputs!$P$15:$P$25,MATCH('Cash Flows - Strike'!AB$2,Inputs!$L$15:$L$25))/12),0)</f>
        <v/>
      </c>
      <c r="AC31" s="961">
        <f>IFERROR(AB31*(1+INDEX(Inputs!$P$15:$P$25,MATCH('Cash Flows - Strike'!AC$2,Inputs!$L$15:$L$25))/12),0)</f>
        <v/>
      </c>
      <c r="AD31" s="961">
        <f>IFERROR(AC31*(1+INDEX(Inputs!$P$15:$P$25,MATCH('Cash Flows - Strike'!AD$2,Inputs!$L$15:$L$25))/12),0)</f>
        <v/>
      </c>
      <c r="AE31" s="961">
        <f>IFERROR(AD31*(1+INDEX(Inputs!$P$15:$P$25,MATCH('Cash Flows - Strike'!AE$2,Inputs!$L$15:$L$25))/12),0)</f>
        <v/>
      </c>
      <c r="AF31" s="961">
        <f>IFERROR(AE31*(1+INDEX(Inputs!$P$15:$P$25,MATCH('Cash Flows - Strike'!AF$2,Inputs!$L$15:$L$25))/12),0)</f>
        <v/>
      </c>
      <c r="AG31" s="961">
        <f>IFERROR(AF31*(1+INDEX(Inputs!$P$15:$P$25,MATCH('Cash Flows - Strike'!AG$2,Inputs!$L$15:$L$25))/12),0)</f>
        <v/>
      </c>
      <c r="AH31" s="961">
        <f>IFERROR(AG31*(1+INDEX(Inputs!$P$15:$P$25,MATCH('Cash Flows - Strike'!AH$2,Inputs!$L$15:$L$25))/12),0)</f>
        <v/>
      </c>
      <c r="AI31" s="961">
        <f>IFERROR(AH31*(1+INDEX(Inputs!$P$15:$P$25,MATCH('Cash Flows - Strike'!AI$2,Inputs!$L$15:$L$25))/12),0)</f>
        <v/>
      </c>
      <c r="AJ31" s="961">
        <f>IFERROR(AI31*(1+INDEX(Inputs!$P$15:$P$25,MATCH('Cash Flows - Strike'!AJ$2,Inputs!$L$15:$L$25))/12),0)</f>
        <v/>
      </c>
      <c r="AK31" s="961">
        <f>IFERROR(AJ31*(1+INDEX(Inputs!$P$15:$P$25,MATCH('Cash Flows - Strike'!AK$2,Inputs!$L$15:$L$25))/12),0)</f>
        <v/>
      </c>
      <c r="AL31" s="961">
        <f>IFERROR(AK31*(1+INDEX(Inputs!$P$15:$P$25,MATCH('Cash Flows - Strike'!AL$2,Inputs!$L$15:$L$25))/12),0)</f>
        <v/>
      </c>
      <c r="AM31" s="961">
        <f>IFERROR(AL31*(1+INDEX(Inputs!$P$15:$P$25,MATCH('Cash Flows - Strike'!AM$2,Inputs!$L$15:$L$25))/12),0)</f>
        <v/>
      </c>
      <c r="AN31" s="961">
        <f>IFERROR(AM31*(1+INDEX(Inputs!$P$15:$P$25,MATCH('Cash Flows - Strike'!AN$2,Inputs!$L$15:$L$25))/12),0)</f>
        <v/>
      </c>
      <c r="AO31" s="961">
        <f>IFERROR(AN31*(1+INDEX(Inputs!$P$15:$P$25,MATCH('Cash Flows - Strike'!AO$2,Inputs!$L$15:$L$25))/12),0)</f>
        <v/>
      </c>
      <c r="AP31" s="961">
        <f>IFERROR(AO31*(1+INDEX(Inputs!$P$15:$P$25,MATCH('Cash Flows - Strike'!AP$2,Inputs!$L$15:$L$25))/12),0)</f>
        <v/>
      </c>
      <c r="AQ31" s="961">
        <f>IFERROR(AP31*(1+INDEX(Inputs!$P$15:$P$25,MATCH('Cash Flows - Strike'!AQ$2,Inputs!$L$15:$L$25))/12),0)</f>
        <v/>
      </c>
      <c r="AR31" s="961">
        <f>IFERROR(AQ31*(1+INDEX(Inputs!$P$15:$P$25,MATCH('Cash Flows - Strike'!AR$2,Inputs!$L$15:$L$25))/12),0)</f>
        <v/>
      </c>
      <c r="AS31" s="961">
        <f>IFERROR(AR31*(1+INDEX(Inputs!$P$15:$P$25,MATCH('Cash Flows - Strike'!AS$2,Inputs!$L$15:$L$25))/12),0)</f>
        <v/>
      </c>
      <c r="AT31" s="961">
        <f>IFERROR(AS31*(1+INDEX(Inputs!$P$15:$P$25,MATCH('Cash Flows - Strike'!AT$2,Inputs!$L$15:$L$25))/12),0)</f>
        <v/>
      </c>
      <c r="AU31" s="961">
        <f>IFERROR(AT31*(1+INDEX(Inputs!$P$15:$P$25,MATCH('Cash Flows - Strike'!AU$2,Inputs!$L$15:$L$25))/12),0)</f>
        <v/>
      </c>
      <c r="AV31" s="961">
        <f>IFERROR(AU31*(1+INDEX(Inputs!$P$15:$P$25,MATCH('Cash Flows - Strike'!AV$2,Inputs!$L$15:$L$25))/12),0)</f>
        <v/>
      </c>
      <c r="AW31" s="961">
        <f>IFERROR(AV31*(1+INDEX(Inputs!$P$15:$P$25,MATCH('Cash Flows - Strike'!AW$2,Inputs!$L$15:$L$25))/12),0)</f>
        <v/>
      </c>
      <c r="AX31" s="961">
        <f>IFERROR(AW31*(1+INDEX(Inputs!$P$15:$P$25,MATCH('Cash Flows - Strike'!AX$2,Inputs!$L$15:$L$25))/12),0)</f>
        <v/>
      </c>
      <c r="AY31" s="961">
        <f>IFERROR(AX31*(1+INDEX(Inputs!$P$15:$P$25,MATCH('Cash Flows - Strike'!AY$2,Inputs!$L$15:$L$25))/12),0)</f>
        <v/>
      </c>
      <c r="AZ31" s="961">
        <f>IFERROR(AY31*(1+INDEX(Inputs!$P$15:$P$25,MATCH('Cash Flows - Strike'!AZ$2,Inputs!$L$15:$L$25))/12),0)</f>
        <v/>
      </c>
      <c r="BA31" s="961">
        <f>IFERROR(AZ31*(1+INDEX(Inputs!$P$15:$P$25,MATCH('Cash Flows - Strike'!BA$2,Inputs!$L$15:$L$25))/12),0)</f>
        <v/>
      </c>
      <c r="BB31" s="961">
        <f>IFERROR(BA31*(1+INDEX(Inputs!$P$15:$P$25,MATCH('Cash Flows - Strike'!BB$2,Inputs!$L$15:$L$25))/12),0)</f>
        <v/>
      </c>
      <c r="BC31" s="961">
        <f>IFERROR(BB31*(1+INDEX(Inputs!$P$15:$P$25,MATCH('Cash Flows - Strike'!BC$2,Inputs!$L$15:$L$25))/12),0)</f>
        <v/>
      </c>
      <c r="BD31" s="961">
        <f>IFERROR(BC31*(1+INDEX(Inputs!$P$15:$P$25,MATCH('Cash Flows - Strike'!BD$2,Inputs!$L$15:$L$25))/12),0)</f>
        <v/>
      </c>
      <c r="BE31" s="961">
        <f>IFERROR(BD31*(1+INDEX(Inputs!$P$15:$P$25,MATCH('Cash Flows - Strike'!BE$2,Inputs!$L$15:$L$25))/12),0)</f>
        <v/>
      </c>
      <c r="BF31" s="961">
        <f>IFERROR(BE31*(1+INDEX(Inputs!$P$15:$P$25,MATCH('Cash Flows - Strike'!BF$2,Inputs!$L$15:$L$25))/12),0)</f>
        <v/>
      </c>
      <c r="BG31" s="961">
        <f>IFERROR(BF31*(1+INDEX(Inputs!$P$15:$P$25,MATCH('Cash Flows - Strike'!BG$2,Inputs!$L$15:$L$25))/12),0)</f>
        <v/>
      </c>
      <c r="BH31" s="961">
        <f>IFERROR(BG31*(1+INDEX(Inputs!$P$15:$P$25,MATCH('Cash Flows - Strike'!BH$2,Inputs!$L$15:$L$25))/12),0)</f>
        <v/>
      </c>
      <c r="BI31" s="961">
        <f>IFERROR(BH31*(1+INDEX(Inputs!$P$15:$P$25,MATCH('Cash Flows - Strike'!BI$2,Inputs!$L$15:$L$25))/12),0)</f>
        <v/>
      </c>
      <c r="BJ31" s="961">
        <f>IFERROR(BI31*(1+INDEX(Inputs!$P$15:$P$25,MATCH('Cash Flows - Strike'!BJ$2,Inputs!$L$15:$L$25))/12),0)</f>
        <v/>
      </c>
      <c r="BK31" s="961">
        <f>IFERROR(BJ31*(1+INDEX(Inputs!$P$15:$P$25,MATCH('Cash Flows - Strike'!BK$2,Inputs!$L$15:$L$25))/12),0)</f>
        <v/>
      </c>
      <c r="BL31" s="961">
        <f>IFERROR(BK31*(1+INDEX(Inputs!$P$15:$P$25,MATCH('Cash Flows - Strike'!BL$2,Inputs!$L$15:$L$25))/12),0)</f>
        <v/>
      </c>
      <c r="BM31" s="961">
        <f>IFERROR(BL31*(1+INDEX(Inputs!$P$15:$P$25,MATCH('Cash Flows - Strike'!BM$2,Inputs!$L$15:$L$25))/12),0)</f>
        <v/>
      </c>
      <c r="BN31" s="961">
        <f>IFERROR(BM31*(1+INDEX(Inputs!$P$15:$P$25,MATCH('Cash Flows - Strike'!BN$2,Inputs!$L$15:$L$25))/12),0)</f>
        <v/>
      </c>
      <c r="BO31" s="961">
        <f>IFERROR(BN31*(1+INDEX(Inputs!$P$15:$P$25,MATCH('Cash Flows - Strike'!BO$2,Inputs!$L$15:$L$25))/12),0)</f>
        <v/>
      </c>
      <c r="BP31" s="961">
        <f>IFERROR(BO31*(1+INDEX(Inputs!$P$15:$P$25,MATCH('Cash Flows - Strike'!BP$2,Inputs!$L$15:$L$25))/12),0)</f>
        <v/>
      </c>
      <c r="BQ31" s="961">
        <f>IFERROR(BP31*(1+INDEX(Inputs!$P$15:$P$25,MATCH('Cash Flows - Strike'!BQ$2,Inputs!$L$15:$L$25))/12),0)</f>
        <v/>
      </c>
      <c r="BR31" s="961">
        <f>IFERROR(BQ31*(1+INDEX(Inputs!$P$15:$P$25,MATCH('Cash Flows - Strike'!BR$2,Inputs!$L$15:$L$25))/12),0)</f>
        <v/>
      </c>
      <c r="BS31" s="961">
        <f>IFERROR(BR31*(1+INDEX(Inputs!$P$15:$P$25,MATCH('Cash Flows - Strike'!BS$2,Inputs!$L$15:$L$25))/12),0)</f>
        <v/>
      </c>
      <c r="BT31" s="961">
        <f>IFERROR(BS31*(1+INDEX(Inputs!$P$15:$P$25,MATCH('Cash Flows - Strike'!BT$2,Inputs!$L$15:$L$25))/12),0)</f>
        <v/>
      </c>
      <c r="BU31" s="961">
        <f>IFERROR(BT31*(1+INDEX(Inputs!$P$15:$P$25,MATCH('Cash Flows - Strike'!BU$2,Inputs!$L$15:$L$25))/12),0)</f>
        <v/>
      </c>
      <c r="BV31" s="961">
        <f>IFERROR(BU31*(1+INDEX(Inputs!$P$15:$P$25,MATCH('Cash Flows - Strike'!BV$2,Inputs!$L$15:$L$25))/12),0)</f>
        <v/>
      </c>
      <c r="BW31" s="961">
        <f>IFERROR(BV31*(1+INDEX(Inputs!$P$15:$P$25,MATCH('Cash Flows - Strike'!BW$2,Inputs!$L$15:$L$25))/12),0)</f>
        <v/>
      </c>
      <c r="BX31" s="961">
        <f>IFERROR(BW31*(1+INDEX(Inputs!$P$15:$P$25,MATCH('Cash Flows - Strike'!BX$2,Inputs!$L$15:$L$25))/12),0)</f>
        <v/>
      </c>
      <c r="BY31" s="961">
        <f>IFERROR(BX31*(1+INDEX(Inputs!$P$15:$P$25,MATCH('Cash Flows - Strike'!BY$2,Inputs!$L$15:$L$25))/12),0)</f>
        <v/>
      </c>
      <c r="BZ31" s="961">
        <f>IFERROR(BY31*(1+INDEX(Inputs!$P$15:$P$25,MATCH('Cash Flows - Strike'!BZ$2,Inputs!$L$15:$L$25))/12),0)</f>
        <v/>
      </c>
      <c r="CA31" s="961">
        <f>IFERROR(BZ31*(1+INDEX(Inputs!$P$15:$P$25,MATCH('Cash Flows - Strike'!CA$2,Inputs!$L$15:$L$25))/12),0)</f>
        <v/>
      </c>
      <c r="CB31" s="961">
        <f>IFERROR(CA31*(1+INDEX(Inputs!$P$15:$P$25,MATCH('Cash Flows - Strike'!CB$2,Inputs!$L$15:$L$25))/12),0)</f>
        <v/>
      </c>
      <c r="CC31" s="961">
        <f>IFERROR(CB31*(1+INDEX(Inputs!$P$15:$P$25,MATCH('Cash Flows - Strike'!CC$2,Inputs!$L$15:$L$25))/12),0)</f>
        <v/>
      </c>
      <c r="CD31" s="961">
        <f>IFERROR(CC31*(1+INDEX(Inputs!$P$15:$P$25,MATCH('Cash Flows - Strike'!CD$2,Inputs!$L$15:$L$25))/12),0)</f>
        <v/>
      </c>
      <c r="CE31" s="961">
        <f>IFERROR(CD31*(1+INDEX(Inputs!$P$15:$P$25,MATCH('Cash Flows - Strike'!CE$2,Inputs!$L$15:$L$25))/12),0)</f>
        <v/>
      </c>
      <c r="CF31" s="961">
        <f>IFERROR(CE31*(1+INDEX(Inputs!$P$15:$P$25,MATCH('Cash Flows - Strike'!CF$2,Inputs!$L$15:$L$25))/12),0)</f>
        <v/>
      </c>
      <c r="CG31" s="961">
        <f>IFERROR(CF31*(1+INDEX(Inputs!$P$15:$P$25,MATCH('Cash Flows - Strike'!CG$2,Inputs!$L$15:$L$25))/12),0)</f>
        <v/>
      </c>
      <c r="CH31" s="961">
        <f>IFERROR(CG31*(1+INDEX(Inputs!$P$15:$P$25,MATCH('Cash Flows - Strike'!CH$2,Inputs!$L$15:$L$25))/12),0)</f>
        <v/>
      </c>
      <c r="CI31" s="961">
        <f>IFERROR(CH31*(1+INDEX(Inputs!$P$15:$P$25,MATCH('Cash Flows - Strike'!CI$2,Inputs!$L$15:$L$25))/12),0)</f>
        <v/>
      </c>
      <c r="CJ31" s="961">
        <f>IFERROR(CI31*(1+INDEX(Inputs!$P$15:$P$25,MATCH('Cash Flows - Strike'!CJ$2,Inputs!$L$15:$L$25))/12),0)</f>
        <v/>
      </c>
      <c r="CK31" s="961">
        <f>IFERROR(CJ31*(1+INDEX(Inputs!$P$15:$P$25,MATCH('Cash Flows - Strike'!CK$2,Inputs!$L$15:$L$25))/12),0)</f>
        <v/>
      </c>
      <c r="CL31" s="961">
        <f>IFERROR(CK31*(1+INDEX(Inputs!$P$15:$P$25,MATCH('Cash Flows - Strike'!CL$2,Inputs!$L$15:$L$25))/12),0)</f>
        <v/>
      </c>
      <c r="CM31" s="961">
        <f>IFERROR(CL31*(1+INDEX(Inputs!$P$15:$P$25,MATCH('Cash Flows - Strike'!CM$2,Inputs!$L$15:$L$25))/12),0)</f>
        <v/>
      </c>
      <c r="CN31" s="961">
        <f>IFERROR(CM31*(1+INDEX(Inputs!$P$15:$P$25,MATCH('Cash Flows - Strike'!CN$2,Inputs!$L$15:$L$25))/12),0)</f>
        <v/>
      </c>
      <c r="CO31" s="961">
        <f>IFERROR(CN31*(1+INDEX(Inputs!$P$15:$P$25,MATCH('Cash Flows - Strike'!CO$2,Inputs!$L$15:$L$25))/12),0)</f>
        <v/>
      </c>
      <c r="CP31" s="961">
        <f>IFERROR(CO31*(1+INDEX(Inputs!$P$15:$P$25,MATCH('Cash Flows - Strike'!CP$2,Inputs!$L$15:$L$25))/12),0)</f>
        <v/>
      </c>
      <c r="CQ31" s="961">
        <f>IFERROR(CP31*(1+INDEX(Inputs!$P$15:$P$25,MATCH('Cash Flows - Strike'!CQ$2,Inputs!$L$15:$L$25))/12),0)</f>
        <v/>
      </c>
      <c r="CR31" s="961">
        <f>IFERROR(CQ31*(1+INDEX(Inputs!$P$15:$P$25,MATCH('Cash Flows - Strike'!CR$2,Inputs!$L$15:$L$25))/12),0)</f>
        <v/>
      </c>
      <c r="CS31" s="961">
        <f>IFERROR(CR31*(1+INDEX(Inputs!$P$15:$P$25,MATCH('Cash Flows - Strike'!CS$2,Inputs!$L$15:$L$25))/12),0)</f>
        <v/>
      </c>
      <c r="CT31" s="961">
        <f>IFERROR(CS31*(1+INDEX(Inputs!$P$15:$P$25,MATCH('Cash Flows - Strike'!CT$2,Inputs!$L$15:$L$25))/12),0)</f>
        <v/>
      </c>
      <c r="CU31" s="961">
        <f>IFERROR(CT31*(1+INDEX(Inputs!$P$15:$P$25,MATCH('Cash Flows - Strike'!CU$2,Inputs!$L$15:$L$25))/12),0)</f>
        <v/>
      </c>
      <c r="CV31" s="961">
        <f>IFERROR(CU31*(1+INDEX(Inputs!$P$15:$P$25,MATCH('Cash Flows - Strike'!CV$2,Inputs!$L$15:$L$25))/12),0)</f>
        <v/>
      </c>
      <c r="CW31" s="961">
        <f>IFERROR(CV31*(1+INDEX(Inputs!$P$15:$P$25,MATCH('Cash Flows - Strike'!CW$2,Inputs!$L$15:$L$25))/12),0)</f>
        <v/>
      </c>
      <c r="CX31" s="961">
        <f>IFERROR(CW31*(1+INDEX(Inputs!$P$15:$P$25,MATCH('Cash Flows - Strike'!CX$2,Inputs!$L$15:$L$25))/12),0)</f>
        <v/>
      </c>
      <c r="CY31" s="961">
        <f>IFERROR(CX31*(1+INDEX(Inputs!$P$15:$P$25,MATCH('Cash Flows - Strike'!CY$2,Inputs!$L$15:$L$25))/12),0)</f>
        <v/>
      </c>
      <c r="CZ31" s="961">
        <f>IFERROR(CY31*(1+INDEX(Inputs!$P$15:$P$25,MATCH('Cash Flows - Strike'!CZ$2,Inputs!$L$15:$L$25))/12),0)</f>
        <v/>
      </c>
      <c r="DA31" s="961">
        <f>IFERROR(CZ31*(1+INDEX(Inputs!$P$15:$P$25,MATCH('Cash Flows - Strike'!DA$2,Inputs!$L$15:$L$25))/12),0)</f>
        <v/>
      </c>
      <c r="DB31" s="961">
        <f>IFERROR(DA31*(1+INDEX(Inputs!$P$15:$P$25,MATCH('Cash Flows - Strike'!DB$2,Inputs!$L$15:$L$25))/12),0)</f>
        <v/>
      </c>
      <c r="DC31" s="961">
        <f>IFERROR(DB31*(1+INDEX(Inputs!$P$15:$P$25,MATCH('Cash Flows - Strike'!DC$2,Inputs!$L$15:$L$25))/12),0)</f>
        <v/>
      </c>
      <c r="DD31" s="961">
        <f>IFERROR(DC31*(1+INDEX(Inputs!$P$15:$P$25,MATCH('Cash Flows - Strike'!DD$2,Inputs!$L$15:$L$25))/12),0)</f>
        <v/>
      </c>
      <c r="DE31" s="961">
        <f>IFERROR(DD31*(1+INDEX(Inputs!$P$15:$P$25,MATCH('Cash Flows - Strike'!DE$2,Inputs!$L$15:$L$25))/12),0)</f>
        <v/>
      </c>
      <c r="DF31" s="961">
        <f>IFERROR(DE31*(1+INDEX(Inputs!$P$15:$P$25,MATCH('Cash Flows - Strike'!DF$2,Inputs!$L$15:$L$25))/12),0)</f>
        <v/>
      </c>
      <c r="DG31" s="961">
        <f>IFERROR(DF31*(1+INDEX(Inputs!$P$15:$P$25,MATCH('Cash Flows - Strike'!DG$2,Inputs!$L$15:$L$25))/12),0)</f>
        <v/>
      </c>
      <c r="DH31" s="961">
        <f>IFERROR(DG31*(1+INDEX(Inputs!$P$15:$P$25,MATCH('Cash Flows - Strike'!DH$2,Inputs!$L$15:$L$25))/12),0)</f>
        <v/>
      </c>
      <c r="DI31" s="961">
        <f>IFERROR(DH31*(1+INDEX(Inputs!$P$15:$P$25,MATCH('Cash Flows - Strike'!DI$2,Inputs!$L$15:$L$25))/12),0)</f>
        <v/>
      </c>
      <c r="DJ31" s="961">
        <f>IFERROR(DI31*(1+INDEX(Inputs!$P$15:$P$25,MATCH('Cash Flows - Strike'!DJ$2,Inputs!$L$15:$L$25))/12),0)</f>
        <v/>
      </c>
      <c r="DK31" s="961">
        <f>IFERROR(DJ31*(1+INDEX(Inputs!$P$15:$P$25,MATCH('Cash Flows - Strike'!DK$2,Inputs!$L$15:$L$25))/12),0)</f>
        <v/>
      </c>
      <c r="DL31" s="961">
        <f>IFERROR(DK31*(1+INDEX(Inputs!$P$15:$P$25,MATCH('Cash Flows - Strike'!DL$2,Inputs!$L$15:$L$25))/12),0)</f>
        <v/>
      </c>
      <c r="DM31" s="961">
        <f>IFERROR(DL31*(1+INDEX(Inputs!$P$15:$P$25,MATCH('Cash Flows - Strike'!DM$2,Inputs!$L$15:$L$25))/12),0)</f>
        <v/>
      </c>
      <c r="DN31" s="961">
        <f>IFERROR(DM31*(1+INDEX(Inputs!$P$15:$P$25,MATCH('Cash Flows - Strike'!DN$2,Inputs!$L$15:$L$25))/12),0)</f>
        <v/>
      </c>
      <c r="DO31" s="961">
        <f>IFERROR(DN31*(1+INDEX(Inputs!$P$15:$P$25,MATCH('Cash Flows - Strike'!DO$2,Inputs!$L$15:$L$25))/12),0)</f>
        <v/>
      </c>
      <c r="DP31" s="961">
        <f>IFERROR(DO31*(1+INDEX(Inputs!$P$15:$P$25,MATCH('Cash Flows - Strike'!DP$2,Inputs!$L$15:$L$25))/12),0)</f>
        <v/>
      </c>
      <c r="DQ31" s="961">
        <f>IFERROR(DP31*(1+INDEX(Inputs!$P$15:$P$25,MATCH('Cash Flows - Strike'!DQ$2,Inputs!$L$15:$L$25))/12),0)</f>
        <v/>
      </c>
      <c r="DR31" s="961">
        <f>IFERROR(DQ31*(1+INDEX(Inputs!$P$15:$P$25,MATCH('Cash Flows - Strike'!DR$2,Inputs!$L$15:$L$25))/12),0)</f>
        <v/>
      </c>
      <c r="DS31" s="961">
        <f>IFERROR(DR31*(1+INDEX(Inputs!$P$15:$P$25,MATCH('Cash Flows - Strike'!DS$2,Inputs!$L$15:$L$25))/12),0)</f>
        <v/>
      </c>
      <c r="DT31" s="961">
        <f>IFERROR(DS31*(1+INDEX(Inputs!$P$15:$P$25,MATCH('Cash Flows - Strike'!DT$2,Inputs!$L$15:$L$25))/12),0)</f>
        <v/>
      </c>
      <c r="DU31" s="961">
        <f>IFERROR(DT31*(1+INDEX(Inputs!$P$15:$P$25,MATCH('Cash Flows - Strike'!DU$2,Inputs!$L$15:$L$25))/12),0)</f>
        <v/>
      </c>
      <c r="DV31" s="961">
        <f>IFERROR(DU31*(1+INDEX(Inputs!$P$15:$P$25,MATCH('Cash Flows - Strike'!DV$2,Inputs!$L$15:$L$25))/12),0)</f>
        <v/>
      </c>
      <c r="DW31" s="961">
        <f>IFERROR(DV31*(1+INDEX(Inputs!$P$15:$P$25,MATCH('Cash Flows - Strike'!DW$2,Inputs!$L$15:$L$25))/12),0)</f>
        <v/>
      </c>
      <c r="DX31" s="961">
        <f>IFERROR(DW31*(1+INDEX(Inputs!$P$15:$P$25,MATCH('Cash Flows - Strike'!DX$2,Inputs!$L$15:$L$25))/12),0)</f>
        <v/>
      </c>
      <c r="DY31" s="961">
        <f>IFERROR(DX31*(1+INDEX(Inputs!$P$15:$P$25,MATCH('Cash Flows - Strike'!DY$2,Inputs!$L$15:$L$25))/12),0)</f>
        <v/>
      </c>
      <c r="DZ31" s="961">
        <f>IFERROR(DY31*(1+INDEX(Inputs!$P$15:$P$25,MATCH('Cash Flows - Strike'!DZ$2,Inputs!$L$15:$L$25))/12),0)</f>
        <v/>
      </c>
      <c r="EA31" s="961">
        <f>IFERROR(DZ31*(1+INDEX(Inputs!$P$15:$P$25,MATCH('Cash Flows - Strike'!EA$2,Inputs!$L$15:$L$25))/12),0)</f>
        <v/>
      </c>
      <c r="EB31" s="961">
        <f>IFERROR(EA31*(1+INDEX(Inputs!$P$15:$P$25,MATCH('Cash Flows - Strike'!EB$2,Inputs!$L$15:$L$25))/12),0)</f>
        <v/>
      </c>
      <c r="EC31" s="961">
        <f>IFERROR(EB31*(1+INDEX(Inputs!$P$15:$P$25,MATCH('Cash Flows - Strike'!EC$2,Inputs!$L$15:$L$25))/12),0)</f>
        <v/>
      </c>
      <c r="ED31" s="961">
        <f>IFERROR(EC31*(1+INDEX(Inputs!$P$15:$P$25,MATCH('Cash Flows - Strike'!ED$2,Inputs!$L$15:$L$25))/12),0)</f>
        <v/>
      </c>
      <c r="EE31" s="961">
        <f>IFERROR(ED31*(1+INDEX(Inputs!$P$15:$P$25,MATCH('Cash Flows - Strike'!EE$2,Inputs!$L$15:$L$25))/12),0)</f>
        <v/>
      </c>
      <c r="EF31" s="961">
        <f>IFERROR(EE31*(1+INDEX(Inputs!$P$15:$P$25,MATCH('Cash Flows - Strike'!EF$2,Inputs!$L$15:$L$25))/12),0)</f>
        <v/>
      </c>
      <c r="EG31" s="961">
        <f>IFERROR(EF31*(1+INDEX(Inputs!$P$15:$P$25,MATCH('Cash Flows - Strike'!EG$2,Inputs!$L$15:$L$25))/12),0)</f>
        <v/>
      </c>
      <c r="EH31" s="961">
        <f>IFERROR(EG31*(1+INDEX(Inputs!$P$15:$P$25,MATCH('Cash Flows - Strike'!EH$2,Inputs!$L$15:$L$25))/12),0)</f>
        <v/>
      </c>
      <c r="EI31" s="961">
        <f>IFERROR(EH31*(1+INDEX(Inputs!$P$15:$P$25,MATCH('Cash Flows - Strike'!EI$2,Inputs!$L$15:$L$25))/12),0)</f>
        <v/>
      </c>
      <c r="EJ31" s="961">
        <f>IFERROR(EI31*(1+INDEX(Inputs!$P$15:$P$25,MATCH('Cash Flows - Strike'!EJ$2,Inputs!$L$15:$L$25))/12),0)</f>
        <v/>
      </c>
      <c r="EK31" s="961">
        <f>IFERROR(EJ31*(1+INDEX(Inputs!$P$15:$P$25,MATCH('Cash Flows - Strike'!EK$2,Inputs!$L$15:$L$25))/12),0)</f>
        <v/>
      </c>
      <c r="EL31" s="961">
        <f>IFERROR(EK31*(1+INDEX(Inputs!$P$15:$P$25,MATCH('Cash Flows - Strike'!EL$2,Inputs!$L$15:$L$25))/12),0)</f>
        <v/>
      </c>
      <c r="EM31" s="961">
        <f>IFERROR(EL31*(1+INDEX(Inputs!$P$15:$P$25,MATCH('Cash Flows - Strike'!EM$2,Inputs!$L$15:$L$25))/12),0)</f>
        <v/>
      </c>
      <c r="EN31" s="961">
        <f>IFERROR(EM31*(1+INDEX(Inputs!$P$15:$P$25,MATCH('Cash Flows - Strike'!EN$2,Inputs!$L$15:$L$25))/12),0)</f>
        <v/>
      </c>
      <c r="EO31" s="961">
        <f>IFERROR(EN31*(1+INDEX(Inputs!$P$15:$P$25,MATCH('Cash Flows - Strike'!EO$2,Inputs!$L$15:$L$25))/12),0)</f>
        <v/>
      </c>
      <c r="EP31" s="961">
        <f>IFERROR(EO31*(1+INDEX(Inputs!$P$15:$P$25,MATCH('Cash Flows - Strike'!EP$2,Inputs!$L$15:$L$25))/12),0)</f>
        <v/>
      </c>
      <c r="EQ31" s="961">
        <f>IFERROR(EP31*(1+INDEX(Inputs!$P$15:$P$25,MATCH('Cash Flows - Strike'!EQ$2,Inputs!$L$15:$L$25))/12),0)</f>
        <v/>
      </c>
      <c r="ER31" s="961">
        <f>IFERROR(EQ31*(1+INDEX(Inputs!$P$15:$P$25,MATCH('Cash Flows - Strike'!ER$2,Inputs!$L$15:$L$25))/12),0)</f>
        <v/>
      </c>
      <c r="ES31" s="961">
        <f>IFERROR(ER31*(1+INDEX(Inputs!$P$15:$P$25,MATCH('Cash Flows - Strike'!ES$2,Inputs!$L$15:$L$25))/12),0)</f>
        <v/>
      </c>
      <c r="ET31" s="961">
        <f>IFERROR(ES31*(1+INDEX(Inputs!$P$15:$P$25,MATCH('Cash Flows - Strike'!ET$2,Inputs!$L$15:$L$25))/12),0)</f>
        <v/>
      </c>
      <c r="EU31" s="961">
        <f>IFERROR(ET31*(1+INDEX(Inputs!$P$15:$P$25,MATCH('Cash Flows - Strike'!EU$2,Inputs!$L$15:$L$25))/12),0)</f>
        <v/>
      </c>
      <c r="EV31" s="961">
        <f>IFERROR(EU31*(1+INDEX(Inputs!$P$15:$P$25,MATCH('Cash Flows - Strike'!EV$2,Inputs!$L$15:$L$25))/12),0)</f>
        <v/>
      </c>
    </row>
    <row r="32" ht="15" customHeight="1" s="546">
      <c r="C32" s="970">
        <f>R32</f>
        <v/>
      </c>
      <c r="D32" s="986" t="n"/>
      <c r="E32" s="987">
        <f>Inputs!I34</f>
        <v/>
      </c>
      <c r="F32" s="988">
        <f>Inputs!J34</f>
        <v/>
      </c>
      <c r="G32" s="961">
        <f>SUMIFS($U32:$EW32,$U$2:$EW$2,G$2)</f>
        <v/>
      </c>
      <c r="H32" s="961">
        <f>SUMIFS($U32:$EW32,$U$2:$EW$2,H$2)</f>
        <v/>
      </c>
      <c r="I32" s="961">
        <f>SUMIFS($U32:$EW32,$U$2:$EW$2,I$2)</f>
        <v/>
      </c>
      <c r="J32" s="961">
        <f>SUMIFS($U32:$EW32,$U$2:$EW$2,J$2)</f>
        <v/>
      </c>
      <c r="K32" s="961">
        <f>SUMIFS($U32:$EW32,$U$2:$EW$2,K$2)</f>
        <v/>
      </c>
      <c r="L32" s="961">
        <f>SUMIFS($U32:$EW32,$U$2:$EW$2,L$2)</f>
        <v/>
      </c>
      <c r="M32" s="961">
        <f>SUMIFS($U32:$EW32,$U$2:$EW$2,M$2)</f>
        <v/>
      </c>
      <c r="N32" s="961">
        <f>SUMIFS($U32:$EW32,$U$2:$EW$2,N$2)</f>
        <v/>
      </c>
      <c r="O32" s="961">
        <f>SUMIFS($U32:$EW32,$U$2:$EW$2,O$2)</f>
        <v/>
      </c>
      <c r="P32" s="962">
        <f>SUMIFS($U32:$EW32,$U$2:$EW$2,P$2)</f>
        <v/>
      </c>
      <c r="R32" s="759">
        <f>Inputs!G34</f>
        <v/>
      </c>
      <c r="U32" s="961">
        <f>(Inputs!$J34*Units)/12</f>
        <v/>
      </c>
      <c r="V32" s="961">
        <f>IFERROR(U32*(1+INDEX(Inputs!$P$15:$P$25,MATCH('Cash Flows - Strike'!V$2,Inputs!$L$15:$L$25))/12),0)</f>
        <v/>
      </c>
      <c r="W32" s="961">
        <f>IFERROR(V32*(1+INDEX(Inputs!$P$15:$P$25,MATCH('Cash Flows - Strike'!W$2,Inputs!$L$15:$L$25))/12),0)</f>
        <v/>
      </c>
      <c r="X32" s="961">
        <f>IFERROR(W32*(1+INDEX(Inputs!$P$15:$P$25,MATCH('Cash Flows - Strike'!X$2,Inputs!$L$15:$L$25))/12),0)</f>
        <v/>
      </c>
      <c r="Y32" s="961">
        <f>IFERROR(X32*(1+INDEX(Inputs!$P$15:$P$25,MATCH('Cash Flows - Strike'!Y$2,Inputs!$L$15:$L$25))/12),0)</f>
        <v/>
      </c>
      <c r="Z32" s="961">
        <f>IFERROR(Y32*(1+INDEX(Inputs!$P$15:$P$25,MATCH('Cash Flows - Strike'!Z$2,Inputs!$L$15:$L$25))/12),0)</f>
        <v/>
      </c>
      <c r="AA32" s="961">
        <f>IFERROR(Z32*(1+INDEX(Inputs!$P$15:$P$25,MATCH('Cash Flows - Strike'!AA$2,Inputs!$L$15:$L$25))/12),0)</f>
        <v/>
      </c>
      <c r="AB32" s="961">
        <f>IFERROR(AA32*(1+INDEX(Inputs!$P$15:$P$25,MATCH('Cash Flows - Strike'!AB$2,Inputs!$L$15:$L$25))/12),0)</f>
        <v/>
      </c>
      <c r="AC32" s="961">
        <f>IFERROR(AB32*(1+INDEX(Inputs!$P$15:$P$25,MATCH('Cash Flows - Strike'!AC$2,Inputs!$L$15:$L$25))/12),0)</f>
        <v/>
      </c>
      <c r="AD32" s="961">
        <f>IFERROR(AC32*(1+INDEX(Inputs!$P$15:$P$25,MATCH('Cash Flows - Strike'!AD$2,Inputs!$L$15:$L$25))/12),0)</f>
        <v/>
      </c>
      <c r="AE32" s="961">
        <f>IFERROR(AD32*(1+INDEX(Inputs!$P$15:$P$25,MATCH('Cash Flows - Strike'!AE$2,Inputs!$L$15:$L$25))/12),0)</f>
        <v/>
      </c>
      <c r="AF32" s="961">
        <f>IFERROR(AE32*(1+INDEX(Inputs!$P$15:$P$25,MATCH('Cash Flows - Strike'!AF$2,Inputs!$L$15:$L$25))/12),0)</f>
        <v/>
      </c>
      <c r="AG32" s="961">
        <f>IFERROR(AF32*(1+INDEX(Inputs!$P$15:$P$25,MATCH('Cash Flows - Strike'!AG$2,Inputs!$L$15:$L$25))/12),0)</f>
        <v/>
      </c>
      <c r="AH32" s="961">
        <f>IFERROR(AG32*(1+INDEX(Inputs!$P$15:$P$25,MATCH('Cash Flows - Strike'!AH$2,Inputs!$L$15:$L$25))/12),0)</f>
        <v/>
      </c>
      <c r="AI32" s="961">
        <f>IFERROR(AH32*(1+INDEX(Inputs!$P$15:$P$25,MATCH('Cash Flows - Strike'!AI$2,Inputs!$L$15:$L$25))/12),0)</f>
        <v/>
      </c>
      <c r="AJ32" s="961">
        <f>IFERROR(AI32*(1+INDEX(Inputs!$P$15:$P$25,MATCH('Cash Flows - Strike'!AJ$2,Inputs!$L$15:$L$25))/12),0)</f>
        <v/>
      </c>
      <c r="AK32" s="961">
        <f>IFERROR(AJ32*(1+INDEX(Inputs!$P$15:$P$25,MATCH('Cash Flows - Strike'!AK$2,Inputs!$L$15:$L$25))/12),0)</f>
        <v/>
      </c>
      <c r="AL32" s="961">
        <f>IFERROR(AK32*(1+INDEX(Inputs!$P$15:$P$25,MATCH('Cash Flows - Strike'!AL$2,Inputs!$L$15:$L$25))/12),0)</f>
        <v/>
      </c>
      <c r="AM32" s="961">
        <f>IFERROR(AL32*(1+INDEX(Inputs!$P$15:$P$25,MATCH('Cash Flows - Strike'!AM$2,Inputs!$L$15:$L$25))/12),0)</f>
        <v/>
      </c>
      <c r="AN32" s="961">
        <f>IFERROR(AM32*(1+INDEX(Inputs!$P$15:$P$25,MATCH('Cash Flows - Strike'!AN$2,Inputs!$L$15:$L$25))/12),0)</f>
        <v/>
      </c>
      <c r="AO32" s="961">
        <f>IFERROR(AN32*(1+INDEX(Inputs!$P$15:$P$25,MATCH('Cash Flows - Strike'!AO$2,Inputs!$L$15:$L$25))/12),0)</f>
        <v/>
      </c>
      <c r="AP32" s="961">
        <f>IFERROR(AO32*(1+INDEX(Inputs!$P$15:$P$25,MATCH('Cash Flows - Strike'!AP$2,Inputs!$L$15:$L$25))/12),0)</f>
        <v/>
      </c>
      <c r="AQ32" s="961">
        <f>IFERROR(AP32*(1+INDEX(Inputs!$P$15:$P$25,MATCH('Cash Flows - Strike'!AQ$2,Inputs!$L$15:$L$25))/12),0)</f>
        <v/>
      </c>
      <c r="AR32" s="961">
        <f>IFERROR(AQ32*(1+INDEX(Inputs!$P$15:$P$25,MATCH('Cash Flows - Strike'!AR$2,Inputs!$L$15:$L$25))/12),0)</f>
        <v/>
      </c>
      <c r="AS32" s="961">
        <f>IFERROR(AR32*(1+INDEX(Inputs!$P$15:$P$25,MATCH('Cash Flows - Strike'!AS$2,Inputs!$L$15:$L$25))/12),0)</f>
        <v/>
      </c>
      <c r="AT32" s="961">
        <f>IFERROR(AS32*(1+INDEX(Inputs!$P$15:$P$25,MATCH('Cash Flows - Strike'!AT$2,Inputs!$L$15:$L$25))/12),0)</f>
        <v/>
      </c>
      <c r="AU32" s="961">
        <f>IFERROR(AT32*(1+INDEX(Inputs!$P$15:$P$25,MATCH('Cash Flows - Strike'!AU$2,Inputs!$L$15:$L$25))/12),0)</f>
        <v/>
      </c>
      <c r="AV32" s="961">
        <f>IFERROR(AU32*(1+INDEX(Inputs!$P$15:$P$25,MATCH('Cash Flows - Strike'!AV$2,Inputs!$L$15:$L$25))/12),0)</f>
        <v/>
      </c>
      <c r="AW32" s="961">
        <f>IFERROR(AV32*(1+INDEX(Inputs!$P$15:$P$25,MATCH('Cash Flows - Strike'!AW$2,Inputs!$L$15:$L$25))/12),0)</f>
        <v/>
      </c>
      <c r="AX32" s="961">
        <f>IFERROR(AW32*(1+INDEX(Inputs!$P$15:$P$25,MATCH('Cash Flows - Strike'!AX$2,Inputs!$L$15:$L$25))/12),0)</f>
        <v/>
      </c>
      <c r="AY32" s="961">
        <f>IFERROR(AX32*(1+INDEX(Inputs!$P$15:$P$25,MATCH('Cash Flows - Strike'!AY$2,Inputs!$L$15:$L$25))/12),0)</f>
        <v/>
      </c>
      <c r="AZ32" s="961">
        <f>IFERROR(AY32*(1+INDEX(Inputs!$P$15:$P$25,MATCH('Cash Flows - Strike'!AZ$2,Inputs!$L$15:$L$25))/12),0)</f>
        <v/>
      </c>
      <c r="BA32" s="961">
        <f>IFERROR(AZ32*(1+INDEX(Inputs!$P$15:$P$25,MATCH('Cash Flows - Strike'!BA$2,Inputs!$L$15:$L$25))/12),0)</f>
        <v/>
      </c>
      <c r="BB32" s="961">
        <f>IFERROR(BA32*(1+INDEX(Inputs!$P$15:$P$25,MATCH('Cash Flows - Strike'!BB$2,Inputs!$L$15:$L$25))/12),0)</f>
        <v/>
      </c>
      <c r="BC32" s="961">
        <f>IFERROR(BB32*(1+INDEX(Inputs!$P$15:$P$25,MATCH('Cash Flows - Strike'!BC$2,Inputs!$L$15:$L$25))/12),0)</f>
        <v/>
      </c>
      <c r="BD32" s="961">
        <f>IFERROR(BC32*(1+INDEX(Inputs!$P$15:$P$25,MATCH('Cash Flows - Strike'!BD$2,Inputs!$L$15:$L$25))/12),0)</f>
        <v/>
      </c>
      <c r="BE32" s="961">
        <f>IFERROR(BD32*(1+INDEX(Inputs!$P$15:$P$25,MATCH('Cash Flows - Strike'!BE$2,Inputs!$L$15:$L$25))/12),0)</f>
        <v/>
      </c>
      <c r="BF32" s="961">
        <f>IFERROR(BE32*(1+INDEX(Inputs!$P$15:$P$25,MATCH('Cash Flows - Strike'!BF$2,Inputs!$L$15:$L$25))/12),0)</f>
        <v/>
      </c>
      <c r="BG32" s="961">
        <f>IFERROR(BF32*(1+INDEX(Inputs!$P$15:$P$25,MATCH('Cash Flows - Strike'!BG$2,Inputs!$L$15:$L$25))/12),0)</f>
        <v/>
      </c>
      <c r="BH32" s="961">
        <f>IFERROR(BG32*(1+INDEX(Inputs!$P$15:$P$25,MATCH('Cash Flows - Strike'!BH$2,Inputs!$L$15:$L$25))/12),0)</f>
        <v/>
      </c>
      <c r="BI32" s="961">
        <f>IFERROR(BH32*(1+INDEX(Inputs!$P$15:$P$25,MATCH('Cash Flows - Strike'!BI$2,Inputs!$L$15:$L$25))/12),0)</f>
        <v/>
      </c>
      <c r="BJ32" s="961">
        <f>IFERROR(BI32*(1+INDEX(Inputs!$P$15:$P$25,MATCH('Cash Flows - Strike'!BJ$2,Inputs!$L$15:$L$25))/12),0)</f>
        <v/>
      </c>
      <c r="BK32" s="961">
        <f>IFERROR(BJ32*(1+INDEX(Inputs!$P$15:$P$25,MATCH('Cash Flows - Strike'!BK$2,Inputs!$L$15:$L$25))/12),0)</f>
        <v/>
      </c>
      <c r="BL32" s="961">
        <f>IFERROR(BK32*(1+INDEX(Inputs!$P$15:$P$25,MATCH('Cash Flows - Strike'!BL$2,Inputs!$L$15:$L$25))/12),0)</f>
        <v/>
      </c>
      <c r="BM32" s="961">
        <f>IFERROR(BL32*(1+INDEX(Inputs!$P$15:$P$25,MATCH('Cash Flows - Strike'!BM$2,Inputs!$L$15:$L$25))/12),0)</f>
        <v/>
      </c>
      <c r="BN32" s="961">
        <f>IFERROR(BM32*(1+INDEX(Inputs!$P$15:$P$25,MATCH('Cash Flows - Strike'!BN$2,Inputs!$L$15:$L$25))/12),0)</f>
        <v/>
      </c>
      <c r="BO32" s="961">
        <f>IFERROR(BN32*(1+INDEX(Inputs!$P$15:$P$25,MATCH('Cash Flows - Strike'!BO$2,Inputs!$L$15:$L$25))/12),0)</f>
        <v/>
      </c>
      <c r="BP32" s="961">
        <f>IFERROR(BO32*(1+INDEX(Inputs!$P$15:$P$25,MATCH('Cash Flows - Strike'!BP$2,Inputs!$L$15:$L$25))/12),0)</f>
        <v/>
      </c>
      <c r="BQ32" s="961">
        <f>IFERROR(BP32*(1+INDEX(Inputs!$P$15:$P$25,MATCH('Cash Flows - Strike'!BQ$2,Inputs!$L$15:$L$25))/12),0)</f>
        <v/>
      </c>
      <c r="BR32" s="961">
        <f>IFERROR(BQ32*(1+INDEX(Inputs!$P$15:$P$25,MATCH('Cash Flows - Strike'!BR$2,Inputs!$L$15:$L$25))/12),0)</f>
        <v/>
      </c>
      <c r="BS32" s="961">
        <f>IFERROR(BR32*(1+INDEX(Inputs!$P$15:$P$25,MATCH('Cash Flows - Strike'!BS$2,Inputs!$L$15:$L$25))/12),0)</f>
        <v/>
      </c>
      <c r="BT32" s="961">
        <f>IFERROR(BS32*(1+INDEX(Inputs!$P$15:$P$25,MATCH('Cash Flows - Strike'!BT$2,Inputs!$L$15:$L$25))/12),0)</f>
        <v/>
      </c>
      <c r="BU32" s="961">
        <f>IFERROR(BT32*(1+INDEX(Inputs!$P$15:$P$25,MATCH('Cash Flows - Strike'!BU$2,Inputs!$L$15:$L$25))/12),0)</f>
        <v/>
      </c>
      <c r="BV32" s="961">
        <f>IFERROR(BU32*(1+INDEX(Inputs!$P$15:$P$25,MATCH('Cash Flows - Strike'!BV$2,Inputs!$L$15:$L$25))/12),0)</f>
        <v/>
      </c>
      <c r="BW32" s="961">
        <f>IFERROR(BV32*(1+INDEX(Inputs!$P$15:$P$25,MATCH('Cash Flows - Strike'!BW$2,Inputs!$L$15:$L$25))/12),0)</f>
        <v/>
      </c>
      <c r="BX32" s="961">
        <f>IFERROR(BW32*(1+INDEX(Inputs!$P$15:$P$25,MATCH('Cash Flows - Strike'!BX$2,Inputs!$L$15:$L$25))/12),0)</f>
        <v/>
      </c>
      <c r="BY32" s="961">
        <f>IFERROR(BX32*(1+INDEX(Inputs!$P$15:$P$25,MATCH('Cash Flows - Strike'!BY$2,Inputs!$L$15:$L$25))/12),0)</f>
        <v/>
      </c>
      <c r="BZ32" s="961">
        <f>IFERROR(BY32*(1+INDEX(Inputs!$P$15:$P$25,MATCH('Cash Flows - Strike'!BZ$2,Inputs!$L$15:$L$25))/12),0)</f>
        <v/>
      </c>
      <c r="CA32" s="961">
        <f>IFERROR(BZ32*(1+INDEX(Inputs!$P$15:$P$25,MATCH('Cash Flows - Strike'!CA$2,Inputs!$L$15:$L$25))/12),0)</f>
        <v/>
      </c>
      <c r="CB32" s="961">
        <f>IFERROR(CA32*(1+INDEX(Inputs!$P$15:$P$25,MATCH('Cash Flows - Strike'!CB$2,Inputs!$L$15:$L$25))/12),0)</f>
        <v/>
      </c>
      <c r="CC32" s="961">
        <f>IFERROR(CB32*(1+INDEX(Inputs!$P$15:$P$25,MATCH('Cash Flows - Strike'!CC$2,Inputs!$L$15:$L$25))/12),0)</f>
        <v/>
      </c>
      <c r="CD32" s="961">
        <f>IFERROR(CC32*(1+INDEX(Inputs!$P$15:$P$25,MATCH('Cash Flows - Strike'!CD$2,Inputs!$L$15:$L$25))/12),0)</f>
        <v/>
      </c>
      <c r="CE32" s="961">
        <f>IFERROR(CD32*(1+INDEX(Inputs!$P$15:$P$25,MATCH('Cash Flows - Strike'!CE$2,Inputs!$L$15:$L$25))/12),0)</f>
        <v/>
      </c>
      <c r="CF32" s="961">
        <f>IFERROR(CE32*(1+INDEX(Inputs!$P$15:$P$25,MATCH('Cash Flows - Strike'!CF$2,Inputs!$L$15:$L$25))/12),0)</f>
        <v/>
      </c>
      <c r="CG32" s="961">
        <f>IFERROR(CF32*(1+INDEX(Inputs!$P$15:$P$25,MATCH('Cash Flows - Strike'!CG$2,Inputs!$L$15:$L$25))/12),0)</f>
        <v/>
      </c>
      <c r="CH32" s="961">
        <f>IFERROR(CG32*(1+INDEX(Inputs!$P$15:$P$25,MATCH('Cash Flows - Strike'!CH$2,Inputs!$L$15:$L$25))/12),0)</f>
        <v/>
      </c>
      <c r="CI32" s="961">
        <f>IFERROR(CH32*(1+INDEX(Inputs!$P$15:$P$25,MATCH('Cash Flows - Strike'!CI$2,Inputs!$L$15:$L$25))/12),0)</f>
        <v/>
      </c>
      <c r="CJ32" s="961">
        <f>IFERROR(CI32*(1+INDEX(Inputs!$P$15:$P$25,MATCH('Cash Flows - Strike'!CJ$2,Inputs!$L$15:$L$25))/12),0)</f>
        <v/>
      </c>
      <c r="CK32" s="961">
        <f>IFERROR(CJ32*(1+INDEX(Inputs!$P$15:$P$25,MATCH('Cash Flows - Strike'!CK$2,Inputs!$L$15:$L$25))/12),0)</f>
        <v/>
      </c>
      <c r="CL32" s="961">
        <f>IFERROR(CK32*(1+INDEX(Inputs!$P$15:$P$25,MATCH('Cash Flows - Strike'!CL$2,Inputs!$L$15:$L$25))/12),0)</f>
        <v/>
      </c>
      <c r="CM32" s="961">
        <f>IFERROR(CL32*(1+INDEX(Inputs!$P$15:$P$25,MATCH('Cash Flows - Strike'!CM$2,Inputs!$L$15:$L$25))/12),0)</f>
        <v/>
      </c>
      <c r="CN32" s="961">
        <f>IFERROR(CM32*(1+INDEX(Inputs!$P$15:$P$25,MATCH('Cash Flows - Strike'!CN$2,Inputs!$L$15:$L$25))/12),0)</f>
        <v/>
      </c>
      <c r="CO32" s="961">
        <f>IFERROR(CN32*(1+INDEX(Inputs!$P$15:$P$25,MATCH('Cash Flows - Strike'!CO$2,Inputs!$L$15:$L$25))/12),0)</f>
        <v/>
      </c>
      <c r="CP32" s="961">
        <f>IFERROR(CO32*(1+INDEX(Inputs!$P$15:$P$25,MATCH('Cash Flows - Strike'!CP$2,Inputs!$L$15:$L$25))/12),0)</f>
        <v/>
      </c>
      <c r="CQ32" s="961">
        <f>IFERROR(CP32*(1+INDEX(Inputs!$P$15:$P$25,MATCH('Cash Flows - Strike'!CQ$2,Inputs!$L$15:$L$25))/12),0)</f>
        <v/>
      </c>
      <c r="CR32" s="961">
        <f>IFERROR(CQ32*(1+INDEX(Inputs!$P$15:$P$25,MATCH('Cash Flows - Strike'!CR$2,Inputs!$L$15:$L$25))/12),0)</f>
        <v/>
      </c>
      <c r="CS32" s="961">
        <f>IFERROR(CR32*(1+INDEX(Inputs!$P$15:$P$25,MATCH('Cash Flows - Strike'!CS$2,Inputs!$L$15:$L$25))/12),0)</f>
        <v/>
      </c>
      <c r="CT32" s="961">
        <f>IFERROR(CS32*(1+INDEX(Inputs!$P$15:$P$25,MATCH('Cash Flows - Strike'!CT$2,Inputs!$L$15:$L$25))/12),0)</f>
        <v/>
      </c>
      <c r="CU32" s="961">
        <f>IFERROR(CT32*(1+INDEX(Inputs!$P$15:$P$25,MATCH('Cash Flows - Strike'!CU$2,Inputs!$L$15:$L$25))/12),0)</f>
        <v/>
      </c>
      <c r="CV32" s="961">
        <f>IFERROR(CU32*(1+INDEX(Inputs!$P$15:$P$25,MATCH('Cash Flows - Strike'!CV$2,Inputs!$L$15:$L$25))/12),0)</f>
        <v/>
      </c>
      <c r="CW32" s="961">
        <f>IFERROR(CV32*(1+INDEX(Inputs!$P$15:$P$25,MATCH('Cash Flows - Strike'!CW$2,Inputs!$L$15:$L$25))/12),0)</f>
        <v/>
      </c>
      <c r="CX32" s="961">
        <f>IFERROR(CW32*(1+INDEX(Inputs!$P$15:$P$25,MATCH('Cash Flows - Strike'!CX$2,Inputs!$L$15:$L$25))/12),0)</f>
        <v/>
      </c>
      <c r="CY32" s="961">
        <f>IFERROR(CX32*(1+INDEX(Inputs!$P$15:$P$25,MATCH('Cash Flows - Strike'!CY$2,Inputs!$L$15:$L$25))/12),0)</f>
        <v/>
      </c>
      <c r="CZ32" s="961">
        <f>IFERROR(CY32*(1+INDEX(Inputs!$P$15:$P$25,MATCH('Cash Flows - Strike'!CZ$2,Inputs!$L$15:$L$25))/12),0)</f>
        <v/>
      </c>
      <c r="DA32" s="961">
        <f>IFERROR(CZ32*(1+INDEX(Inputs!$P$15:$P$25,MATCH('Cash Flows - Strike'!DA$2,Inputs!$L$15:$L$25))/12),0)</f>
        <v/>
      </c>
      <c r="DB32" s="961">
        <f>IFERROR(DA32*(1+INDEX(Inputs!$P$15:$P$25,MATCH('Cash Flows - Strike'!DB$2,Inputs!$L$15:$L$25))/12),0)</f>
        <v/>
      </c>
      <c r="DC32" s="961">
        <f>IFERROR(DB32*(1+INDEX(Inputs!$P$15:$P$25,MATCH('Cash Flows - Strike'!DC$2,Inputs!$L$15:$L$25))/12),0)</f>
        <v/>
      </c>
      <c r="DD32" s="961">
        <f>IFERROR(DC32*(1+INDEX(Inputs!$P$15:$P$25,MATCH('Cash Flows - Strike'!DD$2,Inputs!$L$15:$L$25))/12),0)</f>
        <v/>
      </c>
      <c r="DE32" s="961">
        <f>IFERROR(DD32*(1+INDEX(Inputs!$P$15:$P$25,MATCH('Cash Flows - Strike'!DE$2,Inputs!$L$15:$L$25))/12),0)</f>
        <v/>
      </c>
      <c r="DF32" s="961">
        <f>IFERROR(DE32*(1+INDEX(Inputs!$P$15:$P$25,MATCH('Cash Flows - Strike'!DF$2,Inputs!$L$15:$L$25))/12),0)</f>
        <v/>
      </c>
      <c r="DG32" s="961">
        <f>IFERROR(DF32*(1+INDEX(Inputs!$P$15:$P$25,MATCH('Cash Flows - Strike'!DG$2,Inputs!$L$15:$L$25))/12),0)</f>
        <v/>
      </c>
      <c r="DH32" s="961">
        <f>IFERROR(DG32*(1+INDEX(Inputs!$P$15:$P$25,MATCH('Cash Flows - Strike'!DH$2,Inputs!$L$15:$L$25))/12),0)</f>
        <v/>
      </c>
      <c r="DI32" s="961">
        <f>IFERROR(DH32*(1+INDEX(Inputs!$P$15:$P$25,MATCH('Cash Flows - Strike'!DI$2,Inputs!$L$15:$L$25))/12),0)</f>
        <v/>
      </c>
      <c r="DJ32" s="961">
        <f>IFERROR(DI32*(1+INDEX(Inputs!$P$15:$P$25,MATCH('Cash Flows - Strike'!DJ$2,Inputs!$L$15:$L$25))/12),0)</f>
        <v/>
      </c>
      <c r="DK32" s="961">
        <f>IFERROR(DJ32*(1+INDEX(Inputs!$P$15:$P$25,MATCH('Cash Flows - Strike'!DK$2,Inputs!$L$15:$L$25))/12),0)</f>
        <v/>
      </c>
      <c r="DL32" s="961">
        <f>IFERROR(DK32*(1+INDEX(Inputs!$P$15:$P$25,MATCH('Cash Flows - Strike'!DL$2,Inputs!$L$15:$L$25))/12),0)</f>
        <v/>
      </c>
      <c r="DM32" s="961">
        <f>IFERROR(DL32*(1+INDEX(Inputs!$P$15:$P$25,MATCH('Cash Flows - Strike'!DM$2,Inputs!$L$15:$L$25))/12),0)</f>
        <v/>
      </c>
      <c r="DN32" s="961">
        <f>IFERROR(DM32*(1+INDEX(Inputs!$P$15:$P$25,MATCH('Cash Flows - Strike'!DN$2,Inputs!$L$15:$L$25))/12),0)</f>
        <v/>
      </c>
      <c r="DO32" s="961">
        <f>IFERROR(DN32*(1+INDEX(Inputs!$P$15:$P$25,MATCH('Cash Flows - Strike'!DO$2,Inputs!$L$15:$L$25))/12),0)</f>
        <v/>
      </c>
      <c r="DP32" s="961">
        <f>IFERROR(DO32*(1+INDEX(Inputs!$P$15:$P$25,MATCH('Cash Flows - Strike'!DP$2,Inputs!$L$15:$L$25))/12),0)</f>
        <v/>
      </c>
      <c r="DQ32" s="961">
        <f>IFERROR(DP32*(1+INDEX(Inputs!$P$15:$P$25,MATCH('Cash Flows - Strike'!DQ$2,Inputs!$L$15:$L$25))/12),0)</f>
        <v/>
      </c>
      <c r="DR32" s="961">
        <f>IFERROR(DQ32*(1+INDEX(Inputs!$P$15:$P$25,MATCH('Cash Flows - Strike'!DR$2,Inputs!$L$15:$L$25))/12),0)</f>
        <v/>
      </c>
      <c r="DS32" s="961">
        <f>IFERROR(DR32*(1+INDEX(Inputs!$P$15:$P$25,MATCH('Cash Flows - Strike'!DS$2,Inputs!$L$15:$L$25))/12),0)</f>
        <v/>
      </c>
      <c r="DT32" s="961">
        <f>IFERROR(DS32*(1+INDEX(Inputs!$P$15:$P$25,MATCH('Cash Flows - Strike'!DT$2,Inputs!$L$15:$L$25))/12),0)</f>
        <v/>
      </c>
      <c r="DU32" s="961">
        <f>IFERROR(DT32*(1+INDEX(Inputs!$P$15:$P$25,MATCH('Cash Flows - Strike'!DU$2,Inputs!$L$15:$L$25))/12),0)</f>
        <v/>
      </c>
      <c r="DV32" s="961">
        <f>IFERROR(DU32*(1+INDEX(Inputs!$P$15:$P$25,MATCH('Cash Flows - Strike'!DV$2,Inputs!$L$15:$L$25))/12),0)</f>
        <v/>
      </c>
      <c r="DW32" s="961">
        <f>IFERROR(DV32*(1+INDEX(Inputs!$P$15:$P$25,MATCH('Cash Flows - Strike'!DW$2,Inputs!$L$15:$L$25))/12),0)</f>
        <v/>
      </c>
      <c r="DX32" s="961">
        <f>IFERROR(DW32*(1+INDEX(Inputs!$P$15:$P$25,MATCH('Cash Flows - Strike'!DX$2,Inputs!$L$15:$L$25))/12),0)</f>
        <v/>
      </c>
      <c r="DY32" s="961">
        <f>IFERROR(DX32*(1+INDEX(Inputs!$P$15:$P$25,MATCH('Cash Flows - Strike'!DY$2,Inputs!$L$15:$L$25))/12),0)</f>
        <v/>
      </c>
      <c r="DZ32" s="961">
        <f>IFERROR(DY32*(1+INDEX(Inputs!$P$15:$P$25,MATCH('Cash Flows - Strike'!DZ$2,Inputs!$L$15:$L$25))/12),0)</f>
        <v/>
      </c>
      <c r="EA32" s="961">
        <f>IFERROR(DZ32*(1+INDEX(Inputs!$P$15:$P$25,MATCH('Cash Flows - Strike'!EA$2,Inputs!$L$15:$L$25))/12),0)</f>
        <v/>
      </c>
      <c r="EB32" s="961">
        <f>IFERROR(EA32*(1+INDEX(Inputs!$P$15:$P$25,MATCH('Cash Flows - Strike'!EB$2,Inputs!$L$15:$L$25))/12),0)</f>
        <v/>
      </c>
      <c r="EC32" s="961">
        <f>IFERROR(EB32*(1+INDEX(Inputs!$P$15:$P$25,MATCH('Cash Flows - Strike'!EC$2,Inputs!$L$15:$L$25))/12),0)</f>
        <v/>
      </c>
      <c r="ED32" s="961">
        <f>IFERROR(EC32*(1+INDEX(Inputs!$P$15:$P$25,MATCH('Cash Flows - Strike'!ED$2,Inputs!$L$15:$L$25))/12),0)</f>
        <v/>
      </c>
      <c r="EE32" s="961">
        <f>IFERROR(ED32*(1+INDEX(Inputs!$P$15:$P$25,MATCH('Cash Flows - Strike'!EE$2,Inputs!$L$15:$L$25))/12),0)</f>
        <v/>
      </c>
      <c r="EF32" s="961">
        <f>IFERROR(EE32*(1+INDEX(Inputs!$P$15:$P$25,MATCH('Cash Flows - Strike'!EF$2,Inputs!$L$15:$L$25))/12),0)</f>
        <v/>
      </c>
      <c r="EG32" s="961">
        <f>IFERROR(EF32*(1+INDEX(Inputs!$P$15:$P$25,MATCH('Cash Flows - Strike'!EG$2,Inputs!$L$15:$L$25))/12),0)</f>
        <v/>
      </c>
      <c r="EH32" s="961">
        <f>IFERROR(EG32*(1+INDEX(Inputs!$P$15:$P$25,MATCH('Cash Flows - Strike'!EH$2,Inputs!$L$15:$L$25))/12),0)</f>
        <v/>
      </c>
      <c r="EI32" s="961">
        <f>IFERROR(EH32*(1+INDEX(Inputs!$P$15:$P$25,MATCH('Cash Flows - Strike'!EI$2,Inputs!$L$15:$L$25))/12),0)</f>
        <v/>
      </c>
      <c r="EJ32" s="961">
        <f>IFERROR(EI32*(1+INDEX(Inputs!$P$15:$P$25,MATCH('Cash Flows - Strike'!EJ$2,Inputs!$L$15:$L$25))/12),0)</f>
        <v/>
      </c>
      <c r="EK32" s="961">
        <f>IFERROR(EJ32*(1+INDEX(Inputs!$P$15:$P$25,MATCH('Cash Flows - Strike'!EK$2,Inputs!$L$15:$L$25))/12),0)</f>
        <v/>
      </c>
      <c r="EL32" s="961">
        <f>IFERROR(EK32*(1+INDEX(Inputs!$P$15:$P$25,MATCH('Cash Flows - Strike'!EL$2,Inputs!$L$15:$L$25))/12),0)</f>
        <v/>
      </c>
      <c r="EM32" s="961">
        <f>IFERROR(EL32*(1+INDEX(Inputs!$P$15:$P$25,MATCH('Cash Flows - Strike'!EM$2,Inputs!$L$15:$L$25))/12),0)</f>
        <v/>
      </c>
      <c r="EN32" s="961">
        <f>IFERROR(EM32*(1+INDEX(Inputs!$P$15:$P$25,MATCH('Cash Flows - Strike'!EN$2,Inputs!$L$15:$L$25))/12),0)</f>
        <v/>
      </c>
      <c r="EO32" s="961">
        <f>IFERROR(EN32*(1+INDEX(Inputs!$P$15:$P$25,MATCH('Cash Flows - Strike'!EO$2,Inputs!$L$15:$L$25))/12),0)</f>
        <v/>
      </c>
      <c r="EP32" s="961">
        <f>IFERROR(EO32*(1+INDEX(Inputs!$P$15:$P$25,MATCH('Cash Flows - Strike'!EP$2,Inputs!$L$15:$L$25))/12),0)</f>
        <v/>
      </c>
      <c r="EQ32" s="961">
        <f>IFERROR(EP32*(1+INDEX(Inputs!$P$15:$P$25,MATCH('Cash Flows - Strike'!EQ$2,Inputs!$L$15:$L$25))/12),0)</f>
        <v/>
      </c>
      <c r="ER32" s="961">
        <f>IFERROR(EQ32*(1+INDEX(Inputs!$P$15:$P$25,MATCH('Cash Flows - Strike'!ER$2,Inputs!$L$15:$L$25))/12),0)</f>
        <v/>
      </c>
      <c r="ES32" s="961">
        <f>IFERROR(ER32*(1+INDEX(Inputs!$P$15:$P$25,MATCH('Cash Flows - Strike'!ES$2,Inputs!$L$15:$L$25))/12),0)</f>
        <v/>
      </c>
      <c r="ET32" s="961">
        <f>IFERROR(ES32*(1+INDEX(Inputs!$P$15:$P$25,MATCH('Cash Flows - Strike'!ET$2,Inputs!$L$15:$L$25))/12),0)</f>
        <v/>
      </c>
      <c r="EU32" s="961">
        <f>IFERROR(ET32*(1+INDEX(Inputs!$P$15:$P$25,MATCH('Cash Flows - Strike'!EU$2,Inputs!$L$15:$L$25))/12),0)</f>
        <v/>
      </c>
      <c r="EV32" s="961">
        <f>IFERROR(EU32*(1+INDEX(Inputs!$P$15:$P$25,MATCH('Cash Flows - Strike'!EV$2,Inputs!$L$15:$L$25))/12),0)</f>
        <v/>
      </c>
    </row>
    <row r="33" ht="15" customHeight="1" s="546">
      <c r="C33" s="970">
        <f>R33</f>
        <v/>
      </c>
      <c r="D33" s="986" t="n"/>
      <c r="E33" s="987">
        <f>Inputs!I35</f>
        <v/>
      </c>
      <c r="F33" s="988">
        <f>Inputs!J35</f>
        <v/>
      </c>
      <c r="G33" s="961">
        <f>SUMIFS($U33:$EW33,$U$2:$EW$2,G$2)</f>
        <v/>
      </c>
      <c r="H33" s="961">
        <f>SUMIFS($U33:$EW33,$U$2:$EW$2,H$2)</f>
        <v/>
      </c>
      <c r="I33" s="961">
        <f>SUMIFS($U33:$EW33,$U$2:$EW$2,I$2)</f>
        <v/>
      </c>
      <c r="J33" s="961">
        <f>SUMIFS($U33:$EW33,$U$2:$EW$2,J$2)</f>
        <v/>
      </c>
      <c r="K33" s="961">
        <f>SUMIFS($U33:$EW33,$U$2:$EW$2,K$2)</f>
        <v/>
      </c>
      <c r="L33" s="961">
        <f>SUMIFS($U33:$EW33,$U$2:$EW$2,L$2)</f>
        <v/>
      </c>
      <c r="M33" s="961">
        <f>SUMIFS($U33:$EW33,$U$2:$EW$2,M$2)</f>
        <v/>
      </c>
      <c r="N33" s="961">
        <f>SUMIFS($U33:$EW33,$U$2:$EW$2,N$2)</f>
        <v/>
      </c>
      <c r="O33" s="961">
        <f>SUMIFS($U33:$EW33,$U$2:$EW$2,O$2)</f>
        <v/>
      </c>
      <c r="P33" s="962">
        <f>SUMIFS($U33:$EW33,$U$2:$EW$2,P$2)</f>
        <v/>
      </c>
      <c r="R33" s="759">
        <f>Inputs!G35</f>
        <v/>
      </c>
      <c r="U33" s="961">
        <f>(Inputs!$J35*Units)/12</f>
        <v/>
      </c>
      <c r="V33" s="961">
        <f>IFERROR(U33*(1+INDEX(Inputs!$P$15:$P$25,MATCH('Cash Flows - Strike'!V$2,Inputs!$L$15:$L$25))/12),0)</f>
        <v/>
      </c>
      <c r="W33" s="961">
        <f>IFERROR(V33*(1+INDEX(Inputs!$P$15:$P$25,MATCH('Cash Flows - Strike'!W$2,Inputs!$L$15:$L$25))/12),0)</f>
        <v/>
      </c>
      <c r="X33" s="961">
        <f>IFERROR(W33*(1+INDEX(Inputs!$P$15:$P$25,MATCH('Cash Flows - Strike'!X$2,Inputs!$L$15:$L$25))/12),0)</f>
        <v/>
      </c>
      <c r="Y33" s="961">
        <f>IFERROR(X33*(1+INDEX(Inputs!$P$15:$P$25,MATCH('Cash Flows - Strike'!Y$2,Inputs!$L$15:$L$25))/12),0)</f>
        <v/>
      </c>
      <c r="Z33" s="961">
        <f>IFERROR(Y33*(1+INDEX(Inputs!$P$15:$P$25,MATCH('Cash Flows - Strike'!Z$2,Inputs!$L$15:$L$25))/12),0)</f>
        <v/>
      </c>
      <c r="AA33" s="961">
        <f>IFERROR(Z33*(1+INDEX(Inputs!$P$15:$P$25,MATCH('Cash Flows - Strike'!AA$2,Inputs!$L$15:$L$25))/12),0)</f>
        <v/>
      </c>
      <c r="AB33" s="961">
        <f>IFERROR(AA33*(1+INDEX(Inputs!$P$15:$P$25,MATCH('Cash Flows - Strike'!AB$2,Inputs!$L$15:$L$25))/12),0)</f>
        <v/>
      </c>
      <c r="AC33" s="961">
        <f>IFERROR(AB33*(1+INDEX(Inputs!$P$15:$P$25,MATCH('Cash Flows - Strike'!AC$2,Inputs!$L$15:$L$25))/12),0)</f>
        <v/>
      </c>
      <c r="AD33" s="961">
        <f>IFERROR(AC33*(1+INDEX(Inputs!$P$15:$P$25,MATCH('Cash Flows - Strike'!AD$2,Inputs!$L$15:$L$25))/12),0)</f>
        <v/>
      </c>
      <c r="AE33" s="961">
        <f>IFERROR(AD33*(1+INDEX(Inputs!$P$15:$P$25,MATCH('Cash Flows - Strike'!AE$2,Inputs!$L$15:$L$25))/12),0)</f>
        <v/>
      </c>
      <c r="AF33" s="961">
        <f>IFERROR(AE33*(1+INDEX(Inputs!$P$15:$P$25,MATCH('Cash Flows - Strike'!AF$2,Inputs!$L$15:$L$25))/12),0)</f>
        <v/>
      </c>
      <c r="AG33" s="961">
        <f>IFERROR(AF33*(1+INDEX(Inputs!$P$15:$P$25,MATCH('Cash Flows - Strike'!AG$2,Inputs!$L$15:$L$25))/12),0)</f>
        <v/>
      </c>
      <c r="AH33" s="961">
        <f>IFERROR(AG33*(1+INDEX(Inputs!$P$15:$P$25,MATCH('Cash Flows - Strike'!AH$2,Inputs!$L$15:$L$25))/12),0)</f>
        <v/>
      </c>
      <c r="AI33" s="961">
        <f>IFERROR(AH33*(1+INDEX(Inputs!$P$15:$P$25,MATCH('Cash Flows - Strike'!AI$2,Inputs!$L$15:$L$25))/12),0)</f>
        <v/>
      </c>
      <c r="AJ33" s="961">
        <f>IFERROR(AI33*(1+INDEX(Inputs!$P$15:$P$25,MATCH('Cash Flows - Strike'!AJ$2,Inputs!$L$15:$L$25))/12),0)</f>
        <v/>
      </c>
      <c r="AK33" s="961">
        <f>IFERROR(AJ33*(1+INDEX(Inputs!$P$15:$P$25,MATCH('Cash Flows - Strike'!AK$2,Inputs!$L$15:$L$25))/12),0)</f>
        <v/>
      </c>
      <c r="AL33" s="961">
        <f>IFERROR(AK33*(1+INDEX(Inputs!$P$15:$P$25,MATCH('Cash Flows - Strike'!AL$2,Inputs!$L$15:$L$25))/12),0)</f>
        <v/>
      </c>
      <c r="AM33" s="961">
        <f>IFERROR(AL33*(1+INDEX(Inputs!$P$15:$P$25,MATCH('Cash Flows - Strike'!AM$2,Inputs!$L$15:$L$25))/12),0)</f>
        <v/>
      </c>
      <c r="AN33" s="961">
        <f>IFERROR(AM33*(1+INDEX(Inputs!$P$15:$P$25,MATCH('Cash Flows - Strike'!AN$2,Inputs!$L$15:$L$25))/12),0)</f>
        <v/>
      </c>
      <c r="AO33" s="961">
        <f>IFERROR(AN33*(1+INDEX(Inputs!$P$15:$P$25,MATCH('Cash Flows - Strike'!AO$2,Inputs!$L$15:$L$25))/12),0)</f>
        <v/>
      </c>
      <c r="AP33" s="961">
        <f>IFERROR(AO33*(1+INDEX(Inputs!$P$15:$P$25,MATCH('Cash Flows - Strike'!AP$2,Inputs!$L$15:$L$25))/12),0)</f>
        <v/>
      </c>
      <c r="AQ33" s="961">
        <f>IFERROR(AP33*(1+INDEX(Inputs!$P$15:$P$25,MATCH('Cash Flows - Strike'!AQ$2,Inputs!$L$15:$L$25))/12),0)</f>
        <v/>
      </c>
      <c r="AR33" s="961">
        <f>IFERROR(AQ33*(1+INDEX(Inputs!$P$15:$P$25,MATCH('Cash Flows - Strike'!AR$2,Inputs!$L$15:$L$25))/12),0)</f>
        <v/>
      </c>
      <c r="AS33" s="961">
        <f>IFERROR(AR33*(1+INDEX(Inputs!$P$15:$P$25,MATCH('Cash Flows - Strike'!AS$2,Inputs!$L$15:$L$25))/12),0)</f>
        <v/>
      </c>
      <c r="AT33" s="961">
        <f>IFERROR(AS33*(1+INDEX(Inputs!$P$15:$P$25,MATCH('Cash Flows - Strike'!AT$2,Inputs!$L$15:$L$25))/12),0)</f>
        <v/>
      </c>
      <c r="AU33" s="961">
        <f>IFERROR(AT33*(1+INDEX(Inputs!$P$15:$P$25,MATCH('Cash Flows - Strike'!AU$2,Inputs!$L$15:$L$25))/12),0)</f>
        <v/>
      </c>
      <c r="AV33" s="961">
        <f>IFERROR(AU33*(1+INDEX(Inputs!$P$15:$P$25,MATCH('Cash Flows - Strike'!AV$2,Inputs!$L$15:$L$25))/12),0)</f>
        <v/>
      </c>
      <c r="AW33" s="961">
        <f>IFERROR(AV33*(1+INDEX(Inputs!$P$15:$P$25,MATCH('Cash Flows - Strike'!AW$2,Inputs!$L$15:$L$25))/12),0)</f>
        <v/>
      </c>
      <c r="AX33" s="961">
        <f>IFERROR(AW33*(1+INDEX(Inputs!$P$15:$P$25,MATCH('Cash Flows - Strike'!AX$2,Inputs!$L$15:$L$25))/12),0)</f>
        <v/>
      </c>
      <c r="AY33" s="961">
        <f>IFERROR(AX33*(1+INDEX(Inputs!$P$15:$P$25,MATCH('Cash Flows - Strike'!AY$2,Inputs!$L$15:$L$25))/12),0)</f>
        <v/>
      </c>
      <c r="AZ33" s="961">
        <f>IFERROR(AY33*(1+INDEX(Inputs!$P$15:$P$25,MATCH('Cash Flows - Strike'!AZ$2,Inputs!$L$15:$L$25))/12),0)</f>
        <v/>
      </c>
      <c r="BA33" s="961">
        <f>IFERROR(AZ33*(1+INDEX(Inputs!$P$15:$P$25,MATCH('Cash Flows - Strike'!BA$2,Inputs!$L$15:$L$25))/12),0)</f>
        <v/>
      </c>
      <c r="BB33" s="961">
        <f>IFERROR(BA33*(1+INDEX(Inputs!$P$15:$P$25,MATCH('Cash Flows - Strike'!BB$2,Inputs!$L$15:$L$25))/12),0)</f>
        <v/>
      </c>
      <c r="BC33" s="961">
        <f>IFERROR(BB33*(1+INDEX(Inputs!$P$15:$P$25,MATCH('Cash Flows - Strike'!BC$2,Inputs!$L$15:$L$25))/12),0)</f>
        <v/>
      </c>
      <c r="BD33" s="961">
        <f>IFERROR(BC33*(1+INDEX(Inputs!$P$15:$P$25,MATCH('Cash Flows - Strike'!BD$2,Inputs!$L$15:$L$25))/12),0)</f>
        <v/>
      </c>
      <c r="BE33" s="961">
        <f>IFERROR(BD33*(1+INDEX(Inputs!$P$15:$P$25,MATCH('Cash Flows - Strike'!BE$2,Inputs!$L$15:$L$25))/12),0)</f>
        <v/>
      </c>
      <c r="BF33" s="961">
        <f>IFERROR(BE33*(1+INDEX(Inputs!$P$15:$P$25,MATCH('Cash Flows - Strike'!BF$2,Inputs!$L$15:$L$25))/12),0)</f>
        <v/>
      </c>
      <c r="BG33" s="961">
        <f>IFERROR(BF33*(1+INDEX(Inputs!$P$15:$P$25,MATCH('Cash Flows - Strike'!BG$2,Inputs!$L$15:$L$25))/12),0)</f>
        <v/>
      </c>
      <c r="BH33" s="961">
        <f>IFERROR(BG33*(1+INDEX(Inputs!$P$15:$P$25,MATCH('Cash Flows - Strike'!BH$2,Inputs!$L$15:$L$25))/12),0)</f>
        <v/>
      </c>
      <c r="BI33" s="961">
        <f>IFERROR(BH33*(1+INDEX(Inputs!$P$15:$P$25,MATCH('Cash Flows - Strike'!BI$2,Inputs!$L$15:$L$25))/12),0)</f>
        <v/>
      </c>
      <c r="BJ33" s="961">
        <f>IFERROR(BI33*(1+INDEX(Inputs!$P$15:$P$25,MATCH('Cash Flows - Strike'!BJ$2,Inputs!$L$15:$L$25))/12),0)</f>
        <v/>
      </c>
      <c r="BK33" s="961">
        <f>IFERROR(BJ33*(1+INDEX(Inputs!$P$15:$P$25,MATCH('Cash Flows - Strike'!BK$2,Inputs!$L$15:$L$25))/12),0)</f>
        <v/>
      </c>
      <c r="BL33" s="961">
        <f>IFERROR(BK33*(1+INDEX(Inputs!$P$15:$P$25,MATCH('Cash Flows - Strike'!BL$2,Inputs!$L$15:$L$25))/12),0)</f>
        <v/>
      </c>
      <c r="BM33" s="961">
        <f>IFERROR(BL33*(1+INDEX(Inputs!$P$15:$P$25,MATCH('Cash Flows - Strike'!BM$2,Inputs!$L$15:$L$25))/12),0)</f>
        <v/>
      </c>
      <c r="BN33" s="961">
        <f>IFERROR(BM33*(1+INDEX(Inputs!$P$15:$P$25,MATCH('Cash Flows - Strike'!BN$2,Inputs!$L$15:$L$25))/12),0)</f>
        <v/>
      </c>
      <c r="BO33" s="961">
        <f>IFERROR(BN33*(1+INDEX(Inputs!$P$15:$P$25,MATCH('Cash Flows - Strike'!BO$2,Inputs!$L$15:$L$25))/12),0)</f>
        <v/>
      </c>
      <c r="BP33" s="961">
        <f>IFERROR(BO33*(1+INDEX(Inputs!$P$15:$P$25,MATCH('Cash Flows - Strike'!BP$2,Inputs!$L$15:$L$25))/12),0)</f>
        <v/>
      </c>
      <c r="BQ33" s="961">
        <f>IFERROR(BP33*(1+INDEX(Inputs!$P$15:$P$25,MATCH('Cash Flows - Strike'!BQ$2,Inputs!$L$15:$L$25))/12),0)</f>
        <v/>
      </c>
      <c r="BR33" s="961">
        <f>IFERROR(BQ33*(1+INDEX(Inputs!$P$15:$P$25,MATCH('Cash Flows - Strike'!BR$2,Inputs!$L$15:$L$25))/12),0)</f>
        <v/>
      </c>
      <c r="BS33" s="961">
        <f>IFERROR(BR33*(1+INDEX(Inputs!$P$15:$P$25,MATCH('Cash Flows - Strike'!BS$2,Inputs!$L$15:$L$25))/12),0)</f>
        <v/>
      </c>
      <c r="BT33" s="961">
        <f>IFERROR(BS33*(1+INDEX(Inputs!$P$15:$P$25,MATCH('Cash Flows - Strike'!BT$2,Inputs!$L$15:$L$25))/12),0)</f>
        <v/>
      </c>
      <c r="BU33" s="961">
        <f>IFERROR(BT33*(1+INDEX(Inputs!$P$15:$P$25,MATCH('Cash Flows - Strike'!BU$2,Inputs!$L$15:$L$25))/12),0)</f>
        <v/>
      </c>
      <c r="BV33" s="961">
        <f>IFERROR(BU33*(1+INDEX(Inputs!$P$15:$P$25,MATCH('Cash Flows - Strike'!BV$2,Inputs!$L$15:$L$25))/12),0)</f>
        <v/>
      </c>
      <c r="BW33" s="961">
        <f>IFERROR(BV33*(1+INDEX(Inputs!$P$15:$P$25,MATCH('Cash Flows - Strike'!BW$2,Inputs!$L$15:$L$25))/12),0)</f>
        <v/>
      </c>
      <c r="BX33" s="961">
        <f>IFERROR(BW33*(1+INDEX(Inputs!$P$15:$P$25,MATCH('Cash Flows - Strike'!BX$2,Inputs!$L$15:$L$25))/12),0)</f>
        <v/>
      </c>
      <c r="BY33" s="961">
        <f>IFERROR(BX33*(1+INDEX(Inputs!$P$15:$P$25,MATCH('Cash Flows - Strike'!BY$2,Inputs!$L$15:$L$25))/12),0)</f>
        <v/>
      </c>
      <c r="BZ33" s="961">
        <f>IFERROR(BY33*(1+INDEX(Inputs!$P$15:$P$25,MATCH('Cash Flows - Strike'!BZ$2,Inputs!$L$15:$L$25))/12),0)</f>
        <v/>
      </c>
      <c r="CA33" s="961">
        <f>IFERROR(BZ33*(1+INDEX(Inputs!$P$15:$P$25,MATCH('Cash Flows - Strike'!CA$2,Inputs!$L$15:$L$25))/12),0)</f>
        <v/>
      </c>
      <c r="CB33" s="961">
        <f>IFERROR(CA33*(1+INDEX(Inputs!$P$15:$P$25,MATCH('Cash Flows - Strike'!CB$2,Inputs!$L$15:$L$25))/12),0)</f>
        <v/>
      </c>
      <c r="CC33" s="961">
        <f>IFERROR(CB33*(1+INDEX(Inputs!$P$15:$P$25,MATCH('Cash Flows - Strike'!CC$2,Inputs!$L$15:$L$25))/12),0)</f>
        <v/>
      </c>
      <c r="CD33" s="961">
        <f>IFERROR(CC33*(1+INDEX(Inputs!$P$15:$P$25,MATCH('Cash Flows - Strike'!CD$2,Inputs!$L$15:$L$25))/12),0)</f>
        <v/>
      </c>
      <c r="CE33" s="961">
        <f>IFERROR(CD33*(1+INDEX(Inputs!$P$15:$P$25,MATCH('Cash Flows - Strike'!CE$2,Inputs!$L$15:$L$25))/12),0)</f>
        <v/>
      </c>
      <c r="CF33" s="961">
        <f>IFERROR(CE33*(1+INDEX(Inputs!$P$15:$P$25,MATCH('Cash Flows - Strike'!CF$2,Inputs!$L$15:$L$25))/12),0)</f>
        <v/>
      </c>
      <c r="CG33" s="961">
        <f>IFERROR(CF33*(1+INDEX(Inputs!$P$15:$P$25,MATCH('Cash Flows - Strike'!CG$2,Inputs!$L$15:$L$25))/12),0)</f>
        <v/>
      </c>
      <c r="CH33" s="961">
        <f>IFERROR(CG33*(1+INDEX(Inputs!$P$15:$P$25,MATCH('Cash Flows - Strike'!CH$2,Inputs!$L$15:$L$25))/12),0)</f>
        <v/>
      </c>
      <c r="CI33" s="961">
        <f>IFERROR(CH33*(1+INDEX(Inputs!$P$15:$P$25,MATCH('Cash Flows - Strike'!CI$2,Inputs!$L$15:$L$25))/12),0)</f>
        <v/>
      </c>
      <c r="CJ33" s="961">
        <f>IFERROR(CI33*(1+INDEX(Inputs!$P$15:$P$25,MATCH('Cash Flows - Strike'!CJ$2,Inputs!$L$15:$L$25))/12),0)</f>
        <v/>
      </c>
      <c r="CK33" s="961">
        <f>IFERROR(CJ33*(1+INDEX(Inputs!$P$15:$P$25,MATCH('Cash Flows - Strike'!CK$2,Inputs!$L$15:$L$25))/12),0)</f>
        <v/>
      </c>
      <c r="CL33" s="961">
        <f>IFERROR(CK33*(1+INDEX(Inputs!$P$15:$P$25,MATCH('Cash Flows - Strike'!CL$2,Inputs!$L$15:$L$25))/12),0)</f>
        <v/>
      </c>
      <c r="CM33" s="961">
        <f>IFERROR(CL33*(1+INDEX(Inputs!$P$15:$P$25,MATCH('Cash Flows - Strike'!CM$2,Inputs!$L$15:$L$25))/12),0)</f>
        <v/>
      </c>
      <c r="CN33" s="961">
        <f>IFERROR(CM33*(1+INDEX(Inputs!$P$15:$P$25,MATCH('Cash Flows - Strike'!CN$2,Inputs!$L$15:$L$25))/12),0)</f>
        <v/>
      </c>
      <c r="CO33" s="961">
        <f>IFERROR(CN33*(1+INDEX(Inputs!$P$15:$P$25,MATCH('Cash Flows - Strike'!CO$2,Inputs!$L$15:$L$25))/12),0)</f>
        <v/>
      </c>
      <c r="CP33" s="961">
        <f>IFERROR(CO33*(1+INDEX(Inputs!$P$15:$P$25,MATCH('Cash Flows - Strike'!CP$2,Inputs!$L$15:$L$25))/12),0)</f>
        <v/>
      </c>
      <c r="CQ33" s="961">
        <f>IFERROR(CP33*(1+INDEX(Inputs!$P$15:$P$25,MATCH('Cash Flows - Strike'!CQ$2,Inputs!$L$15:$L$25))/12),0)</f>
        <v/>
      </c>
      <c r="CR33" s="961">
        <f>IFERROR(CQ33*(1+INDEX(Inputs!$P$15:$P$25,MATCH('Cash Flows - Strike'!CR$2,Inputs!$L$15:$L$25))/12),0)</f>
        <v/>
      </c>
      <c r="CS33" s="961">
        <f>IFERROR(CR33*(1+INDEX(Inputs!$P$15:$P$25,MATCH('Cash Flows - Strike'!CS$2,Inputs!$L$15:$L$25))/12),0)</f>
        <v/>
      </c>
      <c r="CT33" s="961">
        <f>IFERROR(CS33*(1+INDEX(Inputs!$P$15:$P$25,MATCH('Cash Flows - Strike'!CT$2,Inputs!$L$15:$L$25))/12),0)</f>
        <v/>
      </c>
      <c r="CU33" s="961">
        <f>IFERROR(CT33*(1+INDEX(Inputs!$P$15:$P$25,MATCH('Cash Flows - Strike'!CU$2,Inputs!$L$15:$L$25))/12),0)</f>
        <v/>
      </c>
      <c r="CV33" s="961">
        <f>IFERROR(CU33*(1+INDEX(Inputs!$P$15:$P$25,MATCH('Cash Flows - Strike'!CV$2,Inputs!$L$15:$L$25))/12),0)</f>
        <v/>
      </c>
      <c r="CW33" s="961">
        <f>IFERROR(CV33*(1+INDEX(Inputs!$P$15:$P$25,MATCH('Cash Flows - Strike'!CW$2,Inputs!$L$15:$L$25))/12),0)</f>
        <v/>
      </c>
      <c r="CX33" s="961">
        <f>IFERROR(CW33*(1+INDEX(Inputs!$P$15:$P$25,MATCH('Cash Flows - Strike'!CX$2,Inputs!$L$15:$L$25))/12),0)</f>
        <v/>
      </c>
      <c r="CY33" s="961">
        <f>IFERROR(CX33*(1+INDEX(Inputs!$P$15:$P$25,MATCH('Cash Flows - Strike'!CY$2,Inputs!$L$15:$L$25))/12),0)</f>
        <v/>
      </c>
      <c r="CZ33" s="961">
        <f>IFERROR(CY33*(1+INDEX(Inputs!$P$15:$P$25,MATCH('Cash Flows - Strike'!CZ$2,Inputs!$L$15:$L$25))/12),0)</f>
        <v/>
      </c>
      <c r="DA33" s="961">
        <f>IFERROR(CZ33*(1+INDEX(Inputs!$P$15:$P$25,MATCH('Cash Flows - Strike'!DA$2,Inputs!$L$15:$L$25))/12),0)</f>
        <v/>
      </c>
      <c r="DB33" s="961">
        <f>IFERROR(DA33*(1+INDEX(Inputs!$P$15:$P$25,MATCH('Cash Flows - Strike'!DB$2,Inputs!$L$15:$L$25))/12),0)</f>
        <v/>
      </c>
      <c r="DC33" s="961">
        <f>IFERROR(DB33*(1+INDEX(Inputs!$P$15:$P$25,MATCH('Cash Flows - Strike'!DC$2,Inputs!$L$15:$L$25))/12),0)</f>
        <v/>
      </c>
      <c r="DD33" s="961">
        <f>IFERROR(DC33*(1+INDEX(Inputs!$P$15:$P$25,MATCH('Cash Flows - Strike'!DD$2,Inputs!$L$15:$L$25))/12),0)</f>
        <v/>
      </c>
      <c r="DE33" s="961">
        <f>IFERROR(DD33*(1+INDEX(Inputs!$P$15:$P$25,MATCH('Cash Flows - Strike'!DE$2,Inputs!$L$15:$L$25))/12),0)</f>
        <v/>
      </c>
      <c r="DF33" s="961">
        <f>IFERROR(DE33*(1+INDEX(Inputs!$P$15:$P$25,MATCH('Cash Flows - Strike'!DF$2,Inputs!$L$15:$L$25))/12),0)</f>
        <v/>
      </c>
      <c r="DG33" s="961">
        <f>IFERROR(DF33*(1+INDEX(Inputs!$P$15:$P$25,MATCH('Cash Flows - Strike'!DG$2,Inputs!$L$15:$L$25))/12),0)</f>
        <v/>
      </c>
      <c r="DH33" s="961">
        <f>IFERROR(DG33*(1+INDEX(Inputs!$P$15:$P$25,MATCH('Cash Flows - Strike'!DH$2,Inputs!$L$15:$L$25))/12),0)</f>
        <v/>
      </c>
      <c r="DI33" s="961">
        <f>IFERROR(DH33*(1+INDEX(Inputs!$P$15:$P$25,MATCH('Cash Flows - Strike'!DI$2,Inputs!$L$15:$L$25))/12),0)</f>
        <v/>
      </c>
      <c r="DJ33" s="961">
        <f>IFERROR(DI33*(1+INDEX(Inputs!$P$15:$P$25,MATCH('Cash Flows - Strike'!DJ$2,Inputs!$L$15:$L$25))/12),0)</f>
        <v/>
      </c>
      <c r="DK33" s="961">
        <f>IFERROR(DJ33*(1+INDEX(Inputs!$P$15:$P$25,MATCH('Cash Flows - Strike'!DK$2,Inputs!$L$15:$L$25))/12),0)</f>
        <v/>
      </c>
      <c r="DL33" s="961">
        <f>IFERROR(DK33*(1+INDEX(Inputs!$P$15:$P$25,MATCH('Cash Flows - Strike'!DL$2,Inputs!$L$15:$L$25))/12),0)</f>
        <v/>
      </c>
      <c r="DM33" s="961">
        <f>IFERROR(DL33*(1+INDEX(Inputs!$P$15:$P$25,MATCH('Cash Flows - Strike'!DM$2,Inputs!$L$15:$L$25))/12),0)</f>
        <v/>
      </c>
      <c r="DN33" s="961">
        <f>IFERROR(DM33*(1+INDEX(Inputs!$P$15:$P$25,MATCH('Cash Flows - Strike'!DN$2,Inputs!$L$15:$L$25))/12),0)</f>
        <v/>
      </c>
      <c r="DO33" s="961">
        <f>IFERROR(DN33*(1+INDEX(Inputs!$P$15:$P$25,MATCH('Cash Flows - Strike'!DO$2,Inputs!$L$15:$L$25))/12),0)</f>
        <v/>
      </c>
      <c r="DP33" s="961">
        <f>IFERROR(DO33*(1+INDEX(Inputs!$P$15:$P$25,MATCH('Cash Flows - Strike'!DP$2,Inputs!$L$15:$L$25))/12),0)</f>
        <v/>
      </c>
      <c r="DQ33" s="961">
        <f>IFERROR(DP33*(1+INDEX(Inputs!$P$15:$P$25,MATCH('Cash Flows - Strike'!DQ$2,Inputs!$L$15:$L$25))/12),0)</f>
        <v/>
      </c>
      <c r="DR33" s="961">
        <f>IFERROR(DQ33*(1+INDEX(Inputs!$P$15:$P$25,MATCH('Cash Flows - Strike'!DR$2,Inputs!$L$15:$L$25))/12),0)</f>
        <v/>
      </c>
      <c r="DS33" s="961">
        <f>IFERROR(DR33*(1+INDEX(Inputs!$P$15:$P$25,MATCH('Cash Flows - Strike'!DS$2,Inputs!$L$15:$L$25))/12),0)</f>
        <v/>
      </c>
      <c r="DT33" s="961">
        <f>IFERROR(DS33*(1+INDEX(Inputs!$P$15:$P$25,MATCH('Cash Flows - Strike'!DT$2,Inputs!$L$15:$L$25))/12),0)</f>
        <v/>
      </c>
      <c r="DU33" s="961">
        <f>IFERROR(DT33*(1+INDEX(Inputs!$P$15:$P$25,MATCH('Cash Flows - Strike'!DU$2,Inputs!$L$15:$L$25))/12),0)</f>
        <v/>
      </c>
      <c r="DV33" s="961">
        <f>IFERROR(DU33*(1+INDEX(Inputs!$P$15:$P$25,MATCH('Cash Flows - Strike'!DV$2,Inputs!$L$15:$L$25))/12),0)</f>
        <v/>
      </c>
      <c r="DW33" s="961">
        <f>IFERROR(DV33*(1+INDEX(Inputs!$P$15:$P$25,MATCH('Cash Flows - Strike'!DW$2,Inputs!$L$15:$L$25))/12),0)</f>
        <v/>
      </c>
      <c r="DX33" s="961">
        <f>IFERROR(DW33*(1+INDEX(Inputs!$P$15:$P$25,MATCH('Cash Flows - Strike'!DX$2,Inputs!$L$15:$L$25))/12),0)</f>
        <v/>
      </c>
      <c r="DY33" s="961">
        <f>IFERROR(DX33*(1+INDEX(Inputs!$P$15:$P$25,MATCH('Cash Flows - Strike'!DY$2,Inputs!$L$15:$L$25))/12),0)</f>
        <v/>
      </c>
      <c r="DZ33" s="961">
        <f>IFERROR(DY33*(1+INDEX(Inputs!$P$15:$P$25,MATCH('Cash Flows - Strike'!DZ$2,Inputs!$L$15:$L$25))/12),0)</f>
        <v/>
      </c>
      <c r="EA33" s="961">
        <f>IFERROR(DZ33*(1+INDEX(Inputs!$P$15:$P$25,MATCH('Cash Flows - Strike'!EA$2,Inputs!$L$15:$L$25))/12),0)</f>
        <v/>
      </c>
      <c r="EB33" s="961">
        <f>IFERROR(EA33*(1+INDEX(Inputs!$P$15:$P$25,MATCH('Cash Flows - Strike'!EB$2,Inputs!$L$15:$L$25))/12),0)</f>
        <v/>
      </c>
      <c r="EC33" s="961">
        <f>IFERROR(EB33*(1+INDEX(Inputs!$P$15:$P$25,MATCH('Cash Flows - Strike'!EC$2,Inputs!$L$15:$L$25))/12),0)</f>
        <v/>
      </c>
      <c r="ED33" s="961">
        <f>IFERROR(EC33*(1+INDEX(Inputs!$P$15:$P$25,MATCH('Cash Flows - Strike'!ED$2,Inputs!$L$15:$L$25))/12),0)</f>
        <v/>
      </c>
      <c r="EE33" s="961">
        <f>IFERROR(ED33*(1+INDEX(Inputs!$P$15:$P$25,MATCH('Cash Flows - Strike'!EE$2,Inputs!$L$15:$L$25))/12),0)</f>
        <v/>
      </c>
      <c r="EF33" s="961">
        <f>IFERROR(EE33*(1+INDEX(Inputs!$P$15:$P$25,MATCH('Cash Flows - Strike'!EF$2,Inputs!$L$15:$L$25))/12),0)</f>
        <v/>
      </c>
      <c r="EG33" s="961">
        <f>IFERROR(EF33*(1+INDEX(Inputs!$P$15:$P$25,MATCH('Cash Flows - Strike'!EG$2,Inputs!$L$15:$L$25))/12),0)</f>
        <v/>
      </c>
      <c r="EH33" s="961">
        <f>IFERROR(EG33*(1+INDEX(Inputs!$P$15:$P$25,MATCH('Cash Flows - Strike'!EH$2,Inputs!$L$15:$L$25))/12),0)</f>
        <v/>
      </c>
      <c r="EI33" s="961">
        <f>IFERROR(EH33*(1+INDEX(Inputs!$P$15:$P$25,MATCH('Cash Flows - Strike'!EI$2,Inputs!$L$15:$L$25))/12),0)</f>
        <v/>
      </c>
      <c r="EJ33" s="961">
        <f>IFERROR(EI33*(1+INDEX(Inputs!$P$15:$P$25,MATCH('Cash Flows - Strike'!EJ$2,Inputs!$L$15:$L$25))/12),0)</f>
        <v/>
      </c>
      <c r="EK33" s="961">
        <f>IFERROR(EJ33*(1+INDEX(Inputs!$P$15:$P$25,MATCH('Cash Flows - Strike'!EK$2,Inputs!$L$15:$L$25))/12),0)</f>
        <v/>
      </c>
      <c r="EL33" s="961">
        <f>IFERROR(EK33*(1+INDEX(Inputs!$P$15:$P$25,MATCH('Cash Flows - Strike'!EL$2,Inputs!$L$15:$L$25))/12),0)</f>
        <v/>
      </c>
      <c r="EM33" s="961">
        <f>IFERROR(EL33*(1+INDEX(Inputs!$P$15:$P$25,MATCH('Cash Flows - Strike'!EM$2,Inputs!$L$15:$L$25))/12),0)</f>
        <v/>
      </c>
      <c r="EN33" s="961">
        <f>IFERROR(EM33*(1+INDEX(Inputs!$P$15:$P$25,MATCH('Cash Flows - Strike'!EN$2,Inputs!$L$15:$L$25))/12),0)</f>
        <v/>
      </c>
      <c r="EO33" s="961">
        <f>IFERROR(EN33*(1+INDEX(Inputs!$P$15:$P$25,MATCH('Cash Flows - Strike'!EO$2,Inputs!$L$15:$L$25))/12),0)</f>
        <v/>
      </c>
      <c r="EP33" s="961">
        <f>IFERROR(EO33*(1+INDEX(Inputs!$P$15:$P$25,MATCH('Cash Flows - Strike'!EP$2,Inputs!$L$15:$L$25))/12),0)</f>
        <v/>
      </c>
      <c r="EQ33" s="961">
        <f>IFERROR(EP33*(1+INDEX(Inputs!$P$15:$P$25,MATCH('Cash Flows - Strike'!EQ$2,Inputs!$L$15:$L$25))/12),0)</f>
        <v/>
      </c>
      <c r="ER33" s="961">
        <f>IFERROR(EQ33*(1+INDEX(Inputs!$P$15:$P$25,MATCH('Cash Flows - Strike'!ER$2,Inputs!$L$15:$L$25))/12),0)</f>
        <v/>
      </c>
      <c r="ES33" s="961">
        <f>IFERROR(ER33*(1+INDEX(Inputs!$P$15:$P$25,MATCH('Cash Flows - Strike'!ES$2,Inputs!$L$15:$L$25))/12),0)</f>
        <v/>
      </c>
      <c r="ET33" s="961">
        <f>IFERROR(ES33*(1+INDEX(Inputs!$P$15:$P$25,MATCH('Cash Flows - Strike'!ET$2,Inputs!$L$15:$L$25))/12),0)</f>
        <v/>
      </c>
      <c r="EU33" s="961">
        <f>IFERROR(ET33*(1+INDEX(Inputs!$P$15:$P$25,MATCH('Cash Flows - Strike'!EU$2,Inputs!$L$15:$L$25))/12),0)</f>
        <v/>
      </c>
      <c r="EV33" s="961">
        <f>IFERROR(EU33*(1+INDEX(Inputs!$P$15:$P$25,MATCH('Cash Flows - Strike'!EV$2,Inputs!$L$15:$L$25))/12),0)</f>
        <v/>
      </c>
    </row>
    <row r="34" ht="15" customHeight="1" s="546">
      <c r="C34" s="970">
        <f>R34</f>
        <v/>
      </c>
      <c r="D34" s="986" t="n"/>
      <c r="E34" s="987">
        <f>Inputs!I36</f>
        <v/>
      </c>
      <c r="F34" s="988">
        <f>Inputs!J36</f>
        <v/>
      </c>
      <c r="G34" s="961">
        <f>SUMIFS($U34:$EW34,$U$2:$EW$2,G$2)</f>
        <v/>
      </c>
      <c r="H34" s="961">
        <f>SUMIFS($U34:$EW34,$U$2:$EW$2,H$2)</f>
        <v/>
      </c>
      <c r="I34" s="961">
        <f>SUMIFS($U34:$EW34,$U$2:$EW$2,I$2)</f>
        <v/>
      </c>
      <c r="J34" s="961">
        <f>SUMIFS($U34:$EW34,$U$2:$EW$2,J$2)</f>
        <v/>
      </c>
      <c r="K34" s="961">
        <f>SUMIFS($U34:$EW34,$U$2:$EW$2,K$2)</f>
        <v/>
      </c>
      <c r="L34" s="961">
        <f>SUMIFS($U34:$EW34,$U$2:$EW$2,L$2)</f>
        <v/>
      </c>
      <c r="M34" s="961">
        <f>SUMIFS($U34:$EW34,$U$2:$EW$2,M$2)</f>
        <v/>
      </c>
      <c r="N34" s="961">
        <f>SUMIFS($U34:$EW34,$U$2:$EW$2,N$2)</f>
        <v/>
      </c>
      <c r="O34" s="961">
        <f>SUMIFS($U34:$EW34,$U$2:$EW$2,O$2)</f>
        <v/>
      </c>
      <c r="P34" s="962">
        <f>SUMIFS($U34:$EW34,$U$2:$EW$2,P$2)</f>
        <v/>
      </c>
      <c r="R34" s="759">
        <f>Inputs!G36</f>
        <v/>
      </c>
      <c r="U34" s="961">
        <f>(Inputs!$J36*Units)/12</f>
        <v/>
      </c>
      <c r="V34" s="961">
        <f>IFERROR(U34*(1+INDEX(Inputs!$P$15:$P$25,MATCH('Cash Flows - Strike'!V$2,Inputs!$L$15:$L$25))/12),0)</f>
        <v/>
      </c>
      <c r="W34" s="961">
        <f>IFERROR(V34*(1+INDEX(Inputs!$P$15:$P$25,MATCH('Cash Flows - Strike'!W$2,Inputs!$L$15:$L$25))/12),0)</f>
        <v/>
      </c>
      <c r="X34" s="961">
        <f>IFERROR(W34*(1+INDEX(Inputs!$P$15:$P$25,MATCH('Cash Flows - Strike'!X$2,Inputs!$L$15:$L$25))/12),0)</f>
        <v/>
      </c>
      <c r="Y34" s="961">
        <f>IFERROR(X34*(1+INDEX(Inputs!$P$15:$P$25,MATCH('Cash Flows - Strike'!Y$2,Inputs!$L$15:$L$25))/12),0)</f>
        <v/>
      </c>
      <c r="Z34" s="961">
        <f>IFERROR(Y34*(1+INDEX(Inputs!$P$15:$P$25,MATCH('Cash Flows - Strike'!Z$2,Inputs!$L$15:$L$25))/12),0)</f>
        <v/>
      </c>
      <c r="AA34" s="961">
        <f>IFERROR(Z34*(1+INDEX(Inputs!$P$15:$P$25,MATCH('Cash Flows - Strike'!AA$2,Inputs!$L$15:$L$25))/12),0)</f>
        <v/>
      </c>
      <c r="AB34" s="961">
        <f>IFERROR(AA34*(1+INDEX(Inputs!$P$15:$P$25,MATCH('Cash Flows - Strike'!AB$2,Inputs!$L$15:$L$25))/12),0)</f>
        <v/>
      </c>
      <c r="AC34" s="961">
        <f>IFERROR(AB34*(1+INDEX(Inputs!$P$15:$P$25,MATCH('Cash Flows - Strike'!AC$2,Inputs!$L$15:$L$25))/12),0)</f>
        <v/>
      </c>
      <c r="AD34" s="961">
        <f>IFERROR(AC34*(1+INDEX(Inputs!$P$15:$P$25,MATCH('Cash Flows - Strike'!AD$2,Inputs!$L$15:$L$25))/12),0)</f>
        <v/>
      </c>
      <c r="AE34" s="961">
        <f>IFERROR(AD34*(1+INDEX(Inputs!$P$15:$P$25,MATCH('Cash Flows - Strike'!AE$2,Inputs!$L$15:$L$25))/12),0)</f>
        <v/>
      </c>
      <c r="AF34" s="961">
        <f>IFERROR(AE34*(1+INDEX(Inputs!$P$15:$P$25,MATCH('Cash Flows - Strike'!AF$2,Inputs!$L$15:$L$25))/12),0)</f>
        <v/>
      </c>
      <c r="AG34" s="961">
        <f>IFERROR(AF34*(1+INDEX(Inputs!$P$15:$P$25,MATCH('Cash Flows - Strike'!AG$2,Inputs!$L$15:$L$25))/12),0)</f>
        <v/>
      </c>
      <c r="AH34" s="961">
        <f>IFERROR(AG34*(1+INDEX(Inputs!$P$15:$P$25,MATCH('Cash Flows - Strike'!AH$2,Inputs!$L$15:$L$25))/12),0)</f>
        <v/>
      </c>
      <c r="AI34" s="961">
        <f>IFERROR(AH34*(1+INDEX(Inputs!$P$15:$P$25,MATCH('Cash Flows - Strike'!AI$2,Inputs!$L$15:$L$25))/12),0)</f>
        <v/>
      </c>
      <c r="AJ34" s="961">
        <f>IFERROR(AI34*(1+INDEX(Inputs!$P$15:$P$25,MATCH('Cash Flows - Strike'!AJ$2,Inputs!$L$15:$L$25))/12),0)</f>
        <v/>
      </c>
      <c r="AK34" s="961">
        <f>IFERROR(AJ34*(1+INDEX(Inputs!$P$15:$P$25,MATCH('Cash Flows - Strike'!AK$2,Inputs!$L$15:$L$25))/12),0)</f>
        <v/>
      </c>
      <c r="AL34" s="961">
        <f>IFERROR(AK34*(1+INDEX(Inputs!$P$15:$P$25,MATCH('Cash Flows - Strike'!AL$2,Inputs!$L$15:$L$25))/12),0)</f>
        <v/>
      </c>
      <c r="AM34" s="961">
        <f>IFERROR(AL34*(1+INDEX(Inputs!$P$15:$P$25,MATCH('Cash Flows - Strike'!AM$2,Inputs!$L$15:$L$25))/12),0)</f>
        <v/>
      </c>
      <c r="AN34" s="961">
        <f>IFERROR(AM34*(1+INDEX(Inputs!$P$15:$P$25,MATCH('Cash Flows - Strike'!AN$2,Inputs!$L$15:$L$25))/12),0)</f>
        <v/>
      </c>
      <c r="AO34" s="961">
        <f>IFERROR(AN34*(1+INDEX(Inputs!$P$15:$P$25,MATCH('Cash Flows - Strike'!AO$2,Inputs!$L$15:$L$25))/12),0)</f>
        <v/>
      </c>
      <c r="AP34" s="961">
        <f>IFERROR(AO34*(1+INDEX(Inputs!$P$15:$P$25,MATCH('Cash Flows - Strike'!AP$2,Inputs!$L$15:$L$25))/12),0)</f>
        <v/>
      </c>
      <c r="AQ34" s="961">
        <f>IFERROR(AP34*(1+INDEX(Inputs!$P$15:$P$25,MATCH('Cash Flows - Strike'!AQ$2,Inputs!$L$15:$L$25))/12),0)</f>
        <v/>
      </c>
      <c r="AR34" s="961">
        <f>IFERROR(AQ34*(1+INDEX(Inputs!$P$15:$P$25,MATCH('Cash Flows - Strike'!AR$2,Inputs!$L$15:$L$25))/12),0)</f>
        <v/>
      </c>
      <c r="AS34" s="961">
        <f>IFERROR(AR34*(1+INDEX(Inputs!$P$15:$P$25,MATCH('Cash Flows - Strike'!AS$2,Inputs!$L$15:$L$25))/12),0)</f>
        <v/>
      </c>
      <c r="AT34" s="961">
        <f>IFERROR(AS34*(1+INDEX(Inputs!$P$15:$P$25,MATCH('Cash Flows - Strike'!AT$2,Inputs!$L$15:$L$25))/12),0)</f>
        <v/>
      </c>
      <c r="AU34" s="961">
        <f>IFERROR(AT34*(1+INDEX(Inputs!$P$15:$P$25,MATCH('Cash Flows - Strike'!AU$2,Inputs!$L$15:$L$25))/12),0)</f>
        <v/>
      </c>
      <c r="AV34" s="961">
        <f>IFERROR(AU34*(1+INDEX(Inputs!$P$15:$P$25,MATCH('Cash Flows - Strike'!AV$2,Inputs!$L$15:$L$25))/12),0)</f>
        <v/>
      </c>
      <c r="AW34" s="961">
        <f>IFERROR(AV34*(1+INDEX(Inputs!$P$15:$P$25,MATCH('Cash Flows - Strike'!AW$2,Inputs!$L$15:$L$25))/12),0)</f>
        <v/>
      </c>
      <c r="AX34" s="961">
        <f>IFERROR(AW34*(1+INDEX(Inputs!$P$15:$P$25,MATCH('Cash Flows - Strike'!AX$2,Inputs!$L$15:$L$25))/12),0)</f>
        <v/>
      </c>
      <c r="AY34" s="961">
        <f>IFERROR(AX34*(1+INDEX(Inputs!$P$15:$P$25,MATCH('Cash Flows - Strike'!AY$2,Inputs!$L$15:$L$25))/12),0)</f>
        <v/>
      </c>
      <c r="AZ34" s="961">
        <f>IFERROR(AY34*(1+INDEX(Inputs!$P$15:$P$25,MATCH('Cash Flows - Strike'!AZ$2,Inputs!$L$15:$L$25))/12),0)</f>
        <v/>
      </c>
      <c r="BA34" s="961">
        <f>IFERROR(AZ34*(1+INDEX(Inputs!$P$15:$P$25,MATCH('Cash Flows - Strike'!BA$2,Inputs!$L$15:$L$25))/12),0)</f>
        <v/>
      </c>
      <c r="BB34" s="961">
        <f>IFERROR(BA34*(1+INDEX(Inputs!$P$15:$P$25,MATCH('Cash Flows - Strike'!BB$2,Inputs!$L$15:$L$25))/12),0)</f>
        <v/>
      </c>
      <c r="BC34" s="961">
        <f>IFERROR(BB34*(1+INDEX(Inputs!$P$15:$P$25,MATCH('Cash Flows - Strike'!BC$2,Inputs!$L$15:$L$25))/12),0)</f>
        <v/>
      </c>
      <c r="BD34" s="961">
        <f>IFERROR(BC34*(1+INDEX(Inputs!$P$15:$P$25,MATCH('Cash Flows - Strike'!BD$2,Inputs!$L$15:$L$25))/12),0)</f>
        <v/>
      </c>
      <c r="BE34" s="961">
        <f>IFERROR(BD34*(1+INDEX(Inputs!$P$15:$P$25,MATCH('Cash Flows - Strike'!BE$2,Inputs!$L$15:$L$25))/12),0)</f>
        <v/>
      </c>
      <c r="BF34" s="961">
        <f>IFERROR(BE34*(1+INDEX(Inputs!$P$15:$P$25,MATCH('Cash Flows - Strike'!BF$2,Inputs!$L$15:$L$25))/12),0)</f>
        <v/>
      </c>
      <c r="BG34" s="961">
        <f>IFERROR(BF34*(1+INDEX(Inputs!$P$15:$P$25,MATCH('Cash Flows - Strike'!BG$2,Inputs!$L$15:$L$25))/12),0)</f>
        <v/>
      </c>
      <c r="BH34" s="961">
        <f>IFERROR(BG34*(1+INDEX(Inputs!$P$15:$P$25,MATCH('Cash Flows - Strike'!BH$2,Inputs!$L$15:$L$25))/12),0)</f>
        <v/>
      </c>
      <c r="BI34" s="961">
        <f>IFERROR(BH34*(1+INDEX(Inputs!$P$15:$P$25,MATCH('Cash Flows - Strike'!BI$2,Inputs!$L$15:$L$25))/12),0)</f>
        <v/>
      </c>
      <c r="BJ34" s="961">
        <f>IFERROR(BI34*(1+INDEX(Inputs!$P$15:$P$25,MATCH('Cash Flows - Strike'!BJ$2,Inputs!$L$15:$L$25))/12),0)</f>
        <v/>
      </c>
      <c r="BK34" s="961">
        <f>IFERROR(BJ34*(1+INDEX(Inputs!$P$15:$P$25,MATCH('Cash Flows - Strike'!BK$2,Inputs!$L$15:$L$25))/12),0)</f>
        <v/>
      </c>
      <c r="BL34" s="961">
        <f>IFERROR(BK34*(1+INDEX(Inputs!$P$15:$P$25,MATCH('Cash Flows - Strike'!BL$2,Inputs!$L$15:$L$25))/12),0)</f>
        <v/>
      </c>
      <c r="BM34" s="961">
        <f>IFERROR(BL34*(1+INDEX(Inputs!$P$15:$P$25,MATCH('Cash Flows - Strike'!BM$2,Inputs!$L$15:$L$25))/12),0)</f>
        <v/>
      </c>
      <c r="BN34" s="961">
        <f>IFERROR(BM34*(1+INDEX(Inputs!$P$15:$P$25,MATCH('Cash Flows - Strike'!BN$2,Inputs!$L$15:$L$25))/12),0)</f>
        <v/>
      </c>
      <c r="BO34" s="961">
        <f>IFERROR(BN34*(1+INDEX(Inputs!$P$15:$P$25,MATCH('Cash Flows - Strike'!BO$2,Inputs!$L$15:$L$25))/12),0)</f>
        <v/>
      </c>
      <c r="BP34" s="961">
        <f>IFERROR(BO34*(1+INDEX(Inputs!$P$15:$P$25,MATCH('Cash Flows - Strike'!BP$2,Inputs!$L$15:$L$25))/12),0)</f>
        <v/>
      </c>
      <c r="BQ34" s="961">
        <f>IFERROR(BP34*(1+INDEX(Inputs!$P$15:$P$25,MATCH('Cash Flows - Strike'!BQ$2,Inputs!$L$15:$L$25))/12),0)</f>
        <v/>
      </c>
      <c r="BR34" s="961">
        <f>IFERROR(BQ34*(1+INDEX(Inputs!$P$15:$P$25,MATCH('Cash Flows - Strike'!BR$2,Inputs!$L$15:$L$25))/12),0)</f>
        <v/>
      </c>
      <c r="BS34" s="961">
        <f>IFERROR(BR34*(1+INDEX(Inputs!$P$15:$P$25,MATCH('Cash Flows - Strike'!BS$2,Inputs!$L$15:$L$25))/12),0)</f>
        <v/>
      </c>
      <c r="BT34" s="961">
        <f>IFERROR(BS34*(1+INDEX(Inputs!$P$15:$P$25,MATCH('Cash Flows - Strike'!BT$2,Inputs!$L$15:$L$25))/12),0)</f>
        <v/>
      </c>
      <c r="BU34" s="961">
        <f>IFERROR(BT34*(1+INDEX(Inputs!$P$15:$P$25,MATCH('Cash Flows - Strike'!BU$2,Inputs!$L$15:$L$25))/12),0)</f>
        <v/>
      </c>
      <c r="BV34" s="961">
        <f>IFERROR(BU34*(1+INDEX(Inputs!$P$15:$P$25,MATCH('Cash Flows - Strike'!BV$2,Inputs!$L$15:$L$25))/12),0)</f>
        <v/>
      </c>
      <c r="BW34" s="961">
        <f>IFERROR(BV34*(1+INDEX(Inputs!$P$15:$P$25,MATCH('Cash Flows - Strike'!BW$2,Inputs!$L$15:$L$25))/12),0)</f>
        <v/>
      </c>
      <c r="BX34" s="961">
        <f>IFERROR(BW34*(1+INDEX(Inputs!$P$15:$P$25,MATCH('Cash Flows - Strike'!BX$2,Inputs!$L$15:$L$25))/12),0)</f>
        <v/>
      </c>
      <c r="BY34" s="961">
        <f>IFERROR(BX34*(1+INDEX(Inputs!$P$15:$P$25,MATCH('Cash Flows - Strike'!BY$2,Inputs!$L$15:$L$25))/12),0)</f>
        <v/>
      </c>
      <c r="BZ34" s="961">
        <f>IFERROR(BY34*(1+INDEX(Inputs!$P$15:$P$25,MATCH('Cash Flows - Strike'!BZ$2,Inputs!$L$15:$L$25))/12),0)</f>
        <v/>
      </c>
      <c r="CA34" s="961">
        <f>IFERROR(BZ34*(1+INDEX(Inputs!$P$15:$P$25,MATCH('Cash Flows - Strike'!CA$2,Inputs!$L$15:$L$25))/12),0)</f>
        <v/>
      </c>
      <c r="CB34" s="961">
        <f>IFERROR(CA34*(1+INDEX(Inputs!$P$15:$P$25,MATCH('Cash Flows - Strike'!CB$2,Inputs!$L$15:$L$25))/12),0)</f>
        <v/>
      </c>
      <c r="CC34" s="961">
        <f>IFERROR(CB34*(1+INDEX(Inputs!$P$15:$P$25,MATCH('Cash Flows - Strike'!CC$2,Inputs!$L$15:$L$25))/12),0)</f>
        <v/>
      </c>
      <c r="CD34" s="961">
        <f>IFERROR(CC34*(1+INDEX(Inputs!$P$15:$P$25,MATCH('Cash Flows - Strike'!CD$2,Inputs!$L$15:$L$25))/12),0)</f>
        <v/>
      </c>
      <c r="CE34" s="961">
        <f>IFERROR(CD34*(1+INDEX(Inputs!$P$15:$P$25,MATCH('Cash Flows - Strike'!CE$2,Inputs!$L$15:$L$25))/12),0)</f>
        <v/>
      </c>
      <c r="CF34" s="961">
        <f>IFERROR(CE34*(1+INDEX(Inputs!$P$15:$P$25,MATCH('Cash Flows - Strike'!CF$2,Inputs!$L$15:$L$25))/12),0)</f>
        <v/>
      </c>
      <c r="CG34" s="961">
        <f>IFERROR(CF34*(1+INDEX(Inputs!$P$15:$P$25,MATCH('Cash Flows - Strike'!CG$2,Inputs!$L$15:$L$25))/12),0)</f>
        <v/>
      </c>
      <c r="CH34" s="961">
        <f>IFERROR(CG34*(1+INDEX(Inputs!$P$15:$P$25,MATCH('Cash Flows - Strike'!CH$2,Inputs!$L$15:$L$25))/12),0)</f>
        <v/>
      </c>
      <c r="CI34" s="961">
        <f>IFERROR(CH34*(1+INDEX(Inputs!$P$15:$P$25,MATCH('Cash Flows - Strike'!CI$2,Inputs!$L$15:$L$25))/12),0)</f>
        <v/>
      </c>
      <c r="CJ34" s="961">
        <f>IFERROR(CI34*(1+INDEX(Inputs!$P$15:$P$25,MATCH('Cash Flows - Strike'!CJ$2,Inputs!$L$15:$L$25))/12),0)</f>
        <v/>
      </c>
      <c r="CK34" s="961">
        <f>IFERROR(CJ34*(1+INDEX(Inputs!$P$15:$P$25,MATCH('Cash Flows - Strike'!CK$2,Inputs!$L$15:$L$25))/12),0)</f>
        <v/>
      </c>
      <c r="CL34" s="961">
        <f>IFERROR(CK34*(1+INDEX(Inputs!$P$15:$P$25,MATCH('Cash Flows - Strike'!CL$2,Inputs!$L$15:$L$25))/12),0)</f>
        <v/>
      </c>
      <c r="CM34" s="961">
        <f>IFERROR(CL34*(1+INDEX(Inputs!$P$15:$P$25,MATCH('Cash Flows - Strike'!CM$2,Inputs!$L$15:$L$25))/12),0)</f>
        <v/>
      </c>
      <c r="CN34" s="961">
        <f>IFERROR(CM34*(1+INDEX(Inputs!$P$15:$P$25,MATCH('Cash Flows - Strike'!CN$2,Inputs!$L$15:$L$25))/12),0)</f>
        <v/>
      </c>
      <c r="CO34" s="961">
        <f>IFERROR(CN34*(1+INDEX(Inputs!$P$15:$P$25,MATCH('Cash Flows - Strike'!CO$2,Inputs!$L$15:$L$25))/12),0)</f>
        <v/>
      </c>
      <c r="CP34" s="961">
        <f>IFERROR(CO34*(1+INDEX(Inputs!$P$15:$P$25,MATCH('Cash Flows - Strike'!CP$2,Inputs!$L$15:$L$25))/12),0)</f>
        <v/>
      </c>
      <c r="CQ34" s="961">
        <f>IFERROR(CP34*(1+INDEX(Inputs!$P$15:$P$25,MATCH('Cash Flows - Strike'!CQ$2,Inputs!$L$15:$L$25))/12),0)</f>
        <v/>
      </c>
      <c r="CR34" s="961">
        <f>IFERROR(CQ34*(1+INDEX(Inputs!$P$15:$P$25,MATCH('Cash Flows - Strike'!CR$2,Inputs!$L$15:$L$25))/12),0)</f>
        <v/>
      </c>
      <c r="CS34" s="961">
        <f>IFERROR(CR34*(1+INDEX(Inputs!$P$15:$P$25,MATCH('Cash Flows - Strike'!CS$2,Inputs!$L$15:$L$25))/12),0)</f>
        <v/>
      </c>
      <c r="CT34" s="961">
        <f>IFERROR(CS34*(1+INDEX(Inputs!$P$15:$P$25,MATCH('Cash Flows - Strike'!CT$2,Inputs!$L$15:$L$25))/12),0)</f>
        <v/>
      </c>
      <c r="CU34" s="961">
        <f>IFERROR(CT34*(1+INDEX(Inputs!$P$15:$P$25,MATCH('Cash Flows - Strike'!CU$2,Inputs!$L$15:$L$25))/12),0)</f>
        <v/>
      </c>
      <c r="CV34" s="961">
        <f>IFERROR(CU34*(1+INDEX(Inputs!$P$15:$P$25,MATCH('Cash Flows - Strike'!CV$2,Inputs!$L$15:$L$25))/12),0)</f>
        <v/>
      </c>
      <c r="CW34" s="961">
        <f>IFERROR(CV34*(1+INDEX(Inputs!$P$15:$P$25,MATCH('Cash Flows - Strike'!CW$2,Inputs!$L$15:$L$25))/12),0)</f>
        <v/>
      </c>
      <c r="CX34" s="961">
        <f>IFERROR(CW34*(1+INDEX(Inputs!$P$15:$P$25,MATCH('Cash Flows - Strike'!CX$2,Inputs!$L$15:$L$25))/12),0)</f>
        <v/>
      </c>
      <c r="CY34" s="961">
        <f>IFERROR(CX34*(1+INDEX(Inputs!$P$15:$P$25,MATCH('Cash Flows - Strike'!CY$2,Inputs!$L$15:$L$25))/12),0)</f>
        <v/>
      </c>
      <c r="CZ34" s="961">
        <f>IFERROR(CY34*(1+INDEX(Inputs!$P$15:$P$25,MATCH('Cash Flows - Strike'!CZ$2,Inputs!$L$15:$L$25))/12),0)</f>
        <v/>
      </c>
      <c r="DA34" s="961">
        <f>IFERROR(CZ34*(1+INDEX(Inputs!$P$15:$P$25,MATCH('Cash Flows - Strike'!DA$2,Inputs!$L$15:$L$25))/12),0)</f>
        <v/>
      </c>
      <c r="DB34" s="961">
        <f>IFERROR(DA34*(1+INDEX(Inputs!$P$15:$P$25,MATCH('Cash Flows - Strike'!DB$2,Inputs!$L$15:$L$25))/12),0)</f>
        <v/>
      </c>
      <c r="DC34" s="961">
        <f>IFERROR(DB34*(1+INDEX(Inputs!$P$15:$P$25,MATCH('Cash Flows - Strike'!DC$2,Inputs!$L$15:$L$25))/12),0)</f>
        <v/>
      </c>
      <c r="DD34" s="961">
        <f>IFERROR(DC34*(1+INDEX(Inputs!$P$15:$P$25,MATCH('Cash Flows - Strike'!DD$2,Inputs!$L$15:$L$25))/12),0)</f>
        <v/>
      </c>
      <c r="DE34" s="961">
        <f>IFERROR(DD34*(1+INDEX(Inputs!$P$15:$P$25,MATCH('Cash Flows - Strike'!DE$2,Inputs!$L$15:$L$25))/12),0)</f>
        <v/>
      </c>
      <c r="DF34" s="961">
        <f>IFERROR(DE34*(1+INDEX(Inputs!$P$15:$P$25,MATCH('Cash Flows - Strike'!DF$2,Inputs!$L$15:$L$25))/12),0)</f>
        <v/>
      </c>
      <c r="DG34" s="961">
        <f>IFERROR(DF34*(1+INDEX(Inputs!$P$15:$P$25,MATCH('Cash Flows - Strike'!DG$2,Inputs!$L$15:$L$25))/12),0)</f>
        <v/>
      </c>
      <c r="DH34" s="961">
        <f>IFERROR(DG34*(1+INDEX(Inputs!$P$15:$P$25,MATCH('Cash Flows - Strike'!DH$2,Inputs!$L$15:$L$25))/12),0)</f>
        <v/>
      </c>
      <c r="DI34" s="961">
        <f>IFERROR(DH34*(1+INDEX(Inputs!$P$15:$P$25,MATCH('Cash Flows - Strike'!DI$2,Inputs!$L$15:$L$25))/12),0)</f>
        <v/>
      </c>
      <c r="DJ34" s="961">
        <f>IFERROR(DI34*(1+INDEX(Inputs!$P$15:$P$25,MATCH('Cash Flows - Strike'!DJ$2,Inputs!$L$15:$L$25))/12),0)</f>
        <v/>
      </c>
      <c r="DK34" s="961">
        <f>IFERROR(DJ34*(1+INDEX(Inputs!$P$15:$P$25,MATCH('Cash Flows - Strike'!DK$2,Inputs!$L$15:$L$25))/12),0)</f>
        <v/>
      </c>
      <c r="DL34" s="961">
        <f>IFERROR(DK34*(1+INDEX(Inputs!$P$15:$P$25,MATCH('Cash Flows - Strike'!DL$2,Inputs!$L$15:$L$25))/12),0)</f>
        <v/>
      </c>
      <c r="DM34" s="961">
        <f>IFERROR(DL34*(1+INDEX(Inputs!$P$15:$P$25,MATCH('Cash Flows - Strike'!DM$2,Inputs!$L$15:$L$25))/12),0)</f>
        <v/>
      </c>
      <c r="DN34" s="961">
        <f>IFERROR(DM34*(1+INDEX(Inputs!$P$15:$P$25,MATCH('Cash Flows - Strike'!DN$2,Inputs!$L$15:$L$25))/12),0)</f>
        <v/>
      </c>
      <c r="DO34" s="961">
        <f>IFERROR(DN34*(1+INDEX(Inputs!$P$15:$P$25,MATCH('Cash Flows - Strike'!DO$2,Inputs!$L$15:$L$25))/12),0)</f>
        <v/>
      </c>
      <c r="DP34" s="961">
        <f>IFERROR(DO34*(1+INDEX(Inputs!$P$15:$P$25,MATCH('Cash Flows - Strike'!DP$2,Inputs!$L$15:$L$25))/12),0)</f>
        <v/>
      </c>
      <c r="DQ34" s="961">
        <f>IFERROR(DP34*(1+INDEX(Inputs!$P$15:$P$25,MATCH('Cash Flows - Strike'!DQ$2,Inputs!$L$15:$L$25))/12),0)</f>
        <v/>
      </c>
      <c r="DR34" s="961">
        <f>IFERROR(DQ34*(1+INDEX(Inputs!$P$15:$P$25,MATCH('Cash Flows - Strike'!DR$2,Inputs!$L$15:$L$25))/12),0)</f>
        <v/>
      </c>
      <c r="DS34" s="961">
        <f>IFERROR(DR34*(1+INDEX(Inputs!$P$15:$P$25,MATCH('Cash Flows - Strike'!DS$2,Inputs!$L$15:$L$25))/12),0)</f>
        <v/>
      </c>
      <c r="DT34" s="961">
        <f>IFERROR(DS34*(1+INDEX(Inputs!$P$15:$P$25,MATCH('Cash Flows - Strike'!DT$2,Inputs!$L$15:$L$25))/12),0)</f>
        <v/>
      </c>
      <c r="DU34" s="961">
        <f>IFERROR(DT34*(1+INDEX(Inputs!$P$15:$P$25,MATCH('Cash Flows - Strike'!DU$2,Inputs!$L$15:$L$25))/12),0)</f>
        <v/>
      </c>
      <c r="DV34" s="961">
        <f>IFERROR(DU34*(1+INDEX(Inputs!$P$15:$P$25,MATCH('Cash Flows - Strike'!DV$2,Inputs!$L$15:$L$25))/12),0)</f>
        <v/>
      </c>
      <c r="DW34" s="961">
        <f>IFERROR(DV34*(1+INDEX(Inputs!$P$15:$P$25,MATCH('Cash Flows - Strike'!DW$2,Inputs!$L$15:$L$25))/12),0)</f>
        <v/>
      </c>
      <c r="DX34" s="961">
        <f>IFERROR(DW34*(1+INDEX(Inputs!$P$15:$P$25,MATCH('Cash Flows - Strike'!DX$2,Inputs!$L$15:$L$25))/12),0)</f>
        <v/>
      </c>
      <c r="DY34" s="961">
        <f>IFERROR(DX34*(1+INDEX(Inputs!$P$15:$P$25,MATCH('Cash Flows - Strike'!DY$2,Inputs!$L$15:$L$25))/12),0)</f>
        <v/>
      </c>
      <c r="DZ34" s="961">
        <f>IFERROR(DY34*(1+INDEX(Inputs!$P$15:$P$25,MATCH('Cash Flows - Strike'!DZ$2,Inputs!$L$15:$L$25))/12),0)</f>
        <v/>
      </c>
      <c r="EA34" s="961">
        <f>IFERROR(DZ34*(1+INDEX(Inputs!$P$15:$P$25,MATCH('Cash Flows - Strike'!EA$2,Inputs!$L$15:$L$25))/12),0)</f>
        <v/>
      </c>
      <c r="EB34" s="961">
        <f>IFERROR(EA34*(1+INDEX(Inputs!$P$15:$P$25,MATCH('Cash Flows - Strike'!EB$2,Inputs!$L$15:$L$25))/12),0)</f>
        <v/>
      </c>
      <c r="EC34" s="961">
        <f>IFERROR(EB34*(1+INDEX(Inputs!$P$15:$P$25,MATCH('Cash Flows - Strike'!EC$2,Inputs!$L$15:$L$25))/12),0)</f>
        <v/>
      </c>
      <c r="ED34" s="961">
        <f>IFERROR(EC34*(1+INDEX(Inputs!$P$15:$P$25,MATCH('Cash Flows - Strike'!ED$2,Inputs!$L$15:$L$25))/12),0)</f>
        <v/>
      </c>
      <c r="EE34" s="961">
        <f>IFERROR(ED34*(1+INDEX(Inputs!$P$15:$P$25,MATCH('Cash Flows - Strike'!EE$2,Inputs!$L$15:$L$25))/12),0)</f>
        <v/>
      </c>
      <c r="EF34" s="961">
        <f>IFERROR(EE34*(1+INDEX(Inputs!$P$15:$P$25,MATCH('Cash Flows - Strike'!EF$2,Inputs!$L$15:$L$25))/12),0)</f>
        <v/>
      </c>
      <c r="EG34" s="961">
        <f>IFERROR(EF34*(1+INDEX(Inputs!$P$15:$P$25,MATCH('Cash Flows - Strike'!EG$2,Inputs!$L$15:$L$25))/12),0)</f>
        <v/>
      </c>
      <c r="EH34" s="961">
        <f>IFERROR(EG34*(1+INDEX(Inputs!$P$15:$P$25,MATCH('Cash Flows - Strike'!EH$2,Inputs!$L$15:$L$25))/12),0)</f>
        <v/>
      </c>
      <c r="EI34" s="961">
        <f>IFERROR(EH34*(1+INDEX(Inputs!$P$15:$P$25,MATCH('Cash Flows - Strike'!EI$2,Inputs!$L$15:$L$25))/12),0)</f>
        <v/>
      </c>
      <c r="EJ34" s="961">
        <f>IFERROR(EI34*(1+INDEX(Inputs!$P$15:$P$25,MATCH('Cash Flows - Strike'!EJ$2,Inputs!$L$15:$L$25))/12),0)</f>
        <v/>
      </c>
      <c r="EK34" s="961">
        <f>IFERROR(EJ34*(1+INDEX(Inputs!$P$15:$P$25,MATCH('Cash Flows - Strike'!EK$2,Inputs!$L$15:$L$25))/12),0)</f>
        <v/>
      </c>
      <c r="EL34" s="961">
        <f>IFERROR(EK34*(1+INDEX(Inputs!$P$15:$P$25,MATCH('Cash Flows - Strike'!EL$2,Inputs!$L$15:$L$25))/12),0)</f>
        <v/>
      </c>
      <c r="EM34" s="961">
        <f>IFERROR(EL34*(1+INDEX(Inputs!$P$15:$P$25,MATCH('Cash Flows - Strike'!EM$2,Inputs!$L$15:$L$25))/12),0)</f>
        <v/>
      </c>
      <c r="EN34" s="961">
        <f>IFERROR(EM34*(1+INDEX(Inputs!$P$15:$P$25,MATCH('Cash Flows - Strike'!EN$2,Inputs!$L$15:$L$25))/12),0)</f>
        <v/>
      </c>
      <c r="EO34" s="961">
        <f>IFERROR(EN34*(1+INDEX(Inputs!$P$15:$P$25,MATCH('Cash Flows - Strike'!EO$2,Inputs!$L$15:$L$25))/12),0)</f>
        <v/>
      </c>
      <c r="EP34" s="961">
        <f>IFERROR(EO34*(1+INDEX(Inputs!$P$15:$P$25,MATCH('Cash Flows - Strike'!EP$2,Inputs!$L$15:$L$25))/12),0)</f>
        <v/>
      </c>
      <c r="EQ34" s="961">
        <f>IFERROR(EP34*(1+INDEX(Inputs!$P$15:$P$25,MATCH('Cash Flows - Strike'!EQ$2,Inputs!$L$15:$L$25))/12),0)</f>
        <v/>
      </c>
      <c r="ER34" s="961">
        <f>IFERROR(EQ34*(1+INDEX(Inputs!$P$15:$P$25,MATCH('Cash Flows - Strike'!ER$2,Inputs!$L$15:$L$25))/12),0)</f>
        <v/>
      </c>
      <c r="ES34" s="961">
        <f>IFERROR(ER34*(1+INDEX(Inputs!$P$15:$P$25,MATCH('Cash Flows - Strike'!ES$2,Inputs!$L$15:$L$25))/12),0)</f>
        <v/>
      </c>
      <c r="ET34" s="961">
        <f>IFERROR(ES34*(1+INDEX(Inputs!$P$15:$P$25,MATCH('Cash Flows - Strike'!ET$2,Inputs!$L$15:$L$25))/12),0)</f>
        <v/>
      </c>
      <c r="EU34" s="961">
        <f>IFERROR(ET34*(1+INDEX(Inputs!$P$15:$P$25,MATCH('Cash Flows - Strike'!EU$2,Inputs!$L$15:$L$25))/12),0)</f>
        <v/>
      </c>
      <c r="EV34" s="961">
        <f>IFERROR(EU34*(1+INDEX(Inputs!$P$15:$P$25,MATCH('Cash Flows - Strike'!EV$2,Inputs!$L$15:$L$25))/12),0)</f>
        <v/>
      </c>
    </row>
    <row r="35" ht="15" customHeight="1" s="546">
      <c r="C35" s="970">
        <f>R35</f>
        <v/>
      </c>
      <c r="D35" s="986" t="n"/>
      <c r="E35" s="987">
        <f>Inputs!I37</f>
        <v/>
      </c>
      <c r="F35" s="988">
        <f>Inputs!J37</f>
        <v/>
      </c>
      <c r="G35" s="961">
        <f>SUMIFS($U35:$EW35,$U$2:$EW$2,G$2)</f>
        <v/>
      </c>
      <c r="H35" s="961">
        <f>SUMIFS($U35:$EW35,$U$2:$EW$2,H$2)</f>
        <v/>
      </c>
      <c r="I35" s="961">
        <f>SUMIFS($U35:$EW35,$U$2:$EW$2,I$2)</f>
        <v/>
      </c>
      <c r="J35" s="961">
        <f>SUMIFS($U35:$EW35,$U$2:$EW$2,J$2)</f>
        <v/>
      </c>
      <c r="K35" s="961">
        <f>SUMIFS($U35:$EW35,$U$2:$EW$2,K$2)</f>
        <v/>
      </c>
      <c r="L35" s="961">
        <f>SUMIFS($U35:$EW35,$U$2:$EW$2,L$2)</f>
        <v/>
      </c>
      <c r="M35" s="961">
        <f>SUMIFS($U35:$EW35,$U$2:$EW$2,M$2)</f>
        <v/>
      </c>
      <c r="N35" s="961">
        <f>SUMIFS($U35:$EW35,$U$2:$EW$2,N$2)</f>
        <v/>
      </c>
      <c r="O35" s="961">
        <f>SUMIFS($U35:$EW35,$U$2:$EW$2,O$2)</f>
        <v/>
      </c>
      <c r="P35" s="962">
        <f>SUMIFS($U35:$EW35,$U$2:$EW$2,P$2)</f>
        <v/>
      </c>
      <c r="R35" s="759">
        <f>Inputs!G37</f>
        <v/>
      </c>
      <c r="U35" s="961">
        <f>(Inputs!$J37*Units)/12</f>
        <v/>
      </c>
      <c r="V35" s="961">
        <f>IFERROR(U35*(1+INDEX(Inputs!$P$15:$P$25,MATCH('Cash Flows - Strike'!V$2,Inputs!$L$15:$L$25))/12),0)</f>
        <v/>
      </c>
      <c r="W35" s="961">
        <f>IFERROR(V35*(1+INDEX(Inputs!$P$15:$P$25,MATCH('Cash Flows - Strike'!W$2,Inputs!$L$15:$L$25))/12),0)</f>
        <v/>
      </c>
      <c r="X35" s="961">
        <f>IFERROR(W35*(1+INDEX(Inputs!$P$15:$P$25,MATCH('Cash Flows - Strike'!X$2,Inputs!$L$15:$L$25))/12),0)</f>
        <v/>
      </c>
      <c r="Y35" s="961">
        <f>IFERROR(X35*(1+INDEX(Inputs!$P$15:$P$25,MATCH('Cash Flows - Strike'!Y$2,Inputs!$L$15:$L$25))/12),0)</f>
        <v/>
      </c>
      <c r="Z35" s="961">
        <f>IFERROR(Y35*(1+INDEX(Inputs!$P$15:$P$25,MATCH('Cash Flows - Strike'!Z$2,Inputs!$L$15:$L$25))/12),0)</f>
        <v/>
      </c>
      <c r="AA35" s="961">
        <f>IFERROR(Z35*(1+INDEX(Inputs!$P$15:$P$25,MATCH('Cash Flows - Strike'!AA$2,Inputs!$L$15:$L$25))/12),0)</f>
        <v/>
      </c>
      <c r="AB35" s="961">
        <f>IFERROR(AA35*(1+INDEX(Inputs!$P$15:$P$25,MATCH('Cash Flows - Strike'!AB$2,Inputs!$L$15:$L$25))/12),0)</f>
        <v/>
      </c>
      <c r="AC35" s="961">
        <f>IFERROR(AB35*(1+INDEX(Inputs!$P$15:$P$25,MATCH('Cash Flows - Strike'!AC$2,Inputs!$L$15:$L$25))/12),0)</f>
        <v/>
      </c>
      <c r="AD35" s="961">
        <f>IFERROR(AC35*(1+INDEX(Inputs!$P$15:$P$25,MATCH('Cash Flows - Strike'!AD$2,Inputs!$L$15:$L$25))/12),0)</f>
        <v/>
      </c>
      <c r="AE35" s="961">
        <f>IFERROR(AD35*(1+INDEX(Inputs!$P$15:$P$25,MATCH('Cash Flows - Strike'!AE$2,Inputs!$L$15:$L$25))/12),0)</f>
        <v/>
      </c>
      <c r="AF35" s="961">
        <f>IFERROR(AE35*(1+INDEX(Inputs!$P$15:$P$25,MATCH('Cash Flows - Strike'!AF$2,Inputs!$L$15:$L$25))/12),0)</f>
        <v/>
      </c>
      <c r="AG35" s="961">
        <f>IFERROR(AF35*(1+INDEX(Inputs!$P$15:$P$25,MATCH('Cash Flows - Strike'!AG$2,Inputs!$L$15:$L$25))/12),0)</f>
        <v/>
      </c>
      <c r="AH35" s="961">
        <f>IFERROR(AG35*(1+INDEX(Inputs!$P$15:$P$25,MATCH('Cash Flows - Strike'!AH$2,Inputs!$L$15:$L$25))/12),0)</f>
        <v/>
      </c>
      <c r="AI35" s="961">
        <f>IFERROR(AH35*(1+INDEX(Inputs!$P$15:$P$25,MATCH('Cash Flows - Strike'!AI$2,Inputs!$L$15:$L$25))/12),0)</f>
        <v/>
      </c>
      <c r="AJ35" s="961">
        <f>IFERROR(AI35*(1+INDEX(Inputs!$P$15:$P$25,MATCH('Cash Flows - Strike'!AJ$2,Inputs!$L$15:$L$25))/12),0)</f>
        <v/>
      </c>
      <c r="AK35" s="961">
        <f>IFERROR(AJ35*(1+INDEX(Inputs!$P$15:$P$25,MATCH('Cash Flows - Strike'!AK$2,Inputs!$L$15:$L$25))/12),0)</f>
        <v/>
      </c>
      <c r="AL35" s="961">
        <f>IFERROR(AK35*(1+INDEX(Inputs!$P$15:$P$25,MATCH('Cash Flows - Strike'!AL$2,Inputs!$L$15:$L$25))/12),0)</f>
        <v/>
      </c>
      <c r="AM35" s="961">
        <f>IFERROR(AL35*(1+INDEX(Inputs!$P$15:$P$25,MATCH('Cash Flows - Strike'!AM$2,Inputs!$L$15:$L$25))/12),0)</f>
        <v/>
      </c>
      <c r="AN35" s="961">
        <f>IFERROR(AM35*(1+INDEX(Inputs!$P$15:$P$25,MATCH('Cash Flows - Strike'!AN$2,Inputs!$L$15:$L$25))/12),0)</f>
        <v/>
      </c>
      <c r="AO35" s="961">
        <f>IFERROR(AN35*(1+INDEX(Inputs!$P$15:$P$25,MATCH('Cash Flows - Strike'!AO$2,Inputs!$L$15:$L$25))/12),0)</f>
        <v/>
      </c>
      <c r="AP35" s="961">
        <f>IFERROR(AO35*(1+INDEX(Inputs!$P$15:$P$25,MATCH('Cash Flows - Strike'!AP$2,Inputs!$L$15:$L$25))/12),0)</f>
        <v/>
      </c>
      <c r="AQ35" s="961">
        <f>IFERROR(AP35*(1+INDEX(Inputs!$P$15:$P$25,MATCH('Cash Flows - Strike'!AQ$2,Inputs!$L$15:$L$25))/12),0)</f>
        <v/>
      </c>
      <c r="AR35" s="961">
        <f>IFERROR(AQ35*(1+INDEX(Inputs!$P$15:$P$25,MATCH('Cash Flows - Strike'!AR$2,Inputs!$L$15:$L$25))/12),0)</f>
        <v/>
      </c>
      <c r="AS35" s="961">
        <f>IFERROR(AR35*(1+INDEX(Inputs!$P$15:$P$25,MATCH('Cash Flows - Strike'!AS$2,Inputs!$L$15:$L$25))/12),0)</f>
        <v/>
      </c>
      <c r="AT35" s="961">
        <f>IFERROR(AS35*(1+INDEX(Inputs!$P$15:$P$25,MATCH('Cash Flows - Strike'!AT$2,Inputs!$L$15:$L$25))/12),0)</f>
        <v/>
      </c>
      <c r="AU35" s="961">
        <f>IFERROR(AT35*(1+INDEX(Inputs!$P$15:$P$25,MATCH('Cash Flows - Strike'!AU$2,Inputs!$L$15:$L$25))/12),0)</f>
        <v/>
      </c>
      <c r="AV35" s="961">
        <f>IFERROR(AU35*(1+INDEX(Inputs!$P$15:$P$25,MATCH('Cash Flows - Strike'!AV$2,Inputs!$L$15:$L$25))/12),0)</f>
        <v/>
      </c>
      <c r="AW35" s="961">
        <f>IFERROR(AV35*(1+INDEX(Inputs!$P$15:$P$25,MATCH('Cash Flows - Strike'!AW$2,Inputs!$L$15:$L$25))/12),0)</f>
        <v/>
      </c>
      <c r="AX35" s="961">
        <f>IFERROR(AW35*(1+INDEX(Inputs!$P$15:$P$25,MATCH('Cash Flows - Strike'!AX$2,Inputs!$L$15:$L$25))/12),0)</f>
        <v/>
      </c>
      <c r="AY35" s="961">
        <f>IFERROR(AX35*(1+INDEX(Inputs!$P$15:$P$25,MATCH('Cash Flows - Strike'!AY$2,Inputs!$L$15:$L$25))/12),0)</f>
        <v/>
      </c>
      <c r="AZ35" s="961">
        <f>IFERROR(AY35*(1+INDEX(Inputs!$P$15:$P$25,MATCH('Cash Flows - Strike'!AZ$2,Inputs!$L$15:$L$25))/12),0)</f>
        <v/>
      </c>
      <c r="BA35" s="961">
        <f>IFERROR(AZ35*(1+INDEX(Inputs!$P$15:$P$25,MATCH('Cash Flows - Strike'!BA$2,Inputs!$L$15:$L$25))/12),0)</f>
        <v/>
      </c>
      <c r="BB35" s="961">
        <f>IFERROR(BA35*(1+INDEX(Inputs!$P$15:$P$25,MATCH('Cash Flows - Strike'!BB$2,Inputs!$L$15:$L$25))/12),0)</f>
        <v/>
      </c>
      <c r="BC35" s="961">
        <f>IFERROR(BB35*(1+INDEX(Inputs!$P$15:$P$25,MATCH('Cash Flows - Strike'!BC$2,Inputs!$L$15:$L$25))/12),0)</f>
        <v/>
      </c>
      <c r="BD35" s="961">
        <f>IFERROR(BC35*(1+INDEX(Inputs!$P$15:$P$25,MATCH('Cash Flows - Strike'!BD$2,Inputs!$L$15:$L$25))/12),0)</f>
        <v/>
      </c>
      <c r="BE35" s="961">
        <f>IFERROR(BD35*(1+INDEX(Inputs!$P$15:$P$25,MATCH('Cash Flows - Strike'!BE$2,Inputs!$L$15:$L$25))/12),0)</f>
        <v/>
      </c>
      <c r="BF35" s="961">
        <f>IFERROR(BE35*(1+INDEX(Inputs!$P$15:$P$25,MATCH('Cash Flows - Strike'!BF$2,Inputs!$L$15:$L$25))/12),0)</f>
        <v/>
      </c>
      <c r="BG35" s="961">
        <f>IFERROR(BF35*(1+INDEX(Inputs!$P$15:$P$25,MATCH('Cash Flows - Strike'!BG$2,Inputs!$L$15:$L$25))/12),0)</f>
        <v/>
      </c>
      <c r="BH35" s="961">
        <f>IFERROR(BG35*(1+INDEX(Inputs!$P$15:$P$25,MATCH('Cash Flows - Strike'!BH$2,Inputs!$L$15:$L$25))/12),0)</f>
        <v/>
      </c>
      <c r="BI35" s="961">
        <f>IFERROR(BH35*(1+INDEX(Inputs!$P$15:$P$25,MATCH('Cash Flows - Strike'!BI$2,Inputs!$L$15:$L$25))/12),0)</f>
        <v/>
      </c>
      <c r="BJ35" s="961">
        <f>IFERROR(BI35*(1+INDEX(Inputs!$P$15:$P$25,MATCH('Cash Flows - Strike'!BJ$2,Inputs!$L$15:$L$25))/12),0)</f>
        <v/>
      </c>
      <c r="BK35" s="961">
        <f>IFERROR(BJ35*(1+INDEX(Inputs!$P$15:$P$25,MATCH('Cash Flows - Strike'!BK$2,Inputs!$L$15:$L$25))/12),0)</f>
        <v/>
      </c>
      <c r="BL35" s="961">
        <f>IFERROR(BK35*(1+INDEX(Inputs!$P$15:$P$25,MATCH('Cash Flows - Strike'!BL$2,Inputs!$L$15:$L$25))/12),0)</f>
        <v/>
      </c>
      <c r="BM35" s="961">
        <f>IFERROR(BL35*(1+INDEX(Inputs!$P$15:$P$25,MATCH('Cash Flows - Strike'!BM$2,Inputs!$L$15:$L$25))/12),0)</f>
        <v/>
      </c>
      <c r="BN35" s="961">
        <f>IFERROR(BM35*(1+INDEX(Inputs!$P$15:$P$25,MATCH('Cash Flows - Strike'!BN$2,Inputs!$L$15:$L$25))/12),0)</f>
        <v/>
      </c>
      <c r="BO35" s="961">
        <f>IFERROR(BN35*(1+INDEX(Inputs!$P$15:$P$25,MATCH('Cash Flows - Strike'!BO$2,Inputs!$L$15:$L$25))/12),0)</f>
        <v/>
      </c>
      <c r="BP35" s="961">
        <f>IFERROR(BO35*(1+INDEX(Inputs!$P$15:$P$25,MATCH('Cash Flows - Strike'!BP$2,Inputs!$L$15:$L$25))/12),0)</f>
        <v/>
      </c>
      <c r="BQ35" s="961">
        <f>IFERROR(BP35*(1+INDEX(Inputs!$P$15:$P$25,MATCH('Cash Flows - Strike'!BQ$2,Inputs!$L$15:$L$25))/12),0)</f>
        <v/>
      </c>
      <c r="BR35" s="961">
        <f>IFERROR(BQ35*(1+INDEX(Inputs!$P$15:$P$25,MATCH('Cash Flows - Strike'!BR$2,Inputs!$L$15:$L$25))/12),0)</f>
        <v/>
      </c>
      <c r="BS35" s="961">
        <f>IFERROR(BR35*(1+INDEX(Inputs!$P$15:$P$25,MATCH('Cash Flows - Strike'!BS$2,Inputs!$L$15:$L$25))/12),0)</f>
        <v/>
      </c>
      <c r="BT35" s="961">
        <f>IFERROR(BS35*(1+INDEX(Inputs!$P$15:$P$25,MATCH('Cash Flows - Strike'!BT$2,Inputs!$L$15:$L$25))/12),0)</f>
        <v/>
      </c>
      <c r="BU35" s="961">
        <f>IFERROR(BT35*(1+INDEX(Inputs!$P$15:$P$25,MATCH('Cash Flows - Strike'!BU$2,Inputs!$L$15:$L$25))/12),0)</f>
        <v/>
      </c>
      <c r="BV35" s="961">
        <f>IFERROR(BU35*(1+INDEX(Inputs!$P$15:$P$25,MATCH('Cash Flows - Strike'!BV$2,Inputs!$L$15:$L$25))/12),0)</f>
        <v/>
      </c>
      <c r="BW35" s="961">
        <f>IFERROR(BV35*(1+INDEX(Inputs!$P$15:$P$25,MATCH('Cash Flows - Strike'!BW$2,Inputs!$L$15:$L$25))/12),0)</f>
        <v/>
      </c>
      <c r="BX35" s="961">
        <f>IFERROR(BW35*(1+INDEX(Inputs!$P$15:$P$25,MATCH('Cash Flows - Strike'!BX$2,Inputs!$L$15:$L$25))/12),0)</f>
        <v/>
      </c>
      <c r="BY35" s="961">
        <f>IFERROR(BX35*(1+INDEX(Inputs!$P$15:$P$25,MATCH('Cash Flows - Strike'!BY$2,Inputs!$L$15:$L$25))/12),0)</f>
        <v/>
      </c>
      <c r="BZ35" s="961">
        <f>IFERROR(BY35*(1+INDEX(Inputs!$P$15:$P$25,MATCH('Cash Flows - Strike'!BZ$2,Inputs!$L$15:$L$25))/12),0)</f>
        <v/>
      </c>
      <c r="CA35" s="961">
        <f>IFERROR(BZ35*(1+INDEX(Inputs!$P$15:$P$25,MATCH('Cash Flows - Strike'!CA$2,Inputs!$L$15:$L$25))/12),0)</f>
        <v/>
      </c>
      <c r="CB35" s="961">
        <f>IFERROR(CA35*(1+INDEX(Inputs!$P$15:$P$25,MATCH('Cash Flows - Strike'!CB$2,Inputs!$L$15:$L$25))/12),0)</f>
        <v/>
      </c>
      <c r="CC35" s="961">
        <f>IFERROR(CB35*(1+INDEX(Inputs!$P$15:$P$25,MATCH('Cash Flows - Strike'!CC$2,Inputs!$L$15:$L$25))/12),0)</f>
        <v/>
      </c>
      <c r="CD35" s="961">
        <f>IFERROR(CC35*(1+INDEX(Inputs!$P$15:$P$25,MATCH('Cash Flows - Strike'!CD$2,Inputs!$L$15:$L$25))/12),0)</f>
        <v/>
      </c>
      <c r="CE35" s="961">
        <f>IFERROR(CD35*(1+INDEX(Inputs!$P$15:$P$25,MATCH('Cash Flows - Strike'!CE$2,Inputs!$L$15:$L$25))/12),0)</f>
        <v/>
      </c>
      <c r="CF35" s="961">
        <f>IFERROR(CE35*(1+INDEX(Inputs!$P$15:$P$25,MATCH('Cash Flows - Strike'!CF$2,Inputs!$L$15:$L$25))/12),0)</f>
        <v/>
      </c>
      <c r="CG35" s="961">
        <f>IFERROR(CF35*(1+INDEX(Inputs!$P$15:$P$25,MATCH('Cash Flows - Strike'!CG$2,Inputs!$L$15:$L$25))/12),0)</f>
        <v/>
      </c>
      <c r="CH35" s="961">
        <f>IFERROR(CG35*(1+INDEX(Inputs!$P$15:$P$25,MATCH('Cash Flows - Strike'!CH$2,Inputs!$L$15:$L$25))/12),0)</f>
        <v/>
      </c>
      <c r="CI35" s="961">
        <f>IFERROR(CH35*(1+INDEX(Inputs!$P$15:$P$25,MATCH('Cash Flows - Strike'!CI$2,Inputs!$L$15:$L$25))/12),0)</f>
        <v/>
      </c>
      <c r="CJ35" s="961">
        <f>IFERROR(CI35*(1+INDEX(Inputs!$P$15:$P$25,MATCH('Cash Flows - Strike'!CJ$2,Inputs!$L$15:$L$25))/12),0)</f>
        <v/>
      </c>
      <c r="CK35" s="961">
        <f>IFERROR(CJ35*(1+INDEX(Inputs!$P$15:$P$25,MATCH('Cash Flows - Strike'!CK$2,Inputs!$L$15:$L$25))/12),0)</f>
        <v/>
      </c>
      <c r="CL35" s="961">
        <f>IFERROR(CK35*(1+INDEX(Inputs!$P$15:$P$25,MATCH('Cash Flows - Strike'!CL$2,Inputs!$L$15:$L$25))/12),0)</f>
        <v/>
      </c>
      <c r="CM35" s="961">
        <f>IFERROR(CL35*(1+INDEX(Inputs!$P$15:$P$25,MATCH('Cash Flows - Strike'!CM$2,Inputs!$L$15:$L$25))/12),0)</f>
        <v/>
      </c>
      <c r="CN35" s="961">
        <f>IFERROR(CM35*(1+INDEX(Inputs!$P$15:$P$25,MATCH('Cash Flows - Strike'!CN$2,Inputs!$L$15:$L$25))/12),0)</f>
        <v/>
      </c>
      <c r="CO35" s="961">
        <f>IFERROR(CN35*(1+INDEX(Inputs!$P$15:$P$25,MATCH('Cash Flows - Strike'!CO$2,Inputs!$L$15:$L$25))/12),0)</f>
        <v/>
      </c>
      <c r="CP35" s="961">
        <f>IFERROR(CO35*(1+INDEX(Inputs!$P$15:$P$25,MATCH('Cash Flows - Strike'!CP$2,Inputs!$L$15:$L$25))/12),0)</f>
        <v/>
      </c>
      <c r="CQ35" s="961">
        <f>IFERROR(CP35*(1+INDEX(Inputs!$P$15:$P$25,MATCH('Cash Flows - Strike'!CQ$2,Inputs!$L$15:$L$25))/12),0)</f>
        <v/>
      </c>
      <c r="CR35" s="961">
        <f>IFERROR(CQ35*(1+INDEX(Inputs!$P$15:$P$25,MATCH('Cash Flows - Strike'!CR$2,Inputs!$L$15:$L$25))/12),0)</f>
        <v/>
      </c>
      <c r="CS35" s="961">
        <f>IFERROR(CR35*(1+INDEX(Inputs!$P$15:$P$25,MATCH('Cash Flows - Strike'!CS$2,Inputs!$L$15:$L$25))/12),0)</f>
        <v/>
      </c>
      <c r="CT35" s="961">
        <f>IFERROR(CS35*(1+INDEX(Inputs!$P$15:$P$25,MATCH('Cash Flows - Strike'!CT$2,Inputs!$L$15:$L$25))/12),0)</f>
        <v/>
      </c>
      <c r="CU35" s="961">
        <f>IFERROR(CT35*(1+INDEX(Inputs!$P$15:$P$25,MATCH('Cash Flows - Strike'!CU$2,Inputs!$L$15:$L$25))/12),0)</f>
        <v/>
      </c>
      <c r="CV35" s="961">
        <f>IFERROR(CU35*(1+INDEX(Inputs!$P$15:$P$25,MATCH('Cash Flows - Strike'!CV$2,Inputs!$L$15:$L$25))/12),0)</f>
        <v/>
      </c>
      <c r="CW35" s="961">
        <f>IFERROR(CV35*(1+INDEX(Inputs!$P$15:$P$25,MATCH('Cash Flows - Strike'!CW$2,Inputs!$L$15:$L$25))/12),0)</f>
        <v/>
      </c>
      <c r="CX35" s="961">
        <f>IFERROR(CW35*(1+INDEX(Inputs!$P$15:$P$25,MATCH('Cash Flows - Strike'!CX$2,Inputs!$L$15:$L$25))/12),0)</f>
        <v/>
      </c>
      <c r="CY35" s="961">
        <f>IFERROR(CX35*(1+INDEX(Inputs!$P$15:$P$25,MATCH('Cash Flows - Strike'!CY$2,Inputs!$L$15:$L$25))/12),0)</f>
        <v/>
      </c>
      <c r="CZ35" s="961">
        <f>IFERROR(CY35*(1+INDEX(Inputs!$P$15:$P$25,MATCH('Cash Flows - Strike'!CZ$2,Inputs!$L$15:$L$25))/12),0)</f>
        <v/>
      </c>
      <c r="DA35" s="961">
        <f>IFERROR(CZ35*(1+INDEX(Inputs!$P$15:$P$25,MATCH('Cash Flows - Strike'!DA$2,Inputs!$L$15:$L$25))/12),0)</f>
        <v/>
      </c>
      <c r="DB35" s="961">
        <f>IFERROR(DA35*(1+INDEX(Inputs!$P$15:$P$25,MATCH('Cash Flows - Strike'!DB$2,Inputs!$L$15:$L$25))/12),0)</f>
        <v/>
      </c>
      <c r="DC35" s="961">
        <f>IFERROR(DB35*(1+INDEX(Inputs!$P$15:$P$25,MATCH('Cash Flows - Strike'!DC$2,Inputs!$L$15:$L$25))/12),0)</f>
        <v/>
      </c>
      <c r="DD35" s="961">
        <f>IFERROR(DC35*(1+INDEX(Inputs!$P$15:$P$25,MATCH('Cash Flows - Strike'!DD$2,Inputs!$L$15:$L$25))/12),0)</f>
        <v/>
      </c>
      <c r="DE35" s="961">
        <f>IFERROR(DD35*(1+INDEX(Inputs!$P$15:$P$25,MATCH('Cash Flows - Strike'!DE$2,Inputs!$L$15:$L$25))/12),0)</f>
        <v/>
      </c>
      <c r="DF35" s="961">
        <f>IFERROR(DE35*(1+INDEX(Inputs!$P$15:$P$25,MATCH('Cash Flows - Strike'!DF$2,Inputs!$L$15:$L$25))/12),0)</f>
        <v/>
      </c>
      <c r="DG35" s="961">
        <f>IFERROR(DF35*(1+INDEX(Inputs!$P$15:$P$25,MATCH('Cash Flows - Strike'!DG$2,Inputs!$L$15:$L$25))/12),0)</f>
        <v/>
      </c>
      <c r="DH35" s="961">
        <f>IFERROR(DG35*(1+INDEX(Inputs!$P$15:$P$25,MATCH('Cash Flows - Strike'!DH$2,Inputs!$L$15:$L$25))/12),0)</f>
        <v/>
      </c>
      <c r="DI35" s="961">
        <f>IFERROR(DH35*(1+INDEX(Inputs!$P$15:$P$25,MATCH('Cash Flows - Strike'!DI$2,Inputs!$L$15:$L$25))/12),0)</f>
        <v/>
      </c>
      <c r="DJ35" s="961">
        <f>IFERROR(DI35*(1+INDEX(Inputs!$P$15:$P$25,MATCH('Cash Flows - Strike'!DJ$2,Inputs!$L$15:$L$25))/12),0)</f>
        <v/>
      </c>
      <c r="DK35" s="961">
        <f>IFERROR(DJ35*(1+INDEX(Inputs!$P$15:$P$25,MATCH('Cash Flows - Strike'!DK$2,Inputs!$L$15:$L$25))/12),0)</f>
        <v/>
      </c>
      <c r="DL35" s="961">
        <f>IFERROR(DK35*(1+INDEX(Inputs!$P$15:$P$25,MATCH('Cash Flows - Strike'!DL$2,Inputs!$L$15:$L$25))/12),0)</f>
        <v/>
      </c>
      <c r="DM35" s="961">
        <f>IFERROR(DL35*(1+INDEX(Inputs!$P$15:$P$25,MATCH('Cash Flows - Strike'!DM$2,Inputs!$L$15:$L$25))/12),0)</f>
        <v/>
      </c>
      <c r="DN35" s="961">
        <f>IFERROR(DM35*(1+INDEX(Inputs!$P$15:$P$25,MATCH('Cash Flows - Strike'!DN$2,Inputs!$L$15:$L$25))/12),0)</f>
        <v/>
      </c>
      <c r="DO35" s="961">
        <f>IFERROR(DN35*(1+INDEX(Inputs!$P$15:$P$25,MATCH('Cash Flows - Strike'!DO$2,Inputs!$L$15:$L$25))/12),0)</f>
        <v/>
      </c>
      <c r="DP35" s="961">
        <f>IFERROR(DO35*(1+INDEX(Inputs!$P$15:$P$25,MATCH('Cash Flows - Strike'!DP$2,Inputs!$L$15:$L$25))/12),0)</f>
        <v/>
      </c>
      <c r="DQ35" s="961">
        <f>IFERROR(DP35*(1+INDEX(Inputs!$P$15:$P$25,MATCH('Cash Flows - Strike'!DQ$2,Inputs!$L$15:$L$25))/12),0)</f>
        <v/>
      </c>
      <c r="DR35" s="961">
        <f>IFERROR(DQ35*(1+INDEX(Inputs!$P$15:$P$25,MATCH('Cash Flows - Strike'!DR$2,Inputs!$L$15:$L$25))/12),0)</f>
        <v/>
      </c>
      <c r="DS35" s="961">
        <f>IFERROR(DR35*(1+INDEX(Inputs!$P$15:$P$25,MATCH('Cash Flows - Strike'!DS$2,Inputs!$L$15:$L$25))/12),0)</f>
        <v/>
      </c>
      <c r="DT35" s="961">
        <f>IFERROR(DS35*(1+INDEX(Inputs!$P$15:$P$25,MATCH('Cash Flows - Strike'!DT$2,Inputs!$L$15:$L$25))/12),0)</f>
        <v/>
      </c>
      <c r="DU35" s="961">
        <f>IFERROR(DT35*(1+INDEX(Inputs!$P$15:$P$25,MATCH('Cash Flows - Strike'!DU$2,Inputs!$L$15:$L$25))/12),0)</f>
        <v/>
      </c>
      <c r="DV35" s="961">
        <f>IFERROR(DU35*(1+INDEX(Inputs!$P$15:$P$25,MATCH('Cash Flows - Strike'!DV$2,Inputs!$L$15:$L$25))/12),0)</f>
        <v/>
      </c>
      <c r="DW35" s="961">
        <f>IFERROR(DV35*(1+INDEX(Inputs!$P$15:$P$25,MATCH('Cash Flows - Strike'!DW$2,Inputs!$L$15:$L$25))/12),0)</f>
        <v/>
      </c>
      <c r="DX35" s="961">
        <f>IFERROR(DW35*(1+INDEX(Inputs!$P$15:$P$25,MATCH('Cash Flows - Strike'!DX$2,Inputs!$L$15:$L$25))/12),0)</f>
        <v/>
      </c>
      <c r="DY35" s="961">
        <f>IFERROR(DX35*(1+INDEX(Inputs!$P$15:$P$25,MATCH('Cash Flows - Strike'!DY$2,Inputs!$L$15:$L$25))/12),0)</f>
        <v/>
      </c>
      <c r="DZ35" s="961">
        <f>IFERROR(DY35*(1+INDEX(Inputs!$P$15:$P$25,MATCH('Cash Flows - Strike'!DZ$2,Inputs!$L$15:$L$25))/12),0)</f>
        <v/>
      </c>
      <c r="EA35" s="961">
        <f>IFERROR(DZ35*(1+INDEX(Inputs!$P$15:$P$25,MATCH('Cash Flows - Strike'!EA$2,Inputs!$L$15:$L$25))/12),0)</f>
        <v/>
      </c>
      <c r="EB35" s="961">
        <f>IFERROR(EA35*(1+INDEX(Inputs!$P$15:$P$25,MATCH('Cash Flows - Strike'!EB$2,Inputs!$L$15:$L$25))/12),0)</f>
        <v/>
      </c>
      <c r="EC35" s="961">
        <f>IFERROR(EB35*(1+INDEX(Inputs!$P$15:$P$25,MATCH('Cash Flows - Strike'!EC$2,Inputs!$L$15:$L$25))/12),0)</f>
        <v/>
      </c>
      <c r="ED35" s="961">
        <f>IFERROR(EC35*(1+INDEX(Inputs!$P$15:$P$25,MATCH('Cash Flows - Strike'!ED$2,Inputs!$L$15:$L$25))/12),0)</f>
        <v/>
      </c>
      <c r="EE35" s="961">
        <f>IFERROR(ED35*(1+INDEX(Inputs!$P$15:$P$25,MATCH('Cash Flows - Strike'!EE$2,Inputs!$L$15:$L$25))/12),0)</f>
        <v/>
      </c>
      <c r="EF35" s="961">
        <f>IFERROR(EE35*(1+INDEX(Inputs!$P$15:$P$25,MATCH('Cash Flows - Strike'!EF$2,Inputs!$L$15:$L$25))/12),0)</f>
        <v/>
      </c>
      <c r="EG35" s="961">
        <f>IFERROR(EF35*(1+INDEX(Inputs!$P$15:$P$25,MATCH('Cash Flows - Strike'!EG$2,Inputs!$L$15:$L$25))/12),0)</f>
        <v/>
      </c>
      <c r="EH35" s="961">
        <f>IFERROR(EG35*(1+INDEX(Inputs!$P$15:$P$25,MATCH('Cash Flows - Strike'!EH$2,Inputs!$L$15:$L$25))/12),0)</f>
        <v/>
      </c>
      <c r="EI35" s="961">
        <f>IFERROR(EH35*(1+INDEX(Inputs!$P$15:$P$25,MATCH('Cash Flows - Strike'!EI$2,Inputs!$L$15:$L$25))/12),0)</f>
        <v/>
      </c>
      <c r="EJ35" s="961">
        <f>IFERROR(EI35*(1+INDEX(Inputs!$P$15:$P$25,MATCH('Cash Flows - Strike'!EJ$2,Inputs!$L$15:$L$25))/12),0)</f>
        <v/>
      </c>
      <c r="EK35" s="961">
        <f>IFERROR(EJ35*(1+INDEX(Inputs!$P$15:$P$25,MATCH('Cash Flows - Strike'!EK$2,Inputs!$L$15:$L$25))/12),0)</f>
        <v/>
      </c>
      <c r="EL35" s="961">
        <f>IFERROR(EK35*(1+INDEX(Inputs!$P$15:$P$25,MATCH('Cash Flows - Strike'!EL$2,Inputs!$L$15:$L$25))/12),0)</f>
        <v/>
      </c>
      <c r="EM35" s="961">
        <f>IFERROR(EL35*(1+INDEX(Inputs!$P$15:$P$25,MATCH('Cash Flows - Strike'!EM$2,Inputs!$L$15:$L$25))/12),0)</f>
        <v/>
      </c>
      <c r="EN35" s="961">
        <f>IFERROR(EM35*(1+INDEX(Inputs!$P$15:$P$25,MATCH('Cash Flows - Strike'!EN$2,Inputs!$L$15:$L$25))/12),0)</f>
        <v/>
      </c>
      <c r="EO35" s="961">
        <f>IFERROR(EN35*(1+INDEX(Inputs!$P$15:$P$25,MATCH('Cash Flows - Strike'!EO$2,Inputs!$L$15:$L$25))/12),0)</f>
        <v/>
      </c>
      <c r="EP35" s="961">
        <f>IFERROR(EO35*(1+INDEX(Inputs!$P$15:$P$25,MATCH('Cash Flows - Strike'!EP$2,Inputs!$L$15:$L$25))/12),0)</f>
        <v/>
      </c>
      <c r="EQ35" s="961">
        <f>IFERROR(EP35*(1+INDEX(Inputs!$P$15:$P$25,MATCH('Cash Flows - Strike'!EQ$2,Inputs!$L$15:$L$25))/12),0)</f>
        <v/>
      </c>
      <c r="ER35" s="961">
        <f>IFERROR(EQ35*(1+INDEX(Inputs!$P$15:$P$25,MATCH('Cash Flows - Strike'!ER$2,Inputs!$L$15:$L$25))/12),0)</f>
        <v/>
      </c>
      <c r="ES35" s="961">
        <f>IFERROR(ER35*(1+INDEX(Inputs!$P$15:$P$25,MATCH('Cash Flows - Strike'!ES$2,Inputs!$L$15:$L$25))/12),0)</f>
        <v/>
      </c>
      <c r="ET35" s="961">
        <f>IFERROR(ES35*(1+INDEX(Inputs!$P$15:$P$25,MATCH('Cash Flows - Strike'!ET$2,Inputs!$L$15:$L$25))/12),0)</f>
        <v/>
      </c>
      <c r="EU35" s="961">
        <f>IFERROR(ET35*(1+INDEX(Inputs!$P$15:$P$25,MATCH('Cash Flows - Strike'!EU$2,Inputs!$L$15:$L$25))/12),0)</f>
        <v/>
      </c>
      <c r="EV35" s="961">
        <f>IFERROR(EU35*(1+INDEX(Inputs!$P$15:$P$25,MATCH('Cash Flows - Strike'!EV$2,Inputs!$L$15:$L$25))/12),0)</f>
        <v/>
      </c>
    </row>
    <row r="36" ht="15" customHeight="1" s="546">
      <c r="C36" s="970">
        <f>R36</f>
        <v/>
      </c>
      <c r="D36" s="986" t="n"/>
      <c r="E36" s="987">
        <f>Inputs!I38</f>
        <v/>
      </c>
      <c r="F36" s="988">
        <f>Inputs!J38</f>
        <v/>
      </c>
      <c r="G36" s="961">
        <f>SUMIFS($U36:$EW36,$U$2:$EW$2,G$2)</f>
        <v/>
      </c>
      <c r="H36" s="961">
        <f>SUMIFS($U36:$EW36,$U$2:$EW$2,H$2)</f>
        <v/>
      </c>
      <c r="I36" s="961">
        <f>SUMIFS($U36:$EW36,$U$2:$EW$2,I$2)</f>
        <v/>
      </c>
      <c r="J36" s="961">
        <f>SUMIFS($U36:$EW36,$U$2:$EW$2,J$2)</f>
        <v/>
      </c>
      <c r="K36" s="961">
        <f>SUMIFS($U36:$EW36,$U$2:$EW$2,K$2)</f>
        <v/>
      </c>
      <c r="L36" s="961">
        <f>SUMIFS($U36:$EW36,$U$2:$EW$2,L$2)</f>
        <v/>
      </c>
      <c r="M36" s="961">
        <f>SUMIFS($U36:$EW36,$U$2:$EW$2,M$2)</f>
        <v/>
      </c>
      <c r="N36" s="961">
        <f>SUMIFS($U36:$EW36,$U$2:$EW$2,N$2)</f>
        <v/>
      </c>
      <c r="O36" s="961">
        <f>SUMIFS($U36:$EW36,$U$2:$EW$2,O$2)</f>
        <v/>
      </c>
      <c r="P36" s="962">
        <f>SUMIFS($U36:$EW36,$U$2:$EW$2,P$2)</f>
        <v/>
      </c>
      <c r="R36" s="759">
        <f>Inputs!G38</f>
        <v/>
      </c>
      <c r="U36" s="961">
        <f>(Inputs!$J38*Units)/12</f>
        <v/>
      </c>
      <c r="V36" s="961">
        <f>IFERROR(U36*(1+INDEX(Inputs!$P$15:$P$25,MATCH('Cash Flows - Strike'!V$2,Inputs!$L$15:$L$25))/12),0)</f>
        <v/>
      </c>
      <c r="W36" s="961">
        <f>IFERROR(V36*(1+INDEX(Inputs!$P$15:$P$25,MATCH('Cash Flows - Strike'!W$2,Inputs!$L$15:$L$25))/12),0)</f>
        <v/>
      </c>
      <c r="X36" s="961">
        <f>IFERROR(W36*(1+INDEX(Inputs!$P$15:$P$25,MATCH('Cash Flows - Strike'!X$2,Inputs!$L$15:$L$25))/12),0)</f>
        <v/>
      </c>
      <c r="Y36" s="961">
        <f>IFERROR(X36*(1+INDEX(Inputs!$P$15:$P$25,MATCH('Cash Flows - Strike'!Y$2,Inputs!$L$15:$L$25))/12),0)</f>
        <v/>
      </c>
      <c r="Z36" s="961">
        <f>IFERROR(Y36*(1+INDEX(Inputs!$P$15:$P$25,MATCH('Cash Flows - Strike'!Z$2,Inputs!$L$15:$L$25))/12),0)</f>
        <v/>
      </c>
      <c r="AA36" s="961">
        <f>IFERROR(Z36*(1+INDEX(Inputs!$P$15:$P$25,MATCH('Cash Flows - Strike'!AA$2,Inputs!$L$15:$L$25))/12),0)</f>
        <v/>
      </c>
      <c r="AB36" s="961">
        <f>IFERROR(AA36*(1+INDEX(Inputs!$P$15:$P$25,MATCH('Cash Flows - Strike'!AB$2,Inputs!$L$15:$L$25))/12),0)</f>
        <v/>
      </c>
      <c r="AC36" s="961">
        <f>IFERROR(AB36*(1+INDEX(Inputs!$P$15:$P$25,MATCH('Cash Flows - Strike'!AC$2,Inputs!$L$15:$L$25))/12),0)</f>
        <v/>
      </c>
      <c r="AD36" s="961">
        <f>IFERROR(AC36*(1+INDEX(Inputs!$P$15:$P$25,MATCH('Cash Flows - Strike'!AD$2,Inputs!$L$15:$L$25))/12),0)</f>
        <v/>
      </c>
      <c r="AE36" s="961">
        <f>IFERROR(AD36*(1+INDEX(Inputs!$P$15:$P$25,MATCH('Cash Flows - Strike'!AE$2,Inputs!$L$15:$L$25))/12),0)</f>
        <v/>
      </c>
      <c r="AF36" s="961">
        <f>IFERROR(AE36*(1+INDEX(Inputs!$P$15:$P$25,MATCH('Cash Flows - Strike'!AF$2,Inputs!$L$15:$L$25))/12),0)</f>
        <v/>
      </c>
      <c r="AG36" s="961">
        <f>IFERROR(AF36*(1+INDEX(Inputs!$P$15:$P$25,MATCH('Cash Flows - Strike'!AG$2,Inputs!$L$15:$L$25))/12),0)</f>
        <v/>
      </c>
      <c r="AH36" s="961">
        <f>IFERROR(AG36*(1+INDEX(Inputs!$P$15:$P$25,MATCH('Cash Flows - Strike'!AH$2,Inputs!$L$15:$L$25))/12),0)</f>
        <v/>
      </c>
      <c r="AI36" s="961">
        <f>IFERROR(AH36*(1+INDEX(Inputs!$P$15:$P$25,MATCH('Cash Flows - Strike'!AI$2,Inputs!$L$15:$L$25))/12),0)</f>
        <v/>
      </c>
      <c r="AJ36" s="961">
        <f>IFERROR(AI36*(1+INDEX(Inputs!$P$15:$P$25,MATCH('Cash Flows - Strike'!AJ$2,Inputs!$L$15:$L$25))/12),0)</f>
        <v/>
      </c>
      <c r="AK36" s="961">
        <f>IFERROR(AJ36*(1+INDEX(Inputs!$P$15:$P$25,MATCH('Cash Flows - Strike'!AK$2,Inputs!$L$15:$L$25))/12),0)</f>
        <v/>
      </c>
      <c r="AL36" s="961">
        <f>IFERROR(AK36*(1+INDEX(Inputs!$P$15:$P$25,MATCH('Cash Flows - Strike'!AL$2,Inputs!$L$15:$L$25))/12),0)</f>
        <v/>
      </c>
      <c r="AM36" s="961">
        <f>IFERROR(AL36*(1+INDEX(Inputs!$P$15:$P$25,MATCH('Cash Flows - Strike'!AM$2,Inputs!$L$15:$L$25))/12),0)</f>
        <v/>
      </c>
      <c r="AN36" s="961">
        <f>IFERROR(AM36*(1+INDEX(Inputs!$P$15:$P$25,MATCH('Cash Flows - Strike'!AN$2,Inputs!$L$15:$L$25))/12),0)</f>
        <v/>
      </c>
      <c r="AO36" s="961">
        <f>IFERROR(AN36*(1+INDEX(Inputs!$P$15:$P$25,MATCH('Cash Flows - Strike'!AO$2,Inputs!$L$15:$L$25))/12),0)</f>
        <v/>
      </c>
      <c r="AP36" s="961">
        <f>IFERROR(AO36*(1+INDEX(Inputs!$P$15:$P$25,MATCH('Cash Flows - Strike'!AP$2,Inputs!$L$15:$L$25))/12),0)</f>
        <v/>
      </c>
      <c r="AQ36" s="961">
        <f>IFERROR(AP36*(1+INDEX(Inputs!$P$15:$P$25,MATCH('Cash Flows - Strike'!AQ$2,Inputs!$L$15:$L$25))/12),0)</f>
        <v/>
      </c>
      <c r="AR36" s="961">
        <f>IFERROR(AQ36*(1+INDEX(Inputs!$P$15:$P$25,MATCH('Cash Flows - Strike'!AR$2,Inputs!$L$15:$L$25))/12),0)</f>
        <v/>
      </c>
      <c r="AS36" s="961">
        <f>IFERROR(AR36*(1+INDEX(Inputs!$P$15:$P$25,MATCH('Cash Flows - Strike'!AS$2,Inputs!$L$15:$L$25))/12),0)</f>
        <v/>
      </c>
      <c r="AT36" s="961">
        <f>IFERROR(AS36*(1+INDEX(Inputs!$P$15:$P$25,MATCH('Cash Flows - Strike'!AT$2,Inputs!$L$15:$L$25))/12),0)</f>
        <v/>
      </c>
      <c r="AU36" s="961">
        <f>IFERROR(AT36*(1+INDEX(Inputs!$P$15:$P$25,MATCH('Cash Flows - Strike'!AU$2,Inputs!$L$15:$L$25))/12),0)</f>
        <v/>
      </c>
      <c r="AV36" s="961">
        <f>IFERROR(AU36*(1+INDEX(Inputs!$P$15:$P$25,MATCH('Cash Flows - Strike'!AV$2,Inputs!$L$15:$L$25))/12),0)</f>
        <v/>
      </c>
      <c r="AW36" s="961">
        <f>IFERROR(AV36*(1+INDEX(Inputs!$P$15:$P$25,MATCH('Cash Flows - Strike'!AW$2,Inputs!$L$15:$L$25))/12),0)</f>
        <v/>
      </c>
      <c r="AX36" s="961">
        <f>IFERROR(AW36*(1+INDEX(Inputs!$P$15:$P$25,MATCH('Cash Flows - Strike'!AX$2,Inputs!$L$15:$L$25))/12),0)</f>
        <v/>
      </c>
      <c r="AY36" s="961">
        <f>IFERROR(AX36*(1+INDEX(Inputs!$P$15:$P$25,MATCH('Cash Flows - Strike'!AY$2,Inputs!$L$15:$L$25))/12),0)</f>
        <v/>
      </c>
      <c r="AZ36" s="961">
        <f>IFERROR(AY36*(1+INDEX(Inputs!$P$15:$P$25,MATCH('Cash Flows - Strike'!AZ$2,Inputs!$L$15:$L$25))/12),0)</f>
        <v/>
      </c>
      <c r="BA36" s="961">
        <f>IFERROR(AZ36*(1+INDEX(Inputs!$P$15:$P$25,MATCH('Cash Flows - Strike'!BA$2,Inputs!$L$15:$L$25))/12),0)</f>
        <v/>
      </c>
      <c r="BB36" s="961">
        <f>IFERROR(BA36*(1+INDEX(Inputs!$P$15:$P$25,MATCH('Cash Flows - Strike'!BB$2,Inputs!$L$15:$L$25))/12),0)</f>
        <v/>
      </c>
      <c r="BC36" s="961">
        <f>IFERROR(BB36*(1+INDEX(Inputs!$P$15:$P$25,MATCH('Cash Flows - Strike'!BC$2,Inputs!$L$15:$L$25))/12),0)</f>
        <v/>
      </c>
      <c r="BD36" s="961">
        <f>IFERROR(BC36*(1+INDEX(Inputs!$P$15:$P$25,MATCH('Cash Flows - Strike'!BD$2,Inputs!$L$15:$L$25))/12),0)</f>
        <v/>
      </c>
      <c r="BE36" s="961">
        <f>IFERROR(BD36*(1+INDEX(Inputs!$P$15:$P$25,MATCH('Cash Flows - Strike'!BE$2,Inputs!$L$15:$L$25))/12),0)</f>
        <v/>
      </c>
      <c r="BF36" s="961">
        <f>IFERROR(BE36*(1+INDEX(Inputs!$P$15:$P$25,MATCH('Cash Flows - Strike'!BF$2,Inputs!$L$15:$L$25))/12),0)</f>
        <v/>
      </c>
      <c r="BG36" s="961">
        <f>IFERROR(BF36*(1+INDEX(Inputs!$P$15:$P$25,MATCH('Cash Flows - Strike'!BG$2,Inputs!$L$15:$L$25))/12),0)</f>
        <v/>
      </c>
      <c r="BH36" s="961">
        <f>IFERROR(BG36*(1+INDEX(Inputs!$P$15:$P$25,MATCH('Cash Flows - Strike'!BH$2,Inputs!$L$15:$L$25))/12),0)</f>
        <v/>
      </c>
      <c r="BI36" s="961">
        <f>IFERROR(BH36*(1+INDEX(Inputs!$P$15:$P$25,MATCH('Cash Flows - Strike'!BI$2,Inputs!$L$15:$L$25))/12),0)</f>
        <v/>
      </c>
      <c r="BJ36" s="961">
        <f>IFERROR(BI36*(1+INDEX(Inputs!$P$15:$P$25,MATCH('Cash Flows - Strike'!BJ$2,Inputs!$L$15:$L$25))/12),0)</f>
        <v/>
      </c>
      <c r="BK36" s="961">
        <f>IFERROR(BJ36*(1+INDEX(Inputs!$P$15:$P$25,MATCH('Cash Flows - Strike'!BK$2,Inputs!$L$15:$L$25))/12),0)</f>
        <v/>
      </c>
      <c r="BL36" s="961">
        <f>IFERROR(BK36*(1+INDEX(Inputs!$P$15:$P$25,MATCH('Cash Flows - Strike'!BL$2,Inputs!$L$15:$L$25))/12),0)</f>
        <v/>
      </c>
      <c r="BM36" s="961">
        <f>IFERROR(BL36*(1+INDEX(Inputs!$P$15:$P$25,MATCH('Cash Flows - Strike'!BM$2,Inputs!$L$15:$L$25))/12),0)</f>
        <v/>
      </c>
      <c r="BN36" s="961">
        <f>IFERROR(BM36*(1+INDEX(Inputs!$P$15:$P$25,MATCH('Cash Flows - Strike'!BN$2,Inputs!$L$15:$L$25))/12),0)</f>
        <v/>
      </c>
      <c r="BO36" s="961">
        <f>IFERROR(BN36*(1+INDEX(Inputs!$P$15:$P$25,MATCH('Cash Flows - Strike'!BO$2,Inputs!$L$15:$L$25))/12),0)</f>
        <v/>
      </c>
      <c r="BP36" s="961">
        <f>IFERROR(BO36*(1+INDEX(Inputs!$P$15:$P$25,MATCH('Cash Flows - Strike'!BP$2,Inputs!$L$15:$L$25))/12),0)</f>
        <v/>
      </c>
      <c r="BQ36" s="961">
        <f>IFERROR(BP36*(1+INDEX(Inputs!$P$15:$P$25,MATCH('Cash Flows - Strike'!BQ$2,Inputs!$L$15:$L$25))/12),0)</f>
        <v/>
      </c>
      <c r="BR36" s="961">
        <f>IFERROR(BQ36*(1+INDEX(Inputs!$P$15:$P$25,MATCH('Cash Flows - Strike'!BR$2,Inputs!$L$15:$L$25))/12),0)</f>
        <v/>
      </c>
      <c r="BS36" s="961">
        <f>IFERROR(BR36*(1+INDEX(Inputs!$P$15:$P$25,MATCH('Cash Flows - Strike'!BS$2,Inputs!$L$15:$L$25))/12),0)</f>
        <v/>
      </c>
      <c r="BT36" s="961">
        <f>IFERROR(BS36*(1+INDEX(Inputs!$P$15:$P$25,MATCH('Cash Flows - Strike'!BT$2,Inputs!$L$15:$L$25))/12),0)</f>
        <v/>
      </c>
      <c r="BU36" s="961">
        <f>IFERROR(BT36*(1+INDEX(Inputs!$P$15:$P$25,MATCH('Cash Flows - Strike'!BU$2,Inputs!$L$15:$L$25))/12),0)</f>
        <v/>
      </c>
      <c r="BV36" s="961">
        <f>IFERROR(BU36*(1+INDEX(Inputs!$P$15:$P$25,MATCH('Cash Flows - Strike'!BV$2,Inputs!$L$15:$L$25))/12),0)</f>
        <v/>
      </c>
      <c r="BW36" s="961">
        <f>IFERROR(BV36*(1+INDEX(Inputs!$P$15:$P$25,MATCH('Cash Flows - Strike'!BW$2,Inputs!$L$15:$L$25))/12),0)</f>
        <v/>
      </c>
      <c r="BX36" s="961">
        <f>IFERROR(BW36*(1+INDEX(Inputs!$P$15:$P$25,MATCH('Cash Flows - Strike'!BX$2,Inputs!$L$15:$L$25))/12),0)</f>
        <v/>
      </c>
      <c r="BY36" s="961">
        <f>IFERROR(BX36*(1+INDEX(Inputs!$P$15:$P$25,MATCH('Cash Flows - Strike'!BY$2,Inputs!$L$15:$L$25))/12),0)</f>
        <v/>
      </c>
      <c r="BZ36" s="961">
        <f>IFERROR(BY36*(1+INDEX(Inputs!$P$15:$P$25,MATCH('Cash Flows - Strike'!BZ$2,Inputs!$L$15:$L$25))/12),0)</f>
        <v/>
      </c>
      <c r="CA36" s="961">
        <f>IFERROR(BZ36*(1+INDEX(Inputs!$P$15:$P$25,MATCH('Cash Flows - Strike'!CA$2,Inputs!$L$15:$L$25))/12),0)</f>
        <v/>
      </c>
      <c r="CB36" s="961">
        <f>IFERROR(CA36*(1+INDEX(Inputs!$P$15:$P$25,MATCH('Cash Flows - Strike'!CB$2,Inputs!$L$15:$L$25))/12),0)</f>
        <v/>
      </c>
      <c r="CC36" s="961">
        <f>IFERROR(CB36*(1+INDEX(Inputs!$P$15:$P$25,MATCH('Cash Flows - Strike'!CC$2,Inputs!$L$15:$L$25))/12),0)</f>
        <v/>
      </c>
      <c r="CD36" s="961">
        <f>IFERROR(CC36*(1+INDEX(Inputs!$P$15:$P$25,MATCH('Cash Flows - Strike'!CD$2,Inputs!$L$15:$L$25))/12),0)</f>
        <v/>
      </c>
      <c r="CE36" s="961">
        <f>IFERROR(CD36*(1+INDEX(Inputs!$P$15:$P$25,MATCH('Cash Flows - Strike'!CE$2,Inputs!$L$15:$L$25))/12),0)</f>
        <v/>
      </c>
      <c r="CF36" s="961">
        <f>IFERROR(CE36*(1+INDEX(Inputs!$P$15:$P$25,MATCH('Cash Flows - Strike'!CF$2,Inputs!$L$15:$L$25))/12),0)</f>
        <v/>
      </c>
      <c r="CG36" s="961">
        <f>IFERROR(CF36*(1+INDEX(Inputs!$P$15:$P$25,MATCH('Cash Flows - Strike'!CG$2,Inputs!$L$15:$L$25))/12),0)</f>
        <v/>
      </c>
      <c r="CH36" s="961">
        <f>IFERROR(CG36*(1+INDEX(Inputs!$P$15:$P$25,MATCH('Cash Flows - Strike'!CH$2,Inputs!$L$15:$L$25))/12),0)</f>
        <v/>
      </c>
      <c r="CI36" s="961">
        <f>IFERROR(CH36*(1+INDEX(Inputs!$P$15:$P$25,MATCH('Cash Flows - Strike'!CI$2,Inputs!$L$15:$L$25))/12),0)</f>
        <v/>
      </c>
      <c r="CJ36" s="961">
        <f>IFERROR(CI36*(1+INDEX(Inputs!$P$15:$P$25,MATCH('Cash Flows - Strike'!CJ$2,Inputs!$L$15:$L$25))/12),0)</f>
        <v/>
      </c>
      <c r="CK36" s="961">
        <f>IFERROR(CJ36*(1+INDEX(Inputs!$P$15:$P$25,MATCH('Cash Flows - Strike'!CK$2,Inputs!$L$15:$L$25))/12),0)</f>
        <v/>
      </c>
      <c r="CL36" s="961">
        <f>IFERROR(CK36*(1+INDEX(Inputs!$P$15:$P$25,MATCH('Cash Flows - Strike'!CL$2,Inputs!$L$15:$L$25))/12),0)</f>
        <v/>
      </c>
      <c r="CM36" s="961">
        <f>IFERROR(CL36*(1+INDEX(Inputs!$P$15:$P$25,MATCH('Cash Flows - Strike'!CM$2,Inputs!$L$15:$L$25))/12),0)</f>
        <v/>
      </c>
      <c r="CN36" s="961">
        <f>IFERROR(CM36*(1+INDEX(Inputs!$P$15:$P$25,MATCH('Cash Flows - Strike'!CN$2,Inputs!$L$15:$L$25))/12),0)</f>
        <v/>
      </c>
      <c r="CO36" s="961">
        <f>IFERROR(CN36*(1+INDEX(Inputs!$P$15:$P$25,MATCH('Cash Flows - Strike'!CO$2,Inputs!$L$15:$L$25))/12),0)</f>
        <v/>
      </c>
      <c r="CP36" s="961">
        <f>IFERROR(CO36*(1+INDEX(Inputs!$P$15:$P$25,MATCH('Cash Flows - Strike'!CP$2,Inputs!$L$15:$L$25))/12),0)</f>
        <v/>
      </c>
      <c r="CQ36" s="961">
        <f>IFERROR(CP36*(1+INDEX(Inputs!$P$15:$P$25,MATCH('Cash Flows - Strike'!CQ$2,Inputs!$L$15:$L$25))/12),0)</f>
        <v/>
      </c>
      <c r="CR36" s="961">
        <f>IFERROR(CQ36*(1+INDEX(Inputs!$P$15:$P$25,MATCH('Cash Flows - Strike'!CR$2,Inputs!$L$15:$L$25))/12),0)</f>
        <v/>
      </c>
      <c r="CS36" s="961">
        <f>IFERROR(CR36*(1+INDEX(Inputs!$P$15:$P$25,MATCH('Cash Flows - Strike'!CS$2,Inputs!$L$15:$L$25))/12),0)</f>
        <v/>
      </c>
      <c r="CT36" s="961">
        <f>IFERROR(CS36*(1+INDEX(Inputs!$P$15:$P$25,MATCH('Cash Flows - Strike'!CT$2,Inputs!$L$15:$L$25))/12),0)</f>
        <v/>
      </c>
      <c r="CU36" s="961">
        <f>IFERROR(CT36*(1+INDEX(Inputs!$P$15:$P$25,MATCH('Cash Flows - Strike'!CU$2,Inputs!$L$15:$L$25))/12),0)</f>
        <v/>
      </c>
      <c r="CV36" s="961">
        <f>IFERROR(CU36*(1+INDEX(Inputs!$P$15:$P$25,MATCH('Cash Flows - Strike'!CV$2,Inputs!$L$15:$L$25))/12),0)</f>
        <v/>
      </c>
      <c r="CW36" s="961">
        <f>IFERROR(CV36*(1+INDEX(Inputs!$P$15:$P$25,MATCH('Cash Flows - Strike'!CW$2,Inputs!$L$15:$L$25))/12),0)</f>
        <v/>
      </c>
      <c r="CX36" s="961">
        <f>IFERROR(CW36*(1+INDEX(Inputs!$P$15:$P$25,MATCH('Cash Flows - Strike'!CX$2,Inputs!$L$15:$L$25))/12),0)</f>
        <v/>
      </c>
      <c r="CY36" s="961">
        <f>IFERROR(CX36*(1+INDEX(Inputs!$P$15:$P$25,MATCH('Cash Flows - Strike'!CY$2,Inputs!$L$15:$L$25))/12),0)</f>
        <v/>
      </c>
      <c r="CZ36" s="961">
        <f>IFERROR(CY36*(1+INDEX(Inputs!$P$15:$P$25,MATCH('Cash Flows - Strike'!CZ$2,Inputs!$L$15:$L$25))/12),0)</f>
        <v/>
      </c>
      <c r="DA36" s="961">
        <f>IFERROR(CZ36*(1+INDEX(Inputs!$P$15:$P$25,MATCH('Cash Flows - Strike'!DA$2,Inputs!$L$15:$L$25))/12),0)</f>
        <v/>
      </c>
      <c r="DB36" s="961">
        <f>IFERROR(DA36*(1+INDEX(Inputs!$P$15:$P$25,MATCH('Cash Flows - Strike'!DB$2,Inputs!$L$15:$L$25))/12),0)</f>
        <v/>
      </c>
      <c r="DC36" s="961">
        <f>IFERROR(DB36*(1+INDEX(Inputs!$P$15:$P$25,MATCH('Cash Flows - Strike'!DC$2,Inputs!$L$15:$L$25))/12),0)</f>
        <v/>
      </c>
      <c r="DD36" s="961">
        <f>IFERROR(DC36*(1+INDEX(Inputs!$P$15:$P$25,MATCH('Cash Flows - Strike'!DD$2,Inputs!$L$15:$L$25))/12),0)</f>
        <v/>
      </c>
      <c r="DE36" s="961">
        <f>IFERROR(DD36*(1+INDEX(Inputs!$P$15:$P$25,MATCH('Cash Flows - Strike'!DE$2,Inputs!$L$15:$L$25))/12),0)</f>
        <v/>
      </c>
      <c r="DF36" s="961">
        <f>IFERROR(DE36*(1+INDEX(Inputs!$P$15:$P$25,MATCH('Cash Flows - Strike'!DF$2,Inputs!$L$15:$L$25))/12),0)</f>
        <v/>
      </c>
      <c r="DG36" s="961">
        <f>IFERROR(DF36*(1+INDEX(Inputs!$P$15:$P$25,MATCH('Cash Flows - Strike'!DG$2,Inputs!$L$15:$L$25))/12),0)</f>
        <v/>
      </c>
      <c r="DH36" s="961">
        <f>IFERROR(DG36*(1+INDEX(Inputs!$P$15:$P$25,MATCH('Cash Flows - Strike'!DH$2,Inputs!$L$15:$L$25))/12),0)</f>
        <v/>
      </c>
      <c r="DI36" s="961">
        <f>IFERROR(DH36*(1+INDEX(Inputs!$P$15:$P$25,MATCH('Cash Flows - Strike'!DI$2,Inputs!$L$15:$L$25))/12),0)</f>
        <v/>
      </c>
      <c r="DJ36" s="961">
        <f>IFERROR(DI36*(1+INDEX(Inputs!$P$15:$P$25,MATCH('Cash Flows - Strike'!DJ$2,Inputs!$L$15:$L$25))/12),0)</f>
        <v/>
      </c>
      <c r="DK36" s="961">
        <f>IFERROR(DJ36*(1+INDEX(Inputs!$P$15:$P$25,MATCH('Cash Flows - Strike'!DK$2,Inputs!$L$15:$L$25))/12),0)</f>
        <v/>
      </c>
      <c r="DL36" s="961">
        <f>IFERROR(DK36*(1+INDEX(Inputs!$P$15:$P$25,MATCH('Cash Flows - Strike'!DL$2,Inputs!$L$15:$L$25))/12),0)</f>
        <v/>
      </c>
      <c r="DM36" s="961">
        <f>IFERROR(DL36*(1+INDEX(Inputs!$P$15:$P$25,MATCH('Cash Flows - Strike'!DM$2,Inputs!$L$15:$L$25))/12),0)</f>
        <v/>
      </c>
      <c r="DN36" s="961">
        <f>IFERROR(DM36*(1+INDEX(Inputs!$P$15:$P$25,MATCH('Cash Flows - Strike'!DN$2,Inputs!$L$15:$L$25))/12),0)</f>
        <v/>
      </c>
      <c r="DO36" s="961">
        <f>IFERROR(DN36*(1+INDEX(Inputs!$P$15:$P$25,MATCH('Cash Flows - Strike'!DO$2,Inputs!$L$15:$L$25))/12),0)</f>
        <v/>
      </c>
      <c r="DP36" s="961">
        <f>IFERROR(DO36*(1+INDEX(Inputs!$P$15:$P$25,MATCH('Cash Flows - Strike'!DP$2,Inputs!$L$15:$L$25))/12),0)</f>
        <v/>
      </c>
      <c r="DQ36" s="961">
        <f>IFERROR(DP36*(1+INDEX(Inputs!$P$15:$P$25,MATCH('Cash Flows - Strike'!DQ$2,Inputs!$L$15:$L$25))/12),0)</f>
        <v/>
      </c>
      <c r="DR36" s="961">
        <f>IFERROR(DQ36*(1+INDEX(Inputs!$P$15:$P$25,MATCH('Cash Flows - Strike'!DR$2,Inputs!$L$15:$L$25))/12),0)</f>
        <v/>
      </c>
      <c r="DS36" s="961">
        <f>IFERROR(DR36*(1+INDEX(Inputs!$P$15:$P$25,MATCH('Cash Flows - Strike'!DS$2,Inputs!$L$15:$L$25))/12),0)</f>
        <v/>
      </c>
      <c r="DT36" s="961">
        <f>IFERROR(DS36*(1+INDEX(Inputs!$P$15:$P$25,MATCH('Cash Flows - Strike'!DT$2,Inputs!$L$15:$L$25))/12),0)</f>
        <v/>
      </c>
      <c r="DU36" s="961">
        <f>IFERROR(DT36*(1+INDEX(Inputs!$P$15:$P$25,MATCH('Cash Flows - Strike'!DU$2,Inputs!$L$15:$L$25))/12),0)</f>
        <v/>
      </c>
      <c r="DV36" s="961">
        <f>IFERROR(DU36*(1+INDEX(Inputs!$P$15:$P$25,MATCH('Cash Flows - Strike'!DV$2,Inputs!$L$15:$L$25))/12),0)</f>
        <v/>
      </c>
      <c r="DW36" s="961">
        <f>IFERROR(DV36*(1+INDEX(Inputs!$P$15:$P$25,MATCH('Cash Flows - Strike'!DW$2,Inputs!$L$15:$L$25))/12),0)</f>
        <v/>
      </c>
      <c r="DX36" s="961">
        <f>IFERROR(DW36*(1+INDEX(Inputs!$P$15:$P$25,MATCH('Cash Flows - Strike'!DX$2,Inputs!$L$15:$L$25))/12),0)</f>
        <v/>
      </c>
      <c r="DY36" s="961">
        <f>IFERROR(DX36*(1+INDEX(Inputs!$P$15:$P$25,MATCH('Cash Flows - Strike'!DY$2,Inputs!$L$15:$L$25))/12),0)</f>
        <v/>
      </c>
      <c r="DZ36" s="961">
        <f>IFERROR(DY36*(1+INDEX(Inputs!$P$15:$P$25,MATCH('Cash Flows - Strike'!DZ$2,Inputs!$L$15:$L$25))/12),0)</f>
        <v/>
      </c>
      <c r="EA36" s="961">
        <f>IFERROR(DZ36*(1+INDEX(Inputs!$P$15:$P$25,MATCH('Cash Flows - Strike'!EA$2,Inputs!$L$15:$L$25))/12),0)</f>
        <v/>
      </c>
      <c r="EB36" s="961">
        <f>IFERROR(EA36*(1+INDEX(Inputs!$P$15:$P$25,MATCH('Cash Flows - Strike'!EB$2,Inputs!$L$15:$L$25))/12),0)</f>
        <v/>
      </c>
      <c r="EC36" s="961">
        <f>IFERROR(EB36*(1+INDEX(Inputs!$P$15:$P$25,MATCH('Cash Flows - Strike'!EC$2,Inputs!$L$15:$L$25))/12),0)</f>
        <v/>
      </c>
      <c r="ED36" s="961">
        <f>IFERROR(EC36*(1+INDEX(Inputs!$P$15:$P$25,MATCH('Cash Flows - Strike'!ED$2,Inputs!$L$15:$L$25))/12),0)</f>
        <v/>
      </c>
      <c r="EE36" s="961">
        <f>IFERROR(ED36*(1+INDEX(Inputs!$P$15:$P$25,MATCH('Cash Flows - Strike'!EE$2,Inputs!$L$15:$L$25))/12),0)</f>
        <v/>
      </c>
      <c r="EF36" s="961">
        <f>IFERROR(EE36*(1+INDEX(Inputs!$P$15:$P$25,MATCH('Cash Flows - Strike'!EF$2,Inputs!$L$15:$L$25))/12),0)</f>
        <v/>
      </c>
      <c r="EG36" s="961">
        <f>IFERROR(EF36*(1+INDEX(Inputs!$P$15:$P$25,MATCH('Cash Flows - Strike'!EG$2,Inputs!$L$15:$L$25))/12),0)</f>
        <v/>
      </c>
      <c r="EH36" s="961">
        <f>IFERROR(EG36*(1+INDEX(Inputs!$P$15:$P$25,MATCH('Cash Flows - Strike'!EH$2,Inputs!$L$15:$L$25))/12),0)</f>
        <v/>
      </c>
      <c r="EI36" s="961">
        <f>IFERROR(EH36*(1+INDEX(Inputs!$P$15:$P$25,MATCH('Cash Flows - Strike'!EI$2,Inputs!$L$15:$L$25))/12),0)</f>
        <v/>
      </c>
      <c r="EJ36" s="961">
        <f>IFERROR(EI36*(1+INDEX(Inputs!$P$15:$P$25,MATCH('Cash Flows - Strike'!EJ$2,Inputs!$L$15:$L$25))/12),0)</f>
        <v/>
      </c>
      <c r="EK36" s="961">
        <f>IFERROR(EJ36*(1+INDEX(Inputs!$P$15:$P$25,MATCH('Cash Flows - Strike'!EK$2,Inputs!$L$15:$L$25))/12),0)</f>
        <v/>
      </c>
      <c r="EL36" s="961">
        <f>IFERROR(EK36*(1+INDEX(Inputs!$P$15:$P$25,MATCH('Cash Flows - Strike'!EL$2,Inputs!$L$15:$L$25))/12),0)</f>
        <v/>
      </c>
      <c r="EM36" s="961">
        <f>IFERROR(EL36*(1+INDEX(Inputs!$P$15:$P$25,MATCH('Cash Flows - Strike'!EM$2,Inputs!$L$15:$L$25))/12),0)</f>
        <v/>
      </c>
      <c r="EN36" s="961">
        <f>IFERROR(EM36*(1+INDEX(Inputs!$P$15:$P$25,MATCH('Cash Flows - Strike'!EN$2,Inputs!$L$15:$L$25))/12),0)</f>
        <v/>
      </c>
      <c r="EO36" s="961">
        <f>IFERROR(EN36*(1+INDEX(Inputs!$P$15:$P$25,MATCH('Cash Flows - Strike'!EO$2,Inputs!$L$15:$L$25))/12),0)</f>
        <v/>
      </c>
      <c r="EP36" s="961">
        <f>IFERROR(EO36*(1+INDEX(Inputs!$P$15:$P$25,MATCH('Cash Flows - Strike'!EP$2,Inputs!$L$15:$L$25))/12),0)</f>
        <v/>
      </c>
      <c r="EQ36" s="961">
        <f>IFERROR(EP36*(1+INDEX(Inputs!$P$15:$P$25,MATCH('Cash Flows - Strike'!EQ$2,Inputs!$L$15:$L$25))/12),0)</f>
        <v/>
      </c>
      <c r="ER36" s="961">
        <f>IFERROR(EQ36*(1+INDEX(Inputs!$P$15:$P$25,MATCH('Cash Flows - Strike'!ER$2,Inputs!$L$15:$L$25))/12),0)</f>
        <v/>
      </c>
      <c r="ES36" s="961">
        <f>IFERROR(ER36*(1+INDEX(Inputs!$P$15:$P$25,MATCH('Cash Flows - Strike'!ES$2,Inputs!$L$15:$L$25))/12),0)</f>
        <v/>
      </c>
      <c r="ET36" s="961">
        <f>IFERROR(ES36*(1+INDEX(Inputs!$P$15:$P$25,MATCH('Cash Flows - Strike'!ET$2,Inputs!$L$15:$L$25))/12),0)</f>
        <v/>
      </c>
      <c r="EU36" s="961">
        <f>IFERROR(ET36*(1+INDEX(Inputs!$P$15:$P$25,MATCH('Cash Flows - Strike'!EU$2,Inputs!$L$15:$L$25))/12),0)</f>
        <v/>
      </c>
      <c r="EV36" s="961">
        <f>IFERROR(EU36*(1+INDEX(Inputs!$P$15:$P$25,MATCH('Cash Flows - Strike'!EV$2,Inputs!$L$15:$L$25))/12),0)</f>
        <v/>
      </c>
    </row>
    <row r="37" ht="15" customHeight="1" s="546">
      <c r="C37" s="970">
        <f>R37</f>
        <v/>
      </c>
      <c r="D37" s="986" t="n"/>
      <c r="E37" s="987">
        <f>Inputs!I39</f>
        <v/>
      </c>
      <c r="F37" s="988">
        <f>Inputs!J39</f>
        <v/>
      </c>
      <c r="G37" s="961">
        <f>SUMIFS($U37:$EW37,$U$2:$EW$2,G$2)</f>
        <v/>
      </c>
      <c r="H37" s="961">
        <f>SUMIFS($U37:$EW37,$U$2:$EW$2,H$2)</f>
        <v/>
      </c>
      <c r="I37" s="961">
        <f>SUMIFS($U37:$EW37,$U$2:$EW$2,I$2)</f>
        <v/>
      </c>
      <c r="J37" s="961">
        <f>SUMIFS($U37:$EW37,$U$2:$EW$2,J$2)</f>
        <v/>
      </c>
      <c r="K37" s="961">
        <f>SUMIFS($U37:$EW37,$U$2:$EW$2,K$2)</f>
        <v/>
      </c>
      <c r="L37" s="961">
        <f>SUMIFS($U37:$EW37,$U$2:$EW$2,L$2)</f>
        <v/>
      </c>
      <c r="M37" s="961">
        <f>SUMIFS($U37:$EW37,$U$2:$EW$2,M$2)</f>
        <v/>
      </c>
      <c r="N37" s="961">
        <f>SUMIFS($U37:$EW37,$U$2:$EW$2,N$2)</f>
        <v/>
      </c>
      <c r="O37" s="961">
        <f>SUMIFS($U37:$EW37,$U$2:$EW$2,O$2)</f>
        <v/>
      </c>
      <c r="P37" s="962">
        <f>SUMIFS($U37:$EW37,$U$2:$EW$2,P$2)</f>
        <v/>
      </c>
      <c r="R37" s="759">
        <f>Inputs!G39</f>
        <v/>
      </c>
      <c r="U37" s="961">
        <f>(Inputs!$J39*Units)/12</f>
        <v/>
      </c>
      <c r="V37" s="961">
        <f>IFERROR(U37*(1+INDEX(Inputs!$P$15:$P$25,MATCH('Cash Flows - Strike'!V$2,Inputs!$L$15:$L$25))/12),0)</f>
        <v/>
      </c>
      <c r="W37" s="961">
        <f>IFERROR(V37*(1+INDEX(Inputs!$P$15:$P$25,MATCH('Cash Flows - Strike'!W$2,Inputs!$L$15:$L$25))/12),0)</f>
        <v/>
      </c>
      <c r="X37" s="961">
        <f>IFERROR(W37*(1+INDEX(Inputs!$P$15:$P$25,MATCH('Cash Flows - Strike'!X$2,Inputs!$L$15:$L$25))/12),0)</f>
        <v/>
      </c>
      <c r="Y37" s="961">
        <f>IFERROR(X37*(1+INDEX(Inputs!$P$15:$P$25,MATCH('Cash Flows - Strike'!Y$2,Inputs!$L$15:$L$25))/12),0)</f>
        <v/>
      </c>
      <c r="Z37" s="961">
        <f>IFERROR(Y37*(1+INDEX(Inputs!$P$15:$P$25,MATCH('Cash Flows - Strike'!Z$2,Inputs!$L$15:$L$25))/12),0)</f>
        <v/>
      </c>
      <c r="AA37" s="961">
        <f>IFERROR(Z37*(1+INDEX(Inputs!$P$15:$P$25,MATCH('Cash Flows - Strike'!AA$2,Inputs!$L$15:$L$25))/12),0)</f>
        <v/>
      </c>
      <c r="AB37" s="961">
        <f>IFERROR(AA37*(1+INDEX(Inputs!$P$15:$P$25,MATCH('Cash Flows - Strike'!AB$2,Inputs!$L$15:$L$25))/12),0)</f>
        <v/>
      </c>
      <c r="AC37" s="961">
        <f>IFERROR(AB37*(1+INDEX(Inputs!$P$15:$P$25,MATCH('Cash Flows - Strike'!AC$2,Inputs!$L$15:$L$25))/12),0)</f>
        <v/>
      </c>
      <c r="AD37" s="961">
        <f>IFERROR(AC37*(1+INDEX(Inputs!$P$15:$P$25,MATCH('Cash Flows - Strike'!AD$2,Inputs!$L$15:$L$25))/12),0)</f>
        <v/>
      </c>
      <c r="AE37" s="961">
        <f>IFERROR(AD37*(1+INDEX(Inputs!$P$15:$P$25,MATCH('Cash Flows - Strike'!AE$2,Inputs!$L$15:$L$25))/12),0)</f>
        <v/>
      </c>
      <c r="AF37" s="961">
        <f>IFERROR(AE37*(1+INDEX(Inputs!$P$15:$P$25,MATCH('Cash Flows - Strike'!AF$2,Inputs!$L$15:$L$25))/12),0)</f>
        <v/>
      </c>
      <c r="AG37" s="961">
        <f>IFERROR(AF37*(1+INDEX(Inputs!$P$15:$P$25,MATCH('Cash Flows - Strike'!AG$2,Inputs!$L$15:$L$25))/12),0)</f>
        <v/>
      </c>
      <c r="AH37" s="961">
        <f>IFERROR(AG37*(1+INDEX(Inputs!$P$15:$P$25,MATCH('Cash Flows - Strike'!AH$2,Inputs!$L$15:$L$25))/12),0)</f>
        <v/>
      </c>
      <c r="AI37" s="961">
        <f>IFERROR(AH37*(1+INDEX(Inputs!$P$15:$P$25,MATCH('Cash Flows - Strike'!AI$2,Inputs!$L$15:$L$25))/12),0)</f>
        <v/>
      </c>
      <c r="AJ37" s="961">
        <f>IFERROR(AI37*(1+INDEX(Inputs!$P$15:$P$25,MATCH('Cash Flows - Strike'!AJ$2,Inputs!$L$15:$L$25))/12),0)</f>
        <v/>
      </c>
      <c r="AK37" s="961">
        <f>IFERROR(AJ37*(1+INDEX(Inputs!$P$15:$P$25,MATCH('Cash Flows - Strike'!AK$2,Inputs!$L$15:$L$25))/12),0)</f>
        <v/>
      </c>
      <c r="AL37" s="961">
        <f>IFERROR(AK37*(1+INDEX(Inputs!$P$15:$P$25,MATCH('Cash Flows - Strike'!AL$2,Inputs!$L$15:$L$25))/12),0)</f>
        <v/>
      </c>
      <c r="AM37" s="961">
        <f>IFERROR(AL37*(1+INDEX(Inputs!$P$15:$P$25,MATCH('Cash Flows - Strike'!AM$2,Inputs!$L$15:$L$25))/12),0)</f>
        <v/>
      </c>
      <c r="AN37" s="961">
        <f>IFERROR(AM37*(1+INDEX(Inputs!$P$15:$P$25,MATCH('Cash Flows - Strike'!AN$2,Inputs!$L$15:$L$25))/12),0)</f>
        <v/>
      </c>
      <c r="AO37" s="961">
        <f>IFERROR(AN37*(1+INDEX(Inputs!$P$15:$P$25,MATCH('Cash Flows - Strike'!AO$2,Inputs!$L$15:$L$25))/12),0)</f>
        <v/>
      </c>
      <c r="AP37" s="961">
        <f>IFERROR(AO37*(1+INDEX(Inputs!$P$15:$P$25,MATCH('Cash Flows - Strike'!AP$2,Inputs!$L$15:$L$25))/12),0)</f>
        <v/>
      </c>
      <c r="AQ37" s="961">
        <f>IFERROR(AP37*(1+INDEX(Inputs!$P$15:$P$25,MATCH('Cash Flows - Strike'!AQ$2,Inputs!$L$15:$L$25))/12),0)</f>
        <v/>
      </c>
      <c r="AR37" s="961">
        <f>IFERROR(AQ37*(1+INDEX(Inputs!$P$15:$P$25,MATCH('Cash Flows - Strike'!AR$2,Inputs!$L$15:$L$25))/12),0)</f>
        <v/>
      </c>
      <c r="AS37" s="961">
        <f>IFERROR(AR37*(1+INDEX(Inputs!$P$15:$P$25,MATCH('Cash Flows - Strike'!AS$2,Inputs!$L$15:$L$25))/12),0)</f>
        <v/>
      </c>
      <c r="AT37" s="961">
        <f>IFERROR(AS37*(1+INDEX(Inputs!$P$15:$P$25,MATCH('Cash Flows - Strike'!AT$2,Inputs!$L$15:$L$25))/12),0)</f>
        <v/>
      </c>
      <c r="AU37" s="961">
        <f>IFERROR(AT37*(1+INDEX(Inputs!$P$15:$P$25,MATCH('Cash Flows - Strike'!AU$2,Inputs!$L$15:$L$25))/12),0)</f>
        <v/>
      </c>
      <c r="AV37" s="961">
        <f>IFERROR(AU37*(1+INDEX(Inputs!$P$15:$P$25,MATCH('Cash Flows - Strike'!AV$2,Inputs!$L$15:$L$25))/12),0)</f>
        <v/>
      </c>
      <c r="AW37" s="961">
        <f>IFERROR(AV37*(1+INDEX(Inputs!$P$15:$P$25,MATCH('Cash Flows - Strike'!AW$2,Inputs!$L$15:$L$25))/12),0)</f>
        <v/>
      </c>
      <c r="AX37" s="961">
        <f>IFERROR(AW37*(1+INDEX(Inputs!$P$15:$P$25,MATCH('Cash Flows - Strike'!AX$2,Inputs!$L$15:$L$25))/12),0)</f>
        <v/>
      </c>
      <c r="AY37" s="961">
        <f>IFERROR(AX37*(1+INDEX(Inputs!$P$15:$P$25,MATCH('Cash Flows - Strike'!AY$2,Inputs!$L$15:$L$25))/12),0)</f>
        <v/>
      </c>
      <c r="AZ37" s="961">
        <f>IFERROR(AY37*(1+INDEX(Inputs!$P$15:$P$25,MATCH('Cash Flows - Strike'!AZ$2,Inputs!$L$15:$L$25))/12),0)</f>
        <v/>
      </c>
      <c r="BA37" s="961">
        <f>IFERROR(AZ37*(1+INDEX(Inputs!$P$15:$P$25,MATCH('Cash Flows - Strike'!BA$2,Inputs!$L$15:$L$25))/12),0)</f>
        <v/>
      </c>
      <c r="BB37" s="961">
        <f>IFERROR(BA37*(1+INDEX(Inputs!$P$15:$P$25,MATCH('Cash Flows - Strike'!BB$2,Inputs!$L$15:$L$25))/12),0)</f>
        <v/>
      </c>
      <c r="BC37" s="961">
        <f>IFERROR(BB37*(1+INDEX(Inputs!$P$15:$P$25,MATCH('Cash Flows - Strike'!BC$2,Inputs!$L$15:$L$25))/12),0)</f>
        <v/>
      </c>
      <c r="BD37" s="961">
        <f>IFERROR(BC37*(1+INDEX(Inputs!$P$15:$P$25,MATCH('Cash Flows - Strike'!BD$2,Inputs!$L$15:$L$25))/12),0)</f>
        <v/>
      </c>
      <c r="BE37" s="961">
        <f>IFERROR(BD37*(1+INDEX(Inputs!$P$15:$P$25,MATCH('Cash Flows - Strike'!BE$2,Inputs!$L$15:$L$25))/12),0)</f>
        <v/>
      </c>
      <c r="BF37" s="961">
        <f>IFERROR(BE37*(1+INDEX(Inputs!$P$15:$P$25,MATCH('Cash Flows - Strike'!BF$2,Inputs!$L$15:$L$25))/12),0)</f>
        <v/>
      </c>
      <c r="BG37" s="961">
        <f>IFERROR(BF37*(1+INDEX(Inputs!$P$15:$P$25,MATCH('Cash Flows - Strike'!BG$2,Inputs!$L$15:$L$25))/12),0)</f>
        <v/>
      </c>
      <c r="BH37" s="961">
        <f>IFERROR(BG37*(1+INDEX(Inputs!$P$15:$P$25,MATCH('Cash Flows - Strike'!BH$2,Inputs!$L$15:$L$25))/12),0)</f>
        <v/>
      </c>
      <c r="BI37" s="961">
        <f>IFERROR(BH37*(1+INDEX(Inputs!$P$15:$P$25,MATCH('Cash Flows - Strike'!BI$2,Inputs!$L$15:$L$25))/12),0)</f>
        <v/>
      </c>
      <c r="BJ37" s="961">
        <f>IFERROR(BI37*(1+INDEX(Inputs!$P$15:$P$25,MATCH('Cash Flows - Strike'!BJ$2,Inputs!$L$15:$L$25))/12),0)</f>
        <v/>
      </c>
      <c r="BK37" s="961">
        <f>IFERROR(BJ37*(1+INDEX(Inputs!$P$15:$P$25,MATCH('Cash Flows - Strike'!BK$2,Inputs!$L$15:$L$25))/12),0)</f>
        <v/>
      </c>
      <c r="BL37" s="961">
        <f>IFERROR(BK37*(1+INDEX(Inputs!$P$15:$P$25,MATCH('Cash Flows - Strike'!BL$2,Inputs!$L$15:$L$25))/12),0)</f>
        <v/>
      </c>
      <c r="BM37" s="961">
        <f>IFERROR(BL37*(1+INDEX(Inputs!$P$15:$P$25,MATCH('Cash Flows - Strike'!BM$2,Inputs!$L$15:$L$25))/12),0)</f>
        <v/>
      </c>
      <c r="BN37" s="961">
        <f>IFERROR(BM37*(1+INDEX(Inputs!$P$15:$P$25,MATCH('Cash Flows - Strike'!BN$2,Inputs!$L$15:$L$25))/12),0)</f>
        <v/>
      </c>
      <c r="BO37" s="961">
        <f>IFERROR(BN37*(1+INDEX(Inputs!$P$15:$P$25,MATCH('Cash Flows - Strike'!BO$2,Inputs!$L$15:$L$25))/12),0)</f>
        <v/>
      </c>
      <c r="BP37" s="961">
        <f>IFERROR(BO37*(1+INDEX(Inputs!$P$15:$P$25,MATCH('Cash Flows - Strike'!BP$2,Inputs!$L$15:$L$25))/12),0)</f>
        <v/>
      </c>
      <c r="BQ37" s="961">
        <f>IFERROR(BP37*(1+INDEX(Inputs!$P$15:$P$25,MATCH('Cash Flows - Strike'!BQ$2,Inputs!$L$15:$L$25))/12),0)</f>
        <v/>
      </c>
      <c r="BR37" s="961">
        <f>IFERROR(BQ37*(1+INDEX(Inputs!$P$15:$P$25,MATCH('Cash Flows - Strike'!BR$2,Inputs!$L$15:$L$25))/12),0)</f>
        <v/>
      </c>
      <c r="BS37" s="961">
        <f>IFERROR(BR37*(1+INDEX(Inputs!$P$15:$P$25,MATCH('Cash Flows - Strike'!BS$2,Inputs!$L$15:$L$25))/12),0)</f>
        <v/>
      </c>
      <c r="BT37" s="961">
        <f>IFERROR(BS37*(1+INDEX(Inputs!$P$15:$P$25,MATCH('Cash Flows - Strike'!BT$2,Inputs!$L$15:$L$25))/12),0)</f>
        <v/>
      </c>
      <c r="BU37" s="961">
        <f>IFERROR(BT37*(1+INDEX(Inputs!$P$15:$P$25,MATCH('Cash Flows - Strike'!BU$2,Inputs!$L$15:$L$25))/12),0)</f>
        <v/>
      </c>
      <c r="BV37" s="961">
        <f>IFERROR(BU37*(1+INDEX(Inputs!$P$15:$P$25,MATCH('Cash Flows - Strike'!BV$2,Inputs!$L$15:$L$25))/12),0)</f>
        <v/>
      </c>
      <c r="BW37" s="961">
        <f>IFERROR(BV37*(1+INDEX(Inputs!$P$15:$P$25,MATCH('Cash Flows - Strike'!BW$2,Inputs!$L$15:$L$25))/12),0)</f>
        <v/>
      </c>
      <c r="BX37" s="961">
        <f>IFERROR(BW37*(1+INDEX(Inputs!$P$15:$P$25,MATCH('Cash Flows - Strike'!BX$2,Inputs!$L$15:$L$25))/12),0)</f>
        <v/>
      </c>
      <c r="BY37" s="961">
        <f>IFERROR(BX37*(1+INDEX(Inputs!$P$15:$P$25,MATCH('Cash Flows - Strike'!BY$2,Inputs!$L$15:$L$25))/12),0)</f>
        <v/>
      </c>
      <c r="BZ37" s="961">
        <f>IFERROR(BY37*(1+INDEX(Inputs!$P$15:$P$25,MATCH('Cash Flows - Strike'!BZ$2,Inputs!$L$15:$L$25))/12),0)</f>
        <v/>
      </c>
      <c r="CA37" s="961">
        <f>IFERROR(BZ37*(1+INDEX(Inputs!$P$15:$P$25,MATCH('Cash Flows - Strike'!CA$2,Inputs!$L$15:$L$25))/12),0)</f>
        <v/>
      </c>
      <c r="CB37" s="961">
        <f>IFERROR(CA37*(1+INDEX(Inputs!$P$15:$P$25,MATCH('Cash Flows - Strike'!CB$2,Inputs!$L$15:$L$25))/12),0)</f>
        <v/>
      </c>
      <c r="CC37" s="961">
        <f>IFERROR(CB37*(1+INDEX(Inputs!$P$15:$P$25,MATCH('Cash Flows - Strike'!CC$2,Inputs!$L$15:$L$25))/12),0)</f>
        <v/>
      </c>
      <c r="CD37" s="961">
        <f>IFERROR(CC37*(1+INDEX(Inputs!$P$15:$P$25,MATCH('Cash Flows - Strike'!CD$2,Inputs!$L$15:$L$25))/12),0)</f>
        <v/>
      </c>
      <c r="CE37" s="961">
        <f>IFERROR(CD37*(1+INDEX(Inputs!$P$15:$P$25,MATCH('Cash Flows - Strike'!CE$2,Inputs!$L$15:$L$25))/12),0)</f>
        <v/>
      </c>
      <c r="CF37" s="961">
        <f>IFERROR(CE37*(1+INDEX(Inputs!$P$15:$P$25,MATCH('Cash Flows - Strike'!CF$2,Inputs!$L$15:$L$25))/12),0)</f>
        <v/>
      </c>
      <c r="CG37" s="961">
        <f>IFERROR(CF37*(1+INDEX(Inputs!$P$15:$P$25,MATCH('Cash Flows - Strike'!CG$2,Inputs!$L$15:$L$25))/12),0)</f>
        <v/>
      </c>
      <c r="CH37" s="961">
        <f>IFERROR(CG37*(1+INDEX(Inputs!$P$15:$P$25,MATCH('Cash Flows - Strike'!CH$2,Inputs!$L$15:$L$25))/12),0)</f>
        <v/>
      </c>
      <c r="CI37" s="961">
        <f>IFERROR(CH37*(1+INDEX(Inputs!$P$15:$P$25,MATCH('Cash Flows - Strike'!CI$2,Inputs!$L$15:$L$25))/12),0)</f>
        <v/>
      </c>
      <c r="CJ37" s="961">
        <f>IFERROR(CI37*(1+INDEX(Inputs!$P$15:$P$25,MATCH('Cash Flows - Strike'!CJ$2,Inputs!$L$15:$L$25))/12),0)</f>
        <v/>
      </c>
      <c r="CK37" s="961">
        <f>IFERROR(CJ37*(1+INDEX(Inputs!$P$15:$P$25,MATCH('Cash Flows - Strike'!CK$2,Inputs!$L$15:$L$25))/12),0)</f>
        <v/>
      </c>
      <c r="CL37" s="961">
        <f>IFERROR(CK37*(1+INDEX(Inputs!$P$15:$P$25,MATCH('Cash Flows - Strike'!CL$2,Inputs!$L$15:$L$25))/12),0)</f>
        <v/>
      </c>
      <c r="CM37" s="961">
        <f>IFERROR(CL37*(1+INDEX(Inputs!$P$15:$P$25,MATCH('Cash Flows - Strike'!CM$2,Inputs!$L$15:$L$25))/12),0)</f>
        <v/>
      </c>
      <c r="CN37" s="961">
        <f>IFERROR(CM37*(1+INDEX(Inputs!$P$15:$P$25,MATCH('Cash Flows - Strike'!CN$2,Inputs!$L$15:$L$25))/12),0)</f>
        <v/>
      </c>
      <c r="CO37" s="961">
        <f>IFERROR(CN37*(1+INDEX(Inputs!$P$15:$P$25,MATCH('Cash Flows - Strike'!CO$2,Inputs!$L$15:$L$25))/12),0)</f>
        <v/>
      </c>
      <c r="CP37" s="961">
        <f>IFERROR(CO37*(1+INDEX(Inputs!$P$15:$P$25,MATCH('Cash Flows - Strike'!CP$2,Inputs!$L$15:$L$25))/12),0)</f>
        <v/>
      </c>
      <c r="CQ37" s="961">
        <f>IFERROR(CP37*(1+INDEX(Inputs!$P$15:$P$25,MATCH('Cash Flows - Strike'!CQ$2,Inputs!$L$15:$L$25))/12),0)</f>
        <v/>
      </c>
      <c r="CR37" s="961">
        <f>IFERROR(CQ37*(1+INDEX(Inputs!$P$15:$P$25,MATCH('Cash Flows - Strike'!CR$2,Inputs!$L$15:$L$25))/12),0)</f>
        <v/>
      </c>
      <c r="CS37" s="961">
        <f>IFERROR(CR37*(1+INDEX(Inputs!$P$15:$P$25,MATCH('Cash Flows - Strike'!CS$2,Inputs!$L$15:$L$25))/12),0)</f>
        <v/>
      </c>
      <c r="CT37" s="961">
        <f>IFERROR(CS37*(1+INDEX(Inputs!$P$15:$P$25,MATCH('Cash Flows - Strike'!CT$2,Inputs!$L$15:$L$25))/12),0)</f>
        <v/>
      </c>
      <c r="CU37" s="961">
        <f>IFERROR(CT37*(1+INDEX(Inputs!$P$15:$P$25,MATCH('Cash Flows - Strike'!CU$2,Inputs!$L$15:$L$25))/12),0)</f>
        <v/>
      </c>
      <c r="CV37" s="961">
        <f>IFERROR(CU37*(1+INDEX(Inputs!$P$15:$P$25,MATCH('Cash Flows - Strike'!CV$2,Inputs!$L$15:$L$25))/12),0)</f>
        <v/>
      </c>
      <c r="CW37" s="961">
        <f>IFERROR(CV37*(1+INDEX(Inputs!$P$15:$P$25,MATCH('Cash Flows - Strike'!CW$2,Inputs!$L$15:$L$25))/12),0)</f>
        <v/>
      </c>
      <c r="CX37" s="961">
        <f>IFERROR(CW37*(1+INDEX(Inputs!$P$15:$P$25,MATCH('Cash Flows - Strike'!CX$2,Inputs!$L$15:$L$25))/12),0)</f>
        <v/>
      </c>
      <c r="CY37" s="961">
        <f>IFERROR(CX37*(1+INDEX(Inputs!$P$15:$P$25,MATCH('Cash Flows - Strike'!CY$2,Inputs!$L$15:$L$25))/12),0)</f>
        <v/>
      </c>
      <c r="CZ37" s="961">
        <f>IFERROR(CY37*(1+INDEX(Inputs!$P$15:$P$25,MATCH('Cash Flows - Strike'!CZ$2,Inputs!$L$15:$L$25))/12),0)</f>
        <v/>
      </c>
      <c r="DA37" s="961">
        <f>IFERROR(CZ37*(1+INDEX(Inputs!$P$15:$P$25,MATCH('Cash Flows - Strike'!DA$2,Inputs!$L$15:$L$25))/12),0)</f>
        <v/>
      </c>
      <c r="DB37" s="961">
        <f>IFERROR(DA37*(1+INDEX(Inputs!$P$15:$P$25,MATCH('Cash Flows - Strike'!DB$2,Inputs!$L$15:$L$25))/12),0)</f>
        <v/>
      </c>
      <c r="DC37" s="961">
        <f>IFERROR(DB37*(1+INDEX(Inputs!$P$15:$P$25,MATCH('Cash Flows - Strike'!DC$2,Inputs!$L$15:$L$25))/12),0)</f>
        <v/>
      </c>
      <c r="DD37" s="961">
        <f>IFERROR(DC37*(1+INDEX(Inputs!$P$15:$P$25,MATCH('Cash Flows - Strike'!DD$2,Inputs!$L$15:$L$25))/12),0)</f>
        <v/>
      </c>
      <c r="DE37" s="961">
        <f>IFERROR(DD37*(1+INDEX(Inputs!$P$15:$P$25,MATCH('Cash Flows - Strike'!DE$2,Inputs!$L$15:$L$25))/12),0)</f>
        <v/>
      </c>
      <c r="DF37" s="961">
        <f>IFERROR(DE37*(1+INDEX(Inputs!$P$15:$P$25,MATCH('Cash Flows - Strike'!DF$2,Inputs!$L$15:$L$25))/12),0)</f>
        <v/>
      </c>
      <c r="DG37" s="961">
        <f>IFERROR(DF37*(1+INDEX(Inputs!$P$15:$P$25,MATCH('Cash Flows - Strike'!DG$2,Inputs!$L$15:$L$25))/12),0)</f>
        <v/>
      </c>
      <c r="DH37" s="961">
        <f>IFERROR(DG37*(1+INDEX(Inputs!$P$15:$P$25,MATCH('Cash Flows - Strike'!DH$2,Inputs!$L$15:$L$25))/12),0)</f>
        <v/>
      </c>
      <c r="DI37" s="961">
        <f>IFERROR(DH37*(1+INDEX(Inputs!$P$15:$P$25,MATCH('Cash Flows - Strike'!DI$2,Inputs!$L$15:$L$25))/12),0)</f>
        <v/>
      </c>
      <c r="DJ37" s="961">
        <f>IFERROR(DI37*(1+INDEX(Inputs!$P$15:$P$25,MATCH('Cash Flows - Strike'!DJ$2,Inputs!$L$15:$L$25))/12),0)</f>
        <v/>
      </c>
      <c r="DK37" s="961">
        <f>IFERROR(DJ37*(1+INDEX(Inputs!$P$15:$P$25,MATCH('Cash Flows - Strike'!DK$2,Inputs!$L$15:$L$25))/12),0)</f>
        <v/>
      </c>
      <c r="DL37" s="961">
        <f>IFERROR(DK37*(1+INDEX(Inputs!$P$15:$P$25,MATCH('Cash Flows - Strike'!DL$2,Inputs!$L$15:$L$25))/12),0)</f>
        <v/>
      </c>
      <c r="DM37" s="961">
        <f>IFERROR(DL37*(1+INDEX(Inputs!$P$15:$P$25,MATCH('Cash Flows - Strike'!DM$2,Inputs!$L$15:$L$25))/12),0)</f>
        <v/>
      </c>
      <c r="DN37" s="961">
        <f>IFERROR(DM37*(1+INDEX(Inputs!$P$15:$P$25,MATCH('Cash Flows - Strike'!DN$2,Inputs!$L$15:$L$25))/12),0)</f>
        <v/>
      </c>
      <c r="DO37" s="961">
        <f>IFERROR(DN37*(1+INDEX(Inputs!$P$15:$P$25,MATCH('Cash Flows - Strike'!DO$2,Inputs!$L$15:$L$25))/12),0)</f>
        <v/>
      </c>
      <c r="DP37" s="961">
        <f>IFERROR(DO37*(1+INDEX(Inputs!$P$15:$P$25,MATCH('Cash Flows - Strike'!DP$2,Inputs!$L$15:$L$25))/12),0)</f>
        <v/>
      </c>
      <c r="DQ37" s="961">
        <f>IFERROR(DP37*(1+INDEX(Inputs!$P$15:$P$25,MATCH('Cash Flows - Strike'!DQ$2,Inputs!$L$15:$L$25))/12),0)</f>
        <v/>
      </c>
      <c r="DR37" s="961">
        <f>IFERROR(DQ37*(1+INDEX(Inputs!$P$15:$P$25,MATCH('Cash Flows - Strike'!DR$2,Inputs!$L$15:$L$25))/12),0)</f>
        <v/>
      </c>
      <c r="DS37" s="961">
        <f>IFERROR(DR37*(1+INDEX(Inputs!$P$15:$P$25,MATCH('Cash Flows - Strike'!DS$2,Inputs!$L$15:$L$25))/12),0)</f>
        <v/>
      </c>
      <c r="DT37" s="961">
        <f>IFERROR(DS37*(1+INDEX(Inputs!$P$15:$P$25,MATCH('Cash Flows - Strike'!DT$2,Inputs!$L$15:$L$25))/12),0)</f>
        <v/>
      </c>
      <c r="DU37" s="961">
        <f>IFERROR(DT37*(1+INDEX(Inputs!$P$15:$P$25,MATCH('Cash Flows - Strike'!DU$2,Inputs!$L$15:$L$25))/12),0)</f>
        <v/>
      </c>
      <c r="DV37" s="961">
        <f>IFERROR(DU37*(1+INDEX(Inputs!$P$15:$P$25,MATCH('Cash Flows - Strike'!DV$2,Inputs!$L$15:$L$25))/12),0)</f>
        <v/>
      </c>
      <c r="DW37" s="961">
        <f>IFERROR(DV37*(1+INDEX(Inputs!$P$15:$P$25,MATCH('Cash Flows - Strike'!DW$2,Inputs!$L$15:$L$25))/12),0)</f>
        <v/>
      </c>
      <c r="DX37" s="961">
        <f>IFERROR(DW37*(1+INDEX(Inputs!$P$15:$P$25,MATCH('Cash Flows - Strike'!DX$2,Inputs!$L$15:$L$25))/12),0)</f>
        <v/>
      </c>
      <c r="DY37" s="961">
        <f>IFERROR(DX37*(1+INDEX(Inputs!$P$15:$P$25,MATCH('Cash Flows - Strike'!DY$2,Inputs!$L$15:$L$25))/12),0)</f>
        <v/>
      </c>
      <c r="DZ37" s="961">
        <f>IFERROR(DY37*(1+INDEX(Inputs!$P$15:$P$25,MATCH('Cash Flows - Strike'!DZ$2,Inputs!$L$15:$L$25))/12),0)</f>
        <v/>
      </c>
      <c r="EA37" s="961">
        <f>IFERROR(DZ37*(1+INDEX(Inputs!$P$15:$P$25,MATCH('Cash Flows - Strike'!EA$2,Inputs!$L$15:$L$25))/12),0)</f>
        <v/>
      </c>
      <c r="EB37" s="961">
        <f>IFERROR(EA37*(1+INDEX(Inputs!$P$15:$P$25,MATCH('Cash Flows - Strike'!EB$2,Inputs!$L$15:$L$25))/12),0)</f>
        <v/>
      </c>
      <c r="EC37" s="961">
        <f>IFERROR(EB37*(1+INDEX(Inputs!$P$15:$P$25,MATCH('Cash Flows - Strike'!EC$2,Inputs!$L$15:$L$25))/12),0)</f>
        <v/>
      </c>
      <c r="ED37" s="961">
        <f>IFERROR(EC37*(1+INDEX(Inputs!$P$15:$P$25,MATCH('Cash Flows - Strike'!ED$2,Inputs!$L$15:$L$25))/12),0)</f>
        <v/>
      </c>
      <c r="EE37" s="961">
        <f>IFERROR(ED37*(1+INDEX(Inputs!$P$15:$P$25,MATCH('Cash Flows - Strike'!EE$2,Inputs!$L$15:$L$25))/12),0)</f>
        <v/>
      </c>
      <c r="EF37" s="961">
        <f>IFERROR(EE37*(1+INDEX(Inputs!$P$15:$P$25,MATCH('Cash Flows - Strike'!EF$2,Inputs!$L$15:$L$25))/12),0)</f>
        <v/>
      </c>
      <c r="EG37" s="961">
        <f>IFERROR(EF37*(1+INDEX(Inputs!$P$15:$P$25,MATCH('Cash Flows - Strike'!EG$2,Inputs!$L$15:$L$25))/12),0)</f>
        <v/>
      </c>
      <c r="EH37" s="961">
        <f>IFERROR(EG37*(1+INDEX(Inputs!$P$15:$P$25,MATCH('Cash Flows - Strike'!EH$2,Inputs!$L$15:$L$25))/12),0)</f>
        <v/>
      </c>
      <c r="EI37" s="961">
        <f>IFERROR(EH37*(1+INDEX(Inputs!$P$15:$P$25,MATCH('Cash Flows - Strike'!EI$2,Inputs!$L$15:$L$25))/12),0)</f>
        <v/>
      </c>
      <c r="EJ37" s="961">
        <f>IFERROR(EI37*(1+INDEX(Inputs!$P$15:$P$25,MATCH('Cash Flows - Strike'!EJ$2,Inputs!$L$15:$L$25))/12),0)</f>
        <v/>
      </c>
      <c r="EK37" s="961">
        <f>IFERROR(EJ37*(1+INDEX(Inputs!$P$15:$P$25,MATCH('Cash Flows - Strike'!EK$2,Inputs!$L$15:$L$25))/12),0)</f>
        <v/>
      </c>
      <c r="EL37" s="961">
        <f>IFERROR(EK37*(1+INDEX(Inputs!$P$15:$P$25,MATCH('Cash Flows - Strike'!EL$2,Inputs!$L$15:$L$25))/12),0)</f>
        <v/>
      </c>
      <c r="EM37" s="961">
        <f>IFERROR(EL37*(1+INDEX(Inputs!$P$15:$P$25,MATCH('Cash Flows - Strike'!EM$2,Inputs!$L$15:$L$25))/12),0)</f>
        <v/>
      </c>
      <c r="EN37" s="961">
        <f>IFERROR(EM37*(1+INDEX(Inputs!$P$15:$P$25,MATCH('Cash Flows - Strike'!EN$2,Inputs!$L$15:$L$25))/12),0)</f>
        <v/>
      </c>
      <c r="EO37" s="961">
        <f>IFERROR(EN37*(1+INDEX(Inputs!$P$15:$P$25,MATCH('Cash Flows - Strike'!EO$2,Inputs!$L$15:$L$25))/12),0)</f>
        <v/>
      </c>
      <c r="EP37" s="961">
        <f>IFERROR(EO37*(1+INDEX(Inputs!$P$15:$P$25,MATCH('Cash Flows - Strike'!EP$2,Inputs!$L$15:$L$25))/12),0)</f>
        <v/>
      </c>
      <c r="EQ37" s="961">
        <f>IFERROR(EP37*(1+INDEX(Inputs!$P$15:$P$25,MATCH('Cash Flows - Strike'!EQ$2,Inputs!$L$15:$L$25))/12),0)</f>
        <v/>
      </c>
      <c r="ER37" s="961">
        <f>IFERROR(EQ37*(1+INDEX(Inputs!$P$15:$P$25,MATCH('Cash Flows - Strike'!ER$2,Inputs!$L$15:$L$25))/12),0)</f>
        <v/>
      </c>
      <c r="ES37" s="961">
        <f>IFERROR(ER37*(1+INDEX(Inputs!$P$15:$P$25,MATCH('Cash Flows - Strike'!ES$2,Inputs!$L$15:$L$25))/12),0)</f>
        <v/>
      </c>
      <c r="ET37" s="961">
        <f>IFERROR(ES37*(1+INDEX(Inputs!$P$15:$P$25,MATCH('Cash Flows - Strike'!ET$2,Inputs!$L$15:$L$25))/12),0)</f>
        <v/>
      </c>
      <c r="EU37" s="961">
        <f>IFERROR(ET37*(1+INDEX(Inputs!$P$15:$P$25,MATCH('Cash Flows - Strike'!EU$2,Inputs!$L$15:$L$25))/12),0)</f>
        <v/>
      </c>
      <c r="EV37" s="961">
        <f>IFERROR(EU37*(1+INDEX(Inputs!$P$15:$P$25,MATCH('Cash Flows - Strike'!EV$2,Inputs!$L$15:$L$25))/12),0)</f>
        <v/>
      </c>
    </row>
    <row r="38" ht="15" customHeight="1" s="546">
      <c r="C38" s="970">
        <f>R38</f>
        <v/>
      </c>
      <c r="D38" s="986" t="n"/>
      <c r="E38" s="987">
        <f>Inputs!I40</f>
        <v/>
      </c>
      <c r="F38" s="988">
        <f>Inputs!J40</f>
        <v/>
      </c>
      <c r="G38" s="961">
        <f>SUMIFS($U38:$EW38,$U$2:$EW$2,G$2)</f>
        <v/>
      </c>
      <c r="H38" s="961">
        <f>SUMIFS($U38:$EW38,$U$2:$EW$2,H$2)</f>
        <v/>
      </c>
      <c r="I38" s="961">
        <f>SUMIFS($U38:$EW38,$U$2:$EW$2,I$2)</f>
        <v/>
      </c>
      <c r="J38" s="961">
        <f>SUMIFS($U38:$EW38,$U$2:$EW$2,J$2)</f>
        <v/>
      </c>
      <c r="K38" s="961">
        <f>SUMIFS($U38:$EW38,$U$2:$EW$2,K$2)</f>
        <v/>
      </c>
      <c r="L38" s="961">
        <f>SUMIFS($U38:$EW38,$U$2:$EW$2,L$2)</f>
        <v/>
      </c>
      <c r="M38" s="961">
        <f>SUMIFS($U38:$EW38,$U$2:$EW$2,M$2)</f>
        <v/>
      </c>
      <c r="N38" s="961">
        <f>SUMIFS($U38:$EW38,$U$2:$EW$2,N$2)</f>
        <v/>
      </c>
      <c r="O38" s="961">
        <f>SUMIFS($U38:$EW38,$U$2:$EW$2,O$2)</f>
        <v/>
      </c>
      <c r="P38" s="962">
        <f>SUMIFS($U38:$EW38,$U$2:$EW$2,P$2)</f>
        <v/>
      </c>
      <c r="R38" s="759">
        <f>Inputs!G40</f>
        <v/>
      </c>
      <c r="U38" s="961">
        <f>(Inputs!$J40*Units)/12</f>
        <v/>
      </c>
      <c r="V38" s="961">
        <f>IFERROR(U38*(1+INDEX(Inputs!$P$15:$P$25,MATCH('Cash Flows - Strike'!V$2,Inputs!$L$15:$L$25))/12),0)</f>
        <v/>
      </c>
      <c r="W38" s="961">
        <f>IFERROR(V38*(1+INDEX(Inputs!$P$15:$P$25,MATCH('Cash Flows - Strike'!W$2,Inputs!$L$15:$L$25))/12),0)</f>
        <v/>
      </c>
      <c r="X38" s="961">
        <f>IFERROR(W38*(1+INDEX(Inputs!$P$15:$P$25,MATCH('Cash Flows - Strike'!X$2,Inputs!$L$15:$L$25))/12),0)</f>
        <v/>
      </c>
      <c r="Y38" s="961">
        <f>IFERROR(X38*(1+INDEX(Inputs!$P$15:$P$25,MATCH('Cash Flows - Strike'!Y$2,Inputs!$L$15:$L$25))/12),0)</f>
        <v/>
      </c>
      <c r="Z38" s="961">
        <f>IFERROR(Y38*(1+INDEX(Inputs!$P$15:$P$25,MATCH('Cash Flows - Strike'!Z$2,Inputs!$L$15:$L$25))/12),0)</f>
        <v/>
      </c>
      <c r="AA38" s="961">
        <f>IFERROR(Z38*(1+INDEX(Inputs!$P$15:$P$25,MATCH('Cash Flows - Strike'!AA$2,Inputs!$L$15:$L$25))/12),0)</f>
        <v/>
      </c>
      <c r="AB38" s="961">
        <f>IFERROR(AA38*(1+INDEX(Inputs!$P$15:$P$25,MATCH('Cash Flows - Strike'!AB$2,Inputs!$L$15:$L$25))/12),0)</f>
        <v/>
      </c>
      <c r="AC38" s="961">
        <f>IFERROR(AB38*(1+INDEX(Inputs!$P$15:$P$25,MATCH('Cash Flows - Strike'!AC$2,Inputs!$L$15:$L$25))/12),0)</f>
        <v/>
      </c>
      <c r="AD38" s="961">
        <f>IFERROR(AC38*(1+INDEX(Inputs!$P$15:$P$25,MATCH('Cash Flows - Strike'!AD$2,Inputs!$L$15:$L$25))/12),0)</f>
        <v/>
      </c>
      <c r="AE38" s="961">
        <f>IFERROR(AD38*(1+INDEX(Inputs!$P$15:$P$25,MATCH('Cash Flows - Strike'!AE$2,Inputs!$L$15:$L$25))/12),0)</f>
        <v/>
      </c>
      <c r="AF38" s="961">
        <f>IFERROR(AE38*(1+INDEX(Inputs!$P$15:$P$25,MATCH('Cash Flows - Strike'!AF$2,Inputs!$L$15:$L$25))/12),0)</f>
        <v/>
      </c>
      <c r="AG38" s="961">
        <f>IFERROR(AF38*(1+INDEX(Inputs!$P$15:$P$25,MATCH('Cash Flows - Strike'!AG$2,Inputs!$L$15:$L$25))/12),0)</f>
        <v/>
      </c>
      <c r="AH38" s="961">
        <f>IFERROR(AG38*(1+INDEX(Inputs!$P$15:$P$25,MATCH('Cash Flows - Strike'!AH$2,Inputs!$L$15:$L$25))/12),0)</f>
        <v/>
      </c>
      <c r="AI38" s="961">
        <f>IFERROR(AH38*(1+INDEX(Inputs!$P$15:$P$25,MATCH('Cash Flows - Strike'!AI$2,Inputs!$L$15:$L$25))/12),0)</f>
        <v/>
      </c>
      <c r="AJ38" s="961">
        <f>IFERROR(AI38*(1+INDEX(Inputs!$P$15:$P$25,MATCH('Cash Flows - Strike'!AJ$2,Inputs!$L$15:$L$25))/12),0)</f>
        <v/>
      </c>
      <c r="AK38" s="961">
        <f>IFERROR(AJ38*(1+INDEX(Inputs!$P$15:$P$25,MATCH('Cash Flows - Strike'!AK$2,Inputs!$L$15:$L$25))/12),0)</f>
        <v/>
      </c>
      <c r="AL38" s="961">
        <f>IFERROR(AK38*(1+INDEX(Inputs!$P$15:$P$25,MATCH('Cash Flows - Strike'!AL$2,Inputs!$L$15:$L$25))/12),0)</f>
        <v/>
      </c>
      <c r="AM38" s="961">
        <f>IFERROR(AL38*(1+INDEX(Inputs!$P$15:$P$25,MATCH('Cash Flows - Strike'!AM$2,Inputs!$L$15:$L$25))/12),0)</f>
        <v/>
      </c>
      <c r="AN38" s="961">
        <f>IFERROR(AM38*(1+INDEX(Inputs!$P$15:$P$25,MATCH('Cash Flows - Strike'!AN$2,Inputs!$L$15:$L$25))/12),0)</f>
        <v/>
      </c>
      <c r="AO38" s="961">
        <f>IFERROR(AN38*(1+INDEX(Inputs!$P$15:$P$25,MATCH('Cash Flows - Strike'!AO$2,Inputs!$L$15:$L$25))/12),0)</f>
        <v/>
      </c>
      <c r="AP38" s="961">
        <f>IFERROR(AO38*(1+INDEX(Inputs!$P$15:$P$25,MATCH('Cash Flows - Strike'!AP$2,Inputs!$L$15:$L$25))/12),0)</f>
        <v/>
      </c>
      <c r="AQ38" s="961">
        <f>IFERROR(AP38*(1+INDEX(Inputs!$P$15:$P$25,MATCH('Cash Flows - Strike'!AQ$2,Inputs!$L$15:$L$25))/12),0)</f>
        <v/>
      </c>
      <c r="AR38" s="961">
        <f>IFERROR(AQ38*(1+INDEX(Inputs!$P$15:$P$25,MATCH('Cash Flows - Strike'!AR$2,Inputs!$L$15:$L$25))/12),0)</f>
        <v/>
      </c>
      <c r="AS38" s="961">
        <f>IFERROR(AR38*(1+INDEX(Inputs!$P$15:$P$25,MATCH('Cash Flows - Strike'!AS$2,Inputs!$L$15:$L$25))/12),0)</f>
        <v/>
      </c>
      <c r="AT38" s="961">
        <f>IFERROR(AS38*(1+INDEX(Inputs!$P$15:$P$25,MATCH('Cash Flows - Strike'!AT$2,Inputs!$L$15:$L$25))/12),0)</f>
        <v/>
      </c>
      <c r="AU38" s="961">
        <f>IFERROR(AT38*(1+INDEX(Inputs!$P$15:$P$25,MATCH('Cash Flows - Strike'!AU$2,Inputs!$L$15:$L$25))/12),0)</f>
        <v/>
      </c>
      <c r="AV38" s="961">
        <f>IFERROR(AU38*(1+INDEX(Inputs!$P$15:$P$25,MATCH('Cash Flows - Strike'!AV$2,Inputs!$L$15:$L$25))/12),0)</f>
        <v/>
      </c>
      <c r="AW38" s="961">
        <f>IFERROR(AV38*(1+INDEX(Inputs!$P$15:$P$25,MATCH('Cash Flows - Strike'!AW$2,Inputs!$L$15:$L$25))/12),0)</f>
        <v/>
      </c>
      <c r="AX38" s="961">
        <f>IFERROR(AW38*(1+INDEX(Inputs!$P$15:$P$25,MATCH('Cash Flows - Strike'!AX$2,Inputs!$L$15:$L$25))/12),0)</f>
        <v/>
      </c>
      <c r="AY38" s="961">
        <f>IFERROR(AX38*(1+INDEX(Inputs!$P$15:$P$25,MATCH('Cash Flows - Strike'!AY$2,Inputs!$L$15:$L$25))/12),0)</f>
        <v/>
      </c>
      <c r="AZ38" s="961">
        <f>IFERROR(AY38*(1+INDEX(Inputs!$P$15:$P$25,MATCH('Cash Flows - Strike'!AZ$2,Inputs!$L$15:$L$25))/12),0)</f>
        <v/>
      </c>
      <c r="BA38" s="961">
        <f>IFERROR(AZ38*(1+INDEX(Inputs!$P$15:$P$25,MATCH('Cash Flows - Strike'!BA$2,Inputs!$L$15:$L$25))/12),0)</f>
        <v/>
      </c>
      <c r="BB38" s="961">
        <f>IFERROR(BA38*(1+INDEX(Inputs!$P$15:$P$25,MATCH('Cash Flows - Strike'!BB$2,Inputs!$L$15:$L$25))/12),0)</f>
        <v/>
      </c>
      <c r="BC38" s="961">
        <f>IFERROR(BB38*(1+INDEX(Inputs!$P$15:$P$25,MATCH('Cash Flows - Strike'!BC$2,Inputs!$L$15:$L$25))/12),0)</f>
        <v/>
      </c>
      <c r="BD38" s="961">
        <f>IFERROR(BC38*(1+INDEX(Inputs!$P$15:$P$25,MATCH('Cash Flows - Strike'!BD$2,Inputs!$L$15:$L$25))/12),0)</f>
        <v/>
      </c>
      <c r="BE38" s="961">
        <f>IFERROR(BD38*(1+INDEX(Inputs!$P$15:$P$25,MATCH('Cash Flows - Strike'!BE$2,Inputs!$L$15:$L$25))/12),0)</f>
        <v/>
      </c>
      <c r="BF38" s="961">
        <f>IFERROR(BE38*(1+INDEX(Inputs!$P$15:$P$25,MATCH('Cash Flows - Strike'!BF$2,Inputs!$L$15:$L$25))/12),0)</f>
        <v/>
      </c>
      <c r="BG38" s="961">
        <f>IFERROR(BF38*(1+INDEX(Inputs!$P$15:$P$25,MATCH('Cash Flows - Strike'!BG$2,Inputs!$L$15:$L$25))/12),0)</f>
        <v/>
      </c>
      <c r="BH38" s="961">
        <f>IFERROR(BG38*(1+INDEX(Inputs!$P$15:$P$25,MATCH('Cash Flows - Strike'!BH$2,Inputs!$L$15:$L$25))/12),0)</f>
        <v/>
      </c>
      <c r="BI38" s="961">
        <f>IFERROR(BH38*(1+INDEX(Inputs!$P$15:$P$25,MATCH('Cash Flows - Strike'!BI$2,Inputs!$L$15:$L$25))/12),0)</f>
        <v/>
      </c>
      <c r="BJ38" s="961">
        <f>IFERROR(BI38*(1+INDEX(Inputs!$P$15:$P$25,MATCH('Cash Flows - Strike'!BJ$2,Inputs!$L$15:$L$25))/12),0)</f>
        <v/>
      </c>
      <c r="BK38" s="961">
        <f>IFERROR(BJ38*(1+INDEX(Inputs!$P$15:$P$25,MATCH('Cash Flows - Strike'!BK$2,Inputs!$L$15:$L$25))/12),0)</f>
        <v/>
      </c>
      <c r="BL38" s="961">
        <f>IFERROR(BK38*(1+INDEX(Inputs!$P$15:$P$25,MATCH('Cash Flows - Strike'!BL$2,Inputs!$L$15:$L$25))/12),0)</f>
        <v/>
      </c>
      <c r="BM38" s="961">
        <f>IFERROR(BL38*(1+INDEX(Inputs!$P$15:$P$25,MATCH('Cash Flows - Strike'!BM$2,Inputs!$L$15:$L$25))/12),0)</f>
        <v/>
      </c>
      <c r="BN38" s="961">
        <f>IFERROR(BM38*(1+INDEX(Inputs!$P$15:$P$25,MATCH('Cash Flows - Strike'!BN$2,Inputs!$L$15:$L$25))/12),0)</f>
        <v/>
      </c>
      <c r="BO38" s="961">
        <f>IFERROR(BN38*(1+INDEX(Inputs!$P$15:$P$25,MATCH('Cash Flows - Strike'!BO$2,Inputs!$L$15:$L$25))/12),0)</f>
        <v/>
      </c>
      <c r="BP38" s="961">
        <f>IFERROR(BO38*(1+INDEX(Inputs!$P$15:$P$25,MATCH('Cash Flows - Strike'!BP$2,Inputs!$L$15:$L$25))/12),0)</f>
        <v/>
      </c>
      <c r="BQ38" s="961">
        <f>IFERROR(BP38*(1+INDEX(Inputs!$P$15:$P$25,MATCH('Cash Flows - Strike'!BQ$2,Inputs!$L$15:$L$25))/12),0)</f>
        <v/>
      </c>
      <c r="BR38" s="961">
        <f>IFERROR(BQ38*(1+INDEX(Inputs!$P$15:$P$25,MATCH('Cash Flows - Strike'!BR$2,Inputs!$L$15:$L$25))/12),0)</f>
        <v/>
      </c>
      <c r="BS38" s="961">
        <f>IFERROR(BR38*(1+INDEX(Inputs!$P$15:$P$25,MATCH('Cash Flows - Strike'!BS$2,Inputs!$L$15:$L$25))/12),0)</f>
        <v/>
      </c>
      <c r="BT38" s="961">
        <f>IFERROR(BS38*(1+INDEX(Inputs!$P$15:$P$25,MATCH('Cash Flows - Strike'!BT$2,Inputs!$L$15:$L$25))/12),0)</f>
        <v/>
      </c>
      <c r="BU38" s="961">
        <f>IFERROR(BT38*(1+INDEX(Inputs!$P$15:$P$25,MATCH('Cash Flows - Strike'!BU$2,Inputs!$L$15:$L$25))/12),0)</f>
        <v/>
      </c>
      <c r="BV38" s="961">
        <f>IFERROR(BU38*(1+INDEX(Inputs!$P$15:$P$25,MATCH('Cash Flows - Strike'!BV$2,Inputs!$L$15:$L$25))/12),0)</f>
        <v/>
      </c>
      <c r="BW38" s="961">
        <f>IFERROR(BV38*(1+INDEX(Inputs!$P$15:$P$25,MATCH('Cash Flows - Strike'!BW$2,Inputs!$L$15:$L$25))/12),0)</f>
        <v/>
      </c>
      <c r="BX38" s="961">
        <f>IFERROR(BW38*(1+INDEX(Inputs!$P$15:$P$25,MATCH('Cash Flows - Strike'!BX$2,Inputs!$L$15:$L$25))/12),0)</f>
        <v/>
      </c>
      <c r="BY38" s="961">
        <f>IFERROR(BX38*(1+INDEX(Inputs!$P$15:$P$25,MATCH('Cash Flows - Strike'!BY$2,Inputs!$L$15:$L$25))/12),0)</f>
        <v/>
      </c>
      <c r="BZ38" s="961">
        <f>IFERROR(BY38*(1+INDEX(Inputs!$P$15:$P$25,MATCH('Cash Flows - Strike'!BZ$2,Inputs!$L$15:$L$25))/12),0)</f>
        <v/>
      </c>
      <c r="CA38" s="961">
        <f>IFERROR(BZ38*(1+INDEX(Inputs!$P$15:$P$25,MATCH('Cash Flows - Strike'!CA$2,Inputs!$L$15:$L$25))/12),0)</f>
        <v/>
      </c>
      <c r="CB38" s="961">
        <f>IFERROR(CA38*(1+INDEX(Inputs!$P$15:$P$25,MATCH('Cash Flows - Strike'!CB$2,Inputs!$L$15:$L$25))/12),0)</f>
        <v/>
      </c>
      <c r="CC38" s="961">
        <f>IFERROR(CB38*(1+INDEX(Inputs!$P$15:$P$25,MATCH('Cash Flows - Strike'!CC$2,Inputs!$L$15:$L$25))/12),0)</f>
        <v/>
      </c>
      <c r="CD38" s="961">
        <f>IFERROR(CC38*(1+INDEX(Inputs!$P$15:$P$25,MATCH('Cash Flows - Strike'!CD$2,Inputs!$L$15:$L$25))/12),0)</f>
        <v/>
      </c>
      <c r="CE38" s="961">
        <f>IFERROR(CD38*(1+INDEX(Inputs!$P$15:$P$25,MATCH('Cash Flows - Strike'!CE$2,Inputs!$L$15:$L$25))/12),0)</f>
        <v/>
      </c>
      <c r="CF38" s="961">
        <f>IFERROR(CE38*(1+INDEX(Inputs!$P$15:$P$25,MATCH('Cash Flows - Strike'!CF$2,Inputs!$L$15:$L$25))/12),0)</f>
        <v/>
      </c>
      <c r="CG38" s="961">
        <f>IFERROR(CF38*(1+INDEX(Inputs!$P$15:$P$25,MATCH('Cash Flows - Strike'!CG$2,Inputs!$L$15:$L$25))/12),0)</f>
        <v/>
      </c>
      <c r="CH38" s="961">
        <f>IFERROR(CG38*(1+INDEX(Inputs!$P$15:$P$25,MATCH('Cash Flows - Strike'!CH$2,Inputs!$L$15:$L$25))/12),0)</f>
        <v/>
      </c>
      <c r="CI38" s="961">
        <f>IFERROR(CH38*(1+INDEX(Inputs!$P$15:$P$25,MATCH('Cash Flows - Strike'!CI$2,Inputs!$L$15:$L$25))/12),0)</f>
        <v/>
      </c>
      <c r="CJ38" s="961">
        <f>IFERROR(CI38*(1+INDEX(Inputs!$P$15:$P$25,MATCH('Cash Flows - Strike'!CJ$2,Inputs!$L$15:$L$25))/12),0)</f>
        <v/>
      </c>
      <c r="CK38" s="961">
        <f>IFERROR(CJ38*(1+INDEX(Inputs!$P$15:$P$25,MATCH('Cash Flows - Strike'!CK$2,Inputs!$L$15:$L$25))/12),0)</f>
        <v/>
      </c>
      <c r="CL38" s="961">
        <f>IFERROR(CK38*(1+INDEX(Inputs!$P$15:$P$25,MATCH('Cash Flows - Strike'!CL$2,Inputs!$L$15:$L$25))/12),0)</f>
        <v/>
      </c>
      <c r="CM38" s="961">
        <f>IFERROR(CL38*(1+INDEX(Inputs!$P$15:$P$25,MATCH('Cash Flows - Strike'!CM$2,Inputs!$L$15:$L$25))/12),0)</f>
        <v/>
      </c>
      <c r="CN38" s="961">
        <f>IFERROR(CM38*(1+INDEX(Inputs!$P$15:$P$25,MATCH('Cash Flows - Strike'!CN$2,Inputs!$L$15:$L$25))/12),0)</f>
        <v/>
      </c>
      <c r="CO38" s="961">
        <f>IFERROR(CN38*(1+INDEX(Inputs!$P$15:$P$25,MATCH('Cash Flows - Strike'!CO$2,Inputs!$L$15:$L$25))/12),0)</f>
        <v/>
      </c>
      <c r="CP38" s="961">
        <f>IFERROR(CO38*(1+INDEX(Inputs!$P$15:$P$25,MATCH('Cash Flows - Strike'!CP$2,Inputs!$L$15:$L$25))/12),0)</f>
        <v/>
      </c>
      <c r="CQ38" s="961">
        <f>IFERROR(CP38*(1+INDEX(Inputs!$P$15:$P$25,MATCH('Cash Flows - Strike'!CQ$2,Inputs!$L$15:$L$25))/12),0)</f>
        <v/>
      </c>
      <c r="CR38" s="961">
        <f>IFERROR(CQ38*(1+INDEX(Inputs!$P$15:$P$25,MATCH('Cash Flows - Strike'!CR$2,Inputs!$L$15:$L$25))/12),0)</f>
        <v/>
      </c>
      <c r="CS38" s="961">
        <f>IFERROR(CR38*(1+INDEX(Inputs!$P$15:$P$25,MATCH('Cash Flows - Strike'!CS$2,Inputs!$L$15:$L$25))/12),0)</f>
        <v/>
      </c>
      <c r="CT38" s="961">
        <f>IFERROR(CS38*(1+INDEX(Inputs!$P$15:$P$25,MATCH('Cash Flows - Strike'!CT$2,Inputs!$L$15:$L$25))/12),0)</f>
        <v/>
      </c>
      <c r="CU38" s="961">
        <f>IFERROR(CT38*(1+INDEX(Inputs!$P$15:$P$25,MATCH('Cash Flows - Strike'!CU$2,Inputs!$L$15:$L$25))/12),0)</f>
        <v/>
      </c>
      <c r="CV38" s="961">
        <f>IFERROR(CU38*(1+INDEX(Inputs!$P$15:$P$25,MATCH('Cash Flows - Strike'!CV$2,Inputs!$L$15:$L$25))/12),0)</f>
        <v/>
      </c>
      <c r="CW38" s="961">
        <f>IFERROR(CV38*(1+INDEX(Inputs!$P$15:$P$25,MATCH('Cash Flows - Strike'!CW$2,Inputs!$L$15:$L$25))/12),0)</f>
        <v/>
      </c>
      <c r="CX38" s="961">
        <f>IFERROR(CW38*(1+INDEX(Inputs!$P$15:$P$25,MATCH('Cash Flows - Strike'!CX$2,Inputs!$L$15:$L$25))/12),0)</f>
        <v/>
      </c>
      <c r="CY38" s="961">
        <f>IFERROR(CX38*(1+INDEX(Inputs!$P$15:$P$25,MATCH('Cash Flows - Strike'!CY$2,Inputs!$L$15:$L$25))/12),0)</f>
        <v/>
      </c>
      <c r="CZ38" s="961">
        <f>IFERROR(CY38*(1+INDEX(Inputs!$P$15:$P$25,MATCH('Cash Flows - Strike'!CZ$2,Inputs!$L$15:$L$25))/12),0)</f>
        <v/>
      </c>
      <c r="DA38" s="961">
        <f>IFERROR(CZ38*(1+INDEX(Inputs!$P$15:$P$25,MATCH('Cash Flows - Strike'!DA$2,Inputs!$L$15:$L$25))/12),0)</f>
        <v/>
      </c>
      <c r="DB38" s="961">
        <f>IFERROR(DA38*(1+INDEX(Inputs!$P$15:$P$25,MATCH('Cash Flows - Strike'!DB$2,Inputs!$L$15:$L$25))/12),0)</f>
        <v/>
      </c>
      <c r="DC38" s="961">
        <f>IFERROR(DB38*(1+INDEX(Inputs!$P$15:$P$25,MATCH('Cash Flows - Strike'!DC$2,Inputs!$L$15:$L$25))/12),0)</f>
        <v/>
      </c>
      <c r="DD38" s="961">
        <f>IFERROR(DC38*(1+INDEX(Inputs!$P$15:$P$25,MATCH('Cash Flows - Strike'!DD$2,Inputs!$L$15:$L$25))/12),0)</f>
        <v/>
      </c>
      <c r="DE38" s="961">
        <f>IFERROR(DD38*(1+INDEX(Inputs!$P$15:$P$25,MATCH('Cash Flows - Strike'!DE$2,Inputs!$L$15:$L$25))/12),0)</f>
        <v/>
      </c>
      <c r="DF38" s="961">
        <f>IFERROR(DE38*(1+INDEX(Inputs!$P$15:$P$25,MATCH('Cash Flows - Strike'!DF$2,Inputs!$L$15:$L$25))/12),0)</f>
        <v/>
      </c>
      <c r="DG38" s="961">
        <f>IFERROR(DF38*(1+INDEX(Inputs!$P$15:$P$25,MATCH('Cash Flows - Strike'!DG$2,Inputs!$L$15:$L$25))/12),0)</f>
        <v/>
      </c>
      <c r="DH38" s="961">
        <f>IFERROR(DG38*(1+INDEX(Inputs!$P$15:$P$25,MATCH('Cash Flows - Strike'!DH$2,Inputs!$L$15:$L$25))/12),0)</f>
        <v/>
      </c>
      <c r="DI38" s="961">
        <f>IFERROR(DH38*(1+INDEX(Inputs!$P$15:$P$25,MATCH('Cash Flows - Strike'!DI$2,Inputs!$L$15:$L$25))/12),0)</f>
        <v/>
      </c>
      <c r="DJ38" s="961">
        <f>IFERROR(DI38*(1+INDEX(Inputs!$P$15:$P$25,MATCH('Cash Flows - Strike'!DJ$2,Inputs!$L$15:$L$25))/12),0)</f>
        <v/>
      </c>
      <c r="DK38" s="961">
        <f>IFERROR(DJ38*(1+INDEX(Inputs!$P$15:$P$25,MATCH('Cash Flows - Strike'!DK$2,Inputs!$L$15:$L$25))/12),0)</f>
        <v/>
      </c>
      <c r="DL38" s="961">
        <f>IFERROR(DK38*(1+INDEX(Inputs!$P$15:$P$25,MATCH('Cash Flows - Strike'!DL$2,Inputs!$L$15:$L$25))/12),0)</f>
        <v/>
      </c>
      <c r="DM38" s="961">
        <f>IFERROR(DL38*(1+INDEX(Inputs!$P$15:$P$25,MATCH('Cash Flows - Strike'!DM$2,Inputs!$L$15:$L$25))/12),0)</f>
        <v/>
      </c>
      <c r="DN38" s="961">
        <f>IFERROR(DM38*(1+INDEX(Inputs!$P$15:$P$25,MATCH('Cash Flows - Strike'!DN$2,Inputs!$L$15:$L$25))/12),0)</f>
        <v/>
      </c>
      <c r="DO38" s="961">
        <f>IFERROR(DN38*(1+INDEX(Inputs!$P$15:$P$25,MATCH('Cash Flows - Strike'!DO$2,Inputs!$L$15:$L$25))/12),0)</f>
        <v/>
      </c>
      <c r="DP38" s="961">
        <f>IFERROR(DO38*(1+INDEX(Inputs!$P$15:$P$25,MATCH('Cash Flows - Strike'!DP$2,Inputs!$L$15:$L$25))/12),0)</f>
        <v/>
      </c>
      <c r="DQ38" s="961">
        <f>IFERROR(DP38*(1+INDEX(Inputs!$P$15:$P$25,MATCH('Cash Flows - Strike'!DQ$2,Inputs!$L$15:$L$25))/12),0)</f>
        <v/>
      </c>
      <c r="DR38" s="961">
        <f>IFERROR(DQ38*(1+INDEX(Inputs!$P$15:$P$25,MATCH('Cash Flows - Strike'!DR$2,Inputs!$L$15:$L$25))/12),0)</f>
        <v/>
      </c>
      <c r="DS38" s="961">
        <f>IFERROR(DR38*(1+INDEX(Inputs!$P$15:$P$25,MATCH('Cash Flows - Strike'!DS$2,Inputs!$L$15:$L$25))/12),0)</f>
        <v/>
      </c>
      <c r="DT38" s="961">
        <f>IFERROR(DS38*(1+INDEX(Inputs!$P$15:$P$25,MATCH('Cash Flows - Strike'!DT$2,Inputs!$L$15:$L$25))/12),0)</f>
        <v/>
      </c>
      <c r="DU38" s="961">
        <f>IFERROR(DT38*(1+INDEX(Inputs!$P$15:$P$25,MATCH('Cash Flows - Strike'!DU$2,Inputs!$L$15:$L$25))/12),0)</f>
        <v/>
      </c>
      <c r="DV38" s="961">
        <f>IFERROR(DU38*(1+INDEX(Inputs!$P$15:$P$25,MATCH('Cash Flows - Strike'!DV$2,Inputs!$L$15:$L$25))/12),0)</f>
        <v/>
      </c>
      <c r="DW38" s="961">
        <f>IFERROR(DV38*(1+INDEX(Inputs!$P$15:$P$25,MATCH('Cash Flows - Strike'!DW$2,Inputs!$L$15:$L$25))/12),0)</f>
        <v/>
      </c>
      <c r="DX38" s="961">
        <f>IFERROR(DW38*(1+INDEX(Inputs!$P$15:$P$25,MATCH('Cash Flows - Strike'!DX$2,Inputs!$L$15:$L$25))/12),0)</f>
        <v/>
      </c>
      <c r="DY38" s="961">
        <f>IFERROR(DX38*(1+INDEX(Inputs!$P$15:$P$25,MATCH('Cash Flows - Strike'!DY$2,Inputs!$L$15:$L$25))/12),0)</f>
        <v/>
      </c>
      <c r="DZ38" s="961">
        <f>IFERROR(DY38*(1+INDEX(Inputs!$P$15:$P$25,MATCH('Cash Flows - Strike'!DZ$2,Inputs!$L$15:$L$25))/12),0)</f>
        <v/>
      </c>
      <c r="EA38" s="961">
        <f>IFERROR(DZ38*(1+INDEX(Inputs!$P$15:$P$25,MATCH('Cash Flows - Strike'!EA$2,Inputs!$L$15:$L$25))/12),0)</f>
        <v/>
      </c>
      <c r="EB38" s="961">
        <f>IFERROR(EA38*(1+INDEX(Inputs!$P$15:$P$25,MATCH('Cash Flows - Strike'!EB$2,Inputs!$L$15:$L$25))/12),0)</f>
        <v/>
      </c>
      <c r="EC38" s="961">
        <f>IFERROR(EB38*(1+INDEX(Inputs!$P$15:$P$25,MATCH('Cash Flows - Strike'!EC$2,Inputs!$L$15:$L$25))/12),0)</f>
        <v/>
      </c>
      <c r="ED38" s="961">
        <f>IFERROR(EC38*(1+INDEX(Inputs!$P$15:$P$25,MATCH('Cash Flows - Strike'!ED$2,Inputs!$L$15:$L$25))/12),0)</f>
        <v/>
      </c>
      <c r="EE38" s="961">
        <f>IFERROR(ED38*(1+INDEX(Inputs!$P$15:$P$25,MATCH('Cash Flows - Strike'!EE$2,Inputs!$L$15:$L$25))/12),0)</f>
        <v/>
      </c>
      <c r="EF38" s="961">
        <f>IFERROR(EE38*(1+INDEX(Inputs!$P$15:$P$25,MATCH('Cash Flows - Strike'!EF$2,Inputs!$L$15:$L$25))/12),0)</f>
        <v/>
      </c>
      <c r="EG38" s="961">
        <f>IFERROR(EF38*(1+INDEX(Inputs!$P$15:$P$25,MATCH('Cash Flows - Strike'!EG$2,Inputs!$L$15:$L$25))/12),0)</f>
        <v/>
      </c>
      <c r="EH38" s="961">
        <f>IFERROR(EG38*(1+INDEX(Inputs!$P$15:$P$25,MATCH('Cash Flows - Strike'!EH$2,Inputs!$L$15:$L$25))/12),0)</f>
        <v/>
      </c>
      <c r="EI38" s="961">
        <f>IFERROR(EH38*(1+INDEX(Inputs!$P$15:$P$25,MATCH('Cash Flows - Strike'!EI$2,Inputs!$L$15:$L$25))/12),0)</f>
        <v/>
      </c>
      <c r="EJ38" s="961">
        <f>IFERROR(EI38*(1+INDEX(Inputs!$P$15:$P$25,MATCH('Cash Flows - Strike'!EJ$2,Inputs!$L$15:$L$25))/12),0)</f>
        <v/>
      </c>
      <c r="EK38" s="961">
        <f>IFERROR(EJ38*(1+INDEX(Inputs!$P$15:$P$25,MATCH('Cash Flows - Strike'!EK$2,Inputs!$L$15:$L$25))/12),0)</f>
        <v/>
      </c>
      <c r="EL38" s="961">
        <f>IFERROR(EK38*(1+INDEX(Inputs!$P$15:$P$25,MATCH('Cash Flows - Strike'!EL$2,Inputs!$L$15:$L$25))/12),0)</f>
        <v/>
      </c>
      <c r="EM38" s="961">
        <f>IFERROR(EL38*(1+INDEX(Inputs!$P$15:$P$25,MATCH('Cash Flows - Strike'!EM$2,Inputs!$L$15:$L$25))/12),0)</f>
        <v/>
      </c>
      <c r="EN38" s="961">
        <f>IFERROR(EM38*(1+INDEX(Inputs!$P$15:$P$25,MATCH('Cash Flows - Strike'!EN$2,Inputs!$L$15:$L$25))/12),0)</f>
        <v/>
      </c>
      <c r="EO38" s="961">
        <f>IFERROR(EN38*(1+INDEX(Inputs!$P$15:$P$25,MATCH('Cash Flows - Strike'!EO$2,Inputs!$L$15:$L$25))/12),0)</f>
        <v/>
      </c>
      <c r="EP38" s="961">
        <f>IFERROR(EO38*(1+INDEX(Inputs!$P$15:$P$25,MATCH('Cash Flows - Strike'!EP$2,Inputs!$L$15:$L$25))/12),0)</f>
        <v/>
      </c>
      <c r="EQ38" s="961">
        <f>IFERROR(EP38*(1+INDEX(Inputs!$P$15:$P$25,MATCH('Cash Flows - Strike'!EQ$2,Inputs!$L$15:$L$25))/12),0)</f>
        <v/>
      </c>
      <c r="ER38" s="961">
        <f>IFERROR(EQ38*(1+INDEX(Inputs!$P$15:$P$25,MATCH('Cash Flows - Strike'!ER$2,Inputs!$L$15:$L$25))/12),0)</f>
        <v/>
      </c>
      <c r="ES38" s="961">
        <f>IFERROR(ER38*(1+INDEX(Inputs!$P$15:$P$25,MATCH('Cash Flows - Strike'!ES$2,Inputs!$L$15:$L$25))/12),0)</f>
        <v/>
      </c>
      <c r="ET38" s="961">
        <f>IFERROR(ES38*(1+INDEX(Inputs!$P$15:$P$25,MATCH('Cash Flows - Strike'!ET$2,Inputs!$L$15:$L$25))/12),0)</f>
        <v/>
      </c>
      <c r="EU38" s="961">
        <f>IFERROR(ET38*(1+INDEX(Inputs!$P$15:$P$25,MATCH('Cash Flows - Strike'!EU$2,Inputs!$L$15:$L$25))/12),0)</f>
        <v/>
      </c>
      <c r="EV38" s="961">
        <f>IFERROR(EU38*(1+INDEX(Inputs!$P$15:$P$25,MATCH('Cash Flows - Strike'!EV$2,Inputs!$L$15:$L$25))/12),0)</f>
        <v/>
      </c>
    </row>
    <row r="39" ht="15" customHeight="1" s="546">
      <c r="C39" s="970">
        <f>R39</f>
        <v/>
      </c>
      <c r="D39" s="986" t="n"/>
      <c r="E39" s="987">
        <f>Inputs!I41</f>
        <v/>
      </c>
      <c r="F39" s="988">
        <f>Inputs!J41</f>
        <v/>
      </c>
      <c r="G39" s="961">
        <f>SUMIFS($U39:$EW39,$U$2:$EW$2,G$2)</f>
        <v/>
      </c>
      <c r="H39" s="961">
        <f>SUMIFS($U39:$EW39,$U$2:$EW$2,H$2)</f>
        <v/>
      </c>
      <c r="I39" s="961">
        <f>SUMIFS($U39:$EW39,$U$2:$EW$2,I$2)</f>
        <v/>
      </c>
      <c r="J39" s="961">
        <f>SUMIFS($U39:$EW39,$U$2:$EW$2,J$2)</f>
        <v/>
      </c>
      <c r="K39" s="961">
        <f>SUMIFS($U39:$EW39,$U$2:$EW$2,K$2)</f>
        <v/>
      </c>
      <c r="L39" s="961">
        <f>SUMIFS($U39:$EW39,$U$2:$EW$2,L$2)</f>
        <v/>
      </c>
      <c r="M39" s="961">
        <f>SUMIFS($U39:$EW39,$U$2:$EW$2,M$2)</f>
        <v/>
      </c>
      <c r="N39" s="961">
        <f>SUMIFS($U39:$EW39,$U$2:$EW$2,N$2)</f>
        <v/>
      </c>
      <c r="O39" s="961">
        <f>SUMIFS($U39:$EW39,$U$2:$EW$2,O$2)</f>
        <v/>
      </c>
      <c r="P39" s="962">
        <f>SUMIFS($U39:$EW39,$U$2:$EW$2,P$2)</f>
        <v/>
      </c>
      <c r="R39" s="759">
        <f>Inputs!G41</f>
        <v/>
      </c>
      <c r="U39" s="961">
        <f>(Inputs!$J41*Units)/12</f>
        <v/>
      </c>
      <c r="V39" s="961">
        <f>IFERROR(U39*(1+INDEX(Inputs!$P$15:$P$25,MATCH('Cash Flows - Strike'!V$2,Inputs!$L$15:$L$25))/12),0)</f>
        <v/>
      </c>
      <c r="W39" s="961">
        <f>IFERROR(V39*(1+INDEX(Inputs!$P$15:$P$25,MATCH('Cash Flows - Strike'!W$2,Inputs!$L$15:$L$25))/12),0)</f>
        <v/>
      </c>
      <c r="X39" s="961">
        <f>IFERROR(W39*(1+INDEX(Inputs!$P$15:$P$25,MATCH('Cash Flows - Strike'!X$2,Inputs!$L$15:$L$25))/12),0)</f>
        <v/>
      </c>
      <c r="Y39" s="961">
        <f>IFERROR(X39*(1+INDEX(Inputs!$P$15:$P$25,MATCH('Cash Flows - Strike'!Y$2,Inputs!$L$15:$L$25))/12),0)</f>
        <v/>
      </c>
      <c r="Z39" s="961">
        <f>IFERROR(Y39*(1+INDEX(Inputs!$P$15:$P$25,MATCH('Cash Flows - Strike'!Z$2,Inputs!$L$15:$L$25))/12),0)</f>
        <v/>
      </c>
      <c r="AA39" s="961">
        <f>IFERROR(Z39*(1+INDEX(Inputs!$P$15:$P$25,MATCH('Cash Flows - Strike'!AA$2,Inputs!$L$15:$L$25))/12),0)</f>
        <v/>
      </c>
      <c r="AB39" s="961">
        <f>IFERROR(AA39*(1+INDEX(Inputs!$P$15:$P$25,MATCH('Cash Flows - Strike'!AB$2,Inputs!$L$15:$L$25))/12),0)</f>
        <v/>
      </c>
      <c r="AC39" s="961">
        <f>IFERROR(AB39*(1+INDEX(Inputs!$P$15:$P$25,MATCH('Cash Flows - Strike'!AC$2,Inputs!$L$15:$L$25))/12),0)</f>
        <v/>
      </c>
      <c r="AD39" s="961">
        <f>IFERROR(AC39*(1+INDEX(Inputs!$P$15:$P$25,MATCH('Cash Flows - Strike'!AD$2,Inputs!$L$15:$L$25))/12),0)</f>
        <v/>
      </c>
      <c r="AE39" s="961">
        <f>IFERROR(AD39*(1+INDEX(Inputs!$P$15:$P$25,MATCH('Cash Flows - Strike'!AE$2,Inputs!$L$15:$L$25))/12),0)</f>
        <v/>
      </c>
      <c r="AF39" s="961">
        <f>IFERROR(AE39*(1+INDEX(Inputs!$P$15:$P$25,MATCH('Cash Flows - Strike'!AF$2,Inputs!$L$15:$L$25))/12),0)</f>
        <v/>
      </c>
      <c r="AG39" s="961">
        <f>IFERROR(AF39*(1+INDEX(Inputs!$P$15:$P$25,MATCH('Cash Flows - Strike'!AG$2,Inputs!$L$15:$L$25))/12),0)</f>
        <v/>
      </c>
      <c r="AH39" s="961">
        <f>IFERROR(AG39*(1+INDEX(Inputs!$P$15:$P$25,MATCH('Cash Flows - Strike'!AH$2,Inputs!$L$15:$L$25))/12),0)</f>
        <v/>
      </c>
      <c r="AI39" s="961">
        <f>IFERROR(AH39*(1+INDEX(Inputs!$P$15:$P$25,MATCH('Cash Flows - Strike'!AI$2,Inputs!$L$15:$L$25))/12),0)</f>
        <v/>
      </c>
      <c r="AJ39" s="961">
        <f>IFERROR(AI39*(1+INDEX(Inputs!$P$15:$P$25,MATCH('Cash Flows - Strike'!AJ$2,Inputs!$L$15:$L$25))/12),0)</f>
        <v/>
      </c>
      <c r="AK39" s="961">
        <f>IFERROR(AJ39*(1+INDEX(Inputs!$P$15:$P$25,MATCH('Cash Flows - Strike'!AK$2,Inputs!$L$15:$L$25))/12),0)</f>
        <v/>
      </c>
      <c r="AL39" s="961">
        <f>IFERROR(AK39*(1+INDEX(Inputs!$P$15:$P$25,MATCH('Cash Flows - Strike'!AL$2,Inputs!$L$15:$L$25))/12),0)</f>
        <v/>
      </c>
      <c r="AM39" s="961">
        <f>IFERROR(AL39*(1+INDEX(Inputs!$P$15:$P$25,MATCH('Cash Flows - Strike'!AM$2,Inputs!$L$15:$L$25))/12),0)</f>
        <v/>
      </c>
      <c r="AN39" s="961">
        <f>IFERROR(AM39*(1+INDEX(Inputs!$P$15:$P$25,MATCH('Cash Flows - Strike'!AN$2,Inputs!$L$15:$L$25))/12),0)</f>
        <v/>
      </c>
      <c r="AO39" s="961">
        <f>IFERROR(AN39*(1+INDEX(Inputs!$P$15:$P$25,MATCH('Cash Flows - Strike'!AO$2,Inputs!$L$15:$L$25))/12),0)</f>
        <v/>
      </c>
      <c r="AP39" s="961">
        <f>IFERROR(AO39*(1+INDEX(Inputs!$P$15:$P$25,MATCH('Cash Flows - Strike'!AP$2,Inputs!$L$15:$L$25))/12),0)</f>
        <v/>
      </c>
      <c r="AQ39" s="961">
        <f>IFERROR(AP39*(1+INDEX(Inputs!$P$15:$P$25,MATCH('Cash Flows - Strike'!AQ$2,Inputs!$L$15:$L$25))/12),0)</f>
        <v/>
      </c>
      <c r="AR39" s="961">
        <f>IFERROR(AQ39*(1+INDEX(Inputs!$P$15:$P$25,MATCH('Cash Flows - Strike'!AR$2,Inputs!$L$15:$L$25))/12),0)</f>
        <v/>
      </c>
      <c r="AS39" s="961">
        <f>IFERROR(AR39*(1+INDEX(Inputs!$P$15:$P$25,MATCH('Cash Flows - Strike'!AS$2,Inputs!$L$15:$L$25))/12),0)</f>
        <v/>
      </c>
      <c r="AT39" s="961">
        <f>IFERROR(AS39*(1+INDEX(Inputs!$P$15:$P$25,MATCH('Cash Flows - Strike'!AT$2,Inputs!$L$15:$L$25))/12),0)</f>
        <v/>
      </c>
      <c r="AU39" s="961">
        <f>IFERROR(AT39*(1+INDEX(Inputs!$P$15:$P$25,MATCH('Cash Flows - Strike'!AU$2,Inputs!$L$15:$L$25))/12),0)</f>
        <v/>
      </c>
      <c r="AV39" s="961">
        <f>IFERROR(AU39*(1+INDEX(Inputs!$P$15:$P$25,MATCH('Cash Flows - Strike'!AV$2,Inputs!$L$15:$L$25))/12),0)</f>
        <v/>
      </c>
      <c r="AW39" s="961">
        <f>IFERROR(AV39*(1+INDEX(Inputs!$P$15:$P$25,MATCH('Cash Flows - Strike'!AW$2,Inputs!$L$15:$L$25))/12),0)</f>
        <v/>
      </c>
      <c r="AX39" s="961">
        <f>IFERROR(AW39*(1+INDEX(Inputs!$P$15:$P$25,MATCH('Cash Flows - Strike'!AX$2,Inputs!$L$15:$L$25))/12),0)</f>
        <v/>
      </c>
      <c r="AY39" s="961">
        <f>IFERROR(AX39*(1+INDEX(Inputs!$P$15:$P$25,MATCH('Cash Flows - Strike'!AY$2,Inputs!$L$15:$L$25))/12),0)</f>
        <v/>
      </c>
      <c r="AZ39" s="961">
        <f>IFERROR(AY39*(1+INDEX(Inputs!$P$15:$P$25,MATCH('Cash Flows - Strike'!AZ$2,Inputs!$L$15:$L$25))/12),0)</f>
        <v/>
      </c>
      <c r="BA39" s="961">
        <f>IFERROR(AZ39*(1+INDEX(Inputs!$P$15:$P$25,MATCH('Cash Flows - Strike'!BA$2,Inputs!$L$15:$L$25))/12),0)</f>
        <v/>
      </c>
      <c r="BB39" s="961">
        <f>IFERROR(BA39*(1+INDEX(Inputs!$P$15:$P$25,MATCH('Cash Flows - Strike'!BB$2,Inputs!$L$15:$L$25))/12),0)</f>
        <v/>
      </c>
      <c r="BC39" s="961">
        <f>IFERROR(BB39*(1+INDEX(Inputs!$P$15:$P$25,MATCH('Cash Flows - Strike'!BC$2,Inputs!$L$15:$L$25))/12),0)</f>
        <v/>
      </c>
      <c r="BD39" s="961">
        <f>IFERROR(BC39*(1+INDEX(Inputs!$P$15:$P$25,MATCH('Cash Flows - Strike'!BD$2,Inputs!$L$15:$L$25))/12),0)</f>
        <v/>
      </c>
      <c r="BE39" s="961">
        <f>IFERROR(BD39*(1+INDEX(Inputs!$P$15:$P$25,MATCH('Cash Flows - Strike'!BE$2,Inputs!$L$15:$L$25))/12),0)</f>
        <v/>
      </c>
      <c r="BF39" s="961">
        <f>IFERROR(BE39*(1+INDEX(Inputs!$P$15:$P$25,MATCH('Cash Flows - Strike'!BF$2,Inputs!$L$15:$L$25))/12),0)</f>
        <v/>
      </c>
      <c r="BG39" s="961">
        <f>IFERROR(BF39*(1+INDEX(Inputs!$P$15:$P$25,MATCH('Cash Flows - Strike'!BG$2,Inputs!$L$15:$L$25))/12),0)</f>
        <v/>
      </c>
      <c r="BH39" s="961">
        <f>IFERROR(BG39*(1+INDEX(Inputs!$P$15:$P$25,MATCH('Cash Flows - Strike'!BH$2,Inputs!$L$15:$L$25))/12),0)</f>
        <v/>
      </c>
      <c r="BI39" s="961">
        <f>IFERROR(BH39*(1+INDEX(Inputs!$P$15:$P$25,MATCH('Cash Flows - Strike'!BI$2,Inputs!$L$15:$L$25))/12),0)</f>
        <v/>
      </c>
      <c r="BJ39" s="961">
        <f>IFERROR(BI39*(1+INDEX(Inputs!$P$15:$P$25,MATCH('Cash Flows - Strike'!BJ$2,Inputs!$L$15:$L$25))/12),0)</f>
        <v/>
      </c>
      <c r="BK39" s="961">
        <f>IFERROR(BJ39*(1+INDEX(Inputs!$P$15:$P$25,MATCH('Cash Flows - Strike'!BK$2,Inputs!$L$15:$L$25))/12),0)</f>
        <v/>
      </c>
      <c r="BL39" s="961">
        <f>IFERROR(BK39*(1+INDEX(Inputs!$P$15:$P$25,MATCH('Cash Flows - Strike'!BL$2,Inputs!$L$15:$L$25))/12),0)</f>
        <v/>
      </c>
      <c r="BM39" s="961">
        <f>IFERROR(BL39*(1+INDEX(Inputs!$P$15:$P$25,MATCH('Cash Flows - Strike'!BM$2,Inputs!$L$15:$L$25))/12),0)</f>
        <v/>
      </c>
      <c r="BN39" s="961">
        <f>IFERROR(BM39*(1+INDEX(Inputs!$P$15:$P$25,MATCH('Cash Flows - Strike'!BN$2,Inputs!$L$15:$L$25))/12),0)</f>
        <v/>
      </c>
      <c r="BO39" s="961">
        <f>IFERROR(BN39*(1+INDEX(Inputs!$P$15:$P$25,MATCH('Cash Flows - Strike'!BO$2,Inputs!$L$15:$L$25))/12),0)</f>
        <v/>
      </c>
      <c r="BP39" s="961">
        <f>IFERROR(BO39*(1+INDEX(Inputs!$P$15:$P$25,MATCH('Cash Flows - Strike'!BP$2,Inputs!$L$15:$L$25))/12),0)</f>
        <v/>
      </c>
      <c r="BQ39" s="961">
        <f>IFERROR(BP39*(1+INDEX(Inputs!$P$15:$P$25,MATCH('Cash Flows - Strike'!BQ$2,Inputs!$L$15:$L$25))/12),0)</f>
        <v/>
      </c>
      <c r="BR39" s="961">
        <f>IFERROR(BQ39*(1+INDEX(Inputs!$P$15:$P$25,MATCH('Cash Flows - Strike'!BR$2,Inputs!$L$15:$L$25))/12),0)</f>
        <v/>
      </c>
      <c r="BS39" s="961">
        <f>IFERROR(BR39*(1+INDEX(Inputs!$P$15:$P$25,MATCH('Cash Flows - Strike'!BS$2,Inputs!$L$15:$L$25))/12),0)</f>
        <v/>
      </c>
      <c r="BT39" s="961">
        <f>IFERROR(BS39*(1+INDEX(Inputs!$P$15:$P$25,MATCH('Cash Flows - Strike'!BT$2,Inputs!$L$15:$L$25))/12),0)</f>
        <v/>
      </c>
      <c r="BU39" s="961">
        <f>IFERROR(BT39*(1+INDEX(Inputs!$P$15:$P$25,MATCH('Cash Flows - Strike'!BU$2,Inputs!$L$15:$L$25))/12),0)</f>
        <v/>
      </c>
      <c r="BV39" s="961">
        <f>IFERROR(BU39*(1+INDEX(Inputs!$P$15:$P$25,MATCH('Cash Flows - Strike'!BV$2,Inputs!$L$15:$L$25))/12),0)</f>
        <v/>
      </c>
      <c r="BW39" s="961">
        <f>IFERROR(BV39*(1+INDEX(Inputs!$P$15:$P$25,MATCH('Cash Flows - Strike'!BW$2,Inputs!$L$15:$L$25))/12),0)</f>
        <v/>
      </c>
      <c r="BX39" s="961">
        <f>IFERROR(BW39*(1+INDEX(Inputs!$P$15:$P$25,MATCH('Cash Flows - Strike'!BX$2,Inputs!$L$15:$L$25))/12),0)</f>
        <v/>
      </c>
      <c r="BY39" s="961">
        <f>IFERROR(BX39*(1+INDEX(Inputs!$P$15:$P$25,MATCH('Cash Flows - Strike'!BY$2,Inputs!$L$15:$L$25))/12),0)</f>
        <v/>
      </c>
      <c r="BZ39" s="961">
        <f>IFERROR(BY39*(1+INDEX(Inputs!$P$15:$P$25,MATCH('Cash Flows - Strike'!BZ$2,Inputs!$L$15:$L$25))/12),0)</f>
        <v/>
      </c>
      <c r="CA39" s="961">
        <f>IFERROR(BZ39*(1+INDEX(Inputs!$P$15:$P$25,MATCH('Cash Flows - Strike'!CA$2,Inputs!$L$15:$L$25))/12),0)</f>
        <v/>
      </c>
      <c r="CB39" s="961">
        <f>IFERROR(CA39*(1+INDEX(Inputs!$P$15:$P$25,MATCH('Cash Flows - Strike'!CB$2,Inputs!$L$15:$L$25))/12),0)</f>
        <v/>
      </c>
      <c r="CC39" s="961">
        <f>IFERROR(CB39*(1+INDEX(Inputs!$P$15:$P$25,MATCH('Cash Flows - Strike'!CC$2,Inputs!$L$15:$L$25))/12),0)</f>
        <v/>
      </c>
      <c r="CD39" s="961">
        <f>IFERROR(CC39*(1+INDEX(Inputs!$P$15:$P$25,MATCH('Cash Flows - Strike'!CD$2,Inputs!$L$15:$L$25))/12),0)</f>
        <v/>
      </c>
      <c r="CE39" s="961">
        <f>IFERROR(CD39*(1+INDEX(Inputs!$P$15:$P$25,MATCH('Cash Flows - Strike'!CE$2,Inputs!$L$15:$L$25))/12),0)</f>
        <v/>
      </c>
      <c r="CF39" s="961">
        <f>IFERROR(CE39*(1+INDEX(Inputs!$P$15:$P$25,MATCH('Cash Flows - Strike'!CF$2,Inputs!$L$15:$L$25))/12),0)</f>
        <v/>
      </c>
      <c r="CG39" s="961">
        <f>IFERROR(CF39*(1+INDEX(Inputs!$P$15:$P$25,MATCH('Cash Flows - Strike'!CG$2,Inputs!$L$15:$L$25))/12),0)</f>
        <v/>
      </c>
      <c r="CH39" s="961">
        <f>IFERROR(CG39*(1+INDEX(Inputs!$P$15:$P$25,MATCH('Cash Flows - Strike'!CH$2,Inputs!$L$15:$L$25))/12),0)</f>
        <v/>
      </c>
      <c r="CI39" s="961">
        <f>IFERROR(CH39*(1+INDEX(Inputs!$P$15:$P$25,MATCH('Cash Flows - Strike'!CI$2,Inputs!$L$15:$L$25))/12),0)</f>
        <v/>
      </c>
      <c r="CJ39" s="961">
        <f>IFERROR(CI39*(1+INDEX(Inputs!$P$15:$P$25,MATCH('Cash Flows - Strike'!CJ$2,Inputs!$L$15:$L$25))/12),0)</f>
        <v/>
      </c>
      <c r="CK39" s="961">
        <f>IFERROR(CJ39*(1+INDEX(Inputs!$P$15:$P$25,MATCH('Cash Flows - Strike'!CK$2,Inputs!$L$15:$L$25))/12),0)</f>
        <v/>
      </c>
      <c r="CL39" s="961">
        <f>IFERROR(CK39*(1+INDEX(Inputs!$P$15:$P$25,MATCH('Cash Flows - Strike'!CL$2,Inputs!$L$15:$L$25))/12),0)</f>
        <v/>
      </c>
      <c r="CM39" s="961">
        <f>IFERROR(CL39*(1+INDEX(Inputs!$P$15:$P$25,MATCH('Cash Flows - Strike'!CM$2,Inputs!$L$15:$L$25))/12),0)</f>
        <v/>
      </c>
      <c r="CN39" s="961">
        <f>IFERROR(CM39*(1+INDEX(Inputs!$P$15:$P$25,MATCH('Cash Flows - Strike'!CN$2,Inputs!$L$15:$L$25))/12),0)</f>
        <v/>
      </c>
      <c r="CO39" s="961">
        <f>IFERROR(CN39*(1+INDEX(Inputs!$P$15:$P$25,MATCH('Cash Flows - Strike'!CO$2,Inputs!$L$15:$L$25))/12),0)</f>
        <v/>
      </c>
      <c r="CP39" s="961">
        <f>IFERROR(CO39*(1+INDEX(Inputs!$P$15:$P$25,MATCH('Cash Flows - Strike'!CP$2,Inputs!$L$15:$L$25))/12),0)</f>
        <v/>
      </c>
      <c r="CQ39" s="961">
        <f>IFERROR(CP39*(1+INDEX(Inputs!$P$15:$P$25,MATCH('Cash Flows - Strike'!CQ$2,Inputs!$L$15:$L$25))/12),0)</f>
        <v/>
      </c>
      <c r="CR39" s="961">
        <f>IFERROR(CQ39*(1+INDEX(Inputs!$P$15:$P$25,MATCH('Cash Flows - Strike'!CR$2,Inputs!$L$15:$L$25))/12),0)</f>
        <v/>
      </c>
      <c r="CS39" s="961">
        <f>IFERROR(CR39*(1+INDEX(Inputs!$P$15:$P$25,MATCH('Cash Flows - Strike'!CS$2,Inputs!$L$15:$L$25))/12),0)</f>
        <v/>
      </c>
      <c r="CT39" s="961">
        <f>IFERROR(CS39*(1+INDEX(Inputs!$P$15:$P$25,MATCH('Cash Flows - Strike'!CT$2,Inputs!$L$15:$L$25))/12),0)</f>
        <v/>
      </c>
      <c r="CU39" s="961">
        <f>IFERROR(CT39*(1+INDEX(Inputs!$P$15:$P$25,MATCH('Cash Flows - Strike'!CU$2,Inputs!$L$15:$L$25))/12),0)</f>
        <v/>
      </c>
      <c r="CV39" s="961">
        <f>IFERROR(CU39*(1+INDEX(Inputs!$P$15:$P$25,MATCH('Cash Flows - Strike'!CV$2,Inputs!$L$15:$L$25))/12),0)</f>
        <v/>
      </c>
      <c r="CW39" s="961">
        <f>IFERROR(CV39*(1+INDEX(Inputs!$P$15:$P$25,MATCH('Cash Flows - Strike'!CW$2,Inputs!$L$15:$L$25))/12),0)</f>
        <v/>
      </c>
      <c r="CX39" s="961">
        <f>IFERROR(CW39*(1+INDEX(Inputs!$P$15:$P$25,MATCH('Cash Flows - Strike'!CX$2,Inputs!$L$15:$L$25))/12),0)</f>
        <v/>
      </c>
      <c r="CY39" s="961">
        <f>IFERROR(CX39*(1+INDEX(Inputs!$P$15:$P$25,MATCH('Cash Flows - Strike'!CY$2,Inputs!$L$15:$L$25))/12),0)</f>
        <v/>
      </c>
      <c r="CZ39" s="961">
        <f>IFERROR(CY39*(1+INDEX(Inputs!$P$15:$P$25,MATCH('Cash Flows - Strike'!CZ$2,Inputs!$L$15:$L$25))/12),0)</f>
        <v/>
      </c>
      <c r="DA39" s="961">
        <f>IFERROR(CZ39*(1+INDEX(Inputs!$P$15:$P$25,MATCH('Cash Flows - Strike'!DA$2,Inputs!$L$15:$L$25))/12),0)</f>
        <v/>
      </c>
      <c r="DB39" s="961">
        <f>IFERROR(DA39*(1+INDEX(Inputs!$P$15:$P$25,MATCH('Cash Flows - Strike'!DB$2,Inputs!$L$15:$L$25))/12),0)</f>
        <v/>
      </c>
      <c r="DC39" s="961">
        <f>IFERROR(DB39*(1+INDEX(Inputs!$P$15:$P$25,MATCH('Cash Flows - Strike'!DC$2,Inputs!$L$15:$L$25))/12),0)</f>
        <v/>
      </c>
      <c r="DD39" s="961">
        <f>IFERROR(DC39*(1+INDEX(Inputs!$P$15:$P$25,MATCH('Cash Flows - Strike'!DD$2,Inputs!$L$15:$L$25))/12),0)</f>
        <v/>
      </c>
      <c r="DE39" s="961">
        <f>IFERROR(DD39*(1+INDEX(Inputs!$P$15:$P$25,MATCH('Cash Flows - Strike'!DE$2,Inputs!$L$15:$L$25))/12),0)</f>
        <v/>
      </c>
      <c r="DF39" s="961">
        <f>IFERROR(DE39*(1+INDEX(Inputs!$P$15:$P$25,MATCH('Cash Flows - Strike'!DF$2,Inputs!$L$15:$L$25))/12),0)</f>
        <v/>
      </c>
      <c r="DG39" s="961">
        <f>IFERROR(DF39*(1+INDEX(Inputs!$P$15:$P$25,MATCH('Cash Flows - Strike'!DG$2,Inputs!$L$15:$L$25))/12),0)</f>
        <v/>
      </c>
      <c r="DH39" s="961">
        <f>IFERROR(DG39*(1+INDEX(Inputs!$P$15:$P$25,MATCH('Cash Flows - Strike'!DH$2,Inputs!$L$15:$L$25))/12),0)</f>
        <v/>
      </c>
      <c r="DI39" s="961">
        <f>IFERROR(DH39*(1+INDEX(Inputs!$P$15:$P$25,MATCH('Cash Flows - Strike'!DI$2,Inputs!$L$15:$L$25))/12),0)</f>
        <v/>
      </c>
      <c r="DJ39" s="961">
        <f>IFERROR(DI39*(1+INDEX(Inputs!$P$15:$P$25,MATCH('Cash Flows - Strike'!DJ$2,Inputs!$L$15:$L$25))/12),0)</f>
        <v/>
      </c>
      <c r="DK39" s="961">
        <f>IFERROR(DJ39*(1+INDEX(Inputs!$P$15:$P$25,MATCH('Cash Flows - Strike'!DK$2,Inputs!$L$15:$L$25))/12),0)</f>
        <v/>
      </c>
      <c r="DL39" s="961">
        <f>IFERROR(DK39*(1+INDEX(Inputs!$P$15:$P$25,MATCH('Cash Flows - Strike'!DL$2,Inputs!$L$15:$L$25))/12),0)</f>
        <v/>
      </c>
      <c r="DM39" s="961">
        <f>IFERROR(DL39*(1+INDEX(Inputs!$P$15:$P$25,MATCH('Cash Flows - Strike'!DM$2,Inputs!$L$15:$L$25))/12),0)</f>
        <v/>
      </c>
      <c r="DN39" s="961">
        <f>IFERROR(DM39*(1+INDEX(Inputs!$P$15:$P$25,MATCH('Cash Flows - Strike'!DN$2,Inputs!$L$15:$L$25))/12),0)</f>
        <v/>
      </c>
      <c r="DO39" s="961">
        <f>IFERROR(DN39*(1+INDEX(Inputs!$P$15:$P$25,MATCH('Cash Flows - Strike'!DO$2,Inputs!$L$15:$L$25))/12),0)</f>
        <v/>
      </c>
      <c r="DP39" s="961">
        <f>IFERROR(DO39*(1+INDEX(Inputs!$P$15:$P$25,MATCH('Cash Flows - Strike'!DP$2,Inputs!$L$15:$L$25))/12),0)</f>
        <v/>
      </c>
      <c r="DQ39" s="961">
        <f>IFERROR(DP39*(1+INDEX(Inputs!$P$15:$P$25,MATCH('Cash Flows - Strike'!DQ$2,Inputs!$L$15:$L$25))/12),0)</f>
        <v/>
      </c>
      <c r="DR39" s="961">
        <f>IFERROR(DQ39*(1+INDEX(Inputs!$P$15:$P$25,MATCH('Cash Flows - Strike'!DR$2,Inputs!$L$15:$L$25))/12),0)</f>
        <v/>
      </c>
      <c r="DS39" s="961">
        <f>IFERROR(DR39*(1+INDEX(Inputs!$P$15:$P$25,MATCH('Cash Flows - Strike'!DS$2,Inputs!$L$15:$L$25))/12),0)</f>
        <v/>
      </c>
      <c r="DT39" s="961">
        <f>IFERROR(DS39*(1+INDEX(Inputs!$P$15:$P$25,MATCH('Cash Flows - Strike'!DT$2,Inputs!$L$15:$L$25))/12),0)</f>
        <v/>
      </c>
      <c r="DU39" s="961">
        <f>IFERROR(DT39*(1+INDEX(Inputs!$P$15:$P$25,MATCH('Cash Flows - Strike'!DU$2,Inputs!$L$15:$L$25))/12),0)</f>
        <v/>
      </c>
      <c r="DV39" s="961">
        <f>IFERROR(DU39*(1+INDEX(Inputs!$P$15:$P$25,MATCH('Cash Flows - Strike'!DV$2,Inputs!$L$15:$L$25))/12),0)</f>
        <v/>
      </c>
      <c r="DW39" s="961">
        <f>IFERROR(DV39*(1+INDEX(Inputs!$P$15:$P$25,MATCH('Cash Flows - Strike'!DW$2,Inputs!$L$15:$L$25))/12),0)</f>
        <v/>
      </c>
      <c r="DX39" s="961">
        <f>IFERROR(DW39*(1+INDEX(Inputs!$P$15:$P$25,MATCH('Cash Flows - Strike'!DX$2,Inputs!$L$15:$L$25))/12),0)</f>
        <v/>
      </c>
      <c r="DY39" s="961">
        <f>IFERROR(DX39*(1+INDEX(Inputs!$P$15:$P$25,MATCH('Cash Flows - Strike'!DY$2,Inputs!$L$15:$L$25))/12),0)</f>
        <v/>
      </c>
      <c r="DZ39" s="961">
        <f>IFERROR(DY39*(1+INDEX(Inputs!$P$15:$P$25,MATCH('Cash Flows - Strike'!DZ$2,Inputs!$L$15:$L$25))/12),0)</f>
        <v/>
      </c>
      <c r="EA39" s="961">
        <f>IFERROR(DZ39*(1+INDEX(Inputs!$P$15:$P$25,MATCH('Cash Flows - Strike'!EA$2,Inputs!$L$15:$L$25))/12),0)</f>
        <v/>
      </c>
      <c r="EB39" s="961">
        <f>IFERROR(EA39*(1+INDEX(Inputs!$P$15:$P$25,MATCH('Cash Flows - Strike'!EB$2,Inputs!$L$15:$L$25))/12),0)</f>
        <v/>
      </c>
      <c r="EC39" s="961">
        <f>IFERROR(EB39*(1+INDEX(Inputs!$P$15:$P$25,MATCH('Cash Flows - Strike'!EC$2,Inputs!$L$15:$L$25))/12),0)</f>
        <v/>
      </c>
      <c r="ED39" s="961">
        <f>IFERROR(EC39*(1+INDEX(Inputs!$P$15:$P$25,MATCH('Cash Flows - Strike'!ED$2,Inputs!$L$15:$L$25))/12),0)</f>
        <v/>
      </c>
      <c r="EE39" s="961">
        <f>IFERROR(ED39*(1+INDEX(Inputs!$P$15:$P$25,MATCH('Cash Flows - Strike'!EE$2,Inputs!$L$15:$L$25))/12),0)</f>
        <v/>
      </c>
      <c r="EF39" s="961">
        <f>IFERROR(EE39*(1+INDEX(Inputs!$P$15:$P$25,MATCH('Cash Flows - Strike'!EF$2,Inputs!$L$15:$L$25))/12),0)</f>
        <v/>
      </c>
      <c r="EG39" s="961">
        <f>IFERROR(EF39*(1+INDEX(Inputs!$P$15:$P$25,MATCH('Cash Flows - Strike'!EG$2,Inputs!$L$15:$L$25))/12),0)</f>
        <v/>
      </c>
      <c r="EH39" s="961">
        <f>IFERROR(EG39*(1+INDEX(Inputs!$P$15:$P$25,MATCH('Cash Flows - Strike'!EH$2,Inputs!$L$15:$L$25))/12),0)</f>
        <v/>
      </c>
      <c r="EI39" s="961">
        <f>IFERROR(EH39*(1+INDEX(Inputs!$P$15:$P$25,MATCH('Cash Flows - Strike'!EI$2,Inputs!$L$15:$L$25))/12),0)</f>
        <v/>
      </c>
      <c r="EJ39" s="961">
        <f>IFERROR(EI39*(1+INDEX(Inputs!$P$15:$P$25,MATCH('Cash Flows - Strike'!EJ$2,Inputs!$L$15:$L$25))/12),0)</f>
        <v/>
      </c>
      <c r="EK39" s="961">
        <f>IFERROR(EJ39*(1+INDEX(Inputs!$P$15:$P$25,MATCH('Cash Flows - Strike'!EK$2,Inputs!$L$15:$L$25))/12),0)</f>
        <v/>
      </c>
      <c r="EL39" s="961">
        <f>IFERROR(EK39*(1+INDEX(Inputs!$P$15:$P$25,MATCH('Cash Flows - Strike'!EL$2,Inputs!$L$15:$L$25))/12),0)</f>
        <v/>
      </c>
      <c r="EM39" s="961">
        <f>IFERROR(EL39*(1+INDEX(Inputs!$P$15:$P$25,MATCH('Cash Flows - Strike'!EM$2,Inputs!$L$15:$L$25))/12),0)</f>
        <v/>
      </c>
      <c r="EN39" s="961">
        <f>IFERROR(EM39*(1+INDEX(Inputs!$P$15:$P$25,MATCH('Cash Flows - Strike'!EN$2,Inputs!$L$15:$L$25))/12),0)</f>
        <v/>
      </c>
      <c r="EO39" s="961">
        <f>IFERROR(EN39*(1+INDEX(Inputs!$P$15:$P$25,MATCH('Cash Flows - Strike'!EO$2,Inputs!$L$15:$L$25))/12),0)</f>
        <v/>
      </c>
      <c r="EP39" s="961">
        <f>IFERROR(EO39*(1+INDEX(Inputs!$P$15:$P$25,MATCH('Cash Flows - Strike'!EP$2,Inputs!$L$15:$L$25))/12),0)</f>
        <v/>
      </c>
      <c r="EQ39" s="961">
        <f>IFERROR(EP39*(1+INDEX(Inputs!$P$15:$P$25,MATCH('Cash Flows - Strike'!EQ$2,Inputs!$L$15:$L$25))/12),0)</f>
        <v/>
      </c>
      <c r="ER39" s="961">
        <f>IFERROR(EQ39*(1+INDEX(Inputs!$P$15:$P$25,MATCH('Cash Flows - Strike'!ER$2,Inputs!$L$15:$L$25))/12),0)</f>
        <v/>
      </c>
      <c r="ES39" s="961">
        <f>IFERROR(ER39*(1+INDEX(Inputs!$P$15:$P$25,MATCH('Cash Flows - Strike'!ES$2,Inputs!$L$15:$L$25))/12),0)</f>
        <v/>
      </c>
      <c r="ET39" s="961">
        <f>IFERROR(ES39*(1+INDEX(Inputs!$P$15:$P$25,MATCH('Cash Flows - Strike'!ET$2,Inputs!$L$15:$L$25))/12),0)</f>
        <v/>
      </c>
      <c r="EU39" s="961">
        <f>IFERROR(ET39*(1+INDEX(Inputs!$P$15:$P$25,MATCH('Cash Flows - Strike'!EU$2,Inputs!$L$15:$L$25))/12),0)</f>
        <v/>
      </c>
      <c r="EV39" s="961">
        <f>IFERROR(EU39*(1+INDEX(Inputs!$P$15:$P$25,MATCH('Cash Flows - Strike'!EV$2,Inputs!$L$15:$L$25))/12),0)</f>
        <v/>
      </c>
    </row>
    <row r="40" ht="15" customHeight="1" s="546">
      <c r="C40" s="970">
        <f>R40</f>
        <v/>
      </c>
      <c r="D40" s="989">
        <f>G40/G20</f>
        <v/>
      </c>
      <c r="E40" s="987">
        <f>Inputs!I42</f>
        <v/>
      </c>
      <c r="F40" s="988">
        <f>Inputs!J42</f>
        <v/>
      </c>
      <c r="G40" s="961">
        <f>SUMIFS($U40:$EW40,$U$2:$EW$2,G$2)</f>
        <v/>
      </c>
      <c r="H40" s="961">
        <f>SUMIFS($U40:$EW40,$U$2:$EW$2,H$2)</f>
        <v/>
      </c>
      <c r="I40" s="961">
        <f>SUMIFS($U40:$EW40,$U$2:$EW$2,I$2)</f>
        <v/>
      </c>
      <c r="J40" s="961">
        <f>SUMIFS($U40:$EW40,$U$2:$EW$2,J$2)</f>
        <v/>
      </c>
      <c r="K40" s="961">
        <f>SUMIFS($U40:$EW40,$U$2:$EW$2,K$2)</f>
        <v/>
      </c>
      <c r="L40" s="961">
        <f>SUMIFS($U40:$EW40,$U$2:$EW$2,L$2)</f>
        <v/>
      </c>
      <c r="M40" s="961">
        <f>SUMIFS($U40:$EW40,$U$2:$EW$2,M$2)</f>
        <v/>
      </c>
      <c r="N40" s="961">
        <f>SUMIFS($U40:$EW40,$U$2:$EW$2,N$2)</f>
        <v/>
      </c>
      <c r="O40" s="961">
        <f>SUMIFS($U40:$EW40,$U$2:$EW$2,O$2)</f>
        <v/>
      </c>
      <c r="P40" s="962">
        <f>SUMIFS($U40:$EW40,$U$2:$EW$2,P$2)</f>
        <v/>
      </c>
      <c r="R40" s="759">
        <f>Inputs!G42</f>
        <v/>
      </c>
      <c r="U40" s="961">
        <f>(Inputs!$J42*Units)/12</f>
        <v/>
      </c>
      <c r="V40" s="961">
        <f>IFERROR(U40*(1+INDEX(Inputs!$P$15:$P$25,MATCH('Cash Flows - Strike'!V$2,Inputs!$L$15:$L$25))/12),0)</f>
        <v/>
      </c>
      <c r="W40" s="961">
        <f>IFERROR(V40*(1+INDEX(Inputs!$P$15:$P$25,MATCH('Cash Flows - Strike'!W$2,Inputs!$L$15:$L$25))/12),0)</f>
        <v/>
      </c>
      <c r="X40" s="961">
        <f>IFERROR(W40*(1+INDEX(Inputs!$P$15:$P$25,MATCH('Cash Flows - Strike'!X$2,Inputs!$L$15:$L$25))/12),0)</f>
        <v/>
      </c>
      <c r="Y40" s="961">
        <f>IFERROR(X40*(1+INDEX(Inputs!$P$15:$P$25,MATCH('Cash Flows - Strike'!Y$2,Inputs!$L$15:$L$25))/12),0)</f>
        <v/>
      </c>
      <c r="Z40" s="961">
        <f>IFERROR(Y40*(1+INDEX(Inputs!$P$15:$P$25,MATCH('Cash Flows - Strike'!Z$2,Inputs!$L$15:$L$25))/12),0)</f>
        <v/>
      </c>
      <c r="AA40" s="961">
        <f>IFERROR(Z40*(1+INDEX(Inputs!$P$15:$P$25,MATCH('Cash Flows - Strike'!AA$2,Inputs!$L$15:$L$25))/12),0)</f>
        <v/>
      </c>
      <c r="AB40" s="961">
        <f>IFERROR(AA40*(1+INDEX(Inputs!$P$15:$P$25,MATCH('Cash Flows - Strike'!AB$2,Inputs!$L$15:$L$25))/12),0)</f>
        <v/>
      </c>
      <c r="AC40" s="961">
        <f>IFERROR(AB40*(1+INDEX(Inputs!$P$15:$P$25,MATCH('Cash Flows - Strike'!AC$2,Inputs!$L$15:$L$25))/12),0)</f>
        <v/>
      </c>
      <c r="AD40" s="961">
        <f>IFERROR(AC40*(1+INDEX(Inputs!$P$15:$P$25,MATCH('Cash Flows - Strike'!AD$2,Inputs!$L$15:$L$25))/12),0)</f>
        <v/>
      </c>
      <c r="AE40" s="961">
        <f>IFERROR(AD40*(1+INDEX(Inputs!$P$15:$P$25,MATCH('Cash Flows - Strike'!AE$2,Inputs!$L$15:$L$25))/12),0)</f>
        <v/>
      </c>
      <c r="AF40" s="961">
        <f>IFERROR(AE40*(1+INDEX(Inputs!$P$15:$P$25,MATCH('Cash Flows - Strike'!AF$2,Inputs!$L$15:$L$25))/12),0)</f>
        <v/>
      </c>
      <c r="AG40" s="961">
        <f>IFERROR(AF40*(1+INDEX(Inputs!$P$15:$P$25,MATCH('Cash Flows - Strike'!AG$2,Inputs!$L$15:$L$25))/12),0)</f>
        <v/>
      </c>
      <c r="AH40" s="961">
        <f>IFERROR(AG40*(1+INDEX(Inputs!$P$15:$P$25,MATCH('Cash Flows - Strike'!AH$2,Inputs!$L$15:$L$25))/12),0)</f>
        <v/>
      </c>
      <c r="AI40" s="961">
        <f>IFERROR(AH40*(1+INDEX(Inputs!$P$15:$P$25,MATCH('Cash Flows - Strike'!AI$2,Inputs!$L$15:$L$25))/12),0)</f>
        <v/>
      </c>
      <c r="AJ40" s="961">
        <f>IFERROR(AI40*(1+INDEX(Inputs!$P$15:$P$25,MATCH('Cash Flows - Strike'!AJ$2,Inputs!$L$15:$L$25))/12),0)</f>
        <v/>
      </c>
      <c r="AK40" s="961">
        <f>IFERROR(AJ40*(1+INDEX(Inputs!$P$15:$P$25,MATCH('Cash Flows - Strike'!AK$2,Inputs!$L$15:$L$25))/12),0)</f>
        <v/>
      </c>
      <c r="AL40" s="961">
        <f>IFERROR(AK40*(1+INDEX(Inputs!$P$15:$P$25,MATCH('Cash Flows - Strike'!AL$2,Inputs!$L$15:$L$25))/12),0)</f>
        <v/>
      </c>
      <c r="AM40" s="961">
        <f>IFERROR(AL40*(1+INDEX(Inputs!$P$15:$P$25,MATCH('Cash Flows - Strike'!AM$2,Inputs!$L$15:$L$25))/12),0)</f>
        <v/>
      </c>
      <c r="AN40" s="961">
        <f>IFERROR(AM40*(1+INDEX(Inputs!$P$15:$P$25,MATCH('Cash Flows - Strike'!AN$2,Inputs!$L$15:$L$25))/12),0)</f>
        <v/>
      </c>
      <c r="AO40" s="961">
        <f>IFERROR(AN40*(1+INDEX(Inputs!$P$15:$P$25,MATCH('Cash Flows - Strike'!AO$2,Inputs!$L$15:$L$25))/12),0)</f>
        <v/>
      </c>
      <c r="AP40" s="961">
        <f>IFERROR(AO40*(1+INDEX(Inputs!$P$15:$P$25,MATCH('Cash Flows - Strike'!AP$2,Inputs!$L$15:$L$25))/12),0)</f>
        <v/>
      </c>
      <c r="AQ40" s="961">
        <f>IFERROR(AP40*(1+INDEX(Inputs!$P$15:$P$25,MATCH('Cash Flows - Strike'!AQ$2,Inputs!$L$15:$L$25))/12),0)</f>
        <v/>
      </c>
      <c r="AR40" s="961">
        <f>IFERROR(AQ40*(1+INDEX(Inputs!$P$15:$P$25,MATCH('Cash Flows - Strike'!AR$2,Inputs!$L$15:$L$25))/12),0)</f>
        <v/>
      </c>
      <c r="AS40" s="961">
        <f>IFERROR(AR40*(1+INDEX(Inputs!$P$15:$P$25,MATCH('Cash Flows - Strike'!AS$2,Inputs!$L$15:$L$25))/12),0)</f>
        <v/>
      </c>
      <c r="AT40" s="961">
        <f>IFERROR(AS40*(1+INDEX(Inputs!$P$15:$P$25,MATCH('Cash Flows - Strike'!AT$2,Inputs!$L$15:$L$25))/12),0)</f>
        <v/>
      </c>
      <c r="AU40" s="961">
        <f>IFERROR(AT40*(1+INDEX(Inputs!$P$15:$P$25,MATCH('Cash Flows - Strike'!AU$2,Inputs!$L$15:$L$25))/12),0)</f>
        <v/>
      </c>
      <c r="AV40" s="961">
        <f>IFERROR(AU40*(1+INDEX(Inputs!$P$15:$P$25,MATCH('Cash Flows - Strike'!AV$2,Inputs!$L$15:$L$25))/12),0)</f>
        <v/>
      </c>
      <c r="AW40" s="961">
        <f>IFERROR(AV40*(1+INDEX(Inputs!$P$15:$P$25,MATCH('Cash Flows - Strike'!AW$2,Inputs!$L$15:$L$25))/12),0)</f>
        <v/>
      </c>
      <c r="AX40" s="961">
        <f>IFERROR(AW40*(1+INDEX(Inputs!$P$15:$P$25,MATCH('Cash Flows - Strike'!AX$2,Inputs!$L$15:$L$25))/12),0)</f>
        <v/>
      </c>
      <c r="AY40" s="961">
        <f>IFERROR(AX40*(1+INDEX(Inputs!$P$15:$P$25,MATCH('Cash Flows - Strike'!AY$2,Inputs!$L$15:$L$25))/12),0)</f>
        <v/>
      </c>
      <c r="AZ40" s="961">
        <f>IFERROR(AY40*(1+INDEX(Inputs!$P$15:$P$25,MATCH('Cash Flows - Strike'!AZ$2,Inputs!$L$15:$L$25))/12),0)</f>
        <v/>
      </c>
      <c r="BA40" s="961">
        <f>IFERROR(AZ40*(1+INDEX(Inputs!$P$15:$P$25,MATCH('Cash Flows - Strike'!BA$2,Inputs!$L$15:$L$25))/12),0)</f>
        <v/>
      </c>
      <c r="BB40" s="961">
        <f>IFERROR(BA40*(1+INDEX(Inputs!$P$15:$P$25,MATCH('Cash Flows - Strike'!BB$2,Inputs!$L$15:$L$25))/12),0)</f>
        <v/>
      </c>
      <c r="BC40" s="961">
        <f>IFERROR(BB40*(1+INDEX(Inputs!$P$15:$P$25,MATCH('Cash Flows - Strike'!BC$2,Inputs!$L$15:$L$25))/12),0)</f>
        <v/>
      </c>
      <c r="BD40" s="961">
        <f>IFERROR(BC40*(1+INDEX(Inputs!$P$15:$P$25,MATCH('Cash Flows - Strike'!BD$2,Inputs!$L$15:$L$25))/12),0)</f>
        <v/>
      </c>
      <c r="BE40" s="961">
        <f>IFERROR(BD40*(1+INDEX(Inputs!$P$15:$P$25,MATCH('Cash Flows - Strike'!BE$2,Inputs!$L$15:$L$25))/12),0)</f>
        <v/>
      </c>
      <c r="BF40" s="961">
        <f>IFERROR(BE40*(1+INDEX(Inputs!$P$15:$P$25,MATCH('Cash Flows - Strike'!BF$2,Inputs!$L$15:$L$25))/12),0)</f>
        <v/>
      </c>
      <c r="BG40" s="961">
        <f>IFERROR(BF40*(1+INDEX(Inputs!$P$15:$P$25,MATCH('Cash Flows - Strike'!BG$2,Inputs!$L$15:$L$25))/12),0)</f>
        <v/>
      </c>
      <c r="BH40" s="961">
        <f>IFERROR(BG40*(1+INDEX(Inputs!$P$15:$P$25,MATCH('Cash Flows - Strike'!BH$2,Inputs!$L$15:$L$25))/12),0)</f>
        <v/>
      </c>
      <c r="BI40" s="961">
        <f>IFERROR(BH40*(1+INDEX(Inputs!$P$15:$P$25,MATCH('Cash Flows - Strike'!BI$2,Inputs!$L$15:$L$25))/12),0)</f>
        <v/>
      </c>
      <c r="BJ40" s="961">
        <f>IFERROR(BI40*(1+INDEX(Inputs!$P$15:$P$25,MATCH('Cash Flows - Strike'!BJ$2,Inputs!$L$15:$L$25))/12),0)</f>
        <v/>
      </c>
      <c r="BK40" s="961">
        <f>IFERROR(BJ40*(1+INDEX(Inputs!$P$15:$P$25,MATCH('Cash Flows - Strike'!BK$2,Inputs!$L$15:$L$25))/12),0)</f>
        <v/>
      </c>
      <c r="BL40" s="961">
        <f>IFERROR(BK40*(1+INDEX(Inputs!$P$15:$P$25,MATCH('Cash Flows - Strike'!BL$2,Inputs!$L$15:$L$25))/12),0)</f>
        <v/>
      </c>
      <c r="BM40" s="961">
        <f>IFERROR(BL40*(1+INDEX(Inputs!$P$15:$P$25,MATCH('Cash Flows - Strike'!BM$2,Inputs!$L$15:$L$25))/12),0)</f>
        <v/>
      </c>
      <c r="BN40" s="961">
        <f>IFERROR(BM40*(1+INDEX(Inputs!$P$15:$P$25,MATCH('Cash Flows - Strike'!BN$2,Inputs!$L$15:$L$25))/12),0)</f>
        <v/>
      </c>
      <c r="BO40" s="961">
        <f>IFERROR(BN40*(1+INDEX(Inputs!$P$15:$P$25,MATCH('Cash Flows - Strike'!BO$2,Inputs!$L$15:$L$25))/12),0)</f>
        <v/>
      </c>
      <c r="BP40" s="961">
        <f>IFERROR(BO40*(1+INDEX(Inputs!$P$15:$P$25,MATCH('Cash Flows - Strike'!BP$2,Inputs!$L$15:$L$25))/12),0)</f>
        <v/>
      </c>
      <c r="BQ40" s="961">
        <f>IFERROR(BP40*(1+INDEX(Inputs!$P$15:$P$25,MATCH('Cash Flows - Strike'!BQ$2,Inputs!$L$15:$L$25))/12),0)</f>
        <v/>
      </c>
      <c r="BR40" s="961">
        <f>IFERROR(BQ40*(1+INDEX(Inputs!$P$15:$P$25,MATCH('Cash Flows - Strike'!BR$2,Inputs!$L$15:$L$25))/12),0)</f>
        <v/>
      </c>
      <c r="BS40" s="961">
        <f>IFERROR(BR40*(1+INDEX(Inputs!$P$15:$P$25,MATCH('Cash Flows - Strike'!BS$2,Inputs!$L$15:$L$25))/12),0)</f>
        <v/>
      </c>
      <c r="BT40" s="961">
        <f>IFERROR(BS40*(1+INDEX(Inputs!$P$15:$P$25,MATCH('Cash Flows - Strike'!BT$2,Inputs!$L$15:$L$25))/12),0)</f>
        <v/>
      </c>
      <c r="BU40" s="961">
        <f>IFERROR(BT40*(1+INDEX(Inputs!$P$15:$P$25,MATCH('Cash Flows - Strike'!BU$2,Inputs!$L$15:$L$25))/12),0)</f>
        <v/>
      </c>
      <c r="BV40" s="961">
        <f>IFERROR(BU40*(1+INDEX(Inputs!$P$15:$P$25,MATCH('Cash Flows - Strike'!BV$2,Inputs!$L$15:$L$25))/12),0)</f>
        <v/>
      </c>
      <c r="BW40" s="961">
        <f>IFERROR(BV40*(1+INDEX(Inputs!$P$15:$P$25,MATCH('Cash Flows - Strike'!BW$2,Inputs!$L$15:$L$25))/12),0)</f>
        <v/>
      </c>
      <c r="BX40" s="961">
        <f>IFERROR(BW40*(1+INDEX(Inputs!$P$15:$P$25,MATCH('Cash Flows - Strike'!BX$2,Inputs!$L$15:$L$25))/12),0)</f>
        <v/>
      </c>
      <c r="BY40" s="961">
        <f>IFERROR(BX40*(1+INDEX(Inputs!$P$15:$P$25,MATCH('Cash Flows - Strike'!BY$2,Inputs!$L$15:$L$25))/12),0)</f>
        <v/>
      </c>
      <c r="BZ40" s="961">
        <f>IFERROR(BY40*(1+INDEX(Inputs!$P$15:$P$25,MATCH('Cash Flows - Strike'!BZ$2,Inputs!$L$15:$L$25))/12),0)</f>
        <v/>
      </c>
      <c r="CA40" s="961">
        <f>IFERROR(BZ40*(1+INDEX(Inputs!$P$15:$P$25,MATCH('Cash Flows - Strike'!CA$2,Inputs!$L$15:$L$25))/12),0)</f>
        <v/>
      </c>
      <c r="CB40" s="961">
        <f>IFERROR(CA40*(1+INDEX(Inputs!$P$15:$P$25,MATCH('Cash Flows - Strike'!CB$2,Inputs!$L$15:$L$25))/12),0)</f>
        <v/>
      </c>
      <c r="CC40" s="961">
        <f>IFERROR(CB40*(1+INDEX(Inputs!$P$15:$P$25,MATCH('Cash Flows - Strike'!CC$2,Inputs!$L$15:$L$25))/12),0)</f>
        <v/>
      </c>
      <c r="CD40" s="961">
        <f>IFERROR(CC40*(1+INDEX(Inputs!$P$15:$P$25,MATCH('Cash Flows - Strike'!CD$2,Inputs!$L$15:$L$25))/12),0)</f>
        <v/>
      </c>
      <c r="CE40" s="961">
        <f>IFERROR(CD40*(1+INDEX(Inputs!$P$15:$P$25,MATCH('Cash Flows - Strike'!CE$2,Inputs!$L$15:$L$25))/12),0)</f>
        <v/>
      </c>
      <c r="CF40" s="961">
        <f>IFERROR(CE40*(1+INDEX(Inputs!$P$15:$P$25,MATCH('Cash Flows - Strike'!CF$2,Inputs!$L$15:$L$25))/12),0)</f>
        <v/>
      </c>
      <c r="CG40" s="961">
        <f>IFERROR(CF40*(1+INDEX(Inputs!$P$15:$P$25,MATCH('Cash Flows - Strike'!CG$2,Inputs!$L$15:$L$25))/12),0)</f>
        <v/>
      </c>
      <c r="CH40" s="961">
        <f>IFERROR(CG40*(1+INDEX(Inputs!$P$15:$P$25,MATCH('Cash Flows - Strike'!CH$2,Inputs!$L$15:$L$25))/12),0)</f>
        <v/>
      </c>
      <c r="CI40" s="961">
        <f>IFERROR(CH40*(1+INDEX(Inputs!$P$15:$P$25,MATCH('Cash Flows - Strike'!CI$2,Inputs!$L$15:$L$25))/12),0)</f>
        <v/>
      </c>
      <c r="CJ40" s="961">
        <f>IFERROR(CI40*(1+INDEX(Inputs!$P$15:$P$25,MATCH('Cash Flows - Strike'!CJ$2,Inputs!$L$15:$L$25))/12),0)</f>
        <v/>
      </c>
      <c r="CK40" s="961">
        <f>IFERROR(CJ40*(1+INDEX(Inputs!$P$15:$P$25,MATCH('Cash Flows - Strike'!CK$2,Inputs!$L$15:$L$25))/12),0)</f>
        <v/>
      </c>
      <c r="CL40" s="961">
        <f>IFERROR(CK40*(1+INDEX(Inputs!$P$15:$P$25,MATCH('Cash Flows - Strike'!CL$2,Inputs!$L$15:$L$25))/12),0)</f>
        <v/>
      </c>
      <c r="CM40" s="961">
        <f>IFERROR(CL40*(1+INDEX(Inputs!$P$15:$P$25,MATCH('Cash Flows - Strike'!CM$2,Inputs!$L$15:$L$25))/12),0)</f>
        <v/>
      </c>
      <c r="CN40" s="961">
        <f>IFERROR(CM40*(1+INDEX(Inputs!$P$15:$P$25,MATCH('Cash Flows - Strike'!CN$2,Inputs!$L$15:$L$25))/12),0)</f>
        <v/>
      </c>
      <c r="CO40" s="961">
        <f>IFERROR(CN40*(1+INDEX(Inputs!$P$15:$P$25,MATCH('Cash Flows - Strike'!CO$2,Inputs!$L$15:$L$25))/12),0)</f>
        <v/>
      </c>
      <c r="CP40" s="961">
        <f>IFERROR(CO40*(1+INDEX(Inputs!$P$15:$P$25,MATCH('Cash Flows - Strike'!CP$2,Inputs!$L$15:$L$25))/12),0)</f>
        <v/>
      </c>
      <c r="CQ40" s="961">
        <f>IFERROR(CP40*(1+INDEX(Inputs!$P$15:$P$25,MATCH('Cash Flows - Strike'!CQ$2,Inputs!$L$15:$L$25))/12),0)</f>
        <v/>
      </c>
      <c r="CR40" s="961">
        <f>IFERROR(CQ40*(1+INDEX(Inputs!$P$15:$P$25,MATCH('Cash Flows - Strike'!CR$2,Inputs!$L$15:$L$25))/12),0)</f>
        <v/>
      </c>
      <c r="CS40" s="961">
        <f>IFERROR(CR40*(1+INDEX(Inputs!$P$15:$P$25,MATCH('Cash Flows - Strike'!CS$2,Inputs!$L$15:$L$25))/12),0)</f>
        <v/>
      </c>
      <c r="CT40" s="961">
        <f>IFERROR(CS40*(1+INDEX(Inputs!$P$15:$P$25,MATCH('Cash Flows - Strike'!CT$2,Inputs!$L$15:$L$25))/12),0)</f>
        <v/>
      </c>
      <c r="CU40" s="961">
        <f>IFERROR(CT40*(1+INDEX(Inputs!$P$15:$P$25,MATCH('Cash Flows - Strike'!CU$2,Inputs!$L$15:$L$25))/12),0)</f>
        <v/>
      </c>
      <c r="CV40" s="961">
        <f>IFERROR(CU40*(1+INDEX(Inputs!$P$15:$P$25,MATCH('Cash Flows - Strike'!CV$2,Inputs!$L$15:$L$25))/12),0)</f>
        <v/>
      </c>
      <c r="CW40" s="961">
        <f>IFERROR(CV40*(1+INDEX(Inputs!$P$15:$P$25,MATCH('Cash Flows - Strike'!CW$2,Inputs!$L$15:$L$25))/12),0)</f>
        <v/>
      </c>
      <c r="CX40" s="961">
        <f>IFERROR(CW40*(1+INDEX(Inputs!$P$15:$P$25,MATCH('Cash Flows - Strike'!CX$2,Inputs!$L$15:$L$25))/12),0)</f>
        <v/>
      </c>
      <c r="CY40" s="961">
        <f>IFERROR(CX40*(1+INDEX(Inputs!$P$15:$P$25,MATCH('Cash Flows - Strike'!CY$2,Inputs!$L$15:$L$25))/12),0)</f>
        <v/>
      </c>
      <c r="CZ40" s="961">
        <f>IFERROR(CY40*(1+INDEX(Inputs!$P$15:$P$25,MATCH('Cash Flows - Strike'!CZ$2,Inputs!$L$15:$L$25))/12),0)</f>
        <v/>
      </c>
      <c r="DA40" s="961">
        <f>IFERROR(CZ40*(1+INDEX(Inputs!$P$15:$P$25,MATCH('Cash Flows - Strike'!DA$2,Inputs!$L$15:$L$25))/12),0)</f>
        <v/>
      </c>
      <c r="DB40" s="961">
        <f>IFERROR(DA40*(1+INDEX(Inputs!$P$15:$P$25,MATCH('Cash Flows - Strike'!DB$2,Inputs!$L$15:$L$25))/12),0)</f>
        <v/>
      </c>
      <c r="DC40" s="961">
        <f>IFERROR(DB40*(1+INDEX(Inputs!$P$15:$P$25,MATCH('Cash Flows - Strike'!DC$2,Inputs!$L$15:$L$25))/12),0)</f>
        <v/>
      </c>
      <c r="DD40" s="961">
        <f>IFERROR(DC40*(1+INDEX(Inputs!$P$15:$P$25,MATCH('Cash Flows - Strike'!DD$2,Inputs!$L$15:$L$25))/12),0)</f>
        <v/>
      </c>
      <c r="DE40" s="961">
        <f>IFERROR(DD40*(1+INDEX(Inputs!$P$15:$P$25,MATCH('Cash Flows - Strike'!DE$2,Inputs!$L$15:$L$25))/12),0)</f>
        <v/>
      </c>
      <c r="DF40" s="961">
        <f>IFERROR(DE40*(1+INDEX(Inputs!$P$15:$P$25,MATCH('Cash Flows - Strike'!DF$2,Inputs!$L$15:$L$25))/12),0)</f>
        <v/>
      </c>
      <c r="DG40" s="961">
        <f>IFERROR(DF40*(1+INDEX(Inputs!$P$15:$P$25,MATCH('Cash Flows - Strike'!DG$2,Inputs!$L$15:$L$25))/12),0)</f>
        <v/>
      </c>
      <c r="DH40" s="961">
        <f>IFERROR(DG40*(1+INDEX(Inputs!$P$15:$P$25,MATCH('Cash Flows - Strike'!DH$2,Inputs!$L$15:$L$25))/12),0)</f>
        <v/>
      </c>
      <c r="DI40" s="961">
        <f>IFERROR(DH40*(1+INDEX(Inputs!$P$15:$P$25,MATCH('Cash Flows - Strike'!DI$2,Inputs!$L$15:$L$25))/12),0)</f>
        <v/>
      </c>
      <c r="DJ40" s="961">
        <f>IFERROR(DI40*(1+INDEX(Inputs!$P$15:$P$25,MATCH('Cash Flows - Strike'!DJ$2,Inputs!$L$15:$L$25))/12),0)</f>
        <v/>
      </c>
      <c r="DK40" s="961">
        <f>IFERROR(DJ40*(1+INDEX(Inputs!$P$15:$P$25,MATCH('Cash Flows - Strike'!DK$2,Inputs!$L$15:$L$25))/12),0)</f>
        <v/>
      </c>
      <c r="DL40" s="961">
        <f>IFERROR(DK40*(1+INDEX(Inputs!$P$15:$P$25,MATCH('Cash Flows - Strike'!DL$2,Inputs!$L$15:$L$25))/12),0)</f>
        <v/>
      </c>
      <c r="DM40" s="961">
        <f>IFERROR(DL40*(1+INDEX(Inputs!$P$15:$P$25,MATCH('Cash Flows - Strike'!DM$2,Inputs!$L$15:$L$25))/12),0)</f>
        <v/>
      </c>
      <c r="DN40" s="961">
        <f>IFERROR(DM40*(1+INDEX(Inputs!$P$15:$P$25,MATCH('Cash Flows - Strike'!DN$2,Inputs!$L$15:$L$25))/12),0)</f>
        <v/>
      </c>
      <c r="DO40" s="961">
        <f>IFERROR(DN40*(1+INDEX(Inputs!$P$15:$P$25,MATCH('Cash Flows - Strike'!DO$2,Inputs!$L$15:$L$25))/12),0)</f>
        <v/>
      </c>
      <c r="DP40" s="961">
        <f>IFERROR(DO40*(1+INDEX(Inputs!$P$15:$P$25,MATCH('Cash Flows - Strike'!DP$2,Inputs!$L$15:$L$25))/12),0)</f>
        <v/>
      </c>
      <c r="DQ40" s="961">
        <f>IFERROR(DP40*(1+INDEX(Inputs!$P$15:$P$25,MATCH('Cash Flows - Strike'!DQ$2,Inputs!$L$15:$L$25))/12),0)</f>
        <v/>
      </c>
      <c r="DR40" s="961">
        <f>IFERROR(DQ40*(1+INDEX(Inputs!$P$15:$P$25,MATCH('Cash Flows - Strike'!DR$2,Inputs!$L$15:$L$25))/12),0)</f>
        <v/>
      </c>
      <c r="DS40" s="961">
        <f>IFERROR(DR40*(1+INDEX(Inputs!$P$15:$P$25,MATCH('Cash Flows - Strike'!DS$2,Inputs!$L$15:$L$25))/12),0)</f>
        <v/>
      </c>
      <c r="DT40" s="961">
        <f>IFERROR(DS40*(1+INDEX(Inputs!$P$15:$P$25,MATCH('Cash Flows - Strike'!DT$2,Inputs!$L$15:$L$25))/12),0)</f>
        <v/>
      </c>
      <c r="DU40" s="961">
        <f>IFERROR(DT40*(1+INDEX(Inputs!$P$15:$P$25,MATCH('Cash Flows - Strike'!DU$2,Inputs!$L$15:$L$25))/12),0)</f>
        <v/>
      </c>
      <c r="DV40" s="961">
        <f>IFERROR(DU40*(1+INDEX(Inputs!$P$15:$P$25,MATCH('Cash Flows - Strike'!DV$2,Inputs!$L$15:$L$25))/12),0)</f>
        <v/>
      </c>
      <c r="DW40" s="961">
        <f>IFERROR(DV40*(1+INDEX(Inputs!$P$15:$P$25,MATCH('Cash Flows - Strike'!DW$2,Inputs!$L$15:$L$25))/12),0)</f>
        <v/>
      </c>
      <c r="DX40" s="961">
        <f>IFERROR(DW40*(1+INDEX(Inputs!$P$15:$P$25,MATCH('Cash Flows - Strike'!DX$2,Inputs!$L$15:$L$25))/12),0)</f>
        <v/>
      </c>
      <c r="DY40" s="961">
        <f>IFERROR(DX40*(1+INDEX(Inputs!$P$15:$P$25,MATCH('Cash Flows - Strike'!DY$2,Inputs!$L$15:$L$25))/12),0)</f>
        <v/>
      </c>
      <c r="DZ40" s="961">
        <f>IFERROR(DY40*(1+INDEX(Inputs!$P$15:$P$25,MATCH('Cash Flows - Strike'!DZ$2,Inputs!$L$15:$L$25))/12),0)</f>
        <v/>
      </c>
      <c r="EA40" s="961">
        <f>IFERROR(DZ40*(1+INDEX(Inputs!$P$15:$P$25,MATCH('Cash Flows - Strike'!EA$2,Inputs!$L$15:$L$25))/12),0)</f>
        <v/>
      </c>
      <c r="EB40" s="961">
        <f>IFERROR(EA40*(1+INDEX(Inputs!$P$15:$P$25,MATCH('Cash Flows - Strike'!EB$2,Inputs!$L$15:$L$25))/12),0)</f>
        <v/>
      </c>
      <c r="EC40" s="961">
        <f>IFERROR(EB40*(1+INDEX(Inputs!$P$15:$P$25,MATCH('Cash Flows - Strike'!EC$2,Inputs!$L$15:$L$25))/12),0)</f>
        <v/>
      </c>
      <c r="ED40" s="961">
        <f>IFERROR(EC40*(1+INDEX(Inputs!$P$15:$P$25,MATCH('Cash Flows - Strike'!ED$2,Inputs!$L$15:$L$25))/12),0)</f>
        <v/>
      </c>
      <c r="EE40" s="961">
        <f>IFERROR(ED40*(1+INDEX(Inputs!$P$15:$P$25,MATCH('Cash Flows - Strike'!EE$2,Inputs!$L$15:$L$25))/12),0)</f>
        <v/>
      </c>
      <c r="EF40" s="961">
        <f>IFERROR(EE40*(1+INDEX(Inputs!$P$15:$P$25,MATCH('Cash Flows - Strike'!EF$2,Inputs!$L$15:$L$25))/12),0)</f>
        <v/>
      </c>
      <c r="EG40" s="961">
        <f>IFERROR(EF40*(1+INDEX(Inputs!$P$15:$P$25,MATCH('Cash Flows - Strike'!EG$2,Inputs!$L$15:$L$25))/12),0)</f>
        <v/>
      </c>
      <c r="EH40" s="961">
        <f>IFERROR(EG40*(1+INDEX(Inputs!$P$15:$P$25,MATCH('Cash Flows - Strike'!EH$2,Inputs!$L$15:$L$25))/12),0)</f>
        <v/>
      </c>
      <c r="EI40" s="961">
        <f>IFERROR(EH40*(1+INDEX(Inputs!$P$15:$P$25,MATCH('Cash Flows - Strike'!EI$2,Inputs!$L$15:$L$25))/12),0)</f>
        <v/>
      </c>
      <c r="EJ40" s="961">
        <f>IFERROR(EI40*(1+INDEX(Inputs!$P$15:$P$25,MATCH('Cash Flows - Strike'!EJ$2,Inputs!$L$15:$L$25))/12),0)</f>
        <v/>
      </c>
      <c r="EK40" s="961">
        <f>IFERROR(EJ40*(1+INDEX(Inputs!$P$15:$P$25,MATCH('Cash Flows - Strike'!EK$2,Inputs!$L$15:$L$25))/12),0)</f>
        <v/>
      </c>
      <c r="EL40" s="961">
        <f>IFERROR(EK40*(1+INDEX(Inputs!$P$15:$P$25,MATCH('Cash Flows - Strike'!EL$2,Inputs!$L$15:$L$25))/12),0)</f>
        <v/>
      </c>
      <c r="EM40" s="961">
        <f>IFERROR(EL40*(1+INDEX(Inputs!$P$15:$P$25,MATCH('Cash Flows - Strike'!EM$2,Inputs!$L$15:$L$25))/12),0)</f>
        <v/>
      </c>
      <c r="EN40" s="961">
        <f>IFERROR(EM40*(1+INDEX(Inputs!$P$15:$P$25,MATCH('Cash Flows - Strike'!EN$2,Inputs!$L$15:$L$25))/12),0)</f>
        <v/>
      </c>
      <c r="EO40" s="961">
        <f>IFERROR(EN40*(1+INDEX(Inputs!$P$15:$P$25,MATCH('Cash Flows - Strike'!EO$2,Inputs!$L$15:$L$25))/12),0)</f>
        <v/>
      </c>
      <c r="EP40" s="961">
        <f>IFERROR(EO40*(1+INDEX(Inputs!$P$15:$P$25,MATCH('Cash Flows - Strike'!EP$2,Inputs!$L$15:$L$25))/12),0)</f>
        <v/>
      </c>
      <c r="EQ40" s="961">
        <f>IFERROR(EP40*(1+INDEX(Inputs!$P$15:$P$25,MATCH('Cash Flows - Strike'!EQ$2,Inputs!$L$15:$L$25))/12),0)</f>
        <v/>
      </c>
      <c r="ER40" s="961">
        <f>IFERROR(EQ40*(1+INDEX(Inputs!$P$15:$P$25,MATCH('Cash Flows - Strike'!ER$2,Inputs!$L$15:$L$25))/12),0)</f>
        <v/>
      </c>
      <c r="ES40" s="961">
        <f>IFERROR(ER40*(1+INDEX(Inputs!$P$15:$P$25,MATCH('Cash Flows - Strike'!ES$2,Inputs!$L$15:$L$25))/12),0)</f>
        <v/>
      </c>
      <c r="ET40" s="961">
        <f>IFERROR(ES40*(1+INDEX(Inputs!$P$15:$P$25,MATCH('Cash Flows - Strike'!ET$2,Inputs!$L$15:$L$25))/12),0)</f>
        <v/>
      </c>
      <c r="EU40" s="961">
        <f>IFERROR(ET40*(1+INDEX(Inputs!$P$15:$P$25,MATCH('Cash Flows - Strike'!EU$2,Inputs!$L$15:$L$25))/12),0)</f>
        <v/>
      </c>
      <c r="EV40" s="961">
        <f>IFERROR(EU40*(1+INDEX(Inputs!$P$15:$P$25,MATCH('Cash Flows - Strike'!EV$2,Inputs!$L$15:$L$25))/12),0)</f>
        <v/>
      </c>
    </row>
    <row r="41" ht="15" customHeight="1" s="546">
      <c r="C41" s="970">
        <f>R41</f>
        <v/>
      </c>
      <c r="D41" s="986" t="n"/>
      <c r="E41" s="987">
        <f>Inputs!I43</f>
        <v/>
      </c>
      <c r="F41" s="988">
        <f>Inputs!J43</f>
        <v/>
      </c>
      <c r="G41" s="961">
        <f>SUMIFS($U41:$EW41,$U$2:$EW$2,G$2)</f>
        <v/>
      </c>
      <c r="H41" s="961">
        <f>SUMIFS($U41:$EW41,$U$2:$EW$2,H$2)</f>
        <v/>
      </c>
      <c r="I41" s="961">
        <f>SUMIFS($U41:$EW41,$U$2:$EW$2,I$2)</f>
        <v/>
      </c>
      <c r="J41" s="961">
        <f>SUMIFS($U41:$EW41,$U$2:$EW$2,J$2)</f>
        <v/>
      </c>
      <c r="K41" s="961">
        <f>SUMIFS($U41:$EW41,$U$2:$EW$2,K$2)</f>
        <v/>
      </c>
      <c r="L41" s="961">
        <f>SUMIFS($U41:$EW41,$U$2:$EW$2,L$2)</f>
        <v/>
      </c>
      <c r="M41" s="961">
        <f>SUMIFS($U41:$EW41,$U$2:$EW$2,M$2)</f>
        <v/>
      </c>
      <c r="N41" s="961">
        <f>SUMIFS($U41:$EW41,$U$2:$EW$2,N$2)</f>
        <v/>
      </c>
      <c r="O41" s="961">
        <f>SUMIFS($U41:$EW41,$U$2:$EW$2,O$2)</f>
        <v/>
      </c>
      <c r="P41" s="962">
        <f>SUMIFS($U41:$EW41,$U$2:$EW$2,P$2)</f>
        <v/>
      </c>
      <c r="R41" s="759">
        <f>Inputs!G43</f>
        <v/>
      </c>
      <c r="U41" s="961">
        <f>(Inputs!$J43*Units)/12</f>
        <v/>
      </c>
      <c r="V41" s="961">
        <f>IFERROR(U41*(1+INDEX(Inputs!$P$15:$P$25,MATCH('Cash Flows - Strike'!V$2,Inputs!$L$15:$L$25))/12),0)</f>
        <v/>
      </c>
      <c r="W41" s="961">
        <f>IFERROR(V41*(1+INDEX(Inputs!$P$15:$P$25,MATCH('Cash Flows - Strike'!W$2,Inputs!$L$15:$L$25))/12),0)</f>
        <v/>
      </c>
      <c r="X41" s="961">
        <f>IFERROR(W41*(1+INDEX(Inputs!$P$15:$P$25,MATCH('Cash Flows - Strike'!X$2,Inputs!$L$15:$L$25))/12),0)</f>
        <v/>
      </c>
      <c r="Y41" s="961">
        <f>IFERROR(X41*(1+INDEX(Inputs!$P$15:$P$25,MATCH('Cash Flows - Strike'!Y$2,Inputs!$L$15:$L$25))/12),0)</f>
        <v/>
      </c>
      <c r="Z41" s="961">
        <f>IFERROR(Y41*(1+INDEX(Inputs!$P$15:$P$25,MATCH('Cash Flows - Strike'!Z$2,Inputs!$L$15:$L$25))/12),0)</f>
        <v/>
      </c>
      <c r="AA41" s="961">
        <f>IFERROR(Z41*(1+INDEX(Inputs!$P$15:$P$25,MATCH('Cash Flows - Strike'!AA$2,Inputs!$L$15:$L$25))/12),0)</f>
        <v/>
      </c>
      <c r="AB41" s="961">
        <f>IFERROR(AA41*(1+INDEX(Inputs!$P$15:$P$25,MATCH('Cash Flows - Strike'!AB$2,Inputs!$L$15:$L$25))/12),0)</f>
        <v/>
      </c>
      <c r="AC41" s="961">
        <f>IFERROR(AB41*(1+INDEX(Inputs!$P$15:$P$25,MATCH('Cash Flows - Strike'!AC$2,Inputs!$L$15:$L$25))/12),0)</f>
        <v/>
      </c>
      <c r="AD41" s="961">
        <f>IFERROR(AC41*(1+INDEX(Inputs!$P$15:$P$25,MATCH('Cash Flows - Strike'!AD$2,Inputs!$L$15:$L$25))/12),0)</f>
        <v/>
      </c>
      <c r="AE41" s="961">
        <f>IFERROR(AD41*(1+INDEX(Inputs!$P$15:$P$25,MATCH('Cash Flows - Strike'!AE$2,Inputs!$L$15:$L$25))/12),0)</f>
        <v/>
      </c>
      <c r="AF41" s="961">
        <f>IFERROR(AE41*(1+INDEX(Inputs!$P$15:$P$25,MATCH('Cash Flows - Strike'!AF$2,Inputs!$L$15:$L$25))/12),0)</f>
        <v/>
      </c>
      <c r="AG41" s="961">
        <f>IFERROR(AF41*(1+INDEX(Inputs!$P$15:$P$25,MATCH('Cash Flows - Strike'!AG$2,Inputs!$L$15:$L$25))/12),0)</f>
        <v/>
      </c>
      <c r="AH41" s="961">
        <f>IFERROR(AG41*(1+INDEX(Inputs!$P$15:$P$25,MATCH('Cash Flows - Strike'!AH$2,Inputs!$L$15:$L$25))/12),0)</f>
        <v/>
      </c>
      <c r="AI41" s="961">
        <f>IFERROR(AH41*(1+INDEX(Inputs!$P$15:$P$25,MATCH('Cash Flows - Strike'!AI$2,Inputs!$L$15:$L$25))/12),0)</f>
        <v/>
      </c>
      <c r="AJ41" s="961">
        <f>IFERROR(AI41*(1+INDEX(Inputs!$P$15:$P$25,MATCH('Cash Flows - Strike'!AJ$2,Inputs!$L$15:$L$25))/12),0)</f>
        <v/>
      </c>
      <c r="AK41" s="961">
        <f>IFERROR(AJ41*(1+INDEX(Inputs!$P$15:$P$25,MATCH('Cash Flows - Strike'!AK$2,Inputs!$L$15:$L$25))/12),0)</f>
        <v/>
      </c>
      <c r="AL41" s="961">
        <f>IFERROR(AK41*(1+INDEX(Inputs!$P$15:$P$25,MATCH('Cash Flows - Strike'!AL$2,Inputs!$L$15:$L$25))/12),0)</f>
        <v/>
      </c>
      <c r="AM41" s="961">
        <f>IFERROR(AL41*(1+INDEX(Inputs!$P$15:$P$25,MATCH('Cash Flows - Strike'!AM$2,Inputs!$L$15:$L$25))/12),0)</f>
        <v/>
      </c>
      <c r="AN41" s="961">
        <f>IFERROR(AM41*(1+INDEX(Inputs!$P$15:$P$25,MATCH('Cash Flows - Strike'!AN$2,Inputs!$L$15:$L$25))/12),0)</f>
        <v/>
      </c>
      <c r="AO41" s="961">
        <f>IFERROR(AN41*(1+INDEX(Inputs!$P$15:$P$25,MATCH('Cash Flows - Strike'!AO$2,Inputs!$L$15:$L$25))/12),0)</f>
        <v/>
      </c>
      <c r="AP41" s="961">
        <f>IFERROR(AO41*(1+INDEX(Inputs!$P$15:$P$25,MATCH('Cash Flows - Strike'!AP$2,Inputs!$L$15:$L$25))/12),0)</f>
        <v/>
      </c>
      <c r="AQ41" s="961">
        <f>IFERROR(AP41*(1+INDEX(Inputs!$P$15:$P$25,MATCH('Cash Flows - Strike'!AQ$2,Inputs!$L$15:$L$25))/12),0)</f>
        <v/>
      </c>
      <c r="AR41" s="961">
        <f>IFERROR(AQ41*(1+INDEX(Inputs!$P$15:$P$25,MATCH('Cash Flows - Strike'!AR$2,Inputs!$L$15:$L$25))/12),0)</f>
        <v/>
      </c>
      <c r="AS41" s="961">
        <f>IFERROR(AR41*(1+INDEX(Inputs!$P$15:$P$25,MATCH('Cash Flows - Strike'!AS$2,Inputs!$L$15:$L$25))/12),0)</f>
        <v/>
      </c>
      <c r="AT41" s="961">
        <f>IFERROR(AS41*(1+INDEX(Inputs!$P$15:$P$25,MATCH('Cash Flows - Strike'!AT$2,Inputs!$L$15:$L$25))/12),0)</f>
        <v/>
      </c>
      <c r="AU41" s="961">
        <f>IFERROR(AT41*(1+INDEX(Inputs!$P$15:$P$25,MATCH('Cash Flows - Strike'!AU$2,Inputs!$L$15:$L$25))/12),0)</f>
        <v/>
      </c>
      <c r="AV41" s="961">
        <f>IFERROR(AU41*(1+INDEX(Inputs!$P$15:$P$25,MATCH('Cash Flows - Strike'!AV$2,Inputs!$L$15:$L$25))/12),0)</f>
        <v/>
      </c>
      <c r="AW41" s="961">
        <f>IFERROR(AV41*(1+INDEX(Inputs!$P$15:$P$25,MATCH('Cash Flows - Strike'!AW$2,Inputs!$L$15:$L$25))/12),0)</f>
        <v/>
      </c>
      <c r="AX41" s="961">
        <f>IFERROR(AW41*(1+INDEX(Inputs!$P$15:$P$25,MATCH('Cash Flows - Strike'!AX$2,Inputs!$L$15:$L$25))/12),0)</f>
        <v/>
      </c>
      <c r="AY41" s="961">
        <f>IFERROR(AX41*(1+INDEX(Inputs!$P$15:$P$25,MATCH('Cash Flows - Strike'!AY$2,Inputs!$L$15:$L$25))/12),0)</f>
        <v/>
      </c>
      <c r="AZ41" s="961">
        <f>IFERROR(AY41*(1+INDEX(Inputs!$P$15:$P$25,MATCH('Cash Flows - Strike'!AZ$2,Inputs!$L$15:$L$25))/12),0)</f>
        <v/>
      </c>
      <c r="BA41" s="961">
        <f>IFERROR(AZ41*(1+INDEX(Inputs!$P$15:$P$25,MATCH('Cash Flows - Strike'!BA$2,Inputs!$L$15:$L$25))/12),0)</f>
        <v/>
      </c>
      <c r="BB41" s="961">
        <f>IFERROR(BA41*(1+INDEX(Inputs!$P$15:$P$25,MATCH('Cash Flows - Strike'!BB$2,Inputs!$L$15:$L$25))/12),0)</f>
        <v/>
      </c>
      <c r="BC41" s="961">
        <f>IFERROR(BB41*(1+INDEX(Inputs!$P$15:$P$25,MATCH('Cash Flows - Strike'!BC$2,Inputs!$L$15:$L$25))/12),0)</f>
        <v/>
      </c>
      <c r="BD41" s="961">
        <f>IFERROR(BC41*(1+INDEX(Inputs!$P$15:$P$25,MATCH('Cash Flows - Strike'!BD$2,Inputs!$L$15:$L$25))/12),0)</f>
        <v/>
      </c>
      <c r="BE41" s="961">
        <f>IFERROR(BD41*(1+INDEX(Inputs!$P$15:$P$25,MATCH('Cash Flows - Strike'!BE$2,Inputs!$L$15:$L$25))/12),0)</f>
        <v/>
      </c>
      <c r="BF41" s="961">
        <f>IFERROR(BE41*(1+INDEX(Inputs!$P$15:$P$25,MATCH('Cash Flows - Strike'!BF$2,Inputs!$L$15:$L$25))/12),0)</f>
        <v/>
      </c>
      <c r="BG41" s="961">
        <f>IFERROR(BF41*(1+INDEX(Inputs!$P$15:$P$25,MATCH('Cash Flows - Strike'!BG$2,Inputs!$L$15:$L$25))/12),0)</f>
        <v/>
      </c>
      <c r="BH41" s="961">
        <f>IFERROR(BG41*(1+INDEX(Inputs!$P$15:$P$25,MATCH('Cash Flows - Strike'!BH$2,Inputs!$L$15:$L$25))/12),0)</f>
        <v/>
      </c>
      <c r="BI41" s="961">
        <f>IFERROR(BH41*(1+INDEX(Inputs!$P$15:$P$25,MATCH('Cash Flows - Strike'!BI$2,Inputs!$L$15:$L$25))/12),0)</f>
        <v/>
      </c>
      <c r="BJ41" s="961">
        <f>IFERROR(BI41*(1+INDEX(Inputs!$P$15:$P$25,MATCH('Cash Flows - Strike'!BJ$2,Inputs!$L$15:$L$25))/12),0)</f>
        <v/>
      </c>
      <c r="BK41" s="961">
        <f>IFERROR(BJ41*(1+INDEX(Inputs!$P$15:$P$25,MATCH('Cash Flows - Strike'!BK$2,Inputs!$L$15:$L$25))/12),0)</f>
        <v/>
      </c>
      <c r="BL41" s="961">
        <f>IFERROR(BK41*(1+INDEX(Inputs!$P$15:$P$25,MATCH('Cash Flows - Strike'!BL$2,Inputs!$L$15:$L$25))/12),0)</f>
        <v/>
      </c>
      <c r="BM41" s="961">
        <f>IFERROR(BL41*(1+INDEX(Inputs!$P$15:$P$25,MATCH('Cash Flows - Strike'!BM$2,Inputs!$L$15:$L$25))/12),0)</f>
        <v/>
      </c>
      <c r="BN41" s="961">
        <f>IFERROR(BM41*(1+INDEX(Inputs!$P$15:$P$25,MATCH('Cash Flows - Strike'!BN$2,Inputs!$L$15:$L$25))/12),0)</f>
        <v/>
      </c>
      <c r="BO41" s="961">
        <f>IFERROR(BN41*(1+INDEX(Inputs!$P$15:$P$25,MATCH('Cash Flows - Strike'!BO$2,Inputs!$L$15:$L$25))/12),0)</f>
        <v/>
      </c>
      <c r="BP41" s="961">
        <f>IFERROR(BO41*(1+INDEX(Inputs!$P$15:$P$25,MATCH('Cash Flows - Strike'!BP$2,Inputs!$L$15:$L$25))/12),0)</f>
        <v/>
      </c>
      <c r="BQ41" s="961">
        <f>IFERROR(BP41*(1+INDEX(Inputs!$P$15:$P$25,MATCH('Cash Flows - Strike'!BQ$2,Inputs!$L$15:$L$25))/12),0)</f>
        <v/>
      </c>
      <c r="BR41" s="961">
        <f>IFERROR(BQ41*(1+INDEX(Inputs!$P$15:$P$25,MATCH('Cash Flows - Strike'!BR$2,Inputs!$L$15:$L$25))/12),0)</f>
        <v/>
      </c>
      <c r="BS41" s="961">
        <f>IFERROR(BR41*(1+INDEX(Inputs!$P$15:$P$25,MATCH('Cash Flows - Strike'!BS$2,Inputs!$L$15:$L$25))/12),0)</f>
        <v/>
      </c>
      <c r="BT41" s="961">
        <f>IFERROR(BS41*(1+INDEX(Inputs!$P$15:$P$25,MATCH('Cash Flows - Strike'!BT$2,Inputs!$L$15:$L$25))/12),0)</f>
        <v/>
      </c>
      <c r="BU41" s="961">
        <f>IFERROR(BT41*(1+INDEX(Inputs!$P$15:$P$25,MATCH('Cash Flows - Strike'!BU$2,Inputs!$L$15:$L$25))/12),0)</f>
        <v/>
      </c>
      <c r="BV41" s="961">
        <f>IFERROR(BU41*(1+INDEX(Inputs!$P$15:$P$25,MATCH('Cash Flows - Strike'!BV$2,Inputs!$L$15:$L$25))/12),0)</f>
        <v/>
      </c>
      <c r="BW41" s="961">
        <f>IFERROR(BV41*(1+INDEX(Inputs!$P$15:$P$25,MATCH('Cash Flows - Strike'!BW$2,Inputs!$L$15:$L$25))/12),0)</f>
        <v/>
      </c>
      <c r="BX41" s="961">
        <f>IFERROR(BW41*(1+INDEX(Inputs!$P$15:$P$25,MATCH('Cash Flows - Strike'!BX$2,Inputs!$L$15:$L$25))/12),0)</f>
        <v/>
      </c>
      <c r="BY41" s="961">
        <f>IFERROR(BX41*(1+INDEX(Inputs!$P$15:$P$25,MATCH('Cash Flows - Strike'!BY$2,Inputs!$L$15:$L$25))/12),0)</f>
        <v/>
      </c>
      <c r="BZ41" s="961">
        <f>IFERROR(BY41*(1+INDEX(Inputs!$P$15:$P$25,MATCH('Cash Flows - Strike'!BZ$2,Inputs!$L$15:$L$25))/12),0)</f>
        <v/>
      </c>
      <c r="CA41" s="961">
        <f>IFERROR(BZ41*(1+INDEX(Inputs!$P$15:$P$25,MATCH('Cash Flows - Strike'!CA$2,Inputs!$L$15:$L$25))/12),0)</f>
        <v/>
      </c>
      <c r="CB41" s="961">
        <f>IFERROR(CA41*(1+INDEX(Inputs!$P$15:$P$25,MATCH('Cash Flows - Strike'!CB$2,Inputs!$L$15:$L$25))/12),0)</f>
        <v/>
      </c>
      <c r="CC41" s="961">
        <f>IFERROR(CB41*(1+INDEX(Inputs!$P$15:$P$25,MATCH('Cash Flows - Strike'!CC$2,Inputs!$L$15:$L$25))/12),0)</f>
        <v/>
      </c>
      <c r="CD41" s="961">
        <f>IFERROR(CC41*(1+INDEX(Inputs!$P$15:$P$25,MATCH('Cash Flows - Strike'!CD$2,Inputs!$L$15:$L$25))/12),0)</f>
        <v/>
      </c>
      <c r="CE41" s="961">
        <f>IFERROR(CD41*(1+INDEX(Inputs!$P$15:$P$25,MATCH('Cash Flows - Strike'!CE$2,Inputs!$L$15:$L$25))/12),0)</f>
        <v/>
      </c>
      <c r="CF41" s="961">
        <f>IFERROR(CE41*(1+INDEX(Inputs!$P$15:$P$25,MATCH('Cash Flows - Strike'!CF$2,Inputs!$L$15:$L$25))/12),0)</f>
        <v/>
      </c>
      <c r="CG41" s="961">
        <f>IFERROR(CF41*(1+INDEX(Inputs!$P$15:$P$25,MATCH('Cash Flows - Strike'!CG$2,Inputs!$L$15:$L$25))/12),0)</f>
        <v/>
      </c>
      <c r="CH41" s="961">
        <f>IFERROR(CG41*(1+INDEX(Inputs!$P$15:$P$25,MATCH('Cash Flows - Strike'!CH$2,Inputs!$L$15:$L$25))/12),0)</f>
        <v/>
      </c>
      <c r="CI41" s="961">
        <f>IFERROR(CH41*(1+INDEX(Inputs!$P$15:$P$25,MATCH('Cash Flows - Strike'!CI$2,Inputs!$L$15:$L$25))/12),0)</f>
        <v/>
      </c>
      <c r="CJ41" s="961">
        <f>IFERROR(CI41*(1+INDEX(Inputs!$P$15:$P$25,MATCH('Cash Flows - Strike'!CJ$2,Inputs!$L$15:$L$25))/12),0)</f>
        <v/>
      </c>
      <c r="CK41" s="961">
        <f>IFERROR(CJ41*(1+INDEX(Inputs!$P$15:$P$25,MATCH('Cash Flows - Strike'!CK$2,Inputs!$L$15:$L$25))/12),0)</f>
        <v/>
      </c>
      <c r="CL41" s="961">
        <f>IFERROR(CK41*(1+INDEX(Inputs!$P$15:$P$25,MATCH('Cash Flows - Strike'!CL$2,Inputs!$L$15:$L$25))/12),0)</f>
        <v/>
      </c>
      <c r="CM41" s="961">
        <f>IFERROR(CL41*(1+INDEX(Inputs!$P$15:$P$25,MATCH('Cash Flows - Strike'!CM$2,Inputs!$L$15:$L$25))/12),0)</f>
        <v/>
      </c>
      <c r="CN41" s="961">
        <f>IFERROR(CM41*(1+INDEX(Inputs!$P$15:$P$25,MATCH('Cash Flows - Strike'!CN$2,Inputs!$L$15:$L$25))/12),0)</f>
        <v/>
      </c>
      <c r="CO41" s="961">
        <f>IFERROR(CN41*(1+INDEX(Inputs!$P$15:$P$25,MATCH('Cash Flows - Strike'!CO$2,Inputs!$L$15:$L$25))/12),0)</f>
        <v/>
      </c>
      <c r="CP41" s="961">
        <f>IFERROR(CO41*(1+INDEX(Inputs!$P$15:$P$25,MATCH('Cash Flows - Strike'!CP$2,Inputs!$L$15:$L$25))/12),0)</f>
        <v/>
      </c>
      <c r="CQ41" s="961">
        <f>IFERROR(CP41*(1+INDEX(Inputs!$P$15:$P$25,MATCH('Cash Flows - Strike'!CQ$2,Inputs!$L$15:$L$25))/12),0)</f>
        <v/>
      </c>
      <c r="CR41" s="961">
        <f>IFERROR(CQ41*(1+INDEX(Inputs!$P$15:$P$25,MATCH('Cash Flows - Strike'!CR$2,Inputs!$L$15:$L$25))/12),0)</f>
        <v/>
      </c>
      <c r="CS41" s="961">
        <f>IFERROR(CR41*(1+INDEX(Inputs!$P$15:$P$25,MATCH('Cash Flows - Strike'!CS$2,Inputs!$L$15:$L$25))/12),0)</f>
        <v/>
      </c>
      <c r="CT41" s="961">
        <f>IFERROR(CS41*(1+INDEX(Inputs!$P$15:$P$25,MATCH('Cash Flows - Strike'!CT$2,Inputs!$L$15:$L$25))/12),0)</f>
        <v/>
      </c>
      <c r="CU41" s="961">
        <f>IFERROR(CT41*(1+INDEX(Inputs!$P$15:$P$25,MATCH('Cash Flows - Strike'!CU$2,Inputs!$L$15:$L$25))/12),0)</f>
        <v/>
      </c>
      <c r="CV41" s="961">
        <f>IFERROR(CU41*(1+INDEX(Inputs!$P$15:$P$25,MATCH('Cash Flows - Strike'!CV$2,Inputs!$L$15:$L$25))/12),0)</f>
        <v/>
      </c>
      <c r="CW41" s="961">
        <f>IFERROR(CV41*(1+INDEX(Inputs!$P$15:$P$25,MATCH('Cash Flows - Strike'!CW$2,Inputs!$L$15:$L$25))/12),0)</f>
        <v/>
      </c>
      <c r="CX41" s="961">
        <f>IFERROR(CW41*(1+INDEX(Inputs!$P$15:$P$25,MATCH('Cash Flows - Strike'!CX$2,Inputs!$L$15:$L$25))/12),0)</f>
        <v/>
      </c>
      <c r="CY41" s="961">
        <f>IFERROR(CX41*(1+INDEX(Inputs!$P$15:$P$25,MATCH('Cash Flows - Strike'!CY$2,Inputs!$L$15:$L$25))/12),0)</f>
        <v/>
      </c>
      <c r="CZ41" s="961">
        <f>IFERROR(CY41*(1+INDEX(Inputs!$P$15:$P$25,MATCH('Cash Flows - Strike'!CZ$2,Inputs!$L$15:$L$25))/12),0)</f>
        <v/>
      </c>
      <c r="DA41" s="961">
        <f>IFERROR(CZ41*(1+INDEX(Inputs!$P$15:$P$25,MATCH('Cash Flows - Strike'!DA$2,Inputs!$L$15:$L$25))/12),0)</f>
        <v/>
      </c>
      <c r="DB41" s="961">
        <f>IFERROR(DA41*(1+INDEX(Inputs!$P$15:$P$25,MATCH('Cash Flows - Strike'!DB$2,Inputs!$L$15:$L$25))/12),0)</f>
        <v/>
      </c>
      <c r="DC41" s="961">
        <f>IFERROR(DB41*(1+INDEX(Inputs!$P$15:$P$25,MATCH('Cash Flows - Strike'!DC$2,Inputs!$L$15:$L$25))/12),0)</f>
        <v/>
      </c>
      <c r="DD41" s="961">
        <f>IFERROR(DC41*(1+INDEX(Inputs!$P$15:$P$25,MATCH('Cash Flows - Strike'!DD$2,Inputs!$L$15:$L$25))/12),0)</f>
        <v/>
      </c>
      <c r="DE41" s="961">
        <f>IFERROR(DD41*(1+INDEX(Inputs!$P$15:$P$25,MATCH('Cash Flows - Strike'!DE$2,Inputs!$L$15:$L$25))/12),0)</f>
        <v/>
      </c>
      <c r="DF41" s="961">
        <f>IFERROR(DE41*(1+INDEX(Inputs!$P$15:$P$25,MATCH('Cash Flows - Strike'!DF$2,Inputs!$L$15:$L$25))/12),0)</f>
        <v/>
      </c>
      <c r="DG41" s="961">
        <f>IFERROR(DF41*(1+INDEX(Inputs!$P$15:$P$25,MATCH('Cash Flows - Strike'!DG$2,Inputs!$L$15:$L$25))/12),0)</f>
        <v/>
      </c>
      <c r="DH41" s="961">
        <f>IFERROR(DG41*(1+INDEX(Inputs!$P$15:$P$25,MATCH('Cash Flows - Strike'!DH$2,Inputs!$L$15:$L$25))/12),0)</f>
        <v/>
      </c>
      <c r="DI41" s="961">
        <f>IFERROR(DH41*(1+INDEX(Inputs!$P$15:$P$25,MATCH('Cash Flows - Strike'!DI$2,Inputs!$L$15:$L$25))/12),0)</f>
        <v/>
      </c>
      <c r="DJ41" s="961">
        <f>IFERROR(DI41*(1+INDEX(Inputs!$P$15:$P$25,MATCH('Cash Flows - Strike'!DJ$2,Inputs!$L$15:$L$25))/12),0)</f>
        <v/>
      </c>
      <c r="DK41" s="961">
        <f>IFERROR(DJ41*(1+INDEX(Inputs!$P$15:$P$25,MATCH('Cash Flows - Strike'!DK$2,Inputs!$L$15:$L$25))/12),0)</f>
        <v/>
      </c>
      <c r="DL41" s="961">
        <f>IFERROR(DK41*(1+INDEX(Inputs!$P$15:$P$25,MATCH('Cash Flows - Strike'!DL$2,Inputs!$L$15:$L$25))/12),0)</f>
        <v/>
      </c>
      <c r="DM41" s="961">
        <f>IFERROR(DL41*(1+INDEX(Inputs!$P$15:$P$25,MATCH('Cash Flows - Strike'!DM$2,Inputs!$L$15:$L$25))/12),0)</f>
        <v/>
      </c>
      <c r="DN41" s="961">
        <f>IFERROR(DM41*(1+INDEX(Inputs!$P$15:$P$25,MATCH('Cash Flows - Strike'!DN$2,Inputs!$L$15:$L$25))/12),0)</f>
        <v/>
      </c>
      <c r="DO41" s="961">
        <f>IFERROR(DN41*(1+INDEX(Inputs!$P$15:$P$25,MATCH('Cash Flows - Strike'!DO$2,Inputs!$L$15:$L$25))/12),0)</f>
        <v/>
      </c>
      <c r="DP41" s="961">
        <f>IFERROR(DO41*(1+INDEX(Inputs!$P$15:$P$25,MATCH('Cash Flows - Strike'!DP$2,Inputs!$L$15:$L$25))/12),0)</f>
        <v/>
      </c>
      <c r="DQ41" s="961">
        <f>IFERROR(DP41*(1+INDEX(Inputs!$P$15:$P$25,MATCH('Cash Flows - Strike'!DQ$2,Inputs!$L$15:$L$25))/12),0)</f>
        <v/>
      </c>
      <c r="DR41" s="961">
        <f>IFERROR(DQ41*(1+INDEX(Inputs!$P$15:$P$25,MATCH('Cash Flows - Strike'!DR$2,Inputs!$L$15:$L$25))/12),0)</f>
        <v/>
      </c>
      <c r="DS41" s="961">
        <f>IFERROR(DR41*(1+INDEX(Inputs!$P$15:$P$25,MATCH('Cash Flows - Strike'!DS$2,Inputs!$L$15:$L$25))/12),0)</f>
        <v/>
      </c>
      <c r="DT41" s="961">
        <f>IFERROR(DS41*(1+INDEX(Inputs!$P$15:$P$25,MATCH('Cash Flows - Strike'!DT$2,Inputs!$L$15:$L$25))/12),0)</f>
        <v/>
      </c>
      <c r="DU41" s="961">
        <f>IFERROR(DT41*(1+INDEX(Inputs!$P$15:$P$25,MATCH('Cash Flows - Strike'!DU$2,Inputs!$L$15:$L$25))/12),0)</f>
        <v/>
      </c>
      <c r="DV41" s="961">
        <f>IFERROR(DU41*(1+INDEX(Inputs!$P$15:$P$25,MATCH('Cash Flows - Strike'!DV$2,Inputs!$L$15:$L$25))/12),0)</f>
        <v/>
      </c>
      <c r="DW41" s="961">
        <f>IFERROR(DV41*(1+INDEX(Inputs!$P$15:$P$25,MATCH('Cash Flows - Strike'!DW$2,Inputs!$L$15:$L$25))/12),0)</f>
        <v/>
      </c>
      <c r="DX41" s="961">
        <f>IFERROR(DW41*(1+INDEX(Inputs!$P$15:$P$25,MATCH('Cash Flows - Strike'!DX$2,Inputs!$L$15:$L$25))/12),0)</f>
        <v/>
      </c>
      <c r="DY41" s="961">
        <f>IFERROR(DX41*(1+INDEX(Inputs!$P$15:$P$25,MATCH('Cash Flows - Strike'!DY$2,Inputs!$L$15:$L$25))/12),0)</f>
        <v/>
      </c>
      <c r="DZ41" s="961">
        <f>IFERROR(DY41*(1+INDEX(Inputs!$P$15:$P$25,MATCH('Cash Flows - Strike'!DZ$2,Inputs!$L$15:$L$25))/12),0)</f>
        <v/>
      </c>
      <c r="EA41" s="961">
        <f>IFERROR(DZ41*(1+INDEX(Inputs!$P$15:$P$25,MATCH('Cash Flows - Strike'!EA$2,Inputs!$L$15:$L$25))/12),0)</f>
        <v/>
      </c>
      <c r="EB41" s="961">
        <f>IFERROR(EA41*(1+INDEX(Inputs!$P$15:$P$25,MATCH('Cash Flows - Strike'!EB$2,Inputs!$L$15:$L$25))/12),0)</f>
        <v/>
      </c>
      <c r="EC41" s="961">
        <f>IFERROR(EB41*(1+INDEX(Inputs!$P$15:$P$25,MATCH('Cash Flows - Strike'!EC$2,Inputs!$L$15:$L$25))/12),0)</f>
        <v/>
      </c>
      <c r="ED41" s="961">
        <f>IFERROR(EC41*(1+INDEX(Inputs!$P$15:$P$25,MATCH('Cash Flows - Strike'!ED$2,Inputs!$L$15:$L$25))/12),0)</f>
        <v/>
      </c>
      <c r="EE41" s="961">
        <f>IFERROR(ED41*(1+INDEX(Inputs!$P$15:$P$25,MATCH('Cash Flows - Strike'!EE$2,Inputs!$L$15:$L$25))/12),0)</f>
        <v/>
      </c>
      <c r="EF41" s="961">
        <f>IFERROR(EE41*(1+INDEX(Inputs!$P$15:$P$25,MATCH('Cash Flows - Strike'!EF$2,Inputs!$L$15:$L$25))/12),0)</f>
        <v/>
      </c>
      <c r="EG41" s="961">
        <f>IFERROR(EF41*(1+INDEX(Inputs!$P$15:$P$25,MATCH('Cash Flows - Strike'!EG$2,Inputs!$L$15:$L$25))/12),0)</f>
        <v/>
      </c>
      <c r="EH41" s="961">
        <f>IFERROR(EG41*(1+INDEX(Inputs!$P$15:$P$25,MATCH('Cash Flows - Strike'!EH$2,Inputs!$L$15:$L$25))/12),0)</f>
        <v/>
      </c>
      <c r="EI41" s="961">
        <f>IFERROR(EH41*(1+INDEX(Inputs!$P$15:$P$25,MATCH('Cash Flows - Strike'!EI$2,Inputs!$L$15:$L$25))/12),0)</f>
        <v/>
      </c>
      <c r="EJ41" s="961">
        <f>IFERROR(EI41*(1+INDEX(Inputs!$P$15:$P$25,MATCH('Cash Flows - Strike'!EJ$2,Inputs!$L$15:$L$25))/12),0)</f>
        <v/>
      </c>
      <c r="EK41" s="961">
        <f>IFERROR(EJ41*(1+INDEX(Inputs!$P$15:$P$25,MATCH('Cash Flows - Strike'!EK$2,Inputs!$L$15:$L$25))/12),0)</f>
        <v/>
      </c>
      <c r="EL41" s="961">
        <f>IFERROR(EK41*(1+INDEX(Inputs!$P$15:$P$25,MATCH('Cash Flows - Strike'!EL$2,Inputs!$L$15:$L$25))/12),0)</f>
        <v/>
      </c>
      <c r="EM41" s="961">
        <f>IFERROR(EL41*(1+INDEX(Inputs!$P$15:$P$25,MATCH('Cash Flows - Strike'!EM$2,Inputs!$L$15:$L$25))/12),0)</f>
        <v/>
      </c>
      <c r="EN41" s="961">
        <f>IFERROR(EM41*(1+INDEX(Inputs!$P$15:$P$25,MATCH('Cash Flows - Strike'!EN$2,Inputs!$L$15:$L$25))/12),0)</f>
        <v/>
      </c>
      <c r="EO41" s="961">
        <f>IFERROR(EN41*(1+INDEX(Inputs!$P$15:$P$25,MATCH('Cash Flows - Strike'!EO$2,Inputs!$L$15:$L$25))/12),0)</f>
        <v/>
      </c>
      <c r="EP41" s="961">
        <f>IFERROR(EO41*(1+INDEX(Inputs!$P$15:$P$25,MATCH('Cash Flows - Strike'!EP$2,Inputs!$L$15:$L$25))/12),0)</f>
        <v/>
      </c>
      <c r="EQ41" s="961">
        <f>IFERROR(EP41*(1+INDEX(Inputs!$P$15:$P$25,MATCH('Cash Flows - Strike'!EQ$2,Inputs!$L$15:$L$25))/12),0)</f>
        <v/>
      </c>
      <c r="ER41" s="961">
        <f>IFERROR(EQ41*(1+INDEX(Inputs!$P$15:$P$25,MATCH('Cash Flows - Strike'!ER$2,Inputs!$L$15:$L$25))/12),0)</f>
        <v/>
      </c>
      <c r="ES41" s="961">
        <f>IFERROR(ER41*(1+INDEX(Inputs!$P$15:$P$25,MATCH('Cash Flows - Strike'!ES$2,Inputs!$L$15:$L$25))/12),0)</f>
        <v/>
      </c>
      <c r="ET41" s="961">
        <f>IFERROR(ES41*(1+INDEX(Inputs!$P$15:$P$25,MATCH('Cash Flows - Strike'!ET$2,Inputs!$L$15:$L$25))/12),0)</f>
        <v/>
      </c>
      <c r="EU41" s="961">
        <f>IFERROR(ET41*(1+INDEX(Inputs!$P$15:$P$25,MATCH('Cash Flows - Strike'!EU$2,Inputs!$L$15:$L$25))/12),0)</f>
        <v/>
      </c>
      <c r="EV41" s="961">
        <f>IFERROR(EU41*(1+INDEX(Inputs!$P$15:$P$25,MATCH('Cash Flows - Strike'!EV$2,Inputs!$L$15:$L$25))/12),0)</f>
        <v/>
      </c>
    </row>
    <row r="42" ht="15" customHeight="1" s="546">
      <c r="C42" s="977">
        <f>R42</f>
        <v/>
      </c>
      <c r="D42" s="940" t="n"/>
      <c r="E42" s="978">
        <f>Inputs!I44</f>
        <v/>
      </c>
      <c r="F42" s="990" t="n"/>
      <c r="G42" s="979">
        <f>SUMIFS($U42:$EW42,$U$2:$EW$2,G$2)</f>
        <v/>
      </c>
      <c r="H42" s="961">
        <f>SUMIFS($U42:$EW42,$U$2:$EW$2,H$2)</f>
        <v/>
      </c>
      <c r="I42" s="961">
        <f>SUMIFS($U42:$EW42,$U$2:$EW$2,I$2)</f>
        <v/>
      </c>
      <c r="J42" s="961">
        <f>SUMIFS($U42:$EW42,$U$2:$EW$2,J$2)</f>
        <v/>
      </c>
      <c r="K42" s="961">
        <f>SUMIFS($U42:$EW42,$U$2:$EW$2,K$2)</f>
        <v/>
      </c>
      <c r="L42" s="961">
        <f>SUMIFS($U42:$EW42,$U$2:$EW$2,L$2)</f>
        <v/>
      </c>
      <c r="M42" s="961">
        <f>SUMIFS($U42:$EW42,$U$2:$EW$2,M$2)</f>
        <v/>
      </c>
      <c r="N42" s="961">
        <f>SUMIFS($U42:$EW42,$U$2:$EW$2,N$2)</f>
        <v/>
      </c>
      <c r="O42" s="961">
        <f>SUMIFS($U42:$EW42,$U$2:$EW$2,O$2)</f>
        <v/>
      </c>
      <c r="P42" s="962">
        <f>SUMIFS($U42:$EW42,$U$2:$EW$2,P$2)</f>
        <v/>
      </c>
      <c r="R42" s="940" t="inlineStr">
        <is>
          <t>TOTAL OPERATING EXPENSES</t>
        </is>
      </c>
      <c r="U42" s="979">
        <f>SUM(U28:U41)</f>
        <v/>
      </c>
      <c r="V42" s="979">
        <f>SUM(V28:V41)</f>
        <v/>
      </c>
      <c r="W42" s="979">
        <f>SUM(W28:W41)</f>
        <v/>
      </c>
      <c r="X42" s="979">
        <f>SUM(X28:X41)</f>
        <v/>
      </c>
      <c r="Y42" s="979">
        <f>SUM(Y28:Y41)</f>
        <v/>
      </c>
      <c r="Z42" s="979">
        <f>SUM(Z28:Z41)</f>
        <v/>
      </c>
      <c r="AA42" s="979">
        <f>SUM(AA28:AA41)</f>
        <v/>
      </c>
      <c r="AB42" s="979">
        <f>SUM(AB28:AB41)</f>
        <v/>
      </c>
      <c r="AC42" s="979">
        <f>SUM(AC28:AC41)</f>
        <v/>
      </c>
      <c r="AD42" s="979">
        <f>SUM(AD28:AD41)</f>
        <v/>
      </c>
      <c r="AE42" s="979">
        <f>SUM(AE28:AE41)</f>
        <v/>
      </c>
      <c r="AF42" s="979">
        <f>SUM(AF28:AF41)</f>
        <v/>
      </c>
      <c r="AG42" s="979">
        <f>SUM(AG28:AG41)</f>
        <v/>
      </c>
      <c r="AH42" s="979">
        <f>SUM(AH28:AH41)</f>
        <v/>
      </c>
      <c r="AI42" s="979">
        <f>SUM(AI28:AI41)</f>
        <v/>
      </c>
      <c r="AJ42" s="979">
        <f>SUM(AJ28:AJ41)</f>
        <v/>
      </c>
      <c r="AK42" s="979">
        <f>SUM(AK28:AK41)</f>
        <v/>
      </c>
      <c r="AL42" s="979">
        <f>SUM(AL28:AL41)</f>
        <v/>
      </c>
      <c r="AM42" s="979">
        <f>SUM(AM28:AM41)</f>
        <v/>
      </c>
      <c r="AN42" s="979">
        <f>SUM(AN28:AN41)</f>
        <v/>
      </c>
      <c r="AO42" s="979">
        <f>SUM(AO28:AO41)</f>
        <v/>
      </c>
      <c r="AP42" s="979">
        <f>SUM(AP28:AP41)</f>
        <v/>
      </c>
      <c r="AQ42" s="979">
        <f>SUM(AQ28:AQ41)</f>
        <v/>
      </c>
      <c r="AR42" s="979">
        <f>SUM(AR28:AR41)</f>
        <v/>
      </c>
      <c r="AS42" s="979">
        <f>SUM(AS28:AS41)</f>
        <v/>
      </c>
      <c r="AT42" s="979">
        <f>SUM(AT28:AT41)</f>
        <v/>
      </c>
      <c r="AU42" s="979">
        <f>SUM(AU28:AU41)</f>
        <v/>
      </c>
      <c r="AV42" s="979">
        <f>SUM(AV28:AV41)</f>
        <v/>
      </c>
      <c r="AW42" s="979">
        <f>SUM(AW28:AW41)</f>
        <v/>
      </c>
      <c r="AX42" s="979">
        <f>SUM(AX28:AX41)</f>
        <v/>
      </c>
      <c r="AY42" s="979">
        <f>SUM(AY28:AY41)</f>
        <v/>
      </c>
      <c r="AZ42" s="979">
        <f>SUM(AZ28:AZ41)</f>
        <v/>
      </c>
      <c r="BA42" s="979">
        <f>SUM(BA28:BA41)</f>
        <v/>
      </c>
      <c r="BB42" s="979">
        <f>SUM(BB28:BB41)</f>
        <v/>
      </c>
      <c r="BC42" s="979">
        <f>SUM(BC28:BC41)</f>
        <v/>
      </c>
      <c r="BD42" s="979">
        <f>SUM(BD28:BD41)</f>
        <v/>
      </c>
      <c r="BE42" s="979">
        <f>SUM(BE28:BE41)</f>
        <v/>
      </c>
      <c r="BF42" s="979">
        <f>SUM(BF28:BF41)</f>
        <v/>
      </c>
      <c r="BG42" s="979">
        <f>SUM(BG28:BG41)</f>
        <v/>
      </c>
      <c r="BH42" s="979">
        <f>SUM(BH28:BH41)</f>
        <v/>
      </c>
      <c r="BI42" s="979">
        <f>SUM(BI28:BI41)</f>
        <v/>
      </c>
      <c r="BJ42" s="979">
        <f>SUM(BJ28:BJ41)</f>
        <v/>
      </c>
      <c r="BK42" s="979">
        <f>SUM(BK28:BK41)</f>
        <v/>
      </c>
      <c r="BL42" s="979">
        <f>SUM(BL28:BL41)</f>
        <v/>
      </c>
      <c r="BM42" s="979">
        <f>SUM(BM28:BM41)</f>
        <v/>
      </c>
      <c r="BN42" s="979">
        <f>SUM(BN28:BN41)</f>
        <v/>
      </c>
      <c r="BO42" s="979">
        <f>SUM(BO28:BO41)</f>
        <v/>
      </c>
      <c r="BP42" s="979">
        <f>SUM(BP28:BP41)</f>
        <v/>
      </c>
      <c r="BQ42" s="979">
        <f>SUM(BQ28:BQ41)</f>
        <v/>
      </c>
      <c r="BR42" s="979">
        <f>SUM(BR28:BR41)</f>
        <v/>
      </c>
      <c r="BS42" s="979">
        <f>SUM(BS28:BS41)</f>
        <v/>
      </c>
      <c r="BT42" s="979">
        <f>SUM(BT28:BT41)</f>
        <v/>
      </c>
      <c r="BU42" s="979">
        <f>SUM(BU28:BU41)</f>
        <v/>
      </c>
      <c r="BV42" s="979">
        <f>SUM(BV28:BV41)</f>
        <v/>
      </c>
      <c r="BW42" s="979">
        <f>SUM(BW28:BW41)</f>
        <v/>
      </c>
      <c r="BX42" s="979">
        <f>SUM(BX28:BX41)</f>
        <v/>
      </c>
      <c r="BY42" s="979">
        <f>SUM(BY28:BY41)</f>
        <v/>
      </c>
      <c r="BZ42" s="979">
        <f>SUM(BZ28:BZ41)</f>
        <v/>
      </c>
      <c r="CA42" s="979">
        <f>SUM(CA28:CA41)</f>
        <v/>
      </c>
      <c r="CB42" s="979">
        <f>SUM(CB28:CB41)</f>
        <v/>
      </c>
      <c r="CC42" s="979">
        <f>SUM(CC28:CC41)</f>
        <v/>
      </c>
      <c r="CD42" s="979">
        <f>SUM(CD28:CD41)</f>
        <v/>
      </c>
      <c r="CE42" s="979">
        <f>SUM(CE28:CE41)</f>
        <v/>
      </c>
      <c r="CF42" s="979">
        <f>SUM(CF28:CF41)</f>
        <v/>
      </c>
      <c r="CG42" s="979">
        <f>SUM(CG28:CG41)</f>
        <v/>
      </c>
      <c r="CH42" s="979">
        <f>SUM(CH28:CH41)</f>
        <v/>
      </c>
      <c r="CI42" s="979">
        <f>SUM(CI28:CI41)</f>
        <v/>
      </c>
      <c r="CJ42" s="979">
        <f>SUM(CJ28:CJ41)</f>
        <v/>
      </c>
      <c r="CK42" s="979">
        <f>SUM(CK28:CK41)</f>
        <v/>
      </c>
      <c r="CL42" s="979">
        <f>SUM(CL28:CL41)</f>
        <v/>
      </c>
      <c r="CM42" s="979">
        <f>SUM(CM28:CM41)</f>
        <v/>
      </c>
      <c r="CN42" s="979">
        <f>SUM(CN28:CN41)</f>
        <v/>
      </c>
      <c r="CO42" s="979">
        <f>SUM(CO28:CO41)</f>
        <v/>
      </c>
      <c r="CP42" s="979">
        <f>SUM(CP28:CP41)</f>
        <v/>
      </c>
      <c r="CQ42" s="979">
        <f>SUM(CQ28:CQ41)</f>
        <v/>
      </c>
      <c r="CR42" s="979">
        <f>SUM(CR28:CR41)</f>
        <v/>
      </c>
      <c r="CS42" s="979">
        <f>SUM(CS28:CS41)</f>
        <v/>
      </c>
      <c r="CT42" s="979">
        <f>SUM(CT28:CT41)</f>
        <v/>
      </c>
      <c r="CU42" s="979">
        <f>SUM(CU28:CU41)</f>
        <v/>
      </c>
      <c r="CV42" s="979">
        <f>SUM(CV28:CV41)</f>
        <v/>
      </c>
      <c r="CW42" s="979">
        <f>SUM(CW28:CW41)</f>
        <v/>
      </c>
      <c r="CX42" s="979">
        <f>SUM(CX28:CX41)</f>
        <v/>
      </c>
      <c r="CY42" s="979">
        <f>SUM(CY28:CY41)</f>
        <v/>
      </c>
      <c r="CZ42" s="979">
        <f>SUM(CZ28:CZ41)</f>
        <v/>
      </c>
      <c r="DA42" s="979">
        <f>SUM(DA28:DA41)</f>
        <v/>
      </c>
      <c r="DB42" s="979">
        <f>SUM(DB28:DB41)</f>
        <v/>
      </c>
      <c r="DC42" s="979">
        <f>SUM(DC28:DC41)</f>
        <v/>
      </c>
      <c r="DD42" s="979">
        <f>SUM(DD28:DD41)</f>
        <v/>
      </c>
      <c r="DE42" s="979">
        <f>SUM(DE28:DE41)</f>
        <v/>
      </c>
      <c r="DF42" s="979">
        <f>SUM(DF28:DF41)</f>
        <v/>
      </c>
      <c r="DG42" s="979">
        <f>SUM(DG28:DG41)</f>
        <v/>
      </c>
      <c r="DH42" s="979">
        <f>SUM(DH28:DH41)</f>
        <v/>
      </c>
      <c r="DI42" s="979">
        <f>SUM(DI28:DI41)</f>
        <v/>
      </c>
      <c r="DJ42" s="979">
        <f>SUM(DJ28:DJ41)</f>
        <v/>
      </c>
      <c r="DK42" s="979">
        <f>SUM(DK28:DK41)</f>
        <v/>
      </c>
      <c r="DL42" s="979">
        <f>SUM(DL28:DL41)</f>
        <v/>
      </c>
      <c r="DM42" s="979">
        <f>SUM(DM28:DM41)</f>
        <v/>
      </c>
      <c r="DN42" s="979">
        <f>SUM(DN28:DN41)</f>
        <v/>
      </c>
      <c r="DO42" s="979">
        <f>SUM(DO28:DO41)</f>
        <v/>
      </c>
      <c r="DP42" s="979">
        <f>SUM(DP28:DP41)</f>
        <v/>
      </c>
      <c r="DQ42" s="979">
        <f>SUM(DQ28:DQ41)</f>
        <v/>
      </c>
      <c r="DR42" s="979">
        <f>SUM(DR28:DR41)</f>
        <v/>
      </c>
      <c r="DS42" s="979">
        <f>SUM(DS28:DS41)</f>
        <v/>
      </c>
      <c r="DT42" s="979">
        <f>SUM(DT28:DT41)</f>
        <v/>
      </c>
      <c r="DU42" s="979">
        <f>SUM(DU28:DU41)</f>
        <v/>
      </c>
      <c r="DV42" s="979">
        <f>SUM(DV28:DV41)</f>
        <v/>
      </c>
      <c r="DW42" s="979">
        <f>SUM(DW28:DW41)</f>
        <v/>
      </c>
      <c r="DX42" s="979">
        <f>SUM(DX28:DX41)</f>
        <v/>
      </c>
      <c r="DY42" s="979">
        <f>SUM(DY28:DY41)</f>
        <v/>
      </c>
      <c r="DZ42" s="979">
        <f>SUM(DZ28:DZ41)</f>
        <v/>
      </c>
      <c r="EA42" s="979">
        <f>SUM(EA28:EA41)</f>
        <v/>
      </c>
      <c r="EB42" s="979">
        <f>SUM(EB28:EB41)</f>
        <v/>
      </c>
      <c r="EC42" s="979">
        <f>SUM(EC28:EC41)</f>
        <v/>
      </c>
      <c r="ED42" s="979">
        <f>SUM(ED28:ED41)</f>
        <v/>
      </c>
      <c r="EE42" s="979">
        <f>SUM(EE28:EE41)</f>
        <v/>
      </c>
      <c r="EF42" s="979">
        <f>SUM(EF28:EF41)</f>
        <v/>
      </c>
      <c r="EG42" s="979">
        <f>SUM(EG28:EG41)</f>
        <v/>
      </c>
      <c r="EH42" s="979">
        <f>SUM(EH28:EH41)</f>
        <v/>
      </c>
      <c r="EI42" s="979">
        <f>SUM(EI28:EI41)</f>
        <v/>
      </c>
      <c r="EJ42" s="979">
        <f>SUM(EJ28:EJ41)</f>
        <v/>
      </c>
      <c r="EK42" s="979">
        <f>SUM(EK28:EK41)</f>
        <v/>
      </c>
      <c r="EL42" s="979">
        <f>SUM(EL28:EL41)</f>
        <v/>
      </c>
      <c r="EM42" s="979">
        <f>SUM(EM28:EM41)</f>
        <v/>
      </c>
      <c r="EN42" s="979">
        <f>SUM(EN28:EN41)</f>
        <v/>
      </c>
      <c r="EO42" s="979">
        <f>SUM(EO28:EO41)</f>
        <v/>
      </c>
      <c r="EP42" s="979">
        <f>SUM(EP28:EP41)</f>
        <v/>
      </c>
      <c r="EQ42" s="979">
        <f>SUM(EQ28:EQ41)</f>
        <v/>
      </c>
      <c r="ER42" s="979">
        <f>SUM(ER28:ER41)</f>
        <v/>
      </c>
      <c r="ES42" s="979">
        <f>SUM(ES28:ES41)</f>
        <v/>
      </c>
      <c r="ET42" s="979">
        <f>SUM(ET28:ET41)</f>
        <v/>
      </c>
      <c r="EU42" s="979">
        <f>SUM(EU28:EU41)</f>
        <v/>
      </c>
      <c r="EV42" s="979">
        <f>SUM(EV28:EV41)</f>
        <v/>
      </c>
    </row>
    <row r="43" ht="15.75" customFormat="1" customHeight="1" s="991">
      <c r="C43" s="992">
        <f>R43</f>
        <v/>
      </c>
      <c r="E43" s="993">
        <f>E42/(E25+E20)</f>
        <v/>
      </c>
      <c r="F43" s="994" t="n"/>
      <c r="G43" s="995">
        <f>G42/(G25+G20)</f>
        <v/>
      </c>
      <c r="H43" s="995">
        <f>H42/(H25+H20)</f>
        <v/>
      </c>
      <c r="I43" s="995">
        <f>I42/(I25+I20)</f>
        <v/>
      </c>
      <c r="J43" s="995">
        <f>J42/(J25+J20)</f>
        <v/>
      </c>
      <c r="K43" s="995">
        <f>K42/(K25+K20)</f>
        <v/>
      </c>
      <c r="L43" s="995">
        <f>L42/(L25+L20)</f>
        <v/>
      </c>
      <c r="M43" s="995">
        <f>M42/(M25+M20)</f>
        <v/>
      </c>
      <c r="N43" s="995">
        <f>N42/(N25+N20)</f>
        <v/>
      </c>
      <c r="O43" s="995">
        <f>O42/(O25+O20)</f>
        <v/>
      </c>
      <c r="P43" s="996">
        <f>P42/(P25+P20)</f>
        <v/>
      </c>
      <c r="R43" s="991" t="inlineStr">
        <is>
          <t>Expense Ratio</t>
        </is>
      </c>
      <c r="U43" s="995">
        <f>U42/(U25+U20)</f>
        <v/>
      </c>
      <c r="V43" s="995">
        <f>V42/(V25+V20)</f>
        <v/>
      </c>
      <c r="W43" s="995">
        <f>W42/(W25+W20)</f>
        <v/>
      </c>
      <c r="X43" s="995">
        <f>X42/(X25+X20)</f>
        <v/>
      </c>
      <c r="Y43" s="995">
        <f>Y42/(Y25+Y20)</f>
        <v/>
      </c>
      <c r="Z43" s="995">
        <f>Z42/(Z25+Z20)</f>
        <v/>
      </c>
      <c r="AA43" s="995">
        <f>AA42/(AA25+AA20)</f>
        <v/>
      </c>
      <c r="AB43" s="995">
        <f>AB42/(AB25+AB20)</f>
        <v/>
      </c>
      <c r="AC43" s="995">
        <f>AC42/(AC25+AC20)</f>
        <v/>
      </c>
      <c r="AD43" s="995">
        <f>AD42/(AD25+AD20)</f>
        <v/>
      </c>
      <c r="AE43" s="995">
        <f>AE42/(AE25+AE20)</f>
        <v/>
      </c>
      <c r="AF43" s="995">
        <f>AF42/(AF25+AF20)</f>
        <v/>
      </c>
      <c r="AG43" s="995">
        <f>AG42/(AG25+AG20)</f>
        <v/>
      </c>
      <c r="AH43" s="995">
        <f>AH42/(AH25+AH20)</f>
        <v/>
      </c>
      <c r="AI43" s="995">
        <f>AI42/(AI25+AI20)</f>
        <v/>
      </c>
      <c r="AJ43" s="995">
        <f>AJ42/(AJ25+AJ20)</f>
        <v/>
      </c>
      <c r="AK43" s="995">
        <f>AK42/(AK25+AK20)</f>
        <v/>
      </c>
      <c r="AL43" s="995">
        <f>AL42/(AL25+AL20)</f>
        <v/>
      </c>
      <c r="AM43" s="995">
        <f>AM42/(AM25+AM20)</f>
        <v/>
      </c>
      <c r="AN43" s="995">
        <f>AN42/(AN25+AN20)</f>
        <v/>
      </c>
      <c r="AO43" s="995">
        <f>AO42/(AO25+AO20)</f>
        <v/>
      </c>
      <c r="AP43" s="995">
        <f>AP42/(AP25+AP20)</f>
        <v/>
      </c>
      <c r="AQ43" s="995">
        <f>AQ42/(AQ25+AQ20)</f>
        <v/>
      </c>
      <c r="AR43" s="995">
        <f>AR42/(AR25+AR20)</f>
        <v/>
      </c>
      <c r="AS43" s="995">
        <f>AS42/(AS25+AS20)</f>
        <v/>
      </c>
      <c r="AT43" s="995">
        <f>AT42/(AT25+AT20)</f>
        <v/>
      </c>
      <c r="AU43" s="995">
        <f>AU42/(AU25+AU20)</f>
        <v/>
      </c>
      <c r="AV43" s="995">
        <f>AV42/(AV25+AV20)</f>
        <v/>
      </c>
      <c r="AW43" s="995">
        <f>AW42/(AW25+AW20)</f>
        <v/>
      </c>
      <c r="AX43" s="995">
        <f>AX42/(AX25+AX20)</f>
        <v/>
      </c>
      <c r="AY43" s="995">
        <f>AY42/(AY25+AY20)</f>
        <v/>
      </c>
      <c r="AZ43" s="995">
        <f>AZ42/(AZ25+AZ20)</f>
        <v/>
      </c>
      <c r="BA43" s="995">
        <f>BA42/(BA25+BA20)</f>
        <v/>
      </c>
      <c r="BB43" s="995">
        <f>BB42/(BB25+BB20)</f>
        <v/>
      </c>
      <c r="BC43" s="995">
        <f>BC42/(BC25+BC20)</f>
        <v/>
      </c>
      <c r="BD43" s="995">
        <f>BD42/(BD25+BD20)</f>
        <v/>
      </c>
      <c r="BE43" s="995">
        <f>BE42/(BE25+BE20)</f>
        <v/>
      </c>
      <c r="BF43" s="995">
        <f>BF42/(BF25+BF20)</f>
        <v/>
      </c>
      <c r="BG43" s="995">
        <f>BG42/(BG25+BG20)</f>
        <v/>
      </c>
      <c r="BH43" s="995">
        <f>BH42/(BH25+BH20)</f>
        <v/>
      </c>
      <c r="BI43" s="995">
        <f>BI42/(BI25+BI20)</f>
        <v/>
      </c>
      <c r="BJ43" s="995">
        <f>BJ42/(BJ25+BJ20)</f>
        <v/>
      </c>
      <c r="BK43" s="995">
        <f>BK42/(BK25+BK20)</f>
        <v/>
      </c>
      <c r="BL43" s="995">
        <f>BL42/(BL25+BL20)</f>
        <v/>
      </c>
      <c r="BM43" s="995">
        <f>BM42/(BM25+BM20)</f>
        <v/>
      </c>
      <c r="BN43" s="995">
        <f>BN42/(BN25+BN20)</f>
        <v/>
      </c>
      <c r="BO43" s="995">
        <f>BO42/(BO25+BO20)</f>
        <v/>
      </c>
      <c r="BP43" s="995">
        <f>BP42/(BP25+BP20)</f>
        <v/>
      </c>
      <c r="BQ43" s="995">
        <f>BQ42/(BQ25+BQ20)</f>
        <v/>
      </c>
      <c r="BR43" s="995">
        <f>BR42/(BR25+BR20)</f>
        <v/>
      </c>
      <c r="BS43" s="995">
        <f>BS42/(BS25+BS20)</f>
        <v/>
      </c>
      <c r="BT43" s="995">
        <f>BT42/(BT25+BT20)</f>
        <v/>
      </c>
      <c r="BU43" s="995">
        <f>BU42/(BU25+BU20)</f>
        <v/>
      </c>
      <c r="BV43" s="995">
        <f>BV42/(BV25+BV20)</f>
        <v/>
      </c>
      <c r="BW43" s="995">
        <f>BW42/(BW25+BW20)</f>
        <v/>
      </c>
      <c r="BX43" s="995">
        <f>BX42/(BX25+BX20)</f>
        <v/>
      </c>
      <c r="BY43" s="995">
        <f>BY42/(BY25+BY20)</f>
        <v/>
      </c>
      <c r="BZ43" s="995">
        <f>BZ42/(BZ25+BZ20)</f>
        <v/>
      </c>
      <c r="CA43" s="995">
        <f>CA42/(CA25+CA20)</f>
        <v/>
      </c>
      <c r="CB43" s="995">
        <f>CB42/(CB25+CB20)</f>
        <v/>
      </c>
      <c r="CC43" s="995">
        <f>CC42/(CC25+CC20)</f>
        <v/>
      </c>
      <c r="CD43" s="995">
        <f>CD42/(CD25+CD20)</f>
        <v/>
      </c>
      <c r="CE43" s="995">
        <f>CE42/(CE25+CE20)</f>
        <v/>
      </c>
      <c r="CF43" s="995">
        <f>CF42/(CF25+CF20)</f>
        <v/>
      </c>
      <c r="CG43" s="995">
        <f>CG42/(CG25+CG20)</f>
        <v/>
      </c>
      <c r="CH43" s="995">
        <f>CH42/(CH25+CH20)</f>
        <v/>
      </c>
      <c r="CI43" s="995">
        <f>CI42/(CI25+CI20)</f>
        <v/>
      </c>
      <c r="CJ43" s="995">
        <f>CJ42/(CJ25+CJ20)</f>
        <v/>
      </c>
      <c r="CK43" s="995">
        <f>CK42/(CK25+CK20)</f>
        <v/>
      </c>
      <c r="CL43" s="995">
        <f>CL42/(CL25+CL20)</f>
        <v/>
      </c>
      <c r="CM43" s="995">
        <f>CM42/(CM25+CM20)</f>
        <v/>
      </c>
      <c r="CN43" s="995">
        <f>CN42/(CN25+CN20)</f>
        <v/>
      </c>
      <c r="CO43" s="995">
        <f>CO42/(CO25+CO20)</f>
        <v/>
      </c>
      <c r="CP43" s="995">
        <f>CP42/(CP25+CP20)</f>
        <v/>
      </c>
      <c r="CQ43" s="995">
        <f>CQ42/(CQ25+CQ20)</f>
        <v/>
      </c>
      <c r="CR43" s="995">
        <f>CR42/(CR25+CR20)</f>
        <v/>
      </c>
      <c r="CS43" s="995">
        <f>CS42/(CS25+CS20)</f>
        <v/>
      </c>
      <c r="CT43" s="995">
        <f>CT42/(CT25+CT20)</f>
        <v/>
      </c>
      <c r="CU43" s="995">
        <f>CU42/(CU25+CU20)</f>
        <v/>
      </c>
      <c r="CV43" s="995">
        <f>CV42/(CV25+CV20)</f>
        <v/>
      </c>
      <c r="CW43" s="995">
        <f>CW42/(CW25+CW20)</f>
        <v/>
      </c>
      <c r="CX43" s="995">
        <f>CX42/(CX25+CX20)</f>
        <v/>
      </c>
      <c r="CY43" s="995">
        <f>CY42/(CY25+CY20)</f>
        <v/>
      </c>
      <c r="CZ43" s="995">
        <f>CZ42/(CZ25+CZ20)</f>
        <v/>
      </c>
      <c r="DA43" s="995">
        <f>DA42/(DA25+DA20)</f>
        <v/>
      </c>
      <c r="DB43" s="995">
        <f>DB42/(DB25+DB20)</f>
        <v/>
      </c>
      <c r="DC43" s="995">
        <f>DC42/(DC25+DC20)</f>
        <v/>
      </c>
      <c r="DD43" s="995">
        <f>DD42/(DD25+DD20)</f>
        <v/>
      </c>
      <c r="DE43" s="995">
        <f>DE42/(DE25+DE20)</f>
        <v/>
      </c>
      <c r="DF43" s="995">
        <f>DF42/(DF25+DF20)</f>
        <v/>
      </c>
      <c r="DG43" s="995">
        <f>DG42/(DG25+DG20)</f>
        <v/>
      </c>
      <c r="DH43" s="995">
        <f>DH42/(DH25+DH20)</f>
        <v/>
      </c>
      <c r="DI43" s="995">
        <f>DI42/(DI25+DI20)</f>
        <v/>
      </c>
      <c r="DJ43" s="995">
        <f>DJ42/(DJ25+DJ20)</f>
        <v/>
      </c>
      <c r="DK43" s="995">
        <f>DK42/(DK25+DK20)</f>
        <v/>
      </c>
      <c r="DL43" s="995">
        <f>DL42/(DL25+DL20)</f>
        <v/>
      </c>
      <c r="DM43" s="995">
        <f>DM42/(DM25+DM20)</f>
        <v/>
      </c>
      <c r="DN43" s="995">
        <f>DN42/(DN25+DN20)</f>
        <v/>
      </c>
      <c r="DO43" s="995">
        <f>DO42/(DO25+DO20)</f>
        <v/>
      </c>
      <c r="DP43" s="995">
        <f>DP42/(DP25+DP20)</f>
        <v/>
      </c>
      <c r="DQ43" s="995">
        <f>DQ42/(DQ25+DQ20)</f>
        <v/>
      </c>
      <c r="DR43" s="995">
        <f>DR42/(DR25+DR20)</f>
        <v/>
      </c>
      <c r="DS43" s="995">
        <f>DS42/(DS25+DS20)</f>
        <v/>
      </c>
      <c r="DT43" s="995">
        <f>DT42/(DT25+DT20)</f>
        <v/>
      </c>
      <c r="DU43" s="995">
        <f>DU42/(DU25+DU20)</f>
        <v/>
      </c>
      <c r="DV43" s="995">
        <f>DV42/(DV25+DV20)</f>
        <v/>
      </c>
      <c r="DW43" s="995">
        <f>DW42/(DW25+DW20)</f>
        <v/>
      </c>
      <c r="DX43" s="995">
        <f>DX42/(DX25+DX20)</f>
        <v/>
      </c>
      <c r="DY43" s="995">
        <f>DY42/(DY25+DY20)</f>
        <v/>
      </c>
      <c r="DZ43" s="995">
        <f>DZ42/(DZ25+DZ20)</f>
        <v/>
      </c>
      <c r="EA43" s="995">
        <f>EA42/(EA25+EA20)</f>
        <v/>
      </c>
      <c r="EB43" s="995">
        <f>EB42/(EB25+EB20)</f>
        <v/>
      </c>
      <c r="EC43" s="995">
        <f>EC42/(EC25+EC20)</f>
        <v/>
      </c>
      <c r="ED43" s="995">
        <f>ED42/(ED25+ED20)</f>
        <v/>
      </c>
      <c r="EE43" s="995">
        <f>EE42/(EE25+EE20)</f>
        <v/>
      </c>
      <c r="EF43" s="995">
        <f>EF42/(EF25+EF20)</f>
        <v/>
      </c>
      <c r="EG43" s="995">
        <f>EG42/(EG25+EG20)</f>
        <v/>
      </c>
      <c r="EH43" s="995">
        <f>EH42/(EH25+EH20)</f>
        <v/>
      </c>
      <c r="EI43" s="995">
        <f>EI42/(EI25+EI20)</f>
        <v/>
      </c>
      <c r="EJ43" s="995">
        <f>EJ42/(EJ25+EJ20)</f>
        <v/>
      </c>
      <c r="EK43" s="995">
        <f>EK42/(EK25+EK20)</f>
        <v/>
      </c>
      <c r="EL43" s="995">
        <f>EL42/(EL25+EL20)</f>
        <v/>
      </c>
      <c r="EM43" s="995">
        <f>EM42/(EM25+EM20)</f>
        <v/>
      </c>
      <c r="EN43" s="995">
        <f>EN42/(EN25+EN20)</f>
        <v/>
      </c>
      <c r="EO43" s="995">
        <f>EO42/(EO25+EO20)</f>
        <v/>
      </c>
      <c r="EP43" s="995">
        <f>EP42/(EP25+EP20)</f>
        <v/>
      </c>
      <c r="EQ43" s="995">
        <f>EQ42/(EQ25+EQ20)</f>
        <v/>
      </c>
      <c r="ER43" s="995">
        <f>ER42/(ER25+ER20)</f>
        <v/>
      </c>
      <c r="ES43" s="995">
        <f>ES42/(ES25+ES20)</f>
        <v/>
      </c>
      <c r="ET43" s="995">
        <f>ET42/(ET25+ET20)</f>
        <v/>
      </c>
      <c r="EU43" s="995">
        <f>EU42/(EU25+EU20)</f>
        <v/>
      </c>
      <c r="EV43" s="995">
        <f>EV42/(EV25+EV20)</f>
        <v/>
      </c>
    </row>
    <row r="44" ht="15" customHeight="1" s="546">
      <c r="C44" s="997">
        <f>R44</f>
        <v/>
      </c>
      <c r="D44" s="998" t="n"/>
      <c r="E44" s="999">
        <f>E20+E25-E42</f>
        <v/>
      </c>
      <c r="F44" s="1000" t="n"/>
      <c r="G44" s="1000">
        <f>SUMIFS($U44:$EW44,$U$2:$EW$2,G$2)</f>
        <v/>
      </c>
      <c r="H44" s="1000">
        <f>SUMIFS($U44:$EW44,$U$2:$EW$2,H$2)</f>
        <v/>
      </c>
      <c r="I44" s="1000">
        <f>SUMIFS($U44:$EW44,$U$2:$EW$2,I$2)</f>
        <v/>
      </c>
      <c r="J44" s="1000">
        <f>SUMIFS($U44:$EW44,$U$2:$EW$2,J$2)</f>
        <v/>
      </c>
      <c r="K44" s="1000">
        <f>SUMIFS($U44:$EW44,$U$2:$EW$2,K$2)</f>
        <v/>
      </c>
      <c r="L44" s="1000">
        <f>SUMIFS($U44:$EW44,$U$2:$EW$2,L$2)</f>
        <v/>
      </c>
      <c r="M44" s="1000">
        <f>SUMIFS($U44:$EW44,$U$2:$EW$2,M$2)</f>
        <v/>
      </c>
      <c r="N44" s="1000">
        <f>SUMIFS($U44:$EW44,$U$2:$EW$2,N$2)</f>
        <v/>
      </c>
      <c r="O44" s="1000">
        <f>SUMIFS($U44:$EW44,$U$2:$EW$2,O$2)</f>
        <v/>
      </c>
      <c r="P44" s="1001">
        <f>SUMIFS($U44:$EW44,$U$2:$EW$2,P$2)</f>
        <v/>
      </c>
      <c r="R44" s="1002" t="inlineStr">
        <is>
          <t>NET OPERATING INCOME</t>
        </is>
      </c>
      <c r="S44" s="1003" t="n"/>
      <c r="T44" s="1004" t="n"/>
      <c r="U44" s="1004">
        <f>U20+U25-U42</f>
        <v/>
      </c>
      <c r="V44" s="1004">
        <f>V20+V25-V42</f>
        <v/>
      </c>
      <c r="W44" s="1004">
        <f>W20+W25-W42</f>
        <v/>
      </c>
      <c r="X44" s="1004">
        <f>X20+X25-X42</f>
        <v/>
      </c>
      <c r="Y44" s="1004">
        <f>Y20+Y25-Y42</f>
        <v/>
      </c>
      <c r="Z44" s="1004">
        <f>Z20+Z25-Z42</f>
        <v/>
      </c>
      <c r="AA44" s="1004">
        <f>AA20+AA25-AA42</f>
        <v/>
      </c>
      <c r="AB44" s="1004">
        <f>AB20+AB25-AB42</f>
        <v/>
      </c>
      <c r="AC44" s="1004">
        <f>AC20+AC25-AC42</f>
        <v/>
      </c>
      <c r="AD44" s="1004">
        <f>AD20+AD25-AD42</f>
        <v/>
      </c>
      <c r="AE44" s="1004">
        <f>AE20+AE25-AE42</f>
        <v/>
      </c>
      <c r="AF44" s="1004">
        <f>AF20+AF25-AF42</f>
        <v/>
      </c>
      <c r="AG44" s="1004">
        <f>AG20+AG25-AG42</f>
        <v/>
      </c>
      <c r="AH44" s="1004">
        <f>AH20+AH25-AH42</f>
        <v/>
      </c>
      <c r="AI44" s="1004">
        <f>AI20+AI25-AI42</f>
        <v/>
      </c>
      <c r="AJ44" s="1004">
        <f>AJ20+AJ25-AJ42</f>
        <v/>
      </c>
      <c r="AK44" s="1004">
        <f>AK20+AK25-AK42</f>
        <v/>
      </c>
      <c r="AL44" s="1004">
        <f>AL20+AL25-AL42</f>
        <v/>
      </c>
      <c r="AM44" s="1004">
        <f>AM20+AM25-AM42</f>
        <v/>
      </c>
      <c r="AN44" s="1004">
        <f>AN20+AN25-AN42</f>
        <v/>
      </c>
      <c r="AO44" s="1004">
        <f>AO20+AO25-AO42</f>
        <v/>
      </c>
      <c r="AP44" s="1004">
        <f>AP20+AP25-AP42</f>
        <v/>
      </c>
      <c r="AQ44" s="1004">
        <f>AQ20+AQ25-AQ42</f>
        <v/>
      </c>
      <c r="AR44" s="1004">
        <f>AR20+AR25-AR42</f>
        <v/>
      </c>
      <c r="AS44" s="1004">
        <f>AS20+AS25-AS42</f>
        <v/>
      </c>
      <c r="AT44" s="1004">
        <f>AT20+AT25-AT42</f>
        <v/>
      </c>
      <c r="AU44" s="1004">
        <f>AU20+AU25-AU42</f>
        <v/>
      </c>
      <c r="AV44" s="1004">
        <f>AV20+AV25-AV42</f>
        <v/>
      </c>
      <c r="AW44" s="1004">
        <f>AW20+AW25-AW42</f>
        <v/>
      </c>
      <c r="AX44" s="1004">
        <f>AX20+AX25-AX42</f>
        <v/>
      </c>
      <c r="AY44" s="1004">
        <f>AY20+AY25-AY42</f>
        <v/>
      </c>
      <c r="AZ44" s="1004">
        <f>AZ20+AZ25-AZ42</f>
        <v/>
      </c>
      <c r="BA44" s="1004">
        <f>BA20+BA25-BA42</f>
        <v/>
      </c>
      <c r="BB44" s="1004">
        <f>BB20+BB25-BB42</f>
        <v/>
      </c>
      <c r="BC44" s="1004">
        <f>BC20+BC25-BC42</f>
        <v/>
      </c>
      <c r="BD44" s="1004">
        <f>BD20+BD25-BD42</f>
        <v/>
      </c>
      <c r="BE44" s="1004">
        <f>BE20+BE25-BE42</f>
        <v/>
      </c>
      <c r="BF44" s="1004">
        <f>BF20+BF25-BF42</f>
        <v/>
      </c>
      <c r="BG44" s="1004">
        <f>BG20+BG25-BG42</f>
        <v/>
      </c>
      <c r="BH44" s="1004">
        <f>BH20+BH25-BH42</f>
        <v/>
      </c>
      <c r="BI44" s="1004">
        <f>BI20+BI25-BI42</f>
        <v/>
      </c>
      <c r="BJ44" s="1004">
        <f>BJ20+BJ25-BJ42</f>
        <v/>
      </c>
      <c r="BK44" s="1004">
        <f>BK20+BK25-BK42</f>
        <v/>
      </c>
      <c r="BL44" s="1004">
        <f>BL20+BL25-BL42</f>
        <v/>
      </c>
      <c r="BM44" s="1004">
        <f>BM20+BM25-BM42</f>
        <v/>
      </c>
      <c r="BN44" s="1004">
        <f>BN20+BN25-BN42</f>
        <v/>
      </c>
      <c r="BO44" s="1004">
        <f>BO20+BO25-BO42</f>
        <v/>
      </c>
      <c r="BP44" s="1004">
        <f>BP20+BP25-BP42</f>
        <v/>
      </c>
      <c r="BQ44" s="1004">
        <f>BQ20+BQ25-BQ42</f>
        <v/>
      </c>
      <c r="BR44" s="1004">
        <f>BR20+BR25-BR42</f>
        <v/>
      </c>
      <c r="BS44" s="1004">
        <f>BS20+BS25-BS42</f>
        <v/>
      </c>
      <c r="BT44" s="1004">
        <f>BT20+BT25-BT42</f>
        <v/>
      </c>
      <c r="BU44" s="1004">
        <f>BU20+BU25-BU42</f>
        <v/>
      </c>
      <c r="BV44" s="1004">
        <f>BV20+BV25-BV42</f>
        <v/>
      </c>
      <c r="BW44" s="1004">
        <f>BW20+BW25-BW42</f>
        <v/>
      </c>
      <c r="BX44" s="1004">
        <f>BX20+BX25-BX42</f>
        <v/>
      </c>
      <c r="BY44" s="1004">
        <f>BY20+BY25-BY42</f>
        <v/>
      </c>
      <c r="BZ44" s="1004">
        <f>BZ20+BZ25-BZ42</f>
        <v/>
      </c>
      <c r="CA44" s="1004">
        <f>CA20+CA25-CA42</f>
        <v/>
      </c>
      <c r="CB44" s="1004">
        <f>CB20+CB25-CB42</f>
        <v/>
      </c>
      <c r="CC44" s="1004">
        <f>CC20+CC25-CC42</f>
        <v/>
      </c>
      <c r="CD44" s="1004">
        <f>CD20+CD25-CD42</f>
        <v/>
      </c>
      <c r="CE44" s="1004">
        <f>CE20+CE25-CE42</f>
        <v/>
      </c>
      <c r="CF44" s="1004">
        <f>CF20+CF25-CF42</f>
        <v/>
      </c>
      <c r="CG44" s="1004">
        <f>CG20+CG25-CG42</f>
        <v/>
      </c>
      <c r="CH44" s="1004">
        <f>CH20+CH25-CH42</f>
        <v/>
      </c>
      <c r="CI44" s="1004">
        <f>CI20+CI25-CI42</f>
        <v/>
      </c>
      <c r="CJ44" s="1004">
        <f>CJ20+CJ25-CJ42</f>
        <v/>
      </c>
      <c r="CK44" s="1004">
        <f>CK20+CK25-CK42</f>
        <v/>
      </c>
      <c r="CL44" s="1004">
        <f>CL20+CL25-CL42</f>
        <v/>
      </c>
      <c r="CM44" s="1004">
        <f>CM20+CM25-CM42</f>
        <v/>
      </c>
      <c r="CN44" s="1004">
        <f>CN20+CN25-CN42</f>
        <v/>
      </c>
      <c r="CO44" s="1004">
        <f>CO20+CO25-CO42</f>
        <v/>
      </c>
      <c r="CP44" s="1004">
        <f>CP20+CP25-CP42</f>
        <v/>
      </c>
      <c r="CQ44" s="1004">
        <f>CQ20+CQ25-CQ42</f>
        <v/>
      </c>
      <c r="CR44" s="1004">
        <f>CR20+CR25-CR42</f>
        <v/>
      </c>
      <c r="CS44" s="1004">
        <f>CS20+CS25-CS42</f>
        <v/>
      </c>
      <c r="CT44" s="1004">
        <f>CT20+CT25-CT42</f>
        <v/>
      </c>
      <c r="CU44" s="1004">
        <f>CU20+CU25-CU42</f>
        <v/>
      </c>
      <c r="CV44" s="1004">
        <f>CV20+CV25-CV42</f>
        <v/>
      </c>
      <c r="CW44" s="1004">
        <f>CW20+CW25-CW42</f>
        <v/>
      </c>
      <c r="CX44" s="1004">
        <f>CX20+CX25-CX42</f>
        <v/>
      </c>
      <c r="CY44" s="1004">
        <f>CY20+CY25-CY42</f>
        <v/>
      </c>
      <c r="CZ44" s="1004">
        <f>CZ20+CZ25-CZ42</f>
        <v/>
      </c>
      <c r="DA44" s="1004">
        <f>DA20+DA25-DA42</f>
        <v/>
      </c>
      <c r="DB44" s="1004">
        <f>DB20+DB25-DB42</f>
        <v/>
      </c>
      <c r="DC44" s="1004">
        <f>DC20+DC25-DC42</f>
        <v/>
      </c>
      <c r="DD44" s="1004">
        <f>DD20+DD25-DD42</f>
        <v/>
      </c>
      <c r="DE44" s="1004">
        <f>DE20+DE25-DE42</f>
        <v/>
      </c>
      <c r="DF44" s="1004">
        <f>DF20+DF25-DF42</f>
        <v/>
      </c>
      <c r="DG44" s="1004">
        <f>DG20+DG25-DG42</f>
        <v/>
      </c>
      <c r="DH44" s="1004">
        <f>DH20+DH25-DH42</f>
        <v/>
      </c>
      <c r="DI44" s="1004">
        <f>DI20+DI25-DI42</f>
        <v/>
      </c>
      <c r="DJ44" s="1004">
        <f>DJ20+DJ25-DJ42</f>
        <v/>
      </c>
      <c r="DK44" s="1004">
        <f>DK20+DK25-DK42</f>
        <v/>
      </c>
      <c r="DL44" s="1004">
        <f>DL20+DL25-DL42</f>
        <v/>
      </c>
      <c r="DM44" s="1004">
        <f>DM20+DM25-DM42</f>
        <v/>
      </c>
      <c r="DN44" s="1004">
        <f>DN20+DN25-DN42</f>
        <v/>
      </c>
      <c r="DO44" s="1004">
        <f>DO20+DO25-DO42</f>
        <v/>
      </c>
      <c r="DP44" s="1004">
        <f>DP20+DP25-DP42</f>
        <v/>
      </c>
      <c r="DQ44" s="1004">
        <f>DQ20+DQ25-DQ42</f>
        <v/>
      </c>
      <c r="DR44" s="1004">
        <f>DR20+DR25-DR42</f>
        <v/>
      </c>
      <c r="DS44" s="1004">
        <f>DS20+DS25-DS42</f>
        <v/>
      </c>
      <c r="DT44" s="1004">
        <f>DT20+DT25-DT42</f>
        <v/>
      </c>
      <c r="DU44" s="1004">
        <f>DU20+DU25-DU42</f>
        <v/>
      </c>
      <c r="DV44" s="1004">
        <f>DV20+DV25-DV42</f>
        <v/>
      </c>
      <c r="DW44" s="1004">
        <f>DW20+DW25-DW42</f>
        <v/>
      </c>
      <c r="DX44" s="1004">
        <f>DX20+DX25-DX42</f>
        <v/>
      </c>
      <c r="DY44" s="1004">
        <f>DY20+DY25-DY42</f>
        <v/>
      </c>
      <c r="DZ44" s="1004">
        <f>DZ20+DZ25-DZ42</f>
        <v/>
      </c>
      <c r="EA44" s="1004">
        <f>EA20+EA25-EA42</f>
        <v/>
      </c>
      <c r="EB44" s="1004">
        <f>EB20+EB25-EB42</f>
        <v/>
      </c>
      <c r="EC44" s="1004">
        <f>EC20+EC25-EC42</f>
        <v/>
      </c>
      <c r="ED44" s="1004">
        <f>ED20+ED25-ED42</f>
        <v/>
      </c>
      <c r="EE44" s="1004">
        <f>EE20+EE25-EE42</f>
        <v/>
      </c>
      <c r="EF44" s="1004">
        <f>EF20+EF25-EF42</f>
        <v/>
      </c>
      <c r="EG44" s="1004">
        <f>EG20+EG25-EG42</f>
        <v/>
      </c>
      <c r="EH44" s="1004">
        <f>EH20+EH25-EH42</f>
        <v/>
      </c>
      <c r="EI44" s="1004">
        <f>EI20+EI25-EI42</f>
        <v/>
      </c>
      <c r="EJ44" s="1004">
        <f>EJ20+EJ25-EJ42</f>
        <v/>
      </c>
      <c r="EK44" s="1004">
        <f>EK20+EK25-EK42</f>
        <v/>
      </c>
      <c r="EL44" s="1004">
        <f>EL20+EL25-EL42</f>
        <v/>
      </c>
      <c r="EM44" s="1004">
        <f>EM20+EM25-EM42</f>
        <v/>
      </c>
      <c r="EN44" s="1004">
        <f>EN20+EN25-EN42</f>
        <v/>
      </c>
      <c r="EO44" s="1004">
        <f>EO20+EO25-EO42</f>
        <v/>
      </c>
      <c r="EP44" s="1004">
        <f>EP20+EP25-EP42</f>
        <v/>
      </c>
      <c r="EQ44" s="1004">
        <f>EQ20+EQ25-EQ42</f>
        <v/>
      </c>
      <c r="ER44" s="1004">
        <f>ER20+ER25-ER42</f>
        <v/>
      </c>
      <c r="ES44" s="1004">
        <f>ES20+ES25-ES42</f>
        <v/>
      </c>
      <c r="ET44" s="1004">
        <f>ET20+ET25-ET42</f>
        <v/>
      </c>
      <c r="EU44" s="1004">
        <f>EU20+EU25-EU42</f>
        <v/>
      </c>
      <c r="EV44" s="1005">
        <f>EV20+EV25-EV42</f>
        <v/>
      </c>
    </row>
    <row r="45" ht="15.75" customHeight="1" s="546">
      <c r="C45" s="1006">
        <f>R45</f>
        <v/>
      </c>
      <c r="D45" s="1007" t="n"/>
      <c r="E45" s="955">
        <f>E44/Inputs!E19</f>
        <v/>
      </c>
      <c r="F45" s="979" t="n"/>
      <c r="G45" s="961">
        <f>IFERROR(INDEX($T$45:$EW$45,MATCH(G$2*12,$T$3:$EW$3,0)),0)</f>
        <v/>
      </c>
      <c r="H45" s="961">
        <f>IFERROR(INDEX($T$45:$EW$45,MATCH(H$2*12,$T$3:$EW$3,0)),0)</f>
        <v/>
      </c>
      <c r="I45" s="961">
        <f>IFERROR(INDEX($T$45:$EW$45,MATCH(I$2*12,$T$3:$EW$3,0)),0)</f>
        <v/>
      </c>
      <c r="J45" s="961">
        <f>IFERROR(INDEX($T$45:$EW$45,MATCH(J$2*12,$T$3:$EW$3,0)),0)</f>
        <v/>
      </c>
      <c r="K45" s="961">
        <f>IFERROR(INDEX($T$45:$EW$45,MATCH(K$2*12,$T$3:$EW$3,0)),0)</f>
        <v/>
      </c>
      <c r="L45" s="961">
        <f>IFERROR(INDEX($T$45:$EW$45,MATCH(L$2*12,$T$3:$EW$3,0)),0)</f>
        <v/>
      </c>
      <c r="M45" s="961">
        <f>IFERROR(INDEX($T$45:$EW$45,MATCH(M$2*12,$T$3:$EW$3,0)),0)</f>
        <v/>
      </c>
      <c r="N45" s="961">
        <f>IFERROR(INDEX($T$45:$EW$45,MATCH(N$2*12,$T$3:$EW$3,0)),0)</f>
        <v/>
      </c>
      <c r="O45" s="961">
        <f>IFERROR(INDEX($T$45:$EW$45,MATCH(O$2*12,$T$3:$EW$3,0)),0)</f>
        <v/>
      </c>
      <c r="P45" s="962">
        <f>IFERROR(INDEX($T$45:$EW$45,MATCH(P$2*12,$T$3:$EW$3,0)),0)</f>
        <v/>
      </c>
      <c r="R45" s="1008" t="inlineStr">
        <is>
          <t xml:space="preserve">VALUATION </t>
        </is>
      </c>
      <c r="S45" s="1009" t="n"/>
      <c r="T45" s="1010">
        <f>-Inputs!E16</f>
        <v/>
      </c>
      <c r="U45" s="1010">
        <f>IFERROR(SUM(V44:AG44)/Inputs!$E$19,0)</f>
        <v/>
      </c>
      <c r="V45" s="1010">
        <f>IFERROR(SUM(W44:AH44)/Inputs!$E$19,0)</f>
        <v/>
      </c>
      <c r="W45" s="1010">
        <f>IFERROR(SUM(X44:AI44)/Inputs!$E$19,0)</f>
        <v/>
      </c>
      <c r="X45" s="1010">
        <f>IFERROR(SUM(Y44:AJ44)/Inputs!$E$19,0)</f>
        <v/>
      </c>
      <c r="Y45" s="1010">
        <f>IFERROR(SUM(Z44:AK44)/Inputs!$E$19,0)</f>
        <v/>
      </c>
      <c r="Z45" s="1010">
        <f>IFERROR(SUM(AA44:AL44)/Inputs!$E$19,0)</f>
        <v/>
      </c>
      <c r="AA45" s="1010">
        <f>IFERROR(SUM(AB44:AM44)/Inputs!$E$19,0)</f>
        <v/>
      </c>
      <c r="AB45" s="1010">
        <f>IFERROR(SUM(AC44:AN44)/Inputs!$E$19,0)</f>
        <v/>
      </c>
      <c r="AC45" s="1010">
        <f>IFERROR(SUM(AD44:AO44)/Inputs!$E$19,0)</f>
        <v/>
      </c>
      <c r="AD45" s="1010">
        <f>IFERROR(SUM(AE44:AP44)/Inputs!$E$19,0)</f>
        <v/>
      </c>
      <c r="AE45" s="1010">
        <f>IFERROR(SUM(AF44:AQ44)/Inputs!$E$19,0)</f>
        <v/>
      </c>
      <c r="AF45" s="1010">
        <f>IFERROR(SUM(AG44:AR44)/Inputs!$E$19,0)</f>
        <v/>
      </c>
      <c r="AG45" s="1010">
        <f>IFERROR(SUM(AH44:AS44)/Inputs!$E$19,0)</f>
        <v/>
      </c>
      <c r="AH45" s="1010">
        <f>IFERROR(SUM(AI44:AT44)/Inputs!$E$19,0)</f>
        <v/>
      </c>
      <c r="AI45" s="1010">
        <f>IFERROR(SUM(AJ44:AU44)/Inputs!$E$19,0)</f>
        <v/>
      </c>
      <c r="AJ45" s="1010">
        <f>IFERROR(SUM(AK44:AV44)/Inputs!$E$19,0)</f>
        <v/>
      </c>
      <c r="AK45" s="1010">
        <f>IFERROR(SUM(AL44:AW44)/Inputs!$E$19,0)</f>
        <v/>
      </c>
      <c r="AL45" s="1010">
        <f>IFERROR(SUM(AM44:AX44)/Inputs!$E$19,0)</f>
        <v/>
      </c>
      <c r="AM45" s="1010">
        <f>IFERROR(SUM(AN44:AY44)/Inputs!$E$19,0)</f>
        <v/>
      </c>
      <c r="AN45" s="1010">
        <f>IFERROR(SUM(AO44:AZ44)/Inputs!$E$19,0)</f>
        <v/>
      </c>
      <c r="AO45" s="1010">
        <f>IFERROR(SUM(AP44:BA44)/Inputs!$E$19,0)</f>
        <v/>
      </c>
      <c r="AP45" s="1010">
        <f>IFERROR(SUM(AQ44:BB44)/Inputs!$E$19,0)</f>
        <v/>
      </c>
      <c r="AQ45" s="1010">
        <f>IFERROR(SUM(AR44:BC44)/Inputs!$E$19,0)</f>
        <v/>
      </c>
      <c r="AR45" s="1010">
        <f>IFERROR(SUM(AS44:BD44)/Inputs!$E$19,0)</f>
        <v/>
      </c>
      <c r="AS45" s="1010">
        <f>IFERROR(SUM(AT44:BE44)/Inputs!$E$19,0)</f>
        <v/>
      </c>
      <c r="AT45" s="1010">
        <f>IFERROR(SUM(AU44:BF44)/Inputs!$E$19,0)</f>
        <v/>
      </c>
      <c r="AU45" s="1010">
        <f>IFERROR(SUM(AV44:BG44)/Inputs!$E$19,0)</f>
        <v/>
      </c>
      <c r="AV45" s="1010">
        <f>IFERROR(SUM(AW44:BH44)/Inputs!$E$19,0)</f>
        <v/>
      </c>
      <c r="AW45" s="1010">
        <f>IFERROR(SUM(AX44:BI44)/Inputs!$E$19,0)</f>
        <v/>
      </c>
      <c r="AX45" s="1010">
        <f>IFERROR(SUM(AY44:BJ44)/Inputs!$E$19,0)</f>
        <v/>
      </c>
      <c r="AY45" s="1010">
        <f>IFERROR(SUM(AZ44:BK44)/Inputs!$E$19,0)</f>
        <v/>
      </c>
      <c r="AZ45" s="1010">
        <f>IFERROR(SUM(BA44:BL44)/Inputs!$E$19,0)</f>
        <v/>
      </c>
      <c r="BA45" s="1010">
        <f>IFERROR(SUM(BB44:BM44)/Inputs!$E$19,0)</f>
        <v/>
      </c>
      <c r="BB45" s="1010">
        <f>IFERROR(SUM(BC44:BN44)/Inputs!$E$19,0)</f>
        <v/>
      </c>
      <c r="BC45" s="1010">
        <f>IFERROR(SUM(BD44:BO44)/Inputs!$E$19,0)</f>
        <v/>
      </c>
      <c r="BD45" s="1010">
        <f>IFERROR(SUM(BE44:BP44)/Inputs!$E$19,0)</f>
        <v/>
      </c>
      <c r="BE45" s="1010">
        <f>IFERROR(SUM(BF44:BQ44)/Inputs!$E$19,0)</f>
        <v/>
      </c>
      <c r="BF45" s="1010">
        <f>IFERROR(SUM(BG44:BR44)/Inputs!$E$19,0)</f>
        <v/>
      </c>
      <c r="BG45" s="1010">
        <f>IFERROR(SUM(BH44:BS44)/Inputs!$E$19,0)</f>
        <v/>
      </c>
      <c r="BH45" s="1010">
        <f>IFERROR(SUM(BI44:BT44)/Inputs!$E$19,0)</f>
        <v/>
      </c>
      <c r="BI45" s="1010">
        <f>IFERROR(SUM(BJ44:BU44)/Inputs!$E$19,0)</f>
        <v/>
      </c>
      <c r="BJ45" s="1010">
        <f>IFERROR(SUM(BK44:BV44)/Inputs!$E$19,0)</f>
        <v/>
      </c>
      <c r="BK45" s="1010">
        <f>IFERROR(SUM(BL44:BW44)/Inputs!$E$19,0)</f>
        <v/>
      </c>
      <c r="BL45" s="1010">
        <f>IFERROR(SUM(BM44:BX44)/Inputs!$E$19,0)</f>
        <v/>
      </c>
      <c r="BM45" s="1010">
        <f>IFERROR(SUM(BN44:BY44)/Inputs!$E$19,0)</f>
        <v/>
      </c>
      <c r="BN45" s="1010">
        <f>IFERROR(SUM(BO44:BZ44)/Inputs!$E$19,0)</f>
        <v/>
      </c>
      <c r="BO45" s="1010">
        <f>IFERROR(SUM(BP44:CA44)/Inputs!$E$19,0)</f>
        <v/>
      </c>
      <c r="BP45" s="1010">
        <f>IFERROR(SUM(BQ44:CB44)/Inputs!$E$19,0)</f>
        <v/>
      </c>
      <c r="BQ45" s="1010">
        <f>IFERROR(SUM(BR44:CC44)/Inputs!$E$19,0)</f>
        <v/>
      </c>
      <c r="BR45" s="1010">
        <f>IFERROR(SUM(BS44:CD44)/Inputs!$E$19,0)</f>
        <v/>
      </c>
      <c r="BS45" s="1010">
        <f>IFERROR(SUM(BT44:CE44)/Inputs!$E$19,0)</f>
        <v/>
      </c>
      <c r="BT45" s="1010">
        <f>IFERROR(SUM(BU44:CF44)/Inputs!$E$19,0)</f>
        <v/>
      </c>
      <c r="BU45" s="1010">
        <f>IFERROR(SUM(BV44:CG44)/Inputs!$E$19,0)</f>
        <v/>
      </c>
      <c r="BV45" s="1010">
        <f>IFERROR(SUM(BW44:CH44)/Inputs!$E$19,0)</f>
        <v/>
      </c>
      <c r="BW45" s="1010">
        <f>IFERROR(SUM(BX44:CI44)/Inputs!$E$19,0)</f>
        <v/>
      </c>
      <c r="BX45" s="1010">
        <f>IFERROR(SUM(BY44:CJ44)/Inputs!$E$19,0)</f>
        <v/>
      </c>
      <c r="BY45" s="1010">
        <f>IFERROR(SUM(BZ44:CK44)/Inputs!$E$19,0)</f>
        <v/>
      </c>
      <c r="BZ45" s="1010">
        <f>IFERROR(SUM(CA44:CL44)/Inputs!$E$19,0)</f>
        <v/>
      </c>
      <c r="CA45" s="1010">
        <f>IFERROR(SUM(CB44:CM44)/Inputs!$E$19,0)</f>
        <v/>
      </c>
      <c r="CB45" s="1010">
        <f>IFERROR(SUM(CC44:CN44)/Inputs!$E$19,0)</f>
        <v/>
      </c>
      <c r="CC45" s="1010">
        <f>IFERROR(SUM(CD44:CO44)/Inputs!$E$19,0)</f>
        <v/>
      </c>
      <c r="CD45" s="1010">
        <f>IFERROR(SUM(CE44:CP44)/Inputs!$E$19,0)</f>
        <v/>
      </c>
      <c r="CE45" s="1010">
        <f>IFERROR(SUM(CF44:CQ44)/Inputs!$E$19,0)</f>
        <v/>
      </c>
      <c r="CF45" s="1010">
        <f>IFERROR(SUM(CG44:CR44)/Inputs!$E$19,0)</f>
        <v/>
      </c>
      <c r="CG45" s="1010">
        <f>IFERROR(SUM(CH44:CS44)/Inputs!$E$19,0)</f>
        <v/>
      </c>
      <c r="CH45" s="1010">
        <f>IFERROR(SUM(CI44:CT44)/Inputs!$E$19,0)</f>
        <v/>
      </c>
      <c r="CI45" s="1010">
        <f>IFERROR(SUM(CJ44:CU44)/Inputs!$E$19,0)</f>
        <v/>
      </c>
      <c r="CJ45" s="1010">
        <f>IFERROR(SUM(CK44:CV44)/Inputs!$E$19,0)</f>
        <v/>
      </c>
      <c r="CK45" s="1010">
        <f>IFERROR(SUM(CL44:CW44)/Inputs!$E$19,0)</f>
        <v/>
      </c>
      <c r="CL45" s="1010">
        <f>IFERROR(SUM(CM44:CX44)/Inputs!$E$19,0)</f>
        <v/>
      </c>
      <c r="CM45" s="1010">
        <f>IFERROR(SUM(CN44:CY44)/Inputs!$E$19,0)</f>
        <v/>
      </c>
      <c r="CN45" s="1010">
        <f>IFERROR(SUM(CO44:CZ44)/Inputs!$E$19,0)</f>
        <v/>
      </c>
      <c r="CO45" s="1010">
        <f>IFERROR(SUM(CP44:DA44)/Inputs!$E$19,0)</f>
        <v/>
      </c>
      <c r="CP45" s="1010">
        <f>IFERROR(SUM(CQ44:DB44)/Inputs!$E$19,0)</f>
        <v/>
      </c>
      <c r="CQ45" s="1010">
        <f>IFERROR(SUM(CR44:DC44)/Inputs!$E$19,0)</f>
        <v/>
      </c>
      <c r="CR45" s="1010">
        <f>IFERROR(SUM(CS44:DD44)/Inputs!$E$19,0)</f>
        <v/>
      </c>
      <c r="CS45" s="1010">
        <f>IFERROR(SUM(CT44:DE44)/Inputs!$E$19,0)</f>
        <v/>
      </c>
      <c r="CT45" s="1010">
        <f>IFERROR(SUM(CU44:DF44)/Inputs!$E$19,0)</f>
        <v/>
      </c>
      <c r="CU45" s="1010">
        <f>IFERROR(SUM(CV44:DG44)/Inputs!$E$19,0)</f>
        <v/>
      </c>
      <c r="CV45" s="1010">
        <f>IFERROR(SUM(CW44:DH44)/Inputs!$E$19,0)</f>
        <v/>
      </c>
      <c r="CW45" s="1010">
        <f>IFERROR(SUM(CX44:DI44)/Inputs!$E$19,0)</f>
        <v/>
      </c>
      <c r="CX45" s="1010">
        <f>IFERROR(SUM(CY44:DJ44)/Inputs!$E$19,0)</f>
        <v/>
      </c>
      <c r="CY45" s="1010">
        <f>IFERROR(SUM(CZ44:DK44)/Inputs!$E$19,0)</f>
        <v/>
      </c>
      <c r="CZ45" s="1010">
        <f>IFERROR(SUM(DA44:DL44)/Inputs!$E$19,0)</f>
        <v/>
      </c>
      <c r="DA45" s="1010">
        <f>IFERROR(SUM(DB44:DM44)/Inputs!$E$19,0)</f>
        <v/>
      </c>
      <c r="DB45" s="1010">
        <f>IFERROR(SUM(DC44:DN44)/Inputs!$E$19,0)</f>
        <v/>
      </c>
      <c r="DC45" s="1010">
        <f>IFERROR(SUM(DD44:DO44)/Inputs!$E$19,0)</f>
        <v/>
      </c>
      <c r="DD45" s="1010">
        <f>IFERROR(SUM(DE44:DP44)/Inputs!$E$19,0)</f>
        <v/>
      </c>
      <c r="DE45" s="1010">
        <f>IFERROR(SUM(DF44:DQ44)/Inputs!$E$19,0)</f>
        <v/>
      </c>
      <c r="DF45" s="1010">
        <f>IFERROR(SUM(DG44:DR44)/Inputs!$E$19,0)</f>
        <v/>
      </c>
      <c r="DG45" s="1010">
        <f>IFERROR(SUM(DH44:DS44)/Inputs!$E$19,0)</f>
        <v/>
      </c>
      <c r="DH45" s="1010">
        <f>IFERROR(SUM(DI44:DT44)/Inputs!$E$19,0)</f>
        <v/>
      </c>
      <c r="DI45" s="1010">
        <f>IFERROR(SUM(DJ44:DU44)/Inputs!$E$19,0)</f>
        <v/>
      </c>
      <c r="DJ45" s="1010">
        <f>IFERROR(SUM(DK44:DV44)/Inputs!$E$19,0)</f>
        <v/>
      </c>
      <c r="DK45" s="1010">
        <f>IFERROR(SUM(DL44:DW44)/Inputs!$E$19,0)</f>
        <v/>
      </c>
      <c r="DL45" s="1010">
        <f>IFERROR(SUM(DM44:DX44)/Inputs!$E$19,0)</f>
        <v/>
      </c>
      <c r="DM45" s="1010">
        <f>IFERROR(SUM(DN44:DY44)/Inputs!$E$19,0)</f>
        <v/>
      </c>
      <c r="DN45" s="1010">
        <f>IFERROR(SUM(DO44:DZ44)/Inputs!$E$19,0)</f>
        <v/>
      </c>
      <c r="DO45" s="1010">
        <f>IFERROR(SUM(DP44:EA44)/Inputs!$E$19,0)</f>
        <v/>
      </c>
      <c r="DP45" s="1010">
        <f>IFERROR(SUM(DQ44:EB44)/Inputs!$E$19,0)</f>
        <v/>
      </c>
      <c r="DQ45" s="1010">
        <f>IFERROR(SUM(DR44:EC44)/Inputs!$E$19,0)</f>
        <v/>
      </c>
      <c r="DR45" s="1010">
        <f>IFERROR(SUM(DS44:ED44)/Inputs!$E$19,0)</f>
        <v/>
      </c>
      <c r="DS45" s="1010">
        <f>IFERROR(SUM(DT44:EE44)/Inputs!$E$19,0)</f>
        <v/>
      </c>
      <c r="DT45" s="1010">
        <f>IFERROR(SUM(DU44:EF44)/Inputs!$E$19,0)</f>
        <v/>
      </c>
      <c r="DU45" s="1010">
        <f>IFERROR(SUM(DV44:EG44)/Inputs!$E$19,0)</f>
        <v/>
      </c>
      <c r="DV45" s="1010">
        <f>IFERROR(SUM(DW44:EH44)/Inputs!$E$19,0)</f>
        <v/>
      </c>
      <c r="DW45" s="1010">
        <f>IFERROR(SUM(DX44:EI44)/Inputs!$E$19,0)</f>
        <v/>
      </c>
      <c r="DX45" s="1010">
        <f>IFERROR(SUM(DY44:EJ44)/Inputs!$E$19,0)</f>
        <v/>
      </c>
      <c r="DY45" s="1010">
        <f>IFERROR(SUM(DZ44:EK44)/Inputs!$E$19,0)</f>
        <v/>
      </c>
      <c r="DZ45" s="1010">
        <f>IFERROR(SUM(EA44:EL44)/Inputs!$E$19,0)</f>
        <v/>
      </c>
      <c r="EA45" s="1010">
        <f>IFERROR(SUM(EB44:EM44)/Inputs!$E$19,0)</f>
        <v/>
      </c>
      <c r="EB45" s="1010">
        <f>IFERROR(SUM(EC44:EN44)/Inputs!$E$19,0)</f>
        <v/>
      </c>
      <c r="EC45" s="1010">
        <f>IFERROR(SUM(ED44:EO44)/Inputs!$E$19,0)</f>
        <v/>
      </c>
      <c r="ED45" s="1010">
        <f>IFERROR(SUM(EE44:EP44)/Inputs!$E$19,0)</f>
        <v/>
      </c>
      <c r="EE45" s="1010">
        <f>IFERROR(SUM(EF44:EQ44)/Inputs!$E$19,0)</f>
        <v/>
      </c>
      <c r="EF45" s="1010">
        <f>IFERROR(SUM(EG44:ER44)/Inputs!$E$19,0)</f>
        <v/>
      </c>
      <c r="EG45" s="1010">
        <f>IFERROR(SUM(EH44:ES44)/Inputs!$E$19,0)</f>
        <v/>
      </c>
      <c r="EH45" s="1010">
        <f>IFERROR(SUM(EI44:ET44)/Inputs!$E$19,0)</f>
        <v/>
      </c>
      <c r="EI45" s="1010">
        <f>IFERROR(SUM(EJ44:EU44)/Inputs!$E$19,0)</f>
        <v/>
      </c>
      <c r="EJ45" s="1010">
        <f>IFERROR(SUM(EK44:EV44)/Inputs!$E$19,0)</f>
        <v/>
      </c>
      <c r="EK45" s="1010">
        <f>IFERROR(SUM(EL44:EW44)/Inputs!$E$19,0)</f>
        <v/>
      </c>
      <c r="EL45" s="1010">
        <f>IFERROR(SUM(EM44:EX44)/Inputs!$E$19,0)</f>
        <v/>
      </c>
      <c r="EM45" s="1010">
        <f>IFERROR(SUM(EN44:EY44)/Inputs!$E$19,0)</f>
        <v/>
      </c>
      <c r="EN45" s="1010">
        <f>IFERROR(SUM(EO44:EZ44)/Inputs!$E$19,0)</f>
        <v/>
      </c>
      <c r="EO45" s="1010">
        <f>IFERROR(SUM(EP44:FA44)/Inputs!$E$19,0)</f>
        <v/>
      </c>
      <c r="EP45" s="1010">
        <f>IFERROR(SUM(EQ44:FB44)/Inputs!$E$19,0)</f>
        <v/>
      </c>
      <c r="EQ45" s="1010">
        <f>IFERROR(SUM(ER44:FC44)/Inputs!$E$19,0)</f>
        <v/>
      </c>
      <c r="ER45" s="1010">
        <f>IFERROR(SUM(ES44:FD44)/Inputs!$E$19,0)</f>
        <v/>
      </c>
      <c r="ES45" s="1010">
        <f>IFERROR(SUM(ET44:FE44)/Inputs!$E$19,0)</f>
        <v/>
      </c>
      <c r="ET45" s="1010">
        <f>IFERROR(SUM(EU44:FF44)/Inputs!$E$19,0)</f>
        <v/>
      </c>
      <c r="EU45" s="1010">
        <f>IFERROR(SUM(EV44:FG44)/Inputs!$E$19,0)</f>
        <v/>
      </c>
      <c r="EV45" s="1011">
        <f>IFERROR(SUM(EW44:FH44)/Inputs!$E$19,0)</f>
        <v/>
      </c>
    </row>
    <row r="46" ht="15" customHeight="1" s="546">
      <c r="C46" s="1006" t="inlineStr">
        <is>
          <t>DSCR</t>
        </is>
      </c>
      <c r="E46" s="1012" t="n"/>
      <c r="G46" s="1013">
        <f>IFERROR(Y1NOI/-G68,"")</f>
        <v/>
      </c>
      <c r="H46" s="1013">
        <f>IFERROR(H44/-H68,"")</f>
        <v/>
      </c>
      <c r="I46" s="1013">
        <f>IFERROR(I44/-I68,"")</f>
        <v/>
      </c>
      <c r="J46" s="1013">
        <f>IFERROR(J44/-J68,"")</f>
        <v/>
      </c>
      <c r="K46" s="1013">
        <f>IFERROR(K44/-K68,"")</f>
        <v/>
      </c>
      <c r="L46" s="1013">
        <f>IFERROR(L44/-L68,"")</f>
        <v/>
      </c>
      <c r="M46" s="1013">
        <f>IFERROR(M44/-M68,"")</f>
        <v/>
      </c>
      <c r="N46" s="1013">
        <f>IFERROR(N44/-N68,"")</f>
        <v/>
      </c>
      <c r="O46" s="1013">
        <f>IFERROR(O44/-O68,"")</f>
        <v/>
      </c>
      <c r="P46" s="1014">
        <f>IFERROR(P44/-P68,"")</f>
        <v/>
      </c>
      <c r="T46" s="961" t="n"/>
      <c r="U46" s="961" t="n"/>
      <c r="V46" s="961" t="n"/>
      <c r="W46" s="961" t="n"/>
      <c r="X46" s="961" t="n"/>
      <c r="Y46" s="961" t="n"/>
      <c r="Z46" s="961" t="n"/>
      <c r="AA46" s="961" t="n"/>
      <c r="AB46" s="961" t="n"/>
      <c r="AC46" s="961" t="n"/>
      <c r="AD46" s="961" t="n"/>
      <c r="AE46" s="961" t="n"/>
      <c r="AF46" s="961" t="n"/>
      <c r="AG46" s="961" t="n"/>
      <c r="AH46" s="961" t="n"/>
      <c r="AI46" s="961" t="n"/>
      <c r="AJ46" s="961" t="n"/>
      <c r="AK46" s="961" t="n"/>
      <c r="AL46" s="961" t="n"/>
      <c r="AM46" s="961" t="n"/>
      <c r="AN46" s="961" t="n"/>
      <c r="AO46" s="961" t="n"/>
      <c r="AP46" s="961" t="n"/>
      <c r="AQ46" s="961" t="n"/>
      <c r="AR46" s="961" t="n"/>
      <c r="AS46" s="961" t="n"/>
      <c r="AT46" s="961" t="n"/>
      <c r="AU46" s="961" t="n"/>
      <c r="AV46" s="961" t="n"/>
      <c r="AW46" s="961" t="n"/>
      <c r="AX46" s="961" t="n"/>
      <c r="AY46" s="961" t="n"/>
      <c r="AZ46" s="961" t="n"/>
      <c r="BA46" s="961" t="n"/>
      <c r="BB46" s="961" t="n"/>
      <c r="BC46" s="961" t="n"/>
      <c r="BD46" s="961" t="n"/>
      <c r="BE46" s="961" t="n"/>
      <c r="BF46" s="961" t="n"/>
      <c r="BG46" s="961" t="n"/>
      <c r="BH46" s="961" t="n"/>
      <c r="BI46" s="961" t="n"/>
      <c r="BJ46" s="961" t="n"/>
      <c r="BK46" s="961" t="n"/>
      <c r="BL46" s="961" t="n"/>
      <c r="BM46" s="961" t="n"/>
      <c r="BN46" s="961" t="n"/>
      <c r="BO46" s="961" t="n"/>
      <c r="BP46" s="961" t="n"/>
      <c r="BQ46" s="961" t="n"/>
      <c r="BR46" s="961" t="n"/>
      <c r="BS46" s="961" t="n"/>
      <c r="BT46" s="961" t="n"/>
      <c r="BU46" s="961" t="n"/>
      <c r="BV46" s="961" t="n"/>
      <c r="BW46" s="961" t="n"/>
      <c r="BX46" s="961" t="n"/>
      <c r="BY46" s="961" t="n"/>
      <c r="BZ46" s="961" t="n"/>
      <c r="CA46" s="961" t="n"/>
      <c r="CB46" s="961" t="n"/>
      <c r="CC46" s="961" t="n"/>
      <c r="CD46" s="961" t="n"/>
      <c r="CE46" s="961" t="n"/>
      <c r="CF46" s="961" t="n"/>
      <c r="CG46" s="961" t="n"/>
      <c r="CH46" s="961" t="n"/>
      <c r="CI46" s="961" t="n"/>
      <c r="CJ46" s="961" t="n"/>
      <c r="CK46" s="961" t="n"/>
      <c r="CL46" s="961" t="n"/>
      <c r="CM46" s="961" t="n"/>
      <c r="CN46" s="961" t="n"/>
      <c r="CO46" s="961" t="n"/>
      <c r="CP46" s="961" t="n"/>
      <c r="CQ46" s="961" t="n"/>
      <c r="CR46" s="961" t="n"/>
      <c r="CS46" s="961" t="n"/>
      <c r="CT46" s="961" t="n"/>
      <c r="CU46" s="961" t="n"/>
      <c r="CV46" s="961" t="n"/>
      <c r="CW46" s="961" t="n"/>
      <c r="CX46" s="961" t="n"/>
      <c r="CY46" s="961" t="n"/>
      <c r="CZ46" s="961" t="n"/>
      <c r="DA46" s="961" t="n"/>
      <c r="DB46" s="961" t="n"/>
      <c r="DC46" s="961" t="n"/>
      <c r="DD46" s="961" t="n"/>
      <c r="DE46" s="961" t="n"/>
      <c r="DF46" s="961" t="n"/>
      <c r="DG46" s="961" t="n"/>
      <c r="DH46" s="961" t="n"/>
      <c r="DI46" s="961" t="n"/>
      <c r="DJ46" s="961" t="n"/>
      <c r="DK46" s="961" t="n"/>
      <c r="DL46" s="961" t="n"/>
      <c r="DM46" s="961" t="n"/>
      <c r="DN46" s="961" t="n"/>
      <c r="DO46" s="961" t="n"/>
      <c r="DP46" s="961" t="n"/>
      <c r="DQ46" s="961" t="n"/>
      <c r="DR46" s="961" t="n"/>
      <c r="DS46" s="961" t="n"/>
      <c r="DT46" s="961" t="n"/>
      <c r="DU46" s="961" t="n"/>
      <c r="DV46" s="961" t="n"/>
      <c r="DW46" s="961" t="n"/>
      <c r="DX46" s="961" t="n"/>
      <c r="DY46" s="961" t="n"/>
      <c r="DZ46" s="961" t="n"/>
      <c r="EA46" s="961" t="n"/>
      <c r="EB46" s="961" t="n"/>
      <c r="EC46" s="961" t="n"/>
      <c r="ED46" s="961" t="n"/>
      <c r="EE46" s="961" t="n"/>
      <c r="EF46" s="961" t="n"/>
      <c r="EG46" s="961" t="n"/>
      <c r="EH46" s="961" t="n"/>
      <c r="EI46" s="961" t="n"/>
      <c r="EJ46" s="1072" t="n"/>
      <c r="EK46" s="961" t="n"/>
      <c r="EL46" s="961" t="n"/>
      <c r="EM46" s="961" t="n"/>
      <c r="EN46" s="961" t="n"/>
      <c r="EO46" s="961" t="n"/>
      <c r="EP46" s="961" t="n"/>
      <c r="EQ46" s="961" t="n"/>
      <c r="ER46" s="961" t="n"/>
      <c r="ES46" s="961" t="n"/>
      <c r="ET46" s="961" t="n"/>
      <c r="EU46" s="961" t="n"/>
      <c r="EV46" s="961" t="n"/>
    </row>
    <row r="47" ht="15" customHeight="1" s="546">
      <c r="C47" s="977">
        <f>R47</f>
        <v/>
      </c>
      <c r="E47" s="978" t="n"/>
      <c r="F47" s="940" t="n"/>
      <c r="G47" s="979">
        <f>SUMIFS($U47:$EW47,$U$2:$EW$2,G$2)</f>
        <v/>
      </c>
      <c r="H47" s="979">
        <f>SUMIFS($U47:$EW47,$U$2:$EW$2,H$2)</f>
        <v/>
      </c>
      <c r="I47" s="979">
        <f>SUMIFS($U47:$EW47,$U$2:$EW$2,I$2)</f>
        <v/>
      </c>
      <c r="J47" s="979">
        <f>SUMIFS($U47:$EW47,$U$2:$EW$2,J$2)</f>
        <v/>
      </c>
      <c r="K47" s="979">
        <f>SUMIFS($U47:$EW47,$U$2:$EW$2,K$2)</f>
        <v/>
      </c>
      <c r="L47" s="979">
        <f>SUMIFS($U47:$EW47,$U$2:$EW$2,L$2)</f>
        <v/>
      </c>
      <c r="M47" s="979">
        <f>SUMIFS($U47:$EW47,$U$2:$EW$2,M$2)</f>
        <v/>
      </c>
      <c r="N47" s="979">
        <f>SUMIFS($U47:$EW47,$U$2:$EW$2,N$2)</f>
        <v/>
      </c>
      <c r="O47" s="979">
        <f>SUMIFS($U47:$EW47,$U$2:$EW$2,O$2)</f>
        <v/>
      </c>
      <c r="P47" s="980">
        <f>SUMIFS($U47:$EW47,$U$2:$EW$2,P$2)</f>
        <v/>
      </c>
      <c r="R47" s="940" t="inlineStr">
        <is>
          <t>CAPITAL EXPENSES</t>
        </is>
      </c>
      <c r="T47" s="961" t="n"/>
      <c r="U47" s="961">
        <f>Inputs!$Q$45*U12</f>
        <v/>
      </c>
      <c r="V47" s="961">
        <f>Inputs!$Q$45*V12</f>
        <v/>
      </c>
      <c r="W47" s="961">
        <f>Inputs!$Q$45*W12</f>
        <v/>
      </c>
      <c r="X47" s="961">
        <f>Inputs!$Q$45*X12</f>
        <v/>
      </c>
      <c r="Y47" s="961">
        <f>Inputs!$Q$45*Y12</f>
        <v/>
      </c>
      <c r="Z47" s="961">
        <f>Inputs!$Q$45*Z12</f>
        <v/>
      </c>
      <c r="AA47" s="961">
        <f>Inputs!$Q$45*AA12</f>
        <v/>
      </c>
      <c r="AB47" s="961">
        <f>Inputs!$Q$45*AB12</f>
        <v/>
      </c>
      <c r="AC47" s="961">
        <f>Inputs!$Q$45*AC12</f>
        <v/>
      </c>
      <c r="AD47" s="961">
        <f>Inputs!$Q$45*AD12</f>
        <v/>
      </c>
      <c r="AE47" s="961">
        <f>Inputs!$Q$45*AE12</f>
        <v/>
      </c>
      <c r="AF47" s="961">
        <f>Inputs!$Q$45*AF12</f>
        <v/>
      </c>
      <c r="AG47" s="961">
        <f>Inputs!$Q$45*AG12</f>
        <v/>
      </c>
      <c r="AH47" s="961">
        <f>Inputs!$Q$45*AH12</f>
        <v/>
      </c>
      <c r="AI47" s="961">
        <f>Inputs!$Q$45*AI12</f>
        <v/>
      </c>
      <c r="AJ47" s="961">
        <f>Inputs!$Q$45*AJ12</f>
        <v/>
      </c>
      <c r="AK47" s="961">
        <f>Inputs!$Q$45*AK12</f>
        <v/>
      </c>
      <c r="AL47" s="961">
        <f>Inputs!$Q$45*AL12</f>
        <v/>
      </c>
      <c r="AM47" s="961">
        <f>Inputs!$Q$45*AM12</f>
        <v/>
      </c>
      <c r="AN47" s="961">
        <f>Inputs!$Q$45*AN12</f>
        <v/>
      </c>
      <c r="AO47" s="961">
        <f>Inputs!$Q$45*AO12</f>
        <v/>
      </c>
      <c r="AP47" s="961">
        <f>Inputs!$Q$45*AP12</f>
        <v/>
      </c>
      <c r="AQ47" s="961">
        <f>Inputs!$Q$45*AQ12</f>
        <v/>
      </c>
      <c r="AR47" s="961">
        <f>Inputs!$Q$45*AR12</f>
        <v/>
      </c>
      <c r="AS47" s="961">
        <f>Inputs!$Q$45*AS12</f>
        <v/>
      </c>
      <c r="AT47" s="961">
        <f>Inputs!$Q$45*AT12</f>
        <v/>
      </c>
      <c r="AU47" s="961">
        <f>Inputs!$Q$45*AU12</f>
        <v/>
      </c>
      <c r="AV47" s="961">
        <f>Inputs!$Q$45*AV12</f>
        <v/>
      </c>
      <c r="AW47" s="961">
        <f>Inputs!$Q$45*AW12</f>
        <v/>
      </c>
      <c r="AX47" s="961">
        <f>Inputs!$Q$45*AX12</f>
        <v/>
      </c>
      <c r="AY47" s="961">
        <f>Inputs!$Q$45*AY12</f>
        <v/>
      </c>
      <c r="AZ47" s="961">
        <f>Inputs!$Q$45*AZ12</f>
        <v/>
      </c>
      <c r="BA47" s="961">
        <f>Inputs!$Q$45*BA12</f>
        <v/>
      </c>
      <c r="BB47" s="961">
        <f>Inputs!$Q$45*BB12</f>
        <v/>
      </c>
      <c r="BC47" s="961">
        <f>Inputs!$Q$45*BC12</f>
        <v/>
      </c>
      <c r="BD47" s="961">
        <f>Inputs!$Q$45*BD12</f>
        <v/>
      </c>
      <c r="BE47" s="961">
        <f>Inputs!$Q$45*BE12</f>
        <v/>
      </c>
      <c r="BF47" s="961">
        <f>Inputs!$Q$45*BF12</f>
        <v/>
      </c>
      <c r="BG47" s="961">
        <f>Inputs!$Q$45*BG12</f>
        <v/>
      </c>
      <c r="BH47" s="961">
        <f>Inputs!$Q$45*BH12</f>
        <v/>
      </c>
      <c r="BI47" s="961">
        <f>Inputs!$Q$45*BI12</f>
        <v/>
      </c>
      <c r="BJ47" s="961">
        <f>Inputs!$Q$45*BJ12</f>
        <v/>
      </c>
      <c r="BK47" s="961">
        <f>Inputs!$Q$45*BK12</f>
        <v/>
      </c>
      <c r="BL47" s="961">
        <f>Inputs!$Q$45*BL12</f>
        <v/>
      </c>
      <c r="BM47" s="961">
        <f>Inputs!$Q$45*BM12</f>
        <v/>
      </c>
      <c r="BN47" s="961">
        <f>Inputs!$Q$45*BN12</f>
        <v/>
      </c>
      <c r="BO47" s="961">
        <f>Inputs!$Q$45*BO12</f>
        <v/>
      </c>
      <c r="BP47" s="961">
        <f>Inputs!$Q$45*BP12</f>
        <v/>
      </c>
      <c r="BQ47" s="961">
        <f>Inputs!$Q$45*BQ12</f>
        <v/>
      </c>
      <c r="BR47" s="961">
        <f>Inputs!$Q$45*BR12</f>
        <v/>
      </c>
      <c r="BS47" s="961">
        <f>Inputs!$Q$45*BS12</f>
        <v/>
      </c>
      <c r="BT47" s="961">
        <f>Inputs!$Q$45*BT12</f>
        <v/>
      </c>
      <c r="BU47" s="961">
        <f>Inputs!$Q$45*BU12</f>
        <v/>
      </c>
      <c r="BV47" s="961">
        <f>Inputs!$Q$45*BV12</f>
        <v/>
      </c>
      <c r="BW47" s="961">
        <f>Inputs!$Q$45*BW12</f>
        <v/>
      </c>
      <c r="BX47" s="961">
        <f>Inputs!$Q$45*BX12</f>
        <v/>
      </c>
      <c r="BY47" s="961">
        <f>Inputs!$Q$45*BY12</f>
        <v/>
      </c>
      <c r="BZ47" s="961">
        <f>Inputs!$Q$45*BZ12</f>
        <v/>
      </c>
      <c r="CA47" s="961">
        <f>Inputs!$Q$45*CA12</f>
        <v/>
      </c>
      <c r="CB47" s="961">
        <f>Inputs!$Q$45*CB12</f>
        <v/>
      </c>
      <c r="CC47" s="961">
        <f>Inputs!$Q$45*CC12</f>
        <v/>
      </c>
      <c r="CD47" s="961">
        <f>Inputs!$Q$45*CD12</f>
        <v/>
      </c>
      <c r="CE47" s="961">
        <f>Inputs!$Q$45*CE12</f>
        <v/>
      </c>
      <c r="CF47" s="961">
        <f>Inputs!$Q$45*CF12</f>
        <v/>
      </c>
      <c r="CG47" s="961">
        <f>Inputs!$Q$45*CG12</f>
        <v/>
      </c>
      <c r="CH47" s="961">
        <f>Inputs!$Q$45*CH12</f>
        <v/>
      </c>
      <c r="CI47" s="961">
        <f>Inputs!$Q$45*CI12</f>
        <v/>
      </c>
      <c r="CJ47" s="961">
        <f>Inputs!$Q$45*CJ12</f>
        <v/>
      </c>
      <c r="CK47" s="961">
        <f>Inputs!$Q$45*CK12</f>
        <v/>
      </c>
      <c r="CL47" s="961">
        <f>Inputs!$Q$45*CL12</f>
        <v/>
      </c>
      <c r="CM47" s="961">
        <f>Inputs!$Q$45*CM12</f>
        <v/>
      </c>
      <c r="CN47" s="961">
        <f>Inputs!$Q$45*CN12</f>
        <v/>
      </c>
      <c r="CO47" s="961">
        <f>Inputs!$Q$45*CO12</f>
        <v/>
      </c>
      <c r="CP47" s="961">
        <f>Inputs!$Q$45*CP12</f>
        <v/>
      </c>
      <c r="CQ47" s="961">
        <f>Inputs!$Q$45*CQ12</f>
        <v/>
      </c>
      <c r="CR47" s="961">
        <f>Inputs!$Q$45*CR12</f>
        <v/>
      </c>
      <c r="CS47" s="961">
        <f>Inputs!$Q$45*CS12</f>
        <v/>
      </c>
      <c r="CT47" s="961">
        <f>Inputs!$Q$45*CT12</f>
        <v/>
      </c>
      <c r="CU47" s="961">
        <f>Inputs!$Q$45*CU12</f>
        <v/>
      </c>
      <c r="CV47" s="961">
        <f>Inputs!$Q$45*CV12</f>
        <v/>
      </c>
      <c r="CW47" s="961">
        <f>Inputs!$Q$45*CW12</f>
        <v/>
      </c>
      <c r="CX47" s="961">
        <f>Inputs!$Q$45*CX12</f>
        <v/>
      </c>
      <c r="CY47" s="961">
        <f>Inputs!$Q$45*CY12</f>
        <v/>
      </c>
      <c r="CZ47" s="961">
        <f>Inputs!$Q$45*CZ12</f>
        <v/>
      </c>
      <c r="DA47" s="961">
        <f>Inputs!$Q$45*DA12</f>
        <v/>
      </c>
      <c r="DB47" s="961">
        <f>Inputs!$Q$45*DB12</f>
        <v/>
      </c>
      <c r="DC47" s="961">
        <f>Inputs!$Q$45*DC12</f>
        <v/>
      </c>
      <c r="DD47" s="961">
        <f>Inputs!$Q$45*DD12</f>
        <v/>
      </c>
      <c r="DE47" s="961">
        <f>Inputs!$Q$45*DE12</f>
        <v/>
      </c>
      <c r="DF47" s="961">
        <f>Inputs!$Q$45*DF12</f>
        <v/>
      </c>
      <c r="DG47" s="961">
        <f>Inputs!$Q$45*DG12</f>
        <v/>
      </c>
      <c r="DH47" s="961">
        <f>Inputs!$Q$45*DH12</f>
        <v/>
      </c>
      <c r="DI47" s="961">
        <f>Inputs!$Q$45*DI12</f>
        <v/>
      </c>
      <c r="DJ47" s="961">
        <f>Inputs!$Q$45*DJ12</f>
        <v/>
      </c>
      <c r="DK47" s="961">
        <f>Inputs!$Q$45*DK12</f>
        <v/>
      </c>
      <c r="DL47" s="961">
        <f>Inputs!$Q$45*DL12</f>
        <v/>
      </c>
      <c r="DM47" s="961">
        <f>Inputs!$Q$45*DM12</f>
        <v/>
      </c>
      <c r="DN47" s="961">
        <f>Inputs!$Q$45*DN12</f>
        <v/>
      </c>
      <c r="DO47" s="961">
        <f>Inputs!$Q$45*DO12</f>
        <v/>
      </c>
      <c r="DP47" s="961">
        <f>Inputs!$Q$45*DP12</f>
        <v/>
      </c>
      <c r="DQ47" s="961">
        <f>Inputs!$Q$45*DQ12</f>
        <v/>
      </c>
      <c r="DR47" s="961">
        <f>Inputs!$Q$45*DR12</f>
        <v/>
      </c>
      <c r="DS47" s="961">
        <f>Inputs!$Q$45*DS12</f>
        <v/>
      </c>
      <c r="DT47" s="961">
        <f>Inputs!$Q$45*DT12</f>
        <v/>
      </c>
      <c r="DU47" s="961">
        <f>Inputs!$Q$45*DU12</f>
        <v/>
      </c>
      <c r="DV47" s="961">
        <f>Inputs!$Q$45*DV12</f>
        <v/>
      </c>
      <c r="DW47" s="961">
        <f>Inputs!$Q$45*DW12</f>
        <v/>
      </c>
      <c r="DX47" s="961">
        <f>Inputs!$Q$45*DX12</f>
        <v/>
      </c>
      <c r="DY47" s="961">
        <f>Inputs!$Q$45*DY12</f>
        <v/>
      </c>
      <c r="DZ47" s="961">
        <f>Inputs!$Q$45*DZ12</f>
        <v/>
      </c>
      <c r="EA47" s="961">
        <f>Inputs!$Q$45*EA12</f>
        <v/>
      </c>
      <c r="EB47" s="961">
        <f>Inputs!$Q$45*EB12</f>
        <v/>
      </c>
      <c r="EC47" s="961">
        <f>Inputs!$Q$45*EC12</f>
        <v/>
      </c>
      <c r="ED47" s="961">
        <f>Inputs!$Q$45*ED12</f>
        <v/>
      </c>
      <c r="EE47" s="961">
        <f>Inputs!$Q$45*EE12</f>
        <v/>
      </c>
      <c r="EF47" s="961">
        <f>Inputs!$Q$45*EF12</f>
        <v/>
      </c>
      <c r="EG47" s="961">
        <f>Inputs!$Q$45*EG12</f>
        <v/>
      </c>
      <c r="EH47" s="961">
        <f>Inputs!$Q$45*EH12</f>
        <v/>
      </c>
      <c r="EI47" s="961">
        <f>Inputs!$Q$45*EI12</f>
        <v/>
      </c>
      <c r="EJ47" s="961">
        <f>Inputs!$Q$45*EJ12</f>
        <v/>
      </c>
      <c r="EK47" s="961">
        <f>Inputs!$Q$45*EK12</f>
        <v/>
      </c>
      <c r="EL47" s="961">
        <f>Inputs!$Q$45*EL12</f>
        <v/>
      </c>
      <c r="EM47" s="961">
        <f>Inputs!$Q$45*EM12</f>
        <v/>
      </c>
      <c r="EN47" s="961">
        <f>Inputs!$Q$45*EN12</f>
        <v/>
      </c>
      <c r="EO47" s="961">
        <f>Inputs!$Q$45*EO12</f>
        <v/>
      </c>
      <c r="EP47" s="961">
        <f>Inputs!$Q$45*EP12</f>
        <v/>
      </c>
      <c r="EQ47" s="961">
        <f>Inputs!$Q$45*EQ12</f>
        <v/>
      </c>
      <c r="ER47" s="961">
        <f>Inputs!$Q$45*ER12</f>
        <v/>
      </c>
      <c r="ES47" s="961">
        <f>Inputs!$Q$45*ES12</f>
        <v/>
      </c>
      <c r="ET47" s="961">
        <f>Inputs!$Q$45*ET12</f>
        <v/>
      </c>
      <c r="EU47" s="961">
        <f>Inputs!$Q$45*EU12</f>
        <v/>
      </c>
      <c r="EV47" s="961">
        <f>Inputs!$Q$45*EV12</f>
        <v/>
      </c>
    </row>
    <row r="48" ht="15" customHeight="1" s="546">
      <c r="C48" s="977" t="n"/>
      <c r="E48" s="955" t="n"/>
      <c r="G48" s="961" t="n"/>
      <c r="H48" s="961" t="n"/>
      <c r="I48" s="961" t="n"/>
      <c r="J48" s="961" t="n"/>
      <c r="K48" s="961" t="n"/>
      <c r="L48" s="961" t="n"/>
      <c r="M48" s="961" t="n"/>
      <c r="N48" s="961" t="n"/>
      <c r="O48" s="961" t="n"/>
      <c r="P48" s="962" t="n"/>
      <c r="R48" s="940" t="n"/>
      <c r="T48" s="961" t="n"/>
      <c r="U48" s="961" t="n"/>
      <c r="V48" s="961" t="n"/>
      <c r="W48" s="961" t="n"/>
      <c r="X48" s="961" t="n"/>
      <c r="Y48" s="961" t="n"/>
      <c r="Z48" s="961" t="n"/>
      <c r="AA48" s="961" t="n"/>
      <c r="AB48" s="961" t="n"/>
      <c r="AC48" s="961" t="n"/>
      <c r="AD48" s="961" t="n"/>
      <c r="AE48" s="961" t="n"/>
      <c r="AF48" s="961" t="n"/>
      <c r="AG48" s="961" t="n"/>
      <c r="AH48" s="961" t="n"/>
      <c r="AI48" s="961" t="n"/>
      <c r="AJ48" s="961" t="n"/>
      <c r="AK48" s="961" t="n"/>
      <c r="AL48" s="961" t="n"/>
      <c r="AM48" s="961" t="n"/>
      <c r="AN48" s="961" t="n"/>
      <c r="AO48" s="961" t="n"/>
      <c r="AP48" s="961" t="n"/>
      <c r="AQ48" s="961" t="n"/>
      <c r="AR48" s="961" t="n"/>
      <c r="AS48" s="961" t="n"/>
      <c r="AT48" s="961" t="n"/>
      <c r="AU48" s="961" t="n"/>
      <c r="AV48" s="961" t="n"/>
      <c r="AW48" s="961" t="n"/>
      <c r="AX48" s="961" t="n"/>
      <c r="AY48" s="961" t="n"/>
      <c r="AZ48" s="961" t="n"/>
      <c r="BA48" s="961" t="n"/>
      <c r="BB48" s="961" t="n"/>
      <c r="BC48" s="961" t="n"/>
      <c r="BD48" s="961" t="n"/>
      <c r="BE48" s="961" t="n"/>
      <c r="BF48" s="961" t="n"/>
      <c r="BG48" s="961" t="n"/>
      <c r="BH48" s="961" t="n"/>
      <c r="BI48" s="961" t="n"/>
      <c r="BJ48" s="961" t="n"/>
      <c r="BK48" s="961" t="n"/>
      <c r="BL48" s="961" t="n"/>
      <c r="BM48" s="961" t="n"/>
      <c r="BN48" s="961" t="n"/>
      <c r="BO48" s="961" t="n"/>
      <c r="BP48" s="961" t="n"/>
      <c r="BQ48" s="961" t="n"/>
      <c r="BR48" s="961" t="n"/>
      <c r="BS48" s="961" t="n"/>
      <c r="BT48" s="961" t="n"/>
      <c r="BU48" s="961" t="n"/>
      <c r="BV48" s="961" t="n"/>
      <c r="BW48" s="961" t="n"/>
      <c r="BX48" s="961" t="n"/>
      <c r="BY48" s="961" t="n"/>
      <c r="BZ48" s="961" t="n"/>
      <c r="CA48" s="961" t="n"/>
      <c r="CB48" s="961" t="n"/>
      <c r="CC48" s="961" t="n"/>
      <c r="CD48" s="961" t="n"/>
      <c r="CE48" s="961" t="n"/>
      <c r="CF48" s="961" t="n"/>
      <c r="CG48" s="961" t="n"/>
      <c r="CH48" s="961" t="n"/>
      <c r="CI48" s="961" t="n"/>
      <c r="CJ48" s="961" t="n"/>
      <c r="CK48" s="961" t="n"/>
      <c r="CL48" s="961" t="n"/>
      <c r="CM48" s="961" t="n"/>
      <c r="CN48" s="961" t="n"/>
      <c r="CO48" s="961" t="n"/>
      <c r="CP48" s="961" t="n"/>
      <c r="CQ48" s="961" t="n"/>
      <c r="CR48" s="961" t="n"/>
      <c r="CS48" s="961" t="n"/>
      <c r="CT48" s="961" t="n"/>
      <c r="CU48" s="961" t="n"/>
      <c r="CV48" s="961" t="n"/>
      <c r="CW48" s="961" t="n"/>
      <c r="CX48" s="961" t="n"/>
      <c r="CY48" s="961" t="n"/>
      <c r="CZ48" s="961" t="n"/>
      <c r="DA48" s="961" t="n"/>
      <c r="DB48" s="961" t="n"/>
      <c r="DC48" s="961" t="n"/>
      <c r="DD48" s="961" t="n"/>
      <c r="DE48" s="961" t="n"/>
      <c r="DF48" s="961" t="n"/>
      <c r="DG48" s="961" t="n"/>
      <c r="DH48" s="961" t="n"/>
      <c r="DI48" s="961" t="n"/>
      <c r="DJ48" s="961" t="n"/>
      <c r="DK48" s="961" t="n"/>
      <c r="DL48" s="961" t="n"/>
      <c r="DM48" s="961" t="n"/>
      <c r="DN48" s="961" t="n"/>
      <c r="DO48" s="961" t="n"/>
      <c r="DP48" s="961" t="n"/>
      <c r="DQ48" s="961" t="n"/>
      <c r="DR48" s="961" t="n"/>
      <c r="DS48" s="961" t="n"/>
      <c r="DT48" s="961" t="n"/>
      <c r="DU48" s="961" t="n"/>
      <c r="DV48" s="961" t="n"/>
      <c r="DW48" s="961" t="n"/>
      <c r="DX48" s="961" t="n"/>
      <c r="DY48" s="961" t="n"/>
      <c r="DZ48" s="961" t="n"/>
      <c r="EA48" s="961" t="n"/>
      <c r="EB48" s="961" t="n"/>
      <c r="EC48" s="961" t="n"/>
      <c r="ED48" s="961" t="n"/>
      <c r="EE48" s="961" t="n"/>
      <c r="EF48" s="961" t="n"/>
      <c r="EG48" s="961" t="n"/>
      <c r="EH48" s="961" t="n"/>
      <c r="EI48" s="961" t="n"/>
      <c r="EJ48" s="961" t="n"/>
      <c r="EK48" s="961" t="n"/>
      <c r="EL48" s="961" t="n"/>
      <c r="EM48" s="961" t="n"/>
      <c r="EN48" s="961" t="n"/>
      <c r="EO48" s="961" t="n"/>
      <c r="EP48" s="961" t="n"/>
      <c r="EQ48" s="961" t="n"/>
      <c r="ER48" s="961" t="n"/>
      <c r="ES48" s="961" t="n"/>
      <c r="ET48" s="961" t="n"/>
      <c r="EU48" s="961" t="n"/>
      <c r="EV48" s="961" t="n"/>
    </row>
    <row r="49" ht="15" customHeight="1" s="546">
      <c r="C49" s="1015">
        <f>R49</f>
        <v/>
      </c>
      <c r="D49" s="1016" t="n"/>
      <c r="E49" s="1017">
        <f>E44-E47</f>
        <v/>
      </c>
      <c r="F49" s="1018">
        <f>SUMIFS($U49:$EW49,$U$2:$EW$2,F$2)</f>
        <v/>
      </c>
      <c r="G49" s="1018">
        <f>SUMIFS($U49:$EW49,$U$2:$EW$2,G$2)</f>
        <v/>
      </c>
      <c r="H49" s="1018">
        <f>SUMIFS($U49:$EW49,$U$2:$EW$2,H$2)</f>
        <v/>
      </c>
      <c r="I49" s="1018">
        <f>SUMIFS($U49:$EW49,$U$2:$EW$2,I$2)</f>
        <v/>
      </c>
      <c r="J49" s="1018">
        <f>SUMIFS($U49:$EW49,$U$2:$EW$2,J$2)</f>
        <v/>
      </c>
      <c r="K49" s="1018">
        <f>SUMIFS($U49:$EW49,$U$2:$EW$2,K$2)</f>
        <v/>
      </c>
      <c r="L49" s="1018">
        <f>SUMIFS($U49:$EW49,$U$2:$EW$2,L$2)</f>
        <v/>
      </c>
      <c r="M49" s="1018">
        <f>SUMIFS($U49:$EW49,$U$2:$EW$2,M$2)</f>
        <v/>
      </c>
      <c r="N49" s="1018">
        <f>SUMIFS($U49:$EW49,$U$2:$EW$2,N$2)</f>
        <v/>
      </c>
      <c r="O49" s="1018">
        <f>SUMIFS($U49:$EW49,$U$2:$EW$2,O$2)</f>
        <v/>
      </c>
      <c r="P49" s="1019">
        <f>SUMIFS($U49:$EW49,$U$2:$EW$2,P$2)</f>
        <v/>
      </c>
      <c r="R49" s="940" t="inlineStr">
        <is>
          <t>NET CASH FLOW</t>
        </is>
      </c>
      <c r="T49" s="961" t="n"/>
      <c r="U49" s="979">
        <f>U44-U47</f>
        <v/>
      </c>
      <c r="V49" s="979">
        <f>V44-V47</f>
        <v/>
      </c>
      <c r="W49" s="979">
        <f>W44-W47</f>
        <v/>
      </c>
      <c r="X49" s="979">
        <f>X44-X47</f>
        <v/>
      </c>
      <c r="Y49" s="979">
        <f>Y44-Y47</f>
        <v/>
      </c>
      <c r="Z49" s="979">
        <f>Z44-Z47</f>
        <v/>
      </c>
      <c r="AA49" s="979">
        <f>AA44-AA47</f>
        <v/>
      </c>
      <c r="AB49" s="979">
        <f>AB44-AB47</f>
        <v/>
      </c>
      <c r="AC49" s="979">
        <f>AC44-AC47</f>
        <v/>
      </c>
      <c r="AD49" s="979">
        <f>AD44-AD47</f>
        <v/>
      </c>
      <c r="AE49" s="979">
        <f>AE44-AE47</f>
        <v/>
      </c>
      <c r="AF49" s="979">
        <f>AF44-AF47</f>
        <v/>
      </c>
      <c r="AG49" s="979">
        <f>AG44-AG47</f>
        <v/>
      </c>
      <c r="AH49" s="979">
        <f>AH44-AH47</f>
        <v/>
      </c>
      <c r="AI49" s="979">
        <f>AI44-AI47</f>
        <v/>
      </c>
      <c r="AJ49" s="979">
        <f>AJ44-AJ47</f>
        <v/>
      </c>
      <c r="AK49" s="979">
        <f>AK44-AK47</f>
        <v/>
      </c>
      <c r="AL49" s="979">
        <f>AL44-AL47</f>
        <v/>
      </c>
      <c r="AM49" s="979">
        <f>AM44-AM47</f>
        <v/>
      </c>
      <c r="AN49" s="979">
        <f>AN44-AN47</f>
        <v/>
      </c>
      <c r="AO49" s="979">
        <f>AO44-AO47</f>
        <v/>
      </c>
      <c r="AP49" s="979">
        <f>AP44-AP47</f>
        <v/>
      </c>
      <c r="AQ49" s="979">
        <f>AQ44-AQ47</f>
        <v/>
      </c>
      <c r="AR49" s="979">
        <f>AR44-AR47</f>
        <v/>
      </c>
      <c r="AS49" s="979">
        <f>AS44-AS47</f>
        <v/>
      </c>
      <c r="AT49" s="979">
        <f>AT44-AT47</f>
        <v/>
      </c>
      <c r="AU49" s="979">
        <f>AU44-AU47</f>
        <v/>
      </c>
      <c r="AV49" s="979">
        <f>AV44-AV47</f>
        <v/>
      </c>
      <c r="AW49" s="979">
        <f>AW44-AW47</f>
        <v/>
      </c>
      <c r="AX49" s="979">
        <f>AX44-AX47</f>
        <v/>
      </c>
      <c r="AY49" s="979">
        <f>AY44-AY47</f>
        <v/>
      </c>
      <c r="AZ49" s="979">
        <f>AZ44-AZ47</f>
        <v/>
      </c>
      <c r="BA49" s="979">
        <f>BA44-BA47</f>
        <v/>
      </c>
      <c r="BB49" s="979">
        <f>BB44-BB47</f>
        <v/>
      </c>
      <c r="BC49" s="979">
        <f>BC44-BC47</f>
        <v/>
      </c>
      <c r="BD49" s="979">
        <f>BD44-BD47</f>
        <v/>
      </c>
      <c r="BE49" s="979">
        <f>BE44-BE47</f>
        <v/>
      </c>
      <c r="BF49" s="979">
        <f>BF44-BF47</f>
        <v/>
      </c>
      <c r="BG49" s="979">
        <f>BG44-BG47</f>
        <v/>
      </c>
      <c r="BH49" s="979">
        <f>BH44-BH47</f>
        <v/>
      </c>
      <c r="BI49" s="979">
        <f>BI44-BI47</f>
        <v/>
      </c>
      <c r="BJ49" s="979">
        <f>BJ44-BJ47</f>
        <v/>
      </c>
      <c r="BK49" s="979">
        <f>BK44-BK47</f>
        <v/>
      </c>
      <c r="BL49" s="979">
        <f>BL44-BL47</f>
        <v/>
      </c>
      <c r="BM49" s="979">
        <f>BM44-BM47</f>
        <v/>
      </c>
      <c r="BN49" s="979">
        <f>BN44-BN47</f>
        <v/>
      </c>
      <c r="BO49" s="979">
        <f>BO44-BO47</f>
        <v/>
      </c>
      <c r="BP49" s="979">
        <f>BP44-BP47</f>
        <v/>
      </c>
      <c r="BQ49" s="979">
        <f>BQ44-BQ47</f>
        <v/>
      </c>
      <c r="BR49" s="979">
        <f>BR44-BR47</f>
        <v/>
      </c>
      <c r="BS49" s="979">
        <f>BS44-BS47</f>
        <v/>
      </c>
      <c r="BT49" s="979">
        <f>BT44-BT47</f>
        <v/>
      </c>
      <c r="BU49" s="979">
        <f>BU44-BU47</f>
        <v/>
      </c>
      <c r="BV49" s="979">
        <f>BV44-BV47</f>
        <v/>
      </c>
      <c r="BW49" s="979">
        <f>BW44-BW47</f>
        <v/>
      </c>
      <c r="BX49" s="979">
        <f>BX44-BX47</f>
        <v/>
      </c>
      <c r="BY49" s="979">
        <f>BY44-BY47</f>
        <v/>
      </c>
      <c r="BZ49" s="979">
        <f>BZ44-BZ47</f>
        <v/>
      </c>
      <c r="CA49" s="979">
        <f>CA44-CA47</f>
        <v/>
      </c>
      <c r="CB49" s="979">
        <f>CB44-CB47</f>
        <v/>
      </c>
      <c r="CC49" s="979">
        <f>CC44-CC47</f>
        <v/>
      </c>
      <c r="CD49" s="979">
        <f>CD44-CD47</f>
        <v/>
      </c>
      <c r="CE49" s="979">
        <f>CE44-CE47</f>
        <v/>
      </c>
      <c r="CF49" s="979">
        <f>CF44-CF47</f>
        <v/>
      </c>
      <c r="CG49" s="979">
        <f>CG44-CG47</f>
        <v/>
      </c>
      <c r="CH49" s="979">
        <f>CH44-CH47</f>
        <v/>
      </c>
      <c r="CI49" s="979">
        <f>CI44-CI47</f>
        <v/>
      </c>
      <c r="CJ49" s="979">
        <f>CJ44-CJ47</f>
        <v/>
      </c>
      <c r="CK49" s="979">
        <f>CK44-CK47</f>
        <v/>
      </c>
      <c r="CL49" s="979">
        <f>CL44-CL47</f>
        <v/>
      </c>
      <c r="CM49" s="979">
        <f>CM44-CM47</f>
        <v/>
      </c>
      <c r="CN49" s="979">
        <f>CN44-CN47</f>
        <v/>
      </c>
      <c r="CO49" s="979">
        <f>CO44-CO47</f>
        <v/>
      </c>
      <c r="CP49" s="979">
        <f>CP44-CP47</f>
        <v/>
      </c>
      <c r="CQ49" s="979">
        <f>CQ44-CQ47</f>
        <v/>
      </c>
      <c r="CR49" s="979">
        <f>CR44-CR47</f>
        <v/>
      </c>
      <c r="CS49" s="979">
        <f>CS44-CS47</f>
        <v/>
      </c>
      <c r="CT49" s="979">
        <f>CT44-CT47</f>
        <v/>
      </c>
      <c r="CU49" s="979">
        <f>CU44-CU47</f>
        <v/>
      </c>
      <c r="CV49" s="979">
        <f>CV44-CV47</f>
        <v/>
      </c>
      <c r="CW49" s="979">
        <f>CW44-CW47</f>
        <v/>
      </c>
      <c r="CX49" s="979">
        <f>CX44-CX47</f>
        <v/>
      </c>
      <c r="CY49" s="979">
        <f>CY44-CY47</f>
        <v/>
      </c>
      <c r="CZ49" s="979">
        <f>CZ44-CZ47</f>
        <v/>
      </c>
      <c r="DA49" s="979">
        <f>DA44-DA47</f>
        <v/>
      </c>
      <c r="DB49" s="979">
        <f>DB44-DB47</f>
        <v/>
      </c>
      <c r="DC49" s="979">
        <f>DC44-DC47</f>
        <v/>
      </c>
      <c r="DD49" s="979">
        <f>DD44-DD47</f>
        <v/>
      </c>
      <c r="DE49" s="979">
        <f>DE44-DE47</f>
        <v/>
      </c>
      <c r="DF49" s="979">
        <f>DF44-DF47</f>
        <v/>
      </c>
      <c r="DG49" s="979">
        <f>DG44-DG47</f>
        <v/>
      </c>
      <c r="DH49" s="979">
        <f>DH44-DH47</f>
        <v/>
      </c>
      <c r="DI49" s="979">
        <f>DI44-DI47</f>
        <v/>
      </c>
      <c r="DJ49" s="979">
        <f>DJ44-DJ47</f>
        <v/>
      </c>
      <c r="DK49" s="979">
        <f>DK44-DK47</f>
        <v/>
      </c>
      <c r="DL49" s="979">
        <f>DL44-DL47</f>
        <v/>
      </c>
      <c r="DM49" s="979">
        <f>DM44-DM47</f>
        <v/>
      </c>
      <c r="DN49" s="979">
        <f>DN44-DN47</f>
        <v/>
      </c>
      <c r="DO49" s="979">
        <f>DO44-DO47</f>
        <v/>
      </c>
      <c r="DP49" s="979">
        <f>DP44-DP47</f>
        <v/>
      </c>
      <c r="DQ49" s="979">
        <f>DQ44-DQ47</f>
        <v/>
      </c>
      <c r="DR49" s="979">
        <f>DR44-DR47</f>
        <v/>
      </c>
      <c r="DS49" s="979">
        <f>DS44-DS47</f>
        <v/>
      </c>
      <c r="DT49" s="979">
        <f>DT44-DT47</f>
        <v/>
      </c>
      <c r="DU49" s="979">
        <f>DU44-DU47</f>
        <v/>
      </c>
      <c r="DV49" s="979">
        <f>DV44-DV47</f>
        <v/>
      </c>
      <c r="DW49" s="979">
        <f>DW44-DW47</f>
        <v/>
      </c>
      <c r="DX49" s="979">
        <f>DX44-DX47</f>
        <v/>
      </c>
      <c r="DY49" s="979">
        <f>DY44-DY47</f>
        <v/>
      </c>
      <c r="DZ49" s="979">
        <f>DZ44-DZ47</f>
        <v/>
      </c>
      <c r="EA49" s="979">
        <f>EA44-EA47</f>
        <v/>
      </c>
      <c r="EB49" s="979">
        <f>EB44-EB47</f>
        <v/>
      </c>
      <c r="EC49" s="979">
        <f>EC44-EC47</f>
        <v/>
      </c>
      <c r="ED49" s="979">
        <f>ED44-ED47</f>
        <v/>
      </c>
      <c r="EE49" s="979">
        <f>EE44-EE47</f>
        <v/>
      </c>
      <c r="EF49" s="979">
        <f>EF44-EF47</f>
        <v/>
      </c>
      <c r="EG49" s="979">
        <f>EG44-EG47</f>
        <v/>
      </c>
      <c r="EH49" s="979">
        <f>EH44-EH47</f>
        <v/>
      </c>
      <c r="EI49" s="979">
        <f>EI44-EI47</f>
        <v/>
      </c>
      <c r="EJ49" s="979">
        <f>EJ44-EJ47</f>
        <v/>
      </c>
      <c r="EK49" s="979">
        <f>EK44-EK47</f>
        <v/>
      </c>
      <c r="EL49" s="979">
        <f>EL44-EL47</f>
        <v/>
      </c>
      <c r="EM49" s="979">
        <f>EM44-EM47</f>
        <v/>
      </c>
      <c r="EN49" s="979">
        <f>EN44-EN47</f>
        <v/>
      </c>
      <c r="EO49" s="979">
        <f>EO44-EO47</f>
        <v/>
      </c>
      <c r="EP49" s="979">
        <f>EP44-EP47</f>
        <v/>
      </c>
      <c r="EQ49" s="979">
        <f>EQ44-EQ47</f>
        <v/>
      </c>
      <c r="ER49" s="979">
        <f>ER44-ER47</f>
        <v/>
      </c>
      <c r="ES49" s="979">
        <f>ES44-ES47</f>
        <v/>
      </c>
      <c r="ET49" s="979">
        <f>ET44-ET47</f>
        <v/>
      </c>
      <c r="EU49" s="979">
        <f>EU44-EU47</f>
        <v/>
      </c>
      <c r="EV49" s="979">
        <f>EV44-EV47</f>
        <v/>
      </c>
    </row>
    <row r="50" ht="15" customHeight="1" s="546">
      <c r="E50" s="982" t="n"/>
      <c r="R50" s="940" t="n"/>
      <c r="T50" s="961" t="n"/>
      <c r="U50" s="961" t="n"/>
      <c r="V50" s="961" t="n"/>
      <c r="W50" s="961" t="n"/>
      <c r="X50" s="961" t="n"/>
      <c r="Y50" s="961" t="n"/>
      <c r="Z50" s="961" t="n"/>
      <c r="AA50" s="961" t="n"/>
      <c r="AB50" s="961" t="n"/>
      <c r="AC50" s="961" t="n"/>
      <c r="AD50" s="961" t="n"/>
      <c r="AE50" s="961" t="n"/>
      <c r="AF50" s="961" t="n"/>
      <c r="AG50" s="961" t="n"/>
      <c r="AH50" s="961" t="n"/>
      <c r="AI50" s="961" t="n"/>
      <c r="AJ50" s="961" t="n"/>
      <c r="AK50" s="961" t="n"/>
      <c r="AL50" s="961" t="n"/>
      <c r="AM50" s="961" t="n"/>
      <c r="AN50" s="961" t="n"/>
      <c r="AO50" s="961" t="n"/>
      <c r="AP50" s="961" t="n"/>
      <c r="AQ50" s="961" t="n"/>
      <c r="AR50" s="961" t="n"/>
      <c r="AS50" s="961" t="n"/>
      <c r="AT50" s="961" t="n"/>
      <c r="AU50" s="961" t="n"/>
      <c r="AV50" s="961" t="n"/>
      <c r="AW50" s="961" t="n"/>
      <c r="AX50" s="961" t="n"/>
      <c r="AY50" s="961" t="n"/>
      <c r="AZ50" s="961" t="n"/>
      <c r="BA50" s="961" t="n"/>
      <c r="BB50" s="961" t="n"/>
      <c r="BC50" s="961" t="n"/>
      <c r="BD50" s="961" t="n"/>
      <c r="BE50" s="961" t="n"/>
      <c r="BF50" s="961" t="n"/>
      <c r="BG50" s="961" t="n"/>
      <c r="BH50" s="961" t="n"/>
      <c r="BI50" s="961" t="n"/>
      <c r="BJ50" s="961" t="n"/>
      <c r="BK50" s="961" t="n"/>
      <c r="BL50" s="961" t="n"/>
      <c r="BM50" s="961" t="n"/>
      <c r="BN50" s="961" t="n"/>
      <c r="BO50" s="961" t="n"/>
      <c r="BP50" s="961" t="n"/>
      <c r="BQ50" s="961" t="n"/>
      <c r="BR50" s="961" t="n"/>
      <c r="BS50" s="961" t="n"/>
      <c r="BT50" s="961" t="n"/>
      <c r="BU50" s="961" t="n"/>
      <c r="BV50" s="961" t="n"/>
      <c r="BW50" s="961" t="n"/>
      <c r="BX50" s="961" t="n"/>
      <c r="BY50" s="961" t="n"/>
      <c r="BZ50" s="961" t="n"/>
      <c r="CA50" s="961" t="n"/>
      <c r="CB50" s="961" t="n"/>
      <c r="CC50" s="961" t="n"/>
      <c r="CD50" s="961" t="n"/>
      <c r="CE50" s="961" t="n"/>
      <c r="CF50" s="961" t="n"/>
      <c r="CG50" s="961" t="n"/>
      <c r="CH50" s="961" t="n"/>
      <c r="CI50" s="961" t="n"/>
      <c r="CJ50" s="961" t="n"/>
      <c r="CK50" s="961" t="n"/>
      <c r="CL50" s="961" t="n"/>
      <c r="CM50" s="961" t="n"/>
      <c r="CN50" s="961" t="n"/>
      <c r="CO50" s="961" t="n"/>
      <c r="CP50" s="961" t="n"/>
      <c r="CQ50" s="961" t="n"/>
      <c r="CR50" s="961" t="n"/>
      <c r="CS50" s="961" t="n"/>
      <c r="CT50" s="961" t="n"/>
      <c r="CU50" s="961" t="n"/>
      <c r="CV50" s="961" t="n"/>
      <c r="CW50" s="961" t="n"/>
      <c r="CX50" s="961" t="n"/>
      <c r="CY50" s="961" t="n"/>
      <c r="CZ50" s="961" t="n"/>
      <c r="DA50" s="961" t="n"/>
      <c r="DB50" s="961" t="n"/>
      <c r="DC50" s="961" t="n"/>
      <c r="DD50" s="961" t="n"/>
      <c r="DE50" s="961" t="n"/>
      <c r="DF50" s="961" t="n"/>
      <c r="DG50" s="961" t="n"/>
      <c r="DH50" s="961" t="n"/>
      <c r="DI50" s="961" t="n"/>
      <c r="DJ50" s="961" t="n"/>
      <c r="DK50" s="961" t="n"/>
      <c r="DL50" s="961" t="n"/>
      <c r="DM50" s="961" t="n"/>
      <c r="DN50" s="961" t="n"/>
      <c r="DO50" s="961" t="n"/>
      <c r="DP50" s="961" t="n"/>
      <c r="DQ50" s="961" t="n"/>
      <c r="DR50" s="961" t="n"/>
      <c r="DS50" s="961" t="n"/>
      <c r="DT50" s="961" t="n"/>
      <c r="DU50" s="961" t="n"/>
      <c r="DV50" s="961" t="n"/>
      <c r="DW50" s="961" t="n"/>
      <c r="DX50" s="961" t="n"/>
      <c r="DY50" s="961" t="n"/>
      <c r="DZ50" s="961" t="n"/>
      <c r="EA50" s="961" t="n"/>
      <c r="EB50" s="961" t="n"/>
      <c r="EC50" s="961" t="n"/>
      <c r="ED50" s="961" t="n"/>
      <c r="EE50" s="961" t="n"/>
      <c r="EF50" s="961" t="n"/>
      <c r="EG50" s="961" t="n"/>
      <c r="EH50" s="961" t="n"/>
      <c r="EI50" s="961" t="n"/>
      <c r="EJ50" s="961" t="n"/>
      <c r="EK50" s="961" t="n"/>
      <c r="EL50" s="961" t="n"/>
      <c r="EM50" s="961" t="n"/>
      <c r="EN50" s="961" t="n"/>
      <c r="EO50" s="961" t="n"/>
      <c r="EP50" s="961" t="n"/>
      <c r="EQ50" s="961" t="n"/>
      <c r="ER50" s="961" t="n"/>
      <c r="ES50" s="961" t="n"/>
      <c r="ET50" s="961" t="n"/>
      <c r="EU50" s="961" t="n"/>
      <c r="EV50" s="961" t="n"/>
    </row>
    <row r="51" ht="15" customHeight="1" s="546">
      <c r="C51" s="1020" t="n"/>
      <c r="D51" s="1020" t="n"/>
      <c r="E51" s="1021" t="n"/>
      <c r="F51" s="1022">
        <f>F2</f>
        <v/>
      </c>
      <c r="G51" s="1022">
        <f>G2</f>
        <v/>
      </c>
      <c r="H51" s="1022">
        <f>H2</f>
        <v/>
      </c>
      <c r="I51" s="1022">
        <f>I2</f>
        <v/>
      </c>
      <c r="J51" s="1022">
        <f>J2</f>
        <v/>
      </c>
      <c r="K51" s="1022">
        <f>K2</f>
        <v/>
      </c>
      <c r="L51" s="1022">
        <f>L2</f>
        <v/>
      </c>
      <c r="M51" s="1022">
        <f>M2</f>
        <v/>
      </c>
      <c r="N51" s="1022">
        <f>N2</f>
        <v/>
      </c>
      <c r="O51" s="1022">
        <f>O2</f>
        <v/>
      </c>
      <c r="P51" s="1022">
        <f>P2</f>
        <v/>
      </c>
      <c r="R51" s="940" t="n"/>
      <c r="T51" s="961" t="n"/>
      <c r="U51" s="961" t="n"/>
      <c r="V51" s="961" t="n"/>
      <c r="W51" s="961" t="n"/>
      <c r="X51" s="961" t="n"/>
      <c r="Y51" s="961" t="n"/>
      <c r="Z51" s="961" t="n"/>
      <c r="AA51" s="961" t="n"/>
      <c r="AB51" s="961" t="n"/>
      <c r="AC51" s="961" t="n"/>
      <c r="AD51" s="961" t="n"/>
      <c r="AE51" s="961" t="n"/>
      <c r="AF51" s="961" t="n"/>
      <c r="AG51" s="961" t="n"/>
      <c r="AH51" s="961" t="n"/>
      <c r="AI51" s="961" t="n"/>
      <c r="AJ51" s="961" t="n"/>
      <c r="AK51" s="961" t="n"/>
      <c r="AL51" s="961" t="n"/>
      <c r="AM51" s="961" t="n"/>
      <c r="AN51" s="961" t="n"/>
      <c r="AO51" s="961" t="n"/>
      <c r="AP51" s="961" t="n"/>
      <c r="AQ51" s="961" t="n"/>
      <c r="AR51" s="961" t="n"/>
      <c r="AS51" s="961" t="n"/>
      <c r="AT51" s="961" t="n"/>
      <c r="AU51" s="961" t="n"/>
      <c r="AV51" s="961" t="n"/>
      <c r="AW51" s="961" t="n"/>
      <c r="AX51" s="961" t="n"/>
      <c r="AY51" s="961" t="n"/>
      <c r="AZ51" s="961" t="n"/>
      <c r="BA51" s="961" t="n"/>
      <c r="BB51" s="961" t="n"/>
      <c r="BC51" s="961" t="n"/>
      <c r="BD51" s="961" t="n"/>
      <c r="BE51" s="961" t="n"/>
      <c r="BF51" s="961" t="n"/>
      <c r="BG51" s="961" t="n"/>
      <c r="BH51" s="961" t="n"/>
      <c r="BI51" s="961" t="n"/>
      <c r="BJ51" s="961" t="n"/>
      <c r="BK51" s="961" t="n"/>
      <c r="BL51" s="961" t="n"/>
      <c r="BM51" s="961" t="n"/>
      <c r="BN51" s="961" t="n"/>
      <c r="BO51" s="961" t="n"/>
      <c r="BP51" s="961" t="n"/>
      <c r="BQ51" s="961" t="n"/>
      <c r="BR51" s="961" t="n"/>
      <c r="BS51" s="961" t="n"/>
      <c r="BT51" s="961" t="n"/>
      <c r="BU51" s="961" t="n"/>
      <c r="BV51" s="961" t="n"/>
      <c r="BW51" s="961" t="n"/>
      <c r="BX51" s="961" t="n"/>
      <c r="BY51" s="961" t="n"/>
      <c r="BZ51" s="961" t="n"/>
      <c r="CA51" s="961" t="n"/>
      <c r="CB51" s="961" t="n"/>
      <c r="CC51" s="961" t="n"/>
      <c r="CD51" s="961" t="n"/>
      <c r="CE51" s="961" t="n"/>
      <c r="CF51" s="961" t="n"/>
      <c r="CG51" s="961" t="n"/>
      <c r="CH51" s="961" t="n"/>
      <c r="CI51" s="961" t="n"/>
      <c r="CJ51" s="961" t="n"/>
      <c r="CK51" s="961" t="n"/>
      <c r="CL51" s="961" t="n"/>
      <c r="CM51" s="961" t="n"/>
      <c r="CN51" s="961" t="n"/>
      <c r="CO51" s="961" t="n"/>
      <c r="CP51" s="961" t="n"/>
      <c r="CQ51" s="961" t="n"/>
      <c r="CR51" s="961" t="n"/>
      <c r="CS51" s="961" t="n"/>
      <c r="CT51" s="961" t="n"/>
      <c r="CU51" s="961" t="n"/>
      <c r="CV51" s="961" t="n"/>
      <c r="CW51" s="961" t="n"/>
      <c r="CX51" s="961" t="n"/>
      <c r="CY51" s="961" t="n"/>
      <c r="CZ51" s="961" t="n"/>
      <c r="DA51" s="961" t="n"/>
      <c r="DB51" s="961" t="n"/>
      <c r="DC51" s="961" t="n"/>
      <c r="DD51" s="961" t="n"/>
      <c r="DE51" s="961" t="n"/>
      <c r="DF51" s="961" t="n"/>
      <c r="DG51" s="961" t="n"/>
      <c r="DH51" s="961" t="n"/>
      <c r="DI51" s="961" t="n"/>
      <c r="DJ51" s="961" t="n"/>
      <c r="DK51" s="961" t="n"/>
      <c r="DL51" s="961" t="n"/>
      <c r="DM51" s="961" t="n"/>
      <c r="DN51" s="961" t="n"/>
      <c r="DO51" s="961" t="n"/>
      <c r="DP51" s="961" t="n"/>
      <c r="DQ51" s="961" t="n"/>
      <c r="DR51" s="961" t="n"/>
      <c r="DS51" s="961" t="n"/>
      <c r="DT51" s="961" t="n"/>
      <c r="DU51" s="961" t="n"/>
      <c r="DV51" s="961" t="n"/>
      <c r="DW51" s="961" t="n"/>
      <c r="DX51" s="961" t="n"/>
      <c r="DY51" s="961" t="n"/>
      <c r="DZ51" s="961" t="n"/>
      <c r="EA51" s="961" t="n"/>
      <c r="EB51" s="961" t="n"/>
      <c r="EC51" s="961" t="n"/>
      <c r="ED51" s="961" t="n"/>
      <c r="EE51" s="961" t="n"/>
      <c r="EF51" s="961" t="n"/>
      <c r="EG51" s="961" t="n"/>
      <c r="EH51" s="961" t="n"/>
      <c r="EI51" s="961" t="n"/>
      <c r="EJ51" s="961" t="n"/>
      <c r="EK51" s="961" t="n"/>
      <c r="EL51" s="961" t="n"/>
      <c r="EM51" s="961" t="n"/>
      <c r="EN51" s="961" t="n"/>
      <c r="EO51" s="961" t="n"/>
      <c r="EP51" s="961" t="n"/>
      <c r="EQ51" s="961" t="n"/>
      <c r="ER51" s="961" t="n"/>
      <c r="ES51" s="961" t="n"/>
      <c r="ET51" s="961" t="n"/>
      <c r="EU51" s="961" t="n"/>
      <c r="EV51" s="961" t="n"/>
    </row>
    <row r="52" ht="15" customHeight="1" s="546">
      <c r="C52" s="1023" t="inlineStr">
        <is>
          <t>For the Period Ending</t>
        </is>
      </c>
      <c r="D52" s="1024" t="n"/>
      <c r="E52" s="1025" t="n"/>
      <c r="F52" s="1026">
        <f>F4</f>
        <v/>
      </c>
      <c r="G52" s="1026">
        <f>G4</f>
        <v/>
      </c>
      <c r="H52" s="1026">
        <f>H4</f>
        <v/>
      </c>
      <c r="I52" s="1026">
        <f>I4</f>
        <v/>
      </c>
      <c r="J52" s="1026">
        <f>J4</f>
        <v/>
      </c>
      <c r="K52" s="1026">
        <f>K4</f>
        <v/>
      </c>
      <c r="L52" s="1026">
        <f>L4</f>
        <v/>
      </c>
      <c r="M52" s="1026">
        <f>M4</f>
        <v/>
      </c>
      <c r="N52" s="1026">
        <f>N4</f>
        <v/>
      </c>
      <c r="O52" s="1026">
        <f>O4</f>
        <v/>
      </c>
      <c r="P52" s="1026">
        <f>P4</f>
        <v/>
      </c>
      <c r="R52" s="940" t="n"/>
      <c r="T52" s="961" t="n"/>
      <c r="U52" s="961" t="n"/>
      <c r="V52" s="961" t="n"/>
      <c r="W52" s="961" t="n"/>
      <c r="X52" s="961" t="n"/>
      <c r="Y52" s="961" t="n"/>
      <c r="Z52" s="961" t="n"/>
      <c r="AA52" s="961" t="n"/>
      <c r="AB52" s="961" t="n"/>
      <c r="AC52" s="961" t="n"/>
      <c r="AD52" s="961" t="n"/>
      <c r="AE52" s="961" t="n"/>
      <c r="AF52" s="961" t="n"/>
      <c r="AG52" s="961" t="n"/>
      <c r="AH52" s="961" t="n"/>
      <c r="AI52" s="961" t="n"/>
      <c r="AJ52" s="961" t="n"/>
      <c r="AK52" s="961" t="n"/>
      <c r="AL52" s="961" t="n"/>
      <c r="AM52" s="961" t="n"/>
      <c r="AN52" s="961" t="n"/>
      <c r="AO52" s="961" t="n"/>
      <c r="AP52" s="961" t="n"/>
      <c r="AQ52" s="961" t="n"/>
      <c r="AR52" s="961" t="n"/>
      <c r="AS52" s="961" t="n"/>
      <c r="AT52" s="961" t="n"/>
      <c r="AU52" s="961" t="n"/>
      <c r="AV52" s="961" t="n"/>
      <c r="AW52" s="961" t="n"/>
      <c r="AX52" s="961" t="n"/>
      <c r="AY52" s="961" t="n"/>
      <c r="AZ52" s="961" t="n"/>
      <c r="BA52" s="961" t="n"/>
      <c r="BB52" s="961" t="n"/>
      <c r="BC52" s="961" t="n"/>
      <c r="BD52" s="961" t="n"/>
      <c r="BE52" s="961" t="n"/>
      <c r="BF52" s="961" t="n"/>
      <c r="BG52" s="961" t="n"/>
      <c r="BH52" s="961" t="n"/>
      <c r="BI52" s="961" t="n"/>
      <c r="BJ52" s="961" t="n"/>
      <c r="BK52" s="961" t="n"/>
      <c r="BL52" s="961" t="n"/>
      <c r="BM52" s="961" t="n"/>
      <c r="BN52" s="961" t="n"/>
      <c r="BO52" s="961" t="n"/>
      <c r="BP52" s="961" t="n"/>
      <c r="BQ52" s="961" t="n"/>
      <c r="BR52" s="961" t="n"/>
      <c r="BS52" s="961" t="n"/>
      <c r="BT52" s="961" t="n"/>
      <c r="BU52" s="961" t="n"/>
      <c r="BV52" s="961" t="n"/>
      <c r="BW52" s="961" t="n"/>
      <c r="BX52" s="961" t="n"/>
      <c r="BY52" s="961" t="n"/>
      <c r="BZ52" s="961" t="n"/>
      <c r="CA52" s="961" t="n"/>
      <c r="CB52" s="961" t="n"/>
      <c r="CC52" s="961" t="n"/>
      <c r="CD52" s="961" t="n"/>
      <c r="CE52" s="961" t="n"/>
      <c r="CF52" s="961" t="n"/>
      <c r="CG52" s="961" t="n"/>
      <c r="CH52" s="961" t="n"/>
      <c r="CI52" s="961" t="n"/>
      <c r="CJ52" s="961" t="n"/>
      <c r="CK52" s="961" t="n"/>
      <c r="CL52" s="961" t="n"/>
      <c r="CM52" s="961" t="n"/>
      <c r="CN52" s="961" t="n"/>
      <c r="CO52" s="961" t="n"/>
      <c r="CP52" s="961" t="n"/>
      <c r="CQ52" s="961" t="n"/>
      <c r="CR52" s="961" t="n"/>
      <c r="CS52" s="961" t="n"/>
      <c r="CT52" s="961" t="n"/>
      <c r="CU52" s="961" t="n"/>
      <c r="CV52" s="961" t="n"/>
      <c r="CW52" s="961" t="n"/>
      <c r="CX52" s="961" t="n"/>
      <c r="CY52" s="961" t="n"/>
      <c r="CZ52" s="961" t="n"/>
      <c r="DA52" s="961" t="n"/>
      <c r="DB52" s="961" t="n"/>
      <c r="DC52" s="961" t="n"/>
      <c r="DD52" s="961" t="n"/>
      <c r="DE52" s="961" t="n"/>
      <c r="DF52" s="961" t="n"/>
      <c r="DG52" s="961" t="n"/>
      <c r="DH52" s="961" t="n"/>
      <c r="DI52" s="961" t="n"/>
      <c r="DJ52" s="961" t="n"/>
      <c r="DK52" s="961" t="n"/>
      <c r="DL52" s="961" t="n"/>
      <c r="DM52" s="961" t="n"/>
      <c r="DN52" s="961" t="n"/>
      <c r="DO52" s="961" t="n"/>
      <c r="DP52" s="961" t="n"/>
      <c r="DQ52" s="961" t="n"/>
      <c r="DR52" s="961" t="n"/>
      <c r="DS52" s="961" t="n"/>
      <c r="DT52" s="961" t="n"/>
      <c r="DU52" s="961" t="n"/>
      <c r="DV52" s="961" t="n"/>
      <c r="DW52" s="961" t="n"/>
      <c r="DX52" s="961" t="n"/>
      <c r="DY52" s="961" t="n"/>
      <c r="DZ52" s="961" t="n"/>
      <c r="EA52" s="961" t="n"/>
      <c r="EB52" s="961" t="n"/>
      <c r="EC52" s="961" t="n"/>
      <c r="ED52" s="961" t="n"/>
      <c r="EE52" s="961" t="n"/>
      <c r="EF52" s="961" t="n"/>
      <c r="EG52" s="961" t="n"/>
      <c r="EH52" s="961" t="n"/>
      <c r="EI52" s="961" t="n"/>
      <c r="EJ52" s="961" t="n"/>
      <c r="EK52" s="961" t="n"/>
      <c r="EL52" s="961" t="n"/>
      <c r="EM52" s="961" t="n"/>
      <c r="EN52" s="961" t="n"/>
      <c r="EO52" s="961" t="n"/>
      <c r="EP52" s="961" t="n"/>
      <c r="EQ52" s="961" t="n"/>
      <c r="ER52" s="961" t="n"/>
      <c r="ES52" s="961" t="n"/>
      <c r="ET52" s="961" t="n"/>
      <c r="EU52" s="961" t="n"/>
      <c r="EV52" s="961" t="n"/>
    </row>
    <row r="53" ht="15" customHeight="1" s="546">
      <c r="C53" s="1027">
        <f>R53</f>
        <v/>
      </c>
      <c r="D53" s="1028" t="n"/>
      <c r="E53" s="1029" t="n"/>
      <c r="F53" s="1030" t="n"/>
      <c r="G53" s="1031" t="n"/>
      <c r="H53" s="1031" t="n"/>
      <c r="I53" s="1031" t="n"/>
      <c r="J53" s="1031" t="n"/>
      <c r="K53" s="1031" t="n"/>
      <c r="L53" s="1031" t="n"/>
      <c r="M53" s="1031" t="n"/>
      <c r="N53" s="1031" t="n"/>
      <c r="O53" s="1031" t="n"/>
      <c r="P53" s="1031" t="n"/>
      <c r="R53" s="940" t="inlineStr">
        <is>
          <t>UNLEVERED GROSS DEAL LEVEL RETURNS</t>
        </is>
      </c>
      <c r="T53" s="961" t="n"/>
      <c r="U53" s="961" t="n"/>
      <c r="V53" s="961" t="n"/>
      <c r="W53" s="961" t="n"/>
      <c r="X53" s="961" t="n"/>
      <c r="Y53" s="961" t="n"/>
      <c r="Z53" s="961" t="n"/>
      <c r="AA53" s="961" t="n"/>
      <c r="AB53" s="961" t="n"/>
      <c r="AC53" s="961" t="n"/>
      <c r="AD53" s="961" t="n"/>
      <c r="AE53" s="961" t="n"/>
      <c r="AF53" s="961" t="n"/>
      <c r="AG53" s="961" t="n"/>
      <c r="AH53" s="961" t="n"/>
      <c r="AI53" s="961" t="n"/>
      <c r="AJ53" s="961" t="n"/>
      <c r="AK53" s="961" t="n"/>
      <c r="AL53" s="961" t="n"/>
      <c r="AM53" s="961" t="n"/>
      <c r="AN53" s="961" t="n"/>
      <c r="AO53" s="961" t="n"/>
      <c r="AP53" s="961" t="n"/>
      <c r="AQ53" s="961" t="n"/>
      <c r="AR53" s="961" t="n"/>
      <c r="AS53" s="961" t="n"/>
      <c r="AT53" s="961" t="n"/>
      <c r="AU53" s="961" t="n"/>
      <c r="AV53" s="961" t="n"/>
      <c r="AW53" s="961" t="n"/>
      <c r="AX53" s="961" t="n"/>
      <c r="AY53" s="961" t="n"/>
      <c r="AZ53" s="961" t="n"/>
      <c r="BA53" s="961" t="n"/>
      <c r="BB53" s="961" t="n"/>
      <c r="BC53" s="961" t="n"/>
      <c r="BD53" s="961" t="n"/>
      <c r="BE53" s="961" t="n"/>
      <c r="BF53" s="961" t="n"/>
      <c r="BG53" s="961" t="n"/>
      <c r="BH53" s="961" t="n"/>
      <c r="BI53" s="961" t="n"/>
      <c r="BJ53" s="961" t="n"/>
      <c r="BK53" s="961" t="n"/>
      <c r="BL53" s="961" t="n"/>
      <c r="BM53" s="961" t="n"/>
      <c r="BN53" s="961" t="n"/>
      <c r="BO53" s="961" t="n"/>
      <c r="BP53" s="961" t="n"/>
      <c r="BQ53" s="961" t="n"/>
      <c r="BR53" s="961" t="n"/>
      <c r="BS53" s="961" t="n"/>
      <c r="BT53" s="961" t="n"/>
      <c r="BU53" s="961" t="n"/>
      <c r="BV53" s="961" t="n"/>
      <c r="BW53" s="961" t="n"/>
      <c r="BX53" s="961" t="n"/>
      <c r="BY53" s="961" t="n"/>
      <c r="BZ53" s="961" t="n"/>
      <c r="CA53" s="961" t="n"/>
      <c r="CB53" s="961" t="n"/>
      <c r="CC53" s="961" t="n"/>
      <c r="CD53" s="961" t="n"/>
      <c r="CE53" s="961" t="n"/>
      <c r="CF53" s="961" t="n"/>
      <c r="CG53" s="961" t="n"/>
      <c r="CH53" s="961" t="n"/>
      <c r="CI53" s="961" t="n"/>
      <c r="CJ53" s="961" t="n"/>
      <c r="CK53" s="961" t="n"/>
      <c r="CL53" s="961" t="n"/>
      <c r="CM53" s="961" t="n"/>
      <c r="CN53" s="961" t="n"/>
      <c r="CO53" s="961" t="n"/>
      <c r="CP53" s="961" t="n"/>
      <c r="CQ53" s="961" t="n"/>
      <c r="CR53" s="961" t="n"/>
      <c r="CS53" s="961" t="n"/>
      <c r="CT53" s="961" t="n"/>
      <c r="CU53" s="961" t="n"/>
      <c r="CV53" s="961" t="n"/>
      <c r="CW53" s="961" t="n"/>
      <c r="CX53" s="961" t="n"/>
      <c r="CY53" s="961" t="n"/>
      <c r="CZ53" s="961" t="n"/>
      <c r="DA53" s="961" t="n"/>
      <c r="DB53" s="961" t="n"/>
      <c r="DC53" s="961" t="n"/>
      <c r="DD53" s="961" t="n"/>
      <c r="DE53" s="961" t="n"/>
      <c r="DF53" s="961" t="n"/>
      <c r="DG53" s="961" t="n"/>
      <c r="DH53" s="961" t="n"/>
      <c r="DI53" s="961" t="n"/>
      <c r="DJ53" s="961" t="n"/>
      <c r="DK53" s="961" t="n"/>
      <c r="DL53" s="961" t="n"/>
      <c r="DM53" s="961" t="n"/>
      <c r="DN53" s="961" t="n"/>
      <c r="DO53" s="961" t="n"/>
      <c r="DP53" s="961" t="n"/>
      <c r="DQ53" s="961" t="n"/>
      <c r="DR53" s="961" t="n"/>
      <c r="DS53" s="961" t="n"/>
      <c r="DT53" s="961" t="n"/>
      <c r="DU53" s="961" t="n"/>
      <c r="DV53" s="961" t="n"/>
      <c r="DW53" s="961" t="n"/>
      <c r="DX53" s="961" t="n"/>
      <c r="DY53" s="961" t="n"/>
      <c r="DZ53" s="961" t="n"/>
      <c r="EA53" s="961" t="n"/>
      <c r="EB53" s="961" t="n"/>
      <c r="EC53" s="961" t="n"/>
      <c r="ED53" s="961" t="n"/>
      <c r="EE53" s="961" t="n"/>
      <c r="EF53" s="961" t="n"/>
      <c r="EG53" s="961" t="n"/>
      <c r="EH53" s="961" t="n"/>
      <c r="EI53" s="961" t="n"/>
      <c r="EJ53" s="961" t="n"/>
      <c r="EK53" s="961" t="n"/>
      <c r="EL53" s="961" t="n"/>
      <c r="EM53" s="961" t="n"/>
      <c r="EN53" s="961" t="n"/>
      <c r="EO53" s="961" t="n"/>
      <c r="EP53" s="961" t="n"/>
      <c r="EQ53" s="961" t="n"/>
      <c r="ER53" s="961" t="n"/>
      <c r="ES53" s="961" t="n"/>
      <c r="ET53" s="961" t="n"/>
      <c r="EU53" s="961" t="n"/>
      <c r="EV53" s="961" t="n"/>
    </row>
    <row r="54" ht="15" customHeight="1" s="546">
      <c r="C54" s="759">
        <f>R54</f>
        <v/>
      </c>
      <c r="E54" s="982" t="n"/>
      <c r="F54" s="961">
        <f>SUMIFS($T54:$EV54,$T$2:$EV$2,F$2)</f>
        <v/>
      </c>
      <c r="G54" s="961">
        <f>SUMIFS($T54:$EV54,$T$2:$EV$2,G$2)</f>
        <v/>
      </c>
      <c r="H54" s="961">
        <f>SUMIFS($T54:$EV54,$T$2:$EV$2,H$2)</f>
        <v/>
      </c>
      <c r="I54" s="961">
        <f>SUMIFS($T54:$EV54,$T$2:$EV$2,I$2)</f>
        <v/>
      </c>
      <c r="J54" s="961">
        <f>SUMIFS($T54:$EV54,$T$2:$EV$2,J$2)</f>
        <v/>
      </c>
      <c r="K54" s="961">
        <f>SUMIFS($T54:$EV54,$T$2:$EV$2,K$2)</f>
        <v/>
      </c>
      <c r="L54" s="961">
        <f>SUMIFS($T54:$EV54,$T$2:$EV$2,L$2)</f>
        <v/>
      </c>
      <c r="M54" s="961">
        <f>SUMIFS($T54:$EV54,$T$2:$EV$2,M$2)</f>
        <v/>
      </c>
      <c r="N54" s="961">
        <f>SUMIFS($T54:$EV54,$T$2:$EV$2,N$2)</f>
        <v/>
      </c>
      <c r="O54" s="961">
        <f>SUMIFS($T54:$EV54,$T$2:$EV$2,O$2)</f>
        <v/>
      </c>
      <c r="P54" s="961">
        <f>SUMIFS($T54:$EV54,$T$2:$EV$2,P$2)</f>
        <v/>
      </c>
      <c r="R54" s="759" t="inlineStr">
        <is>
          <t>Purchase &amp; Sale</t>
        </is>
      </c>
      <c r="T54" s="961">
        <f>IFERROR(IF(T3=0,-PP,IF(T3=Hold*12,T45,0)),0)</f>
        <v/>
      </c>
      <c r="U54" s="961">
        <f>IFERROR(IF(U3=0,-PP,IF(U3=Hold*12,U45,0)),0)</f>
        <v/>
      </c>
      <c r="V54" s="961">
        <f>IFERROR(IF(V3=0,-PP,IF(V3=Hold*12,V45,0)),0)</f>
        <v/>
      </c>
      <c r="W54" s="961">
        <f>IFERROR(IF(W3=0,-PP,IF(W3=Hold*12,W45,0)),0)</f>
        <v/>
      </c>
      <c r="X54" s="961">
        <f>IFERROR(IF(X3=0,-PP,IF(X3=Hold*12,X45,0)),0)</f>
        <v/>
      </c>
      <c r="Y54" s="961">
        <f>IFERROR(IF(Y3=0,-PP,IF(Y3=Hold*12,Y45,0)),0)</f>
        <v/>
      </c>
      <c r="Z54" s="961">
        <f>IFERROR(IF(Z3=0,-PP,IF(Z3=Hold*12,Z45,0)),0)</f>
        <v/>
      </c>
      <c r="AA54" s="961">
        <f>IFERROR(IF(AA3=0,-PP,IF(AA3=Hold*12,AA45,0)),0)</f>
        <v/>
      </c>
      <c r="AB54" s="961">
        <f>IFERROR(IF(AB3=0,-PP,IF(AB3=Hold*12,AB45,0)),0)</f>
        <v/>
      </c>
      <c r="AC54" s="961">
        <f>IFERROR(IF(AC3=0,-PP,IF(AC3=Hold*12,AC45,0)),0)</f>
        <v/>
      </c>
      <c r="AD54" s="961">
        <f>IFERROR(IF(AD3=0,-PP,IF(AD3=Hold*12,AD45,0)),0)</f>
        <v/>
      </c>
      <c r="AE54" s="961">
        <f>IFERROR(IF(AE3=0,-PP,IF(AE3=Hold*12,AE45,0)),0)</f>
        <v/>
      </c>
      <c r="AF54" s="961">
        <f>IFERROR(IF(AF3=0,-PP,IF(AF3=Hold*12,AF45,0)),0)</f>
        <v/>
      </c>
      <c r="AG54" s="961">
        <f>IFERROR(IF(AG3=0,-PP,IF(AG3=Hold*12,AG45,0)),0)</f>
        <v/>
      </c>
      <c r="AH54" s="961">
        <f>IFERROR(IF(AH3=0,-PP,IF(AH3=Hold*12,AH45,0)),0)</f>
        <v/>
      </c>
      <c r="AI54" s="961">
        <f>IFERROR(IF(AI3=0,-PP,IF(AI3=Hold*12,AI45,0)),0)</f>
        <v/>
      </c>
      <c r="AJ54" s="961">
        <f>IFERROR(IF(AJ3=0,-PP,IF(AJ3=Hold*12,AJ45,0)),0)</f>
        <v/>
      </c>
      <c r="AK54" s="961">
        <f>IFERROR(IF(AK3=0,-PP,IF(AK3=Hold*12,AK45,0)),0)</f>
        <v/>
      </c>
      <c r="AL54" s="961">
        <f>IFERROR(IF(AL3=0,-PP,IF(AL3=Hold*12,AL45,0)),0)</f>
        <v/>
      </c>
      <c r="AM54" s="961">
        <f>IFERROR(IF(AM3=0,-PP,IF(AM3=Hold*12,AM45,0)),0)</f>
        <v/>
      </c>
      <c r="AN54" s="961">
        <f>IFERROR(IF(AN3=0,-PP,IF(AN3=Hold*12,AN45,0)),0)</f>
        <v/>
      </c>
      <c r="AO54" s="961">
        <f>IFERROR(IF(AO3=0,-PP,IF(AO3=Hold*12,AO45,0)),0)</f>
        <v/>
      </c>
      <c r="AP54" s="961">
        <f>IFERROR(IF(AP3=0,-PP,IF(AP3=Hold*12,AP45,0)),0)</f>
        <v/>
      </c>
      <c r="AQ54" s="961">
        <f>IFERROR(IF(AQ3=0,-PP,IF(AQ3=Hold*12,AQ45,0)),0)</f>
        <v/>
      </c>
      <c r="AR54" s="961">
        <f>IFERROR(IF(AR3=0,-PP,IF(AR3=Hold*12,AR45,0)),0)</f>
        <v/>
      </c>
      <c r="AS54" s="961">
        <f>IFERROR(IF(AS3=0,-PP,IF(AS3=Hold*12,AS45,0)),0)</f>
        <v/>
      </c>
      <c r="AT54" s="961">
        <f>IFERROR(IF(AT3=0,-PP,IF(AT3=Hold*12,AT45,0)),0)</f>
        <v/>
      </c>
      <c r="AU54" s="961">
        <f>IFERROR(IF(AU3=0,-PP,IF(AU3=Hold*12,AU45,0)),0)</f>
        <v/>
      </c>
      <c r="AV54" s="961">
        <f>IFERROR(IF(AV3=0,-PP,IF(AV3=Hold*12,AV45,0)),0)</f>
        <v/>
      </c>
      <c r="AW54" s="961">
        <f>IFERROR(IF(AW3=0,-PP,IF(AW3=Hold*12,AW45,0)),0)</f>
        <v/>
      </c>
      <c r="AX54" s="961">
        <f>IFERROR(IF(AX3=0,-PP,IF(AX3=Hold*12,AX45,0)),0)</f>
        <v/>
      </c>
      <c r="AY54" s="961">
        <f>IFERROR(IF(AY3=0,-PP,IF(AY3=Hold*12,AY45,0)),0)</f>
        <v/>
      </c>
      <c r="AZ54" s="961">
        <f>IFERROR(IF(AZ3=0,-PP,IF(AZ3=Hold*12,AZ45,0)),0)</f>
        <v/>
      </c>
      <c r="BA54" s="961">
        <f>IFERROR(IF(BA3=0,-PP,IF(BA3=Hold*12,BA45,0)),0)</f>
        <v/>
      </c>
      <c r="BB54" s="961">
        <f>IFERROR(IF(BB3=0,-PP,IF(BB3=Hold*12,BB45,0)),0)</f>
        <v/>
      </c>
      <c r="BC54" s="961">
        <f>IFERROR(IF(BC3=0,-PP,IF(BC3=Hold*12,BC45,0)),0)</f>
        <v/>
      </c>
      <c r="BD54" s="961">
        <f>IFERROR(IF(BD3=0,-PP,IF(BD3=Hold*12,BD45,0)),0)</f>
        <v/>
      </c>
      <c r="BE54" s="961">
        <f>IFERROR(IF(BE3=0,-PP,IF(BE3=Hold*12,BE45,0)),0)</f>
        <v/>
      </c>
      <c r="BF54" s="961">
        <f>IFERROR(IF(BF3=0,-PP,IF(BF3=Hold*12,BF45,0)),0)</f>
        <v/>
      </c>
      <c r="BG54" s="961">
        <f>IFERROR(IF(BG3=0,-PP,IF(BG3=Hold*12,BG45,0)),0)</f>
        <v/>
      </c>
      <c r="BH54" s="961">
        <f>IFERROR(IF(BH3=0,-PP,IF(BH3=Hold*12,BH45,0)),0)</f>
        <v/>
      </c>
      <c r="BI54" s="961">
        <f>IFERROR(IF(BI3=0,-PP,IF(BI3=Hold*12,BI45,0)),0)</f>
        <v/>
      </c>
      <c r="BJ54" s="961">
        <f>IFERROR(IF(BJ3=0,-PP,IF(BJ3=Hold*12,BJ45,0)),0)</f>
        <v/>
      </c>
      <c r="BK54" s="961">
        <f>IFERROR(IF(BK3=0,-PP,IF(BK3=Hold*12,BK45,0)),0)</f>
        <v/>
      </c>
      <c r="BL54" s="961">
        <f>IFERROR(IF(BL3=0,-PP,IF(BL3=Hold*12,BL45,0)),0)</f>
        <v/>
      </c>
      <c r="BM54" s="961">
        <f>IFERROR(IF(BM3=0,-PP,IF(BM3=Hold*12,BM45,0)),0)</f>
        <v/>
      </c>
      <c r="BN54" s="961">
        <f>IFERROR(IF(BN3=0,-PP,IF(BN3=Hold*12,BN45,0)),0)</f>
        <v/>
      </c>
      <c r="BO54" s="961">
        <f>IFERROR(IF(BO3=0,-PP,IF(BO3=Hold*12,BO45,0)),0)</f>
        <v/>
      </c>
      <c r="BP54" s="961">
        <f>IFERROR(IF(BP3=0,-PP,IF(BP3=Hold*12,BP45,0)),0)</f>
        <v/>
      </c>
      <c r="BQ54" s="961">
        <f>IFERROR(IF(BQ3=0,-PP,IF(BQ3=Hold*12,BQ45,0)),0)</f>
        <v/>
      </c>
      <c r="BR54" s="961">
        <f>IFERROR(IF(BR3=0,-PP,IF(BR3=Hold*12,BR45,0)),0)</f>
        <v/>
      </c>
      <c r="BS54" s="961">
        <f>IFERROR(IF(BS3=0,-PP,IF(BS3=Hold*12,BS45,0)),0)</f>
        <v/>
      </c>
      <c r="BT54" s="961">
        <f>IFERROR(IF(BT3=0,-PP,IF(BT3=Hold*12,BT45,0)),0)</f>
        <v/>
      </c>
      <c r="BU54" s="961">
        <f>IFERROR(IF(BU3=0,-PP,IF(BU3=Hold*12,BU45,0)),0)</f>
        <v/>
      </c>
      <c r="BV54" s="961">
        <f>IFERROR(IF(BV3=0,-PP,IF(BV3=Hold*12,BV45,0)),0)</f>
        <v/>
      </c>
      <c r="BW54" s="961">
        <f>IFERROR(IF(BW3=0,-PP,IF(BW3=Hold*12,BW45,0)),0)</f>
        <v/>
      </c>
      <c r="BX54" s="961">
        <f>IFERROR(IF(BX3=0,-PP,IF(BX3=Hold*12,BX45,0)),0)</f>
        <v/>
      </c>
      <c r="BY54" s="961">
        <f>IFERROR(IF(BY3=0,-PP,IF(BY3=Hold*12,BY45,0)),0)</f>
        <v/>
      </c>
      <c r="BZ54" s="961">
        <f>IFERROR(IF(BZ3=0,-PP,IF(BZ3=Hold*12,BZ45,0)),0)</f>
        <v/>
      </c>
      <c r="CA54" s="961">
        <f>IFERROR(IF(CA3=0,-PP,IF(CA3=Hold*12,CA45,0)),0)</f>
        <v/>
      </c>
      <c r="CB54" s="961">
        <f>IFERROR(IF(CB3=0,-PP,IF(CB3=Hold*12,CB45,0)),0)</f>
        <v/>
      </c>
      <c r="CC54" s="961">
        <f>IFERROR(IF(CC3=0,-PP,IF(CC3=Hold*12,CC45,0)),0)</f>
        <v/>
      </c>
      <c r="CD54" s="961">
        <f>IFERROR(IF(CD3=0,-PP,IF(CD3=Hold*12,CD45,0)),0)</f>
        <v/>
      </c>
      <c r="CE54" s="961">
        <f>IFERROR(IF(CE3=0,-PP,IF(CE3=Hold*12,CE45,0)),0)</f>
        <v/>
      </c>
      <c r="CF54" s="961">
        <f>IFERROR(IF(CF3=0,-PP,IF(CF3=Hold*12,CF45,0)),0)</f>
        <v/>
      </c>
      <c r="CG54" s="961">
        <f>IFERROR(IF(CG3=0,-PP,IF(CG3=Hold*12,CG45,0)),0)</f>
        <v/>
      </c>
      <c r="CH54" s="961">
        <f>IFERROR(IF(CH3=0,-PP,IF(CH3=Hold*12,CH45,0)),0)</f>
        <v/>
      </c>
      <c r="CI54" s="961">
        <f>IFERROR(IF(CI3=0,-PP,IF(CI3=Hold*12,CI45,0)),0)</f>
        <v/>
      </c>
      <c r="CJ54" s="961">
        <f>IFERROR(IF(CJ3=0,-PP,IF(CJ3=Hold*12,CJ45,0)),0)</f>
        <v/>
      </c>
      <c r="CK54" s="961">
        <f>IFERROR(IF(CK3=0,-PP,IF(CK3=Hold*12,CK45,0)),0)</f>
        <v/>
      </c>
      <c r="CL54" s="961">
        <f>IFERROR(IF(CL3=0,-PP,IF(CL3=Hold*12,CL45,0)),0)</f>
        <v/>
      </c>
      <c r="CM54" s="961">
        <f>IFERROR(IF(CM3=0,-PP,IF(CM3=Hold*12,CM45,0)),0)</f>
        <v/>
      </c>
      <c r="CN54" s="961">
        <f>IFERROR(IF(CN3=0,-PP,IF(CN3=Hold*12,CN45,0)),0)</f>
        <v/>
      </c>
      <c r="CO54" s="961">
        <f>IFERROR(IF(CO3=0,-PP,IF(CO3=Hold*12,CO45,0)),0)</f>
        <v/>
      </c>
      <c r="CP54" s="961">
        <f>IFERROR(IF(CP3=0,-PP,IF(CP3=Hold*12,CP45,0)),0)</f>
        <v/>
      </c>
      <c r="CQ54" s="961">
        <f>IFERROR(IF(CQ3=0,-PP,IF(CQ3=Hold*12,CQ45,0)),0)</f>
        <v/>
      </c>
      <c r="CR54" s="961">
        <f>IFERROR(IF(CR3=0,-PP,IF(CR3=Hold*12,CR45,0)),0)</f>
        <v/>
      </c>
      <c r="CS54" s="961">
        <f>IFERROR(IF(CS3=0,-PP,IF(CS3=Hold*12,CS45,0)),0)</f>
        <v/>
      </c>
      <c r="CT54" s="961">
        <f>IFERROR(IF(CT3=0,-PP,IF(CT3=Hold*12,CT45,0)),0)</f>
        <v/>
      </c>
      <c r="CU54" s="961">
        <f>IFERROR(IF(CU3=0,-PP,IF(CU3=Hold*12,CU45,0)),0)</f>
        <v/>
      </c>
      <c r="CV54" s="961">
        <f>IFERROR(IF(CV3=0,-PP,IF(CV3=Hold*12,CV45,0)),0)</f>
        <v/>
      </c>
      <c r="CW54" s="961">
        <f>IFERROR(IF(CW3=0,-PP,IF(CW3=Hold*12,CW45,0)),0)</f>
        <v/>
      </c>
      <c r="CX54" s="961">
        <f>IFERROR(IF(CX3=0,-PP,IF(CX3=Hold*12,CX45,0)),0)</f>
        <v/>
      </c>
      <c r="CY54" s="961">
        <f>IFERROR(IF(CY3=0,-PP,IF(CY3=Hold*12,CY45,0)),0)</f>
        <v/>
      </c>
      <c r="CZ54" s="961">
        <f>IFERROR(IF(CZ3=0,-PP,IF(CZ3=Hold*12,CZ45,0)),0)</f>
        <v/>
      </c>
      <c r="DA54" s="961">
        <f>IFERROR(IF(DA3=0,-PP,IF(DA3=Hold*12,DA45,0)),0)</f>
        <v/>
      </c>
      <c r="DB54" s="961">
        <f>IFERROR(IF(DB3=0,-PP,IF(DB3=Hold*12,DB45,0)),0)</f>
        <v/>
      </c>
      <c r="DC54" s="961">
        <f>IFERROR(IF(DC3=0,-PP,IF(DC3=Hold*12,DC45,0)),0)</f>
        <v/>
      </c>
      <c r="DD54" s="961">
        <f>IFERROR(IF(DD3=0,-PP,IF(DD3=Hold*12,DD45,0)),0)</f>
        <v/>
      </c>
      <c r="DE54" s="961">
        <f>IFERROR(IF(DE3=0,-PP,IF(DE3=Hold*12,DE45,0)),0)</f>
        <v/>
      </c>
      <c r="DF54" s="961">
        <f>IFERROR(IF(DF3=0,-PP,IF(DF3=Hold*12,DF45,0)),0)</f>
        <v/>
      </c>
      <c r="DG54" s="961">
        <f>IFERROR(IF(DG3=0,-PP,IF(DG3=Hold*12,DG45,0)),0)</f>
        <v/>
      </c>
      <c r="DH54" s="961">
        <f>IFERROR(IF(DH3=0,-PP,IF(DH3=Hold*12,DH45,0)),0)</f>
        <v/>
      </c>
      <c r="DI54" s="961">
        <f>IFERROR(IF(DI3=0,-PP,IF(DI3=Hold*12,DI45,0)),0)</f>
        <v/>
      </c>
      <c r="DJ54" s="961">
        <f>IFERROR(IF(DJ3=0,-PP,IF(DJ3=Hold*12,DJ45,0)),0)</f>
        <v/>
      </c>
      <c r="DK54" s="961">
        <f>IFERROR(IF(DK3=0,-PP,IF(DK3=Hold*12,DK45,0)),0)</f>
        <v/>
      </c>
      <c r="DL54" s="961">
        <f>IFERROR(IF(DL3=0,-PP,IF(DL3=Hold*12,DL45,0)),0)</f>
        <v/>
      </c>
      <c r="DM54" s="961">
        <f>IFERROR(IF(DM3=0,-PP,IF(DM3=Hold*12,DM45,0)),0)</f>
        <v/>
      </c>
      <c r="DN54" s="961">
        <f>IFERROR(IF(DN3=0,-PP,IF(DN3=Hold*12,DN45,0)),0)</f>
        <v/>
      </c>
      <c r="DO54" s="961">
        <f>IFERROR(IF(DO3=0,-PP,IF(DO3=Hold*12,DO45,0)),0)</f>
        <v/>
      </c>
      <c r="DP54" s="961">
        <f>IFERROR(IF(DP3=0,-PP,IF(DP3=Hold*12,DP45,0)),0)</f>
        <v/>
      </c>
      <c r="DQ54" s="961">
        <f>IFERROR(IF(DQ3=0,-PP,IF(DQ3=Hold*12,DQ45,0)),0)</f>
        <v/>
      </c>
      <c r="DR54" s="961">
        <f>IFERROR(IF(DR3=0,-PP,IF(DR3=Hold*12,DR45,0)),0)</f>
        <v/>
      </c>
      <c r="DS54" s="961">
        <f>IFERROR(IF(DS3=0,-PP,IF(DS3=Hold*12,DS45,0)),0)</f>
        <v/>
      </c>
      <c r="DT54" s="961">
        <f>IFERROR(IF(DT3=0,-PP,IF(DT3=Hold*12,DT45,0)),0)</f>
        <v/>
      </c>
      <c r="DU54" s="961">
        <f>IFERROR(IF(DU3=0,-PP,IF(DU3=Hold*12,DU45,0)),0)</f>
        <v/>
      </c>
      <c r="DV54" s="961">
        <f>IFERROR(IF(DV3=0,-PP,IF(DV3=Hold*12,DV45,0)),0)</f>
        <v/>
      </c>
      <c r="DW54" s="961">
        <f>IFERROR(IF(DW3=0,-PP,IF(DW3=Hold*12,DW45,0)),0)</f>
        <v/>
      </c>
      <c r="DX54" s="961">
        <f>IFERROR(IF(DX3=0,-PP,IF(DX3=Hold*12,DX45,0)),0)</f>
        <v/>
      </c>
      <c r="DY54" s="961">
        <f>IFERROR(IF(DY3=0,-PP,IF(DY3=Hold*12,DY45,0)),0)</f>
        <v/>
      </c>
      <c r="DZ54" s="961">
        <f>IFERROR(IF(DZ3=0,-PP,IF(DZ3=Hold*12,DZ45,0)),0)</f>
        <v/>
      </c>
      <c r="EA54" s="961">
        <f>IFERROR(IF(EA3=0,-PP,IF(EA3=Hold*12,EA45,0)),0)</f>
        <v/>
      </c>
      <c r="EB54" s="961">
        <f>IFERROR(IF(EB3=0,-PP,IF(EB3=Hold*12,EB45,0)),0)</f>
        <v/>
      </c>
      <c r="EC54" s="961">
        <f>IFERROR(IF(EC3=0,-PP,IF(EC3=Hold*12,EC45,0)),0)</f>
        <v/>
      </c>
      <c r="ED54" s="961">
        <f>IFERROR(IF(ED3=0,-PP,IF(ED3=Hold*12,ED45,0)),0)</f>
        <v/>
      </c>
      <c r="EE54" s="961">
        <f>IFERROR(IF(EE3=0,-PP,IF(EE3=Hold*12,EE45,0)),0)</f>
        <v/>
      </c>
      <c r="EF54" s="961">
        <f>IFERROR(IF(EF3=0,-PP,IF(EF3=Hold*12,EF45,0)),0)</f>
        <v/>
      </c>
      <c r="EG54" s="961">
        <f>IFERROR(IF(EG3=0,-PP,IF(EG3=Hold*12,EG45,0)),0)</f>
        <v/>
      </c>
      <c r="EH54" s="961">
        <f>IFERROR(IF(EH3=0,-PP,IF(EH3=Hold*12,EH45,0)),0)</f>
        <v/>
      </c>
      <c r="EI54" s="961">
        <f>IFERROR(IF(EI3=0,-PP,IF(EI3=Hold*12,EI45,0)),0)</f>
        <v/>
      </c>
      <c r="EJ54" s="961">
        <f>IFERROR(IF(EJ3=0,-PP,IF(EJ3=Hold*12,EJ45,0)),0)</f>
        <v/>
      </c>
      <c r="EK54" s="961">
        <f>IFERROR(IF(EK3=0,-PP,IF(EK3=Hold*12,EK45,0)),0)</f>
        <v/>
      </c>
      <c r="EL54" s="961">
        <f>IFERROR(IF(EL3=0,-PP,IF(EL3=Hold*12,EL45,0)),0)</f>
        <v/>
      </c>
      <c r="EM54" s="961">
        <f>IFERROR(IF(EM3=0,-PP,IF(EM3=Hold*12,EM45,0)),0)</f>
        <v/>
      </c>
      <c r="EN54" s="961">
        <f>IFERROR(IF(EN3=0,-PP,IF(EN3=Hold*12,EN45,0)),0)</f>
        <v/>
      </c>
      <c r="EO54" s="961">
        <f>IFERROR(IF(EO3=0,-PP,IF(EO3=Hold*12,EO45,0)),0)</f>
        <v/>
      </c>
      <c r="EP54" s="961">
        <f>IFERROR(IF(EP3=0,-PP,IF(EP3=Hold*12,EP45,0)),0)</f>
        <v/>
      </c>
      <c r="EQ54" s="961">
        <f>IFERROR(IF(EQ3=0,-PP,IF(EQ3=Hold*12,EQ45,0)),0)</f>
        <v/>
      </c>
      <c r="ER54" s="961">
        <f>IFERROR(IF(ER3=0,-PP,IF(ER3=Hold*12,ER45,0)),0)</f>
        <v/>
      </c>
      <c r="ES54" s="961">
        <f>IFERROR(IF(ES3=0,-PP,IF(ES3=Hold*12,ES45,0)),0)</f>
        <v/>
      </c>
      <c r="ET54" s="961">
        <f>IFERROR(IF(ET3=0,-PP,IF(ET3=Hold*12,ET45,0)),0)</f>
        <v/>
      </c>
      <c r="EU54" s="961">
        <f>IFERROR(IF(EU3=0,-PP,IF(EU3=Hold*12,EU45,0)),0)</f>
        <v/>
      </c>
      <c r="EV54" s="961">
        <f>IFERROR(IF(EV3=0,-PP,IF(EV3=Hold*12,EV45,0)),0)</f>
        <v/>
      </c>
    </row>
    <row r="55" ht="15" customHeight="1" s="546">
      <c r="C55" s="759">
        <f>R55</f>
        <v/>
      </c>
      <c r="E55" s="982" t="n"/>
      <c r="F55" s="961">
        <f>SUMIFS($T55:$EV55,$T$2:$EV$2,F$2)</f>
        <v/>
      </c>
      <c r="G55" s="961">
        <f>SUMIFS($T55:$EV55,$T$2:$EV$2,G$2)</f>
        <v/>
      </c>
      <c r="H55" s="961">
        <f>SUMIFS($T55:$EV55,$T$2:$EV$2,H$2)</f>
        <v/>
      </c>
      <c r="I55" s="961">
        <f>SUMIFS($T55:$EV55,$T$2:$EV$2,I$2)</f>
        <v/>
      </c>
      <c r="J55" s="961">
        <f>SUMIFS($T55:$EV55,$T$2:$EV$2,J$2)</f>
        <v/>
      </c>
      <c r="K55" s="961">
        <f>SUMIFS($T55:$EV55,$T$2:$EV$2,K$2)</f>
        <v/>
      </c>
      <c r="L55" s="961">
        <f>SUMIFS($T55:$EV55,$T$2:$EV$2,L$2)</f>
        <v/>
      </c>
      <c r="M55" s="961">
        <f>SUMIFS($T55:$EV55,$T$2:$EV$2,M$2)</f>
        <v/>
      </c>
      <c r="N55" s="961">
        <f>SUMIFS($T55:$EV55,$T$2:$EV$2,N$2)</f>
        <v/>
      </c>
      <c r="O55" s="961">
        <f>SUMIFS($T55:$EV55,$T$2:$EV$2,O$2)</f>
        <v/>
      </c>
      <c r="P55" s="961">
        <f>SUMIFS($T55:$EV55,$T$2:$EV$2,P$2)</f>
        <v/>
      </c>
      <c r="R55" s="759" t="inlineStr">
        <is>
          <t>Transaction Costs</t>
        </is>
      </c>
      <c r="T55" s="961">
        <f>IFERROR(IF(T3=0,-ClosingCosts,-T54*Inputs!$D$21),0)</f>
        <v/>
      </c>
      <c r="U55" s="961">
        <f>IFERROR(IF(U3=0,-ClosingCosts,-U54*Inputs!$D$21),0)</f>
        <v/>
      </c>
      <c r="V55" s="961">
        <f>IFERROR(IF(V3=0,-ClosingCosts,-V54*Inputs!$D$21),0)</f>
        <v/>
      </c>
      <c r="W55" s="961">
        <f>IFERROR(IF(W3=0,-ClosingCosts,-W54*Inputs!$D$21),0)</f>
        <v/>
      </c>
      <c r="X55" s="961">
        <f>IFERROR(IF(X3=0,-ClosingCosts,-X54*Inputs!$D$21),0)</f>
        <v/>
      </c>
      <c r="Y55" s="961">
        <f>IFERROR(IF(Y3=0,-ClosingCosts,-Y54*Inputs!$D$21),0)</f>
        <v/>
      </c>
      <c r="Z55" s="961">
        <f>IFERROR(IF(Z3=0,-ClosingCosts,-Z54*Inputs!$D$21),0)</f>
        <v/>
      </c>
      <c r="AA55" s="961">
        <f>IFERROR(IF(AA3=0,-ClosingCosts,-AA54*Inputs!$D$21),0)</f>
        <v/>
      </c>
      <c r="AB55" s="961">
        <f>IFERROR(IF(AB3=0,-ClosingCosts,-AB54*Inputs!$D$21),0)</f>
        <v/>
      </c>
      <c r="AC55" s="961">
        <f>IFERROR(IF(AC3=0,-ClosingCosts,-AC54*Inputs!$D$21),0)</f>
        <v/>
      </c>
      <c r="AD55" s="961">
        <f>IFERROR(IF(AD3=0,-ClosingCosts,-AD54*Inputs!$D$21),0)</f>
        <v/>
      </c>
      <c r="AE55" s="961">
        <f>IFERROR(IF(AE3=0,-ClosingCosts,-AE54*Inputs!$D$21),0)</f>
        <v/>
      </c>
      <c r="AF55" s="961">
        <f>IFERROR(IF(AF3=0,-ClosingCosts,-AF54*Inputs!$D$21),0)</f>
        <v/>
      </c>
      <c r="AG55" s="961">
        <f>IFERROR(IF(AG3=0,-ClosingCosts,-AG54*Inputs!$D$21),0)</f>
        <v/>
      </c>
      <c r="AH55" s="961">
        <f>IFERROR(IF(AH3=0,-ClosingCosts,-AH54*Inputs!$D$21),0)</f>
        <v/>
      </c>
      <c r="AI55" s="961">
        <f>IFERROR(IF(AI3=0,-ClosingCosts,-AI54*Inputs!$D$21),0)</f>
        <v/>
      </c>
      <c r="AJ55" s="961">
        <f>IFERROR(IF(AJ3=0,-ClosingCosts,-AJ54*Inputs!$D$21),0)</f>
        <v/>
      </c>
      <c r="AK55" s="961">
        <f>IFERROR(IF(AK3=0,-ClosingCosts,-AK54*Inputs!$D$21),0)</f>
        <v/>
      </c>
      <c r="AL55" s="961">
        <f>IFERROR(IF(AL3=0,-ClosingCosts,-AL54*Inputs!$D$21),0)</f>
        <v/>
      </c>
      <c r="AM55" s="961">
        <f>IFERROR(IF(AM3=0,-ClosingCosts,-AM54*Inputs!$D$21),0)</f>
        <v/>
      </c>
      <c r="AN55" s="961">
        <f>IFERROR(IF(AN3=0,-ClosingCosts,-AN54*Inputs!$D$21),0)</f>
        <v/>
      </c>
      <c r="AO55" s="961">
        <f>IFERROR(IF(AO3=0,-ClosingCosts,-AO54*Inputs!$D$21),0)</f>
        <v/>
      </c>
      <c r="AP55" s="961">
        <f>IFERROR(IF(AP3=0,-ClosingCosts,-AP54*Inputs!$D$21),0)</f>
        <v/>
      </c>
      <c r="AQ55" s="961">
        <f>IFERROR(IF(AQ3=0,-ClosingCosts,-AQ54*Inputs!$D$21),0)</f>
        <v/>
      </c>
      <c r="AR55" s="961">
        <f>IFERROR(IF(AR3=0,-ClosingCosts,-AR54*Inputs!$D$21),0)</f>
        <v/>
      </c>
      <c r="AS55" s="961">
        <f>IFERROR(IF(AS3=0,-ClosingCosts,-AS54*Inputs!$D$21),0)</f>
        <v/>
      </c>
      <c r="AT55" s="961">
        <f>IFERROR(IF(AT3=0,-ClosingCosts,-AT54*Inputs!$D$21),0)</f>
        <v/>
      </c>
      <c r="AU55" s="961">
        <f>IFERROR(IF(AU3=0,-ClosingCosts,-AU54*Inputs!$D$21),0)</f>
        <v/>
      </c>
      <c r="AV55" s="961">
        <f>IFERROR(IF(AV3=0,-ClosingCosts,-AV54*Inputs!$D$21),0)</f>
        <v/>
      </c>
      <c r="AW55" s="961">
        <f>IFERROR(IF(AW3=0,-ClosingCosts,-AW54*Inputs!$D$21),0)</f>
        <v/>
      </c>
      <c r="AX55" s="961">
        <f>IFERROR(IF(AX3=0,-ClosingCosts,-AX54*Inputs!$D$21),0)</f>
        <v/>
      </c>
      <c r="AY55" s="961">
        <f>IFERROR(IF(AY3=0,-ClosingCosts,-AY54*Inputs!$D$21),0)</f>
        <v/>
      </c>
      <c r="AZ55" s="961">
        <f>IFERROR(IF(AZ3=0,-ClosingCosts,-AZ54*Inputs!$D$21),0)</f>
        <v/>
      </c>
      <c r="BA55" s="961">
        <f>IFERROR(IF(BA3=0,-ClosingCosts,-BA54*Inputs!$D$21),0)</f>
        <v/>
      </c>
      <c r="BB55" s="961">
        <f>IFERROR(IF(BB3=0,-ClosingCosts,-BB54*Inputs!$D$21),0)</f>
        <v/>
      </c>
      <c r="BC55" s="961">
        <f>IFERROR(IF(BC3=0,-ClosingCosts,-BC54*Inputs!$D$21),0)</f>
        <v/>
      </c>
      <c r="BD55" s="961">
        <f>IFERROR(IF(BD3=0,-ClosingCosts,-BD54*Inputs!$D$21),0)</f>
        <v/>
      </c>
      <c r="BE55" s="961">
        <f>IFERROR(IF(BE3=0,-ClosingCosts,-BE54*Inputs!$D$21),0)</f>
        <v/>
      </c>
      <c r="BF55" s="961">
        <f>IFERROR(IF(BF3=0,-ClosingCosts,-BF54*Inputs!$D$21),0)</f>
        <v/>
      </c>
      <c r="BG55" s="961">
        <f>IFERROR(IF(BG3=0,-ClosingCosts,-BG54*Inputs!$D$21),0)</f>
        <v/>
      </c>
      <c r="BH55" s="961">
        <f>IFERROR(IF(BH3=0,-ClosingCosts,-BH54*Inputs!$D$21),0)</f>
        <v/>
      </c>
      <c r="BI55" s="961">
        <f>IFERROR(IF(BI3=0,-ClosingCosts,-BI54*Inputs!$D$21),0)</f>
        <v/>
      </c>
      <c r="BJ55" s="961">
        <f>IFERROR(IF(BJ3=0,-ClosingCosts,-BJ54*Inputs!$D$21),0)</f>
        <v/>
      </c>
      <c r="BK55" s="961">
        <f>IFERROR(IF(BK3=0,-ClosingCosts,-BK54*Inputs!$D$21),0)</f>
        <v/>
      </c>
      <c r="BL55" s="961">
        <f>IFERROR(IF(BL3=0,-ClosingCosts,-BL54*Inputs!$D$21),0)</f>
        <v/>
      </c>
      <c r="BM55" s="961">
        <f>IFERROR(IF(BM3=0,-ClosingCosts,-BM54*Inputs!$D$21),0)</f>
        <v/>
      </c>
      <c r="BN55" s="961">
        <f>IFERROR(IF(BN3=0,-ClosingCosts,-BN54*Inputs!$D$21),0)</f>
        <v/>
      </c>
      <c r="BO55" s="961">
        <f>IFERROR(IF(BO3=0,-ClosingCosts,-BO54*Inputs!$D$21),0)</f>
        <v/>
      </c>
      <c r="BP55" s="961">
        <f>IFERROR(IF(BP3=0,-ClosingCosts,-BP54*Inputs!$D$21),0)</f>
        <v/>
      </c>
      <c r="BQ55" s="961">
        <f>IFERROR(IF(BQ3=0,-ClosingCosts,-BQ54*Inputs!$D$21),0)</f>
        <v/>
      </c>
      <c r="BR55" s="961">
        <f>IFERROR(IF(BR3=0,-ClosingCosts,-BR54*Inputs!$D$21),0)</f>
        <v/>
      </c>
      <c r="BS55" s="961">
        <f>IFERROR(IF(BS3=0,-ClosingCosts,-BS54*Inputs!$D$21),0)</f>
        <v/>
      </c>
      <c r="BT55" s="961">
        <f>IFERROR(IF(BT3=0,-ClosingCosts,-BT54*Inputs!$D$21),0)</f>
        <v/>
      </c>
      <c r="BU55" s="961">
        <f>IFERROR(IF(BU3=0,-ClosingCosts,-BU54*Inputs!$D$21),0)</f>
        <v/>
      </c>
      <c r="BV55" s="961">
        <f>IFERROR(IF(BV3=0,-ClosingCosts,-BV54*Inputs!$D$21),0)</f>
        <v/>
      </c>
      <c r="BW55" s="961">
        <f>IFERROR(IF(BW3=0,-ClosingCosts,-BW54*Inputs!$D$21),0)</f>
        <v/>
      </c>
      <c r="BX55" s="961">
        <f>IFERROR(IF(BX3=0,-ClosingCosts,-BX54*Inputs!$D$21),0)</f>
        <v/>
      </c>
      <c r="BY55" s="961">
        <f>IFERROR(IF(BY3=0,-ClosingCosts,-BY54*Inputs!$D$21),0)</f>
        <v/>
      </c>
      <c r="BZ55" s="961">
        <f>IFERROR(IF(BZ3=0,-ClosingCosts,-BZ54*Inputs!$D$21),0)</f>
        <v/>
      </c>
      <c r="CA55" s="961">
        <f>IFERROR(IF(CA3=0,-ClosingCosts,-CA54*Inputs!$D$21),0)</f>
        <v/>
      </c>
      <c r="CB55" s="961">
        <f>IFERROR(IF(CB3=0,-ClosingCosts,-CB54*Inputs!$D$21),0)</f>
        <v/>
      </c>
      <c r="CC55" s="961">
        <f>IFERROR(IF(CC3=0,-ClosingCosts,-CC54*Inputs!$D$21),0)</f>
        <v/>
      </c>
      <c r="CD55" s="961">
        <f>IFERROR(IF(CD3=0,-ClosingCosts,-CD54*Inputs!$D$21),0)</f>
        <v/>
      </c>
      <c r="CE55" s="961">
        <f>IFERROR(IF(CE3=0,-ClosingCosts,-CE54*Inputs!$D$21),0)</f>
        <v/>
      </c>
      <c r="CF55" s="961">
        <f>IFERROR(IF(CF3=0,-ClosingCosts,-CF54*Inputs!$D$21),0)</f>
        <v/>
      </c>
      <c r="CG55" s="961">
        <f>IFERROR(IF(CG3=0,-ClosingCosts,-CG54*Inputs!$D$21),0)</f>
        <v/>
      </c>
      <c r="CH55" s="961">
        <f>IFERROR(IF(CH3=0,-ClosingCosts,-CH54*Inputs!$D$21),0)</f>
        <v/>
      </c>
      <c r="CI55" s="961">
        <f>IFERROR(IF(CI3=0,-ClosingCosts,-CI54*Inputs!$D$21),0)</f>
        <v/>
      </c>
      <c r="CJ55" s="961">
        <f>IFERROR(IF(CJ3=0,-ClosingCosts,-CJ54*Inputs!$D$21),0)</f>
        <v/>
      </c>
      <c r="CK55" s="961">
        <f>IFERROR(IF(CK3=0,-ClosingCosts,-CK54*Inputs!$D$21),0)</f>
        <v/>
      </c>
      <c r="CL55" s="961">
        <f>IFERROR(IF(CL3=0,-ClosingCosts,-CL54*Inputs!$D$21),0)</f>
        <v/>
      </c>
      <c r="CM55" s="961">
        <f>IFERROR(IF(CM3=0,-ClosingCosts,-CM54*Inputs!$D$21),0)</f>
        <v/>
      </c>
      <c r="CN55" s="961">
        <f>IFERROR(IF(CN3=0,-ClosingCosts,-CN54*Inputs!$D$21),0)</f>
        <v/>
      </c>
      <c r="CO55" s="961">
        <f>IFERROR(IF(CO3=0,-ClosingCosts,-CO54*Inputs!$D$21),0)</f>
        <v/>
      </c>
      <c r="CP55" s="961">
        <f>IFERROR(IF(CP3=0,-ClosingCosts,-CP54*Inputs!$D$21),0)</f>
        <v/>
      </c>
      <c r="CQ55" s="961">
        <f>IFERROR(IF(CQ3=0,-ClosingCosts,-CQ54*Inputs!$D$21),0)</f>
        <v/>
      </c>
      <c r="CR55" s="961">
        <f>IFERROR(IF(CR3=0,-ClosingCosts,-CR54*Inputs!$D$21),0)</f>
        <v/>
      </c>
      <c r="CS55" s="961">
        <f>IFERROR(IF(CS3=0,-ClosingCosts,-CS54*Inputs!$D$21),0)</f>
        <v/>
      </c>
      <c r="CT55" s="961">
        <f>IFERROR(IF(CT3=0,-ClosingCosts,-CT54*Inputs!$D$21),0)</f>
        <v/>
      </c>
      <c r="CU55" s="961">
        <f>IFERROR(IF(CU3=0,-ClosingCosts,-CU54*Inputs!$D$21),0)</f>
        <v/>
      </c>
      <c r="CV55" s="961">
        <f>IFERROR(IF(CV3=0,-ClosingCosts,-CV54*Inputs!$D$21),0)</f>
        <v/>
      </c>
      <c r="CW55" s="961">
        <f>IFERROR(IF(CW3=0,-ClosingCosts,-CW54*Inputs!$D$21),0)</f>
        <v/>
      </c>
      <c r="CX55" s="961">
        <f>IFERROR(IF(CX3=0,-ClosingCosts,-CX54*Inputs!$D$21),0)</f>
        <v/>
      </c>
      <c r="CY55" s="961">
        <f>IFERROR(IF(CY3=0,-ClosingCosts,-CY54*Inputs!$D$21),0)</f>
        <v/>
      </c>
      <c r="CZ55" s="961">
        <f>IFERROR(IF(CZ3=0,-ClosingCosts,-CZ54*Inputs!$D$21),0)</f>
        <v/>
      </c>
      <c r="DA55" s="961">
        <f>IFERROR(IF(DA3=0,-ClosingCosts,-DA54*Inputs!$D$21),0)</f>
        <v/>
      </c>
      <c r="DB55" s="961">
        <f>IFERROR(IF(DB3=0,-ClosingCosts,-DB54*Inputs!$D$21),0)</f>
        <v/>
      </c>
      <c r="DC55" s="961">
        <f>IFERROR(IF(DC3=0,-ClosingCosts,-DC54*Inputs!$D$21),0)</f>
        <v/>
      </c>
      <c r="DD55" s="961">
        <f>IFERROR(IF(DD3=0,-ClosingCosts,-DD54*Inputs!$D$21),0)</f>
        <v/>
      </c>
      <c r="DE55" s="961">
        <f>IFERROR(IF(DE3=0,-ClosingCosts,-DE54*Inputs!$D$21),0)</f>
        <v/>
      </c>
      <c r="DF55" s="961">
        <f>IFERROR(IF(DF3=0,-ClosingCosts,-DF54*Inputs!$D$21),0)</f>
        <v/>
      </c>
      <c r="DG55" s="961">
        <f>IFERROR(IF(DG3=0,-ClosingCosts,-DG54*Inputs!$D$21),0)</f>
        <v/>
      </c>
      <c r="DH55" s="961">
        <f>IFERROR(IF(DH3=0,-ClosingCosts,-DH54*Inputs!$D$21),0)</f>
        <v/>
      </c>
      <c r="DI55" s="961">
        <f>IFERROR(IF(DI3=0,-ClosingCosts,-DI54*Inputs!$D$21),0)</f>
        <v/>
      </c>
      <c r="DJ55" s="961">
        <f>IFERROR(IF(DJ3=0,-ClosingCosts,-DJ54*Inputs!$D$21),0)</f>
        <v/>
      </c>
      <c r="DK55" s="961">
        <f>IFERROR(IF(DK3=0,-ClosingCosts,-DK54*Inputs!$D$21),0)</f>
        <v/>
      </c>
      <c r="DL55" s="961">
        <f>IFERROR(IF(DL3=0,-ClosingCosts,-DL54*Inputs!$D$21),0)</f>
        <v/>
      </c>
      <c r="DM55" s="961">
        <f>IFERROR(IF(DM3=0,-ClosingCosts,-DM54*Inputs!$D$21),0)</f>
        <v/>
      </c>
      <c r="DN55" s="961">
        <f>IFERROR(IF(DN3=0,-ClosingCosts,-DN54*Inputs!$D$21),0)</f>
        <v/>
      </c>
      <c r="DO55" s="961">
        <f>IFERROR(IF(DO3=0,-ClosingCosts,-DO54*Inputs!$D$21),0)</f>
        <v/>
      </c>
      <c r="DP55" s="961">
        <f>IFERROR(IF(DP3=0,-ClosingCosts,-DP54*Inputs!$D$21),0)</f>
        <v/>
      </c>
      <c r="DQ55" s="961">
        <f>IFERROR(IF(DQ3=0,-ClosingCosts,-DQ54*Inputs!$D$21),0)</f>
        <v/>
      </c>
      <c r="DR55" s="961">
        <f>IFERROR(IF(DR3=0,-ClosingCosts,-DR54*Inputs!$D$21),0)</f>
        <v/>
      </c>
      <c r="DS55" s="961">
        <f>IFERROR(IF(DS3=0,-ClosingCosts,-DS54*Inputs!$D$21),0)</f>
        <v/>
      </c>
      <c r="DT55" s="961">
        <f>IFERROR(IF(DT3=0,-ClosingCosts,-DT54*Inputs!$D$21),0)</f>
        <v/>
      </c>
      <c r="DU55" s="961">
        <f>IFERROR(IF(DU3=0,-ClosingCosts,-DU54*Inputs!$D$21),0)</f>
        <v/>
      </c>
      <c r="DV55" s="961">
        <f>IFERROR(IF(DV3=0,-ClosingCosts,-DV54*Inputs!$D$21),0)</f>
        <v/>
      </c>
      <c r="DW55" s="961">
        <f>IFERROR(IF(DW3=0,-ClosingCosts,-DW54*Inputs!$D$21),0)</f>
        <v/>
      </c>
      <c r="DX55" s="961">
        <f>IFERROR(IF(DX3=0,-ClosingCosts,-DX54*Inputs!$D$21),0)</f>
        <v/>
      </c>
      <c r="DY55" s="961">
        <f>IFERROR(IF(DY3=0,-ClosingCosts,-DY54*Inputs!$D$21),0)</f>
        <v/>
      </c>
      <c r="DZ55" s="961">
        <f>IFERROR(IF(DZ3=0,-ClosingCosts,-DZ54*Inputs!$D$21),0)</f>
        <v/>
      </c>
      <c r="EA55" s="961">
        <f>IFERROR(IF(EA3=0,-ClosingCosts,-EA54*Inputs!$D$21),0)</f>
        <v/>
      </c>
      <c r="EB55" s="961">
        <f>IFERROR(IF(EB3=0,-ClosingCosts,-EB54*Inputs!$D$21),0)</f>
        <v/>
      </c>
      <c r="EC55" s="961">
        <f>IFERROR(IF(EC3=0,-ClosingCosts,-EC54*Inputs!$D$21),0)</f>
        <v/>
      </c>
      <c r="ED55" s="961">
        <f>IFERROR(IF(ED3=0,-ClosingCosts,-ED54*Inputs!$D$21),0)</f>
        <v/>
      </c>
      <c r="EE55" s="961">
        <f>IFERROR(IF(EE3=0,-ClosingCosts,-EE54*Inputs!$D$21),0)</f>
        <v/>
      </c>
      <c r="EF55" s="961">
        <f>IFERROR(IF(EF3=0,-ClosingCosts,-EF54*Inputs!$D$21),0)</f>
        <v/>
      </c>
      <c r="EG55" s="961">
        <f>IFERROR(IF(EG3=0,-ClosingCosts,-EG54*Inputs!$D$21),0)</f>
        <v/>
      </c>
      <c r="EH55" s="961">
        <f>IFERROR(IF(EH3=0,-ClosingCosts,-EH54*Inputs!$D$21),0)</f>
        <v/>
      </c>
      <c r="EI55" s="961">
        <f>IFERROR(IF(EI3=0,-ClosingCosts,-EI54*Inputs!$D$21),0)</f>
        <v/>
      </c>
      <c r="EJ55" s="961">
        <f>IFERROR(IF(EJ3=0,-ClosingCosts,-EJ54*Inputs!$D$21),0)</f>
        <v/>
      </c>
      <c r="EK55" s="961">
        <f>IFERROR(IF(EK3=0,-ClosingCosts,-EK54*Inputs!$D$21),0)</f>
        <v/>
      </c>
      <c r="EL55" s="961">
        <f>IFERROR(IF(EL3=0,-ClosingCosts,-EL54*Inputs!$D$21),0)</f>
        <v/>
      </c>
      <c r="EM55" s="961">
        <f>IFERROR(IF(EM3=0,-ClosingCosts,-EM54*Inputs!$D$21),0)</f>
        <v/>
      </c>
      <c r="EN55" s="961">
        <f>IFERROR(IF(EN3=0,-ClosingCosts,-EN54*Inputs!$D$21),0)</f>
        <v/>
      </c>
      <c r="EO55" s="961">
        <f>IFERROR(IF(EO3=0,-ClosingCosts,-EO54*Inputs!$D$21),0)</f>
        <v/>
      </c>
      <c r="EP55" s="961">
        <f>IFERROR(IF(EP3=0,-ClosingCosts,-EP54*Inputs!$D$21),0)</f>
        <v/>
      </c>
      <c r="EQ55" s="961">
        <f>IFERROR(IF(EQ3=0,-ClosingCosts,-EQ54*Inputs!$D$21),0)</f>
        <v/>
      </c>
      <c r="ER55" s="961">
        <f>IFERROR(IF(ER3=0,-ClosingCosts,-ER54*Inputs!$D$21),0)</f>
        <v/>
      </c>
      <c r="ES55" s="961">
        <f>IFERROR(IF(ES3=0,-ClosingCosts,-ES54*Inputs!$D$21),0)</f>
        <v/>
      </c>
      <c r="ET55" s="961">
        <f>IFERROR(IF(ET3=0,-ClosingCosts,-ET54*Inputs!$D$21),0)</f>
        <v/>
      </c>
      <c r="EU55" s="961">
        <f>IFERROR(IF(EU3=0,-ClosingCosts,-EU54*Inputs!$D$21),0)</f>
        <v/>
      </c>
      <c r="EV55" s="961">
        <f>IFERROR(IF(EV3=0,-ClosingCosts,-EV54*Inputs!$D$21),0)</f>
        <v/>
      </c>
    </row>
    <row r="56" ht="15.75" customHeight="1" s="546">
      <c r="C56" s="973">
        <f>R56</f>
        <v/>
      </c>
      <c r="D56" s="973" t="n"/>
      <c r="E56" s="983" t="n"/>
      <c r="F56" s="975">
        <f>SUMIFS($T56:$EV56,$T$2:$EV$2,F$2)</f>
        <v/>
      </c>
      <c r="G56" s="975">
        <f>SUMIFS($T56:$EV56,$T$2:$EV$2,G$2)</f>
        <v/>
      </c>
      <c r="H56" s="975">
        <f>SUMIFS($T56:$EV56,$T$2:$EV$2,H$2)</f>
        <v/>
      </c>
      <c r="I56" s="975">
        <f>SUMIFS($T56:$EV56,$T$2:$EV$2,I$2)</f>
        <v/>
      </c>
      <c r="J56" s="975">
        <f>SUMIFS($T56:$EV56,$T$2:$EV$2,J$2)</f>
        <v/>
      </c>
      <c r="K56" s="975">
        <f>SUMIFS($T56:$EV56,$T$2:$EV$2,K$2)</f>
        <v/>
      </c>
      <c r="L56" s="975">
        <f>SUMIFS($T56:$EV56,$T$2:$EV$2,L$2)</f>
        <v/>
      </c>
      <c r="M56" s="975">
        <f>SUMIFS($T56:$EV56,$T$2:$EV$2,M$2)</f>
        <v/>
      </c>
      <c r="N56" s="975">
        <f>SUMIFS($T56:$EV56,$T$2:$EV$2,N$2)</f>
        <v/>
      </c>
      <c r="O56" s="975">
        <f>SUMIFS($T56:$EV56,$T$2:$EV$2,O$2)</f>
        <v/>
      </c>
      <c r="P56" s="975">
        <f>SUMIFS($T56:$EV56,$T$2:$EV$2,P$2)</f>
        <v/>
      </c>
      <c r="R56" s="759" t="inlineStr">
        <is>
          <t>NCF Before Debt Service</t>
        </is>
      </c>
      <c r="T56" s="975">
        <f>IFERROR(IF(T3&gt;Hold*12,0,T49),0)</f>
        <v/>
      </c>
      <c r="U56" s="975">
        <f>IFERROR(IF(U3&gt;Hold*12,0,U49),0)</f>
        <v/>
      </c>
      <c r="V56" s="975">
        <f>IFERROR(IF(V3&gt;Hold*12,0,V49),0)</f>
        <v/>
      </c>
      <c r="W56" s="975">
        <f>IFERROR(IF(W3&gt;Hold*12,0,W49),0)</f>
        <v/>
      </c>
      <c r="X56" s="975">
        <f>IFERROR(IF(X3&gt;Hold*12,0,X49),0)</f>
        <v/>
      </c>
      <c r="Y56" s="975">
        <f>IFERROR(IF(Y3&gt;Hold*12,0,Y49),0)</f>
        <v/>
      </c>
      <c r="Z56" s="975">
        <f>IFERROR(IF(Z3&gt;Hold*12,0,Z49),0)</f>
        <v/>
      </c>
      <c r="AA56" s="975">
        <f>IFERROR(IF(AA3&gt;Hold*12,0,AA49),0)</f>
        <v/>
      </c>
      <c r="AB56" s="975">
        <f>IFERROR(IF(AB3&gt;Hold*12,0,AB49),0)</f>
        <v/>
      </c>
      <c r="AC56" s="975">
        <f>IFERROR(IF(AC3&gt;Hold*12,0,AC49),0)</f>
        <v/>
      </c>
      <c r="AD56" s="975">
        <f>IFERROR(IF(AD3&gt;Hold*12,0,AD49),0)</f>
        <v/>
      </c>
      <c r="AE56" s="975">
        <f>IFERROR(IF(AE3&gt;Hold*12,0,AE49),0)</f>
        <v/>
      </c>
      <c r="AF56" s="975">
        <f>IFERROR(IF(AF3&gt;Hold*12,0,AF49),0)</f>
        <v/>
      </c>
      <c r="AG56" s="975">
        <f>IFERROR(IF(AG3&gt;Hold*12,0,AG49),0)</f>
        <v/>
      </c>
      <c r="AH56" s="975">
        <f>IFERROR(IF(AH3&gt;Hold*12,0,AH49),0)</f>
        <v/>
      </c>
      <c r="AI56" s="975">
        <f>IFERROR(IF(AI3&gt;Hold*12,0,AI49),0)</f>
        <v/>
      </c>
      <c r="AJ56" s="975">
        <f>IFERROR(IF(AJ3&gt;Hold*12,0,AJ49),0)</f>
        <v/>
      </c>
      <c r="AK56" s="975">
        <f>IFERROR(IF(AK3&gt;Hold*12,0,AK49),0)</f>
        <v/>
      </c>
      <c r="AL56" s="975">
        <f>IFERROR(IF(AL3&gt;Hold*12,0,AL49),0)</f>
        <v/>
      </c>
      <c r="AM56" s="975">
        <f>IFERROR(IF(AM3&gt;Hold*12,0,AM49),0)</f>
        <v/>
      </c>
      <c r="AN56" s="975">
        <f>IFERROR(IF(AN3&gt;Hold*12,0,AN49),0)</f>
        <v/>
      </c>
      <c r="AO56" s="975">
        <f>IFERROR(IF(AO3&gt;Hold*12,0,AO49),0)</f>
        <v/>
      </c>
      <c r="AP56" s="975">
        <f>IFERROR(IF(AP3&gt;Hold*12,0,AP49),0)</f>
        <v/>
      </c>
      <c r="AQ56" s="975">
        <f>IFERROR(IF(AQ3&gt;Hold*12,0,AQ49),0)</f>
        <v/>
      </c>
      <c r="AR56" s="975">
        <f>IFERROR(IF(AR3&gt;Hold*12,0,AR49),0)</f>
        <v/>
      </c>
      <c r="AS56" s="975">
        <f>IFERROR(IF(AS3&gt;Hold*12,0,AS49),0)</f>
        <v/>
      </c>
      <c r="AT56" s="975">
        <f>IFERROR(IF(AT3&gt;Hold*12,0,AT49),0)</f>
        <v/>
      </c>
      <c r="AU56" s="975">
        <f>IFERROR(IF(AU3&gt;Hold*12,0,AU49),0)</f>
        <v/>
      </c>
      <c r="AV56" s="975">
        <f>IFERROR(IF(AV3&gt;Hold*12,0,AV49),0)</f>
        <v/>
      </c>
      <c r="AW56" s="975">
        <f>IFERROR(IF(AW3&gt;Hold*12,0,AW49),0)</f>
        <v/>
      </c>
      <c r="AX56" s="975">
        <f>IFERROR(IF(AX3&gt;Hold*12,0,AX49),0)</f>
        <v/>
      </c>
      <c r="AY56" s="975">
        <f>IFERROR(IF(AY3&gt;Hold*12,0,AY49),0)</f>
        <v/>
      </c>
      <c r="AZ56" s="975">
        <f>IFERROR(IF(AZ3&gt;Hold*12,0,AZ49),0)</f>
        <v/>
      </c>
      <c r="BA56" s="975">
        <f>IFERROR(IF(BA3&gt;Hold*12,0,BA49),0)</f>
        <v/>
      </c>
      <c r="BB56" s="975">
        <f>IFERROR(IF(BB3&gt;Hold*12,0,BB49),0)</f>
        <v/>
      </c>
      <c r="BC56" s="975">
        <f>IFERROR(IF(BC3&gt;Hold*12,0,BC49),0)</f>
        <v/>
      </c>
      <c r="BD56" s="975">
        <f>IFERROR(IF(BD3&gt;Hold*12,0,BD49),0)</f>
        <v/>
      </c>
      <c r="BE56" s="975">
        <f>IFERROR(IF(BE3&gt;Hold*12,0,BE49),0)</f>
        <v/>
      </c>
      <c r="BF56" s="975">
        <f>IFERROR(IF(BF3&gt;Hold*12,0,BF49),0)</f>
        <v/>
      </c>
      <c r="BG56" s="975">
        <f>IFERROR(IF(BG3&gt;Hold*12,0,BG49),0)</f>
        <v/>
      </c>
      <c r="BH56" s="975">
        <f>IFERROR(IF(BH3&gt;Hold*12,0,BH49),0)</f>
        <v/>
      </c>
      <c r="BI56" s="975">
        <f>IFERROR(IF(BI3&gt;Hold*12,0,BI49),0)</f>
        <v/>
      </c>
      <c r="BJ56" s="975">
        <f>IFERROR(IF(BJ3&gt;Hold*12,0,BJ49),0)</f>
        <v/>
      </c>
      <c r="BK56" s="975">
        <f>IFERROR(IF(BK3&gt;Hold*12,0,BK49),0)</f>
        <v/>
      </c>
      <c r="BL56" s="975">
        <f>IFERROR(IF(BL3&gt;Hold*12,0,BL49),0)</f>
        <v/>
      </c>
      <c r="BM56" s="975">
        <f>IFERROR(IF(BM3&gt;Hold*12,0,BM49),0)</f>
        <v/>
      </c>
      <c r="BN56" s="975">
        <f>IFERROR(IF(BN3&gt;Hold*12,0,BN49),0)</f>
        <v/>
      </c>
      <c r="BO56" s="975">
        <f>IFERROR(IF(BO3&gt;Hold*12,0,BO49),0)</f>
        <v/>
      </c>
      <c r="BP56" s="975">
        <f>IFERROR(IF(BP3&gt;Hold*12,0,BP49),0)</f>
        <v/>
      </c>
      <c r="BQ56" s="975">
        <f>IFERROR(IF(BQ3&gt;Hold*12,0,BQ49),0)</f>
        <v/>
      </c>
      <c r="BR56" s="975">
        <f>IFERROR(IF(BR3&gt;Hold*12,0,BR49),0)</f>
        <v/>
      </c>
      <c r="BS56" s="975">
        <f>IFERROR(IF(BS3&gt;Hold*12,0,BS49),0)</f>
        <v/>
      </c>
      <c r="BT56" s="975">
        <f>IFERROR(IF(BT3&gt;Hold*12,0,BT49),0)</f>
        <v/>
      </c>
      <c r="BU56" s="975">
        <f>IFERROR(IF(BU3&gt;Hold*12,0,BU49),0)</f>
        <v/>
      </c>
      <c r="BV56" s="975">
        <f>IFERROR(IF(BV3&gt;Hold*12,0,BV49),0)</f>
        <v/>
      </c>
      <c r="BW56" s="975">
        <f>IFERROR(IF(BW3&gt;Hold*12,0,BW49),0)</f>
        <v/>
      </c>
      <c r="BX56" s="975">
        <f>IFERROR(IF(BX3&gt;Hold*12,0,BX49),0)</f>
        <v/>
      </c>
      <c r="BY56" s="975">
        <f>IFERROR(IF(BY3&gt;Hold*12,0,BY49),0)</f>
        <v/>
      </c>
      <c r="BZ56" s="975">
        <f>IFERROR(IF(BZ3&gt;Hold*12,0,BZ49),0)</f>
        <v/>
      </c>
      <c r="CA56" s="975">
        <f>IFERROR(IF(CA3&gt;Hold*12,0,CA49),0)</f>
        <v/>
      </c>
      <c r="CB56" s="975">
        <f>IFERROR(IF(CB3&gt;Hold*12,0,CB49),0)</f>
        <v/>
      </c>
      <c r="CC56" s="975">
        <f>IFERROR(IF(CC3&gt;Hold*12,0,CC49),0)</f>
        <v/>
      </c>
      <c r="CD56" s="975">
        <f>IFERROR(IF(CD3&gt;Hold*12,0,CD49),0)</f>
        <v/>
      </c>
      <c r="CE56" s="975">
        <f>IFERROR(IF(CE3&gt;Hold*12,0,CE49),0)</f>
        <v/>
      </c>
      <c r="CF56" s="975">
        <f>IFERROR(IF(CF3&gt;Hold*12,0,CF49),0)</f>
        <v/>
      </c>
      <c r="CG56" s="975">
        <f>IFERROR(IF(CG3&gt;Hold*12,0,CG49),0)</f>
        <v/>
      </c>
      <c r="CH56" s="975">
        <f>IFERROR(IF(CH3&gt;Hold*12,0,CH49),0)</f>
        <v/>
      </c>
      <c r="CI56" s="975">
        <f>IFERROR(IF(CI3&gt;Hold*12,0,CI49),0)</f>
        <v/>
      </c>
      <c r="CJ56" s="975">
        <f>IFERROR(IF(CJ3&gt;Hold*12,0,CJ49),0)</f>
        <v/>
      </c>
      <c r="CK56" s="975">
        <f>IFERROR(IF(CK3&gt;Hold*12,0,CK49),0)</f>
        <v/>
      </c>
      <c r="CL56" s="975">
        <f>IFERROR(IF(CL3&gt;Hold*12,0,CL49),0)</f>
        <v/>
      </c>
      <c r="CM56" s="975">
        <f>IFERROR(IF(CM3&gt;Hold*12,0,CM49),0)</f>
        <v/>
      </c>
      <c r="CN56" s="975">
        <f>IFERROR(IF(CN3&gt;Hold*12,0,CN49),0)</f>
        <v/>
      </c>
      <c r="CO56" s="975">
        <f>IFERROR(IF(CO3&gt;Hold*12,0,CO49),0)</f>
        <v/>
      </c>
      <c r="CP56" s="975">
        <f>IFERROR(IF(CP3&gt;Hold*12,0,CP49),0)</f>
        <v/>
      </c>
      <c r="CQ56" s="975">
        <f>IFERROR(IF(CQ3&gt;Hold*12,0,CQ49),0)</f>
        <v/>
      </c>
      <c r="CR56" s="975">
        <f>IFERROR(IF(CR3&gt;Hold*12,0,CR49),0)</f>
        <v/>
      </c>
      <c r="CS56" s="975">
        <f>IFERROR(IF(CS3&gt;Hold*12,0,CS49),0)</f>
        <v/>
      </c>
      <c r="CT56" s="975">
        <f>IFERROR(IF(CT3&gt;Hold*12,0,CT49),0)</f>
        <v/>
      </c>
      <c r="CU56" s="975">
        <f>IFERROR(IF(CU3&gt;Hold*12,0,CU49),0)</f>
        <v/>
      </c>
      <c r="CV56" s="975">
        <f>IFERROR(IF(CV3&gt;Hold*12,0,CV49),0)</f>
        <v/>
      </c>
      <c r="CW56" s="975">
        <f>IFERROR(IF(CW3&gt;Hold*12,0,CW49),0)</f>
        <v/>
      </c>
      <c r="CX56" s="975">
        <f>IFERROR(IF(CX3&gt;Hold*12,0,CX49),0)</f>
        <v/>
      </c>
      <c r="CY56" s="975">
        <f>IFERROR(IF(CY3&gt;Hold*12,0,CY49),0)</f>
        <v/>
      </c>
      <c r="CZ56" s="975">
        <f>IFERROR(IF(CZ3&gt;Hold*12,0,CZ49),0)</f>
        <v/>
      </c>
      <c r="DA56" s="975">
        <f>IFERROR(IF(DA3&gt;Hold*12,0,DA49),0)</f>
        <v/>
      </c>
      <c r="DB56" s="975">
        <f>IFERROR(IF(DB3&gt;Hold*12,0,DB49),0)</f>
        <v/>
      </c>
      <c r="DC56" s="975">
        <f>IFERROR(IF(DC3&gt;Hold*12,0,DC49),0)</f>
        <v/>
      </c>
      <c r="DD56" s="975">
        <f>IFERROR(IF(DD3&gt;Hold*12,0,DD49),0)</f>
        <v/>
      </c>
      <c r="DE56" s="975">
        <f>IFERROR(IF(DE3&gt;Hold*12,0,DE49),0)</f>
        <v/>
      </c>
      <c r="DF56" s="975">
        <f>IFERROR(IF(DF3&gt;Hold*12,0,DF49),0)</f>
        <v/>
      </c>
      <c r="DG56" s="975">
        <f>IFERROR(IF(DG3&gt;Hold*12,0,DG49),0)</f>
        <v/>
      </c>
      <c r="DH56" s="975">
        <f>IFERROR(IF(DH3&gt;Hold*12,0,DH49),0)</f>
        <v/>
      </c>
      <c r="DI56" s="975">
        <f>IFERROR(IF(DI3&gt;Hold*12,0,DI49),0)</f>
        <v/>
      </c>
      <c r="DJ56" s="975">
        <f>IFERROR(IF(DJ3&gt;Hold*12,0,DJ49),0)</f>
        <v/>
      </c>
      <c r="DK56" s="975">
        <f>IFERROR(IF(DK3&gt;Hold*12,0,DK49),0)</f>
        <v/>
      </c>
      <c r="DL56" s="975">
        <f>IFERROR(IF(DL3&gt;Hold*12,0,DL49),0)</f>
        <v/>
      </c>
      <c r="DM56" s="975">
        <f>IFERROR(IF(DM3&gt;Hold*12,0,DM49),0)</f>
        <v/>
      </c>
      <c r="DN56" s="975">
        <f>IFERROR(IF(DN3&gt;Hold*12,0,DN49),0)</f>
        <v/>
      </c>
      <c r="DO56" s="975">
        <f>IFERROR(IF(DO3&gt;Hold*12,0,DO49),0)</f>
        <v/>
      </c>
      <c r="DP56" s="975">
        <f>IFERROR(IF(DP3&gt;Hold*12,0,DP49),0)</f>
        <v/>
      </c>
      <c r="DQ56" s="975">
        <f>IFERROR(IF(DQ3&gt;Hold*12,0,DQ49),0)</f>
        <v/>
      </c>
      <c r="DR56" s="975">
        <f>IFERROR(IF(DR3&gt;Hold*12,0,DR49),0)</f>
        <v/>
      </c>
      <c r="DS56" s="975">
        <f>IFERROR(IF(DS3&gt;Hold*12,0,DS49),0)</f>
        <v/>
      </c>
      <c r="DT56" s="975">
        <f>IFERROR(IF(DT3&gt;Hold*12,0,DT49),0)</f>
        <v/>
      </c>
      <c r="DU56" s="975">
        <f>IFERROR(IF(DU3&gt;Hold*12,0,DU49),0)</f>
        <v/>
      </c>
      <c r="DV56" s="975">
        <f>IFERROR(IF(DV3&gt;Hold*12,0,DV49),0)</f>
        <v/>
      </c>
      <c r="DW56" s="975">
        <f>IFERROR(IF(DW3&gt;Hold*12,0,DW49),0)</f>
        <v/>
      </c>
      <c r="DX56" s="975">
        <f>IFERROR(IF(DX3&gt;Hold*12,0,DX49),0)</f>
        <v/>
      </c>
      <c r="DY56" s="975">
        <f>IFERROR(IF(DY3&gt;Hold*12,0,DY49),0)</f>
        <v/>
      </c>
      <c r="DZ56" s="975">
        <f>IFERROR(IF(DZ3&gt;Hold*12,0,DZ49),0)</f>
        <v/>
      </c>
      <c r="EA56" s="975">
        <f>IFERROR(IF(EA3&gt;Hold*12,0,EA49),0)</f>
        <v/>
      </c>
      <c r="EB56" s="975">
        <f>IFERROR(IF(EB3&gt;Hold*12,0,EB49),0)</f>
        <v/>
      </c>
      <c r="EC56" s="975">
        <f>IFERROR(IF(EC3&gt;Hold*12,0,EC49),0)</f>
        <v/>
      </c>
      <c r="ED56" s="975">
        <f>IFERROR(IF(ED3&gt;Hold*12,0,ED49),0)</f>
        <v/>
      </c>
      <c r="EE56" s="975">
        <f>IFERROR(IF(EE3&gt;Hold*12,0,EE49),0)</f>
        <v/>
      </c>
      <c r="EF56" s="975">
        <f>IFERROR(IF(EF3&gt;Hold*12,0,EF49),0)</f>
        <v/>
      </c>
      <c r="EG56" s="975">
        <f>IFERROR(IF(EG3&gt;Hold*12,0,EG49),0)</f>
        <v/>
      </c>
      <c r="EH56" s="975">
        <f>IFERROR(IF(EH3&gt;Hold*12,0,EH49),0)</f>
        <v/>
      </c>
      <c r="EI56" s="975">
        <f>IFERROR(IF(EI3&gt;Hold*12,0,EI49),0)</f>
        <v/>
      </c>
      <c r="EJ56" s="975">
        <f>IFERROR(IF(EJ3&gt;Hold*12,0,EJ49),0)</f>
        <v/>
      </c>
      <c r="EK56" s="975">
        <f>IFERROR(IF(EK3&gt;Hold*12,0,EK49),0)</f>
        <v/>
      </c>
      <c r="EL56" s="975">
        <f>IFERROR(IF(EL3&gt;Hold*12,0,EL49),0)</f>
        <v/>
      </c>
      <c r="EM56" s="975">
        <f>IFERROR(IF(EM3&gt;Hold*12,0,EM49),0)</f>
        <v/>
      </c>
      <c r="EN56" s="975">
        <f>IFERROR(IF(EN3&gt;Hold*12,0,EN49),0)</f>
        <v/>
      </c>
      <c r="EO56" s="975">
        <f>IFERROR(IF(EO3&gt;Hold*12,0,EO49),0)</f>
        <v/>
      </c>
      <c r="EP56" s="975">
        <f>IFERROR(IF(EP3&gt;Hold*12,0,EP49),0)</f>
        <v/>
      </c>
      <c r="EQ56" s="975">
        <f>IFERROR(IF(EQ3&gt;Hold*12,0,EQ49),0)</f>
        <v/>
      </c>
      <c r="ER56" s="975">
        <f>IFERROR(IF(ER3&gt;Hold*12,0,ER49),0)</f>
        <v/>
      </c>
      <c r="ES56" s="975">
        <f>IFERROR(IF(ES3&gt;Hold*12,0,ES49),0)</f>
        <v/>
      </c>
      <c r="ET56" s="975">
        <f>IFERROR(IF(ET3&gt;Hold*12,0,ET49),0)</f>
        <v/>
      </c>
      <c r="EU56" s="975">
        <f>IFERROR(IF(EU3&gt;Hold*12,0,EU49),0)</f>
        <v/>
      </c>
      <c r="EV56" s="975">
        <f>IFERROR(IF(EV3&gt;Hold*12,0,EV49),0)</f>
        <v/>
      </c>
    </row>
    <row r="57" ht="15.75" customHeight="1" s="546">
      <c r="C57" s="940">
        <f>R57</f>
        <v/>
      </c>
      <c r="E57" s="982" t="n"/>
      <c r="F57" s="979">
        <f>SUMIFS($T57:$EV57,$T$2:$EV$2,F$2)</f>
        <v/>
      </c>
      <c r="G57" s="979">
        <f>SUMIFS($T57:$EV57,$T$2:$EV$2,G$2)</f>
        <v/>
      </c>
      <c r="H57" s="979">
        <f>SUMIFS($T57:$EV57,$T$2:$EV$2,H$2)</f>
        <v/>
      </c>
      <c r="I57" s="979">
        <f>SUMIFS($T57:$EV57,$T$2:$EV$2,I$2)</f>
        <v/>
      </c>
      <c r="J57" s="979">
        <f>SUMIFS($T57:$EV57,$T$2:$EV$2,J$2)</f>
        <v/>
      </c>
      <c r="K57" s="979">
        <f>SUMIFS($T57:$EV57,$T$2:$EV$2,K$2)</f>
        <v/>
      </c>
      <c r="L57" s="979">
        <f>SUMIFS($T57:$EV57,$T$2:$EV$2,L$2)</f>
        <v/>
      </c>
      <c r="M57" s="979">
        <f>SUMIFS($T57:$EV57,$T$2:$EV$2,M$2)</f>
        <v/>
      </c>
      <c r="N57" s="979">
        <f>SUMIFS($T57:$EV57,$T$2:$EV$2,N$2)</f>
        <v/>
      </c>
      <c r="O57" s="979">
        <f>SUMIFS($T57:$EV57,$T$2:$EV$2,O$2)</f>
        <v/>
      </c>
      <c r="P57" s="979">
        <f>SUMIFS($T57:$EV57,$T$2:$EV$2,P$2)</f>
        <v/>
      </c>
      <c r="R57" s="940" t="inlineStr">
        <is>
          <t>Unlevered Cash Flow</t>
        </is>
      </c>
      <c r="T57" s="979">
        <f>SUM(T54:T56)</f>
        <v/>
      </c>
      <c r="U57" s="979">
        <f>SUM(U54:U56)</f>
        <v/>
      </c>
      <c r="V57" s="979">
        <f>SUM(V54:V56)</f>
        <v/>
      </c>
      <c r="W57" s="979">
        <f>SUM(W54:W56)</f>
        <v/>
      </c>
      <c r="X57" s="979">
        <f>SUM(X54:X56)</f>
        <v/>
      </c>
      <c r="Y57" s="979">
        <f>SUM(Y54:Y56)</f>
        <v/>
      </c>
      <c r="Z57" s="979">
        <f>SUM(Z54:Z56)</f>
        <v/>
      </c>
      <c r="AA57" s="979">
        <f>SUM(AA54:AA56)</f>
        <v/>
      </c>
      <c r="AB57" s="979">
        <f>SUM(AB54:AB56)</f>
        <v/>
      </c>
      <c r="AC57" s="979">
        <f>SUM(AC54:AC56)</f>
        <v/>
      </c>
      <c r="AD57" s="979">
        <f>SUM(AD54:AD56)</f>
        <v/>
      </c>
      <c r="AE57" s="979">
        <f>SUM(AE54:AE56)</f>
        <v/>
      </c>
      <c r="AF57" s="979">
        <f>SUM(AF54:AF56)</f>
        <v/>
      </c>
      <c r="AG57" s="979">
        <f>SUM(AG54:AG56)</f>
        <v/>
      </c>
      <c r="AH57" s="979">
        <f>SUM(AH54:AH56)</f>
        <v/>
      </c>
      <c r="AI57" s="979">
        <f>SUM(AI54:AI56)</f>
        <v/>
      </c>
      <c r="AJ57" s="979">
        <f>SUM(AJ54:AJ56)</f>
        <v/>
      </c>
      <c r="AK57" s="979">
        <f>SUM(AK54:AK56)</f>
        <v/>
      </c>
      <c r="AL57" s="979">
        <f>SUM(AL54:AL56)</f>
        <v/>
      </c>
      <c r="AM57" s="979">
        <f>SUM(AM54:AM56)</f>
        <v/>
      </c>
      <c r="AN57" s="979">
        <f>SUM(AN54:AN56)</f>
        <v/>
      </c>
      <c r="AO57" s="979">
        <f>SUM(AO54:AO56)</f>
        <v/>
      </c>
      <c r="AP57" s="979">
        <f>SUM(AP54:AP56)</f>
        <v/>
      </c>
      <c r="AQ57" s="979">
        <f>SUM(AQ54:AQ56)</f>
        <v/>
      </c>
      <c r="AR57" s="979">
        <f>SUM(AR54:AR56)</f>
        <v/>
      </c>
      <c r="AS57" s="979">
        <f>SUM(AS54:AS56)</f>
        <v/>
      </c>
      <c r="AT57" s="979">
        <f>SUM(AT54:AT56)</f>
        <v/>
      </c>
      <c r="AU57" s="979">
        <f>SUM(AU54:AU56)</f>
        <v/>
      </c>
      <c r="AV57" s="979">
        <f>SUM(AV54:AV56)</f>
        <v/>
      </c>
      <c r="AW57" s="979">
        <f>SUM(AW54:AW56)</f>
        <v/>
      </c>
      <c r="AX57" s="979">
        <f>SUM(AX54:AX56)</f>
        <v/>
      </c>
      <c r="AY57" s="979">
        <f>SUM(AY54:AY56)</f>
        <v/>
      </c>
      <c r="AZ57" s="979">
        <f>SUM(AZ54:AZ56)</f>
        <v/>
      </c>
      <c r="BA57" s="979">
        <f>SUM(BA54:BA56)</f>
        <v/>
      </c>
      <c r="BB57" s="979">
        <f>SUM(BB54:BB56)</f>
        <v/>
      </c>
      <c r="BC57" s="979">
        <f>SUM(BC54:BC56)</f>
        <v/>
      </c>
      <c r="BD57" s="979">
        <f>SUM(BD54:BD56)</f>
        <v/>
      </c>
      <c r="BE57" s="979">
        <f>SUM(BE54:BE56)</f>
        <v/>
      </c>
      <c r="BF57" s="979">
        <f>SUM(BF54:BF56)</f>
        <v/>
      </c>
      <c r="BG57" s="979">
        <f>SUM(BG54:BG56)</f>
        <v/>
      </c>
      <c r="BH57" s="979">
        <f>SUM(BH54:BH56)</f>
        <v/>
      </c>
      <c r="BI57" s="979">
        <f>SUM(BI54:BI56)</f>
        <v/>
      </c>
      <c r="BJ57" s="979">
        <f>SUM(BJ54:BJ56)</f>
        <v/>
      </c>
      <c r="BK57" s="979">
        <f>SUM(BK54:BK56)</f>
        <v/>
      </c>
      <c r="BL57" s="979">
        <f>SUM(BL54:BL56)</f>
        <v/>
      </c>
      <c r="BM57" s="979">
        <f>SUM(BM54:BM56)</f>
        <v/>
      </c>
      <c r="BN57" s="979">
        <f>SUM(BN54:BN56)</f>
        <v/>
      </c>
      <c r="BO57" s="979">
        <f>SUM(BO54:BO56)</f>
        <v/>
      </c>
      <c r="BP57" s="979">
        <f>SUM(BP54:BP56)</f>
        <v/>
      </c>
      <c r="BQ57" s="979">
        <f>SUM(BQ54:BQ56)</f>
        <v/>
      </c>
      <c r="BR57" s="979">
        <f>SUM(BR54:BR56)</f>
        <v/>
      </c>
      <c r="BS57" s="979">
        <f>SUM(BS54:BS56)</f>
        <v/>
      </c>
      <c r="BT57" s="979">
        <f>SUM(BT54:BT56)</f>
        <v/>
      </c>
      <c r="BU57" s="979">
        <f>SUM(BU54:BU56)</f>
        <v/>
      </c>
      <c r="BV57" s="979">
        <f>SUM(BV54:BV56)</f>
        <v/>
      </c>
      <c r="BW57" s="979">
        <f>SUM(BW54:BW56)</f>
        <v/>
      </c>
      <c r="BX57" s="979">
        <f>SUM(BX54:BX56)</f>
        <v/>
      </c>
      <c r="BY57" s="979">
        <f>SUM(BY54:BY56)</f>
        <v/>
      </c>
      <c r="BZ57" s="979">
        <f>SUM(BZ54:BZ56)</f>
        <v/>
      </c>
      <c r="CA57" s="979">
        <f>SUM(CA54:CA56)</f>
        <v/>
      </c>
      <c r="CB57" s="979">
        <f>SUM(CB54:CB56)</f>
        <v/>
      </c>
      <c r="CC57" s="979">
        <f>SUM(CC54:CC56)</f>
        <v/>
      </c>
      <c r="CD57" s="979">
        <f>SUM(CD54:CD56)</f>
        <v/>
      </c>
      <c r="CE57" s="979">
        <f>SUM(CE54:CE56)</f>
        <v/>
      </c>
      <c r="CF57" s="979">
        <f>SUM(CF54:CF56)</f>
        <v/>
      </c>
      <c r="CG57" s="979">
        <f>SUM(CG54:CG56)</f>
        <v/>
      </c>
      <c r="CH57" s="979">
        <f>SUM(CH54:CH56)</f>
        <v/>
      </c>
      <c r="CI57" s="979">
        <f>SUM(CI54:CI56)</f>
        <v/>
      </c>
      <c r="CJ57" s="979">
        <f>SUM(CJ54:CJ56)</f>
        <v/>
      </c>
      <c r="CK57" s="979">
        <f>SUM(CK54:CK56)</f>
        <v/>
      </c>
      <c r="CL57" s="979">
        <f>SUM(CL54:CL56)</f>
        <v/>
      </c>
      <c r="CM57" s="979">
        <f>SUM(CM54:CM56)</f>
        <v/>
      </c>
      <c r="CN57" s="979">
        <f>SUM(CN54:CN56)</f>
        <v/>
      </c>
      <c r="CO57" s="979">
        <f>SUM(CO54:CO56)</f>
        <v/>
      </c>
      <c r="CP57" s="979">
        <f>SUM(CP54:CP56)</f>
        <v/>
      </c>
      <c r="CQ57" s="979">
        <f>SUM(CQ54:CQ56)</f>
        <v/>
      </c>
      <c r="CR57" s="979">
        <f>SUM(CR54:CR56)</f>
        <v/>
      </c>
      <c r="CS57" s="979">
        <f>SUM(CS54:CS56)</f>
        <v/>
      </c>
      <c r="CT57" s="979">
        <f>SUM(CT54:CT56)</f>
        <v/>
      </c>
      <c r="CU57" s="979">
        <f>SUM(CU54:CU56)</f>
        <v/>
      </c>
      <c r="CV57" s="979">
        <f>SUM(CV54:CV56)</f>
        <v/>
      </c>
      <c r="CW57" s="979">
        <f>SUM(CW54:CW56)</f>
        <v/>
      </c>
      <c r="CX57" s="979">
        <f>SUM(CX54:CX56)</f>
        <v/>
      </c>
      <c r="CY57" s="979">
        <f>SUM(CY54:CY56)</f>
        <v/>
      </c>
      <c r="CZ57" s="979">
        <f>SUM(CZ54:CZ56)</f>
        <v/>
      </c>
      <c r="DA57" s="979">
        <f>SUM(DA54:DA56)</f>
        <v/>
      </c>
      <c r="DB57" s="979">
        <f>SUM(DB54:DB56)</f>
        <v/>
      </c>
      <c r="DC57" s="979">
        <f>SUM(DC54:DC56)</f>
        <v/>
      </c>
      <c r="DD57" s="979">
        <f>SUM(DD54:DD56)</f>
        <v/>
      </c>
      <c r="DE57" s="979">
        <f>SUM(DE54:DE56)</f>
        <v/>
      </c>
      <c r="DF57" s="979">
        <f>SUM(DF54:DF56)</f>
        <v/>
      </c>
      <c r="DG57" s="979">
        <f>SUM(DG54:DG56)</f>
        <v/>
      </c>
      <c r="DH57" s="979">
        <f>SUM(DH54:DH56)</f>
        <v/>
      </c>
      <c r="DI57" s="979">
        <f>SUM(DI54:DI56)</f>
        <v/>
      </c>
      <c r="DJ57" s="979">
        <f>SUM(DJ54:DJ56)</f>
        <v/>
      </c>
      <c r="DK57" s="979">
        <f>SUM(DK54:DK56)</f>
        <v/>
      </c>
      <c r="DL57" s="979">
        <f>SUM(DL54:DL56)</f>
        <v/>
      </c>
      <c r="DM57" s="979">
        <f>SUM(DM54:DM56)</f>
        <v/>
      </c>
      <c r="DN57" s="979">
        <f>SUM(DN54:DN56)</f>
        <v/>
      </c>
      <c r="DO57" s="979">
        <f>SUM(DO54:DO56)</f>
        <v/>
      </c>
      <c r="DP57" s="979">
        <f>SUM(DP54:DP56)</f>
        <v/>
      </c>
      <c r="DQ57" s="979">
        <f>SUM(DQ54:DQ56)</f>
        <v/>
      </c>
      <c r="DR57" s="979">
        <f>SUM(DR54:DR56)</f>
        <v/>
      </c>
      <c r="DS57" s="979">
        <f>SUM(DS54:DS56)</f>
        <v/>
      </c>
      <c r="DT57" s="979">
        <f>SUM(DT54:DT56)</f>
        <v/>
      </c>
      <c r="DU57" s="979">
        <f>SUM(DU54:DU56)</f>
        <v/>
      </c>
      <c r="DV57" s="979">
        <f>SUM(DV54:DV56)</f>
        <v/>
      </c>
      <c r="DW57" s="979">
        <f>SUM(DW54:DW56)</f>
        <v/>
      </c>
      <c r="DX57" s="979">
        <f>SUM(DX54:DX56)</f>
        <v/>
      </c>
      <c r="DY57" s="979">
        <f>SUM(DY54:DY56)</f>
        <v/>
      </c>
      <c r="DZ57" s="979">
        <f>SUM(DZ54:DZ56)</f>
        <v/>
      </c>
      <c r="EA57" s="979">
        <f>SUM(EA54:EA56)</f>
        <v/>
      </c>
      <c r="EB57" s="979">
        <f>SUM(EB54:EB56)</f>
        <v/>
      </c>
      <c r="EC57" s="979">
        <f>SUM(EC54:EC56)</f>
        <v/>
      </c>
      <c r="ED57" s="979">
        <f>SUM(ED54:ED56)</f>
        <v/>
      </c>
      <c r="EE57" s="979">
        <f>SUM(EE54:EE56)</f>
        <v/>
      </c>
      <c r="EF57" s="979">
        <f>SUM(EF54:EF56)</f>
        <v/>
      </c>
      <c r="EG57" s="979">
        <f>SUM(EG54:EG56)</f>
        <v/>
      </c>
      <c r="EH57" s="979">
        <f>SUM(EH54:EH56)</f>
        <v/>
      </c>
      <c r="EI57" s="979">
        <f>SUM(EI54:EI56)</f>
        <v/>
      </c>
      <c r="EJ57" s="979">
        <f>SUM(EJ54:EJ56)</f>
        <v/>
      </c>
      <c r="EK57" s="979">
        <f>SUM(EK54:EK56)</f>
        <v/>
      </c>
      <c r="EL57" s="979">
        <f>SUM(EL54:EL56)</f>
        <v/>
      </c>
      <c r="EM57" s="979">
        <f>SUM(EM54:EM56)</f>
        <v/>
      </c>
      <c r="EN57" s="979">
        <f>SUM(EN54:EN56)</f>
        <v/>
      </c>
      <c r="EO57" s="979">
        <f>SUM(EO54:EO56)</f>
        <v/>
      </c>
      <c r="EP57" s="979">
        <f>SUM(EP54:EP56)</f>
        <v/>
      </c>
      <c r="EQ57" s="979">
        <f>SUM(EQ54:EQ56)</f>
        <v/>
      </c>
      <c r="ER57" s="979">
        <f>SUM(ER54:ER56)</f>
        <v/>
      </c>
      <c r="ES57" s="979">
        <f>SUM(ES54:ES56)</f>
        <v/>
      </c>
      <c r="ET57" s="979">
        <f>SUM(ET54:ET56)</f>
        <v/>
      </c>
      <c r="EU57" s="979">
        <f>SUM(EU54:EU56)</f>
        <v/>
      </c>
      <c r="EV57" s="979">
        <f>SUM(EV54:EV56)</f>
        <v/>
      </c>
    </row>
    <row r="58" ht="15" customHeight="1" s="546">
      <c r="C58" s="1002" t="inlineStr">
        <is>
          <t>Cash on Cash</t>
        </is>
      </c>
      <c r="D58" s="1032">
        <f>IFERROR(AVERAGEIFS($G$58:$P$58,$G$51:$P$51,"&lt;="&amp;Hold),0)</f>
        <v/>
      </c>
      <c r="E58" s="1033" t="n"/>
      <c r="F58" s="1000" t="n"/>
      <c r="G58" s="1034">
        <f>IFERROR(Y1NOI/(Inputs!$E$28),0)</f>
        <v/>
      </c>
      <c r="H58" s="1034">
        <f>IFERROR(H44/(Inputs!$E$28),0)</f>
        <v/>
      </c>
      <c r="I58" s="1034">
        <f>IFERROR(I44/(Inputs!$E$28),0)</f>
        <v/>
      </c>
      <c r="J58" s="1034">
        <f>IFERROR(J44/(Inputs!$E$28),0)</f>
        <v/>
      </c>
      <c r="K58" s="1034">
        <f>IFERROR(K44/(Inputs!$E$28),0)</f>
        <v/>
      </c>
      <c r="L58" s="1034">
        <f>IFERROR(L44/(Inputs!$E$28),0)</f>
        <v/>
      </c>
      <c r="M58" s="1034">
        <f>IFERROR(M44/(Inputs!$E$28),0)</f>
        <v/>
      </c>
      <c r="N58" s="1034">
        <f>IFERROR(N44/(Inputs!$E$28),0)</f>
        <v/>
      </c>
      <c r="O58" s="1034">
        <f>IFERROR(O44/(Inputs!$E$28),0)</f>
        <v/>
      </c>
      <c r="P58" s="1034">
        <f>IFERROR(P44/(Inputs!$E$28),0)</f>
        <v/>
      </c>
      <c r="T58" s="961" t="n"/>
      <c r="U58" s="961" t="n"/>
      <c r="V58" s="961" t="n"/>
      <c r="W58" s="961" t="n"/>
      <c r="X58" s="961" t="n"/>
      <c r="Y58" s="961" t="n"/>
      <c r="Z58" s="961" t="n"/>
      <c r="AA58" s="961" t="n"/>
      <c r="AB58" s="961" t="n"/>
      <c r="AC58" s="961" t="n"/>
      <c r="AD58" s="961" t="n"/>
      <c r="AE58" s="961" t="n"/>
      <c r="AF58" s="961" t="n"/>
      <c r="AG58" s="961" t="n"/>
      <c r="AH58" s="961" t="n"/>
      <c r="AI58" s="961" t="n"/>
      <c r="AJ58" s="961" t="n"/>
      <c r="AK58" s="961" t="n"/>
      <c r="AL58" s="961" t="n"/>
      <c r="AM58" s="961" t="n"/>
      <c r="AN58" s="961" t="n"/>
      <c r="AO58" s="961" t="n"/>
      <c r="AP58" s="961" t="n"/>
      <c r="AQ58" s="961" t="n"/>
      <c r="AR58" s="961" t="n"/>
      <c r="AS58" s="961" t="n"/>
      <c r="AT58" s="961" t="n"/>
      <c r="AU58" s="961" t="n"/>
      <c r="AV58" s="961" t="n"/>
      <c r="AW58" s="961" t="n"/>
      <c r="AX58" s="961" t="n"/>
      <c r="AY58" s="961" t="n"/>
      <c r="AZ58" s="961" t="n"/>
      <c r="BA58" s="961" t="n"/>
      <c r="BB58" s="961" t="n"/>
      <c r="BC58" s="961" t="n"/>
      <c r="BD58" s="961" t="n"/>
      <c r="BE58" s="961" t="n"/>
      <c r="BF58" s="961" t="n"/>
      <c r="BG58" s="961" t="n"/>
      <c r="BH58" s="961" t="n"/>
      <c r="BI58" s="961" t="n"/>
      <c r="BJ58" s="961" t="n"/>
      <c r="BK58" s="961" t="n"/>
      <c r="BL58" s="961" t="n"/>
      <c r="BM58" s="961" t="n"/>
      <c r="BN58" s="961" t="n"/>
      <c r="BO58" s="961" t="n"/>
      <c r="BP58" s="961" t="n"/>
      <c r="BQ58" s="961" t="n"/>
      <c r="BR58" s="961" t="n"/>
      <c r="BS58" s="961" t="n"/>
      <c r="BT58" s="961" t="n"/>
      <c r="BU58" s="961" t="n"/>
      <c r="BV58" s="961" t="n"/>
      <c r="BW58" s="961" t="n"/>
      <c r="BX58" s="961" t="n"/>
      <c r="BY58" s="961" t="n"/>
      <c r="BZ58" s="961" t="n"/>
      <c r="CA58" s="961" t="n"/>
      <c r="CB58" s="961" t="n"/>
      <c r="CC58" s="961" t="n"/>
      <c r="CD58" s="961" t="n"/>
      <c r="CE58" s="961" t="n"/>
      <c r="CF58" s="961" t="n"/>
      <c r="CG58" s="961" t="n"/>
      <c r="CH58" s="961" t="n"/>
      <c r="CI58" s="961" t="n"/>
      <c r="CJ58" s="961" t="n"/>
      <c r="CK58" s="961" t="n"/>
      <c r="CL58" s="961" t="n"/>
      <c r="CM58" s="961" t="n"/>
      <c r="CN58" s="961" t="n"/>
      <c r="CO58" s="961" t="n"/>
      <c r="CP58" s="961" t="n"/>
      <c r="CQ58" s="961" t="n"/>
      <c r="CR58" s="961" t="n"/>
      <c r="CS58" s="961" t="n"/>
      <c r="CT58" s="961" t="n"/>
      <c r="CU58" s="961" t="n"/>
      <c r="CV58" s="961" t="n"/>
      <c r="CW58" s="961" t="n"/>
      <c r="CX58" s="961" t="n"/>
      <c r="CY58" s="961" t="n"/>
      <c r="CZ58" s="961" t="n"/>
      <c r="DA58" s="961" t="n"/>
      <c r="DB58" s="961" t="n"/>
      <c r="DC58" s="961" t="n"/>
      <c r="DD58" s="961" t="n"/>
      <c r="DE58" s="961" t="n"/>
      <c r="DF58" s="961" t="n"/>
      <c r="DG58" s="961" t="n"/>
      <c r="DH58" s="961" t="n"/>
      <c r="DI58" s="961" t="n"/>
      <c r="DJ58" s="961" t="n"/>
      <c r="DK58" s="961" t="n"/>
      <c r="DL58" s="961" t="n"/>
      <c r="DM58" s="961" t="n"/>
      <c r="DN58" s="961" t="n"/>
      <c r="DO58" s="961" t="n"/>
      <c r="DP58" s="961" t="n"/>
      <c r="DQ58" s="961" t="n"/>
      <c r="DR58" s="961" t="n"/>
      <c r="DS58" s="961" t="n"/>
      <c r="DT58" s="961" t="n"/>
      <c r="DU58" s="961" t="n"/>
      <c r="DV58" s="961" t="n"/>
      <c r="DW58" s="961" t="n"/>
      <c r="DX58" s="961" t="n"/>
      <c r="DY58" s="961" t="n"/>
      <c r="DZ58" s="961" t="n"/>
      <c r="EA58" s="961" t="n"/>
      <c r="EB58" s="961" t="n"/>
      <c r="EC58" s="961" t="n"/>
      <c r="ED58" s="961" t="n"/>
      <c r="EE58" s="961" t="n"/>
      <c r="EF58" s="961" t="n"/>
      <c r="EG58" s="961" t="n"/>
      <c r="EH58" s="961" t="n"/>
      <c r="EI58" s="961" t="n"/>
      <c r="EJ58" s="961" t="n"/>
      <c r="EK58" s="961" t="n"/>
      <c r="EL58" s="961" t="n"/>
      <c r="EM58" s="961" t="n"/>
      <c r="EN58" s="961" t="n"/>
      <c r="EO58" s="961" t="n"/>
      <c r="EP58" s="961" t="n"/>
      <c r="EQ58" s="961" t="n"/>
      <c r="ER58" s="961" t="n"/>
      <c r="ES58" s="961" t="n"/>
      <c r="ET58" s="961" t="n"/>
      <c r="EU58" s="961" t="n"/>
      <c r="EV58" s="961" t="n"/>
    </row>
    <row r="59" ht="15.75" customHeight="1" s="546">
      <c r="C59" s="1035" t="inlineStr">
        <is>
          <t>Going in Cap Rate</t>
        </is>
      </c>
      <c r="D59" s="1036">
        <f>Y1NOI/PP</f>
        <v/>
      </c>
      <c r="E59" s="984" t="n"/>
      <c r="F59" s="961" t="n"/>
      <c r="G59" s="953" t="n"/>
      <c r="H59" s="953" t="n"/>
      <c r="I59" s="953" t="n"/>
      <c r="J59" s="953" t="n"/>
      <c r="K59" s="953" t="n"/>
      <c r="L59" s="953" t="n"/>
      <c r="M59" s="953" t="n"/>
      <c r="N59" s="953" t="n"/>
      <c r="O59" s="953" t="n"/>
      <c r="P59" s="953" t="n"/>
      <c r="T59" s="961" t="n"/>
      <c r="U59" s="961" t="n"/>
      <c r="V59" s="961" t="n"/>
      <c r="W59" s="961" t="n"/>
      <c r="X59" s="961" t="n"/>
      <c r="Y59" s="961" t="n"/>
      <c r="Z59" s="961" t="n"/>
      <c r="AA59" s="961" t="n"/>
      <c r="AB59" s="961" t="n"/>
      <c r="AC59" s="961" t="n"/>
      <c r="AD59" s="961" t="n"/>
      <c r="AE59" s="961" t="n"/>
      <c r="AF59" s="961" t="n"/>
      <c r="AG59" s="961" t="n"/>
      <c r="AH59" s="961" t="n"/>
      <c r="AI59" s="961" t="n"/>
      <c r="AJ59" s="961" t="n"/>
      <c r="AK59" s="961" t="n"/>
      <c r="AL59" s="961" t="n"/>
      <c r="AM59" s="961" t="n"/>
      <c r="AN59" s="961" t="n"/>
      <c r="AO59" s="961" t="n"/>
      <c r="AP59" s="961" t="n"/>
      <c r="AQ59" s="961" t="n"/>
      <c r="AR59" s="961" t="n"/>
      <c r="AS59" s="961" t="n"/>
      <c r="AT59" s="961" t="n"/>
      <c r="AU59" s="961" t="n"/>
      <c r="AV59" s="961" t="n"/>
      <c r="AW59" s="961" t="n"/>
      <c r="AX59" s="961" t="n"/>
      <c r="AY59" s="961" t="n"/>
      <c r="AZ59" s="961" t="n"/>
      <c r="BA59" s="961" t="n"/>
      <c r="BB59" s="961" t="n"/>
      <c r="BC59" s="961" t="n"/>
      <c r="BD59" s="961" t="n"/>
      <c r="BE59" s="961" t="n"/>
      <c r="BF59" s="961" t="n"/>
      <c r="BG59" s="961" t="n"/>
      <c r="BH59" s="961" t="n"/>
      <c r="BI59" s="961" t="n"/>
      <c r="BJ59" s="961" t="n"/>
      <c r="BK59" s="961" t="n"/>
      <c r="BL59" s="961" t="n"/>
      <c r="BM59" s="961" t="n"/>
      <c r="BN59" s="961" t="n"/>
      <c r="BO59" s="961" t="n"/>
      <c r="BP59" s="961" t="n"/>
      <c r="BQ59" s="961" t="n"/>
      <c r="BR59" s="961" t="n"/>
      <c r="BS59" s="961" t="n"/>
      <c r="BT59" s="961" t="n"/>
      <c r="BU59" s="961" t="n"/>
      <c r="BV59" s="961" t="n"/>
      <c r="BW59" s="961" t="n"/>
      <c r="BX59" s="961" t="n"/>
      <c r="BY59" s="961" t="n"/>
      <c r="BZ59" s="961" t="n"/>
      <c r="CA59" s="961" t="n"/>
      <c r="CB59" s="961" t="n"/>
      <c r="CC59" s="961" t="n"/>
      <c r="CD59" s="961" t="n"/>
      <c r="CE59" s="961" t="n"/>
      <c r="CF59" s="961" t="n"/>
      <c r="CG59" s="961" t="n"/>
      <c r="CH59" s="961" t="n"/>
      <c r="CI59" s="961" t="n"/>
      <c r="CJ59" s="961" t="n"/>
      <c r="CK59" s="961" t="n"/>
      <c r="CL59" s="961" t="n"/>
      <c r="CM59" s="961" t="n"/>
      <c r="CN59" s="961" t="n"/>
      <c r="CO59" s="961" t="n"/>
      <c r="CP59" s="961" t="n"/>
      <c r="CQ59" s="961" t="n"/>
      <c r="CR59" s="961" t="n"/>
      <c r="CS59" s="961" t="n"/>
      <c r="CT59" s="961" t="n"/>
      <c r="CU59" s="961" t="n"/>
      <c r="CV59" s="961" t="n"/>
      <c r="CW59" s="961" t="n"/>
      <c r="CX59" s="961" t="n"/>
      <c r="CY59" s="961" t="n"/>
      <c r="CZ59" s="961" t="n"/>
      <c r="DA59" s="961" t="n"/>
      <c r="DB59" s="961" t="n"/>
      <c r="DC59" s="961" t="n"/>
      <c r="DD59" s="961" t="n"/>
      <c r="DE59" s="961" t="n"/>
      <c r="DF59" s="961" t="n"/>
      <c r="DG59" s="961" t="n"/>
      <c r="DH59" s="961" t="n"/>
      <c r="DI59" s="961" t="n"/>
      <c r="DJ59" s="961" t="n"/>
      <c r="DK59" s="961" t="n"/>
      <c r="DL59" s="961" t="n"/>
      <c r="DM59" s="961" t="n"/>
      <c r="DN59" s="961" t="n"/>
      <c r="DO59" s="961" t="n"/>
      <c r="DP59" s="961" t="n"/>
      <c r="DQ59" s="961" t="n"/>
      <c r="DR59" s="961" t="n"/>
      <c r="DS59" s="961" t="n"/>
      <c r="DT59" s="961" t="n"/>
      <c r="DU59" s="961" t="n"/>
      <c r="DV59" s="961" t="n"/>
      <c r="DW59" s="961" t="n"/>
      <c r="DX59" s="961" t="n"/>
      <c r="DY59" s="961" t="n"/>
      <c r="DZ59" s="961" t="n"/>
      <c r="EA59" s="961" t="n"/>
      <c r="EB59" s="961" t="n"/>
      <c r="EC59" s="961" t="n"/>
      <c r="ED59" s="961" t="n"/>
      <c r="EE59" s="961" t="n"/>
      <c r="EF59" s="961" t="n"/>
      <c r="EG59" s="961" t="n"/>
      <c r="EH59" s="961" t="n"/>
      <c r="EI59" s="961" t="n"/>
      <c r="EJ59" s="961" t="n"/>
      <c r="EK59" s="961" t="n"/>
      <c r="EL59" s="961" t="n"/>
      <c r="EM59" s="961" t="n"/>
      <c r="EN59" s="961" t="n"/>
      <c r="EO59" s="961" t="n"/>
      <c r="EP59" s="961" t="n"/>
      <c r="EQ59" s="961" t="n"/>
      <c r="ER59" s="961" t="n"/>
      <c r="ES59" s="961" t="n"/>
      <c r="ET59" s="961" t="n"/>
      <c r="EU59" s="961" t="n"/>
      <c r="EV59" s="961" t="n"/>
    </row>
    <row r="60" ht="15" customHeight="1" s="546">
      <c r="C60" s="1035" t="inlineStr">
        <is>
          <t>IRR</t>
        </is>
      </c>
      <c r="D60" s="1036">
        <f>S60</f>
        <v/>
      </c>
      <c r="E60" s="984" t="n"/>
      <c r="R60" s="1002" t="inlineStr">
        <is>
          <t>IRR</t>
        </is>
      </c>
      <c r="S60" s="1032">
        <f>XIRR(T57:EW57,T4:EW4)</f>
        <v/>
      </c>
      <c r="T60" s="961" t="n"/>
      <c r="U60" s="961" t="n"/>
      <c r="V60" s="961" t="n"/>
      <c r="W60" s="961" t="n"/>
      <c r="X60" s="961" t="n"/>
      <c r="Y60" s="961" t="n"/>
      <c r="Z60" s="961" t="n"/>
      <c r="AA60" s="961" t="n"/>
      <c r="AB60" s="961" t="n"/>
      <c r="AC60" s="961" t="n"/>
      <c r="AD60" s="961" t="n"/>
      <c r="AE60" s="961" t="n"/>
      <c r="AF60" s="961" t="n"/>
      <c r="AG60" s="961" t="n"/>
      <c r="AH60" s="961" t="n"/>
      <c r="AI60" s="961" t="n"/>
      <c r="AJ60" s="961" t="n"/>
      <c r="AK60" s="961" t="n"/>
      <c r="AL60" s="961" t="n"/>
      <c r="AM60" s="961" t="n"/>
      <c r="AN60" s="961" t="n"/>
      <c r="AO60" s="961" t="n"/>
      <c r="AP60" s="961" t="n"/>
      <c r="AQ60" s="961" t="n"/>
      <c r="AR60" s="961" t="n"/>
      <c r="AS60" s="961" t="n"/>
      <c r="AT60" s="961" t="n"/>
      <c r="AU60" s="961" t="n"/>
      <c r="AV60" s="961" t="n"/>
      <c r="AW60" s="961" t="n"/>
      <c r="AX60" s="961" t="n"/>
      <c r="AY60" s="961" t="n"/>
      <c r="AZ60" s="961" t="n"/>
      <c r="BA60" s="961" t="n"/>
      <c r="BB60" s="961" t="n"/>
      <c r="BC60" s="961" t="n"/>
      <c r="BD60" s="961" t="n"/>
      <c r="BE60" s="961" t="n"/>
      <c r="BF60" s="961" t="n"/>
      <c r="BG60" s="961" t="n"/>
      <c r="BH60" s="961" t="n"/>
      <c r="BI60" s="961" t="n"/>
      <c r="BJ60" s="961" t="n"/>
      <c r="BK60" s="961" t="n"/>
      <c r="BL60" s="961" t="n"/>
      <c r="BM60" s="961" t="n"/>
      <c r="BN60" s="961" t="n"/>
      <c r="BO60" s="961" t="n"/>
      <c r="BP60" s="961" t="n"/>
      <c r="BQ60" s="961" t="n"/>
      <c r="BR60" s="961" t="n"/>
      <c r="BS60" s="961" t="n"/>
      <c r="BT60" s="961" t="n"/>
      <c r="BU60" s="961" t="n"/>
      <c r="BV60" s="961" t="n"/>
      <c r="BW60" s="961" t="n"/>
      <c r="BX60" s="961" t="n"/>
      <c r="BY60" s="961" t="n"/>
      <c r="BZ60" s="961" t="n"/>
      <c r="CA60" s="961" t="n"/>
      <c r="CB60" s="961" t="n"/>
      <c r="CC60" s="961" t="n"/>
      <c r="CD60" s="961" t="n"/>
      <c r="CE60" s="961" t="n"/>
      <c r="CF60" s="961" t="n"/>
      <c r="CG60" s="961" t="n"/>
      <c r="CH60" s="961" t="n"/>
      <c r="CI60" s="961" t="n"/>
      <c r="CJ60" s="961" t="n"/>
      <c r="CK60" s="961" t="n"/>
      <c r="CL60" s="961" t="n"/>
      <c r="CM60" s="961" t="n"/>
      <c r="CN60" s="961" t="n"/>
      <c r="CO60" s="961" t="n"/>
      <c r="CP60" s="961" t="n"/>
      <c r="CQ60" s="961" t="n"/>
      <c r="CR60" s="961" t="n"/>
      <c r="CS60" s="961" t="n"/>
      <c r="CT60" s="961" t="n"/>
      <c r="CU60" s="961" t="n"/>
      <c r="CV60" s="961" t="n"/>
      <c r="CW60" s="961" t="n"/>
      <c r="CX60" s="961" t="n"/>
      <c r="CY60" s="961" t="n"/>
      <c r="CZ60" s="961" t="n"/>
      <c r="DA60" s="961" t="n"/>
      <c r="DB60" s="961" t="n"/>
      <c r="DC60" s="961" t="n"/>
      <c r="DD60" s="961" t="n"/>
      <c r="DE60" s="961" t="n"/>
      <c r="DF60" s="961" t="n"/>
      <c r="DG60" s="961" t="n"/>
      <c r="DH60" s="961" t="n"/>
      <c r="DI60" s="961" t="n"/>
      <c r="DJ60" s="961" t="n"/>
      <c r="DK60" s="961" t="n"/>
      <c r="DL60" s="961" t="n"/>
      <c r="DM60" s="961" t="n"/>
      <c r="DN60" s="961" t="n"/>
      <c r="DO60" s="961" t="n"/>
      <c r="DP60" s="961" t="n"/>
      <c r="DQ60" s="961" t="n"/>
      <c r="DR60" s="961" t="n"/>
      <c r="DS60" s="961" t="n"/>
      <c r="DT60" s="961" t="n"/>
      <c r="DU60" s="961" t="n"/>
      <c r="DV60" s="961" t="n"/>
      <c r="DW60" s="961" t="n"/>
      <c r="DX60" s="961" t="n"/>
      <c r="DY60" s="961" t="n"/>
      <c r="DZ60" s="961" t="n"/>
      <c r="EA60" s="961" t="n"/>
      <c r="EB60" s="961" t="n"/>
      <c r="EC60" s="961" t="n"/>
      <c r="ED60" s="961" t="n"/>
      <c r="EE60" s="961" t="n"/>
      <c r="EF60" s="961" t="n"/>
      <c r="EG60" s="961" t="n"/>
      <c r="EH60" s="961" t="n"/>
      <c r="EI60" s="961" t="n"/>
      <c r="EJ60" s="961" t="n"/>
      <c r="EK60" s="961" t="n"/>
      <c r="EL60" s="961" t="n"/>
      <c r="EM60" s="961" t="n"/>
      <c r="EN60" s="961" t="n"/>
      <c r="EO60" s="961" t="n"/>
      <c r="EP60" s="961" t="n"/>
      <c r="EQ60" s="961" t="n"/>
      <c r="ER60" s="961" t="n"/>
      <c r="ES60" s="961" t="n"/>
      <c r="ET60" s="961" t="n"/>
      <c r="EU60" s="961" t="n"/>
      <c r="EV60" s="961" t="n"/>
    </row>
    <row r="61" ht="15" customHeight="1" s="546">
      <c r="C61" s="1035" t="inlineStr">
        <is>
          <t>EM</t>
        </is>
      </c>
      <c r="D61" s="1037">
        <f>S61</f>
        <v/>
      </c>
      <c r="E61" s="984" t="n"/>
      <c r="F61" s="961" t="n"/>
      <c r="G61" s="961" t="n"/>
      <c r="H61" s="961" t="n"/>
      <c r="I61" s="961" t="n"/>
      <c r="J61" s="961" t="n"/>
      <c r="K61" s="961" t="n"/>
      <c r="L61" s="961" t="n"/>
      <c r="M61" s="961" t="n"/>
      <c r="N61" s="961" t="n"/>
      <c r="O61" s="961" t="n"/>
      <c r="P61" s="961" t="n"/>
      <c r="R61" s="1035" t="inlineStr">
        <is>
          <t>EM</t>
        </is>
      </c>
      <c r="S61" s="1037">
        <f>S62/-T57+1</f>
        <v/>
      </c>
      <c r="T61" s="961" t="n"/>
      <c r="U61" s="961" t="n"/>
      <c r="V61" s="961" t="n"/>
      <c r="W61" s="961" t="n"/>
      <c r="X61" s="961" t="n"/>
      <c r="Y61" s="961" t="n"/>
      <c r="Z61" s="961" t="n"/>
      <c r="AA61" s="961" t="n"/>
      <c r="AB61" s="961" t="n"/>
      <c r="AC61" s="961" t="n"/>
      <c r="AD61" s="961" t="n"/>
      <c r="AE61" s="961" t="n"/>
      <c r="AF61" s="961" t="n"/>
      <c r="AG61" s="961" t="n"/>
      <c r="AH61" s="961" t="n"/>
      <c r="AI61" s="961" t="n"/>
      <c r="AJ61" s="961" t="n"/>
      <c r="AK61" s="961" t="n"/>
      <c r="AL61" s="961" t="n"/>
      <c r="AM61" s="961" t="n"/>
      <c r="AN61" s="961" t="n"/>
      <c r="AO61" s="961" t="n"/>
      <c r="AP61" s="961" t="n"/>
      <c r="AQ61" s="961" t="n"/>
      <c r="AR61" s="961" t="n"/>
      <c r="AS61" s="961" t="n"/>
      <c r="AT61" s="961" t="n"/>
      <c r="AU61" s="961" t="n"/>
      <c r="AV61" s="961" t="n"/>
      <c r="AW61" s="961" t="n"/>
      <c r="AX61" s="961" t="n"/>
      <c r="AY61" s="961" t="n"/>
      <c r="AZ61" s="961" t="n"/>
      <c r="BA61" s="961" t="n"/>
      <c r="BB61" s="961" t="n"/>
      <c r="BC61" s="961" t="n"/>
      <c r="BD61" s="961" t="n"/>
      <c r="BE61" s="961" t="n"/>
      <c r="BF61" s="961" t="n"/>
      <c r="BG61" s="961" t="n"/>
      <c r="BH61" s="961" t="n"/>
      <c r="BI61" s="961" t="n"/>
      <c r="BJ61" s="961" t="n"/>
      <c r="BK61" s="961" t="n"/>
      <c r="BL61" s="961" t="n"/>
      <c r="BM61" s="961" t="n"/>
      <c r="BN61" s="961" t="n"/>
      <c r="BO61" s="961" t="n"/>
      <c r="BP61" s="961" t="n"/>
      <c r="BQ61" s="961" t="n"/>
      <c r="BR61" s="961" t="n"/>
      <c r="BS61" s="961" t="n"/>
      <c r="BT61" s="961" t="n"/>
      <c r="BU61" s="961" t="n"/>
      <c r="BV61" s="961" t="n"/>
      <c r="BW61" s="961" t="n"/>
      <c r="BX61" s="961" t="n"/>
      <c r="BY61" s="961" t="n"/>
      <c r="BZ61" s="961" t="n"/>
      <c r="CA61" s="961" t="n"/>
      <c r="CB61" s="961" t="n"/>
      <c r="CC61" s="961" t="n"/>
      <c r="CD61" s="961" t="n"/>
      <c r="CE61" s="961" t="n"/>
      <c r="CF61" s="961" t="n"/>
      <c r="CG61" s="961" t="n"/>
      <c r="CH61" s="961" t="n"/>
      <c r="CI61" s="961" t="n"/>
      <c r="CJ61" s="961" t="n"/>
      <c r="CK61" s="961" t="n"/>
      <c r="CL61" s="961" t="n"/>
      <c r="CM61" s="961" t="n"/>
      <c r="CN61" s="961" t="n"/>
      <c r="CO61" s="961" t="n"/>
      <c r="CP61" s="961" t="n"/>
      <c r="CQ61" s="961" t="n"/>
      <c r="CR61" s="961" t="n"/>
      <c r="CS61" s="961" t="n"/>
      <c r="CT61" s="961" t="n"/>
      <c r="CU61" s="961" t="n"/>
      <c r="CV61" s="961" t="n"/>
      <c r="CW61" s="961" t="n"/>
      <c r="CX61" s="961" t="n"/>
      <c r="CY61" s="961" t="n"/>
      <c r="CZ61" s="961" t="n"/>
      <c r="DA61" s="961" t="n"/>
      <c r="DB61" s="961" t="n"/>
      <c r="DC61" s="961" t="n"/>
      <c r="DD61" s="961" t="n"/>
      <c r="DE61" s="961" t="n"/>
      <c r="DF61" s="961" t="n"/>
      <c r="DG61" s="961" t="n"/>
      <c r="DH61" s="961" t="n"/>
      <c r="DI61" s="961" t="n"/>
      <c r="DJ61" s="961" t="n"/>
      <c r="DK61" s="961" t="n"/>
      <c r="DL61" s="961" t="n"/>
      <c r="DM61" s="961" t="n"/>
      <c r="DN61" s="961" t="n"/>
      <c r="DO61" s="961" t="n"/>
      <c r="DP61" s="961" t="n"/>
      <c r="DQ61" s="961" t="n"/>
      <c r="DR61" s="961" t="n"/>
      <c r="DS61" s="961" t="n"/>
      <c r="DT61" s="961" t="n"/>
      <c r="DU61" s="961" t="n"/>
      <c r="DV61" s="961" t="n"/>
      <c r="DW61" s="961" t="n"/>
      <c r="DX61" s="961" t="n"/>
      <c r="DY61" s="961" t="n"/>
      <c r="DZ61" s="961" t="n"/>
      <c r="EA61" s="961" t="n"/>
      <c r="EB61" s="961" t="n"/>
      <c r="EC61" s="961" t="n"/>
      <c r="ED61" s="961" t="n"/>
      <c r="EE61" s="961" t="n"/>
      <c r="EF61" s="961" t="n"/>
      <c r="EG61" s="961" t="n"/>
      <c r="EH61" s="961" t="n"/>
      <c r="EI61" s="961" t="n"/>
      <c r="EJ61" s="961" t="n"/>
      <c r="EK61" s="961" t="n"/>
      <c r="EL61" s="961" t="n"/>
      <c r="EM61" s="961" t="n"/>
      <c r="EN61" s="961" t="n"/>
      <c r="EO61" s="961" t="n"/>
      <c r="EP61" s="961" t="n"/>
      <c r="EQ61" s="961" t="n"/>
      <c r="ER61" s="961" t="n"/>
      <c r="ES61" s="961" t="n"/>
      <c r="ET61" s="961" t="n"/>
      <c r="EU61" s="961" t="n"/>
      <c r="EV61" s="961" t="n"/>
    </row>
    <row r="62" ht="15.75" customHeight="1" s="546">
      <c r="C62" s="1035" t="inlineStr">
        <is>
          <t>Whole Dollar Profit</t>
        </is>
      </c>
      <c r="D62" s="1073">
        <f>S62</f>
        <v/>
      </c>
      <c r="E62" s="984" t="n"/>
      <c r="R62" s="1008" t="inlineStr">
        <is>
          <t>Whole Dollar Profit</t>
        </is>
      </c>
      <c r="S62" s="1011">
        <f>SUM(T57:EX57)</f>
        <v/>
      </c>
      <c r="T62" s="961" t="n"/>
      <c r="U62" s="961" t="n"/>
      <c r="V62" s="961" t="n"/>
      <c r="W62" s="961" t="n"/>
      <c r="X62" s="961" t="n"/>
      <c r="Y62" s="961" t="n"/>
      <c r="Z62" s="961" t="n"/>
      <c r="AA62" s="961" t="n"/>
      <c r="AB62" s="961" t="n"/>
      <c r="AC62" s="961" t="n"/>
      <c r="AD62" s="961" t="n"/>
      <c r="AE62" s="961" t="n"/>
      <c r="AF62" s="961" t="n"/>
      <c r="AG62" s="961" t="n"/>
      <c r="AH62" s="961" t="n"/>
      <c r="AI62" s="961" t="n"/>
      <c r="AJ62" s="961" t="n"/>
      <c r="AK62" s="961" t="n"/>
      <c r="AL62" s="961" t="n"/>
      <c r="AM62" s="961" t="n"/>
      <c r="AN62" s="961" t="n"/>
      <c r="AO62" s="961" t="n"/>
      <c r="AP62" s="961" t="n"/>
      <c r="AQ62" s="961" t="n"/>
      <c r="AR62" s="961" t="n"/>
      <c r="AS62" s="961" t="n"/>
      <c r="AT62" s="961" t="n"/>
      <c r="AU62" s="961" t="n"/>
      <c r="AV62" s="961" t="n"/>
      <c r="AW62" s="961" t="n"/>
      <c r="AX62" s="961" t="n"/>
      <c r="AY62" s="961" t="n"/>
      <c r="AZ62" s="961" t="n"/>
      <c r="BA62" s="961" t="n"/>
      <c r="BB62" s="961" t="n"/>
      <c r="BC62" s="961" t="n"/>
      <c r="BD62" s="961" t="n"/>
      <c r="BE62" s="961" t="n"/>
      <c r="BF62" s="961" t="n"/>
      <c r="BG62" s="961" t="n"/>
      <c r="BH62" s="961" t="n"/>
      <c r="BI62" s="961" t="n"/>
      <c r="BJ62" s="961" t="n"/>
      <c r="BK62" s="961" t="n"/>
      <c r="BL62" s="961" t="n"/>
      <c r="BM62" s="961" t="n"/>
      <c r="BN62" s="961" t="n"/>
      <c r="BO62" s="961" t="n"/>
      <c r="BP62" s="961" t="n"/>
      <c r="BQ62" s="961" t="n"/>
      <c r="BR62" s="961" t="n"/>
      <c r="BS62" s="961" t="n"/>
      <c r="BT62" s="961" t="n"/>
      <c r="BU62" s="961" t="n"/>
      <c r="BV62" s="961" t="n"/>
      <c r="BW62" s="961" t="n"/>
      <c r="BX62" s="961" t="n"/>
      <c r="BY62" s="961" t="n"/>
      <c r="BZ62" s="961" t="n"/>
      <c r="CA62" s="961" t="n"/>
      <c r="CB62" s="961" t="n"/>
      <c r="CC62" s="961" t="n"/>
      <c r="CD62" s="961" t="n"/>
      <c r="CE62" s="961" t="n"/>
      <c r="CF62" s="961" t="n"/>
      <c r="CG62" s="961" t="n"/>
      <c r="CH62" s="961" t="n"/>
      <c r="CI62" s="961" t="n"/>
      <c r="CJ62" s="961" t="n"/>
      <c r="CK62" s="961" t="n"/>
      <c r="CL62" s="961" t="n"/>
      <c r="CM62" s="961" t="n"/>
      <c r="CN62" s="961" t="n"/>
      <c r="CO62" s="961" t="n"/>
      <c r="CP62" s="961" t="n"/>
      <c r="CQ62" s="961" t="n"/>
      <c r="CR62" s="961" t="n"/>
      <c r="CS62" s="961" t="n"/>
      <c r="CT62" s="961" t="n"/>
      <c r="CU62" s="961" t="n"/>
      <c r="CV62" s="961" t="n"/>
      <c r="CW62" s="961" t="n"/>
      <c r="CX62" s="961" t="n"/>
      <c r="CY62" s="961" t="n"/>
      <c r="CZ62" s="961" t="n"/>
      <c r="DA62" s="961" t="n"/>
      <c r="DB62" s="961" t="n"/>
      <c r="DC62" s="961" t="n"/>
      <c r="DD62" s="961" t="n"/>
      <c r="DE62" s="961" t="n"/>
      <c r="DF62" s="961" t="n"/>
      <c r="DG62" s="961" t="n"/>
      <c r="DH62" s="961" t="n"/>
      <c r="DI62" s="961" t="n"/>
      <c r="DJ62" s="961" t="n"/>
      <c r="DK62" s="961" t="n"/>
      <c r="DL62" s="961" t="n"/>
      <c r="DM62" s="961" t="n"/>
      <c r="DN62" s="961" t="n"/>
      <c r="DO62" s="961" t="n"/>
      <c r="DP62" s="961" t="n"/>
      <c r="DQ62" s="961" t="n"/>
      <c r="DR62" s="961" t="n"/>
      <c r="DS62" s="961" t="n"/>
      <c r="DT62" s="961" t="n"/>
      <c r="DU62" s="961" t="n"/>
      <c r="DV62" s="961" t="n"/>
      <c r="DW62" s="961" t="n"/>
      <c r="DX62" s="961" t="n"/>
      <c r="DY62" s="961" t="n"/>
      <c r="DZ62" s="961" t="n"/>
      <c r="EA62" s="961" t="n"/>
      <c r="EB62" s="961" t="n"/>
      <c r="EC62" s="961" t="n"/>
      <c r="ED62" s="961" t="n"/>
      <c r="EE62" s="961" t="n"/>
      <c r="EF62" s="961" t="n"/>
      <c r="EG62" s="961" t="n"/>
      <c r="EH62" s="961" t="n"/>
      <c r="EI62" s="961" t="n"/>
      <c r="EJ62" s="961" t="n"/>
      <c r="EK62" s="961" t="n"/>
      <c r="EL62" s="961" t="n"/>
      <c r="EM62" s="961" t="n"/>
      <c r="EN62" s="961" t="n"/>
      <c r="EO62" s="961" t="n"/>
      <c r="EP62" s="961" t="n"/>
      <c r="EQ62" s="961" t="n"/>
      <c r="ER62" s="961" t="n"/>
      <c r="ES62" s="961" t="n"/>
      <c r="ET62" s="961" t="n"/>
      <c r="EU62" s="961" t="n"/>
      <c r="EV62" s="961" t="n"/>
    </row>
    <row r="63" ht="15.75" customHeight="1" s="546">
      <c r="C63" s="1008" t="inlineStr">
        <is>
          <t>Net Profit via CF</t>
        </is>
      </c>
      <c r="D63" s="1039">
        <f>SUM($F$56:$P$56)/$D$62</f>
        <v/>
      </c>
      <c r="E63" s="984" t="n"/>
      <c r="T63" s="961" t="n"/>
      <c r="U63" s="961" t="n"/>
      <c r="V63" s="961" t="n"/>
      <c r="W63" s="961" t="n"/>
      <c r="X63" s="961" t="n"/>
      <c r="Y63" s="961" t="n"/>
      <c r="Z63" s="961" t="n"/>
      <c r="AA63" s="961" t="n"/>
      <c r="AB63" s="961" t="n"/>
      <c r="AC63" s="961" t="n"/>
      <c r="AD63" s="961" t="n"/>
      <c r="AE63" s="961" t="n"/>
      <c r="AF63" s="961" t="n"/>
      <c r="AG63" s="961" t="n"/>
      <c r="AH63" s="961" t="n"/>
      <c r="AI63" s="961" t="n"/>
      <c r="AJ63" s="961" t="n"/>
      <c r="AK63" s="961" t="n"/>
      <c r="AL63" s="961" t="n"/>
      <c r="AM63" s="961" t="n"/>
      <c r="AN63" s="961" t="n"/>
      <c r="AO63" s="961" t="n"/>
      <c r="AP63" s="961" t="n"/>
      <c r="AQ63" s="961" t="n"/>
      <c r="AR63" s="961" t="n"/>
      <c r="AS63" s="961" t="n"/>
      <c r="AT63" s="961" t="n"/>
      <c r="AU63" s="961" t="n"/>
      <c r="AV63" s="961" t="n"/>
      <c r="AW63" s="961" t="n"/>
      <c r="AX63" s="961" t="n"/>
      <c r="AY63" s="961" t="n"/>
      <c r="AZ63" s="961" t="n"/>
      <c r="BA63" s="961" t="n"/>
      <c r="BB63" s="961" t="n"/>
      <c r="BC63" s="961" t="n"/>
      <c r="BD63" s="961" t="n"/>
      <c r="BE63" s="961" t="n"/>
      <c r="BF63" s="961" t="n"/>
      <c r="BG63" s="961" t="n"/>
      <c r="BH63" s="961" t="n"/>
      <c r="BI63" s="961" t="n"/>
      <c r="BJ63" s="961" t="n"/>
      <c r="BK63" s="961" t="n"/>
      <c r="BL63" s="961" t="n"/>
      <c r="BM63" s="961" t="n"/>
      <c r="BN63" s="961" t="n"/>
      <c r="BO63" s="961" t="n"/>
      <c r="BP63" s="961" t="n"/>
      <c r="BQ63" s="961" t="n"/>
      <c r="BR63" s="961" t="n"/>
      <c r="BS63" s="961" t="n"/>
      <c r="BT63" s="961" t="n"/>
      <c r="BU63" s="961" t="n"/>
      <c r="BV63" s="961" t="n"/>
      <c r="BW63" s="961" t="n"/>
      <c r="BX63" s="961" t="n"/>
      <c r="BY63" s="961" t="n"/>
      <c r="BZ63" s="961" t="n"/>
      <c r="CA63" s="961" t="n"/>
      <c r="CB63" s="961" t="n"/>
      <c r="CC63" s="961" t="n"/>
      <c r="CD63" s="961" t="n"/>
      <c r="CE63" s="961" t="n"/>
      <c r="CF63" s="961" t="n"/>
      <c r="CG63" s="961" t="n"/>
      <c r="CH63" s="961" t="n"/>
      <c r="CI63" s="961" t="n"/>
      <c r="CJ63" s="961" t="n"/>
      <c r="CK63" s="961" t="n"/>
      <c r="CL63" s="961" t="n"/>
      <c r="CM63" s="961" t="n"/>
      <c r="CN63" s="961" t="n"/>
      <c r="CO63" s="961" t="n"/>
      <c r="CP63" s="961" t="n"/>
      <c r="CQ63" s="961" t="n"/>
      <c r="CR63" s="961" t="n"/>
      <c r="CS63" s="961" t="n"/>
      <c r="CT63" s="961" t="n"/>
      <c r="CU63" s="961" t="n"/>
      <c r="CV63" s="961" t="n"/>
      <c r="CW63" s="961" t="n"/>
      <c r="CX63" s="961" t="n"/>
      <c r="CY63" s="961" t="n"/>
      <c r="CZ63" s="961" t="n"/>
      <c r="DA63" s="961" t="n"/>
      <c r="DB63" s="961" t="n"/>
      <c r="DC63" s="961" t="n"/>
      <c r="DD63" s="961" t="n"/>
      <c r="DE63" s="961" t="n"/>
      <c r="DF63" s="961" t="n"/>
      <c r="DG63" s="961" t="n"/>
      <c r="DH63" s="961" t="n"/>
      <c r="DI63" s="961" t="n"/>
      <c r="DJ63" s="961" t="n"/>
      <c r="DK63" s="961" t="n"/>
      <c r="DL63" s="961" t="n"/>
      <c r="DM63" s="961" t="n"/>
      <c r="DN63" s="961" t="n"/>
      <c r="DO63" s="961" t="n"/>
      <c r="DP63" s="961" t="n"/>
      <c r="DQ63" s="961" t="n"/>
      <c r="DR63" s="961" t="n"/>
      <c r="DS63" s="961" t="n"/>
      <c r="DT63" s="961" t="n"/>
      <c r="DU63" s="961" t="n"/>
      <c r="DV63" s="961" t="n"/>
      <c r="DW63" s="961" t="n"/>
      <c r="DX63" s="961" t="n"/>
      <c r="DY63" s="961" t="n"/>
      <c r="DZ63" s="961" t="n"/>
      <c r="EA63" s="961" t="n"/>
      <c r="EB63" s="961" t="n"/>
      <c r="EC63" s="961" t="n"/>
      <c r="ED63" s="961" t="n"/>
      <c r="EE63" s="961" t="n"/>
      <c r="EF63" s="961" t="n"/>
      <c r="EG63" s="961" t="n"/>
      <c r="EH63" s="961" t="n"/>
      <c r="EI63" s="961" t="n"/>
      <c r="EJ63" s="961" t="n"/>
      <c r="EK63" s="961" t="n"/>
      <c r="EL63" s="961" t="n"/>
      <c r="EM63" s="961" t="n"/>
      <c r="EN63" s="961" t="n"/>
      <c r="EO63" s="961" t="n"/>
      <c r="EP63" s="961" t="n"/>
      <c r="EQ63" s="961" t="n"/>
      <c r="ER63" s="961" t="n"/>
      <c r="ES63" s="961" t="n"/>
      <c r="ET63" s="961" t="n"/>
      <c r="EU63" s="961" t="n"/>
      <c r="EV63" s="961" t="n"/>
    </row>
    <row r="64" ht="15" customHeight="1" s="546">
      <c r="E64" s="982" t="n"/>
    </row>
    <row r="65" ht="15" customHeight="1" s="546">
      <c r="C65" s="937">
        <f>R65</f>
        <v/>
      </c>
      <c r="D65" s="937" t="n"/>
      <c r="E65" s="1040" t="n"/>
      <c r="F65" s="937" t="n"/>
      <c r="G65" s="937" t="n"/>
      <c r="H65" s="937" t="n"/>
      <c r="I65" s="937" t="n"/>
      <c r="J65" s="937" t="n"/>
      <c r="K65" s="937" t="n"/>
      <c r="L65" s="937" t="n"/>
      <c r="M65" s="937" t="n"/>
      <c r="N65" s="937" t="n"/>
      <c r="O65" s="937" t="n"/>
      <c r="P65" s="937" t="n"/>
      <c r="R65" s="1041" t="inlineStr">
        <is>
          <t xml:space="preserve">CAPITAL </t>
        </is>
      </c>
      <c r="S65" s="1042" t="n"/>
      <c r="T65" s="941" t="n">
        <v>0</v>
      </c>
      <c r="U65" s="941">
        <f>T65+1</f>
        <v/>
      </c>
      <c r="V65" s="941">
        <f>U65+1</f>
        <v/>
      </c>
      <c r="W65" s="941">
        <f>V65+1</f>
        <v/>
      </c>
      <c r="X65" s="941">
        <f>W65+1</f>
        <v/>
      </c>
      <c r="Y65" s="941">
        <f>X65+1</f>
        <v/>
      </c>
      <c r="Z65" s="941">
        <f>Y65+1</f>
        <v/>
      </c>
      <c r="AA65" s="941">
        <f>Z65+1</f>
        <v/>
      </c>
      <c r="AB65" s="941">
        <f>AA65+1</f>
        <v/>
      </c>
      <c r="AC65" s="941">
        <f>AB65+1</f>
        <v/>
      </c>
      <c r="AD65" s="941">
        <f>AC65+1</f>
        <v/>
      </c>
      <c r="AE65" s="941">
        <f>AD65+1</f>
        <v/>
      </c>
      <c r="AF65" s="941">
        <f>AE65+1</f>
        <v/>
      </c>
      <c r="AG65" s="941">
        <f>AF65+1</f>
        <v/>
      </c>
      <c r="AH65" s="941">
        <f>AG65+1</f>
        <v/>
      </c>
      <c r="AI65" s="941">
        <f>AH65+1</f>
        <v/>
      </c>
      <c r="AJ65" s="941">
        <f>AI65+1</f>
        <v/>
      </c>
      <c r="AK65" s="941">
        <f>AJ65+1</f>
        <v/>
      </c>
      <c r="AL65" s="941">
        <f>AK65+1</f>
        <v/>
      </c>
      <c r="AM65" s="941">
        <f>AL65+1</f>
        <v/>
      </c>
      <c r="AN65" s="941">
        <f>AM65+1</f>
        <v/>
      </c>
      <c r="AO65" s="941">
        <f>AN65+1</f>
        <v/>
      </c>
      <c r="AP65" s="941">
        <f>AO65+1</f>
        <v/>
      </c>
      <c r="AQ65" s="941">
        <f>AP65+1</f>
        <v/>
      </c>
      <c r="AR65" s="941">
        <f>AQ65+1</f>
        <v/>
      </c>
      <c r="AS65" s="941">
        <f>AR65+1</f>
        <v/>
      </c>
      <c r="AT65" s="941">
        <f>AS65+1</f>
        <v/>
      </c>
      <c r="AU65" s="941">
        <f>AT65+1</f>
        <v/>
      </c>
      <c r="AV65" s="941">
        <f>AU65+1</f>
        <v/>
      </c>
      <c r="AW65" s="941">
        <f>AV65+1</f>
        <v/>
      </c>
      <c r="AX65" s="941">
        <f>AW65+1</f>
        <v/>
      </c>
      <c r="AY65" s="941">
        <f>AX65+1</f>
        <v/>
      </c>
      <c r="AZ65" s="941">
        <f>AY65+1</f>
        <v/>
      </c>
      <c r="BA65" s="941">
        <f>AZ65+1</f>
        <v/>
      </c>
      <c r="BB65" s="941">
        <f>BA65+1</f>
        <v/>
      </c>
      <c r="BC65" s="941">
        <f>BB65+1</f>
        <v/>
      </c>
      <c r="BD65" s="941">
        <f>BC65+1</f>
        <v/>
      </c>
      <c r="BE65" s="941">
        <f>BD65+1</f>
        <v/>
      </c>
      <c r="BF65" s="941">
        <f>BE65+1</f>
        <v/>
      </c>
      <c r="BG65" s="941">
        <f>BF65+1</f>
        <v/>
      </c>
      <c r="BH65" s="941">
        <f>BG65+1</f>
        <v/>
      </c>
      <c r="BI65" s="941">
        <f>BH65+1</f>
        <v/>
      </c>
      <c r="BJ65" s="941">
        <f>BI65+1</f>
        <v/>
      </c>
      <c r="BK65" s="941">
        <f>BJ65+1</f>
        <v/>
      </c>
      <c r="BL65" s="941">
        <f>BK65+1</f>
        <v/>
      </c>
      <c r="BM65" s="941">
        <f>BL65+1</f>
        <v/>
      </c>
      <c r="BN65" s="941">
        <f>BM65+1</f>
        <v/>
      </c>
      <c r="BO65" s="941">
        <f>BN65+1</f>
        <v/>
      </c>
      <c r="BP65" s="941">
        <f>BO65+1</f>
        <v/>
      </c>
      <c r="BQ65" s="941">
        <f>BP65+1</f>
        <v/>
      </c>
      <c r="BR65" s="941">
        <f>BQ65+1</f>
        <v/>
      </c>
      <c r="BS65" s="941">
        <f>BR65+1</f>
        <v/>
      </c>
      <c r="BT65" s="941">
        <f>BS65+1</f>
        <v/>
      </c>
      <c r="BU65" s="941">
        <f>BT65+1</f>
        <v/>
      </c>
      <c r="BV65" s="941">
        <f>BU65+1</f>
        <v/>
      </c>
      <c r="BW65" s="941">
        <f>BV65+1</f>
        <v/>
      </c>
      <c r="BX65" s="941">
        <f>BW65+1</f>
        <v/>
      </c>
      <c r="BY65" s="941">
        <f>BX65+1</f>
        <v/>
      </c>
      <c r="BZ65" s="941">
        <f>BY65+1</f>
        <v/>
      </c>
      <c r="CA65" s="941">
        <f>BZ65+1</f>
        <v/>
      </c>
      <c r="CB65" s="941">
        <f>CA65+1</f>
        <v/>
      </c>
      <c r="CC65" s="941">
        <f>CB65+1</f>
        <v/>
      </c>
      <c r="CD65" s="941">
        <f>CC65+1</f>
        <v/>
      </c>
      <c r="CE65" s="941">
        <f>CD65+1</f>
        <v/>
      </c>
      <c r="CF65" s="941">
        <f>CE65+1</f>
        <v/>
      </c>
      <c r="CG65" s="941">
        <f>CF65+1</f>
        <v/>
      </c>
      <c r="CH65" s="941">
        <f>CG65+1</f>
        <v/>
      </c>
      <c r="CI65" s="941">
        <f>CH65+1</f>
        <v/>
      </c>
      <c r="CJ65" s="941">
        <f>CI65+1</f>
        <v/>
      </c>
      <c r="CK65" s="941">
        <f>CJ65+1</f>
        <v/>
      </c>
      <c r="CL65" s="941">
        <f>CK65+1</f>
        <v/>
      </c>
      <c r="CM65" s="941">
        <f>CL65+1</f>
        <v/>
      </c>
      <c r="CN65" s="941">
        <f>CM65+1</f>
        <v/>
      </c>
      <c r="CO65" s="941">
        <f>CN65+1</f>
        <v/>
      </c>
      <c r="CP65" s="941">
        <f>CO65+1</f>
        <v/>
      </c>
      <c r="CQ65" s="941">
        <f>CP65+1</f>
        <v/>
      </c>
      <c r="CR65" s="941">
        <f>CQ65+1</f>
        <v/>
      </c>
      <c r="CS65" s="941">
        <f>CR65+1</f>
        <v/>
      </c>
      <c r="CT65" s="941">
        <f>CS65+1</f>
        <v/>
      </c>
      <c r="CU65" s="941">
        <f>CT65+1</f>
        <v/>
      </c>
      <c r="CV65" s="941">
        <f>CU65+1</f>
        <v/>
      </c>
      <c r="CW65" s="941">
        <f>CV65+1</f>
        <v/>
      </c>
      <c r="CX65" s="941">
        <f>CW65+1</f>
        <v/>
      </c>
      <c r="CY65" s="941">
        <f>CX65+1</f>
        <v/>
      </c>
      <c r="CZ65" s="941">
        <f>CY65+1</f>
        <v/>
      </c>
      <c r="DA65" s="941">
        <f>CZ65+1</f>
        <v/>
      </c>
      <c r="DB65" s="941">
        <f>DA65+1</f>
        <v/>
      </c>
      <c r="DC65" s="941">
        <f>DB65+1</f>
        <v/>
      </c>
      <c r="DD65" s="941">
        <f>DC65+1</f>
        <v/>
      </c>
      <c r="DE65" s="941">
        <f>DD65+1</f>
        <v/>
      </c>
      <c r="DF65" s="941">
        <f>DE65+1</f>
        <v/>
      </c>
      <c r="DG65" s="941">
        <f>DF65+1</f>
        <v/>
      </c>
      <c r="DH65" s="941">
        <f>DG65+1</f>
        <v/>
      </c>
      <c r="DI65" s="941">
        <f>DH65+1</f>
        <v/>
      </c>
      <c r="DJ65" s="941">
        <f>DI65+1</f>
        <v/>
      </c>
      <c r="DK65" s="941">
        <f>DJ65+1</f>
        <v/>
      </c>
      <c r="DL65" s="941">
        <f>DK65+1</f>
        <v/>
      </c>
      <c r="DM65" s="941">
        <f>DL65+1</f>
        <v/>
      </c>
      <c r="DN65" s="941">
        <f>DM65+1</f>
        <v/>
      </c>
      <c r="DO65" s="941">
        <f>DN65+1</f>
        <v/>
      </c>
      <c r="DP65" s="941">
        <f>DO65+1</f>
        <v/>
      </c>
      <c r="DQ65" s="941">
        <f>DP65+1</f>
        <v/>
      </c>
      <c r="DR65" s="941">
        <f>DQ65+1</f>
        <v/>
      </c>
      <c r="DS65" s="941">
        <f>DR65+1</f>
        <v/>
      </c>
      <c r="DT65" s="941">
        <f>DS65+1</f>
        <v/>
      </c>
      <c r="DU65" s="941">
        <f>DT65+1</f>
        <v/>
      </c>
      <c r="DV65" s="941">
        <f>DU65+1</f>
        <v/>
      </c>
      <c r="DW65" s="941">
        <f>DV65+1</f>
        <v/>
      </c>
      <c r="DX65" s="941">
        <f>DW65+1</f>
        <v/>
      </c>
      <c r="DY65" s="941">
        <f>DX65+1</f>
        <v/>
      </c>
      <c r="DZ65" s="941">
        <f>DY65+1</f>
        <v/>
      </c>
      <c r="EA65" s="941">
        <f>DZ65+1</f>
        <v/>
      </c>
      <c r="EB65" s="941">
        <f>EA65+1</f>
        <v/>
      </c>
      <c r="EC65" s="941">
        <f>EB65+1</f>
        <v/>
      </c>
      <c r="ED65" s="941">
        <f>EC65+1</f>
        <v/>
      </c>
      <c r="EE65" s="941">
        <f>ED65+1</f>
        <v/>
      </c>
      <c r="EF65" s="941">
        <f>EE65+1</f>
        <v/>
      </c>
      <c r="EG65" s="941">
        <f>EF65+1</f>
        <v/>
      </c>
      <c r="EH65" s="941">
        <f>EG65+1</f>
        <v/>
      </c>
      <c r="EI65" s="941">
        <f>EH65+1</f>
        <v/>
      </c>
      <c r="EJ65" s="941">
        <f>EI65+1</f>
        <v/>
      </c>
      <c r="EK65" s="941">
        <f>EJ65+1</f>
        <v/>
      </c>
      <c r="EL65" s="941">
        <f>EK65+1</f>
        <v/>
      </c>
      <c r="EM65" s="941">
        <f>EL65+1</f>
        <v/>
      </c>
      <c r="EN65" s="941">
        <f>EM65+1</f>
        <v/>
      </c>
      <c r="EO65" s="941">
        <f>EN65+1</f>
        <v/>
      </c>
      <c r="EP65" s="941">
        <f>EO65+1</f>
        <v/>
      </c>
      <c r="EQ65" s="941">
        <f>EP65+1</f>
        <v/>
      </c>
      <c r="ER65" s="941">
        <f>EQ65+1</f>
        <v/>
      </c>
      <c r="ES65" s="941">
        <f>ER65+1</f>
        <v/>
      </c>
      <c r="ET65" s="941">
        <f>ES65+1</f>
        <v/>
      </c>
      <c r="EU65" s="941">
        <f>ET65+1</f>
        <v/>
      </c>
      <c r="EV65" s="941">
        <f>EU65+1</f>
        <v/>
      </c>
    </row>
    <row r="66" ht="15" customHeight="1" s="546">
      <c r="C66" s="759">
        <f>R66</f>
        <v/>
      </c>
      <c r="E66" s="982" t="n"/>
      <c r="F66" s="961" t="n">
        <v>0</v>
      </c>
      <c r="G66" s="961">
        <f>IFERROR(INDEX($T$66:$EW$66,MATCH(G$2*12,$T$3:$EW$3,0)),0)</f>
        <v/>
      </c>
      <c r="H66" s="961">
        <f>IFERROR(INDEX($T$66:$EW$66,MATCH(H$2*12,$T$3:$EW$3,0)),0)</f>
        <v/>
      </c>
      <c r="I66" s="961">
        <f>IFERROR(INDEX($T$66:$EW$66,MATCH(I$2*12,$T$3:$EW$3,0)),0)</f>
        <v/>
      </c>
      <c r="J66" s="961">
        <f>IFERROR(INDEX($T$66:$EW$66,MATCH(J$2*12,$T$3:$EW$3,0)),0)</f>
        <v/>
      </c>
      <c r="K66" s="961">
        <f>IFERROR(INDEX($T$66:$EW$66,MATCH(K$2*12,$T$3:$EW$3,0)),0)</f>
        <v/>
      </c>
      <c r="L66" s="961">
        <f>IFERROR(INDEX($T$66:$EW$66,MATCH(L$2*12,$T$3:$EW$3,0)),0)</f>
        <v/>
      </c>
      <c r="M66" s="961">
        <f>IFERROR(INDEX($T$66:$EW$66,MATCH(M$2*12,$T$3:$EW$3,0)),0)</f>
        <v/>
      </c>
      <c r="N66" s="961">
        <f>IFERROR(INDEX($T$66:$EW$66,MATCH(N$2*12,$T$3:$EW$3,0)),0)</f>
        <v/>
      </c>
      <c r="O66" s="961">
        <f>IFERROR(INDEX($T$66:$EW$66,MATCH(O$2*12,$T$3:$EW$3,0)),0)</f>
        <v/>
      </c>
      <c r="P66" s="961">
        <f>IFERROR(INDEX($T$66:$EW$66,MATCH(P$2*12,$T$3:$EW$3,0)),0)</f>
        <v/>
      </c>
      <c r="R66" s="940" t="inlineStr">
        <is>
          <t>Beginning Balance</t>
        </is>
      </c>
      <c r="T66" s="961" t="n">
        <v>0</v>
      </c>
      <c r="U66" s="961">
        <f>T72</f>
        <v/>
      </c>
      <c r="V66" s="961">
        <f>U72</f>
        <v/>
      </c>
      <c r="W66" s="961">
        <f>V72</f>
        <v/>
      </c>
      <c r="X66" s="961">
        <f>W72</f>
        <v/>
      </c>
      <c r="Y66" s="961">
        <f>X72</f>
        <v/>
      </c>
      <c r="Z66" s="961">
        <f>Y72</f>
        <v/>
      </c>
      <c r="AA66" s="961">
        <f>Z72</f>
        <v/>
      </c>
      <c r="AB66" s="961">
        <f>AA72</f>
        <v/>
      </c>
      <c r="AC66" s="961">
        <f>AB72</f>
        <v/>
      </c>
      <c r="AD66" s="961">
        <f>AC72</f>
        <v/>
      </c>
      <c r="AE66" s="961">
        <f>AD72</f>
        <v/>
      </c>
      <c r="AF66" s="961">
        <f>AE72</f>
        <v/>
      </c>
      <c r="AG66" s="961">
        <f>AF72</f>
        <v/>
      </c>
      <c r="AH66" s="961">
        <f>AG72</f>
        <v/>
      </c>
      <c r="AI66" s="961">
        <f>AH72</f>
        <v/>
      </c>
      <c r="AJ66" s="961">
        <f>AI72</f>
        <v/>
      </c>
      <c r="AK66" s="961">
        <f>AJ72</f>
        <v/>
      </c>
      <c r="AL66" s="961">
        <f>AK72</f>
        <v/>
      </c>
      <c r="AM66" s="961">
        <f>AL72</f>
        <v/>
      </c>
      <c r="AN66" s="961">
        <f>AM72</f>
        <v/>
      </c>
      <c r="AO66" s="961">
        <f>AN72</f>
        <v/>
      </c>
      <c r="AP66" s="961">
        <f>AO72</f>
        <v/>
      </c>
      <c r="AQ66" s="961">
        <f>AP72</f>
        <v/>
      </c>
      <c r="AR66" s="961">
        <f>AQ72</f>
        <v/>
      </c>
      <c r="AS66" s="961">
        <f>AR72</f>
        <v/>
      </c>
      <c r="AT66" s="961">
        <f>AS72</f>
        <v/>
      </c>
      <c r="AU66" s="961">
        <f>AT72</f>
        <v/>
      </c>
      <c r="AV66" s="961">
        <f>AU72</f>
        <v/>
      </c>
      <c r="AW66" s="961">
        <f>AV72</f>
        <v/>
      </c>
      <c r="AX66" s="961">
        <f>AW72</f>
        <v/>
      </c>
      <c r="AY66" s="961">
        <f>AX72</f>
        <v/>
      </c>
      <c r="AZ66" s="961">
        <f>AY72</f>
        <v/>
      </c>
      <c r="BA66" s="961">
        <f>AZ72</f>
        <v/>
      </c>
      <c r="BB66" s="961">
        <f>BA72</f>
        <v/>
      </c>
      <c r="BC66" s="961">
        <f>BB72</f>
        <v/>
      </c>
      <c r="BD66" s="961">
        <f>BC72</f>
        <v/>
      </c>
      <c r="BE66" s="961">
        <f>BD72</f>
        <v/>
      </c>
      <c r="BF66" s="961">
        <f>BE72</f>
        <v/>
      </c>
      <c r="BG66" s="961">
        <f>BF72</f>
        <v/>
      </c>
      <c r="BH66" s="961">
        <f>BG72</f>
        <v/>
      </c>
      <c r="BI66" s="961">
        <f>BH72</f>
        <v/>
      </c>
      <c r="BJ66" s="961">
        <f>BI72</f>
        <v/>
      </c>
      <c r="BK66" s="961">
        <f>BJ72</f>
        <v/>
      </c>
      <c r="BL66" s="961">
        <f>BK72</f>
        <v/>
      </c>
      <c r="BM66" s="961">
        <f>BL72</f>
        <v/>
      </c>
      <c r="BN66" s="961">
        <f>BM72</f>
        <v/>
      </c>
      <c r="BO66" s="961">
        <f>BN72</f>
        <v/>
      </c>
      <c r="BP66" s="961">
        <f>BO72</f>
        <v/>
      </c>
      <c r="BQ66" s="961">
        <f>BP72</f>
        <v/>
      </c>
      <c r="BR66" s="961">
        <f>BQ72</f>
        <v/>
      </c>
      <c r="BS66" s="961">
        <f>BR72</f>
        <v/>
      </c>
      <c r="BT66" s="961">
        <f>BS72</f>
        <v/>
      </c>
      <c r="BU66" s="961">
        <f>BT72</f>
        <v/>
      </c>
      <c r="BV66" s="961">
        <f>BU72</f>
        <v/>
      </c>
      <c r="BW66" s="961">
        <f>BV72</f>
        <v/>
      </c>
      <c r="BX66" s="961">
        <f>BW72</f>
        <v/>
      </c>
      <c r="BY66" s="961">
        <f>BX72</f>
        <v/>
      </c>
      <c r="BZ66" s="961">
        <f>BY72</f>
        <v/>
      </c>
      <c r="CA66" s="961">
        <f>BZ72</f>
        <v/>
      </c>
      <c r="CB66" s="961">
        <f>CA72</f>
        <v/>
      </c>
      <c r="CC66" s="961">
        <f>CB72</f>
        <v/>
      </c>
      <c r="CD66" s="961">
        <f>CC72</f>
        <v/>
      </c>
      <c r="CE66" s="961">
        <f>CD72</f>
        <v/>
      </c>
      <c r="CF66" s="961">
        <f>CE72</f>
        <v/>
      </c>
      <c r="CG66" s="961">
        <f>CF72</f>
        <v/>
      </c>
      <c r="CH66" s="961">
        <f>CG72</f>
        <v/>
      </c>
      <c r="CI66" s="961">
        <f>CH72</f>
        <v/>
      </c>
      <c r="CJ66" s="961">
        <f>CI72</f>
        <v/>
      </c>
      <c r="CK66" s="961">
        <f>CJ72</f>
        <v/>
      </c>
      <c r="CL66" s="961">
        <f>CK72</f>
        <v/>
      </c>
      <c r="CM66" s="961">
        <f>CL72</f>
        <v/>
      </c>
      <c r="CN66" s="961">
        <f>CM72</f>
        <v/>
      </c>
      <c r="CO66" s="961">
        <f>CN72</f>
        <v/>
      </c>
      <c r="CP66" s="961">
        <f>CO72</f>
        <v/>
      </c>
      <c r="CQ66" s="961">
        <f>CP72</f>
        <v/>
      </c>
      <c r="CR66" s="961">
        <f>CQ72</f>
        <v/>
      </c>
      <c r="CS66" s="961">
        <f>CR72</f>
        <v/>
      </c>
      <c r="CT66" s="961">
        <f>CS72</f>
        <v/>
      </c>
      <c r="CU66" s="961">
        <f>CT72</f>
        <v/>
      </c>
      <c r="CV66" s="961">
        <f>CU72</f>
        <v/>
      </c>
      <c r="CW66" s="961">
        <f>CV72</f>
        <v/>
      </c>
      <c r="CX66" s="961">
        <f>CW72</f>
        <v/>
      </c>
      <c r="CY66" s="961">
        <f>CX72</f>
        <v/>
      </c>
      <c r="CZ66" s="961">
        <f>CY72</f>
        <v/>
      </c>
      <c r="DA66" s="961">
        <f>CZ72</f>
        <v/>
      </c>
      <c r="DB66" s="961">
        <f>DA72</f>
        <v/>
      </c>
      <c r="DC66" s="961">
        <f>DB72</f>
        <v/>
      </c>
      <c r="DD66" s="961">
        <f>DC72</f>
        <v/>
      </c>
      <c r="DE66" s="961">
        <f>DD72</f>
        <v/>
      </c>
      <c r="DF66" s="961">
        <f>DE72</f>
        <v/>
      </c>
      <c r="DG66" s="961">
        <f>DF72</f>
        <v/>
      </c>
      <c r="DH66" s="961">
        <f>DG72</f>
        <v/>
      </c>
      <c r="DI66" s="961">
        <f>DH72</f>
        <v/>
      </c>
      <c r="DJ66" s="961">
        <f>DI72</f>
        <v/>
      </c>
      <c r="DK66" s="961">
        <f>DJ72</f>
        <v/>
      </c>
      <c r="DL66" s="961">
        <f>DK72</f>
        <v/>
      </c>
      <c r="DM66" s="961">
        <f>DL72</f>
        <v/>
      </c>
      <c r="DN66" s="961">
        <f>DM72</f>
        <v/>
      </c>
      <c r="DO66" s="961">
        <f>DN72</f>
        <v/>
      </c>
      <c r="DP66" s="961">
        <f>DO72</f>
        <v/>
      </c>
      <c r="DQ66" s="961">
        <f>DP72</f>
        <v/>
      </c>
      <c r="DR66" s="961">
        <f>DQ72</f>
        <v/>
      </c>
      <c r="DS66" s="961">
        <f>DR72</f>
        <v/>
      </c>
      <c r="DT66" s="961">
        <f>DS72</f>
        <v/>
      </c>
      <c r="DU66" s="961">
        <f>DT72</f>
        <v/>
      </c>
      <c r="DV66" s="961">
        <f>DU72</f>
        <v/>
      </c>
      <c r="DW66" s="961">
        <f>DV72</f>
        <v/>
      </c>
      <c r="DX66" s="961">
        <f>DW72</f>
        <v/>
      </c>
      <c r="DY66" s="961">
        <f>DX72</f>
        <v/>
      </c>
      <c r="DZ66" s="961">
        <f>DY72</f>
        <v/>
      </c>
      <c r="EA66" s="961">
        <f>DZ72</f>
        <v/>
      </c>
      <c r="EB66" s="961">
        <f>EA72</f>
        <v/>
      </c>
      <c r="EC66" s="961">
        <f>EB72</f>
        <v/>
      </c>
      <c r="ED66" s="961">
        <f>EC72</f>
        <v/>
      </c>
      <c r="EE66" s="961">
        <f>ED72</f>
        <v/>
      </c>
      <c r="EF66" s="961">
        <f>EE72</f>
        <v/>
      </c>
      <c r="EG66" s="961">
        <f>EF72</f>
        <v/>
      </c>
      <c r="EH66" s="961">
        <f>EG72</f>
        <v/>
      </c>
      <c r="EI66" s="961">
        <f>EH72</f>
        <v/>
      </c>
      <c r="EJ66" s="961">
        <f>EI72</f>
        <v/>
      </c>
      <c r="EK66" s="961">
        <f>EJ72</f>
        <v/>
      </c>
      <c r="EL66" s="961">
        <f>EK72</f>
        <v/>
      </c>
      <c r="EM66" s="961">
        <f>EL72</f>
        <v/>
      </c>
      <c r="EN66" s="961">
        <f>EM72</f>
        <v/>
      </c>
      <c r="EO66" s="961">
        <f>EN72</f>
        <v/>
      </c>
      <c r="EP66" s="961">
        <f>EO72</f>
        <v/>
      </c>
      <c r="EQ66" s="961">
        <f>EP72</f>
        <v/>
      </c>
      <c r="ER66" s="961">
        <f>EQ72</f>
        <v/>
      </c>
      <c r="ES66" s="961">
        <f>ER72</f>
        <v/>
      </c>
      <c r="ET66" s="961">
        <f>ES72</f>
        <v/>
      </c>
      <c r="EU66" s="961">
        <f>ET72</f>
        <v/>
      </c>
      <c r="EV66" s="961">
        <f>EU72</f>
        <v/>
      </c>
    </row>
    <row r="67" ht="15" customHeight="1" s="546">
      <c r="C67" s="759">
        <f>R67</f>
        <v/>
      </c>
      <c r="E67" s="982" t="n"/>
      <c r="F67" s="961">
        <f>SUMIFS($T67:$EW67,$T$2:$EW$2,F$2)</f>
        <v/>
      </c>
      <c r="G67" s="961">
        <f>SUMIFS($T67:$EW67,$T$2:$EW$2,G$2)</f>
        <v/>
      </c>
      <c r="H67" s="961">
        <f>SUMIFS($T67:$EW67,$T$2:$EW$2,H$2)</f>
        <v/>
      </c>
      <c r="I67" s="961">
        <f>SUMIFS($T67:$EW67,$T$2:$EW$2,I$2)</f>
        <v/>
      </c>
      <c r="J67" s="961">
        <f>SUMIFS($T67:$EW67,$T$2:$EW$2,J$2)</f>
        <v/>
      </c>
      <c r="K67" s="961">
        <f>SUMIFS($T67:$EW67,$T$2:$EW$2,K$2)</f>
        <v/>
      </c>
      <c r="L67" s="961">
        <f>SUMIFS($T67:$EW67,$T$2:$EW$2,L$2)</f>
        <v/>
      </c>
      <c r="M67" s="961">
        <f>SUMIFS($T67:$EW67,$T$2:$EW$2,M$2)</f>
        <v/>
      </c>
      <c r="N67" s="961">
        <f>SUMIFS($T67:$EW67,$T$2:$EW$2,N$2)</f>
        <v/>
      </c>
      <c r="O67" s="961">
        <f>SUMIFS($T67:$EW67,$T$2:$EW$2,O$2)</f>
        <v/>
      </c>
      <c r="P67" s="961">
        <f>SUMIFS($T67:$EW67,$T$2:$EW$2,P$2)</f>
        <v/>
      </c>
      <c r="R67" s="1044" t="inlineStr">
        <is>
          <t>Loan Funding</t>
        </is>
      </c>
      <c r="T67" s="961">
        <f>IF(T3=0,Inputs!J5,0)</f>
        <v/>
      </c>
      <c r="U67" s="961">
        <f>IF(U3=0,B61,0)</f>
        <v/>
      </c>
      <c r="V67" s="961">
        <f>IF(V3=0,C70,0)</f>
        <v/>
      </c>
      <c r="W67" s="961">
        <f>IF(W3=0,D70,0)</f>
        <v/>
      </c>
      <c r="X67" s="961">
        <f>IF(X3=0,F70,0)</f>
        <v/>
      </c>
      <c r="Y67" s="961">
        <f>IF(Y3=0,G70,0)</f>
        <v/>
      </c>
      <c r="Z67" s="961">
        <f>IF(Z3=0,H70,0)</f>
        <v/>
      </c>
      <c r="AA67" s="961">
        <f>IF(AA3=0,I70,0)</f>
        <v/>
      </c>
      <c r="AB67" s="961">
        <f>IF(AB3=0,J70,0)</f>
        <v/>
      </c>
      <c r="AC67" s="961">
        <f>IF(AC3=0,K70,0)</f>
        <v/>
      </c>
      <c r="AD67" s="961">
        <f>IF(AD3=0,L70,0)</f>
        <v/>
      </c>
      <c r="AE67" s="961">
        <f>IF(AE3=0,M70,0)</f>
        <v/>
      </c>
      <c r="AF67" s="961">
        <f>IF(AF3=0,N70,0)</f>
        <v/>
      </c>
      <c r="AG67" s="961">
        <f>IF(AG3=0,O70,0)</f>
        <v/>
      </c>
      <c r="AH67" s="961">
        <f>IF(AH3=0,P70,0)</f>
        <v/>
      </c>
      <c r="AI67" s="961">
        <f>IF(AI3=0,Q62,0)</f>
        <v/>
      </c>
      <c r="AJ67" s="961">
        <f>IF(AJ3=0,#REF!,0)</f>
        <v/>
      </c>
      <c r="AK67" s="961">
        <f>IF(AK3=0,#REF!,0)</f>
        <v/>
      </c>
      <c r="AL67" s="961">
        <f>IF(AL3=0,T61,0)</f>
        <v/>
      </c>
      <c r="AM67" s="961">
        <f>IF(AM3=0,U61,0)</f>
        <v/>
      </c>
      <c r="AN67" s="961">
        <f>IF(AN3=0,V61,0)</f>
        <v/>
      </c>
      <c r="AO67" s="961">
        <f>IF(AO3=0,W61,0)</f>
        <v/>
      </c>
      <c r="AP67" s="961">
        <f>IF(AP3=0,X61,0)</f>
        <v/>
      </c>
      <c r="AQ67" s="961">
        <f>IF(AQ3=0,Y61,0)</f>
        <v/>
      </c>
      <c r="AR67" s="961">
        <f>IF(AR3=0,Z61,0)</f>
        <v/>
      </c>
      <c r="AS67" s="961">
        <f>IF(AS3=0,AA61,0)</f>
        <v/>
      </c>
      <c r="AT67" s="961">
        <f>IF(AT3=0,AB61,0)</f>
        <v/>
      </c>
      <c r="AU67" s="961">
        <f>IF(AU3=0,AC61,0)</f>
        <v/>
      </c>
      <c r="AV67" s="961">
        <f>IF(AV3=0,AD61,0)</f>
        <v/>
      </c>
      <c r="AW67" s="961">
        <f>IF(AW3=0,AE61,0)</f>
        <v/>
      </c>
      <c r="AX67" s="961">
        <f>IF(AX3=0,AF61,0)</f>
        <v/>
      </c>
      <c r="AY67" s="961">
        <f>IF(AY3=0,AG61,0)</f>
        <v/>
      </c>
      <c r="AZ67" s="961">
        <f>IF(AZ3=0,AH61,0)</f>
        <v/>
      </c>
      <c r="BA67" s="961">
        <f>IF(BA3=0,AI61,0)</f>
        <v/>
      </c>
      <c r="BB67" s="961">
        <f>IF(BB3=0,AJ61,0)</f>
        <v/>
      </c>
      <c r="BC67" s="961">
        <f>IF(BC3=0,AK61,0)</f>
        <v/>
      </c>
      <c r="BD67" s="961">
        <f>IF(BD3=0,AL61,0)</f>
        <v/>
      </c>
      <c r="BE67" s="961">
        <f>IF(BE3=0,AM61,0)</f>
        <v/>
      </c>
      <c r="BF67" s="961">
        <f>IF(BF3=0,AN61,0)</f>
        <v/>
      </c>
      <c r="BG67" s="961">
        <f>IF(BG3=0,AO61,0)</f>
        <v/>
      </c>
      <c r="BH67" s="961">
        <f>IF(BH3=0,AP61,0)</f>
        <v/>
      </c>
      <c r="BI67" s="961">
        <f>IF(BI3=0,AQ61,0)</f>
        <v/>
      </c>
      <c r="BJ67" s="961">
        <f>IF(BJ3=0,AR61,0)</f>
        <v/>
      </c>
      <c r="BK67" s="961">
        <f>IF(BK3=0,AS61,0)</f>
        <v/>
      </c>
      <c r="BL67" s="961">
        <f>IF(BL3=0,AT61,0)</f>
        <v/>
      </c>
      <c r="BM67" s="961">
        <f>IF(BM3=0,AU61,0)</f>
        <v/>
      </c>
      <c r="BN67" s="961">
        <f>IF(BN3=0,AV61,0)</f>
        <v/>
      </c>
      <c r="BO67" s="961">
        <f>IF(BO3=0,AW61,0)</f>
        <v/>
      </c>
      <c r="BP67" s="961">
        <f>IF(BP3=0,AX61,0)</f>
        <v/>
      </c>
      <c r="BQ67" s="961">
        <f>IF(BQ3=0,AY61,0)</f>
        <v/>
      </c>
      <c r="BR67" s="961">
        <f>IF(BR3=0,AZ61,0)</f>
        <v/>
      </c>
      <c r="BS67" s="961">
        <f>IF(BS3=0,BA61,0)</f>
        <v/>
      </c>
      <c r="BT67" s="961">
        <f>IF(BT3=0,BB61,0)</f>
        <v/>
      </c>
      <c r="BU67" s="961">
        <f>IF(BU3=0,BC61,0)</f>
        <v/>
      </c>
      <c r="BV67" s="961">
        <f>IF(BV3=0,BD61,0)</f>
        <v/>
      </c>
      <c r="BW67" s="961">
        <f>IF(BW3=0,BE61,0)</f>
        <v/>
      </c>
      <c r="BX67" s="961">
        <f>IF(BX3=0,BF61,0)</f>
        <v/>
      </c>
      <c r="BY67" s="961">
        <f>IF(BY3=0,BG61,0)</f>
        <v/>
      </c>
      <c r="BZ67" s="961">
        <f>IF(BZ3=0,BH61,0)</f>
        <v/>
      </c>
      <c r="CA67" s="961">
        <f>IF(CA3=0,BI61,0)</f>
        <v/>
      </c>
      <c r="CB67" s="961">
        <f>IF(CB3=0,BJ61,0)</f>
        <v/>
      </c>
      <c r="CC67" s="961">
        <f>IF(CC3=0,BK61,0)</f>
        <v/>
      </c>
      <c r="CD67" s="961">
        <f>IF(CD3=0,BL61,0)</f>
        <v/>
      </c>
      <c r="CE67" s="961">
        <f>IF(CE3=0,BM61,0)</f>
        <v/>
      </c>
      <c r="CF67" s="961">
        <f>IF(CF3=0,BN61,0)</f>
        <v/>
      </c>
      <c r="CG67" s="961">
        <f>IF(CG3=0,BO61,0)</f>
        <v/>
      </c>
      <c r="CH67" s="961">
        <f>IF(CH3=0,BP61,0)</f>
        <v/>
      </c>
      <c r="CI67" s="961">
        <f>IF(CI3=0,BQ61,0)</f>
        <v/>
      </c>
      <c r="CJ67" s="961">
        <f>IF(CJ3=0,BR61,0)</f>
        <v/>
      </c>
      <c r="CK67" s="961">
        <f>IF(CK3=0,BS61,0)</f>
        <v/>
      </c>
      <c r="CL67" s="961">
        <f>IF(CL3=0,BT61,0)</f>
        <v/>
      </c>
      <c r="CM67" s="961">
        <f>IF(CM3=0,BU61,0)</f>
        <v/>
      </c>
      <c r="CN67" s="961">
        <f>IF(CN3=0,BV61,0)</f>
        <v/>
      </c>
      <c r="CO67" s="961">
        <f>IF(CO3=0,BW61,0)</f>
        <v/>
      </c>
      <c r="CP67" s="961">
        <f>IF(CP3=0,BX61,0)</f>
        <v/>
      </c>
      <c r="CQ67" s="961">
        <f>IF(CQ3=0,BY61,0)</f>
        <v/>
      </c>
      <c r="CR67" s="961">
        <f>IF(CR3=0,BZ61,0)</f>
        <v/>
      </c>
      <c r="CS67" s="961">
        <f>IF(CS3=0,CA61,0)</f>
        <v/>
      </c>
      <c r="CT67" s="961">
        <f>IF(CT3=0,CB61,0)</f>
        <v/>
      </c>
      <c r="CU67" s="961">
        <f>IF(CU3=0,CC61,0)</f>
        <v/>
      </c>
      <c r="CV67" s="961">
        <f>IF(CV3=0,CD61,0)</f>
        <v/>
      </c>
      <c r="CW67" s="961">
        <f>IF(CW3=0,CE61,0)</f>
        <v/>
      </c>
      <c r="CX67" s="961">
        <f>IF(CX3=0,CF61,0)</f>
        <v/>
      </c>
      <c r="CY67" s="961">
        <f>IF(CY3=0,CG61,0)</f>
        <v/>
      </c>
      <c r="CZ67" s="961">
        <f>IF(CZ3=0,CH61,0)</f>
        <v/>
      </c>
      <c r="DA67" s="961">
        <f>IF(DA3=0,CI61,0)</f>
        <v/>
      </c>
      <c r="DB67" s="961">
        <f>IF(DB3=0,CJ61,0)</f>
        <v/>
      </c>
      <c r="DC67" s="961">
        <f>IF(DC3=0,CK61,0)</f>
        <v/>
      </c>
      <c r="DD67" s="961">
        <f>IF(DD3=0,CL61,0)</f>
        <v/>
      </c>
      <c r="DE67" s="961">
        <f>IF(DE3=0,CM61,0)</f>
        <v/>
      </c>
      <c r="DF67" s="961">
        <f>IF(DF3=0,CN61,0)</f>
        <v/>
      </c>
      <c r="DG67" s="961">
        <f>IF(DG3=0,CO61,0)</f>
        <v/>
      </c>
      <c r="DH67" s="961">
        <f>IF(DH3=0,CP61,0)</f>
        <v/>
      </c>
      <c r="DI67" s="961">
        <f>IF(DI3=0,CQ61,0)</f>
        <v/>
      </c>
      <c r="DJ67" s="961">
        <f>IF(DJ3=0,CR61,0)</f>
        <v/>
      </c>
      <c r="DK67" s="961">
        <f>IF(DK3=0,CS61,0)</f>
        <v/>
      </c>
      <c r="DL67" s="961">
        <f>IF(DL3=0,CT61,0)</f>
        <v/>
      </c>
      <c r="DM67" s="961">
        <f>IF(DM3=0,CU61,0)</f>
        <v/>
      </c>
      <c r="DN67" s="961">
        <f>IF(DN3=0,CV61,0)</f>
        <v/>
      </c>
      <c r="DO67" s="961">
        <f>IF(DO3=0,CW61,0)</f>
        <v/>
      </c>
      <c r="DP67" s="961">
        <f>IF(DP3=0,CX61,0)</f>
        <v/>
      </c>
      <c r="DQ67" s="961">
        <f>IF(DQ3=0,CY61,0)</f>
        <v/>
      </c>
      <c r="DR67" s="961">
        <f>IF(DR3=0,CZ61,0)</f>
        <v/>
      </c>
      <c r="DS67" s="961">
        <f>IF(DS3=0,DA61,0)</f>
        <v/>
      </c>
      <c r="DT67" s="961">
        <f>IF(DT3=0,DB61,0)</f>
        <v/>
      </c>
      <c r="DU67" s="961">
        <f>IF(DU3=0,DC61,0)</f>
        <v/>
      </c>
      <c r="DV67" s="961">
        <f>IF(DV3=0,DD61,0)</f>
        <v/>
      </c>
      <c r="DW67" s="961">
        <f>IF(DW3=0,DE61,0)</f>
        <v/>
      </c>
      <c r="DX67" s="961">
        <f>IF(DX3=0,DF61,0)</f>
        <v/>
      </c>
      <c r="DY67" s="961">
        <f>IF(DY3=0,DG61,0)</f>
        <v/>
      </c>
      <c r="DZ67" s="961">
        <f>IF(DZ3=0,DH61,0)</f>
        <v/>
      </c>
      <c r="EA67" s="961">
        <f>IF(EA3=0,DI61,0)</f>
        <v/>
      </c>
      <c r="EB67" s="961">
        <f>IF(EB3=0,DJ61,0)</f>
        <v/>
      </c>
      <c r="EC67" s="961">
        <f>IF(EC3=0,DK61,0)</f>
        <v/>
      </c>
      <c r="ED67" s="961">
        <f>IF(ED3=0,DL61,0)</f>
        <v/>
      </c>
      <c r="EE67" s="961">
        <f>IF(EE3=0,DM61,0)</f>
        <v/>
      </c>
      <c r="EF67" s="961">
        <f>IF(EF3=0,DN61,0)</f>
        <v/>
      </c>
      <c r="EG67" s="961">
        <f>IF(EG3=0,DO61,0)</f>
        <v/>
      </c>
      <c r="EH67" s="961">
        <f>IF(EH3=0,DP61,0)</f>
        <v/>
      </c>
      <c r="EI67" s="961">
        <f>IF(EI3=0,DQ61,0)</f>
        <v/>
      </c>
      <c r="EJ67" s="961">
        <f>IF(EJ3=0,DR61,0)</f>
        <v/>
      </c>
      <c r="EK67" s="961">
        <f>IF(EK3=0,DS61,0)</f>
        <v/>
      </c>
      <c r="EL67" s="961">
        <f>IF(EL3=0,DT61,0)</f>
        <v/>
      </c>
      <c r="EM67" s="961">
        <f>IF(EM3=0,DU61,0)</f>
        <v/>
      </c>
      <c r="EN67" s="961">
        <f>IF(EN3=0,DV61,0)</f>
        <v/>
      </c>
      <c r="EO67" s="961">
        <f>IF(EO3=0,DW61,0)</f>
        <v/>
      </c>
      <c r="EP67" s="961">
        <f>IF(EP3=0,DX61,0)</f>
        <v/>
      </c>
      <c r="EQ67" s="961">
        <f>IF(EQ3=0,DY61,0)</f>
        <v/>
      </c>
      <c r="ER67" s="961">
        <f>IF(ER3=0,DZ61,0)</f>
        <v/>
      </c>
      <c r="ES67" s="961">
        <f>IF(ES3=0,EA61,0)</f>
        <v/>
      </c>
      <c r="ET67" s="961">
        <f>IF(ET3=0,EB61,0)</f>
        <v/>
      </c>
      <c r="EU67" s="961">
        <f>IF(EU3=0,EC61,0)</f>
        <v/>
      </c>
      <c r="EV67" s="961">
        <f>IF(EV3=0,ED61,0)</f>
        <v/>
      </c>
    </row>
    <row r="68" ht="15" customHeight="1" s="546">
      <c r="C68" s="759">
        <f>R68</f>
        <v/>
      </c>
      <c r="D68" s="982" t="n"/>
      <c r="E68" s="982" t="n"/>
      <c r="F68" s="961">
        <f>SUMIFS($T68:$EW68,$T$2:$EW$2,F$2)</f>
        <v/>
      </c>
      <c r="G68" s="961">
        <f>SUMIFS($U68:$EW68,$U$2:$EW$2,G$2)</f>
        <v/>
      </c>
      <c r="H68" s="961">
        <f>SUMIFS($U68:$EW68,$U$2:$EW$2,H$2)</f>
        <v/>
      </c>
      <c r="I68" s="961">
        <f>SUMIFS($U68:$EW68,$U$2:$EW$2,I$2)</f>
        <v/>
      </c>
      <c r="J68" s="961">
        <f>SUMIFS($U68:$EW68,$U$2:$EW$2,J$2)</f>
        <v/>
      </c>
      <c r="K68" s="961">
        <f>SUMIFS($U68:$EW68,$U$2:$EW$2,K$2)</f>
        <v/>
      </c>
      <c r="L68" s="961">
        <f>SUMIFS($U68:$EW68,$U$2:$EW$2,L$2)</f>
        <v/>
      </c>
      <c r="M68" s="961">
        <f>SUMIFS($U68:$EW68,$U$2:$EW$2,M$2)</f>
        <v/>
      </c>
      <c r="N68" s="961">
        <f>SUMIFS($U68:$EW68,$U$2:$EW$2,N$2)</f>
        <v/>
      </c>
      <c r="O68" s="961">
        <f>SUMIFS($U68:$EW68,$U$2:$EW$2,O$2)</f>
        <v/>
      </c>
      <c r="P68" s="961">
        <f>SUMIFS($U68:$EW68,$U$2:$EW$2,P$2)</f>
        <v/>
      </c>
      <c r="R68" s="1044" t="inlineStr">
        <is>
          <t>Debt Service</t>
        </is>
      </c>
      <c r="T68" s="961">
        <f>IF(OR(T3=0,T2&gt;Inputs!$E$20),0,-Inputs!$J$6)</f>
        <v/>
      </c>
      <c r="U68" s="961">
        <f>IF(OR(U3=0,U2&gt;Inputs!$E$20),0,-Inputs!$J$6)</f>
        <v/>
      </c>
      <c r="V68" s="961">
        <f>IF(OR(V3=0,V2&gt;Inputs!$E$20),0,-Inputs!$J$6)</f>
        <v/>
      </c>
      <c r="W68" s="961">
        <f>IF(OR(W3=0,W2&gt;Inputs!$E$20),0,-Inputs!$J$6)</f>
        <v/>
      </c>
      <c r="X68" s="961">
        <f>IF(OR(X3=0,X2&gt;Inputs!$E$20),0,-Inputs!$J$6)</f>
        <v/>
      </c>
      <c r="Y68" s="961">
        <f>IF(OR(Y3=0,Y2&gt;Inputs!$E$20),0,-Inputs!$J$6)</f>
        <v/>
      </c>
      <c r="Z68" s="961">
        <f>IF(OR(Z3=0,Z2&gt;Inputs!$E$20),0,-Inputs!$J$6)</f>
        <v/>
      </c>
      <c r="AA68" s="961">
        <f>IF(OR(AA3=0,AA2&gt;Inputs!$E$20),0,-Inputs!$J$6)</f>
        <v/>
      </c>
      <c r="AB68" s="961">
        <f>IF(OR(AB3=0,AB2&gt;Inputs!$E$20),0,-Inputs!$J$6)</f>
        <v/>
      </c>
      <c r="AC68" s="961">
        <f>IF(OR(AC3=0,AC2&gt;Inputs!$E$20),0,-Inputs!$J$6)</f>
        <v/>
      </c>
      <c r="AD68" s="961">
        <f>IF(OR(AD3=0,AD2&gt;Inputs!$E$20),0,-Inputs!$J$6)</f>
        <v/>
      </c>
      <c r="AE68" s="961">
        <f>IF(OR(AE3=0,AE2&gt;Inputs!$E$20),0,-Inputs!$J$6)</f>
        <v/>
      </c>
      <c r="AF68" s="961">
        <f>IF(OR(AF3=0,AF2&gt;Inputs!$E$20),0,-Inputs!$J$6)</f>
        <v/>
      </c>
      <c r="AG68" s="961">
        <f>IF(OR(AG3=0,AG2&gt;Inputs!$E$20),0,-Inputs!$J$6)</f>
        <v/>
      </c>
      <c r="AH68" s="961">
        <f>IF(OR(AH3=0,AH2&gt;Inputs!$E$20),0,-Inputs!$J$6)</f>
        <v/>
      </c>
      <c r="AI68" s="961">
        <f>IF(OR(AI3=0,AI2&gt;Inputs!$E$20),0,-Inputs!$J$6)</f>
        <v/>
      </c>
      <c r="AJ68" s="961">
        <f>IF(OR(AJ3=0,AJ2&gt;Inputs!$E$20),0,-Inputs!$J$6)</f>
        <v/>
      </c>
      <c r="AK68" s="961">
        <f>IF(OR(AK3=0,AK2&gt;Inputs!$E$20),0,-Inputs!$J$6)</f>
        <v/>
      </c>
      <c r="AL68" s="961">
        <f>IF(OR(AL3=0,AL2&gt;Inputs!$E$20),0,-Inputs!$J$6)</f>
        <v/>
      </c>
      <c r="AM68" s="961">
        <f>IF(OR(AM3=0,AM2&gt;Inputs!$E$20),0,-Inputs!$J$6)</f>
        <v/>
      </c>
      <c r="AN68" s="961">
        <f>IF(OR(AN3=0,AN2&gt;Inputs!$E$20),0,-Inputs!$J$6)</f>
        <v/>
      </c>
      <c r="AO68" s="961">
        <f>IF(OR(AO3=0,AO2&gt;Inputs!$E$20),0,-Inputs!$J$6)</f>
        <v/>
      </c>
      <c r="AP68" s="961">
        <f>IF(OR(AP3=0,AP2&gt;Inputs!$E$20),0,-Inputs!$J$6)</f>
        <v/>
      </c>
      <c r="AQ68" s="961">
        <f>IF(OR(AQ3=0,AQ2&gt;Inputs!$E$20),0,-Inputs!$J$6)</f>
        <v/>
      </c>
      <c r="AR68" s="961">
        <f>IF(OR(AR3=0,AR2&gt;Inputs!$E$20),0,-Inputs!$J$6)</f>
        <v/>
      </c>
      <c r="AS68" s="961">
        <f>IF(OR(AS3=0,AS2&gt;Inputs!$E$20),0,-Inputs!$J$6)</f>
        <v/>
      </c>
      <c r="AT68" s="961">
        <f>IF(OR(AT3=0,AT2&gt;Inputs!$E$20),0,-Inputs!$J$6)</f>
        <v/>
      </c>
      <c r="AU68" s="961">
        <f>IF(OR(AU3=0,AU2&gt;Inputs!$E$20),0,-Inputs!$J$6)</f>
        <v/>
      </c>
      <c r="AV68" s="961">
        <f>IF(OR(AV3=0,AV2&gt;Inputs!$E$20),0,-Inputs!$J$6)</f>
        <v/>
      </c>
      <c r="AW68" s="961">
        <f>IF(OR(AW3=0,AW2&gt;Inputs!$E$20),0,-Inputs!$J$6)</f>
        <v/>
      </c>
      <c r="AX68" s="961">
        <f>IF(OR(AX3=0,AX2&gt;Inputs!$E$20),0,-Inputs!$J$6)</f>
        <v/>
      </c>
      <c r="AY68" s="961">
        <f>IF(OR(AY3=0,AY2&gt;Inputs!$E$20),0,-Inputs!$J$6)</f>
        <v/>
      </c>
      <c r="AZ68" s="961">
        <f>IF(OR(AZ3=0,AZ2&gt;Inputs!$E$20),0,-Inputs!$J$6)</f>
        <v/>
      </c>
      <c r="BA68" s="961">
        <f>IF(OR(BA3=0,BA2&gt;Inputs!$E$20),0,-Inputs!$J$6)</f>
        <v/>
      </c>
      <c r="BB68" s="961">
        <f>IF(OR(BB3=0,BB2&gt;Inputs!$E$20),0,-Inputs!$J$6)</f>
        <v/>
      </c>
      <c r="BC68" s="961">
        <f>IF(OR(BC3=0,BC2&gt;Inputs!$E$20),0,-Inputs!$J$6)</f>
        <v/>
      </c>
      <c r="BD68" s="961">
        <f>IF(OR(BD3=0,BD2&gt;Inputs!$E$20),0,-Inputs!$J$6)</f>
        <v/>
      </c>
      <c r="BE68" s="961">
        <f>IF(OR(BE3=0,BE2&gt;Inputs!$E$20),0,-Inputs!$J$6)</f>
        <v/>
      </c>
      <c r="BF68" s="961">
        <f>IF(OR(BF3=0,BF2&gt;Inputs!$E$20),0,-Inputs!$J$6)</f>
        <v/>
      </c>
      <c r="BG68" s="961">
        <f>IF(OR(BG3=0,BG2&gt;Inputs!$E$20),0,-Inputs!$J$6)</f>
        <v/>
      </c>
      <c r="BH68" s="961">
        <f>IF(OR(BH3=0,BH2&gt;Inputs!$E$20),0,-Inputs!$J$6)</f>
        <v/>
      </c>
      <c r="BI68" s="961">
        <f>IF(OR(BI3=0,BI2&gt;Inputs!$E$20),0,-Inputs!$J$6)</f>
        <v/>
      </c>
      <c r="BJ68" s="961">
        <f>IF(OR(BJ3=0,BJ2&gt;Inputs!$E$20),0,-Inputs!$J$6)</f>
        <v/>
      </c>
      <c r="BK68" s="961">
        <f>IF(OR(BK3=0,BK2&gt;Inputs!$E$20),0,-Inputs!$J$6)</f>
        <v/>
      </c>
      <c r="BL68" s="961">
        <f>IF(OR(BL3=0,BL2&gt;Inputs!$E$20),0,-Inputs!$J$6)</f>
        <v/>
      </c>
      <c r="BM68" s="961">
        <f>IF(OR(BM3=0,BM2&gt;Inputs!$E$20),0,-Inputs!$J$6)</f>
        <v/>
      </c>
      <c r="BN68" s="961">
        <f>IF(OR(BN3=0,BN2&gt;Inputs!$E$20),0,-Inputs!$J$6)</f>
        <v/>
      </c>
      <c r="BO68" s="961">
        <f>IF(OR(BO3=0,BO2&gt;Inputs!$E$20),0,-Inputs!$J$6)</f>
        <v/>
      </c>
      <c r="BP68" s="961">
        <f>IF(OR(BP3=0,BP2&gt;Inputs!$E$20),0,-Inputs!$J$6)</f>
        <v/>
      </c>
      <c r="BQ68" s="961">
        <f>IF(OR(BQ3=0,BQ2&gt;Inputs!$E$20),0,-Inputs!$J$6)</f>
        <v/>
      </c>
      <c r="BR68" s="961">
        <f>IF(OR(BR3=0,BR2&gt;Inputs!$E$20),0,-Inputs!$J$6)</f>
        <v/>
      </c>
      <c r="BS68" s="961">
        <f>IF(OR(BS3=0,BS2&gt;Inputs!$E$20),0,-Inputs!$J$6)</f>
        <v/>
      </c>
      <c r="BT68" s="961">
        <f>IF(OR(BT3=0,BT2&gt;Inputs!$E$20),0,-Inputs!$J$6)</f>
        <v/>
      </c>
      <c r="BU68" s="961">
        <f>IF(OR(BU3=0,BU2&gt;Inputs!$E$20),0,-Inputs!$J$6)</f>
        <v/>
      </c>
      <c r="BV68" s="961">
        <f>IF(OR(BV3=0,BV2&gt;Inputs!$E$20),0,-Inputs!$J$6)</f>
        <v/>
      </c>
      <c r="BW68" s="961">
        <f>IF(OR(BW3=0,BW2&gt;Inputs!$E$20),0,-Inputs!$J$6)</f>
        <v/>
      </c>
      <c r="BX68" s="961">
        <f>IF(OR(BX3=0,BX2&gt;Inputs!$E$20),0,-Inputs!$J$6)</f>
        <v/>
      </c>
      <c r="BY68" s="961">
        <f>IF(OR(BY3=0,BY2&gt;Inputs!$E$20),0,-Inputs!$J$6)</f>
        <v/>
      </c>
      <c r="BZ68" s="961">
        <f>IF(OR(BZ3=0,BZ2&gt;Inputs!$E$20),0,-Inputs!$J$6)</f>
        <v/>
      </c>
      <c r="CA68" s="961">
        <f>IF(OR(CA3=0,CA2&gt;Inputs!$E$20),0,-Inputs!$J$6)</f>
        <v/>
      </c>
      <c r="CB68" s="961">
        <f>IF(OR(CB3=0,CB2&gt;Inputs!$E$20),0,-Inputs!$J$6)</f>
        <v/>
      </c>
      <c r="CC68" s="961">
        <f>IF(OR(CC3=0,CC2&gt;Inputs!$E$20),0,-Inputs!$J$6)</f>
        <v/>
      </c>
      <c r="CD68" s="961">
        <f>IF(OR(CD3=0,CD2&gt;Inputs!$E$20),0,-Inputs!$J$6)</f>
        <v/>
      </c>
      <c r="CE68" s="961">
        <f>IF(OR(CE3=0,CE2&gt;Inputs!$E$20),0,-Inputs!$J$6)</f>
        <v/>
      </c>
      <c r="CF68" s="961">
        <f>IF(OR(CF3=0,CF2&gt;Inputs!$E$20),0,-Inputs!$J$6)</f>
        <v/>
      </c>
      <c r="CG68" s="961">
        <f>IF(OR(CG3=0,CG2&gt;Inputs!$E$20),0,-Inputs!$J$6)</f>
        <v/>
      </c>
      <c r="CH68" s="961">
        <f>IF(OR(CH3=0,CH2&gt;Inputs!$E$20),0,-Inputs!$J$6)</f>
        <v/>
      </c>
      <c r="CI68" s="961">
        <f>IF(OR(CI3=0,CI2&gt;Inputs!$E$20),0,-Inputs!$J$6)</f>
        <v/>
      </c>
      <c r="CJ68" s="961">
        <f>IF(OR(CJ3=0,CJ2&gt;Inputs!$E$20),0,-Inputs!$J$6)</f>
        <v/>
      </c>
      <c r="CK68" s="961">
        <f>IF(OR(CK3=0,CK2&gt;Inputs!$E$20),0,-Inputs!$J$6)</f>
        <v/>
      </c>
      <c r="CL68" s="961">
        <f>IF(OR(CL3=0,CL2&gt;Inputs!$E$20),0,-Inputs!$J$6)</f>
        <v/>
      </c>
      <c r="CM68" s="961">
        <f>IF(OR(CM3=0,CM2&gt;Inputs!$E$20),0,-Inputs!$J$6)</f>
        <v/>
      </c>
      <c r="CN68" s="961">
        <f>IF(OR(CN3=0,CN2&gt;Inputs!$E$20),0,-Inputs!$J$6)</f>
        <v/>
      </c>
      <c r="CO68" s="961">
        <f>IF(OR(CO3=0,CO2&gt;Inputs!$E$20),0,-Inputs!$J$6)</f>
        <v/>
      </c>
      <c r="CP68" s="961">
        <f>IF(OR(CP3=0,CP2&gt;Inputs!$E$20),0,-Inputs!$J$6)</f>
        <v/>
      </c>
      <c r="CQ68" s="961">
        <f>IF(OR(CQ3=0,CQ2&gt;Inputs!$E$20),0,-Inputs!$J$6)</f>
        <v/>
      </c>
      <c r="CR68" s="961">
        <f>IF(OR(CR3=0,CR2&gt;Inputs!$E$20),0,-Inputs!$J$6)</f>
        <v/>
      </c>
      <c r="CS68" s="961">
        <f>IF(OR(CS3=0,CS2&gt;Inputs!$E$20),0,-Inputs!$J$6)</f>
        <v/>
      </c>
      <c r="CT68" s="961">
        <f>IF(OR(CT3=0,CT2&gt;Inputs!$E$20),0,-Inputs!$J$6)</f>
        <v/>
      </c>
      <c r="CU68" s="961">
        <f>IF(OR(CU3=0,CU2&gt;Inputs!$E$20),0,-Inputs!$J$6)</f>
        <v/>
      </c>
      <c r="CV68" s="961">
        <f>IF(OR(CV3=0,CV2&gt;Inputs!$E$20),0,-Inputs!$J$6)</f>
        <v/>
      </c>
      <c r="CW68" s="961">
        <f>IF(OR(CW3=0,CW2&gt;Inputs!$E$20),0,-Inputs!$J$6)</f>
        <v/>
      </c>
      <c r="CX68" s="961">
        <f>IF(OR(CX3=0,CX2&gt;Inputs!$E$20),0,-Inputs!$J$6)</f>
        <v/>
      </c>
      <c r="CY68" s="961">
        <f>IF(OR(CY3=0,CY2&gt;Inputs!$E$20),0,-Inputs!$J$6)</f>
        <v/>
      </c>
      <c r="CZ68" s="961">
        <f>IF(OR(CZ3=0,CZ2&gt;Inputs!$E$20),0,-Inputs!$J$6)</f>
        <v/>
      </c>
      <c r="DA68" s="961">
        <f>IF(OR(DA3=0,DA2&gt;Inputs!$E$20),0,-Inputs!$J$6)</f>
        <v/>
      </c>
      <c r="DB68" s="961">
        <f>IF(OR(DB3=0,DB2&gt;Inputs!$E$20),0,-Inputs!$J$6)</f>
        <v/>
      </c>
      <c r="DC68" s="961">
        <f>IF(OR(DC3=0,DC2&gt;Inputs!$E$20),0,-Inputs!$J$6)</f>
        <v/>
      </c>
      <c r="DD68" s="961">
        <f>IF(OR(DD3=0,DD2&gt;Inputs!$E$20),0,-Inputs!$J$6)</f>
        <v/>
      </c>
      <c r="DE68" s="961">
        <f>IF(OR(DE3=0,DE2&gt;Inputs!$E$20),0,-Inputs!$J$6)</f>
        <v/>
      </c>
      <c r="DF68" s="961">
        <f>IF(OR(DF3=0,DF2&gt;Inputs!$E$20),0,-Inputs!$J$6)</f>
        <v/>
      </c>
      <c r="DG68" s="961">
        <f>IF(OR(DG3=0,DG2&gt;Inputs!$E$20),0,-Inputs!$J$6)</f>
        <v/>
      </c>
      <c r="DH68" s="961">
        <f>IF(OR(DH3=0,DH2&gt;Inputs!$E$20),0,-Inputs!$J$6)</f>
        <v/>
      </c>
      <c r="DI68" s="961">
        <f>IF(OR(DI3=0,DI2&gt;Inputs!$E$20),0,-Inputs!$J$6)</f>
        <v/>
      </c>
      <c r="DJ68" s="961">
        <f>IF(OR(DJ3=0,DJ2&gt;Inputs!$E$20),0,-Inputs!$J$6)</f>
        <v/>
      </c>
      <c r="DK68" s="961">
        <f>IF(OR(DK3=0,DK2&gt;Inputs!$E$20),0,-Inputs!$J$6)</f>
        <v/>
      </c>
      <c r="DL68" s="961">
        <f>IF(OR(DL3=0,DL2&gt;Inputs!$E$20),0,-Inputs!$J$6)</f>
        <v/>
      </c>
      <c r="DM68" s="961">
        <f>IF(OR(DM3=0,DM2&gt;Inputs!$E$20),0,-Inputs!$J$6)</f>
        <v/>
      </c>
      <c r="DN68" s="961">
        <f>IF(OR(DN3=0,DN2&gt;Inputs!$E$20),0,-Inputs!$J$6)</f>
        <v/>
      </c>
      <c r="DO68" s="961">
        <f>IF(OR(DO3=0,DO2&gt;Inputs!$E$20),0,-Inputs!$J$6)</f>
        <v/>
      </c>
      <c r="DP68" s="961">
        <f>IF(OR(DP3=0,DP2&gt;Inputs!$E$20),0,-Inputs!$J$6)</f>
        <v/>
      </c>
      <c r="DQ68" s="961">
        <f>IF(OR(DQ3=0,DQ2&gt;Inputs!$E$20),0,-Inputs!$J$6)</f>
        <v/>
      </c>
      <c r="DR68" s="961">
        <f>IF(OR(DR3=0,DR2&gt;Inputs!$E$20),0,-Inputs!$J$6)</f>
        <v/>
      </c>
      <c r="DS68" s="961">
        <f>IF(OR(DS3=0,DS2&gt;Inputs!$E$20),0,-Inputs!$J$6)</f>
        <v/>
      </c>
      <c r="DT68" s="961">
        <f>IF(OR(DT3=0,DT2&gt;Inputs!$E$20),0,-Inputs!$J$6)</f>
        <v/>
      </c>
      <c r="DU68" s="961">
        <f>IF(OR(DU3=0,DU2&gt;Inputs!$E$20),0,-Inputs!$J$6)</f>
        <v/>
      </c>
      <c r="DV68" s="961">
        <f>IF(OR(DV3=0,DV2&gt;Inputs!$E$20),0,-Inputs!$J$6)</f>
        <v/>
      </c>
      <c r="DW68" s="961">
        <f>IF(OR(DW3=0,DW2&gt;Inputs!$E$20),0,-Inputs!$J$6)</f>
        <v/>
      </c>
      <c r="DX68" s="961">
        <f>IF(OR(DX3=0,DX2&gt;Inputs!$E$20),0,-Inputs!$J$6)</f>
        <v/>
      </c>
      <c r="DY68" s="961">
        <f>IF(OR(DY3=0,DY2&gt;Inputs!$E$20),0,-Inputs!$J$6)</f>
        <v/>
      </c>
      <c r="DZ68" s="961">
        <f>IF(OR(DZ3=0,DZ2&gt;Inputs!$E$20),0,-Inputs!$J$6)</f>
        <v/>
      </c>
      <c r="EA68" s="961">
        <f>IF(OR(EA3=0,EA2&gt;Inputs!$E$20),0,-Inputs!$J$6)</f>
        <v/>
      </c>
      <c r="EB68" s="961">
        <f>IF(OR(EB3=0,EB2&gt;Inputs!$E$20),0,-Inputs!$J$6)</f>
        <v/>
      </c>
      <c r="EC68" s="961">
        <f>IF(OR(EC3=0,EC2&gt;Inputs!$E$20),0,-Inputs!$J$6)</f>
        <v/>
      </c>
      <c r="ED68" s="961">
        <f>IF(OR(ED3=0,ED2&gt;Inputs!$E$20),0,-Inputs!$J$6)</f>
        <v/>
      </c>
      <c r="EE68" s="961">
        <f>IF(OR(EE3=0,EE2&gt;Inputs!$E$20),0,-Inputs!$J$6)</f>
        <v/>
      </c>
      <c r="EF68" s="961">
        <f>IF(OR(EF3=0,EF2&gt;Inputs!$E$20),0,-Inputs!$J$6)</f>
        <v/>
      </c>
      <c r="EG68" s="961">
        <f>IF(OR(EG3=0,EG2&gt;Inputs!$E$20),0,-Inputs!$J$6)</f>
        <v/>
      </c>
      <c r="EH68" s="961">
        <f>IF(OR(EH3=0,EH2&gt;Inputs!$E$20),0,-Inputs!$J$6)</f>
        <v/>
      </c>
      <c r="EI68" s="961">
        <f>IF(OR(EI3=0,EI2&gt;Inputs!$E$20),0,-Inputs!$J$6)</f>
        <v/>
      </c>
      <c r="EJ68" s="961">
        <f>IF(OR(EJ3=0,EJ2&gt;Inputs!$E$20),0,-Inputs!$J$6)</f>
        <v/>
      </c>
      <c r="EK68" s="961">
        <f>IF(OR(EK3=0,EK2&gt;Inputs!$E$20),0,-Inputs!$J$6)</f>
        <v/>
      </c>
      <c r="EL68" s="961">
        <f>IF(OR(EL3=0,EL2&gt;Inputs!$E$20),0,-Inputs!$J$6)</f>
        <v/>
      </c>
      <c r="EM68" s="961">
        <f>IF(OR(EM3=0,EM2&gt;Inputs!$E$20),0,-Inputs!$J$6)</f>
        <v/>
      </c>
      <c r="EN68" s="961">
        <f>IF(OR(EN3=0,EN2&gt;Inputs!$E$20),0,-Inputs!$J$6)</f>
        <v/>
      </c>
      <c r="EO68" s="961">
        <f>IF(OR(EO3=0,EO2&gt;Inputs!$E$20),0,-Inputs!$J$6)</f>
        <v/>
      </c>
      <c r="EP68" s="961">
        <f>IF(OR(EP3=0,EP2&gt;Inputs!$E$20),0,-Inputs!$J$6)</f>
        <v/>
      </c>
      <c r="EQ68" s="961">
        <f>IF(OR(EQ3=0,EQ2&gt;Inputs!$E$20),0,-Inputs!$J$6)</f>
        <v/>
      </c>
      <c r="ER68" s="961">
        <f>IF(OR(ER3=0,ER2&gt;Inputs!$E$20),0,-Inputs!$J$6)</f>
        <v/>
      </c>
      <c r="ES68" s="961">
        <f>IF(OR(ES3=0,ES2&gt;Inputs!$E$20),0,-Inputs!$J$6)</f>
        <v/>
      </c>
      <c r="ET68" s="961">
        <f>IF(OR(ET3=0,ET2&gt;Inputs!$E$20),0,-Inputs!$J$6)</f>
        <v/>
      </c>
      <c r="EU68" s="961">
        <f>IF(OR(EU3=0,EU2&gt;Inputs!$E$20),0,-Inputs!$J$6)</f>
        <v/>
      </c>
      <c r="EV68" s="961">
        <f>IF(OR(EV3=0,EV2&gt;Inputs!$E$20),0,-Inputs!$J$6)</f>
        <v/>
      </c>
    </row>
    <row r="69" ht="15" customHeight="1" s="546">
      <c r="C69" s="759">
        <f>R69</f>
        <v/>
      </c>
      <c r="E69" s="982" t="n"/>
      <c r="F69" s="961">
        <f>SUMIFS($T69:$EW69,$T$2:$EW$2,F$2)</f>
        <v/>
      </c>
      <c r="G69" s="961">
        <f>SUMIFS($U69:$EW69,$U$2:$EW$2,G$2)</f>
        <v/>
      </c>
      <c r="H69" s="961">
        <f>SUMIFS($U69:$EW69,$U$2:$EW$2,H$2)</f>
        <v/>
      </c>
      <c r="I69" s="961">
        <f>SUMIFS($U69:$EW69,$U$2:$EW$2,I$2)</f>
        <v/>
      </c>
      <c r="J69" s="961">
        <f>SUMIFS($U69:$EW69,$U$2:$EW$2,J$2)</f>
        <v/>
      </c>
      <c r="K69" s="961">
        <f>SUMIFS($U69:$EW69,$U$2:$EW$2,K$2)</f>
        <v/>
      </c>
      <c r="L69" s="961">
        <f>SUMIFS($U69:$EW69,$U$2:$EW$2,L$2)</f>
        <v/>
      </c>
      <c r="M69" s="961">
        <f>SUMIFS($U69:$EW69,$U$2:$EW$2,M$2)</f>
        <v/>
      </c>
      <c r="N69" s="961">
        <f>SUMIFS($U69:$EW69,$U$2:$EW$2,N$2)</f>
        <v/>
      </c>
      <c r="O69" s="961">
        <f>SUMIFS($U69:$EW69,$U$2:$EW$2,O$2)</f>
        <v/>
      </c>
      <c r="P69" s="961">
        <f>SUMIFS($U69:$EW69,$U$2:$EW$2,P$2)</f>
        <v/>
      </c>
      <c r="R69" s="1044" t="inlineStr">
        <is>
          <t>Interest</t>
        </is>
      </c>
      <c r="T69" s="961">
        <f>IF(T3&lt;=Inputs!$E$20*12,-T66*Inputs!$J$8/12,0)*365/360</f>
        <v/>
      </c>
      <c r="U69" s="961">
        <f>IF(U3&lt;=Inputs!$E$20*12,-U66*Inputs!$J$8/12,0)*365/360</f>
        <v/>
      </c>
      <c r="V69" s="961">
        <f>IF(V3&lt;=Inputs!$E$20*12,-V66*Inputs!$J$8/12,0)*365/360</f>
        <v/>
      </c>
      <c r="W69" s="961">
        <f>IF(W3&lt;=Inputs!$E$20*12,-W66*Inputs!$J$8/12,0)*365/360</f>
        <v/>
      </c>
      <c r="X69" s="961">
        <f>IF(X3&lt;=Inputs!$E$20*12,-X66*Inputs!$J$8/12,0)*365/360</f>
        <v/>
      </c>
      <c r="Y69" s="961">
        <f>IF(Y3&lt;=Inputs!$E$20*12,-Y66*Inputs!$J$8/12,0)*365/360</f>
        <v/>
      </c>
      <c r="Z69" s="961">
        <f>IF(Z3&lt;=Inputs!$E$20*12,-Z66*Inputs!$J$8/12,0)*365/360</f>
        <v/>
      </c>
      <c r="AA69" s="961">
        <f>IF(AA3&lt;=Inputs!$E$20*12,-AA66*Inputs!$J$8/12,0)*365/360</f>
        <v/>
      </c>
      <c r="AB69" s="961">
        <f>IF(AB3&lt;=Inputs!$E$20*12,-AB66*Inputs!$J$8/12,0)*365/360</f>
        <v/>
      </c>
      <c r="AC69" s="961">
        <f>IF(AC3&lt;=Inputs!$E$20*12,-AC66*Inputs!$J$8/12,0)*365/360</f>
        <v/>
      </c>
      <c r="AD69" s="961">
        <f>IF(AD3&lt;=Inputs!$E$20*12,-AD66*Inputs!$J$8/12,0)*365/360</f>
        <v/>
      </c>
      <c r="AE69" s="961">
        <f>IF(AE3&lt;=Inputs!$E$20*12,-AE66*Inputs!$J$8/12,0)*365/360</f>
        <v/>
      </c>
      <c r="AF69" s="961">
        <f>IF(AF3&lt;=Inputs!$E$20*12,-AF66*Inputs!$J$8/12,0)*365/360</f>
        <v/>
      </c>
      <c r="AG69" s="961">
        <f>IF(AG3&lt;=Inputs!$E$20*12,-AG66*Inputs!$J$8/12,0)*365/360</f>
        <v/>
      </c>
      <c r="AH69" s="961">
        <f>IF(AH3&lt;=Inputs!$E$20*12,-AH66*Inputs!$J$8/12,0)*365/360</f>
        <v/>
      </c>
      <c r="AI69" s="961">
        <f>IF(AI3&lt;=Inputs!$E$20*12,-AI66*Inputs!$J$8/12,0)*365/360</f>
        <v/>
      </c>
      <c r="AJ69" s="961">
        <f>IF(AJ3&lt;=Inputs!$E$20*12,-AJ66*Inputs!$J$8/12,0)*365/360</f>
        <v/>
      </c>
      <c r="AK69" s="961">
        <f>IF(AK3&lt;=Inputs!$E$20*12,-AK66*Inputs!$J$8/12,0)*365/360</f>
        <v/>
      </c>
      <c r="AL69" s="961">
        <f>IF(AL3&lt;=Inputs!$E$20*12,-AL66*Inputs!$J$8/12,0)*365/360</f>
        <v/>
      </c>
      <c r="AM69" s="961">
        <f>IF(AM3&lt;=Inputs!$E$20*12,-AM66*Inputs!$J$8/12,0)*365/360</f>
        <v/>
      </c>
      <c r="AN69" s="961">
        <f>IF(AN3&lt;=Inputs!$E$20*12,-AN66*Inputs!$J$8/12,0)*365/360</f>
        <v/>
      </c>
      <c r="AO69" s="961">
        <f>IF(AO3&lt;=Inputs!$E$20*12,-AO66*Inputs!$J$8/12,0)*365/360</f>
        <v/>
      </c>
      <c r="AP69" s="961">
        <f>IF(AP3&lt;=Inputs!$E$20*12,-AP66*Inputs!$J$8/12,0)*365/360</f>
        <v/>
      </c>
      <c r="AQ69" s="961">
        <f>IF(AQ3&lt;=Inputs!$E$20*12,-AQ66*Inputs!$J$8/12,0)*365/360</f>
        <v/>
      </c>
      <c r="AR69" s="961">
        <f>IF(AR3&lt;=Inputs!$E$20*12,-AR66*Inputs!$J$8/12,0)*365/360</f>
        <v/>
      </c>
      <c r="AS69" s="961">
        <f>IF(AS3&lt;=Inputs!$E$20*12,-AS66*Inputs!$J$8/12,0)*365/360</f>
        <v/>
      </c>
      <c r="AT69" s="961">
        <f>IF(AT3&lt;=Inputs!$E$20*12,-AT66*Inputs!$J$8/12,0)*365/360</f>
        <v/>
      </c>
      <c r="AU69" s="961">
        <f>IF(AU3&lt;=Inputs!$E$20*12,-AU66*Inputs!$J$8/12,0)*365/360</f>
        <v/>
      </c>
      <c r="AV69" s="961">
        <f>IF(AV3&lt;=Inputs!$E$20*12,-AV66*Inputs!$J$8/12,0)*365/360</f>
        <v/>
      </c>
      <c r="AW69" s="961">
        <f>IF(AW3&lt;=Inputs!$E$20*12,-AW66*Inputs!$J$8/12,0)*365/360</f>
        <v/>
      </c>
      <c r="AX69" s="961">
        <f>IF(AX3&lt;=Inputs!$E$20*12,-AX66*Inputs!$J$8/12,0)*365/360</f>
        <v/>
      </c>
      <c r="AY69" s="961">
        <f>IF(AY3&lt;=Inputs!$E$20*12,-AY66*Inputs!$J$8/12,0)*365/360</f>
        <v/>
      </c>
      <c r="AZ69" s="961">
        <f>IF(AZ3&lt;=Inputs!$E$20*12,-AZ66*Inputs!$J$8/12,0)*365/360</f>
        <v/>
      </c>
      <c r="BA69" s="961">
        <f>IF(BA3&lt;=Inputs!$E$20*12,-BA66*Inputs!$J$8/12,0)*365/360</f>
        <v/>
      </c>
      <c r="BB69" s="961">
        <f>IF(BB3&lt;=Inputs!$E$20*12,-BB66*Inputs!$J$8/12,0)*365/360</f>
        <v/>
      </c>
      <c r="BC69" s="961">
        <f>IF(BC3&lt;=Inputs!$E$20*12,-BC66*Inputs!$J$8/12,0)*365/360</f>
        <v/>
      </c>
      <c r="BD69" s="961">
        <f>IF(BD3&lt;=Inputs!$E$20*12,-BD66*Inputs!$J$8/12,0)*365/360</f>
        <v/>
      </c>
      <c r="BE69" s="961">
        <f>IF(BE3&lt;=Inputs!$E$20*12,-BE66*Inputs!$J$8/12,0)*365/360</f>
        <v/>
      </c>
      <c r="BF69" s="961">
        <f>IF(BF3&lt;=Inputs!$E$20*12,-BF66*Inputs!$J$8/12,0)*365/360</f>
        <v/>
      </c>
      <c r="BG69" s="961">
        <f>IF(BG3&lt;=Inputs!$E$20*12,-BG66*Inputs!$J$8/12,0)*365/360</f>
        <v/>
      </c>
      <c r="BH69" s="961">
        <f>IF(BH3&lt;=Inputs!$E$20*12,-BH66*Inputs!$J$8/12,0)*365/360</f>
        <v/>
      </c>
      <c r="BI69" s="961">
        <f>IF(BI3&lt;=Inputs!$E$20*12,-BI66*Inputs!$J$8/12,0)*365/360</f>
        <v/>
      </c>
      <c r="BJ69" s="961">
        <f>IF(BJ3&lt;=Inputs!$E$20*12,-BJ66*Inputs!$J$8/12,0)*365/360</f>
        <v/>
      </c>
      <c r="BK69" s="961">
        <f>IF(BK3&lt;=Inputs!$E$20*12,-BK66*Inputs!$J$8/12,0)*365/360</f>
        <v/>
      </c>
      <c r="BL69" s="961">
        <f>IF(BL3&lt;=Inputs!$E$20*12,-BL66*Inputs!$J$8/12,0)*365/360</f>
        <v/>
      </c>
      <c r="BM69" s="961">
        <f>IF(BM3&lt;=Inputs!$E$20*12,-BM66*Inputs!$J$8/12,0)*365/360</f>
        <v/>
      </c>
      <c r="BN69" s="961">
        <f>IF(BN3&lt;=Inputs!$E$20*12,-BN66*Inputs!$J$8/12,0)*365/360</f>
        <v/>
      </c>
      <c r="BO69" s="961">
        <f>IF(BO3&lt;=Inputs!$E$20*12,-BO66*Inputs!$J$8/12,0)*365/360</f>
        <v/>
      </c>
      <c r="BP69" s="961">
        <f>IF(BP3&lt;=Inputs!$E$20*12,-BP66*Inputs!$J$8/12,0)*365/360</f>
        <v/>
      </c>
      <c r="BQ69" s="961">
        <f>IF(BQ3&lt;=Inputs!$E$20*12,-BQ66*Inputs!$J$8/12,0)*365/360</f>
        <v/>
      </c>
      <c r="BR69" s="961">
        <f>IF(BR3&lt;=Inputs!$E$20*12,-BR66*Inputs!$J$8/12,0)*365/360</f>
        <v/>
      </c>
      <c r="BS69" s="961">
        <f>IF(BS3&lt;=Inputs!$E$20*12,-BS66*Inputs!$J$8/12,0)*365/360</f>
        <v/>
      </c>
      <c r="BT69" s="961">
        <f>IF(BT3&lt;=Inputs!$E$20*12,-BT66*Inputs!$J$8/12,0)*365/360</f>
        <v/>
      </c>
      <c r="BU69" s="961">
        <f>IF(BU3&lt;=Inputs!$E$20*12,-BU66*Inputs!$J$8/12,0)*365/360</f>
        <v/>
      </c>
      <c r="BV69" s="961">
        <f>IF(BV3&lt;=Inputs!$E$20*12,-BV66*Inputs!$J$8/12,0)*365/360</f>
        <v/>
      </c>
      <c r="BW69" s="961">
        <f>IF(BW3&lt;=Inputs!$E$20*12,-BW66*Inputs!$J$8/12,0)*365/360</f>
        <v/>
      </c>
      <c r="BX69" s="961">
        <f>IF(BX3&lt;=Inputs!$E$20*12,-BX66*Inputs!$J$8/12,0)*365/360</f>
        <v/>
      </c>
      <c r="BY69" s="961">
        <f>IF(BY3&lt;=Inputs!$E$20*12,-BY66*Inputs!$J$8/12,0)*365/360</f>
        <v/>
      </c>
      <c r="BZ69" s="961">
        <f>IF(BZ3&lt;=Inputs!$E$20*12,-BZ66*Inputs!$J$8/12,0)*365/360</f>
        <v/>
      </c>
      <c r="CA69" s="961">
        <f>IF(CA3&lt;=Inputs!$E$20*12,-CA66*Inputs!$J$8/12,0)*365/360</f>
        <v/>
      </c>
      <c r="CB69" s="961">
        <f>IF(CB3&lt;=Inputs!$E$20*12,-CB66*Inputs!$J$8/12,0)*365/360</f>
        <v/>
      </c>
      <c r="CC69" s="961">
        <f>IF(CC3&lt;=Inputs!$E$20*12,-CC66*Inputs!$J$8/12,0)*365/360</f>
        <v/>
      </c>
      <c r="CD69" s="961">
        <f>IF(CD3&lt;=Inputs!$E$20*12,-CD66*Inputs!$J$8/12,0)*365/360</f>
        <v/>
      </c>
      <c r="CE69" s="961">
        <f>IF(CE3&lt;=Inputs!$E$20*12,-CE66*Inputs!$J$8/12,0)*365/360</f>
        <v/>
      </c>
      <c r="CF69" s="961">
        <f>IF(CF3&lt;=Inputs!$E$20*12,-CF66*Inputs!$J$8/12,0)*365/360</f>
        <v/>
      </c>
      <c r="CG69" s="961">
        <f>IF(CG3&lt;=Inputs!$E$20*12,-CG66*Inputs!$J$8/12,0)*365/360</f>
        <v/>
      </c>
      <c r="CH69" s="961">
        <f>IF(CH3&lt;=Inputs!$E$20*12,-CH66*Inputs!$J$8/12,0)*365/360</f>
        <v/>
      </c>
      <c r="CI69" s="961">
        <f>IF(CI3&lt;=Inputs!$E$20*12,-CI66*Inputs!$J$8/12,0)*365/360</f>
        <v/>
      </c>
      <c r="CJ69" s="961">
        <f>IF(CJ3&lt;=Inputs!$E$20*12,-CJ66*Inputs!$J$8/12,0)*365/360</f>
        <v/>
      </c>
      <c r="CK69" s="961">
        <f>IF(CK3&lt;=Inputs!$E$20*12,-CK66*Inputs!$J$8/12,0)*365/360</f>
        <v/>
      </c>
      <c r="CL69" s="961">
        <f>IF(CL3&lt;=Inputs!$E$20*12,-CL66*Inputs!$J$8/12,0)*365/360</f>
        <v/>
      </c>
      <c r="CM69" s="961">
        <f>IF(CM3&lt;=Inputs!$E$20*12,-CM66*Inputs!$J$8/12,0)*365/360</f>
        <v/>
      </c>
      <c r="CN69" s="961">
        <f>IF(CN3&lt;=Inputs!$E$20*12,-CN66*Inputs!$J$8/12,0)*365/360</f>
        <v/>
      </c>
      <c r="CO69" s="961">
        <f>IF(CO3&lt;=Inputs!$E$20*12,-CO66*Inputs!$J$8/12,0)*365/360</f>
        <v/>
      </c>
      <c r="CP69" s="961">
        <f>IF(CP3&lt;=Inputs!$E$20*12,-CP66*Inputs!$J$8/12,0)*365/360</f>
        <v/>
      </c>
      <c r="CQ69" s="961">
        <f>IF(CQ3&lt;=Inputs!$E$20*12,-CQ66*Inputs!$J$8/12,0)*365/360</f>
        <v/>
      </c>
      <c r="CR69" s="961">
        <f>IF(CR3&lt;=Inputs!$E$20*12,-CR66*Inputs!$J$8/12,0)*365/360</f>
        <v/>
      </c>
      <c r="CS69" s="961">
        <f>IF(CS3&lt;=Inputs!$E$20*12,-CS66*Inputs!$J$8/12,0)*365/360</f>
        <v/>
      </c>
      <c r="CT69" s="961">
        <f>IF(CT3&lt;=Inputs!$E$20*12,-CT66*Inputs!$J$8/12,0)*365/360</f>
        <v/>
      </c>
      <c r="CU69" s="961">
        <f>IF(CU3&lt;=Inputs!$E$20*12,-CU66*Inputs!$J$8/12,0)*365/360</f>
        <v/>
      </c>
      <c r="CV69" s="961">
        <f>IF(CV3&lt;=Inputs!$E$20*12,-CV66*Inputs!$J$8/12,0)*365/360</f>
        <v/>
      </c>
      <c r="CW69" s="961">
        <f>IF(CW3&lt;=Inputs!$E$20*12,-CW66*Inputs!$J$8/12,0)*365/360</f>
        <v/>
      </c>
      <c r="CX69" s="961">
        <f>IF(CX3&lt;=Inputs!$E$20*12,-CX66*Inputs!$J$8/12,0)*365/360</f>
        <v/>
      </c>
      <c r="CY69" s="961">
        <f>IF(CY3&lt;=Inputs!$E$20*12,-CY66*Inputs!$J$8/12,0)*365/360</f>
        <v/>
      </c>
      <c r="CZ69" s="961">
        <f>IF(CZ3&lt;=Inputs!$E$20*12,-CZ66*Inputs!$J$8/12,0)*365/360</f>
        <v/>
      </c>
      <c r="DA69" s="961">
        <f>IF(DA3&lt;=Inputs!$E$20*12,-DA66*Inputs!$J$8/12,0)*365/360</f>
        <v/>
      </c>
      <c r="DB69" s="961">
        <f>IF(DB3&lt;=Inputs!$E$20*12,-DB66*Inputs!$J$8/12,0)*365/360</f>
        <v/>
      </c>
      <c r="DC69" s="961">
        <f>IF(DC3&lt;=Inputs!$E$20*12,-DC66*Inputs!$J$8/12,0)*365/360</f>
        <v/>
      </c>
      <c r="DD69" s="961">
        <f>IF(DD3&lt;=Inputs!$E$20*12,-DD66*Inputs!$J$8/12,0)*365/360</f>
        <v/>
      </c>
      <c r="DE69" s="961">
        <f>IF(DE3&lt;=Inputs!$E$20*12,-DE66*Inputs!$J$8/12,0)*365/360</f>
        <v/>
      </c>
      <c r="DF69" s="961">
        <f>IF(DF3&lt;=Inputs!$E$20*12,-DF66*Inputs!$J$8/12,0)*365/360</f>
        <v/>
      </c>
      <c r="DG69" s="961">
        <f>IF(DG3&lt;=Inputs!$E$20*12,-DG66*Inputs!$J$8/12,0)*365/360</f>
        <v/>
      </c>
      <c r="DH69" s="961">
        <f>IF(DH3&lt;=Inputs!$E$20*12,-DH66*Inputs!$J$8/12,0)*365/360</f>
        <v/>
      </c>
      <c r="DI69" s="961">
        <f>IF(DI3&lt;=Inputs!$E$20*12,-DI66*Inputs!$J$8/12,0)*365/360</f>
        <v/>
      </c>
      <c r="DJ69" s="961">
        <f>IF(DJ3&lt;=Inputs!$E$20*12,-DJ66*Inputs!$J$8/12,0)*365/360</f>
        <v/>
      </c>
      <c r="DK69" s="961">
        <f>IF(DK3&lt;=Inputs!$E$20*12,-DK66*Inputs!$J$8/12,0)*365/360</f>
        <v/>
      </c>
      <c r="DL69" s="961">
        <f>IF(DL3&lt;=Inputs!$E$20*12,-DL66*Inputs!$J$8/12,0)*365/360</f>
        <v/>
      </c>
      <c r="DM69" s="961">
        <f>IF(DM3&lt;=Inputs!$E$20*12,-DM66*Inputs!$J$8/12,0)*365/360</f>
        <v/>
      </c>
      <c r="DN69" s="961">
        <f>IF(DN3&lt;=Inputs!$E$20*12,-DN66*Inputs!$J$8/12,0)*365/360</f>
        <v/>
      </c>
      <c r="DO69" s="961">
        <f>IF(DO3&lt;=Inputs!$E$20*12,-DO66*Inputs!$J$8/12,0)*365/360</f>
        <v/>
      </c>
      <c r="DP69" s="961">
        <f>IF(DP3&lt;=Inputs!$E$20*12,-DP66*Inputs!$J$8/12,0)*365/360</f>
        <v/>
      </c>
      <c r="DQ69" s="961">
        <f>IF(DQ3&lt;=Inputs!$E$20*12,-DQ66*Inputs!$J$8/12,0)*365/360</f>
        <v/>
      </c>
      <c r="DR69" s="961">
        <f>IF(DR3&lt;=Inputs!$E$20*12,-DR66*Inputs!$J$8/12,0)*365/360</f>
        <v/>
      </c>
      <c r="DS69" s="961">
        <f>IF(DS3&lt;=Inputs!$E$20*12,-DS66*Inputs!$J$8/12,0)*365/360</f>
        <v/>
      </c>
      <c r="DT69" s="961">
        <f>IF(DT3&lt;=Inputs!$E$20*12,-DT66*Inputs!$J$8/12,0)*365/360</f>
        <v/>
      </c>
      <c r="DU69" s="961">
        <f>IF(DU3&lt;=Inputs!$E$20*12,-DU66*Inputs!$J$8/12,0)*365/360</f>
        <v/>
      </c>
      <c r="DV69" s="961">
        <f>IF(DV3&lt;=Inputs!$E$20*12,-DV66*Inputs!$J$8/12,0)*365/360</f>
        <v/>
      </c>
      <c r="DW69" s="961">
        <f>IF(DW3&lt;=Inputs!$E$20*12,-DW66*Inputs!$J$8/12,0)*365/360</f>
        <v/>
      </c>
      <c r="DX69" s="961">
        <f>IF(DX3&lt;=Inputs!$E$20*12,-DX66*Inputs!$J$8/12,0)*365/360</f>
        <v/>
      </c>
      <c r="DY69" s="961">
        <f>IF(DY3&lt;=Inputs!$E$20*12,-DY66*Inputs!$J$8/12,0)*365/360</f>
        <v/>
      </c>
      <c r="DZ69" s="961">
        <f>IF(DZ3&lt;=Inputs!$E$20*12,-DZ66*Inputs!$J$8/12,0)*365/360</f>
        <v/>
      </c>
      <c r="EA69" s="961">
        <f>IF(EA3&lt;=Inputs!$E$20*12,-EA66*Inputs!$J$8/12,0)*365/360</f>
        <v/>
      </c>
      <c r="EB69" s="961">
        <f>IF(EB3&lt;=Inputs!$E$20*12,-EB66*Inputs!$J$8/12,0)*365/360</f>
        <v/>
      </c>
      <c r="EC69" s="961">
        <f>IF(EC3&lt;=Inputs!$E$20*12,-EC66*Inputs!$J$8/12,0)*365/360</f>
        <v/>
      </c>
      <c r="ED69" s="961">
        <f>IF(ED3&lt;=Inputs!$E$20*12,-ED66*Inputs!$J$8/12,0)*365/360</f>
        <v/>
      </c>
      <c r="EE69" s="961">
        <f>IF(EE3&lt;=Inputs!$E$20*12,-EE66*Inputs!$J$8/12,0)*365/360</f>
        <v/>
      </c>
      <c r="EF69" s="961">
        <f>IF(EF3&lt;=Inputs!$E$20*12,-EF66*Inputs!$J$8/12,0)*365/360</f>
        <v/>
      </c>
      <c r="EG69" s="961">
        <f>IF(EG3&lt;=Inputs!$E$20*12,-EG66*Inputs!$J$8/12,0)*365/360</f>
        <v/>
      </c>
      <c r="EH69" s="961">
        <f>IF(EH3&lt;=Inputs!$E$20*12,-EH66*Inputs!$J$8/12,0)*365/360</f>
        <v/>
      </c>
      <c r="EI69" s="961">
        <f>IF(EI3&lt;=Inputs!$E$20*12,-EI66*Inputs!$J$8/12,0)*365/360</f>
        <v/>
      </c>
      <c r="EJ69" s="961">
        <f>IF(EJ3&lt;=Inputs!$E$20*12,-EJ66*Inputs!$J$8/12,0)*365/360</f>
        <v/>
      </c>
      <c r="EK69" s="961">
        <f>IF(EK3&lt;=Inputs!$E$20*12,-EK66*Inputs!$J$8/12,0)*365/360</f>
        <v/>
      </c>
      <c r="EL69" s="961">
        <f>IF(EL3&lt;=Inputs!$E$20*12,-EL66*Inputs!$J$8/12,0)*365/360</f>
        <v/>
      </c>
      <c r="EM69" s="961">
        <f>IF(EM3&lt;=Inputs!$E$20*12,-EM66*Inputs!$J$8/12,0)*365/360</f>
        <v/>
      </c>
      <c r="EN69" s="961">
        <f>IF(EN3&lt;=Inputs!$E$20*12,-EN66*Inputs!$J$8/12,0)*365/360</f>
        <v/>
      </c>
      <c r="EO69" s="961">
        <f>IF(EO3&lt;=Inputs!$E$20*12,-EO66*Inputs!$J$8/12,0)*365/360</f>
        <v/>
      </c>
      <c r="EP69" s="961">
        <f>IF(EP3&lt;=Inputs!$E$20*12,-EP66*Inputs!$J$8/12,0)*365/360</f>
        <v/>
      </c>
      <c r="EQ69" s="961">
        <f>IF(EQ3&lt;=Inputs!$E$20*12,-EQ66*Inputs!$J$8/12,0)*365/360</f>
        <v/>
      </c>
      <c r="ER69" s="961">
        <f>IF(ER3&lt;=Inputs!$E$20*12,-ER66*Inputs!$J$8/12,0)*365/360</f>
        <v/>
      </c>
      <c r="ES69" s="961">
        <f>IF(ES3&lt;=Inputs!$E$20*12,-ES66*Inputs!$J$8/12,0)*365/360</f>
        <v/>
      </c>
      <c r="ET69" s="961">
        <f>IF(ET3&lt;=Inputs!$E$20*12,-ET66*Inputs!$J$8/12,0)*365/360</f>
        <v/>
      </c>
      <c r="EU69" s="961">
        <f>IF(EU3&lt;=Inputs!$E$20*12,-EU66*Inputs!$J$8/12,0)*365/360</f>
        <v/>
      </c>
      <c r="EV69" s="961">
        <f>IF(EV3&lt;=Inputs!$E$20*12,-EV66*Inputs!$J$8/12,0)*365/360</f>
        <v/>
      </c>
    </row>
    <row r="70" ht="15" customHeight="1" s="546">
      <c r="C70" s="759">
        <f>R70</f>
        <v/>
      </c>
      <c r="D70" s="1045" t="n"/>
      <c r="E70" s="982" t="n"/>
      <c r="F70" s="961">
        <f>SUMIFS($T70:$EW70,$T$2:$EW$2,F$2)</f>
        <v/>
      </c>
      <c r="G70" s="961">
        <f>SUMIFS($U70:$EW70,$U$2:$EW$2,G$2)</f>
        <v/>
      </c>
      <c r="H70" s="961">
        <f>SUMIFS($U70:$EW70,$U$2:$EW$2,H$2)</f>
        <v/>
      </c>
      <c r="I70" s="961">
        <f>SUMIFS($U70:$EW70,$U$2:$EW$2,I$2)</f>
        <v/>
      </c>
      <c r="J70" s="961">
        <f>SUMIFS($U70:$EW70,$U$2:$EW$2,J$2)</f>
        <v/>
      </c>
      <c r="K70" s="961">
        <f>SUMIFS($U70:$EW70,$U$2:$EW$2,K$2)</f>
        <v/>
      </c>
      <c r="L70" s="961">
        <f>SUMIFS($U70:$EW70,$U$2:$EW$2,L$2)</f>
        <v/>
      </c>
      <c r="M70" s="961">
        <f>SUMIFS($U70:$EW70,$U$2:$EW$2,M$2)</f>
        <v/>
      </c>
      <c r="N70" s="961">
        <f>SUMIFS($U70:$EW70,$U$2:$EW$2,N$2)</f>
        <v/>
      </c>
      <c r="O70" s="961">
        <f>SUMIFS($U70:$EW70,$U$2:$EW$2,O$2)</f>
        <v/>
      </c>
      <c r="P70" s="961">
        <f>SUMIFS($U70:$EW70,$U$2:$EW$2,P$2)</f>
        <v/>
      </c>
      <c r="R70" s="1046" t="inlineStr">
        <is>
          <t>Amort</t>
        </is>
      </c>
      <c r="T70" s="961">
        <f>T68-T69</f>
        <v/>
      </c>
      <c r="U70" s="961">
        <f>U68-U69</f>
        <v/>
      </c>
      <c r="V70" s="961">
        <f>V68-V69</f>
        <v/>
      </c>
      <c r="W70" s="961">
        <f>W68-W69</f>
        <v/>
      </c>
      <c r="X70" s="961">
        <f>X68-X69</f>
        <v/>
      </c>
      <c r="Y70" s="961">
        <f>Y68-Y69</f>
        <v/>
      </c>
      <c r="Z70" s="961">
        <f>Z68-Z69</f>
        <v/>
      </c>
      <c r="AA70" s="961">
        <f>AA68-AA69</f>
        <v/>
      </c>
      <c r="AB70" s="961">
        <f>AB68-AB69</f>
        <v/>
      </c>
      <c r="AC70" s="961">
        <f>AC68-AC69</f>
        <v/>
      </c>
      <c r="AD70" s="961">
        <f>AD68-AD69</f>
        <v/>
      </c>
      <c r="AE70" s="961">
        <f>AE68-AE69</f>
        <v/>
      </c>
      <c r="AF70" s="961">
        <f>AF68-AF69</f>
        <v/>
      </c>
      <c r="AG70" s="961">
        <f>AG68-AG69</f>
        <v/>
      </c>
      <c r="AH70" s="961">
        <f>AH68-AH69</f>
        <v/>
      </c>
      <c r="AI70" s="961">
        <f>AI68-AI69</f>
        <v/>
      </c>
      <c r="AJ70" s="961">
        <f>AJ68-AJ69</f>
        <v/>
      </c>
      <c r="AK70" s="961">
        <f>AK68-AK69</f>
        <v/>
      </c>
      <c r="AL70" s="961">
        <f>AL68-AL69</f>
        <v/>
      </c>
      <c r="AM70" s="961">
        <f>AM68-AM69</f>
        <v/>
      </c>
      <c r="AN70" s="961">
        <f>AN68-AN69</f>
        <v/>
      </c>
      <c r="AO70" s="961">
        <f>AO68-AO69</f>
        <v/>
      </c>
      <c r="AP70" s="961">
        <f>AP68-AP69</f>
        <v/>
      </c>
      <c r="AQ70" s="961">
        <f>AQ68-AQ69</f>
        <v/>
      </c>
      <c r="AR70" s="961">
        <f>AR68-AR69</f>
        <v/>
      </c>
      <c r="AS70" s="961">
        <f>AS68-AS69</f>
        <v/>
      </c>
      <c r="AT70" s="961">
        <f>AT68-AT69</f>
        <v/>
      </c>
      <c r="AU70" s="961">
        <f>AU68-AU69</f>
        <v/>
      </c>
      <c r="AV70" s="961">
        <f>AV68-AV69</f>
        <v/>
      </c>
      <c r="AW70" s="961">
        <f>AW68-AW69</f>
        <v/>
      </c>
      <c r="AX70" s="961">
        <f>AX68-AX69</f>
        <v/>
      </c>
      <c r="AY70" s="961">
        <f>AY68-AY69</f>
        <v/>
      </c>
      <c r="AZ70" s="961">
        <f>AZ68-AZ69</f>
        <v/>
      </c>
      <c r="BA70" s="961">
        <f>BA68-BA69</f>
        <v/>
      </c>
      <c r="BB70" s="961">
        <f>BB68-BB69</f>
        <v/>
      </c>
      <c r="BC70" s="961">
        <f>BC68-BC69</f>
        <v/>
      </c>
      <c r="BD70" s="961">
        <f>BD68-BD69</f>
        <v/>
      </c>
      <c r="BE70" s="961">
        <f>BE68-BE69</f>
        <v/>
      </c>
      <c r="BF70" s="961">
        <f>BF68-BF69</f>
        <v/>
      </c>
      <c r="BG70" s="961">
        <f>BG68-BG69</f>
        <v/>
      </c>
      <c r="BH70" s="961">
        <f>BH68-BH69</f>
        <v/>
      </c>
      <c r="BI70" s="961">
        <f>BI68-BI69</f>
        <v/>
      </c>
      <c r="BJ70" s="961">
        <f>BJ68-BJ69</f>
        <v/>
      </c>
      <c r="BK70" s="961">
        <f>BK68-BK69</f>
        <v/>
      </c>
      <c r="BL70" s="961">
        <f>BL68-BL69</f>
        <v/>
      </c>
      <c r="BM70" s="961">
        <f>BM68-BM69</f>
        <v/>
      </c>
      <c r="BN70" s="961">
        <f>BN68-BN69</f>
        <v/>
      </c>
      <c r="BO70" s="961">
        <f>BO68-BO69</f>
        <v/>
      </c>
      <c r="BP70" s="961">
        <f>BP68-BP69</f>
        <v/>
      </c>
      <c r="BQ70" s="961">
        <f>BQ68-BQ69</f>
        <v/>
      </c>
      <c r="BR70" s="961">
        <f>BR68-BR69</f>
        <v/>
      </c>
      <c r="BS70" s="961">
        <f>BS68-BS69</f>
        <v/>
      </c>
      <c r="BT70" s="961">
        <f>BT68-BT69</f>
        <v/>
      </c>
      <c r="BU70" s="961">
        <f>BU68-BU69</f>
        <v/>
      </c>
      <c r="BV70" s="961">
        <f>BV68-BV69</f>
        <v/>
      </c>
      <c r="BW70" s="961">
        <f>BW68-BW69</f>
        <v/>
      </c>
      <c r="BX70" s="961">
        <f>BX68-BX69</f>
        <v/>
      </c>
      <c r="BY70" s="961">
        <f>BY68-BY69</f>
        <v/>
      </c>
      <c r="BZ70" s="961">
        <f>BZ68-BZ69</f>
        <v/>
      </c>
      <c r="CA70" s="961">
        <f>CA68-CA69</f>
        <v/>
      </c>
      <c r="CB70" s="961">
        <f>CB68-CB69</f>
        <v/>
      </c>
      <c r="CC70" s="961">
        <f>CC68-CC69</f>
        <v/>
      </c>
      <c r="CD70" s="961">
        <f>CD68-CD69</f>
        <v/>
      </c>
      <c r="CE70" s="961">
        <f>CE68-CE69</f>
        <v/>
      </c>
      <c r="CF70" s="961">
        <f>CF68-CF69</f>
        <v/>
      </c>
      <c r="CG70" s="961">
        <f>CG68-CG69</f>
        <v/>
      </c>
      <c r="CH70" s="961">
        <f>CH68-CH69</f>
        <v/>
      </c>
      <c r="CI70" s="961">
        <f>CI68-CI69</f>
        <v/>
      </c>
      <c r="CJ70" s="961">
        <f>CJ68-CJ69</f>
        <v/>
      </c>
      <c r="CK70" s="961">
        <f>CK68-CK69</f>
        <v/>
      </c>
      <c r="CL70" s="961">
        <f>CL68-CL69</f>
        <v/>
      </c>
      <c r="CM70" s="961">
        <f>CM68-CM69</f>
        <v/>
      </c>
      <c r="CN70" s="961">
        <f>CN68-CN69</f>
        <v/>
      </c>
      <c r="CO70" s="961">
        <f>CO68-CO69</f>
        <v/>
      </c>
      <c r="CP70" s="961">
        <f>CP68-CP69</f>
        <v/>
      </c>
      <c r="CQ70" s="961">
        <f>CQ68-CQ69</f>
        <v/>
      </c>
      <c r="CR70" s="961">
        <f>CR68-CR69</f>
        <v/>
      </c>
      <c r="CS70" s="961">
        <f>CS68-CS69</f>
        <v/>
      </c>
      <c r="CT70" s="961">
        <f>CT68-CT69</f>
        <v/>
      </c>
      <c r="CU70" s="961">
        <f>CU68-CU69</f>
        <v/>
      </c>
      <c r="CV70" s="961">
        <f>CV68-CV69</f>
        <v/>
      </c>
      <c r="CW70" s="961">
        <f>CW68-CW69</f>
        <v/>
      </c>
      <c r="CX70" s="961">
        <f>CX68-CX69</f>
        <v/>
      </c>
      <c r="CY70" s="961">
        <f>CY68-CY69</f>
        <v/>
      </c>
      <c r="CZ70" s="961">
        <f>CZ68-CZ69</f>
        <v/>
      </c>
      <c r="DA70" s="961">
        <f>DA68-DA69</f>
        <v/>
      </c>
      <c r="DB70" s="961">
        <f>DB68-DB69</f>
        <v/>
      </c>
      <c r="DC70" s="961">
        <f>DC68-DC69</f>
        <v/>
      </c>
      <c r="DD70" s="961">
        <f>DD68-DD69</f>
        <v/>
      </c>
      <c r="DE70" s="961">
        <f>DE68-DE69</f>
        <v/>
      </c>
      <c r="DF70" s="961">
        <f>DF68-DF69</f>
        <v/>
      </c>
      <c r="DG70" s="961">
        <f>DG68-DG69</f>
        <v/>
      </c>
      <c r="DH70" s="961">
        <f>DH68-DH69</f>
        <v/>
      </c>
      <c r="DI70" s="961">
        <f>DI68-DI69</f>
        <v/>
      </c>
      <c r="DJ70" s="961">
        <f>DJ68-DJ69</f>
        <v/>
      </c>
      <c r="DK70" s="961">
        <f>DK68-DK69</f>
        <v/>
      </c>
      <c r="DL70" s="961">
        <f>DL68-DL69</f>
        <v/>
      </c>
      <c r="DM70" s="961">
        <f>DM68-DM69</f>
        <v/>
      </c>
      <c r="DN70" s="961">
        <f>DN68-DN69</f>
        <v/>
      </c>
      <c r="DO70" s="961">
        <f>DO68-DO69</f>
        <v/>
      </c>
      <c r="DP70" s="961">
        <f>DP68-DP69</f>
        <v/>
      </c>
      <c r="DQ70" s="961">
        <f>DQ68-DQ69</f>
        <v/>
      </c>
      <c r="DR70" s="961">
        <f>DR68-DR69</f>
        <v/>
      </c>
      <c r="DS70" s="961">
        <f>DS68-DS69</f>
        <v/>
      </c>
      <c r="DT70" s="961">
        <f>DT68-DT69</f>
        <v/>
      </c>
      <c r="DU70" s="961">
        <f>DU68-DU69</f>
        <v/>
      </c>
      <c r="DV70" s="961">
        <f>DV68-DV69</f>
        <v/>
      </c>
      <c r="DW70" s="961">
        <f>DW68-DW69</f>
        <v/>
      </c>
      <c r="DX70" s="961">
        <f>DX68-DX69</f>
        <v/>
      </c>
      <c r="DY70" s="961">
        <f>DY68-DY69</f>
        <v/>
      </c>
      <c r="DZ70" s="961">
        <f>DZ68-DZ69</f>
        <v/>
      </c>
      <c r="EA70" s="961">
        <f>EA68-EA69</f>
        <v/>
      </c>
      <c r="EB70" s="961">
        <f>EB68-EB69</f>
        <v/>
      </c>
      <c r="EC70" s="961">
        <f>EC68-EC69</f>
        <v/>
      </c>
      <c r="ED70" s="961">
        <f>ED68-ED69</f>
        <v/>
      </c>
      <c r="EE70" s="961">
        <f>EE68-EE69</f>
        <v/>
      </c>
      <c r="EF70" s="961">
        <f>EF68-EF69</f>
        <v/>
      </c>
      <c r="EG70" s="961">
        <f>EG68-EG69</f>
        <v/>
      </c>
      <c r="EH70" s="961">
        <f>EH68-EH69</f>
        <v/>
      </c>
      <c r="EI70" s="961">
        <f>EI68-EI69</f>
        <v/>
      </c>
      <c r="EJ70" s="961">
        <f>EJ68-EJ69</f>
        <v/>
      </c>
      <c r="EK70" s="961">
        <f>EK68-EK69</f>
        <v/>
      </c>
      <c r="EL70" s="961">
        <f>EL68-EL69</f>
        <v/>
      </c>
      <c r="EM70" s="961">
        <f>EM68-EM69</f>
        <v/>
      </c>
      <c r="EN70" s="961">
        <f>EN68-EN69</f>
        <v/>
      </c>
      <c r="EO70" s="961">
        <f>EO68-EO69</f>
        <v/>
      </c>
      <c r="EP70" s="961">
        <f>EP68-EP69</f>
        <v/>
      </c>
      <c r="EQ70" s="961">
        <f>EQ68-EQ69</f>
        <v/>
      </c>
      <c r="ER70" s="961">
        <f>ER68-ER69</f>
        <v/>
      </c>
      <c r="ES70" s="961">
        <f>ES68-ES69</f>
        <v/>
      </c>
      <c r="ET70" s="961">
        <f>ET68-ET69</f>
        <v/>
      </c>
      <c r="EU70" s="961">
        <f>EU68-EU69</f>
        <v/>
      </c>
      <c r="EV70" s="961">
        <f>EV68-EV69</f>
        <v/>
      </c>
      <c r="EX70" s="984" t="n"/>
    </row>
    <row r="71" ht="15.75" customHeight="1" s="546">
      <c r="C71" s="973">
        <f>R71</f>
        <v/>
      </c>
      <c r="D71" s="973" t="n"/>
      <c r="E71" s="983" t="n"/>
      <c r="F71" s="975">
        <f>SUMIFS($T71:$EW71,$T$2:$EW$2,F$2)</f>
        <v/>
      </c>
      <c r="G71" s="975">
        <f>SUMIFS($U71:$EW71,$U$2:$EW$2,G$2)</f>
        <v/>
      </c>
      <c r="H71" s="975">
        <f>SUMIFS($U71:$EW71,$U$2:$EW$2,H$2)</f>
        <v/>
      </c>
      <c r="I71" s="975">
        <f>SUMIFS($U71:$EW71,$U$2:$EW$2,I$2)</f>
        <v/>
      </c>
      <c r="J71" s="975">
        <f>SUMIFS($U71:$EW71,$U$2:$EW$2,J$2)</f>
        <v/>
      </c>
      <c r="K71" s="975">
        <f>SUMIFS($U71:$EW71,$U$2:$EW$2,K$2)</f>
        <v/>
      </c>
      <c r="L71" s="975">
        <f>SUMIFS($U71:$EW71,$U$2:$EW$2,L$2)</f>
        <v/>
      </c>
      <c r="M71" s="975">
        <f>SUMIFS($U71:$EW71,$U$2:$EW$2,M$2)</f>
        <v/>
      </c>
      <c r="N71" s="975">
        <f>SUMIFS($U71:$EW71,$U$2:$EW$2,N$2)</f>
        <v/>
      </c>
      <c r="O71" s="975">
        <f>SUMIFS($U71:$EW71,$U$2:$EW$2,O$2)</f>
        <v/>
      </c>
      <c r="P71" s="975">
        <f>SUMIFS($U71:$EW71,$U$2:$EW$2,P$2)</f>
        <v/>
      </c>
      <c r="R71" s="1047" t="inlineStr">
        <is>
          <t>Loan Payoff</t>
        </is>
      </c>
      <c r="S71" s="973" t="n"/>
      <c r="T71" s="975">
        <f>-IF(T3=Inputs!$J$7*12,T66+T70,0)</f>
        <v/>
      </c>
      <c r="U71" s="975">
        <f>-IF(U3=Inputs!$J$7*12,U66+U70,0)</f>
        <v/>
      </c>
      <c r="V71" s="975">
        <f>-IF(V3=Inputs!$J$7*12,V66+V70,0)</f>
        <v/>
      </c>
      <c r="W71" s="975">
        <f>-IF(W3=Inputs!$J$7*12,W66+W70,0)</f>
        <v/>
      </c>
      <c r="X71" s="975">
        <f>-IF(X3=Inputs!$J$7*12,X66+X70,0)</f>
        <v/>
      </c>
      <c r="Y71" s="975">
        <f>-IF(Y3=Inputs!$J$7*12,Y66+Y70,0)</f>
        <v/>
      </c>
      <c r="Z71" s="975">
        <f>-IF(Z3=Inputs!$J$7*12,Z66+Z70,0)</f>
        <v/>
      </c>
      <c r="AA71" s="975">
        <f>-IF(AA3=Inputs!$J$7*12,AA66+AA70,0)</f>
        <v/>
      </c>
      <c r="AB71" s="975">
        <f>-IF(AB3=Inputs!$J$7*12,AB66+AB70,0)</f>
        <v/>
      </c>
      <c r="AC71" s="975">
        <f>-IF(AC3=Inputs!$J$7*12,AC66+AC70,0)</f>
        <v/>
      </c>
      <c r="AD71" s="975">
        <f>-IF(AD3=Inputs!$J$7*12,AD66+AD70,0)</f>
        <v/>
      </c>
      <c r="AE71" s="975">
        <f>-IF(AE3=Inputs!$J$7*12,AE66+AE70,0)</f>
        <v/>
      </c>
      <c r="AF71" s="975">
        <f>-IF(AF3=Inputs!$J$7*12,AF66+AF70,0)</f>
        <v/>
      </c>
      <c r="AG71" s="975">
        <f>-IF(AG3=Inputs!$J$7*12,AG66+AG70,0)</f>
        <v/>
      </c>
      <c r="AH71" s="975">
        <f>-IF(AH3=Inputs!$J$7*12,AH66+AH70,0)</f>
        <v/>
      </c>
      <c r="AI71" s="975">
        <f>-IF(AI3=Inputs!$J$7*12,AI66+AI70,0)</f>
        <v/>
      </c>
      <c r="AJ71" s="975">
        <f>-IF(AJ3=Inputs!$J$7*12,AJ66+AJ70,0)</f>
        <v/>
      </c>
      <c r="AK71" s="975">
        <f>-IF(AK3=Inputs!$J$7*12,AK66+AK70,0)</f>
        <v/>
      </c>
      <c r="AL71" s="975">
        <f>-IF(AL3=Inputs!$J$7*12,AL66+AL70,0)</f>
        <v/>
      </c>
      <c r="AM71" s="975">
        <f>-IF(AM3=Inputs!$J$7*12,AM66+AM70,0)</f>
        <v/>
      </c>
      <c r="AN71" s="975">
        <f>-IF(AN3=Inputs!$J$7*12,AN66+AN70,0)</f>
        <v/>
      </c>
      <c r="AO71" s="975">
        <f>-IF(AO3=Inputs!$J$7*12,AO66+AO70,0)</f>
        <v/>
      </c>
      <c r="AP71" s="975">
        <f>-IF(AP3=Inputs!$J$7*12,AP66+AP70,0)</f>
        <v/>
      </c>
      <c r="AQ71" s="975">
        <f>-IF(AQ3=Inputs!$J$7*12,AQ66+AQ70,0)</f>
        <v/>
      </c>
      <c r="AR71" s="975">
        <f>-IF(AR3=Inputs!$J$7*12,AR66+AR70,0)</f>
        <v/>
      </c>
      <c r="AS71" s="975">
        <f>-IF(AS3=Inputs!$J$7*12,AS66+AS70,0)</f>
        <v/>
      </c>
      <c r="AT71" s="975">
        <f>-IF(AT3=Inputs!$J$7*12,AT66+AT70,0)</f>
        <v/>
      </c>
      <c r="AU71" s="975">
        <f>-IF(AU3=Inputs!$J$7*12,AU66+AU70,0)</f>
        <v/>
      </c>
      <c r="AV71" s="975">
        <f>-IF(AV3=Inputs!$J$7*12,AV66+AV70,0)</f>
        <v/>
      </c>
      <c r="AW71" s="975">
        <f>-IF(AW3=Inputs!$J$7*12,AW66+AW70,0)</f>
        <v/>
      </c>
      <c r="AX71" s="975">
        <f>-IF(AX3=Inputs!$J$7*12,AX66+AX70,0)</f>
        <v/>
      </c>
      <c r="AY71" s="975">
        <f>-IF(AY3=Inputs!$J$7*12,AY66+AY70,0)</f>
        <v/>
      </c>
      <c r="AZ71" s="975">
        <f>-IF(AZ3=Inputs!$J$7*12,AZ66+AZ70,0)</f>
        <v/>
      </c>
      <c r="BA71" s="975">
        <f>-IF(BA3=Inputs!$J$7*12,BA66+BA70,0)</f>
        <v/>
      </c>
      <c r="BB71" s="975">
        <f>-IF(BB3=Inputs!$J$7*12,BB66+BB70,0)</f>
        <v/>
      </c>
      <c r="BC71" s="975">
        <f>-IF(BC3=Inputs!$J$7*12,BC66+BC70,0)</f>
        <v/>
      </c>
      <c r="BD71" s="975">
        <f>-IF(BD3=Inputs!$J$7*12,BD66+BD70,0)</f>
        <v/>
      </c>
      <c r="BE71" s="975">
        <f>-IF(BE3=Inputs!$J$7*12,BE66+BE70,0)</f>
        <v/>
      </c>
      <c r="BF71" s="975">
        <f>-IF(BF3=Inputs!$J$7*12,BF66+BF70,0)</f>
        <v/>
      </c>
      <c r="BG71" s="975">
        <f>-IF(BG3=Inputs!$J$7*12,BG66+BG70,0)</f>
        <v/>
      </c>
      <c r="BH71" s="975">
        <f>-IF(BH3=Inputs!$J$7*12,BH66+BH70,0)</f>
        <v/>
      </c>
      <c r="BI71" s="975">
        <f>-IF(BI3=Inputs!$J$7*12,BI66+BI70,0)</f>
        <v/>
      </c>
      <c r="BJ71" s="975">
        <f>-IF(BJ3=Inputs!$J$7*12,BJ66+BJ70,0)</f>
        <v/>
      </c>
      <c r="BK71" s="975">
        <f>-IF(BK3=Inputs!$J$7*12,BK66+BK70,0)</f>
        <v/>
      </c>
      <c r="BL71" s="975">
        <f>-IF(BL3=Inputs!$J$7*12,BL66+BL70,0)</f>
        <v/>
      </c>
      <c r="BM71" s="975">
        <f>-IF(BM3=Inputs!$J$7*12,BM66+BM70,0)</f>
        <v/>
      </c>
      <c r="BN71" s="975">
        <f>-IF(BN3=Inputs!$J$7*12,BN66+BN70,0)</f>
        <v/>
      </c>
      <c r="BO71" s="975">
        <f>-IF(BO3=Inputs!$J$7*12,BO66+BO70,0)</f>
        <v/>
      </c>
      <c r="BP71" s="975">
        <f>-IF(BP3=Inputs!$J$7*12,BP66+BP70,0)</f>
        <v/>
      </c>
      <c r="BQ71" s="975">
        <f>-IF(BQ3=Inputs!$J$7*12,BQ66+BQ70,0)</f>
        <v/>
      </c>
      <c r="BR71" s="975">
        <f>-IF(BR3=Inputs!$J$7*12,BR66+BR70,0)</f>
        <v/>
      </c>
      <c r="BS71" s="975">
        <f>-IF(BS3=Inputs!$J$7*12,BS66+BS70,0)</f>
        <v/>
      </c>
      <c r="BT71" s="975">
        <f>-IF(BT3=Inputs!$J$7*12,BT66+BT70,0)</f>
        <v/>
      </c>
      <c r="BU71" s="975">
        <f>-IF(BU3=Inputs!$J$7*12,BU66+BU70,0)</f>
        <v/>
      </c>
      <c r="BV71" s="975">
        <f>-IF(BV3=Inputs!$J$7*12,BV66+BV70,0)</f>
        <v/>
      </c>
      <c r="BW71" s="975">
        <f>-IF(BW3=Inputs!$J$7*12,BW66+BW70,0)</f>
        <v/>
      </c>
      <c r="BX71" s="975">
        <f>-IF(BX3=Inputs!$J$7*12,BX66+BX70,0)</f>
        <v/>
      </c>
      <c r="BY71" s="975">
        <f>-IF(BY3=Inputs!$J$7*12,BY66+BY70,0)</f>
        <v/>
      </c>
      <c r="BZ71" s="975">
        <f>-IF(BZ3=Inputs!$J$7*12,BZ66+BZ70,0)</f>
        <v/>
      </c>
      <c r="CA71" s="975">
        <f>-IF(CA3=Inputs!$J$7*12,CA66+CA70,0)</f>
        <v/>
      </c>
      <c r="CB71" s="975">
        <f>-IF(CB3=Inputs!$J$7*12,CB66+CB70,0)</f>
        <v/>
      </c>
      <c r="CC71" s="975">
        <f>-IF(CC3=Inputs!$J$7*12,CC66+CC70,0)</f>
        <v/>
      </c>
      <c r="CD71" s="975">
        <f>-IF(CD3=Inputs!$J$7*12,CD66+CD70,0)</f>
        <v/>
      </c>
      <c r="CE71" s="975">
        <f>-IF(CE3=Inputs!$J$7*12,CE66+CE70,0)</f>
        <v/>
      </c>
      <c r="CF71" s="975">
        <f>-IF(CF3=Inputs!$J$7*12,CF66+CF70,0)</f>
        <v/>
      </c>
      <c r="CG71" s="975">
        <f>-IF(CG3=Inputs!$J$7*12,CG66+CG70,0)</f>
        <v/>
      </c>
      <c r="CH71" s="975">
        <f>-IF(CH3=Inputs!$J$7*12,CH66+CH70,0)</f>
        <v/>
      </c>
      <c r="CI71" s="975">
        <f>-IF(CI3=Inputs!$J$7*12,CI66+CI70,0)</f>
        <v/>
      </c>
      <c r="CJ71" s="975">
        <f>-IF(CJ3=Inputs!$J$7*12,CJ66+CJ70,0)</f>
        <v/>
      </c>
      <c r="CK71" s="975">
        <f>-IF(CK3=Inputs!$J$7*12,CK66+CK70,0)</f>
        <v/>
      </c>
      <c r="CL71" s="975">
        <f>-IF(CL3=Inputs!$J$7*12,CL66+CL70,0)</f>
        <v/>
      </c>
      <c r="CM71" s="975">
        <f>-IF(CM3=Inputs!$J$7*12,CM66+CM70,0)</f>
        <v/>
      </c>
      <c r="CN71" s="975">
        <f>-IF(CN3=Inputs!$J$7*12,CN66+CN70,0)</f>
        <v/>
      </c>
      <c r="CO71" s="975">
        <f>-IF(CO3=Inputs!$J$7*12,CO66+CO70,0)</f>
        <v/>
      </c>
      <c r="CP71" s="975">
        <f>-IF(CP3=Inputs!$J$7*12,CP66+CP70,0)</f>
        <v/>
      </c>
      <c r="CQ71" s="975">
        <f>-IF(CQ3=Inputs!$J$7*12,CQ66+CQ70,0)</f>
        <v/>
      </c>
      <c r="CR71" s="975">
        <f>-IF(CR3=Inputs!$J$7*12,CR66+CR70,0)</f>
        <v/>
      </c>
      <c r="CS71" s="975">
        <f>-IF(CS3=Inputs!$J$7*12,CS66+CS70,0)</f>
        <v/>
      </c>
      <c r="CT71" s="975">
        <f>-IF(CT3=Inputs!$J$7*12,CT66+CT70,0)</f>
        <v/>
      </c>
      <c r="CU71" s="975">
        <f>-IF(CU3=Inputs!$J$7*12,CU66+CU70,0)</f>
        <v/>
      </c>
      <c r="CV71" s="975">
        <f>-IF(CV3=Inputs!$J$7*12,CV66+CV70,0)</f>
        <v/>
      </c>
      <c r="CW71" s="975">
        <f>-IF(CW3=Inputs!$J$7*12,CW66+CW70,0)</f>
        <v/>
      </c>
      <c r="CX71" s="975">
        <f>-IF(CX3=Inputs!$J$7*12,CX66+CX70,0)</f>
        <v/>
      </c>
      <c r="CY71" s="975">
        <f>-IF(CY3=Inputs!$J$7*12,CY66+CY70,0)</f>
        <v/>
      </c>
      <c r="CZ71" s="975">
        <f>-IF(CZ3=Inputs!$J$7*12,CZ66+CZ70,0)</f>
        <v/>
      </c>
      <c r="DA71" s="975">
        <f>-IF(DA3=Inputs!$J$7*12,DA66+DA70,0)</f>
        <v/>
      </c>
      <c r="DB71" s="975">
        <f>-IF(DB3=Inputs!$J$7*12,DB66+DB70,0)</f>
        <v/>
      </c>
      <c r="DC71" s="975">
        <f>-IF(DC3=Inputs!$J$7*12,DC66+DC70,0)</f>
        <v/>
      </c>
      <c r="DD71" s="975">
        <f>-IF(DD3=Inputs!$J$7*12,DD66+DD70,0)</f>
        <v/>
      </c>
      <c r="DE71" s="975">
        <f>-IF(DE3=Inputs!$J$7*12,DE66+DE70,0)</f>
        <v/>
      </c>
      <c r="DF71" s="975">
        <f>-IF(DF3=Inputs!$J$7*12,DF66+DF70,0)</f>
        <v/>
      </c>
      <c r="DG71" s="975">
        <f>-IF(DG3=Inputs!$J$7*12,DG66+DG70,0)</f>
        <v/>
      </c>
      <c r="DH71" s="975">
        <f>-IF(DH3=Inputs!$J$7*12,DH66+DH70,0)</f>
        <v/>
      </c>
      <c r="DI71" s="975">
        <f>-IF(DI3=Inputs!$J$7*12,DI66+DI70,0)</f>
        <v/>
      </c>
      <c r="DJ71" s="975">
        <f>-IF(DJ3=Inputs!$J$7*12,DJ66+DJ70,0)</f>
        <v/>
      </c>
      <c r="DK71" s="975">
        <f>-IF(DK3=Inputs!$J$7*12,DK66+DK70,0)</f>
        <v/>
      </c>
      <c r="DL71" s="975">
        <f>-IF(DL3=Inputs!$J$7*12,DL66+DL70,0)</f>
        <v/>
      </c>
      <c r="DM71" s="975">
        <f>-IF(DM3=Inputs!$J$7*12,DM66+DM70,0)</f>
        <v/>
      </c>
      <c r="DN71" s="975">
        <f>-IF(DN3=Inputs!$J$7*12,DN66+DN70,0)</f>
        <v/>
      </c>
      <c r="DO71" s="975">
        <f>-IF(DO3=Inputs!$J$7*12,DO66+DO70,0)</f>
        <v/>
      </c>
      <c r="DP71" s="975">
        <f>-IF(DP3=Inputs!$J$7*12,DP66+DP70,0)</f>
        <v/>
      </c>
      <c r="DQ71" s="975">
        <f>-IF(DQ3=Inputs!$J$7*12,DQ66+DQ70,0)</f>
        <v/>
      </c>
      <c r="DR71" s="975">
        <f>-IF(DR3=Inputs!$J$7*12,DR66+DR70,0)</f>
        <v/>
      </c>
      <c r="DS71" s="975">
        <f>-IF(DS3=Inputs!$J$7*12,DS66+DS70,0)</f>
        <v/>
      </c>
      <c r="DT71" s="975">
        <f>-IF(DT3=Inputs!$J$7*12,DT66+DT70,0)</f>
        <v/>
      </c>
      <c r="DU71" s="975">
        <f>-IF(DU3=Inputs!$J$7*12,DU66+DU70,0)</f>
        <v/>
      </c>
      <c r="DV71" s="975">
        <f>-IF(DV3=Inputs!$J$7*12,DV66+DV70,0)</f>
        <v/>
      </c>
      <c r="DW71" s="975">
        <f>-IF(DW3=Inputs!$J$7*12,DW66+DW70,0)</f>
        <v/>
      </c>
      <c r="DX71" s="975">
        <f>-IF(DX3=Inputs!$J$7*12,DX66+DX70,0)</f>
        <v/>
      </c>
      <c r="DY71" s="975">
        <f>-IF(DY3=Inputs!$J$7*12,DY66+DY70,0)</f>
        <v/>
      </c>
      <c r="DZ71" s="975">
        <f>-IF(DZ3=Inputs!$J$7*12,DZ66+DZ70,0)</f>
        <v/>
      </c>
      <c r="EA71" s="975">
        <f>-IF(EA3=Inputs!$J$7*12,EA66+EA70,0)</f>
        <v/>
      </c>
      <c r="EB71" s="975">
        <f>-IF(EB3=Inputs!$J$7*12,EB66+EB70,0)</f>
        <v/>
      </c>
      <c r="EC71" s="975">
        <f>-IF(EC3=Inputs!$J$7*12,EC66+EC70,0)</f>
        <v/>
      </c>
      <c r="ED71" s="975">
        <f>-IF(ED3=Inputs!$J$7*12,ED66+ED70,0)</f>
        <v/>
      </c>
      <c r="EE71" s="975">
        <f>-IF(EE3=Inputs!$J$7*12,EE66+EE70,0)</f>
        <v/>
      </c>
      <c r="EF71" s="975">
        <f>-IF(EF3=Inputs!$J$7*12,EF66+EF70,0)</f>
        <v/>
      </c>
      <c r="EG71" s="975">
        <f>-IF(EG3=Inputs!$J$7*12,EG66+EG70,0)</f>
        <v/>
      </c>
      <c r="EH71" s="975">
        <f>-IF(EH3=Inputs!$J$7*12,EH66+EH70,0)</f>
        <v/>
      </c>
      <c r="EI71" s="975">
        <f>-IF(EI3=Inputs!$J$7*12,EI66+EI70,0)</f>
        <v/>
      </c>
      <c r="EJ71" s="975">
        <f>-IF(EJ3=Inputs!$J$7*12,EJ66+EJ70,0)</f>
        <v/>
      </c>
      <c r="EK71" s="975">
        <f>-IF(EK3=Inputs!$J$7*12,EK66+EK70,0)</f>
        <v/>
      </c>
      <c r="EL71" s="975">
        <f>-IF(EL3=Inputs!$J$7*12,EL66+EL70,0)</f>
        <v/>
      </c>
      <c r="EM71" s="975">
        <f>-IF(EM3=Inputs!$J$7*12,EM66+EM70,0)</f>
        <v/>
      </c>
      <c r="EN71" s="975">
        <f>-IF(EN3=Inputs!$J$7*12,EN66+EN70,0)</f>
        <v/>
      </c>
      <c r="EO71" s="975">
        <f>-IF(EO3=Inputs!$J$7*12,EO66+EO70,0)</f>
        <v/>
      </c>
      <c r="EP71" s="975">
        <f>-IF(EP3=Inputs!$J$7*12,EP66+EP70,0)</f>
        <v/>
      </c>
      <c r="EQ71" s="975">
        <f>-IF(EQ3=Inputs!$J$7*12,EQ66+EQ70,0)</f>
        <v/>
      </c>
      <c r="ER71" s="975">
        <f>-IF(ER3=Inputs!$J$7*12,ER66+ER70,0)</f>
        <v/>
      </c>
      <c r="ES71" s="975">
        <f>-IF(ES3=Inputs!$J$7*12,ES66+ES70,0)</f>
        <v/>
      </c>
      <c r="ET71" s="975">
        <f>-IF(ET3=Inputs!$J$7*12,ET66+ET70,0)</f>
        <v/>
      </c>
      <c r="EU71" s="975">
        <f>-IF(EU3=Inputs!$J$7*12,EU66+EU70,0)</f>
        <v/>
      </c>
      <c r="EV71" s="975">
        <f>-IF(EV3=Inputs!$J$7*12,EV66+EV70,0)</f>
        <v/>
      </c>
    </row>
    <row r="72" ht="15" customHeight="1" s="546">
      <c r="C72" s="940">
        <f>R72</f>
        <v/>
      </c>
      <c r="E72" s="982" t="n"/>
      <c r="F72" s="979">
        <f>F66+F67+F69+F70+F71</f>
        <v/>
      </c>
      <c r="G72" s="979">
        <f>IFERROR(INDEX($T$72:$EW$72,MATCH(G$2*12,$T$3:$EW$3,0)),0)</f>
        <v/>
      </c>
      <c r="H72" s="979">
        <f>IFERROR(INDEX($T$72:$EW$72,MATCH(H$2*12,$T$3:$EW$3,0)),0)</f>
        <v/>
      </c>
      <c r="I72" s="979">
        <f>IFERROR(INDEX($T$72:$EW$72,MATCH(I$2*12,$T$3:$EW$3,0)),0)</f>
        <v/>
      </c>
      <c r="J72" s="979">
        <f>IFERROR(INDEX($T$72:$EW$72,MATCH(J$2*12,$T$3:$EW$3,0)),0)</f>
        <v/>
      </c>
      <c r="K72" s="979">
        <f>IFERROR(INDEX($T$72:$EW$72,MATCH(K$2*12,$T$3:$EW$3,0)),0)</f>
        <v/>
      </c>
      <c r="L72" s="979">
        <f>IFERROR(INDEX($T$72:$EW$72,MATCH(L$2*12,$T$3:$EW$3,0)),0)</f>
        <v/>
      </c>
      <c r="M72" s="979">
        <f>IFERROR(INDEX($T$72:$EW$72,MATCH(M$2*12,$T$3:$EW$3,0)),0)</f>
        <v/>
      </c>
      <c r="N72" s="979">
        <f>IFERROR(INDEX($T$72:$EW$72,MATCH(N$2*12,$T$3:$EW$3,0)),0)</f>
        <v/>
      </c>
      <c r="O72" s="979">
        <f>IFERROR(INDEX($T$72:$EW$72,MATCH(O$2*12,$T$3:$EW$3,0)),0)</f>
        <v/>
      </c>
      <c r="P72" s="979">
        <f>IFERROR(INDEX($T$72:$EW$72,MATCH(P$2*12,$T$3:$EW$3,0)),0)</f>
        <v/>
      </c>
      <c r="R72" s="940" t="inlineStr">
        <is>
          <t>Ending Balance</t>
        </is>
      </c>
      <c r="S72" s="940" t="n"/>
      <c r="T72" s="961">
        <f>T66+T67+T70+T71</f>
        <v/>
      </c>
      <c r="U72" s="961">
        <f>U66+U67+U70+U71</f>
        <v/>
      </c>
      <c r="V72" s="961">
        <f>V66+V67+V70+V71</f>
        <v/>
      </c>
      <c r="W72" s="961">
        <f>W66+W67+W70+W71</f>
        <v/>
      </c>
      <c r="X72" s="961">
        <f>X66+X67+X70+X71</f>
        <v/>
      </c>
      <c r="Y72" s="961">
        <f>Y66+Y67+Y70+Y71</f>
        <v/>
      </c>
      <c r="Z72" s="961">
        <f>Z66+Z67+Z70+Z71</f>
        <v/>
      </c>
      <c r="AA72" s="961">
        <f>AA66+AA67+AA70+AA71</f>
        <v/>
      </c>
      <c r="AB72" s="961">
        <f>AB66+AB67+AB70+AB71</f>
        <v/>
      </c>
      <c r="AC72" s="961">
        <f>AC66+AC67+AC70+AC71</f>
        <v/>
      </c>
      <c r="AD72" s="961">
        <f>AD66+AD67+AD70+AD71</f>
        <v/>
      </c>
      <c r="AE72" s="961">
        <f>AE66+AE67+AE70+AE71</f>
        <v/>
      </c>
      <c r="AF72" s="961">
        <f>AF66+AF67+AF70+AF71</f>
        <v/>
      </c>
      <c r="AG72" s="961">
        <f>AG66+AG67+AG70+AG71</f>
        <v/>
      </c>
      <c r="AH72" s="961">
        <f>AH66+AH67+AH70+AH71</f>
        <v/>
      </c>
      <c r="AI72" s="961">
        <f>AI66+AI67+AI70+AI71</f>
        <v/>
      </c>
      <c r="AJ72" s="961">
        <f>AJ66+AJ67+AJ70+AJ71</f>
        <v/>
      </c>
      <c r="AK72" s="961">
        <f>AK66+AK67+AK70+AK71</f>
        <v/>
      </c>
      <c r="AL72" s="961">
        <f>AL66+AL67+AL70+AL71</f>
        <v/>
      </c>
      <c r="AM72" s="961">
        <f>AM66+AM67+AM70+AM71</f>
        <v/>
      </c>
      <c r="AN72" s="961">
        <f>AN66+AN67+AN70+AN71</f>
        <v/>
      </c>
      <c r="AO72" s="961">
        <f>AO66+AO67+AO70+AO71</f>
        <v/>
      </c>
      <c r="AP72" s="961">
        <f>AP66+AP67+AP70+AP71</f>
        <v/>
      </c>
      <c r="AQ72" s="961">
        <f>AQ66+AQ67+AQ70+AQ71</f>
        <v/>
      </c>
      <c r="AR72" s="961">
        <f>AR66+AR67+AR70+AR71</f>
        <v/>
      </c>
      <c r="AS72" s="961">
        <f>AS66+AS67+AS70+AS71</f>
        <v/>
      </c>
      <c r="AT72" s="961">
        <f>AT66+AT67+AT70+AT71</f>
        <v/>
      </c>
      <c r="AU72" s="961">
        <f>AU66+AU67+AU70+AU71</f>
        <v/>
      </c>
      <c r="AV72" s="961">
        <f>AV66+AV67+AV70+AV71</f>
        <v/>
      </c>
      <c r="AW72" s="961">
        <f>AW66+AW67+AW70+AW71</f>
        <v/>
      </c>
      <c r="AX72" s="961">
        <f>AX66+AX67+AX70+AX71</f>
        <v/>
      </c>
      <c r="AY72" s="961">
        <f>AY66+AY67+AY70+AY71</f>
        <v/>
      </c>
      <c r="AZ72" s="961">
        <f>AZ66+AZ67+AZ70+AZ71</f>
        <v/>
      </c>
      <c r="BA72" s="961">
        <f>BA66+BA67+BA70+BA71</f>
        <v/>
      </c>
      <c r="BB72" s="961">
        <f>BB66+BB67+BB70+BB71</f>
        <v/>
      </c>
      <c r="BC72" s="961">
        <f>BC66+BC67+BC70+BC71</f>
        <v/>
      </c>
      <c r="BD72" s="961">
        <f>BD66+BD67+BD70+BD71</f>
        <v/>
      </c>
      <c r="BE72" s="961">
        <f>BE66+BE67+BE70+BE71</f>
        <v/>
      </c>
      <c r="BF72" s="961">
        <f>BF66+BF67+BF70+BF71</f>
        <v/>
      </c>
      <c r="BG72" s="961">
        <f>BG66+BG67+BG70+BG71</f>
        <v/>
      </c>
      <c r="BH72" s="961">
        <f>BH66+BH67+BH70+BH71</f>
        <v/>
      </c>
      <c r="BI72" s="961">
        <f>BI66+BI67+BI70+BI71</f>
        <v/>
      </c>
      <c r="BJ72" s="961">
        <f>BJ66+BJ67+BJ70+BJ71</f>
        <v/>
      </c>
      <c r="BK72" s="961">
        <f>BK66+BK67+BK70+BK71</f>
        <v/>
      </c>
      <c r="BL72" s="961">
        <f>BL66+BL67+BL70+BL71</f>
        <v/>
      </c>
      <c r="BM72" s="961">
        <f>BM66+BM67+BM70+BM71</f>
        <v/>
      </c>
      <c r="BN72" s="961">
        <f>BN66+BN67+BN70+BN71</f>
        <v/>
      </c>
      <c r="BO72" s="961">
        <f>BO66+BO67+BO70+BO71</f>
        <v/>
      </c>
      <c r="BP72" s="961">
        <f>BP66+BP67+BP70+BP71</f>
        <v/>
      </c>
      <c r="BQ72" s="961">
        <f>BQ66+BQ67+BQ70+BQ71</f>
        <v/>
      </c>
      <c r="BR72" s="961">
        <f>BR66+BR67+BR70+BR71</f>
        <v/>
      </c>
      <c r="BS72" s="961">
        <f>BS66+BS67+BS70+BS71</f>
        <v/>
      </c>
      <c r="BT72" s="961">
        <f>BT66+BT67+BT70+BT71</f>
        <v/>
      </c>
      <c r="BU72" s="961">
        <f>BU66+BU67+BU70+BU71</f>
        <v/>
      </c>
      <c r="BV72" s="961">
        <f>BV66+BV67+BV70+BV71</f>
        <v/>
      </c>
      <c r="BW72" s="961">
        <f>BW66+BW67+BW70+BW71</f>
        <v/>
      </c>
      <c r="BX72" s="961">
        <f>BX66+BX67+BX70+BX71</f>
        <v/>
      </c>
      <c r="BY72" s="961">
        <f>BY66+BY67+BY70+BY71</f>
        <v/>
      </c>
      <c r="BZ72" s="961">
        <f>BZ66+BZ67+BZ70+BZ71</f>
        <v/>
      </c>
      <c r="CA72" s="961">
        <f>CA66+CA67+CA70+CA71</f>
        <v/>
      </c>
      <c r="CB72" s="961">
        <f>CB66+CB67+CB70+CB71</f>
        <v/>
      </c>
      <c r="CC72" s="961">
        <f>CC66+CC67+CC70+CC71</f>
        <v/>
      </c>
      <c r="CD72" s="961">
        <f>CD66+CD67+CD70+CD71</f>
        <v/>
      </c>
      <c r="CE72" s="961">
        <f>CE66+CE67+CE70+CE71</f>
        <v/>
      </c>
      <c r="CF72" s="961">
        <f>CF66+CF67+CF70+CF71</f>
        <v/>
      </c>
      <c r="CG72" s="961">
        <f>CG66+CG67+CG70+CG71</f>
        <v/>
      </c>
      <c r="CH72" s="961">
        <f>CH66+CH67+CH70+CH71</f>
        <v/>
      </c>
      <c r="CI72" s="961">
        <f>CI66+CI67+CI70+CI71</f>
        <v/>
      </c>
      <c r="CJ72" s="961">
        <f>CJ66+CJ67+CJ70+CJ71</f>
        <v/>
      </c>
      <c r="CK72" s="961">
        <f>CK66+CK67+CK70+CK71</f>
        <v/>
      </c>
      <c r="CL72" s="961">
        <f>CL66+CL67+CL70+CL71</f>
        <v/>
      </c>
      <c r="CM72" s="961">
        <f>CM66+CM67+CM70+CM71</f>
        <v/>
      </c>
      <c r="CN72" s="961">
        <f>CN66+CN67+CN70+CN71</f>
        <v/>
      </c>
      <c r="CO72" s="961">
        <f>CO66+CO67+CO70+CO71</f>
        <v/>
      </c>
      <c r="CP72" s="961">
        <f>CP66+CP67+CP70+CP71</f>
        <v/>
      </c>
      <c r="CQ72" s="961">
        <f>CQ66+CQ67+CQ70+CQ71</f>
        <v/>
      </c>
      <c r="CR72" s="961">
        <f>CR66+CR67+CR70+CR71</f>
        <v/>
      </c>
      <c r="CS72" s="961">
        <f>CS66+CS67+CS70+CS71</f>
        <v/>
      </c>
      <c r="CT72" s="961">
        <f>CT66+CT67+CT70+CT71</f>
        <v/>
      </c>
      <c r="CU72" s="961">
        <f>CU66+CU67+CU70+CU71</f>
        <v/>
      </c>
      <c r="CV72" s="961">
        <f>CV66+CV67+CV70+CV71</f>
        <v/>
      </c>
      <c r="CW72" s="961">
        <f>CW66+CW67+CW70+CW71</f>
        <v/>
      </c>
      <c r="CX72" s="961">
        <f>CX66+CX67+CX70+CX71</f>
        <v/>
      </c>
      <c r="CY72" s="961">
        <f>CY66+CY67+CY70+CY71</f>
        <v/>
      </c>
      <c r="CZ72" s="961">
        <f>CZ66+CZ67+CZ70+CZ71</f>
        <v/>
      </c>
      <c r="DA72" s="961">
        <f>DA66+DA67+DA70+DA71</f>
        <v/>
      </c>
      <c r="DB72" s="961">
        <f>DB66+DB67+DB70+DB71</f>
        <v/>
      </c>
      <c r="DC72" s="961">
        <f>DC66+DC67+DC70+DC71</f>
        <v/>
      </c>
      <c r="DD72" s="961">
        <f>DD66+DD67+DD70+DD71</f>
        <v/>
      </c>
      <c r="DE72" s="961">
        <f>DE66+DE67+DE70+DE71</f>
        <v/>
      </c>
      <c r="DF72" s="961">
        <f>DF66+DF67+DF70+DF71</f>
        <v/>
      </c>
      <c r="DG72" s="961">
        <f>DG66+DG67+DG70+DG71</f>
        <v/>
      </c>
      <c r="DH72" s="961">
        <f>DH66+DH67+DH70+DH71</f>
        <v/>
      </c>
      <c r="DI72" s="961">
        <f>DI66+DI67+DI70+DI71</f>
        <v/>
      </c>
      <c r="DJ72" s="961">
        <f>DJ66+DJ67+DJ70+DJ71</f>
        <v/>
      </c>
      <c r="DK72" s="961">
        <f>DK66+DK67+DK70+DK71</f>
        <v/>
      </c>
      <c r="DL72" s="961">
        <f>DL66+DL67+DL70+DL71</f>
        <v/>
      </c>
      <c r="DM72" s="961">
        <f>DM66+DM67+DM70+DM71</f>
        <v/>
      </c>
      <c r="DN72" s="961">
        <f>DN66+DN67+DN70+DN71</f>
        <v/>
      </c>
      <c r="DO72" s="961">
        <f>DO66+DO67+DO70+DO71</f>
        <v/>
      </c>
      <c r="DP72" s="961">
        <f>DP66+DP67+DP70+DP71</f>
        <v/>
      </c>
      <c r="DQ72" s="961">
        <f>DQ66+DQ67+DQ70+DQ71</f>
        <v/>
      </c>
      <c r="DR72" s="961">
        <f>DR66+DR67+DR70+DR71</f>
        <v/>
      </c>
      <c r="DS72" s="961">
        <f>DS66+DS67+DS70+DS71</f>
        <v/>
      </c>
      <c r="DT72" s="961">
        <f>DT66+DT67+DT70+DT71</f>
        <v/>
      </c>
      <c r="DU72" s="961">
        <f>DU66+DU67+DU70+DU71</f>
        <v/>
      </c>
      <c r="DV72" s="961">
        <f>DV66+DV67+DV70+DV71</f>
        <v/>
      </c>
      <c r="DW72" s="961">
        <f>DW66+DW67+DW70+DW71</f>
        <v/>
      </c>
      <c r="DX72" s="961">
        <f>DX66+DX67+DX70+DX71</f>
        <v/>
      </c>
      <c r="DY72" s="961">
        <f>DY66+DY67+DY70+DY71</f>
        <v/>
      </c>
      <c r="DZ72" s="961">
        <f>DZ66+DZ67+DZ70+DZ71</f>
        <v/>
      </c>
      <c r="EA72" s="961">
        <f>EA66+EA67+EA70+EA71</f>
        <v/>
      </c>
      <c r="EB72" s="961">
        <f>EB66+EB67+EB70+EB71</f>
        <v/>
      </c>
      <c r="EC72" s="961">
        <f>EC66+EC67+EC70+EC71</f>
        <v/>
      </c>
      <c r="ED72" s="961">
        <f>ED66+ED67+ED70+ED71</f>
        <v/>
      </c>
      <c r="EE72" s="961">
        <f>EE66+EE67+EE70+EE71</f>
        <v/>
      </c>
      <c r="EF72" s="961">
        <f>EF66+EF67+EF70+EF71</f>
        <v/>
      </c>
      <c r="EG72" s="961">
        <f>EG66+EG67+EG70+EG71</f>
        <v/>
      </c>
      <c r="EH72" s="961">
        <f>EH66+EH67+EH70+EH71</f>
        <v/>
      </c>
      <c r="EI72" s="961">
        <f>EI66+EI67+EI70+EI71</f>
        <v/>
      </c>
      <c r="EJ72" s="961">
        <f>EJ66+EJ67+EJ70+EJ71</f>
        <v/>
      </c>
      <c r="EK72" s="961">
        <f>EK66+EK67+EK70+EK71</f>
        <v/>
      </c>
      <c r="EL72" s="961">
        <f>EL66+EL67+EL70+EL71</f>
        <v/>
      </c>
      <c r="EM72" s="961">
        <f>EM66+EM67+EM70+EM71</f>
        <v/>
      </c>
      <c r="EN72" s="961">
        <f>EN66+EN67+EN70+EN71</f>
        <v/>
      </c>
      <c r="EO72" s="961">
        <f>EO66+EO67+EO70+EO71</f>
        <v/>
      </c>
      <c r="EP72" s="961">
        <f>EP66+EP67+EP70+EP71</f>
        <v/>
      </c>
      <c r="EQ72" s="961">
        <f>EQ66+EQ67+EQ70+EQ71</f>
        <v/>
      </c>
      <c r="ER72" s="961">
        <f>ER66+ER67+ER70+ER71</f>
        <v/>
      </c>
      <c r="ES72" s="961">
        <f>ES66+ES67+ES70+ES71</f>
        <v/>
      </c>
      <c r="ET72" s="961">
        <f>ET66+ET67+ET70+ET71</f>
        <v/>
      </c>
      <c r="EU72" s="961">
        <f>EU66+EU67+EU70+EU71</f>
        <v/>
      </c>
      <c r="EV72" s="961">
        <f>EV66+EV67+EV70+EV71</f>
        <v/>
      </c>
    </row>
    <row r="73" ht="15" customHeight="1" s="546">
      <c r="E73" s="982" t="n"/>
      <c r="T73" s="961" t="n"/>
      <c r="U73" s="961" t="n"/>
      <c r="V73" s="961" t="n"/>
      <c r="W73" s="961" t="n"/>
      <c r="X73" s="961" t="n"/>
      <c r="Y73" s="961" t="n"/>
      <c r="Z73" s="961" t="n"/>
      <c r="AA73" s="961" t="n"/>
      <c r="AB73" s="961" t="n"/>
      <c r="AC73" s="961" t="n"/>
      <c r="AD73" s="961" t="n"/>
      <c r="AE73" s="961" t="n"/>
      <c r="AF73" s="961" t="n"/>
      <c r="AG73" s="961" t="n"/>
      <c r="AH73" s="961" t="n"/>
      <c r="AI73" s="961" t="n"/>
      <c r="AJ73" s="961" t="n"/>
      <c r="AK73" s="961" t="n"/>
      <c r="AL73" s="961" t="n"/>
      <c r="AM73" s="961" t="n"/>
      <c r="AN73" s="961" t="n"/>
      <c r="AO73" s="961" t="n"/>
      <c r="AP73" s="961" t="n"/>
      <c r="AQ73" s="961" t="n"/>
      <c r="AR73" s="961" t="n"/>
      <c r="AS73" s="961" t="n"/>
      <c r="AT73" s="961" t="n"/>
      <c r="AU73" s="961" t="n"/>
      <c r="AV73" s="961" t="n"/>
      <c r="AW73" s="961" t="n"/>
      <c r="AX73" s="961" t="n"/>
      <c r="AY73" s="961" t="n"/>
      <c r="AZ73" s="961" t="n"/>
      <c r="BA73" s="961" t="n"/>
      <c r="BB73" s="961" t="n"/>
      <c r="BC73" s="961" t="n"/>
      <c r="BD73" s="961" t="n"/>
      <c r="BE73" s="961" t="n"/>
      <c r="BF73" s="961" t="n"/>
      <c r="BG73" s="961" t="n"/>
      <c r="BH73" s="961" t="n"/>
      <c r="BI73" s="961" t="n"/>
      <c r="BJ73" s="961" t="n"/>
      <c r="BK73" s="961" t="n"/>
      <c r="BL73" s="961" t="n"/>
      <c r="BM73" s="961" t="n"/>
      <c r="BN73" s="961" t="n"/>
      <c r="BO73" s="961" t="n"/>
      <c r="BP73" s="961" t="n"/>
      <c r="BQ73" s="961" t="n"/>
      <c r="BR73" s="961" t="n"/>
      <c r="BS73" s="961" t="n"/>
      <c r="BT73" s="961" t="n"/>
      <c r="BU73" s="961" t="n"/>
      <c r="BV73" s="961" t="n"/>
      <c r="BW73" s="961" t="n"/>
      <c r="BX73" s="961" t="n"/>
      <c r="BY73" s="961" t="n"/>
      <c r="BZ73" s="961" t="n"/>
      <c r="CA73" s="961" t="n"/>
      <c r="CB73" s="961" t="n"/>
      <c r="CC73" s="961" t="n"/>
      <c r="CD73" s="961" t="n"/>
      <c r="CE73" s="961" t="n"/>
      <c r="CF73" s="961" t="n"/>
      <c r="CG73" s="961" t="n"/>
      <c r="CH73" s="961" t="n"/>
      <c r="CI73" s="961" t="n"/>
      <c r="CJ73" s="961" t="n"/>
      <c r="CK73" s="961" t="n"/>
      <c r="CL73" s="961" t="n"/>
      <c r="CM73" s="961" t="n"/>
      <c r="CN73" s="961" t="n"/>
      <c r="CO73" s="961" t="n"/>
      <c r="CP73" s="961" t="n"/>
      <c r="CQ73" s="961" t="n"/>
      <c r="CR73" s="961" t="n"/>
      <c r="CS73" s="961" t="n"/>
      <c r="CT73" s="961" t="n"/>
      <c r="CU73" s="961" t="n"/>
      <c r="CV73" s="961" t="n"/>
      <c r="CW73" s="961" t="n"/>
      <c r="CX73" s="961" t="n"/>
      <c r="CY73" s="961" t="n"/>
      <c r="CZ73" s="961" t="n"/>
      <c r="DA73" s="961" t="n"/>
      <c r="DB73" s="961" t="n"/>
      <c r="DC73" s="961" t="n"/>
      <c r="DD73" s="961" t="n"/>
      <c r="DE73" s="961" t="n"/>
      <c r="DF73" s="961" t="n"/>
      <c r="DG73" s="961" t="n"/>
      <c r="DH73" s="961" t="n"/>
      <c r="DI73" s="961" t="n"/>
      <c r="DJ73" s="961" t="n"/>
      <c r="DK73" s="961" t="n"/>
      <c r="DL73" s="961" t="n"/>
      <c r="DM73" s="961" t="n"/>
      <c r="DN73" s="961" t="n"/>
      <c r="DO73" s="961" t="n"/>
      <c r="DP73" s="961" t="n"/>
      <c r="DQ73" s="961" t="n"/>
      <c r="DR73" s="961" t="n"/>
      <c r="DS73" s="961" t="n"/>
      <c r="DT73" s="961" t="n"/>
      <c r="DU73" s="961" t="n"/>
      <c r="DV73" s="961" t="n"/>
      <c r="DW73" s="961" t="n"/>
      <c r="DX73" s="961" t="n"/>
      <c r="DY73" s="961" t="n"/>
      <c r="DZ73" s="961" t="n"/>
      <c r="EA73" s="961" t="n"/>
      <c r="EB73" s="961" t="n"/>
      <c r="EC73" s="961" t="n"/>
      <c r="ED73" s="961" t="n"/>
      <c r="EE73" s="961" t="n"/>
      <c r="EF73" s="961" t="n"/>
      <c r="EG73" s="961" t="n"/>
      <c r="EH73" s="961" t="n"/>
      <c r="EI73" s="961" t="n"/>
      <c r="EJ73" s="961" t="n"/>
      <c r="EK73" s="961" t="n"/>
      <c r="EL73" s="961" t="n"/>
      <c r="EM73" s="961" t="n"/>
      <c r="EN73" s="961" t="n"/>
      <c r="EO73" s="961" t="n"/>
      <c r="EP73" s="961" t="n"/>
      <c r="EQ73" s="961" t="n"/>
      <c r="ER73" s="961" t="n"/>
      <c r="ES73" s="961" t="n"/>
      <c r="ET73" s="961" t="n"/>
      <c r="EU73" s="961" t="n"/>
      <c r="EV73" s="961" t="n"/>
    </row>
    <row r="74" ht="15" customHeight="1" s="546">
      <c r="C74" s="759">
        <f>R74</f>
        <v/>
      </c>
      <c r="E74" s="982" t="n"/>
      <c r="F74" s="961">
        <f>SUMIFS($T74:$EV74,$T$2:$EV$2,F$2)</f>
        <v/>
      </c>
      <c r="G74" s="961">
        <f>SUMIFS($T74:$EV74,$T$2:$EV$2,G$2)</f>
        <v/>
      </c>
      <c r="H74" s="961">
        <f>SUMIFS($T74:$EV74,$T$2:$EV$2,H$2)</f>
        <v/>
      </c>
      <c r="I74" s="961">
        <f>SUMIFS($T74:$EV74,$T$2:$EV$2,I$2)</f>
        <v/>
      </c>
      <c r="J74" s="961">
        <f>SUMIFS($T74:$EV74,$T$2:$EV$2,J$2)</f>
        <v/>
      </c>
      <c r="K74" s="961">
        <f>SUMIFS($T74:$EV74,$T$2:$EV$2,K$2)</f>
        <v/>
      </c>
      <c r="L74" s="961">
        <f>SUMIFS($T74:$EV74,$T$2:$EV$2,L$2)</f>
        <v/>
      </c>
      <c r="M74" s="961">
        <f>SUMIFS($T74:$EV74,$T$2:$EV$2,M$2)</f>
        <v/>
      </c>
      <c r="N74" s="961">
        <f>SUMIFS($T74:$EV74,$T$2:$EV$2,N$2)</f>
        <v/>
      </c>
      <c r="O74" s="961">
        <f>SUMIFS($T74:$EV74,$T$2:$EV$2,O$2)</f>
        <v/>
      </c>
      <c r="P74" s="961">
        <f>SUMIFS($T74:$EV74,$T$2:$EV$2,P$2)</f>
        <v/>
      </c>
      <c r="R74" s="759" t="inlineStr">
        <is>
          <t>Loan Fees</t>
        </is>
      </c>
      <c r="T74" s="961">
        <f>IF(T3=0,-FinancingFees,0)</f>
        <v/>
      </c>
      <c r="U74" s="961">
        <f>IF(U3=0,-FinancingFees,0)</f>
        <v/>
      </c>
      <c r="V74" s="961">
        <f>IF(V3=0,-FinancingFees,0)</f>
        <v/>
      </c>
      <c r="W74" s="961">
        <f>IF(W3=0,-FinancingFees,0)</f>
        <v/>
      </c>
      <c r="X74" s="961">
        <f>IF(X3=0,-FinancingFees,0)</f>
        <v/>
      </c>
      <c r="Y74" s="961">
        <f>IF(Y3=0,-FinancingFees,0)</f>
        <v/>
      </c>
      <c r="Z74" s="961">
        <f>IF(Z3=0,-FinancingFees,0)</f>
        <v/>
      </c>
      <c r="AA74" s="961">
        <f>IF(AA3=0,-FinancingFees,0)</f>
        <v/>
      </c>
      <c r="AB74" s="961">
        <f>IF(AB3=0,-FinancingFees,0)</f>
        <v/>
      </c>
      <c r="AC74" s="961">
        <f>IF(AC3=0,-FinancingFees,0)</f>
        <v/>
      </c>
      <c r="AD74" s="961">
        <f>IF(AD3=0,-FinancingFees,0)</f>
        <v/>
      </c>
      <c r="AE74" s="961">
        <f>IF(AE3=0,-FinancingFees,0)</f>
        <v/>
      </c>
      <c r="AF74" s="961">
        <f>IF(AF3=0,-FinancingFees,0)</f>
        <v/>
      </c>
      <c r="AG74" s="961">
        <f>IF(AG3=0,-FinancingFees,0)</f>
        <v/>
      </c>
      <c r="AH74" s="961">
        <f>IF(AH3=0,-FinancingFees,0)</f>
        <v/>
      </c>
      <c r="AI74" s="961">
        <f>IF(AI3=0,-FinancingFees,0)</f>
        <v/>
      </c>
      <c r="AJ74" s="961">
        <f>IF(AJ3=0,-FinancingFees,0)</f>
        <v/>
      </c>
      <c r="AK74" s="961">
        <f>IF(AK3=0,-FinancingFees,0)</f>
        <v/>
      </c>
      <c r="AL74" s="961">
        <f>IF(AL3=0,-FinancingFees,0)</f>
        <v/>
      </c>
      <c r="AM74" s="961">
        <f>IF(AM3=0,-FinancingFees,0)</f>
        <v/>
      </c>
      <c r="AN74" s="961">
        <f>IF(AN3=0,-FinancingFees,0)</f>
        <v/>
      </c>
      <c r="AO74" s="961">
        <f>IF(AO3=0,-FinancingFees,0)</f>
        <v/>
      </c>
      <c r="AP74" s="961">
        <f>IF(AP3=0,-FinancingFees,0)</f>
        <v/>
      </c>
      <c r="AQ74" s="961">
        <f>IF(AQ3=0,-FinancingFees,0)</f>
        <v/>
      </c>
      <c r="AR74" s="961">
        <f>IF(AR3=0,-FinancingFees,0)</f>
        <v/>
      </c>
      <c r="AS74" s="961">
        <f>IF(AS3=0,-FinancingFees,0)</f>
        <v/>
      </c>
      <c r="AT74" s="961">
        <f>IF(AT3=0,-FinancingFees,0)</f>
        <v/>
      </c>
      <c r="AU74" s="961">
        <f>IF(AU3=0,-FinancingFees,0)</f>
        <v/>
      </c>
      <c r="AV74" s="961">
        <f>IF(AV3=0,-FinancingFees,0)</f>
        <v/>
      </c>
      <c r="AW74" s="961">
        <f>IF(AW3=0,-FinancingFees,0)</f>
        <v/>
      </c>
      <c r="AX74" s="961">
        <f>IF(AX3=0,-FinancingFees,0)</f>
        <v/>
      </c>
      <c r="AY74" s="961">
        <f>IF(AY3=0,-FinancingFees,0)</f>
        <v/>
      </c>
      <c r="AZ74" s="961">
        <f>IF(AZ3=0,-FinancingFees,0)</f>
        <v/>
      </c>
      <c r="BA74" s="961">
        <f>IF(BA3=0,-FinancingFees,0)</f>
        <v/>
      </c>
      <c r="BB74" s="961">
        <f>IF(BB3=0,-FinancingFees,0)</f>
        <v/>
      </c>
      <c r="BC74" s="961">
        <f>IF(BC3=0,-FinancingFees,0)</f>
        <v/>
      </c>
      <c r="BD74" s="961">
        <f>IF(BD3=0,-FinancingFees,0)</f>
        <v/>
      </c>
      <c r="BE74" s="961">
        <f>IF(BE3=0,-FinancingFees,0)</f>
        <v/>
      </c>
      <c r="BF74" s="961">
        <f>IF(BF3=0,-FinancingFees,0)</f>
        <v/>
      </c>
      <c r="BG74" s="961">
        <f>IF(BG3=0,-FinancingFees,0)</f>
        <v/>
      </c>
      <c r="BH74" s="961">
        <f>IF(BH3=0,-FinancingFees,0)</f>
        <v/>
      </c>
      <c r="BI74" s="961">
        <f>IF(BI3=0,-FinancingFees,0)</f>
        <v/>
      </c>
      <c r="BJ74" s="961">
        <f>IF(BJ3=0,-FinancingFees,0)</f>
        <v/>
      </c>
      <c r="BK74" s="961">
        <f>IF(BK3=0,-FinancingFees,0)</f>
        <v/>
      </c>
      <c r="BL74" s="961">
        <f>IF(BL3=0,-FinancingFees,0)</f>
        <v/>
      </c>
      <c r="BM74" s="961">
        <f>IF(BM3=0,-FinancingFees,0)</f>
        <v/>
      </c>
      <c r="BN74" s="961">
        <f>IF(BN3=0,-FinancingFees,0)</f>
        <v/>
      </c>
      <c r="BO74" s="961">
        <f>IF(BO3=0,-FinancingFees,0)</f>
        <v/>
      </c>
      <c r="BP74" s="961">
        <f>IF(BP3=0,-FinancingFees,0)</f>
        <v/>
      </c>
      <c r="BQ74" s="961">
        <f>IF(BQ3=0,-FinancingFees,0)</f>
        <v/>
      </c>
      <c r="BR74" s="961">
        <f>IF(BR3=0,-FinancingFees,0)</f>
        <v/>
      </c>
      <c r="BS74" s="961">
        <f>IF(BS3=0,-FinancingFees,0)</f>
        <v/>
      </c>
      <c r="BT74" s="961">
        <f>IF(BT3=0,-FinancingFees,0)</f>
        <v/>
      </c>
      <c r="BU74" s="961">
        <f>IF(BU3=0,-FinancingFees,0)</f>
        <v/>
      </c>
      <c r="BV74" s="961">
        <f>IF(BV3=0,-FinancingFees,0)</f>
        <v/>
      </c>
      <c r="BW74" s="961">
        <f>IF(BW3=0,-FinancingFees,0)</f>
        <v/>
      </c>
      <c r="BX74" s="961">
        <f>IF(BX3=0,-FinancingFees,0)</f>
        <v/>
      </c>
      <c r="BY74" s="961">
        <f>IF(BY3=0,-FinancingFees,0)</f>
        <v/>
      </c>
      <c r="BZ74" s="961">
        <f>IF(BZ3=0,-FinancingFees,0)</f>
        <v/>
      </c>
      <c r="CA74" s="961">
        <f>IF(CA3=0,-FinancingFees,0)</f>
        <v/>
      </c>
      <c r="CB74" s="961">
        <f>IF(CB3=0,-FinancingFees,0)</f>
        <v/>
      </c>
      <c r="CC74" s="961">
        <f>IF(CC3=0,-FinancingFees,0)</f>
        <v/>
      </c>
      <c r="CD74" s="961">
        <f>IF(CD3=0,-FinancingFees,0)</f>
        <v/>
      </c>
      <c r="CE74" s="961">
        <f>IF(CE3=0,-FinancingFees,0)</f>
        <v/>
      </c>
      <c r="CF74" s="961">
        <f>IF(CF3=0,-FinancingFees,0)</f>
        <v/>
      </c>
      <c r="CG74" s="961">
        <f>IF(CG3=0,-FinancingFees,0)</f>
        <v/>
      </c>
      <c r="CH74" s="961">
        <f>IF(CH3=0,-FinancingFees,0)</f>
        <v/>
      </c>
      <c r="CI74" s="961">
        <f>IF(CI3=0,-FinancingFees,0)</f>
        <v/>
      </c>
      <c r="CJ74" s="961">
        <f>IF(CJ3=0,-FinancingFees,0)</f>
        <v/>
      </c>
      <c r="CK74" s="961">
        <f>IF(CK3=0,-FinancingFees,0)</f>
        <v/>
      </c>
      <c r="CL74" s="961">
        <f>IF(CL3=0,-FinancingFees,0)</f>
        <v/>
      </c>
      <c r="CM74" s="961">
        <f>IF(CM3=0,-FinancingFees,0)</f>
        <v/>
      </c>
      <c r="CN74" s="961">
        <f>IF(CN3=0,-FinancingFees,0)</f>
        <v/>
      </c>
      <c r="CO74" s="961">
        <f>IF(CO3=0,-FinancingFees,0)</f>
        <v/>
      </c>
      <c r="CP74" s="961">
        <f>IF(CP3=0,-FinancingFees,0)</f>
        <v/>
      </c>
      <c r="CQ74" s="961">
        <f>IF(CQ3=0,-FinancingFees,0)</f>
        <v/>
      </c>
      <c r="CR74" s="961">
        <f>IF(CR3=0,-FinancingFees,0)</f>
        <v/>
      </c>
      <c r="CS74" s="961">
        <f>IF(CS3=0,-FinancingFees,0)</f>
        <v/>
      </c>
      <c r="CT74" s="961">
        <f>IF(CT3=0,-FinancingFees,0)</f>
        <v/>
      </c>
      <c r="CU74" s="961">
        <f>IF(CU3=0,-FinancingFees,0)</f>
        <v/>
      </c>
      <c r="CV74" s="961">
        <f>IF(CV3=0,-FinancingFees,0)</f>
        <v/>
      </c>
      <c r="CW74" s="961">
        <f>IF(CW3=0,-FinancingFees,0)</f>
        <v/>
      </c>
      <c r="CX74" s="961">
        <f>IF(CX3=0,-FinancingFees,0)</f>
        <v/>
      </c>
      <c r="CY74" s="961">
        <f>IF(CY3=0,-FinancingFees,0)</f>
        <v/>
      </c>
      <c r="CZ74" s="961">
        <f>IF(CZ3=0,-FinancingFees,0)</f>
        <v/>
      </c>
      <c r="DA74" s="961">
        <f>IF(DA3=0,-FinancingFees,0)</f>
        <v/>
      </c>
      <c r="DB74" s="961">
        <f>IF(DB3=0,-FinancingFees,0)</f>
        <v/>
      </c>
      <c r="DC74" s="961">
        <f>IF(DC3=0,-FinancingFees,0)</f>
        <v/>
      </c>
      <c r="DD74" s="961">
        <f>IF(DD3=0,-FinancingFees,0)</f>
        <v/>
      </c>
      <c r="DE74" s="961">
        <f>IF(DE3=0,-FinancingFees,0)</f>
        <v/>
      </c>
      <c r="DF74" s="961">
        <f>IF(DF3=0,-FinancingFees,0)</f>
        <v/>
      </c>
      <c r="DG74" s="961">
        <f>IF(DG3=0,-FinancingFees,0)</f>
        <v/>
      </c>
      <c r="DH74" s="961">
        <f>IF(DH3=0,-FinancingFees,0)</f>
        <v/>
      </c>
      <c r="DI74" s="961">
        <f>IF(DI3=0,-FinancingFees,0)</f>
        <v/>
      </c>
      <c r="DJ74" s="961">
        <f>IF(DJ3=0,-FinancingFees,0)</f>
        <v/>
      </c>
      <c r="DK74" s="961">
        <f>IF(DK3=0,-FinancingFees,0)</f>
        <v/>
      </c>
      <c r="DL74" s="961">
        <f>IF(DL3=0,-FinancingFees,0)</f>
        <v/>
      </c>
      <c r="DM74" s="961">
        <f>IF(DM3=0,-FinancingFees,0)</f>
        <v/>
      </c>
      <c r="DN74" s="961">
        <f>IF(DN3=0,-FinancingFees,0)</f>
        <v/>
      </c>
      <c r="DO74" s="961">
        <f>IF(DO3=0,-FinancingFees,0)</f>
        <v/>
      </c>
      <c r="DP74" s="961">
        <f>IF(DP3=0,-FinancingFees,0)</f>
        <v/>
      </c>
      <c r="DQ74" s="961">
        <f>IF(DQ3=0,-FinancingFees,0)</f>
        <v/>
      </c>
      <c r="DR74" s="961">
        <f>IF(DR3=0,-FinancingFees,0)</f>
        <v/>
      </c>
      <c r="DS74" s="961">
        <f>IF(DS3=0,-FinancingFees,0)</f>
        <v/>
      </c>
      <c r="DT74" s="961">
        <f>IF(DT3=0,-FinancingFees,0)</f>
        <v/>
      </c>
      <c r="DU74" s="961">
        <f>IF(DU3=0,-FinancingFees,0)</f>
        <v/>
      </c>
      <c r="DV74" s="961">
        <f>IF(DV3=0,-FinancingFees,0)</f>
        <v/>
      </c>
      <c r="DW74" s="961">
        <f>IF(DW3=0,-FinancingFees,0)</f>
        <v/>
      </c>
      <c r="DX74" s="961">
        <f>IF(DX3=0,-FinancingFees,0)</f>
        <v/>
      </c>
      <c r="DY74" s="961">
        <f>IF(DY3=0,-FinancingFees,0)</f>
        <v/>
      </c>
      <c r="DZ74" s="961">
        <f>IF(DZ3=0,-FinancingFees,0)</f>
        <v/>
      </c>
      <c r="EA74" s="961">
        <f>IF(EA3=0,-FinancingFees,0)</f>
        <v/>
      </c>
      <c r="EB74" s="961">
        <f>IF(EB3=0,-FinancingFees,0)</f>
        <v/>
      </c>
      <c r="EC74" s="961">
        <f>IF(EC3=0,-FinancingFees,0)</f>
        <v/>
      </c>
      <c r="ED74" s="961">
        <f>IF(ED3=0,-FinancingFees,0)</f>
        <v/>
      </c>
      <c r="EE74" s="961">
        <f>IF(EE3=0,-FinancingFees,0)</f>
        <v/>
      </c>
      <c r="EF74" s="961">
        <f>IF(EF3=0,-FinancingFees,0)</f>
        <v/>
      </c>
      <c r="EG74" s="961">
        <f>IF(EG3=0,-FinancingFees,0)</f>
        <v/>
      </c>
      <c r="EH74" s="961">
        <f>IF(EH3=0,-FinancingFees,0)</f>
        <v/>
      </c>
      <c r="EI74" s="961">
        <f>IF(EI3=0,-FinancingFees,0)</f>
        <v/>
      </c>
      <c r="EJ74" s="961">
        <f>IF(EJ3=0,-FinancingFees,0)</f>
        <v/>
      </c>
      <c r="EK74" s="961">
        <f>IF(EK3=0,-FinancingFees,0)</f>
        <v/>
      </c>
      <c r="EL74" s="961">
        <f>IF(EL3=0,-FinancingFees,0)</f>
        <v/>
      </c>
      <c r="EM74" s="961">
        <f>IF(EM3=0,-FinancingFees,0)</f>
        <v/>
      </c>
      <c r="EN74" s="961">
        <f>IF(EN3=0,-FinancingFees,0)</f>
        <v/>
      </c>
      <c r="EO74" s="961">
        <f>IF(EO3=0,-FinancingFees,0)</f>
        <v/>
      </c>
      <c r="EP74" s="961">
        <f>IF(EP3=0,-FinancingFees,0)</f>
        <v/>
      </c>
      <c r="EQ74" s="961">
        <f>IF(EQ3=0,-FinancingFees,0)</f>
        <v/>
      </c>
      <c r="ER74" s="961">
        <f>IF(ER3=0,-FinancingFees,0)</f>
        <v/>
      </c>
      <c r="ES74" s="961">
        <f>IF(ES3=0,-FinancingFees,0)</f>
        <v/>
      </c>
      <c r="ET74" s="961">
        <f>IF(ET3=0,-FinancingFees,0)</f>
        <v/>
      </c>
      <c r="EU74" s="961">
        <f>IF(EU3=0,-FinancingFees,0)</f>
        <v/>
      </c>
      <c r="EV74" s="961">
        <f>IF(EV3=0,-FinancingFees,0)</f>
        <v/>
      </c>
    </row>
    <row r="75" ht="15" customHeight="1" s="546">
      <c r="E75" s="982" t="n"/>
      <c r="F75" s="961" t="n"/>
      <c r="G75" s="961" t="n"/>
      <c r="H75" s="961" t="n"/>
      <c r="I75" s="961" t="n"/>
      <c r="J75" s="961" t="n"/>
      <c r="K75" s="961" t="n"/>
      <c r="L75" s="961" t="n"/>
      <c r="M75" s="961" t="n"/>
      <c r="N75" s="961" t="n"/>
      <c r="O75" s="961" t="n"/>
      <c r="P75" s="961" t="n"/>
      <c r="T75" s="961" t="n"/>
      <c r="U75" s="961" t="n"/>
      <c r="V75" s="961" t="n"/>
      <c r="W75" s="961" t="n"/>
      <c r="X75" s="961" t="n"/>
      <c r="Y75" s="961" t="n"/>
      <c r="Z75" s="961" t="n"/>
      <c r="AA75" s="961" t="n"/>
      <c r="AB75" s="961" t="n"/>
      <c r="AC75" s="961" t="n"/>
      <c r="AD75" s="961" t="n"/>
      <c r="AE75" s="961" t="n"/>
      <c r="AF75" s="961" t="n"/>
      <c r="AG75" s="961" t="n"/>
      <c r="AH75" s="961" t="n"/>
      <c r="AI75" s="961" t="n"/>
      <c r="AJ75" s="961" t="n"/>
      <c r="AK75" s="961" t="n"/>
      <c r="AL75" s="961" t="n"/>
      <c r="AM75" s="961" t="n"/>
      <c r="AN75" s="961" t="n"/>
      <c r="AO75" s="961" t="n"/>
      <c r="AP75" s="961" t="n"/>
      <c r="AQ75" s="961" t="n"/>
      <c r="AR75" s="961" t="n"/>
      <c r="AS75" s="961" t="n"/>
      <c r="AT75" s="961" t="n"/>
      <c r="AU75" s="961" t="n"/>
      <c r="AV75" s="961" t="n"/>
      <c r="AW75" s="961" t="n"/>
      <c r="AX75" s="961" t="n"/>
      <c r="AY75" s="961" t="n"/>
      <c r="AZ75" s="961" t="n"/>
      <c r="BA75" s="961" t="n"/>
      <c r="BB75" s="961" t="n"/>
      <c r="BC75" s="961" t="n"/>
      <c r="BD75" s="961" t="n"/>
      <c r="BE75" s="961" t="n"/>
      <c r="BF75" s="961" t="n"/>
      <c r="BG75" s="961" t="n"/>
      <c r="BH75" s="961" t="n"/>
      <c r="BI75" s="961" t="n"/>
      <c r="BJ75" s="961" t="n"/>
      <c r="BK75" s="961" t="n"/>
      <c r="BL75" s="961" t="n"/>
      <c r="BM75" s="961" t="n"/>
      <c r="BN75" s="961" t="n"/>
      <c r="BO75" s="961" t="n"/>
      <c r="BP75" s="961" t="n"/>
      <c r="BQ75" s="961" t="n"/>
      <c r="BR75" s="961" t="n"/>
      <c r="BS75" s="961" t="n"/>
      <c r="BT75" s="961" t="n"/>
      <c r="BU75" s="961" t="n"/>
      <c r="BV75" s="961" t="n"/>
      <c r="BW75" s="961" t="n"/>
      <c r="BX75" s="961" t="n"/>
      <c r="BY75" s="961" t="n"/>
      <c r="BZ75" s="961" t="n"/>
      <c r="CA75" s="961" t="n"/>
      <c r="CB75" s="961" t="n"/>
      <c r="CC75" s="961" t="n"/>
      <c r="CD75" s="961" t="n"/>
      <c r="CE75" s="961" t="n"/>
      <c r="CF75" s="961" t="n"/>
      <c r="CG75" s="961" t="n"/>
      <c r="CH75" s="961" t="n"/>
      <c r="CI75" s="961" t="n"/>
      <c r="CJ75" s="961" t="n"/>
      <c r="CK75" s="961" t="n"/>
      <c r="CL75" s="961" t="n"/>
      <c r="CM75" s="961" t="n"/>
      <c r="CN75" s="961" t="n"/>
      <c r="CO75" s="961" t="n"/>
      <c r="CP75" s="961" t="n"/>
      <c r="CQ75" s="961" t="n"/>
      <c r="CR75" s="961" t="n"/>
      <c r="CS75" s="961" t="n"/>
      <c r="CT75" s="961" t="n"/>
      <c r="CU75" s="961" t="n"/>
      <c r="CV75" s="961" t="n"/>
      <c r="CW75" s="961" t="n"/>
      <c r="CX75" s="961" t="n"/>
      <c r="CY75" s="961" t="n"/>
      <c r="CZ75" s="961" t="n"/>
      <c r="DA75" s="961" t="n"/>
      <c r="DB75" s="961" t="n"/>
      <c r="DC75" s="961" t="n"/>
      <c r="DD75" s="961" t="n"/>
      <c r="DE75" s="961" t="n"/>
      <c r="DF75" s="961" t="n"/>
      <c r="DG75" s="961" t="n"/>
      <c r="DH75" s="961" t="n"/>
      <c r="DI75" s="961" t="n"/>
      <c r="DJ75" s="961" t="n"/>
      <c r="DK75" s="961" t="n"/>
      <c r="DL75" s="961" t="n"/>
      <c r="DM75" s="961" t="n"/>
      <c r="DN75" s="961" t="n"/>
      <c r="DO75" s="961" t="n"/>
      <c r="DP75" s="961" t="n"/>
      <c r="DQ75" s="961" t="n"/>
      <c r="DR75" s="961" t="n"/>
      <c r="DS75" s="961" t="n"/>
      <c r="DT75" s="961" t="n"/>
      <c r="DU75" s="961" t="n"/>
      <c r="DV75" s="961" t="n"/>
      <c r="DW75" s="961" t="n"/>
      <c r="DX75" s="961" t="n"/>
      <c r="DY75" s="961" t="n"/>
      <c r="DZ75" s="961" t="n"/>
      <c r="EA75" s="961" t="n"/>
      <c r="EB75" s="961" t="n"/>
      <c r="EC75" s="961" t="n"/>
      <c r="ED75" s="961" t="n"/>
      <c r="EE75" s="961" t="n"/>
      <c r="EF75" s="961" t="n"/>
      <c r="EG75" s="961" t="n"/>
      <c r="EH75" s="961" t="n"/>
      <c r="EI75" s="961" t="n"/>
      <c r="EJ75" s="961" t="n"/>
      <c r="EK75" s="961" t="n"/>
      <c r="EL75" s="961" t="n"/>
      <c r="EM75" s="961" t="n"/>
      <c r="EN75" s="961" t="n"/>
      <c r="EO75" s="961" t="n"/>
      <c r="EP75" s="961" t="n"/>
      <c r="EQ75" s="961" t="n"/>
      <c r="ER75" s="961" t="n"/>
      <c r="ES75" s="961" t="n"/>
      <c r="ET75" s="961" t="n"/>
      <c r="EU75" s="961" t="n"/>
      <c r="EV75" s="961" t="n"/>
    </row>
    <row r="76" ht="15" customHeight="1" s="546">
      <c r="C76" s="1027">
        <f>R76</f>
        <v/>
      </c>
      <c r="D76" s="1028" t="n"/>
      <c r="E76" s="1029" t="n"/>
      <c r="F76" s="1030" t="n"/>
      <c r="G76" s="1031" t="n"/>
      <c r="H76" s="1031" t="n"/>
      <c r="I76" s="1031" t="n"/>
      <c r="J76" s="1031" t="n"/>
      <c r="K76" s="1031" t="n"/>
      <c r="L76" s="1031" t="n"/>
      <c r="M76" s="1031" t="n"/>
      <c r="N76" s="1031" t="n"/>
      <c r="O76" s="1031" t="n"/>
      <c r="P76" s="1031" t="n"/>
      <c r="R76" s="940" t="inlineStr">
        <is>
          <t>LEVERED GROSS DEAL LEVEL RETURNS</t>
        </is>
      </c>
      <c r="T76" s="961" t="n"/>
      <c r="U76" s="961" t="n"/>
      <c r="V76" s="961" t="n"/>
      <c r="W76" s="961" t="n"/>
      <c r="X76" s="961" t="n"/>
      <c r="Y76" s="961" t="n"/>
      <c r="Z76" s="961" t="n"/>
      <c r="AA76" s="961" t="n"/>
      <c r="AB76" s="961" t="n"/>
      <c r="AC76" s="961" t="n"/>
      <c r="AD76" s="961" t="n"/>
      <c r="AE76" s="961" t="n"/>
      <c r="AF76" s="961" t="n"/>
      <c r="AG76" s="961" t="n"/>
      <c r="AH76" s="961" t="n"/>
      <c r="AI76" s="961" t="n"/>
      <c r="AJ76" s="961" t="n"/>
      <c r="AK76" s="961" t="n"/>
      <c r="AL76" s="961" t="n"/>
      <c r="AM76" s="961" t="n"/>
      <c r="AN76" s="961" t="n"/>
      <c r="AO76" s="961" t="n"/>
      <c r="AP76" s="961" t="n"/>
      <c r="AQ76" s="961" t="n"/>
      <c r="AR76" s="961" t="n"/>
      <c r="AS76" s="961" t="n"/>
      <c r="AT76" s="961" t="n"/>
      <c r="AU76" s="961" t="n"/>
      <c r="AV76" s="961" t="n"/>
      <c r="AW76" s="961" t="n"/>
      <c r="AX76" s="961" t="n"/>
      <c r="AY76" s="961" t="n"/>
      <c r="AZ76" s="961" t="n"/>
      <c r="BA76" s="961" t="n"/>
      <c r="BB76" s="961" t="n"/>
      <c r="BC76" s="961" t="n"/>
      <c r="BD76" s="961" t="n"/>
      <c r="BE76" s="961" t="n"/>
      <c r="BF76" s="961" t="n"/>
      <c r="BG76" s="961" t="n"/>
      <c r="BH76" s="961" t="n"/>
      <c r="BI76" s="961" t="n"/>
      <c r="BJ76" s="961" t="n"/>
      <c r="BK76" s="961" t="n"/>
      <c r="BL76" s="961" t="n"/>
      <c r="BM76" s="961" t="n"/>
      <c r="BN76" s="961" t="n"/>
      <c r="BO76" s="961" t="n"/>
      <c r="BP76" s="961" t="n"/>
      <c r="BQ76" s="961" t="n"/>
      <c r="BR76" s="961" t="n"/>
      <c r="BS76" s="961" t="n"/>
      <c r="BT76" s="961" t="n"/>
      <c r="BU76" s="961" t="n"/>
      <c r="BV76" s="961" t="n"/>
      <c r="BW76" s="961" t="n"/>
      <c r="BX76" s="961" t="n"/>
      <c r="BY76" s="961" t="n"/>
      <c r="BZ76" s="961" t="n"/>
      <c r="CA76" s="961" t="n"/>
      <c r="CB76" s="961" t="n"/>
      <c r="CC76" s="961" t="n"/>
      <c r="CD76" s="961" t="n"/>
      <c r="CE76" s="961" t="n"/>
      <c r="CF76" s="961" t="n"/>
      <c r="CG76" s="961" t="n"/>
      <c r="CH76" s="961" t="n"/>
      <c r="CI76" s="961" t="n"/>
      <c r="CJ76" s="961" t="n"/>
      <c r="CK76" s="961" t="n"/>
      <c r="CL76" s="961" t="n"/>
      <c r="CM76" s="961" t="n"/>
      <c r="CN76" s="961" t="n"/>
      <c r="CO76" s="961" t="n"/>
      <c r="CP76" s="961" t="n"/>
      <c r="CQ76" s="961" t="n"/>
      <c r="CR76" s="961" t="n"/>
      <c r="CS76" s="961" t="n"/>
      <c r="CT76" s="961" t="n"/>
      <c r="CU76" s="961" t="n"/>
      <c r="CV76" s="961" t="n"/>
      <c r="CW76" s="961" t="n"/>
      <c r="CX76" s="961" t="n"/>
      <c r="CY76" s="961" t="n"/>
      <c r="CZ76" s="961" t="n"/>
      <c r="DA76" s="961" t="n"/>
      <c r="DB76" s="961" t="n"/>
      <c r="DC76" s="961" t="n"/>
      <c r="DD76" s="961" t="n"/>
      <c r="DE76" s="961" t="n"/>
      <c r="DF76" s="961" t="n"/>
      <c r="DG76" s="961" t="n"/>
      <c r="DH76" s="961" t="n"/>
      <c r="DI76" s="961" t="n"/>
      <c r="DJ76" s="961" t="n"/>
      <c r="DK76" s="961" t="n"/>
      <c r="DL76" s="961" t="n"/>
      <c r="DM76" s="961" t="n"/>
      <c r="DN76" s="961" t="n"/>
      <c r="DO76" s="961" t="n"/>
      <c r="DP76" s="961" t="n"/>
      <c r="DQ76" s="961" t="n"/>
      <c r="DR76" s="961" t="n"/>
      <c r="DS76" s="961" t="n"/>
      <c r="DT76" s="961" t="n"/>
      <c r="DU76" s="961" t="n"/>
      <c r="DV76" s="961" t="n"/>
      <c r="DW76" s="961" t="n"/>
      <c r="DX76" s="961" t="n"/>
      <c r="DY76" s="961" t="n"/>
      <c r="DZ76" s="961" t="n"/>
      <c r="EA76" s="961" t="n"/>
      <c r="EB76" s="961" t="n"/>
      <c r="EC76" s="961" t="n"/>
      <c r="ED76" s="961" t="n"/>
      <c r="EE76" s="961" t="n"/>
      <c r="EF76" s="961" t="n"/>
      <c r="EG76" s="961" t="n"/>
      <c r="EH76" s="961" t="n"/>
      <c r="EI76" s="961" t="n"/>
      <c r="EJ76" s="961" t="n"/>
      <c r="EK76" s="961" t="n"/>
      <c r="EL76" s="961" t="n"/>
      <c r="EM76" s="961" t="n"/>
      <c r="EN76" s="961" t="n"/>
      <c r="EO76" s="961" t="n"/>
      <c r="EP76" s="961" t="n"/>
      <c r="EQ76" s="961" t="n"/>
      <c r="ER76" s="961" t="n"/>
      <c r="ES76" s="961" t="n"/>
      <c r="ET76" s="961" t="n"/>
      <c r="EU76" s="961" t="n"/>
      <c r="EV76" s="961" t="n"/>
    </row>
    <row r="77" ht="15" customHeight="1" s="546">
      <c r="C77" s="759">
        <f>R77</f>
        <v/>
      </c>
      <c r="E77" s="982" t="n"/>
      <c r="F77" s="961">
        <f>SUMIFS($T77:$EW77,$T$2:$EW$2,F$2)</f>
        <v/>
      </c>
      <c r="G77" s="961">
        <f>SUMIFS($U77:$EW77,$U$2:$EW$2,G$2)</f>
        <v/>
      </c>
      <c r="H77" s="961">
        <f>SUMIFS($U77:$EW77,$U$2:$EW$2,H$2)</f>
        <v/>
      </c>
      <c r="I77" s="961">
        <f>SUMIFS($U77:$EW77,$U$2:$EW$2,I$2)</f>
        <v/>
      </c>
      <c r="J77" s="961">
        <f>SUMIFS($U77:$EW77,$U$2:$EW$2,J$2)</f>
        <v/>
      </c>
      <c r="K77" s="961">
        <f>SUMIFS($U77:$EW77,$U$2:$EW$2,K$2)</f>
        <v/>
      </c>
      <c r="L77" s="961">
        <f>SUMIFS($U77:$EW77,$U$2:$EW$2,L$2)</f>
        <v/>
      </c>
      <c r="M77" s="961">
        <f>SUMIFS($U77:$EW77,$U$2:$EW$2,M$2)</f>
        <v/>
      </c>
      <c r="N77" s="961">
        <f>SUMIFS($U77:$EW77,$U$2:$EW$2,N$2)</f>
        <v/>
      </c>
      <c r="O77" s="961">
        <f>SUMIFS($U77:$EW77,$U$2:$EW$2,O$2)</f>
        <v/>
      </c>
      <c r="P77" s="961">
        <f>SUMIFS($U77:$EW77,$U$2:$EW$2,P$2)</f>
        <v/>
      </c>
      <c r="R77" s="759" t="inlineStr">
        <is>
          <t xml:space="preserve">Net Acquisition / Residual </t>
        </is>
      </c>
      <c r="T77" s="961">
        <f>SUM(T54:T55)</f>
        <v/>
      </c>
      <c r="U77" s="961">
        <f>SUM(U54:U55)</f>
        <v/>
      </c>
      <c r="V77" s="961">
        <f>SUM(V54:V55)</f>
        <v/>
      </c>
      <c r="W77" s="961">
        <f>SUM(W54:W55)</f>
        <v/>
      </c>
      <c r="X77" s="961">
        <f>SUM(X54:X55)</f>
        <v/>
      </c>
      <c r="Y77" s="961">
        <f>SUM(Y54:Y55)</f>
        <v/>
      </c>
      <c r="Z77" s="961">
        <f>SUM(Z54:Z55)</f>
        <v/>
      </c>
      <c r="AA77" s="961">
        <f>SUM(AA54:AA55)</f>
        <v/>
      </c>
      <c r="AB77" s="961">
        <f>SUM(AB54:AB55)</f>
        <v/>
      </c>
      <c r="AC77" s="961">
        <f>SUM(AC54:AC55)</f>
        <v/>
      </c>
      <c r="AD77" s="961">
        <f>SUM(AD54:AD55)</f>
        <v/>
      </c>
      <c r="AE77" s="961">
        <f>SUM(AE54:AE55)</f>
        <v/>
      </c>
      <c r="AF77" s="961">
        <f>SUM(AF54:AF55)</f>
        <v/>
      </c>
      <c r="AG77" s="961">
        <f>SUM(AG54:AG55)</f>
        <v/>
      </c>
      <c r="AH77" s="961">
        <f>SUM(AH54:AH55)</f>
        <v/>
      </c>
      <c r="AI77" s="961">
        <f>SUM(AI54:AI55)</f>
        <v/>
      </c>
      <c r="AJ77" s="961">
        <f>SUM(AJ54:AJ55)</f>
        <v/>
      </c>
      <c r="AK77" s="961">
        <f>SUM(AK54:AK55)</f>
        <v/>
      </c>
      <c r="AL77" s="961">
        <f>SUM(AL54:AL55)</f>
        <v/>
      </c>
      <c r="AM77" s="961">
        <f>SUM(AM54:AM55)</f>
        <v/>
      </c>
      <c r="AN77" s="961">
        <f>SUM(AN54:AN55)</f>
        <v/>
      </c>
      <c r="AO77" s="961">
        <f>SUM(AO54:AO55)</f>
        <v/>
      </c>
      <c r="AP77" s="961">
        <f>SUM(AP54:AP55)</f>
        <v/>
      </c>
      <c r="AQ77" s="961">
        <f>SUM(AQ54:AQ55)</f>
        <v/>
      </c>
      <c r="AR77" s="961">
        <f>SUM(AR54:AR55)</f>
        <v/>
      </c>
      <c r="AS77" s="961">
        <f>SUM(AS54:AS55)</f>
        <v/>
      </c>
      <c r="AT77" s="961">
        <f>SUM(AT54:AT55)</f>
        <v/>
      </c>
      <c r="AU77" s="961">
        <f>SUM(AU54:AU55)</f>
        <v/>
      </c>
      <c r="AV77" s="961">
        <f>SUM(AV54:AV55)</f>
        <v/>
      </c>
      <c r="AW77" s="961">
        <f>SUM(AW54:AW55)</f>
        <v/>
      </c>
      <c r="AX77" s="961">
        <f>SUM(AX54:AX55)</f>
        <v/>
      </c>
      <c r="AY77" s="961">
        <f>SUM(AY54:AY55)</f>
        <v/>
      </c>
      <c r="AZ77" s="961">
        <f>SUM(AZ54:AZ55)</f>
        <v/>
      </c>
      <c r="BA77" s="961">
        <f>SUM(BA54:BA55)</f>
        <v/>
      </c>
      <c r="BB77" s="961">
        <f>SUM(BB54:BB55)</f>
        <v/>
      </c>
      <c r="BC77" s="961">
        <f>SUM(BC54:BC55)</f>
        <v/>
      </c>
      <c r="BD77" s="961">
        <f>SUM(BD54:BD55)</f>
        <v/>
      </c>
      <c r="BE77" s="961">
        <f>SUM(BE54:BE55)</f>
        <v/>
      </c>
      <c r="BF77" s="961">
        <f>SUM(BF54:BF55)</f>
        <v/>
      </c>
      <c r="BG77" s="961">
        <f>SUM(BG54:BG55)</f>
        <v/>
      </c>
      <c r="BH77" s="961">
        <f>SUM(BH54:BH55)</f>
        <v/>
      </c>
      <c r="BI77" s="961">
        <f>SUM(BI54:BI55)</f>
        <v/>
      </c>
      <c r="BJ77" s="961">
        <f>SUM(BJ54:BJ55)</f>
        <v/>
      </c>
      <c r="BK77" s="961">
        <f>SUM(BK54:BK55)</f>
        <v/>
      </c>
      <c r="BL77" s="961">
        <f>SUM(BL54:BL55)</f>
        <v/>
      </c>
      <c r="BM77" s="961">
        <f>SUM(BM54:BM55)</f>
        <v/>
      </c>
      <c r="BN77" s="961">
        <f>SUM(BN54:BN55)</f>
        <v/>
      </c>
      <c r="BO77" s="961">
        <f>SUM(BO54:BO55)</f>
        <v/>
      </c>
      <c r="BP77" s="961">
        <f>SUM(BP54:BP55)</f>
        <v/>
      </c>
      <c r="BQ77" s="961">
        <f>SUM(BQ54:BQ55)</f>
        <v/>
      </c>
      <c r="BR77" s="961">
        <f>SUM(BR54:BR55)</f>
        <v/>
      </c>
      <c r="BS77" s="961">
        <f>SUM(BS54:BS55)</f>
        <v/>
      </c>
      <c r="BT77" s="961">
        <f>SUM(BT54:BT55)</f>
        <v/>
      </c>
      <c r="BU77" s="961">
        <f>SUM(BU54:BU55)</f>
        <v/>
      </c>
      <c r="BV77" s="961">
        <f>SUM(BV54:BV55)</f>
        <v/>
      </c>
      <c r="BW77" s="961">
        <f>SUM(BW54:BW55)</f>
        <v/>
      </c>
      <c r="BX77" s="961">
        <f>SUM(BX54:BX55)</f>
        <v/>
      </c>
      <c r="BY77" s="961">
        <f>SUM(BY54:BY55)</f>
        <v/>
      </c>
      <c r="BZ77" s="961">
        <f>SUM(BZ54:BZ55)</f>
        <v/>
      </c>
      <c r="CA77" s="961">
        <f>SUM(CA54:CA55)</f>
        <v/>
      </c>
      <c r="CB77" s="961">
        <f>SUM(CB54:CB55)</f>
        <v/>
      </c>
      <c r="CC77" s="961">
        <f>SUM(CC54:CC55)</f>
        <v/>
      </c>
      <c r="CD77" s="961">
        <f>SUM(CD54:CD55)</f>
        <v/>
      </c>
      <c r="CE77" s="961">
        <f>SUM(CE54:CE55)</f>
        <v/>
      </c>
      <c r="CF77" s="961">
        <f>SUM(CF54:CF55)</f>
        <v/>
      </c>
      <c r="CG77" s="961">
        <f>SUM(CG54:CG55)</f>
        <v/>
      </c>
      <c r="CH77" s="961">
        <f>SUM(CH54:CH55)</f>
        <v/>
      </c>
      <c r="CI77" s="961">
        <f>SUM(CI54:CI55)</f>
        <v/>
      </c>
      <c r="CJ77" s="961">
        <f>SUM(CJ54:CJ55)</f>
        <v/>
      </c>
      <c r="CK77" s="961">
        <f>SUM(CK54:CK55)</f>
        <v/>
      </c>
      <c r="CL77" s="961">
        <f>SUM(CL54:CL55)</f>
        <v/>
      </c>
      <c r="CM77" s="961">
        <f>SUM(CM54:CM55)</f>
        <v/>
      </c>
      <c r="CN77" s="961">
        <f>SUM(CN54:CN55)</f>
        <v/>
      </c>
      <c r="CO77" s="961">
        <f>SUM(CO54:CO55)</f>
        <v/>
      </c>
      <c r="CP77" s="961">
        <f>SUM(CP54:CP55)</f>
        <v/>
      </c>
      <c r="CQ77" s="961">
        <f>SUM(CQ54:CQ55)</f>
        <v/>
      </c>
      <c r="CR77" s="961">
        <f>SUM(CR54:CR55)</f>
        <v/>
      </c>
      <c r="CS77" s="961">
        <f>SUM(CS54:CS55)</f>
        <v/>
      </c>
      <c r="CT77" s="961">
        <f>SUM(CT54:CT55)</f>
        <v/>
      </c>
      <c r="CU77" s="961">
        <f>SUM(CU54:CU55)</f>
        <v/>
      </c>
      <c r="CV77" s="961">
        <f>SUM(CV54:CV55)</f>
        <v/>
      </c>
      <c r="CW77" s="961">
        <f>SUM(CW54:CW55)</f>
        <v/>
      </c>
      <c r="CX77" s="961">
        <f>SUM(CX54:CX55)</f>
        <v/>
      </c>
      <c r="CY77" s="961">
        <f>SUM(CY54:CY55)</f>
        <v/>
      </c>
      <c r="CZ77" s="961">
        <f>SUM(CZ54:CZ55)</f>
        <v/>
      </c>
      <c r="DA77" s="961">
        <f>SUM(DA54:DA55)</f>
        <v/>
      </c>
      <c r="DB77" s="961">
        <f>SUM(DB54:DB55)</f>
        <v/>
      </c>
      <c r="DC77" s="961">
        <f>SUM(DC54:DC55)</f>
        <v/>
      </c>
      <c r="DD77" s="961">
        <f>SUM(DD54:DD55)</f>
        <v/>
      </c>
      <c r="DE77" s="961">
        <f>SUM(DE54:DE55)</f>
        <v/>
      </c>
      <c r="DF77" s="961">
        <f>SUM(DF54:DF55)</f>
        <v/>
      </c>
      <c r="DG77" s="961">
        <f>SUM(DG54:DG55)</f>
        <v/>
      </c>
      <c r="DH77" s="961">
        <f>SUM(DH54:DH55)</f>
        <v/>
      </c>
      <c r="DI77" s="961">
        <f>SUM(DI54:DI55)</f>
        <v/>
      </c>
      <c r="DJ77" s="961">
        <f>SUM(DJ54:DJ55)</f>
        <v/>
      </c>
      <c r="DK77" s="961">
        <f>SUM(DK54:DK55)</f>
        <v/>
      </c>
      <c r="DL77" s="961">
        <f>SUM(DL54:DL55)</f>
        <v/>
      </c>
      <c r="DM77" s="961">
        <f>SUM(DM54:DM55)</f>
        <v/>
      </c>
      <c r="DN77" s="961">
        <f>SUM(DN54:DN55)</f>
        <v/>
      </c>
      <c r="DO77" s="961">
        <f>SUM(DO54:DO55)</f>
        <v/>
      </c>
      <c r="DP77" s="961">
        <f>SUM(DP54:DP55)</f>
        <v/>
      </c>
      <c r="DQ77" s="961">
        <f>SUM(DQ54:DQ55)</f>
        <v/>
      </c>
      <c r="DR77" s="961">
        <f>SUM(DR54:DR55)</f>
        <v/>
      </c>
      <c r="DS77" s="961">
        <f>SUM(DS54:DS55)</f>
        <v/>
      </c>
      <c r="DT77" s="961">
        <f>SUM(DT54:DT55)</f>
        <v/>
      </c>
      <c r="DU77" s="961">
        <f>SUM(DU54:DU55)</f>
        <v/>
      </c>
      <c r="DV77" s="961">
        <f>SUM(DV54:DV55)</f>
        <v/>
      </c>
      <c r="DW77" s="961">
        <f>SUM(DW54:DW55)</f>
        <v/>
      </c>
      <c r="DX77" s="961">
        <f>SUM(DX54:DX55)</f>
        <v/>
      </c>
      <c r="DY77" s="961">
        <f>SUM(DY54:DY55)</f>
        <v/>
      </c>
      <c r="DZ77" s="961">
        <f>SUM(DZ54:DZ55)</f>
        <v/>
      </c>
      <c r="EA77" s="961">
        <f>SUM(EA54:EA55)</f>
        <v/>
      </c>
      <c r="EB77" s="961">
        <f>SUM(EB54:EB55)</f>
        <v/>
      </c>
      <c r="EC77" s="961">
        <f>SUM(EC54:EC55)</f>
        <v/>
      </c>
      <c r="ED77" s="961">
        <f>SUM(ED54:ED55)</f>
        <v/>
      </c>
      <c r="EE77" s="961">
        <f>SUM(EE54:EE55)</f>
        <v/>
      </c>
      <c r="EF77" s="961">
        <f>SUM(EF54:EF55)</f>
        <v/>
      </c>
      <c r="EG77" s="961">
        <f>SUM(EG54:EG55)</f>
        <v/>
      </c>
      <c r="EH77" s="961">
        <f>SUM(EH54:EH55)</f>
        <v/>
      </c>
      <c r="EI77" s="961">
        <f>SUM(EI54:EI55)</f>
        <v/>
      </c>
      <c r="EJ77" s="961">
        <f>SUM(EJ54:EJ55)</f>
        <v/>
      </c>
      <c r="EK77" s="961">
        <f>SUM(EK54:EK55)</f>
        <v/>
      </c>
      <c r="EL77" s="961">
        <f>SUM(EL54:EL55)</f>
        <v/>
      </c>
      <c r="EM77" s="961">
        <f>SUM(EM54:EM55)</f>
        <v/>
      </c>
      <c r="EN77" s="961">
        <f>SUM(EN54:EN55)</f>
        <v/>
      </c>
      <c r="EO77" s="961">
        <f>SUM(EO54:EO55)</f>
        <v/>
      </c>
      <c r="EP77" s="961">
        <f>SUM(EP54:EP55)</f>
        <v/>
      </c>
      <c r="EQ77" s="961">
        <f>SUM(EQ54:EQ55)</f>
        <v/>
      </c>
      <c r="ER77" s="961">
        <f>SUM(ER54:ER55)</f>
        <v/>
      </c>
      <c r="ES77" s="961">
        <f>SUM(ES54:ES55)</f>
        <v/>
      </c>
      <c r="ET77" s="961">
        <f>SUM(ET54:ET55)</f>
        <v/>
      </c>
      <c r="EU77" s="961">
        <f>SUM(EU54:EU55)</f>
        <v/>
      </c>
      <c r="EV77" s="961">
        <f>SUM(EV54:EV55)</f>
        <v/>
      </c>
    </row>
    <row r="78" ht="15" customHeight="1" s="546">
      <c r="C78" s="759">
        <f>R78</f>
        <v/>
      </c>
      <c r="E78" s="982" t="n"/>
      <c r="F78" s="961">
        <f>SUMIFS($T78:$EW78,$T$2:$EW$2,F$2)</f>
        <v/>
      </c>
      <c r="G78" s="961">
        <f>SUMIFS($U78:$EW78,$U$2:$EW$2,G$2)</f>
        <v/>
      </c>
      <c r="H78" s="961">
        <f>SUMIFS($U78:$EW78,$U$2:$EW$2,H$2)</f>
        <v/>
      </c>
      <c r="I78" s="961">
        <f>SUMIFS($U78:$EW78,$U$2:$EW$2,I$2)</f>
        <v/>
      </c>
      <c r="J78" s="961">
        <f>SUMIFS($U78:$EW78,$U$2:$EW$2,J$2)</f>
        <v/>
      </c>
      <c r="K78" s="961">
        <f>SUMIFS($U78:$EW78,$U$2:$EW$2,K$2)</f>
        <v/>
      </c>
      <c r="L78" s="961">
        <f>SUMIFS($U78:$EW78,$U$2:$EW$2,L$2)</f>
        <v/>
      </c>
      <c r="M78" s="961">
        <f>SUMIFS($U78:$EW78,$U$2:$EW$2,M$2)</f>
        <v/>
      </c>
      <c r="N78" s="961">
        <f>SUMIFS($U78:$EW78,$U$2:$EW$2,N$2)</f>
        <v/>
      </c>
      <c r="O78" s="961">
        <f>SUMIFS($U78:$EW78,$U$2:$EW$2,O$2)</f>
        <v/>
      </c>
      <c r="P78" s="961">
        <f>SUMIFS($U78:$EW78,$U$2:$EW$2,P$2)</f>
        <v/>
      </c>
      <c r="R78" s="759" t="inlineStr">
        <is>
          <t>Debt Transaction Costs</t>
        </is>
      </c>
      <c r="T78" s="961">
        <f>T74</f>
        <v/>
      </c>
      <c r="U78" s="961">
        <f>U74</f>
        <v/>
      </c>
      <c r="V78" s="961">
        <f>V74</f>
        <v/>
      </c>
      <c r="W78" s="961">
        <f>W74</f>
        <v/>
      </c>
      <c r="X78" s="961">
        <f>X74</f>
        <v/>
      </c>
      <c r="Y78" s="961">
        <f>Y74</f>
        <v/>
      </c>
      <c r="Z78" s="961">
        <f>Z74</f>
        <v/>
      </c>
      <c r="AA78" s="961">
        <f>AA74</f>
        <v/>
      </c>
      <c r="AB78" s="961">
        <f>AB74</f>
        <v/>
      </c>
      <c r="AC78" s="961">
        <f>AC74</f>
        <v/>
      </c>
      <c r="AD78" s="961">
        <f>AD74</f>
        <v/>
      </c>
      <c r="AE78" s="961">
        <f>AE74</f>
        <v/>
      </c>
      <c r="AF78" s="961">
        <f>AF74</f>
        <v/>
      </c>
      <c r="AG78" s="961">
        <f>AG74</f>
        <v/>
      </c>
      <c r="AH78" s="961">
        <f>AH74</f>
        <v/>
      </c>
      <c r="AI78" s="961">
        <f>AI74</f>
        <v/>
      </c>
      <c r="AJ78" s="961">
        <f>AJ74</f>
        <v/>
      </c>
      <c r="AK78" s="961">
        <f>AK74</f>
        <v/>
      </c>
      <c r="AL78" s="961">
        <f>AL74</f>
        <v/>
      </c>
      <c r="AM78" s="961">
        <f>AM74</f>
        <v/>
      </c>
      <c r="AN78" s="961">
        <f>AN74</f>
        <v/>
      </c>
      <c r="AO78" s="961">
        <f>AO74</f>
        <v/>
      </c>
      <c r="AP78" s="961">
        <f>AP74</f>
        <v/>
      </c>
      <c r="AQ78" s="961">
        <f>AQ74</f>
        <v/>
      </c>
      <c r="AR78" s="961">
        <f>AR74</f>
        <v/>
      </c>
      <c r="AS78" s="961">
        <f>AS74</f>
        <v/>
      </c>
      <c r="AT78" s="961">
        <f>AT74</f>
        <v/>
      </c>
      <c r="AU78" s="961">
        <f>AU74</f>
        <v/>
      </c>
      <c r="AV78" s="961">
        <f>AV74</f>
        <v/>
      </c>
      <c r="AW78" s="961">
        <f>AW74</f>
        <v/>
      </c>
      <c r="AX78" s="961">
        <f>AX74</f>
        <v/>
      </c>
      <c r="AY78" s="961">
        <f>AY74</f>
        <v/>
      </c>
      <c r="AZ78" s="961">
        <f>AZ74</f>
        <v/>
      </c>
      <c r="BA78" s="961">
        <f>BA74</f>
        <v/>
      </c>
      <c r="BB78" s="961">
        <f>BB74</f>
        <v/>
      </c>
      <c r="BC78" s="961">
        <f>BC74</f>
        <v/>
      </c>
      <c r="BD78" s="961">
        <f>BD74</f>
        <v/>
      </c>
      <c r="BE78" s="961">
        <f>BE74</f>
        <v/>
      </c>
      <c r="BF78" s="961">
        <f>BF74</f>
        <v/>
      </c>
      <c r="BG78" s="961">
        <f>BG74</f>
        <v/>
      </c>
      <c r="BH78" s="961">
        <f>BH74</f>
        <v/>
      </c>
      <c r="BI78" s="961">
        <f>BI74</f>
        <v/>
      </c>
      <c r="BJ78" s="961">
        <f>BJ74</f>
        <v/>
      </c>
      <c r="BK78" s="961">
        <f>BK74</f>
        <v/>
      </c>
      <c r="BL78" s="961">
        <f>BL74</f>
        <v/>
      </c>
      <c r="BM78" s="961">
        <f>BM74</f>
        <v/>
      </c>
      <c r="BN78" s="961">
        <f>BN74</f>
        <v/>
      </c>
      <c r="BO78" s="961">
        <f>BO74</f>
        <v/>
      </c>
      <c r="BP78" s="961">
        <f>BP74</f>
        <v/>
      </c>
      <c r="BQ78" s="961">
        <f>BQ74</f>
        <v/>
      </c>
      <c r="BR78" s="961">
        <f>BR74</f>
        <v/>
      </c>
      <c r="BS78" s="961">
        <f>BS74</f>
        <v/>
      </c>
      <c r="BT78" s="961">
        <f>BT74</f>
        <v/>
      </c>
      <c r="BU78" s="961">
        <f>BU74</f>
        <v/>
      </c>
      <c r="BV78" s="961">
        <f>BV74</f>
        <v/>
      </c>
      <c r="BW78" s="961">
        <f>BW74</f>
        <v/>
      </c>
      <c r="BX78" s="961">
        <f>BX74</f>
        <v/>
      </c>
      <c r="BY78" s="961">
        <f>BY74</f>
        <v/>
      </c>
      <c r="BZ78" s="961">
        <f>BZ74</f>
        <v/>
      </c>
      <c r="CA78" s="961">
        <f>CA74</f>
        <v/>
      </c>
      <c r="CB78" s="961">
        <f>CB74</f>
        <v/>
      </c>
      <c r="CC78" s="961">
        <f>CC74</f>
        <v/>
      </c>
      <c r="CD78" s="961">
        <f>CD74</f>
        <v/>
      </c>
      <c r="CE78" s="961">
        <f>CE74</f>
        <v/>
      </c>
      <c r="CF78" s="961">
        <f>CF74</f>
        <v/>
      </c>
      <c r="CG78" s="961">
        <f>CG74</f>
        <v/>
      </c>
      <c r="CH78" s="961">
        <f>CH74</f>
        <v/>
      </c>
      <c r="CI78" s="961">
        <f>CI74</f>
        <v/>
      </c>
      <c r="CJ78" s="961">
        <f>CJ74</f>
        <v/>
      </c>
      <c r="CK78" s="961">
        <f>CK74</f>
        <v/>
      </c>
      <c r="CL78" s="961">
        <f>CL74</f>
        <v/>
      </c>
      <c r="CM78" s="961">
        <f>CM74</f>
        <v/>
      </c>
      <c r="CN78" s="961">
        <f>CN74</f>
        <v/>
      </c>
      <c r="CO78" s="961">
        <f>CO74</f>
        <v/>
      </c>
      <c r="CP78" s="961">
        <f>CP74</f>
        <v/>
      </c>
      <c r="CQ78" s="961">
        <f>CQ74</f>
        <v/>
      </c>
      <c r="CR78" s="961">
        <f>CR74</f>
        <v/>
      </c>
      <c r="CS78" s="961">
        <f>CS74</f>
        <v/>
      </c>
      <c r="CT78" s="961">
        <f>CT74</f>
        <v/>
      </c>
      <c r="CU78" s="961">
        <f>CU74</f>
        <v/>
      </c>
      <c r="CV78" s="961">
        <f>CV74</f>
        <v/>
      </c>
      <c r="CW78" s="961">
        <f>CW74</f>
        <v/>
      </c>
      <c r="CX78" s="961">
        <f>CX74</f>
        <v/>
      </c>
      <c r="CY78" s="961">
        <f>CY74</f>
        <v/>
      </c>
      <c r="CZ78" s="961">
        <f>CZ74</f>
        <v/>
      </c>
      <c r="DA78" s="961">
        <f>DA74</f>
        <v/>
      </c>
      <c r="DB78" s="961">
        <f>DB74</f>
        <v/>
      </c>
      <c r="DC78" s="961">
        <f>DC74</f>
        <v/>
      </c>
      <c r="DD78" s="961">
        <f>DD74</f>
        <v/>
      </c>
      <c r="DE78" s="961">
        <f>DE74</f>
        <v/>
      </c>
      <c r="DF78" s="961">
        <f>DF74</f>
        <v/>
      </c>
      <c r="DG78" s="961">
        <f>DG74</f>
        <v/>
      </c>
      <c r="DH78" s="961">
        <f>DH74</f>
        <v/>
      </c>
      <c r="DI78" s="961">
        <f>DI74</f>
        <v/>
      </c>
      <c r="DJ78" s="961">
        <f>DJ74</f>
        <v/>
      </c>
      <c r="DK78" s="961">
        <f>DK74</f>
        <v/>
      </c>
      <c r="DL78" s="961">
        <f>DL74</f>
        <v/>
      </c>
      <c r="DM78" s="961">
        <f>DM74</f>
        <v/>
      </c>
      <c r="DN78" s="961">
        <f>DN74</f>
        <v/>
      </c>
      <c r="DO78" s="961">
        <f>DO74</f>
        <v/>
      </c>
      <c r="DP78" s="961">
        <f>DP74</f>
        <v/>
      </c>
      <c r="DQ78" s="961">
        <f>DQ74</f>
        <v/>
      </c>
      <c r="DR78" s="961">
        <f>DR74</f>
        <v/>
      </c>
      <c r="DS78" s="961">
        <f>DS74</f>
        <v/>
      </c>
      <c r="DT78" s="961">
        <f>DT74</f>
        <v/>
      </c>
      <c r="DU78" s="961">
        <f>DU74</f>
        <v/>
      </c>
      <c r="DV78" s="961">
        <f>DV74</f>
        <v/>
      </c>
      <c r="DW78" s="961">
        <f>DW74</f>
        <v/>
      </c>
      <c r="DX78" s="961">
        <f>DX74</f>
        <v/>
      </c>
      <c r="DY78" s="961">
        <f>DY74</f>
        <v/>
      </c>
      <c r="DZ78" s="961">
        <f>DZ74</f>
        <v/>
      </c>
      <c r="EA78" s="961">
        <f>EA74</f>
        <v/>
      </c>
      <c r="EB78" s="961">
        <f>EB74</f>
        <v/>
      </c>
      <c r="EC78" s="961">
        <f>EC74</f>
        <v/>
      </c>
      <c r="ED78" s="961">
        <f>ED74</f>
        <v/>
      </c>
      <c r="EE78" s="961">
        <f>EE74</f>
        <v/>
      </c>
      <c r="EF78" s="961">
        <f>EF74</f>
        <v/>
      </c>
      <c r="EG78" s="961">
        <f>EG74</f>
        <v/>
      </c>
      <c r="EH78" s="961">
        <f>EH74</f>
        <v/>
      </c>
      <c r="EI78" s="961">
        <f>EI74</f>
        <v/>
      </c>
      <c r="EJ78" s="961">
        <f>EJ74</f>
        <v/>
      </c>
      <c r="EK78" s="961">
        <f>EK74</f>
        <v/>
      </c>
      <c r="EL78" s="961">
        <f>EL74</f>
        <v/>
      </c>
      <c r="EM78" s="961">
        <f>EM74</f>
        <v/>
      </c>
      <c r="EN78" s="961">
        <f>EN74</f>
        <v/>
      </c>
      <c r="EO78" s="961">
        <f>EO74</f>
        <v/>
      </c>
      <c r="EP78" s="961">
        <f>EP74</f>
        <v/>
      </c>
      <c r="EQ78" s="961">
        <f>EQ74</f>
        <v/>
      </c>
      <c r="ER78" s="961">
        <f>ER74</f>
        <v/>
      </c>
      <c r="ES78" s="961">
        <f>ES74</f>
        <v/>
      </c>
      <c r="ET78" s="961">
        <f>ET74</f>
        <v/>
      </c>
      <c r="EU78" s="961">
        <f>EU74</f>
        <v/>
      </c>
      <c r="EV78" s="961">
        <f>EV74</f>
        <v/>
      </c>
    </row>
    <row r="79" ht="15" customHeight="1" s="546">
      <c r="C79" s="759">
        <f>R79</f>
        <v/>
      </c>
      <c r="E79" s="982" t="n"/>
      <c r="F79" s="961">
        <f>SUMIFS($T79:$EW79,$T$2:$EW$2,F$2)</f>
        <v/>
      </c>
      <c r="G79" s="961">
        <f>SUMIFS($U79:$EW79,$U$2:$EW$2,G$2)</f>
        <v/>
      </c>
      <c r="H79" s="961">
        <f>SUMIFS($U79:$EW79,$U$2:$EW$2,H$2)</f>
        <v/>
      </c>
      <c r="I79" s="961">
        <f>SUMIFS($U79:$EW79,$U$2:$EW$2,I$2)</f>
        <v/>
      </c>
      <c r="J79" s="961">
        <f>SUMIFS($U79:$EW79,$U$2:$EW$2,J$2)</f>
        <v/>
      </c>
      <c r="K79" s="961">
        <f>SUMIFS($U79:$EW79,$U$2:$EW$2,K$2)</f>
        <v/>
      </c>
      <c r="L79" s="961">
        <f>SUMIFS($U79:$EW79,$U$2:$EW$2,L$2)</f>
        <v/>
      </c>
      <c r="M79" s="961">
        <f>SUMIFS($U79:$EW79,$U$2:$EW$2,M$2)</f>
        <v/>
      </c>
      <c r="N79" s="961">
        <f>SUMIFS($U79:$EW79,$U$2:$EW$2,N$2)</f>
        <v/>
      </c>
      <c r="O79" s="961">
        <f>SUMIFS($U79:$EW79,$U$2:$EW$2,O$2)</f>
        <v/>
      </c>
      <c r="P79" s="961">
        <f>SUMIFS($U79:$EW79,$U$2:$EW$2,P$2)</f>
        <v/>
      </c>
      <c r="R79" s="759" t="inlineStr">
        <is>
          <t>Net Loan Proceeds</t>
        </is>
      </c>
      <c r="T79" s="961">
        <f>T67+T71</f>
        <v/>
      </c>
      <c r="U79" s="961">
        <f>U67+U71</f>
        <v/>
      </c>
      <c r="V79" s="961">
        <f>V67+V71</f>
        <v/>
      </c>
      <c r="W79" s="961">
        <f>W67+W71</f>
        <v/>
      </c>
      <c r="X79" s="961">
        <f>X67+X71</f>
        <v/>
      </c>
      <c r="Y79" s="961">
        <f>Y67+Y71</f>
        <v/>
      </c>
      <c r="Z79" s="961">
        <f>Z67+Z71</f>
        <v/>
      </c>
      <c r="AA79" s="961">
        <f>AA67+AA71</f>
        <v/>
      </c>
      <c r="AB79" s="961">
        <f>AB67+AB71</f>
        <v/>
      </c>
      <c r="AC79" s="961">
        <f>AC67+AC71</f>
        <v/>
      </c>
      <c r="AD79" s="961">
        <f>AD67+AD71</f>
        <v/>
      </c>
      <c r="AE79" s="961">
        <f>AE67+AE71</f>
        <v/>
      </c>
      <c r="AF79" s="961">
        <f>AF67+AF71</f>
        <v/>
      </c>
      <c r="AG79" s="961">
        <f>AG67+AG71</f>
        <v/>
      </c>
      <c r="AH79" s="961">
        <f>AH67+AH71</f>
        <v/>
      </c>
      <c r="AI79" s="961">
        <f>AI67+AI71</f>
        <v/>
      </c>
      <c r="AJ79" s="961">
        <f>AJ67+AJ71</f>
        <v/>
      </c>
      <c r="AK79" s="961">
        <f>AK67+AK71</f>
        <v/>
      </c>
      <c r="AL79" s="961">
        <f>AL67+AL71</f>
        <v/>
      </c>
      <c r="AM79" s="961">
        <f>AM67+AM71</f>
        <v/>
      </c>
      <c r="AN79" s="961">
        <f>AN67+AN71</f>
        <v/>
      </c>
      <c r="AO79" s="961">
        <f>AO67+AO71</f>
        <v/>
      </c>
      <c r="AP79" s="961">
        <f>AP67+AP71</f>
        <v/>
      </c>
      <c r="AQ79" s="961">
        <f>AQ67+AQ71</f>
        <v/>
      </c>
      <c r="AR79" s="961">
        <f>AR67+AR71</f>
        <v/>
      </c>
      <c r="AS79" s="961">
        <f>AS67+AS71</f>
        <v/>
      </c>
      <c r="AT79" s="961">
        <f>AT67+AT71</f>
        <v/>
      </c>
      <c r="AU79" s="961">
        <f>AU67+AU71</f>
        <v/>
      </c>
      <c r="AV79" s="961">
        <f>AV67+AV71</f>
        <v/>
      </c>
      <c r="AW79" s="961">
        <f>AW67+AW71</f>
        <v/>
      </c>
      <c r="AX79" s="961">
        <f>AX67+AX71</f>
        <v/>
      </c>
      <c r="AY79" s="961">
        <f>AY67+AY71</f>
        <v/>
      </c>
      <c r="AZ79" s="961">
        <f>AZ67+AZ71</f>
        <v/>
      </c>
      <c r="BA79" s="961">
        <f>BA67+BA71</f>
        <v/>
      </c>
      <c r="BB79" s="961">
        <f>BB67+BB71</f>
        <v/>
      </c>
      <c r="BC79" s="961">
        <f>BC67+BC71</f>
        <v/>
      </c>
      <c r="BD79" s="961">
        <f>BD67+BD71</f>
        <v/>
      </c>
      <c r="BE79" s="961">
        <f>BE67+BE71</f>
        <v/>
      </c>
      <c r="BF79" s="961">
        <f>BF67+BF71</f>
        <v/>
      </c>
      <c r="BG79" s="961">
        <f>BG67+BG71</f>
        <v/>
      </c>
      <c r="BH79" s="961">
        <f>BH67+BH71</f>
        <v/>
      </c>
      <c r="BI79" s="961">
        <f>BI67+BI71</f>
        <v/>
      </c>
      <c r="BJ79" s="961">
        <f>BJ67+BJ71</f>
        <v/>
      </c>
      <c r="BK79" s="961">
        <f>BK67+BK71</f>
        <v/>
      </c>
      <c r="BL79" s="961">
        <f>BL67+BL71</f>
        <v/>
      </c>
      <c r="BM79" s="961">
        <f>BM67+BM71</f>
        <v/>
      </c>
      <c r="BN79" s="961">
        <f>BN67+BN71</f>
        <v/>
      </c>
      <c r="BO79" s="961">
        <f>BO67+BO71</f>
        <v/>
      </c>
      <c r="BP79" s="961">
        <f>BP67+BP71</f>
        <v/>
      </c>
      <c r="BQ79" s="961">
        <f>BQ67+BQ71</f>
        <v/>
      </c>
      <c r="BR79" s="961">
        <f>BR67+BR71</f>
        <v/>
      </c>
      <c r="BS79" s="961">
        <f>BS67+BS71</f>
        <v/>
      </c>
      <c r="BT79" s="961">
        <f>BT67+BT71</f>
        <v/>
      </c>
      <c r="BU79" s="961">
        <f>BU67+BU71</f>
        <v/>
      </c>
      <c r="BV79" s="961">
        <f>BV67+BV71</f>
        <v/>
      </c>
      <c r="BW79" s="961">
        <f>BW67+BW71</f>
        <v/>
      </c>
      <c r="BX79" s="961">
        <f>BX67+BX71</f>
        <v/>
      </c>
      <c r="BY79" s="961">
        <f>BY67+BY71</f>
        <v/>
      </c>
      <c r="BZ79" s="961">
        <f>BZ67+BZ71</f>
        <v/>
      </c>
      <c r="CA79" s="961">
        <f>CA67+CA71</f>
        <v/>
      </c>
      <c r="CB79" s="961">
        <f>CB67+CB71</f>
        <v/>
      </c>
      <c r="CC79" s="961">
        <f>CC67+CC71</f>
        <v/>
      </c>
      <c r="CD79" s="961">
        <f>CD67+CD71</f>
        <v/>
      </c>
      <c r="CE79" s="961">
        <f>CE67+CE71</f>
        <v/>
      </c>
      <c r="CF79" s="961">
        <f>CF67+CF71</f>
        <v/>
      </c>
      <c r="CG79" s="961">
        <f>CG67+CG71</f>
        <v/>
      </c>
      <c r="CH79" s="961">
        <f>CH67+CH71</f>
        <v/>
      </c>
      <c r="CI79" s="961">
        <f>CI67+CI71</f>
        <v/>
      </c>
      <c r="CJ79" s="961">
        <f>CJ67+CJ71</f>
        <v/>
      </c>
      <c r="CK79" s="961">
        <f>CK67+CK71</f>
        <v/>
      </c>
      <c r="CL79" s="961">
        <f>CL67+CL71</f>
        <v/>
      </c>
      <c r="CM79" s="961">
        <f>CM67+CM71</f>
        <v/>
      </c>
      <c r="CN79" s="961">
        <f>CN67+CN71</f>
        <v/>
      </c>
      <c r="CO79" s="961">
        <f>CO67+CO71</f>
        <v/>
      </c>
      <c r="CP79" s="961">
        <f>CP67+CP71</f>
        <v/>
      </c>
      <c r="CQ79" s="961">
        <f>CQ67+CQ71</f>
        <v/>
      </c>
      <c r="CR79" s="961">
        <f>CR67+CR71</f>
        <v/>
      </c>
      <c r="CS79" s="961">
        <f>CS67+CS71</f>
        <v/>
      </c>
      <c r="CT79" s="961">
        <f>CT67+CT71</f>
        <v/>
      </c>
      <c r="CU79" s="961">
        <f>CU67+CU71</f>
        <v/>
      </c>
      <c r="CV79" s="961">
        <f>CV67+CV71</f>
        <v/>
      </c>
      <c r="CW79" s="961">
        <f>CW67+CW71</f>
        <v/>
      </c>
      <c r="CX79" s="961">
        <f>CX67+CX71</f>
        <v/>
      </c>
      <c r="CY79" s="961">
        <f>CY67+CY71</f>
        <v/>
      </c>
      <c r="CZ79" s="961">
        <f>CZ67+CZ71</f>
        <v/>
      </c>
      <c r="DA79" s="961">
        <f>DA67+DA71</f>
        <v/>
      </c>
      <c r="DB79" s="961">
        <f>DB67+DB71</f>
        <v/>
      </c>
      <c r="DC79" s="961">
        <f>DC67+DC71</f>
        <v/>
      </c>
      <c r="DD79" s="961">
        <f>DD67+DD71</f>
        <v/>
      </c>
      <c r="DE79" s="961">
        <f>DE67+DE71</f>
        <v/>
      </c>
      <c r="DF79" s="961">
        <f>DF67+DF71</f>
        <v/>
      </c>
      <c r="DG79" s="961">
        <f>DG67+DG71</f>
        <v/>
      </c>
      <c r="DH79" s="961">
        <f>DH67+DH71</f>
        <v/>
      </c>
      <c r="DI79" s="961">
        <f>DI67+DI71</f>
        <v/>
      </c>
      <c r="DJ79" s="961">
        <f>DJ67+DJ71</f>
        <v/>
      </c>
      <c r="DK79" s="961">
        <f>DK67+DK71</f>
        <v/>
      </c>
      <c r="DL79" s="961">
        <f>DL67+DL71</f>
        <v/>
      </c>
      <c r="DM79" s="961">
        <f>DM67+DM71</f>
        <v/>
      </c>
      <c r="DN79" s="961">
        <f>DN67+DN71</f>
        <v/>
      </c>
      <c r="DO79" s="961">
        <f>DO67+DO71</f>
        <v/>
      </c>
      <c r="DP79" s="961">
        <f>DP67+DP71</f>
        <v/>
      </c>
      <c r="DQ79" s="961">
        <f>DQ67+DQ71</f>
        <v/>
      </c>
      <c r="DR79" s="961">
        <f>DR67+DR71</f>
        <v/>
      </c>
      <c r="DS79" s="961">
        <f>DS67+DS71</f>
        <v/>
      </c>
      <c r="DT79" s="961">
        <f>DT67+DT71</f>
        <v/>
      </c>
      <c r="DU79" s="961">
        <f>DU67+DU71</f>
        <v/>
      </c>
      <c r="DV79" s="961">
        <f>DV67+DV71</f>
        <v/>
      </c>
      <c r="DW79" s="961">
        <f>DW67+DW71</f>
        <v/>
      </c>
      <c r="DX79" s="961">
        <f>DX67+DX71</f>
        <v/>
      </c>
      <c r="DY79" s="961">
        <f>DY67+DY71</f>
        <v/>
      </c>
      <c r="DZ79" s="961">
        <f>DZ67+DZ71</f>
        <v/>
      </c>
      <c r="EA79" s="961">
        <f>EA67+EA71</f>
        <v/>
      </c>
      <c r="EB79" s="961">
        <f>EB67+EB71</f>
        <v/>
      </c>
      <c r="EC79" s="961">
        <f>EC67+EC71</f>
        <v/>
      </c>
      <c r="ED79" s="961">
        <f>ED67+ED71</f>
        <v/>
      </c>
      <c r="EE79" s="961">
        <f>EE67+EE71</f>
        <v/>
      </c>
      <c r="EF79" s="961">
        <f>EF67+EF71</f>
        <v/>
      </c>
      <c r="EG79" s="961">
        <f>EG67+EG71</f>
        <v/>
      </c>
      <c r="EH79" s="961">
        <f>EH67+EH71</f>
        <v/>
      </c>
      <c r="EI79" s="961">
        <f>EI67+EI71</f>
        <v/>
      </c>
      <c r="EJ79" s="961">
        <f>EJ67+EJ71</f>
        <v/>
      </c>
      <c r="EK79" s="961">
        <f>EK67+EK71</f>
        <v/>
      </c>
      <c r="EL79" s="961">
        <f>EL67+EL71</f>
        <v/>
      </c>
      <c r="EM79" s="961">
        <f>EM67+EM71</f>
        <v/>
      </c>
      <c r="EN79" s="961">
        <f>EN67+EN71</f>
        <v/>
      </c>
      <c r="EO79" s="961">
        <f>EO67+EO71</f>
        <v/>
      </c>
      <c r="EP79" s="961">
        <f>EP67+EP71</f>
        <v/>
      </c>
      <c r="EQ79" s="961">
        <f>EQ67+EQ71</f>
        <v/>
      </c>
      <c r="ER79" s="961">
        <f>ER67+ER71</f>
        <v/>
      </c>
      <c r="ES79" s="961">
        <f>ES67+ES71</f>
        <v/>
      </c>
      <c r="ET79" s="961">
        <f>ET67+ET71</f>
        <v/>
      </c>
      <c r="EU79" s="961">
        <f>EU67+EU71</f>
        <v/>
      </c>
      <c r="EV79" s="961">
        <f>EV67+EV71</f>
        <v/>
      </c>
    </row>
    <row r="80" ht="15.75" customHeight="1" s="546">
      <c r="C80" s="973">
        <f>R80</f>
        <v/>
      </c>
      <c r="D80" s="973" t="n"/>
      <c r="E80" s="983" t="n"/>
      <c r="F80" s="975">
        <f>SUMIFS($T80:$EW80,$T$2:$EW$2,F$2)</f>
        <v/>
      </c>
      <c r="G80" s="975">
        <f>SUMIFS($U80:$EW80,$U$2:$EW$2,G$2)</f>
        <v/>
      </c>
      <c r="H80" s="975">
        <f>SUMIFS($U80:$EW80,$U$2:$EW$2,H$2)</f>
        <v/>
      </c>
      <c r="I80" s="975">
        <f>SUMIFS($U80:$EW80,$U$2:$EW$2,I$2)</f>
        <v/>
      </c>
      <c r="J80" s="975">
        <f>SUMIFS($U80:$EW80,$U$2:$EW$2,J$2)</f>
        <v/>
      </c>
      <c r="K80" s="975">
        <f>SUMIFS($U80:$EW80,$U$2:$EW$2,K$2)</f>
        <v/>
      </c>
      <c r="L80" s="975">
        <f>SUMIFS($U80:$EW80,$U$2:$EW$2,L$2)</f>
        <v/>
      </c>
      <c r="M80" s="975">
        <f>SUMIFS($U80:$EW80,$U$2:$EW$2,M$2)</f>
        <v/>
      </c>
      <c r="N80" s="975">
        <f>SUMIFS($U80:$EW80,$U$2:$EW$2,N$2)</f>
        <v/>
      </c>
      <c r="O80" s="975">
        <f>SUMIFS($U80:$EW80,$U$2:$EW$2,O$2)</f>
        <v/>
      </c>
      <c r="P80" s="975">
        <f>SUMIFS($U80:$EW80,$U$2:$EW$2,P$2)</f>
        <v/>
      </c>
      <c r="R80" s="759" t="inlineStr">
        <is>
          <t>NCF After Debt Service</t>
        </is>
      </c>
      <c r="T80" s="975">
        <f>T56+T69+T70</f>
        <v/>
      </c>
      <c r="U80" s="975">
        <f>U56+U69+U70</f>
        <v/>
      </c>
      <c r="V80" s="975">
        <f>V56+V69+V70</f>
        <v/>
      </c>
      <c r="W80" s="975">
        <f>W56+W69+W70</f>
        <v/>
      </c>
      <c r="X80" s="975">
        <f>X56+X69+X70</f>
        <v/>
      </c>
      <c r="Y80" s="975">
        <f>Y56+Y69+Y70</f>
        <v/>
      </c>
      <c r="Z80" s="975">
        <f>Z56+Z69+Z70</f>
        <v/>
      </c>
      <c r="AA80" s="975">
        <f>AA56+AA69+AA70</f>
        <v/>
      </c>
      <c r="AB80" s="975">
        <f>AB56+AB69+AB70</f>
        <v/>
      </c>
      <c r="AC80" s="975">
        <f>AC56+AC69+AC70</f>
        <v/>
      </c>
      <c r="AD80" s="975">
        <f>AD56+AD69+AD70</f>
        <v/>
      </c>
      <c r="AE80" s="975">
        <f>AE56+AE69+AE70</f>
        <v/>
      </c>
      <c r="AF80" s="975">
        <f>AF56+AF69+AF70</f>
        <v/>
      </c>
      <c r="AG80" s="975">
        <f>AG56+AG69+AG70</f>
        <v/>
      </c>
      <c r="AH80" s="975">
        <f>AH56+AH69+AH70</f>
        <v/>
      </c>
      <c r="AI80" s="975">
        <f>AI56+AI69+AI70</f>
        <v/>
      </c>
      <c r="AJ80" s="975">
        <f>AJ56+AJ69+AJ70</f>
        <v/>
      </c>
      <c r="AK80" s="975">
        <f>AK56+AK69+AK70</f>
        <v/>
      </c>
      <c r="AL80" s="975">
        <f>AL56+AL69+AL70</f>
        <v/>
      </c>
      <c r="AM80" s="975">
        <f>AM56+AM69+AM70</f>
        <v/>
      </c>
      <c r="AN80" s="975">
        <f>AN56+AN69+AN70</f>
        <v/>
      </c>
      <c r="AO80" s="975">
        <f>AO56+AO69+AO70</f>
        <v/>
      </c>
      <c r="AP80" s="975">
        <f>AP56+AP69+AP70</f>
        <v/>
      </c>
      <c r="AQ80" s="975">
        <f>AQ56+AQ69+AQ70</f>
        <v/>
      </c>
      <c r="AR80" s="975">
        <f>AR56+AR69+AR70</f>
        <v/>
      </c>
      <c r="AS80" s="975">
        <f>AS56+AS69+AS70</f>
        <v/>
      </c>
      <c r="AT80" s="975">
        <f>AT56+AT69+AT70</f>
        <v/>
      </c>
      <c r="AU80" s="975">
        <f>AU56+AU69+AU70</f>
        <v/>
      </c>
      <c r="AV80" s="975">
        <f>AV56+AV69+AV70</f>
        <v/>
      </c>
      <c r="AW80" s="975">
        <f>AW56+AW69+AW70</f>
        <v/>
      </c>
      <c r="AX80" s="975">
        <f>AX56+AX69+AX70</f>
        <v/>
      </c>
      <c r="AY80" s="975">
        <f>AY56+AY69+AY70</f>
        <v/>
      </c>
      <c r="AZ80" s="975">
        <f>AZ56+AZ69+AZ70</f>
        <v/>
      </c>
      <c r="BA80" s="975">
        <f>BA56+BA69+BA70</f>
        <v/>
      </c>
      <c r="BB80" s="975">
        <f>BB56+BB69+BB70</f>
        <v/>
      </c>
      <c r="BC80" s="975">
        <f>BC56+BC69+BC70</f>
        <v/>
      </c>
      <c r="BD80" s="975">
        <f>BD56+BD69+BD70</f>
        <v/>
      </c>
      <c r="BE80" s="975">
        <f>BE56+BE69+BE70</f>
        <v/>
      </c>
      <c r="BF80" s="975">
        <f>BF56+BF69+BF70</f>
        <v/>
      </c>
      <c r="BG80" s="975">
        <f>BG56+BG69+BG70</f>
        <v/>
      </c>
      <c r="BH80" s="975">
        <f>BH56+BH69+BH70</f>
        <v/>
      </c>
      <c r="BI80" s="975">
        <f>BI56+BI69+BI70</f>
        <v/>
      </c>
      <c r="BJ80" s="975">
        <f>BJ56+BJ69+BJ70</f>
        <v/>
      </c>
      <c r="BK80" s="975">
        <f>BK56+BK69+BK70</f>
        <v/>
      </c>
      <c r="BL80" s="975">
        <f>BL56+BL69+BL70</f>
        <v/>
      </c>
      <c r="BM80" s="975">
        <f>BM56+BM69+BM70</f>
        <v/>
      </c>
      <c r="BN80" s="975">
        <f>BN56+BN69+BN70</f>
        <v/>
      </c>
      <c r="BO80" s="975">
        <f>BO56+BO69+BO70</f>
        <v/>
      </c>
      <c r="BP80" s="975">
        <f>BP56+BP69+BP70</f>
        <v/>
      </c>
      <c r="BQ80" s="975">
        <f>BQ56+BQ69+BQ70</f>
        <v/>
      </c>
      <c r="BR80" s="975">
        <f>BR56+BR69+BR70</f>
        <v/>
      </c>
      <c r="BS80" s="975">
        <f>BS56+BS69+BS70</f>
        <v/>
      </c>
      <c r="BT80" s="975">
        <f>BT56+BT69+BT70</f>
        <v/>
      </c>
      <c r="BU80" s="975">
        <f>BU56+BU69+BU70</f>
        <v/>
      </c>
      <c r="BV80" s="975">
        <f>BV56+BV69+BV70</f>
        <v/>
      </c>
      <c r="BW80" s="975">
        <f>BW56+BW69+BW70</f>
        <v/>
      </c>
      <c r="BX80" s="975">
        <f>BX56+BX69+BX70</f>
        <v/>
      </c>
      <c r="BY80" s="975">
        <f>BY56+BY69+BY70</f>
        <v/>
      </c>
      <c r="BZ80" s="975">
        <f>BZ56+BZ69+BZ70</f>
        <v/>
      </c>
      <c r="CA80" s="975">
        <f>CA56+CA69+CA70</f>
        <v/>
      </c>
      <c r="CB80" s="975">
        <f>CB56+CB69+CB70</f>
        <v/>
      </c>
      <c r="CC80" s="975">
        <f>CC56+CC69+CC70</f>
        <v/>
      </c>
      <c r="CD80" s="975">
        <f>CD56+CD69+CD70</f>
        <v/>
      </c>
      <c r="CE80" s="975">
        <f>CE56+CE69+CE70</f>
        <v/>
      </c>
      <c r="CF80" s="975">
        <f>CF56+CF69+CF70</f>
        <v/>
      </c>
      <c r="CG80" s="975">
        <f>CG56+CG69+CG70</f>
        <v/>
      </c>
      <c r="CH80" s="975">
        <f>CH56+CH69+CH70</f>
        <v/>
      </c>
      <c r="CI80" s="975">
        <f>CI56+CI69+CI70</f>
        <v/>
      </c>
      <c r="CJ80" s="975">
        <f>CJ56+CJ69+CJ70</f>
        <v/>
      </c>
      <c r="CK80" s="975">
        <f>CK56+CK69+CK70</f>
        <v/>
      </c>
      <c r="CL80" s="975">
        <f>CL56+CL69+CL70</f>
        <v/>
      </c>
      <c r="CM80" s="975">
        <f>CM56+CM69+CM70</f>
        <v/>
      </c>
      <c r="CN80" s="975">
        <f>CN56+CN69+CN70</f>
        <v/>
      </c>
      <c r="CO80" s="975">
        <f>CO56+CO69+CO70</f>
        <v/>
      </c>
      <c r="CP80" s="975">
        <f>CP56+CP69+CP70</f>
        <v/>
      </c>
      <c r="CQ80" s="975">
        <f>CQ56+CQ69+CQ70</f>
        <v/>
      </c>
      <c r="CR80" s="975">
        <f>CR56+CR69+CR70</f>
        <v/>
      </c>
      <c r="CS80" s="975">
        <f>CS56+CS69+CS70</f>
        <v/>
      </c>
      <c r="CT80" s="975">
        <f>CT56+CT69+CT70</f>
        <v/>
      </c>
      <c r="CU80" s="975">
        <f>CU56+CU69+CU70</f>
        <v/>
      </c>
      <c r="CV80" s="975">
        <f>CV56+CV69+CV70</f>
        <v/>
      </c>
      <c r="CW80" s="975">
        <f>CW56+CW69+CW70</f>
        <v/>
      </c>
      <c r="CX80" s="975">
        <f>CX56+CX69+CX70</f>
        <v/>
      </c>
      <c r="CY80" s="975">
        <f>CY56+CY69+CY70</f>
        <v/>
      </c>
      <c r="CZ80" s="975">
        <f>CZ56+CZ69+CZ70</f>
        <v/>
      </c>
      <c r="DA80" s="975">
        <f>DA56+DA69+DA70</f>
        <v/>
      </c>
      <c r="DB80" s="975">
        <f>DB56+DB69+DB70</f>
        <v/>
      </c>
      <c r="DC80" s="975">
        <f>DC56+DC69+DC70</f>
        <v/>
      </c>
      <c r="DD80" s="975">
        <f>DD56+DD69+DD70</f>
        <v/>
      </c>
      <c r="DE80" s="975">
        <f>DE56+DE69+DE70</f>
        <v/>
      </c>
      <c r="DF80" s="975">
        <f>DF56+DF69+DF70</f>
        <v/>
      </c>
      <c r="DG80" s="975">
        <f>DG56+DG69+DG70</f>
        <v/>
      </c>
      <c r="DH80" s="975">
        <f>DH56+DH69+DH70</f>
        <v/>
      </c>
      <c r="DI80" s="975">
        <f>DI56+DI69+DI70</f>
        <v/>
      </c>
      <c r="DJ80" s="975">
        <f>DJ56+DJ69+DJ70</f>
        <v/>
      </c>
      <c r="DK80" s="975">
        <f>DK56+DK69+DK70</f>
        <v/>
      </c>
      <c r="DL80" s="975">
        <f>DL56+DL69+DL70</f>
        <v/>
      </c>
      <c r="DM80" s="975">
        <f>DM56+DM69+DM70</f>
        <v/>
      </c>
      <c r="DN80" s="975">
        <f>DN56+DN69+DN70</f>
        <v/>
      </c>
      <c r="DO80" s="975">
        <f>DO56+DO69+DO70</f>
        <v/>
      </c>
      <c r="DP80" s="975">
        <f>DP56+DP69+DP70</f>
        <v/>
      </c>
      <c r="DQ80" s="975">
        <f>DQ56+DQ69+DQ70</f>
        <v/>
      </c>
      <c r="DR80" s="975">
        <f>DR56+DR69+DR70</f>
        <v/>
      </c>
      <c r="DS80" s="975">
        <f>DS56+DS69+DS70</f>
        <v/>
      </c>
      <c r="DT80" s="975">
        <f>DT56+DT69+DT70</f>
        <v/>
      </c>
      <c r="DU80" s="975">
        <f>DU56+DU69+DU70</f>
        <v/>
      </c>
      <c r="DV80" s="975">
        <f>DV56+DV69+DV70</f>
        <v/>
      </c>
      <c r="DW80" s="975">
        <f>DW56+DW69+DW70</f>
        <v/>
      </c>
      <c r="DX80" s="975">
        <f>DX56+DX69+DX70</f>
        <v/>
      </c>
      <c r="DY80" s="975">
        <f>DY56+DY69+DY70</f>
        <v/>
      </c>
      <c r="DZ80" s="975">
        <f>DZ56+DZ69+DZ70</f>
        <v/>
      </c>
      <c r="EA80" s="975">
        <f>EA56+EA69+EA70</f>
        <v/>
      </c>
      <c r="EB80" s="975">
        <f>EB56+EB69+EB70</f>
        <v/>
      </c>
      <c r="EC80" s="975">
        <f>EC56+EC69+EC70</f>
        <v/>
      </c>
      <c r="ED80" s="975">
        <f>ED56+ED69+ED70</f>
        <v/>
      </c>
      <c r="EE80" s="975">
        <f>EE56+EE69+EE70</f>
        <v/>
      </c>
      <c r="EF80" s="975">
        <f>EF56+EF69+EF70</f>
        <v/>
      </c>
      <c r="EG80" s="975">
        <f>EG56+EG69+EG70</f>
        <v/>
      </c>
      <c r="EH80" s="975">
        <f>EH56+EH69+EH70</f>
        <v/>
      </c>
      <c r="EI80" s="975">
        <f>EI56+EI69+EI70</f>
        <v/>
      </c>
      <c r="EJ80" s="975">
        <f>EJ56+EJ69+EJ70</f>
        <v/>
      </c>
      <c r="EK80" s="975">
        <f>EK56+EK69+EK70</f>
        <v/>
      </c>
      <c r="EL80" s="975">
        <f>EL56+EL69+EL70</f>
        <v/>
      </c>
      <c r="EM80" s="975">
        <f>EM56+EM69+EM70</f>
        <v/>
      </c>
      <c r="EN80" s="975">
        <f>EN56+EN69+EN70</f>
        <v/>
      </c>
      <c r="EO80" s="975">
        <f>EO56+EO69+EO70</f>
        <v/>
      </c>
      <c r="EP80" s="975">
        <f>EP56+EP69+EP70</f>
        <v/>
      </c>
      <c r="EQ80" s="975">
        <f>EQ56+EQ69+EQ70</f>
        <v/>
      </c>
      <c r="ER80" s="975">
        <f>ER56+ER69+ER70</f>
        <v/>
      </c>
      <c r="ES80" s="975">
        <f>ES56+ES69+ES70</f>
        <v/>
      </c>
      <c r="ET80" s="975">
        <f>ET56+ET69+ET70</f>
        <v/>
      </c>
      <c r="EU80" s="975">
        <f>EU56+EU69+EU70</f>
        <v/>
      </c>
      <c r="EV80" s="975">
        <f>EV56+EV69+EV70</f>
        <v/>
      </c>
    </row>
    <row r="81" ht="15" customFormat="1" customHeight="1" s="961">
      <c r="A81" s="759" t="n"/>
      <c r="B81" s="759" t="n"/>
      <c r="C81" s="940">
        <f>R81</f>
        <v/>
      </c>
      <c r="D81" s="940" t="n"/>
      <c r="E81" s="984" t="n"/>
      <c r="F81" s="979">
        <f>SUMIFS($T81:$EW81,$T$2:$EW$2,F$2)</f>
        <v/>
      </c>
      <c r="G81" s="979">
        <f>SUMIFS($U81:$EW81,$U$2:$EW$2,G$2)</f>
        <v/>
      </c>
      <c r="H81" s="979">
        <f>SUMIFS($U81:$EW81,$U$2:$EW$2,H$2)</f>
        <v/>
      </c>
      <c r="I81" s="979">
        <f>SUMIFS($U81:$EW81,$U$2:$EW$2,I$2)</f>
        <v/>
      </c>
      <c r="J81" s="979">
        <f>SUMIFS($U81:$EW81,$U$2:$EW$2,J$2)</f>
        <v/>
      </c>
      <c r="K81" s="979">
        <f>SUMIFS($U81:$EW81,$U$2:$EW$2,K$2)</f>
        <v/>
      </c>
      <c r="L81" s="979">
        <f>SUMIFS($U81:$EW81,$U$2:$EW$2,L$2)</f>
        <v/>
      </c>
      <c r="M81" s="979">
        <f>SUMIFS($U81:$EW81,$U$2:$EW$2,M$2)</f>
        <v/>
      </c>
      <c r="N81" s="979">
        <f>SUMIFS($U81:$EW81,$U$2:$EW$2,N$2)</f>
        <v/>
      </c>
      <c r="O81" s="979">
        <f>SUMIFS($U81:$EW81,$U$2:$EW$2,O$2)</f>
        <v/>
      </c>
      <c r="P81" s="979">
        <f>SUMIFS($U81:$EW81,$U$2:$EW$2,P$2)</f>
        <v/>
      </c>
      <c r="Q81" s="759" t="n"/>
      <c r="R81" s="940" t="inlineStr">
        <is>
          <t>Levered Cash Flow</t>
        </is>
      </c>
      <c r="S81" s="759" t="n"/>
      <c r="T81" s="979">
        <f>SUM(T77:T80)</f>
        <v/>
      </c>
      <c r="U81" s="979">
        <f>SUM(U77:U80)</f>
        <v/>
      </c>
      <c r="V81" s="979">
        <f>SUM(V77:V80)</f>
        <v/>
      </c>
      <c r="W81" s="979">
        <f>SUM(W77:W80)</f>
        <v/>
      </c>
      <c r="X81" s="979">
        <f>SUM(X77:X80)</f>
        <v/>
      </c>
      <c r="Y81" s="979">
        <f>SUM(Y77:Y80)</f>
        <v/>
      </c>
      <c r="Z81" s="979">
        <f>SUM(Z77:Z80)</f>
        <v/>
      </c>
      <c r="AA81" s="979">
        <f>SUM(AA77:AA80)</f>
        <v/>
      </c>
      <c r="AB81" s="979">
        <f>SUM(AB77:AB80)</f>
        <v/>
      </c>
      <c r="AC81" s="979">
        <f>SUM(AC77:AC80)</f>
        <v/>
      </c>
      <c r="AD81" s="979">
        <f>SUM(AD77:AD80)</f>
        <v/>
      </c>
      <c r="AE81" s="979">
        <f>SUM(AE77:AE80)</f>
        <v/>
      </c>
      <c r="AF81" s="979">
        <f>SUM(AF77:AF80)</f>
        <v/>
      </c>
      <c r="AG81" s="979">
        <f>SUM(AG77:AG80)</f>
        <v/>
      </c>
      <c r="AH81" s="979">
        <f>SUM(AH77:AH80)</f>
        <v/>
      </c>
      <c r="AI81" s="979">
        <f>SUM(AI77:AI80)</f>
        <v/>
      </c>
      <c r="AJ81" s="979">
        <f>SUM(AJ77:AJ80)</f>
        <v/>
      </c>
      <c r="AK81" s="979">
        <f>SUM(AK77:AK80)</f>
        <v/>
      </c>
      <c r="AL81" s="979">
        <f>SUM(AL77:AL80)</f>
        <v/>
      </c>
      <c r="AM81" s="979">
        <f>SUM(AM77:AM80)</f>
        <v/>
      </c>
      <c r="AN81" s="979">
        <f>SUM(AN77:AN80)</f>
        <v/>
      </c>
      <c r="AO81" s="979">
        <f>SUM(AO77:AO80)</f>
        <v/>
      </c>
      <c r="AP81" s="979">
        <f>SUM(AP77:AP80)</f>
        <v/>
      </c>
      <c r="AQ81" s="979">
        <f>SUM(AQ77:AQ80)</f>
        <v/>
      </c>
      <c r="AR81" s="979">
        <f>SUM(AR77:AR80)</f>
        <v/>
      </c>
      <c r="AS81" s="979">
        <f>SUM(AS77:AS80)</f>
        <v/>
      </c>
      <c r="AT81" s="979">
        <f>SUM(AT77:AT80)</f>
        <v/>
      </c>
      <c r="AU81" s="979">
        <f>SUM(AU77:AU80)</f>
        <v/>
      </c>
      <c r="AV81" s="979">
        <f>SUM(AV77:AV80)</f>
        <v/>
      </c>
      <c r="AW81" s="979">
        <f>SUM(AW77:AW80)</f>
        <v/>
      </c>
      <c r="AX81" s="979">
        <f>SUM(AX77:AX80)</f>
        <v/>
      </c>
      <c r="AY81" s="979">
        <f>SUM(AY77:AY80)</f>
        <v/>
      </c>
      <c r="AZ81" s="979">
        <f>SUM(AZ77:AZ80)</f>
        <v/>
      </c>
      <c r="BA81" s="979">
        <f>SUM(BA77:BA80)</f>
        <v/>
      </c>
      <c r="BB81" s="979">
        <f>SUM(BB77:BB80)</f>
        <v/>
      </c>
      <c r="BC81" s="979">
        <f>SUM(BC77:BC80)</f>
        <v/>
      </c>
      <c r="BD81" s="979">
        <f>SUM(BD77:BD80)</f>
        <v/>
      </c>
      <c r="BE81" s="979">
        <f>SUM(BE77:BE80)</f>
        <v/>
      </c>
      <c r="BF81" s="979">
        <f>SUM(BF77:BF80)</f>
        <v/>
      </c>
      <c r="BG81" s="979">
        <f>SUM(BG77:BG80)</f>
        <v/>
      </c>
      <c r="BH81" s="979">
        <f>SUM(BH77:BH80)</f>
        <v/>
      </c>
      <c r="BI81" s="979">
        <f>SUM(BI77:BI80)</f>
        <v/>
      </c>
      <c r="BJ81" s="979">
        <f>SUM(BJ77:BJ80)</f>
        <v/>
      </c>
      <c r="BK81" s="979">
        <f>SUM(BK77:BK80)</f>
        <v/>
      </c>
      <c r="BL81" s="979">
        <f>SUM(BL77:BL80)</f>
        <v/>
      </c>
      <c r="BM81" s="979">
        <f>SUM(BM77:BM80)</f>
        <v/>
      </c>
      <c r="BN81" s="979">
        <f>SUM(BN77:BN80)</f>
        <v/>
      </c>
      <c r="BO81" s="979">
        <f>SUM(BO77:BO80)</f>
        <v/>
      </c>
      <c r="BP81" s="979">
        <f>SUM(BP77:BP80)</f>
        <v/>
      </c>
      <c r="BQ81" s="979">
        <f>SUM(BQ77:BQ80)</f>
        <v/>
      </c>
      <c r="BR81" s="979">
        <f>SUM(BR77:BR80)</f>
        <v/>
      </c>
      <c r="BS81" s="979">
        <f>SUM(BS77:BS80)</f>
        <v/>
      </c>
      <c r="BT81" s="979">
        <f>SUM(BT77:BT80)</f>
        <v/>
      </c>
      <c r="BU81" s="979">
        <f>SUM(BU77:BU80)</f>
        <v/>
      </c>
      <c r="BV81" s="979">
        <f>SUM(BV77:BV80)</f>
        <v/>
      </c>
      <c r="BW81" s="979">
        <f>SUM(BW77:BW80)</f>
        <v/>
      </c>
      <c r="BX81" s="979">
        <f>SUM(BX77:BX80)</f>
        <v/>
      </c>
      <c r="BY81" s="979">
        <f>SUM(BY77:BY80)</f>
        <v/>
      </c>
      <c r="BZ81" s="979">
        <f>SUM(BZ77:BZ80)</f>
        <v/>
      </c>
      <c r="CA81" s="979">
        <f>SUM(CA77:CA80)</f>
        <v/>
      </c>
      <c r="CB81" s="979">
        <f>SUM(CB77:CB80)</f>
        <v/>
      </c>
      <c r="CC81" s="979">
        <f>SUM(CC77:CC80)</f>
        <v/>
      </c>
      <c r="CD81" s="979">
        <f>SUM(CD77:CD80)</f>
        <v/>
      </c>
      <c r="CE81" s="979">
        <f>SUM(CE77:CE80)</f>
        <v/>
      </c>
      <c r="CF81" s="979">
        <f>SUM(CF77:CF80)</f>
        <v/>
      </c>
      <c r="CG81" s="979">
        <f>SUM(CG77:CG80)</f>
        <v/>
      </c>
      <c r="CH81" s="979">
        <f>SUM(CH77:CH80)</f>
        <v/>
      </c>
      <c r="CI81" s="979">
        <f>SUM(CI77:CI80)</f>
        <v/>
      </c>
      <c r="CJ81" s="979">
        <f>SUM(CJ77:CJ80)</f>
        <v/>
      </c>
      <c r="CK81" s="979">
        <f>SUM(CK77:CK80)</f>
        <v/>
      </c>
      <c r="CL81" s="979">
        <f>SUM(CL77:CL80)</f>
        <v/>
      </c>
      <c r="CM81" s="979">
        <f>SUM(CM77:CM80)</f>
        <v/>
      </c>
      <c r="CN81" s="979">
        <f>SUM(CN77:CN80)</f>
        <v/>
      </c>
      <c r="CO81" s="979">
        <f>SUM(CO77:CO80)</f>
        <v/>
      </c>
      <c r="CP81" s="979">
        <f>SUM(CP77:CP80)</f>
        <v/>
      </c>
      <c r="CQ81" s="979">
        <f>SUM(CQ77:CQ80)</f>
        <v/>
      </c>
      <c r="CR81" s="979">
        <f>SUM(CR77:CR80)</f>
        <v/>
      </c>
      <c r="CS81" s="979">
        <f>SUM(CS77:CS80)</f>
        <v/>
      </c>
      <c r="CT81" s="979">
        <f>SUM(CT77:CT80)</f>
        <v/>
      </c>
      <c r="CU81" s="979">
        <f>SUM(CU77:CU80)</f>
        <v/>
      </c>
      <c r="CV81" s="979">
        <f>SUM(CV77:CV80)</f>
        <v/>
      </c>
      <c r="CW81" s="979">
        <f>SUM(CW77:CW80)</f>
        <v/>
      </c>
      <c r="CX81" s="979">
        <f>SUM(CX77:CX80)</f>
        <v/>
      </c>
      <c r="CY81" s="979">
        <f>SUM(CY77:CY80)</f>
        <v/>
      </c>
      <c r="CZ81" s="979">
        <f>SUM(CZ77:CZ80)</f>
        <v/>
      </c>
      <c r="DA81" s="979">
        <f>SUM(DA77:DA80)</f>
        <v/>
      </c>
      <c r="DB81" s="979">
        <f>SUM(DB77:DB80)</f>
        <v/>
      </c>
      <c r="DC81" s="979">
        <f>SUM(DC77:DC80)</f>
        <v/>
      </c>
      <c r="DD81" s="979">
        <f>SUM(DD77:DD80)</f>
        <v/>
      </c>
      <c r="DE81" s="979">
        <f>SUM(DE77:DE80)</f>
        <v/>
      </c>
      <c r="DF81" s="979">
        <f>SUM(DF77:DF80)</f>
        <v/>
      </c>
      <c r="DG81" s="979">
        <f>SUM(DG77:DG80)</f>
        <v/>
      </c>
      <c r="DH81" s="979">
        <f>SUM(DH77:DH80)</f>
        <v/>
      </c>
      <c r="DI81" s="979">
        <f>SUM(DI77:DI80)</f>
        <v/>
      </c>
      <c r="DJ81" s="979">
        <f>SUM(DJ77:DJ80)</f>
        <v/>
      </c>
      <c r="DK81" s="979">
        <f>SUM(DK77:DK80)</f>
        <v/>
      </c>
      <c r="DL81" s="979">
        <f>SUM(DL77:DL80)</f>
        <v/>
      </c>
      <c r="DM81" s="979">
        <f>SUM(DM77:DM80)</f>
        <v/>
      </c>
      <c r="DN81" s="979">
        <f>SUM(DN77:DN80)</f>
        <v/>
      </c>
      <c r="DO81" s="979">
        <f>SUM(DO77:DO80)</f>
        <v/>
      </c>
      <c r="DP81" s="979">
        <f>SUM(DP77:DP80)</f>
        <v/>
      </c>
      <c r="DQ81" s="979">
        <f>SUM(DQ77:DQ80)</f>
        <v/>
      </c>
      <c r="DR81" s="979">
        <f>SUM(DR77:DR80)</f>
        <v/>
      </c>
      <c r="DS81" s="979">
        <f>SUM(DS77:DS80)</f>
        <v/>
      </c>
      <c r="DT81" s="979">
        <f>SUM(DT77:DT80)</f>
        <v/>
      </c>
      <c r="DU81" s="979">
        <f>SUM(DU77:DU80)</f>
        <v/>
      </c>
      <c r="DV81" s="979">
        <f>SUM(DV77:DV80)</f>
        <v/>
      </c>
      <c r="DW81" s="979">
        <f>SUM(DW77:DW80)</f>
        <v/>
      </c>
      <c r="DX81" s="979">
        <f>SUM(DX77:DX80)</f>
        <v/>
      </c>
      <c r="DY81" s="979">
        <f>SUM(DY77:DY80)</f>
        <v/>
      </c>
      <c r="DZ81" s="979">
        <f>SUM(DZ77:DZ80)</f>
        <v/>
      </c>
      <c r="EA81" s="979">
        <f>SUM(EA77:EA80)</f>
        <v/>
      </c>
      <c r="EB81" s="979">
        <f>SUM(EB77:EB80)</f>
        <v/>
      </c>
      <c r="EC81" s="979">
        <f>SUM(EC77:EC80)</f>
        <v/>
      </c>
      <c r="ED81" s="979">
        <f>SUM(ED77:ED80)</f>
        <v/>
      </c>
      <c r="EE81" s="979">
        <f>SUM(EE77:EE80)</f>
        <v/>
      </c>
      <c r="EF81" s="979">
        <f>SUM(EF77:EF80)</f>
        <v/>
      </c>
      <c r="EG81" s="979">
        <f>SUM(EG77:EG80)</f>
        <v/>
      </c>
      <c r="EH81" s="979">
        <f>SUM(EH77:EH80)</f>
        <v/>
      </c>
      <c r="EI81" s="979">
        <f>SUM(EI77:EI80)</f>
        <v/>
      </c>
      <c r="EJ81" s="979">
        <f>SUM(EJ77:EJ80)</f>
        <v/>
      </c>
      <c r="EK81" s="979">
        <f>SUM(EK77:EK80)</f>
        <v/>
      </c>
      <c r="EL81" s="979">
        <f>SUM(EL77:EL80)</f>
        <v/>
      </c>
      <c r="EM81" s="979">
        <f>SUM(EM77:EM80)</f>
        <v/>
      </c>
      <c r="EN81" s="979">
        <f>SUM(EN77:EN80)</f>
        <v/>
      </c>
      <c r="EO81" s="979">
        <f>SUM(EO77:EO80)</f>
        <v/>
      </c>
      <c r="EP81" s="979">
        <f>SUM(EP77:EP80)</f>
        <v/>
      </c>
      <c r="EQ81" s="979">
        <f>SUM(EQ77:EQ80)</f>
        <v/>
      </c>
      <c r="ER81" s="979">
        <f>SUM(ER77:ER80)</f>
        <v/>
      </c>
      <c r="ES81" s="979">
        <f>SUM(ES77:ES80)</f>
        <v/>
      </c>
      <c r="ET81" s="979">
        <f>SUM(ET77:ET80)</f>
        <v/>
      </c>
      <c r="EU81" s="979">
        <f>SUM(EU77:EU80)</f>
        <v/>
      </c>
      <c r="EV81" s="979">
        <f>SUM(EV77:EV80)</f>
        <v/>
      </c>
    </row>
    <row r="82" outlineLevel="1" ht="15" customHeight="1" s="546">
      <c r="C82" s="759">
        <f>R82</f>
        <v/>
      </c>
      <c r="E82" s="982" t="n"/>
      <c r="F82" s="961">
        <f>SUMIFS($T82:$EW82,$T$2:$EW$2,F$2)</f>
        <v/>
      </c>
      <c r="G82" s="961">
        <f>SUMIFS($T82:$EW82,$T$2:$EW$2,G$2)</f>
        <v/>
      </c>
      <c r="H82" s="961">
        <f>SUMIFS($T82:$EW82,$T$2:$EW$2,H$2)</f>
        <v/>
      </c>
      <c r="I82" s="961">
        <f>SUMIFS($T82:$EW82,$T$2:$EW$2,I$2)</f>
        <v/>
      </c>
      <c r="J82" s="961">
        <f>SUMIFS($T82:$EW82,$T$2:$EW$2,J$2)</f>
        <v/>
      </c>
      <c r="K82" s="961">
        <f>SUMIFS($T82:$EW82,$T$2:$EW$2,K$2)</f>
        <v/>
      </c>
      <c r="L82" s="961">
        <f>SUMIFS($T82:$EW82,$T$2:$EW$2,L$2)</f>
        <v/>
      </c>
      <c r="M82" s="961">
        <f>SUMIFS($T82:$EW82,$T$2:$EW$2,M$2)</f>
        <v/>
      </c>
      <c r="N82" s="961">
        <f>SUMIFS($T82:$EW82,$T$2:$EW$2,N$2)</f>
        <v/>
      </c>
      <c r="O82" s="961">
        <f>SUMIFS($T82:$EW82,$T$2:$EW$2,O$2)</f>
        <v/>
      </c>
      <c r="P82" s="961">
        <f>SUMIFS($T82:$EW82,$T$2:$EW$2,P$2)</f>
        <v/>
      </c>
      <c r="R82" s="759" t="inlineStr">
        <is>
          <t>NCF After Debt Service</t>
        </is>
      </c>
      <c r="T82" s="961" t="n"/>
      <c r="U82" s="961">
        <f>IF(U2&gt;Hold,0,U44+U69+U70)</f>
        <v/>
      </c>
      <c r="V82" s="961">
        <f>IF(V2&gt;Hold,0,V44+V69+V70)</f>
        <v/>
      </c>
      <c r="W82" s="961">
        <f>IF(W2&gt;Hold,0,W44+W69+W70)</f>
        <v/>
      </c>
      <c r="X82" s="961">
        <f>IF(X2&gt;Hold,0,X44+X69+X70)</f>
        <v/>
      </c>
      <c r="Y82" s="961">
        <f>IF(Y2&gt;Hold,0,Y44+Y69+Y70)</f>
        <v/>
      </c>
      <c r="Z82" s="961">
        <f>IF(Z2&gt;Hold,0,Z44+Z69+Z70)</f>
        <v/>
      </c>
      <c r="AA82" s="961">
        <f>IF(AA2&gt;Hold,0,AA44+AA69+AA70)</f>
        <v/>
      </c>
      <c r="AB82" s="961">
        <f>IF(AB2&gt;Hold,0,AB44+AB69+AB70)</f>
        <v/>
      </c>
      <c r="AC82" s="961">
        <f>IF(AC2&gt;Hold,0,AC44+AC69+AC70)</f>
        <v/>
      </c>
      <c r="AD82" s="961">
        <f>IF(AD2&gt;Hold,0,AD44+AD69+AD70)</f>
        <v/>
      </c>
      <c r="AE82" s="961">
        <f>IF(AE2&gt;Hold,0,AE44+AE69+AE70)</f>
        <v/>
      </c>
      <c r="AF82" s="961">
        <f>IF(AF2&gt;Hold,0,AF44+AF69+AF70)</f>
        <v/>
      </c>
      <c r="AG82" s="961">
        <f>IF(AG2&gt;Hold,0,AG44+AG69+AG70)</f>
        <v/>
      </c>
      <c r="AH82" s="961">
        <f>IF(AH2&gt;Hold,0,AH44+AH69+AH70)</f>
        <v/>
      </c>
      <c r="AI82" s="961">
        <f>IF(AI2&gt;Hold,0,AI44+AI69+AI70)</f>
        <v/>
      </c>
      <c r="AJ82" s="961">
        <f>IF(AJ2&gt;Hold,0,AJ44+AJ69+AJ70)</f>
        <v/>
      </c>
      <c r="AK82" s="961">
        <f>IF(AK2&gt;Hold,0,AK44+AK69+AK70)</f>
        <v/>
      </c>
      <c r="AL82" s="961">
        <f>IF(AL2&gt;Hold,0,AL44+AL69+AL70)</f>
        <v/>
      </c>
      <c r="AM82" s="961">
        <f>IF(AM2&gt;Hold,0,AM44+AM69+AM70)</f>
        <v/>
      </c>
      <c r="AN82" s="961">
        <f>IF(AN2&gt;Hold,0,AN44+AN69+AN70)</f>
        <v/>
      </c>
      <c r="AO82" s="961">
        <f>IF(AO2&gt;Hold,0,AO44+AO69+AO70)</f>
        <v/>
      </c>
      <c r="AP82" s="961">
        <f>IF(AP2&gt;Hold,0,AP44+AP69+AP70)</f>
        <v/>
      </c>
      <c r="AQ82" s="961">
        <f>IF(AQ2&gt;Hold,0,AQ44+AQ69+AQ70)</f>
        <v/>
      </c>
      <c r="AR82" s="961">
        <f>IF(AR2&gt;Hold,0,AR44+AR69+AR70)</f>
        <v/>
      </c>
      <c r="AS82" s="961">
        <f>IF(AS2&gt;Hold,0,AS44+AS69+AS70)</f>
        <v/>
      </c>
      <c r="AT82" s="961">
        <f>IF(AT2&gt;Hold,0,AT44+AT69+AT70)</f>
        <v/>
      </c>
      <c r="AU82" s="961">
        <f>IF(AU2&gt;Hold,0,AU44+AU69+AU70)</f>
        <v/>
      </c>
      <c r="AV82" s="961">
        <f>IF(AV2&gt;Hold,0,AV44+AV69+AV70)</f>
        <v/>
      </c>
      <c r="AW82" s="961">
        <f>IF(AW2&gt;Hold,0,AW44+AW69+AW70)</f>
        <v/>
      </c>
      <c r="AX82" s="961">
        <f>IF(AX2&gt;Hold,0,AX44+AX69+AX70)</f>
        <v/>
      </c>
      <c r="AY82" s="961">
        <f>IF(AY2&gt;Hold,0,AY44+AY69+AY70)</f>
        <v/>
      </c>
      <c r="AZ82" s="961">
        <f>IF(AZ2&gt;Hold,0,AZ44+AZ69+AZ70)</f>
        <v/>
      </c>
      <c r="BA82" s="961">
        <f>IF(BA2&gt;Hold,0,BA44+BA69+BA70)</f>
        <v/>
      </c>
      <c r="BB82" s="961">
        <f>IF(BB2&gt;Hold,0,BB44+BB69+BB70)</f>
        <v/>
      </c>
      <c r="BC82" s="961">
        <f>IF(BC2&gt;Hold,0,BC44+BC69+BC70)</f>
        <v/>
      </c>
      <c r="BD82" s="961">
        <f>IF(BD2&gt;Hold,0,BD44+BD69+BD70)</f>
        <v/>
      </c>
      <c r="BE82" s="961">
        <f>IF(BE2&gt;Hold,0,BE44+BE69+BE70)</f>
        <v/>
      </c>
      <c r="BF82" s="961">
        <f>IF(BF2&gt;Hold,0,BF44+BF69+BF70)</f>
        <v/>
      </c>
      <c r="BG82" s="961">
        <f>IF(BG2&gt;Hold,0,BG44+BG69+BG70)</f>
        <v/>
      </c>
      <c r="BH82" s="961">
        <f>IF(BH2&gt;Hold,0,BH44+BH69+BH70)</f>
        <v/>
      </c>
      <c r="BI82" s="961">
        <f>IF(BI2&gt;Hold,0,BI44+BI69+BI70)</f>
        <v/>
      </c>
      <c r="BJ82" s="961">
        <f>IF(BJ2&gt;Hold,0,BJ44+BJ69+BJ70)</f>
        <v/>
      </c>
      <c r="BK82" s="961">
        <f>IF(BK2&gt;Hold,0,BK44+BK69+BK70)</f>
        <v/>
      </c>
      <c r="BL82" s="961">
        <f>IF(BL2&gt;Hold,0,BL44+BL69+BL70)</f>
        <v/>
      </c>
      <c r="BM82" s="961">
        <f>IF(BM2&gt;Hold,0,BM44+BM69+BM70)</f>
        <v/>
      </c>
      <c r="BN82" s="961">
        <f>IF(BN2&gt;Hold,0,BN44+BN69+BN70)</f>
        <v/>
      </c>
      <c r="BO82" s="961">
        <f>IF(BO2&gt;Hold,0,BO44+BO69+BO70)</f>
        <v/>
      </c>
      <c r="BP82" s="961">
        <f>IF(BP2&gt;Hold,0,BP44+BP69+BP70)</f>
        <v/>
      </c>
      <c r="BQ82" s="961">
        <f>IF(BQ2&gt;Hold,0,BQ44+BQ69+BQ70)</f>
        <v/>
      </c>
      <c r="BR82" s="961">
        <f>IF(BR2&gt;Hold,0,BR44+BR69+BR70)</f>
        <v/>
      </c>
      <c r="BS82" s="961">
        <f>IF(BS2&gt;Hold,0,BS44+BS69+BS70)</f>
        <v/>
      </c>
      <c r="BT82" s="961">
        <f>IF(BT2&gt;Hold,0,BT44+BT69+BT70)</f>
        <v/>
      </c>
      <c r="BU82" s="961">
        <f>IF(BU2&gt;Hold,0,BU44+BU69+BU70)</f>
        <v/>
      </c>
      <c r="BV82" s="961">
        <f>IF(BV2&gt;Hold,0,BV44+BV69+BV70)</f>
        <v/>
      </c>
      <c r="BW82" s="961">
        <f>IF(BW2&gt;Hold,0,BW44+BW69+BW70)</f>
        <v/>
      </c>
      <c r="BX82" s="961">
        <f>IF(BX2&gt;Hold,0,BX44+BX69+BX70)</f>
        <v/>
      </c>
      <c r="BY82" s="961">
        <f>IF(BY2&gt;Hold,0,BY44+BY69+BY70)</f>
        <v/>
      </c>
      <c r="BZ82" s="961">
        <f>IF(BZ2&gt;Hold,0,BZ44+BZ69+BZ70)</f>
        <v/>
      </c>
      <c r="CA82" s="961">
        <f>IF(CA2&gt;Hold,0,CA44+CA69+CA70)</f>
        <v/>
      </c>
      <c r="CB82" s="961">
        <f>IF(CB2&gt;Hold,0,CB44+CB69+CB70)</f>
        <v/>
      </c>
      <c r="CC82" s="961">
        <f>IF(CC2&gt;Hold,0,CC44+CC69+CC70)</f>
        <v/>
      </c>
      <c r="CD82" s="961">
        <f>IF(CD2&gt;Hold,0,CD44+CD69+CD70)</f>
        <v/>
      </c>
      <c r="CE82" s="961">
        <f>IF(CE2&gt;Hold,0,CE44+CE69+CE70)</f>
        <v/>
      </c>
      <c r="CF82" s="961">
        <f>IF(CF2&gt;Hold,0,CF44+CF69+CF70)</f>
        <v/>
      </c>
      <c r="CG82" s="961">
        <f>IF(CG2&gt;Hold,0,CG44+CG69+CG70)</f>
        <v/>
      </c>
      <c r="CH82" s="961">
        <f>IF(CH2&gt;Hold,0,CH44+CH69+CH70)</f>
        <v/>
      </c>
      <c r="CI82" s="961">
        <f>IF(CI2&gt;Hold,0,CI44+CI69+CI70)</f>
        <v/>
      </c>
      <c r="CJ82" s="961">
        <f>IF(CJ2&gt;Hold,0,CJ44+CJ69+CJ70)</f>
        <v/>
      </c>
      <c r="CK82" s="961">
        <f>IF(CK2&gt;Hold,0,CK44+CK69+CK70)</f>
        <v/>
      </c>
      <c r="CL82" s="961">
        <f>IF(CL2&gt;Hold,0,CL44+CL69+CL70)</f>
        <v/>
      </c>
      <c r="CM82" s="961">
        <f>IF(CM2&gt;Hold,0,CM44+CM69+CM70)</f>
        <v/>
      </c>
      <c r="CN82" s="961">
        <f>IF(CN2&gt;Hold,0,CN44+CN69+CN70)</f>
        <v/>
      </c>
      <c r="CO82" s="961">
        <f>IF(CO2&gt;Hold,0,CO44+CO69+CO70)</f>
        <v/>
      </c>
      <c r="CP82" s="961">
        <f>IF(CP2&gt;Hold,0,CP44+CP69+CP70)</f>
        <v/>
      </c>
      <c r="CQ82" s="961">
        <f>IF(CQ2&gt;Hold,0,CQ44+CQ69+CQ70)</f>
        <v/>
      </c>
      <c r="CR82" s="961">
        <f>IF(CR2&gt;Hold,0,CR44+CR69+CR70)</f>
        <v/>
      </c>
      <c r="CS82" s="961">
        <f>IF(CS2&gt;Hold,0,CS44+CS69+CS70)</f>
        <v/>
      </c>
      <c r="CT82" s="961">
        <f>IF(CT2&gt;Hold,0,CT44+CT69+CT70)</f>
        <v/>
      </c>
      <c r="CU82" s="961">
        <f>IF(CU2&gt;Hold,0,CU44+CU69+CU70)</f>
        <v/>
      </c>
      <c r="CV82" s="961">
        <f>IF(CV2&gt;Hold,0,CV44+CV69+CV70)</f>
        <v/>
      </c>
      <c r="CW82" s="961">
        <f>IF(CW2&gt;Hold,0,CW44+CW69+CW70)</f>
        <v/>
      </c>
      <c r="CX82" s="961">
        <f>IF(CX2&gt;Hold,0,CX44+CX69+CX70)</f>
        <v/>
      </c>
      <c r="CY82" s="961">
        <f>IF(CY2&gt;Hold,0,CY44+CY69+CY70)</f>
        <v/>
      </c>
      <c r="CZ82" s="961">
        <f>IF(CZ2&gt;Hold,0,CZ44+CZ69+CZ70)</f>
        <v/>
      </c>
      <c r="DA82" s="961">
        <f>IF(DA2&gt;Hold,0,DA44+DA69+DA70)</f>
        <v/>
      </c>
      <c r="DB82" s="961">
        <f>IF(DB2&gt;Hold,0,DB44+DB69+DB70)</f>
        <v/>
      </c>
      <c r="DC82" s="961">
        <f>IF(DC2&gt;Hold,0,DC44+DC69+DC70)</f>
        <v/>
      </c>
      <c r="DD82" s="961">
        <f>IF(DD2&gt;Hold,0,DD44+DD69+DD70)</f>
        <v/>
      </c>
      <c r="DE82" s="961">
        <f>IF(DE2&gt;Hold,0,DE44+DE69+DE70)</f>
        <v/>
      </c>
      <c r="DF82" s="961">
        <f>IF(DF2&gt;Hold,0,DF44+DF69+DF70)</f>
        <v/>
      </c>
      <c r="DG82" s="961">
        <f>IF(DG2&gt;Hold,0,DG44+DG69+DG70)</f>
        <v/>
      </c>
      <c r="DH82" s="961">
        <f>IF(DH2&gt;Hold,0,DH44+DH69+DH70)</f>
        <v/>
      </c>
      <c r="DI82" s="961">
        <f>IF(DI2&gt;Hold,0,DI44+DI69+DI70)</f>
        <v/>
      </c>
      <c r="DJ82" s="961">
        <f>IF(DJ2&gt;Hold,0,DJ44+DJ69+DJ70)</f>
        <v/>
      </c>
      <c r="DK82" s="961">
        <f>IF(DK2&gt;Hold,0,DK44+DK69+DK70)</f>
        <v/>
      </c>
      <c r="DL82" s="961">
        <f>IF(DL2&gt;Hold,0,DL44+DL69+DL70)</f>
        <v/>
      </c>
      <c r="DM82" s="961">
        <f>IF(DM2&gt;Hold,0,DM44+DM69+DM70)</f>
        <v/>
      </c>
      <c r="DN82" s="961">
        <f>IF(DN2&gt;Hold,0,DN44+DN69+DN70)</f>
        <v/>
      </c>
      <c r="DO82" s="961">
        <f>IF(DO2&gt;Hold,0,DO44+DO69+DO70)</f>
        <v/>
      </c>
      <c r="DP82" s="961">
        <f>IF(DP2&gt;Hold,0,DP44+DP69+DP70)</f>
        <v/>
      </c>
      <c r="DQ82" s="961">
        <f>IF(DQ2&gt;Hold,0,DQ44+DQ69+DQ70)</f>
        <v/>
      </c>
      <c r="DR82" s="961">
        <f>IF(DR2&gt;Hold,0,DR44+DR69+DR70)</f>
        <v/>
      </c>
      <c r="DS82" s="961">
        <f>IF(DS2&gt;Hold,0,DS44+DS69+DS70)</f>
        <v/>
      </c>
      <c r="DT82" s="961">
        <f>IF(DT2&gt;Hold,0,DT44+DT69+DT70)</f>
        <v/>
      </c>
      <c r="DU82" s="961">
        <f>IF(DU2&gt;Hold,0,DU44+DU69+DU70)</f>
        <v/>
      </c>
      <c r="DV82" s="961">
        <f>IF(DV2&gt;Hold,0,DV44+DV69+DV70)</f>
        <v/>
      </c>
      <c r="DW82" s="961">
        <f>IF(DW2&gt;Hold,0,DW44+DW69+DW70)</f>
        <v/>
      </c>
      <c r="DX82" s="961">
        <f>IF(DX2&gt;Hold,0,DX44+DX69+DX70)</f>
        <v/>
      </c>
      <c r="DY82" s="961">
        <f>IF(DY2&gt;Hold,0,DY44+DY69+DY70)</f>
        <v/>
      </c>
      <c r="DZ82" s="961">
        <f>IF(DZ2&gt;Hold,0,DZ44+DZ69+DZ70)</f>
        <v/>
      </c>
      <c r="EA82" s="961">
        <f>IF(EA2&gt;Hold,0,EA44+EA69+EA70)</f>
        <v/>
      </c>
      <c r="EB82" s="961">
        <f>IF(EB2&gt;Hold,0,EB44+EB69+EB70)</f>
        <v/>
      </c>
      <c r="EC82" s="961">
        <f>IF(EC2&gt;Hold,0,EC44+EC69+EC70)</f>
        <v/>
      </c>
      <c r="ED82" s="961">
        <f>IF(ED2&gt;Hold,0,ED44+ED69+ED70)</f>
        <v/>
      </c>
      <c r="EE82" s="961">
        <f>IF(EE2&gt;Hold,0,EE44+EE69+EE70)</f>
        <v/>
      </c>
      <c r="EF82" s="961">
        <f>IF(EF2&gt;Hold,0,EF44+EF69+EF70)</f>
        <v/>
      </c>
      <c r="EG82" s="961">
        <f>IF(EG2&gt;Hold,0,EG44+EG69+EG70)</f>
        <v/>
      </c>
      <c r="EH82" s="961">
        <f>IF(EH2&gt;Hold,0,EH44+EH69+EH70)</f>
        <v/>
      </c>
      <c r="EI82" s="961">
        <f>IF(EI2&gt;Hold,0,EI44+EI69+EI70)</f>
        <v/>
      </c>
      <c r="EJ82" s="961">
        <f>IF(EJ2&gt;Hold,0,EJ44+EJ69+EJ70)</f>
        <v/>
      </c>
      <c r="EK82" s="961">
        <f>IF(EK2&gt;Hold,0,EK44+EK69+EK70)</f>
        <v/>
      </c>
      <c r="EL82" s="961">
        <f>IF(EL2&gt;Hold,0,EL44+EL69+EL70)</f>
        <v/>
      </c>
      <c r="EM82" s="961">
        <f>IF(EM2&gt;Hold,0,EM44+EM69+EM70)</f>
        <v/>
      </c>
      <c r="EN82" s="961">
        <f>IF(EN2&gt;Hold,0,EN44+EN69+EN70)</f>
        <v/>
      </c>
      <c r="EO82" s="961">
        <f>IF(EO2&gt;Hold,0,EO44+EO69+EO70)</f>
        <v/>
      </c>
      <c r="EP82" s="961">
        <f>IF(EP2&gt;Hold,0,EP44+EP69+EP70)</f>
        <v/>
      </c>
      <c r="EQ82" s="961">
        <f>IF(EQ2&gt;Hold,0,EQ44+EQ69+EQ70)</f>
        <v/>
      </c>
      <c r="ER82" s="961">
        <f>IF(ER2&gt;Hold,0,ER44+ER69+ER70)</f>
        <v/>
      </c>
      <c r="ES82" s="961">
        <f>IF(ES2&gt;Hold,0,ES44+ES69+ES70)</f>
        <v/>
      </c>
      <c r="ET82" s="961">
        <f>IF(ET2&gt;Hold,0,ET44+ET69+ET70)</f>
        <v/>
      </c>
      <c r="EU82" s="961">
        <f>IF(EU2&gt;Hold,0,EU44+EU69+EU70)</f>
        <v/>
      </c>
      <c r="EV82" s="961">
        <f>IF(EV2&gt;Hold,0,EV44+EV69+EV70)</f>
        <v/>
      </c>
    </row>
    <row r="83" outlineLevel="1" ht="15.75" customHeight="1" s="546">
      <c r="C83" s="759">
        <f>R83</f>
        <v/>
      </c>
      <c r="E83" s="982" t="n"/>
      <c r="F83" s="961">
        <f>IFERROR(INDEX($T$83:$EW$83,MATCH(F$2*12,$T$3:$EW$3,0)),0)</f>
        <v/>
      </c>
      <c r="G83" s="961">
        <f>IFERROR(INDEX($T$83:$EW$83,MATCH(G$2*12,$T$3:$EW$3,0)),0)</f>
        <v/>
      </c>
      <c r="H83" s="961">
        <f>IFERROR(INDEX($T$83:$EW$83,MATCH(H$2*12,$T$3:$EW$3,0)),0)</f>
        <v/>
      </c>
      <c r="I83" s="961">
        <f>IFERROR(INDEX($T$83:$EW$83,MATCH(I$2*12,$T$3:$EW$3,0)),0)</f>
        <v/>
      </c>
      <c r="J83" s="961">
        <f>IFERROR(INDEX($T$83:$EW$83,MATCH(J$2*12,$T$3:$EW$3,0)),0)</f>
        <v/>
      </c>
      <c r="K83" s="961">
        <f>IFERROR(INDEX($T$83:$EW$83,MATCH(K$2*12,$T$3:$EW$3,0)),0)</f>
        <v/>
      </c>
      <c r="L83" s="961">
        <f>IFERROR(INDEX($T$83:$EW$83,MATCH(L$2*12,$T$3:$EW$3,0)),0)</f>
        <v/>
      </c>
      <c r="M83" s="961">
        <f>IFERROR(INDEX($T$83:$EW$83,MATCH(M$2*12,$T$3:$EW$3,0)),0)</f>
        <v/>
      </c>
      <c r="N83" s="961">
        <f>IFERROR(INDEX($T$83:$EW$83,MATCH(N$2*12,$T$3:$EW$3,0)),0)</f>
        <v/>
      </c>
      <c r="O83" s="961">
        <f>IFERROR(INDEX($T$83:$EW$83,MATCH(O$2*12,$T$3:$EW$3,0)),0)</f>
        <v/>
      </c>
      <c r="P83" s="961">
        <f>IFERROR(INDEX($T$83:$EW$83,MATCH(P$2*12,$T$3:$EW$3,0)),0)</f>
        <v/>
      </c>
      <c r="R83" s="759" t="inlineStr">
        <is>
          <t>Equity Basis</t>
        </is>
      </c>
      <c r="T83" s="961">
        <f>IFERROR(IF(T2&gt;Hold,0,IF(T3=0,-T81,IF(T81&lt;0,-T81+S83,S83))),0)</f>
        <v/>
      </c>
      <c r="U83" s="961">
        <f>IFERROR(IF(U2&gt;Hold,0,IF(U3=0,-U81,IF(U81&lt;0,-U81+T83,T83))),0)</f>
        <v/>
      </c>
      <c r="V83" s="961">
        <f>IFERROR(IF(V2&gt;Hold,0,IF(V3=0,-V81,IF(V81&lt;0,-V81+U83,U83))),0)</f>
        <v/>
      </c>
      <c r="W83" s="961">
        <f>IFERROR(IF(W2&gt;Hold,0,IF(W3=0,-W81,IF(W81&lt;0,-W81+V83,V83))),0)</f>
        <v/>
      </c>
      <c r="X83" s="961">
        <f>IFERROR(IF(X2&gt;Hold,0,IF(X3=0,-X81,IF(X81&lt;0,-X81+W83,W83))),0)</f>
        <v/>
      </c>
      <c r="Y83" s="961">
        <f>IFERROR(IF(Y2&gt;Hold,0,IF(Y3=0,-Y81,IF(Y81&lt;0,-Y81+X83,X83))),0)</f>
        <v/>
      </c>
      <c r="Z83" s="961">
        <f>IFERROR(IF(Z2&gt;Hold,0,IF(Z3=0,-Z81,IF(Z81&lt;0,-Z81+Y83,Y83))),0)</f>
        <v/>
      </c>
      <c r="AA83" s="961">
        <f>IFERROR(IF(AA2&gt;Hold,0,IF(AA3=0,-AA81,IF(AA81&lt;0,-AA81+Z83,Z83))),0)</f>
        <v/>
      </c>
      <c r="AB83" s="961">
        <f>IFERROR(IF(AB2&gt;Hold,0,IF(AB3=0,-AB81,IF(AB81&lt;0,-AB81+AA83,AA83))),0)</f>
        <v/>
      </c>
      <c r="AC83" s="961">
        <f>IFERROR(IF(AC2&gt;Hold,0,IF(AC3=0,-AC81,IF(AC81&lt;0,-AC81+AB83,AB83))),0)</f>
        <v/>
      </c>
      <c r="AD83" s="961">
        <f>IFERROR(IF(AD2&gt;Hold,0,IF(AD3=0,-AD81,IF(AD81&lt;0,-AD81+AC83,AC83))),0)</f>
        <v/>
      </c>
      <c r="AE83" s="961">
        <f>IFERROR(IF(AE2&gt;Hold,0,IF(AE3=0,-AE81,IF(AE81&lt;0,-AE81+AD83,AD83))),0)</f>
        <v/>
      </c>
      <c r="AF83" s="961">
        <f>IFERROR(IF(AF2&gt;Hold,0,IF(AF3=0,-AF81,IF(AF81&lt;0,-AF81+AE83,AE83))),0)</f>
        <v/>
      </c>
      <c r="AG83" s="961">
        <f>IFERROR(IF(AG2&gt;Hold,0,IF(AG3=0,-AG81,IF(AG81&lt;0,-AG81+AF83,AF83))),0)</f>
        <v/>
      </c>
      <c r="AH83" s="961">
        <f>IFERROR(IF(AH2&gt;Hold,0,IF(AH3=0,-AH81,IF(AH81&lt;0,-AH81+AG83,AG83))),0)</f>
        <v/>
      </c>
      <c r="AI83" s="961">
        <f>IFERROR(IF(AI2&gt;Hold,0,IF(AI3=0,-AI81,IF(AI81&lt;0,-AI81+AH83,AH83))),0)</f>
        <v/>
      </c>
      <c r="AJ83" s="961">
        <f>IFERROR(IF(AJ2&gt;Hold,0,IF(AJ3=0,-AJ81,IF(AJ81&lt;0,-AJ81+AI83,AI83))),0)</f>
        <v/>
      </c>
      <c r="AK83" s="961">
        <f>IFERROR(IF(AK2&gt;Hold,0,IF(AK3=0,-AK81,IF(AK81&lt;0,-AK81+AJ83,AJ83))),0)</f>
        <v/>
      </c>
      <c r="AL83" s="961">
        <f>IFERROR(IF(AL2&gt;Hold,0,IF(AL3=0,-AL81,IF(AL81&lt;0,-AL81+AK83,AK83))),0)</f>
        <v/>
      </c>
      <c r="AM83" s="961">
        <f>IFERROR(IF(AM2&gt;Hold,0,IF(AM3=0,-AM81,IF(AM81&lt;0,-AM81+AL83,AL83))),0)</f>
        <v/>
      </c>
      <c r="AN83" s="961">
        <f>IFERROR(IF(AN2&gt;Hold,0,IF(AN3=0,-AN81,IF(AN81&lt;0,-AN81+AM83,AM83))),0)</f>
        <v/>
      </c>
      <c r="AO83" s="961">
        <f>IFERROR(IF(AO2&gt;Hold,0,IF(AO3=0,-AO81,IF(AO81&lt;0,-AO81+AN83,AN83))),0)</f>
        <v/>
      </c>
      <c r="AP83" s="961">
        <f>IFERROR(IF(AP2&gt;Hold,0,IF(AP3=0,-AP81,IF(AP81&lt;0,-AP81+AO83,AO83))),0)</f>
        <v/>
      </c>
      <c r="AQ83" s="961">
        <f>IFERROR(IF(AQ2&gt;Hold,0,IF(AQ3=0,-AQ81,IF(AQ81&lt;0,-AQ81+AP83,AP83))),0)</f>
        <v/>
      </c>
      <c r="AR83" s="961">
        <f>IFERROR(IF(AR2&gt;Hold,0,IF(AR3=0,-AR81,IF(AR81&lt;0,-AR81+AQ83,AQ83))),0)</f>
        <v/>
      </c>
      <c r="AS83" s="961">
        <f>IFERROR(IF(AS2&gt;Hold,0,IF(AS3=0,-AS81,IF(AS81&lt;0,-AS81+AR83,AR83))),0)</f>
        <v/>
      </c>
      <c r="AT83" s="961">
        <f>IFERROR(IF(AT2&gt;Hold,0,IF(AT3=0,-AT81,IF(AT81&lt;0,-AT81+AS83,AS83))),0)</f>
        <v/>
      </c>
      <c r="AU83" s="961">
        <f>IFERROR(IF(AU2&gt;Hold,0,IF(AU3=0,-AU81,IF(AU81&lt;0,-AU81+AT83,AT83))),0)</f>
        <v/>
      </c>
      <c r="AV83" s="961">
        <f>IFERROR(IF(AV2&gt;Hold,0,IF(AV3=0,-AV81,IF(AV81&lt;0,-AV81+AU83,AU83))),0)</f>
        <v/>
      </c>
      <c r="AW83" s="961">
        <f>IFERROR(IF(AW2&gt;Hold,0,IF(AW3=0,-AW81,IF(AW81&lt;0,-AW81+AV83,AV83))),0)</f>
        <v/>
      </c>
      <c r="AX83" s="961">
        <f>IFERROR(IF(AX2&gt;Hold,0,IF(AX3=0,-AX81,IF(AX81&lt;0,-AX81+AW83,AW83))),0)</f>
        <v/>
      </c>
      <c r="AY83" s="961">
        <f>IFERROR(IF(AY2&gt;Hold,0,IF(AY3=0,-AY81,IF(AY81&lt;0,-AY81+AX83,AX83))),0)</f>
        <v/>
      </c>
      <c r="AZ83" s="961">
        <f>IFERROR(IF(AZ2&gt;Hold,0,IF(AZ3=0,-AZ81,IF(AZ81&lt;0,-AZ81+AY83,AY83))),0)</f>
        <v/>
      </c>
      <c r="BA83" s="961">
        <f>IFERROR(IF(BA2&gt;Hold,0,IF(BA3=0,-BA81,IF(BA81&lt;0,-BA81+AZ83,AZ83))),0)</f>
        <v/>
      </c>
      <c r="BB83" s="961">
        <f>IFERROR(IF(BB2&gt;Hold,0,IF(BB3=0,-BB81,IF(BB81&lt;0,-BB81+BA83,BA83))),0)</f>
        <v/>
      </c>
      <c r="BC83" s="961">
        <f>IFERROR(IF(BC2&gt;Hold,0,IF(BC3=0,-BC81,IF(BC81&lt;0,-BC81+BB83,BB83))),0)</f>
        <v/>
      </c>
      <c r="BD83" s="961">
        <f>IFERROR(IF(BD2&gt;Hold,0,IF(BD3=0,-BD81,IF(BD81&lt;0,-BD81+BC83,BC83))),0)</f>
        <v/>
      </c>
      <c r="BE83" s="961">
        <f>IFERROR(IF(BE2&gt;Hold,0,IF(BE3=0,-BE81,IF(BE81&lt;0,-BE81+BD83,BD83))),0)</f>
        <v/>
      </c>
      <c r="BF83" s="961">
        <f>IFERROR(IF(BF2&gt;Hold,0,IF(BF3=0,-BF81,IF(BF81&lt;0,-BF81+BE83,BE83))),0)</f>
        <v/>
      </c>
      <c r="BG83" s="961">
        <f>IFERROR(IF(BG2&gt;Hold,0,IF(BG3=0,-BG81,IF(BG81&lt;0,-BG81+BF83,BF83))),0)</f>
        <v/>
      </c>
      <c r="BH83" s="961">
        <f>IFERROR(IF(BH2&gt;Hold,0,IF(BH3=0,-BH81,IF(BH81&lt;0,-BH81+BG83,BG83))),0)</f>
        <v/>
      </c>
      <c r="BI83" s="961">
        <f>IFERROR(IF(BI2&gt;Hold,0,IF(BI3=0,-BI81,IF(BI81&lt;0,-BI81+BH83,BH83))),0)</f>
        <v/>
      </c>
      <c r="BJ83" s="961">
        <f>IFERROR(IF(BJ2&gt;Hold,0,IF(BJ3=0,-BJ81,IF(BJ81&lt;0,-BJ81+BI83,BI83))),0)</f>
        <v/>
      </c>
      <c r="BK83" s="961">
        <f>IFERROR(IF(BK2&gt;Hold,0,IF(BK3=0,-BK81,IF(BK81&lt;0,-BK81+BJ83,BJ83))),0)</f>
        <v/>
      </c>
      <c r="BL83" s="961">
        <f>IFERROR(IF(BL2&gt;Hold,0,IF(BL3=0,-BL81,IF(BL81&lt;0,-BL81+BK83,BK83))),0)</f>
        <v/>
      </c>
      <c r="BM83" s="961">
        <f>IFERROR(IF(BM2&gt;Hold,0,IF(BM3=0,-BM81,IF(BM81&lt;0,-BM81+BL83,BL83))),0)</f>
        <v/>
      </c>
      <c r="BN83" s="961">
        <f>IFERROR(IF(BN2&gt;Hold,0,IF(BN3=0,-BN81,IF(BN81&lt;0,-BN81+BM83,BM83))),0)</f>
        <v/>
      </c>
      <c r="BO83" s="961">
        <f>IFERROR(IF(BO2&gt;Hold,0,IF(BO3=0,-BO81,IF(BO81&lt;0,-BO81+BN83,BN83))),0)</f>
        <v/>
      </c>
      <c r="BP83" s="961">
        <f>IFERROR(IF(BP2&gt;Hold,0,IF(BP3=0,-BP81,IF(BP81&lt;0,-BP81+BO83,BO83))),0)</f>
        <v/>
      </c>
      <c r="BQ83" s="961">
        <f>IFERROR(IF(BQ2&gt;Hold,0,IF(BQ3=0,-BQ81,IF(BQ81&lt;0,-BQ81+BP83,BP83))),0)</f>
        <v/>
      </c>
      <c r="BR83" s="961">
        <f>IFERROR(IF(BR2&gt;Hold,0,IF(BR3=0,-BR81,IF(BR81&lt;0,-BR81+BQ83,BQ83))),0)</f>
        <v/>
      </c>
      <c r="BS83" s="961">
        <f>IFERROR(IF(BS2&gt;Hold,0,IF(BS3=0,-BS81,IF(BS81&lt;0,-BS81+BR83,BR83))),0)</f>
        <v/>
      </c>
      <c r="BT83" s="961">
        <f>IFERROR(IF(BT2&gt;Hold,0,IF(BT3=0,-BT81,IF(BT81&lt;0,-BT81+BS83,BS83))),0)</f>
        <v/>
      </c>
      <c r="BU83" s="961">
        <f>IFERROR(IF(BU2&gt;Hold,0,IF(BU3=0,-BU81,IF(BU81&lt;0,-BU81+BT83,BT83))),0)</f>
        <v/>
      </c>
      <c r="BV83" s="961">
        <f>IFERROR(IF(BV2&gt;Hold,0,IF(BV3=0,-BV81,IF(BV81&lt;0,-BV81+BU83,BU83))),0)</f>
        <v/>
      </c>
      <c r="BW83" s="961">
        <f>IFERROR(IF(BW2&gt;Hold,0,IF(BW3=0,-BW81,IF(BW81&lt;0,-BW81+BV83,BV83))),0)</f>
        <v/>
      </c>
      <c r="BX83" s="961">
        <f>IFERROR(IF(BX2&gt;Hold,0,IF(BX3=0,-BX81,IF(BX81&lt;0,-BX81+BW83,BW83))),0)</f>
        <v/>
      </c>
      <c r="BY83" s="961">
        <f>IFERROR(IF(BY2&gt;Hold,0,IF(BY3=0,-BY81,IF(BY81&lt;0,-BY81+BX83,BX83))),0)</f>
        <v/>
      </c>
      <c r="BZ83" s="961">
        <f>IFERROR(IF(BZ2&gt;Hold,0,IF(BZ3=0,-BZ81,IF(BZ81&lt;0,-BZ81+BY83,BY83))),0)</f>
        <v/>
      </c>
      <c r="CA83" s="961">
        <f>IFERROR(IF(CA2&gt;Hold,0,IF(CA3=0,-CA81,IF(CA81&lt;0,-CA81+BZ83,BZ83))),0)</f>
        <v/>
      </c>
      <c r="CB83" s="961">
        <f>IFERROR(IF(CB2&gt;Hold,0,IF(CB3=0,-CB81,IF(CB81&lt;0,-CB81+CA83,CA83))),0)</f>
        <v/>
      </c>
      <c r="CC83" s="961">
        <f>IFERROR(IF(CC2&gt;Hold,0,IF(CC3=0,-CC81,IF(CC81&lt;0,-CC81+CB83,CB83))),0)</f>
        <v/>
      </c>
      <c r="CD83" s="961">
        <f>IFERROR(IF(CD2&gt;Hold,0,IF(CD3=0,-CD81,IF(CD81&lt;0,-CD81+CC83,CC83))),0)</f>
        <v/>
      </c>
      <c r="CE83" s="961">
        <f>IFERROR(IF(CE2&gt;Hold,0,IF(CE3=0,-CE81,IF(CE81&lt;0,-CE81+CD83,CD83))),0)</f>
        <v/>
      </c>
      <c r="CF83" s="961">
        <f>IFERROR(IF(CF2&gt;Hold,0,IF(CF3=0,-CF81,IF(CF81&lt;0,-CF81+CE83,CE83))),0)</f>
        <v/>
      </c>
      <c r="CG83" s="961">
        <f>IFERROR(IF(CG2&gt;Hold,0,IF(CG3=0,-CG81,IF(CG81&lt;0,-CG81+CF83,CF83))),0)</f>
        <v/>
      </c>
      <c r="CH83" s="961">
        <f>IFERROR(IF(CH2&gt;Hold,0,IF(CH3=0,-CH81,IF(CH81&lt;0,-CH81+CG83,CG83))),0)</f>
        <v/>
      </c>
      <c r="CI83" s="961">
        <f>IFERROR(IF(CI2&gt;Hold,0,IF(CI3=0,-CI81,IF(CI81&lt;0,-CI81+CH83,CH83))),0)</f>
        <v/>
      </c>
      <c r="CJ83" s="961">
        <f>IFERROR(IF(CJ2&gt;Hold,0,IF(CJ3=0,-CJ81,IF(CJ81&lt;0,-CJ81+CI83,CI83))),0)</f>
        <v/>
      </c>
      <c r="CK83" s="961">
        <f>IFERROR(IF(CK2&gt;Hold,0,IF(CK3=0,-CK81,IF(CK81&lt;0,-CK81+CJ83,CJ83))),0)</f>
        <v/>
      </c>
      <c r="CL83" s="961">
        <f>IFERROR(IF(CL2&gt;Hold,0,IF(CL3=0,-CL81,IF(CL81&lt;0,-CL81+CK83,CK83))),0)</f>
        <v/>
      </c>
      <c r="CM83" s="961">
        <f>IFERROR(IF(CM2&gt;Hold,0,IF(CM3=0,-CM81,IF(CM81&lt;0,-CM81+CL83,CL83))),0)</f>
        <v/>
      </c>
      <c r="CN83" s="961">
        <f>IFERROR(IF(CN2&gt;Hold,0,IF(CN3=0,-CN81,IF(CN81&lt;0,-CN81+CM83,CM83))),0)</f>
        <v/>
      </c>
      <c r="CO83" s="961">
        <f>IFERROR(IF(CO2&gt;Hold,0,IF(CO3=0,-CO81,IF(CO81&lt;0,-CO81+CN83,CN83))),0)</f>
        <v/>
      </c>
      <c r="CP83" s="961">
        <f>IFERROR(IF(CP2&gt;Hold,0,IF(CP3=0,-CP81,IF(CP81&lt;0,-CP81+CO83,CO83))),0)</f>
        <v/>
      </c>
      <c r="CQ83" s="961">
        <f>IFERROR(IF(CQ2&gt;Hold,0,IF(CQ3=0,-CQ81,IF(CQ81&lt;0,-CQ81+CP83,CP83))),0)</f>
        <v/>
      </c>
      <c r="CR83" s="961">
        <f>IFERROR(IF(CR2&gt;Hold,0,IF(CR3=0,-CR81,IF(CR81&lt;0,-CR81+CQ83,CQ83))),0)</f>
        <v/>
      </c>
      <c r="CS83" s="961">
        <f>IFERROR(IF(CS2&gt;Hold,0,IF(CS3=0,-CS81,IF(CS81&lt;0,-CS81+CR83,CR83))),0)</f>
        <v/>
      </c>
      <c r="CT83" s="961">
        <f>IFERROR(IF(CT2&gt;Hold,0,IF(CT3=0,-CT81,IF(CT81&lt;0,-CT81+CS83,CS83))),0)</f>
        <v/>
      </c>
      <c r="CU83" s="961">
        <f>IFERROR(IF(CU2&gt;Hold,0,IF(CU3=0,-CU81,IF(CU81&lt;0,-CU81+CT83,CT83))),0)</f>
        <v/>
      </c>
      <c r="CV83" s="961">
        <f>IFERROR(IF(CV2&gt;Hold,0,IF(CV3=0,-CV81,IF(CV81&lt;0,-CV81+CU83,CU83))),0)</f>
        <v/>
      </c>
      <c r="CW83" s="961">
        <f>IFERROR(IF(CW2&gt;Hold,0,IF(CW3=0,-CW81,IF(CW81&lt;0,-CW81+CV83,CV83))),0)</f>
        <v/>
      </c>
      <c r="CX83" s="961">
        <f>IFERROR(IF(CX2&gt;Hold,0,IF(CX3=0,-CX81,IF(CX81&lt;0,-CX81+CW83,CW83))),0)</f>
        <v/>
      </c>
      <c r="CY83" s="961">
        <f>IFERROR(IF(CY2&gt;Hold,0,IF(CY3=0,-CY81,IF(CY81&lt;0,-CY81+CX83,CX83))),0)</f>
        <v/>
      </c>
      <c r="CZ83" s="961">
        <f>IFERROR(IF(CZ2&gt;Hold,0,IF(CZ3=0,-CZ81,IF(CZ81&lt;0,-CZ81+CY83,CY83))),0)</f>
        <v/>
      </c>
      <c r="DA83" s="961">
        <f>IFERROR(IF(DA2&gt;Hold,0,IF(DA3=0,-DA81,IF(DA81&lt;0,-DA81+CZ83,CZ83))),0)</f>
        <v/>
      </c>
      <c r="DB83" s="961">
        <f>IFERROR(IF(DB2&gt;Hold,0,IF(DB3=0,-DB81,IF(DB81&lt;0,-DB81+DA83,DA83))),0)</f>
        <v/>
      </c>
      <c r="DC83" s="961">
        <f>IFERROR(IF(DC2&gt;Hold,0,IF(DC3=0,-DC81,IF(DC81&lt;0,-DC81+DB83,DB83))),0)</f>
        <v/>
      </c>
      <c r="DD83" s="961">
        <f>IFERROR(IF(DD2&gt;Hold,0,IF(DD3=0,-DD81,IF(DD81&lt;0,-DD81+DC83,DC83))),0)</f>
        <v/>
      </c>
      <c r="DE83" s="961">
        <f>IFERROR(IF(DE2&gt;Hold,0,IF(DE3=0,-DE81,IF(DE81&lt;0,-DE81+DD83,DD83))),0)</f>
        <v/>
      </c>
      <c r="DF83" s="961">
        <f>IFERROR(IF(DF2&gt;Hold,0,IF(DF3=0,-DF81,IF(DF81&lt;0,-DF81+DE83,DE83))),0)</f>
        <v/>
      </c>
      <c r="DG83" s="961">
        <f>IFERROR(IF(DG2&gt;Hold,0,IF(DG3=0,-DG81,IF(DG81&lt;0,-DG81+DF83,DF83))),0)</f>
        <v/>
      </c>
      <c r="DH83" s="961">
        <f>IFERROR(IF(DH2&gt;Hold,0,IF(DH3=0,-DH81,IF(DH81&lt;0,-DH81+DG83,DG83))),0)</f>
        <v/>
      </c>
      <c r="DI83" s="961">
        <f>IFERROR(IF(DI2&gt;Hold,0,IF(DI3=0,-DI81,IF(DI81&lt;0,-DI81+DH83,DH83))),0)</f>
        <v/>
      </c>
      <c r="DJ83" s="961">
        <f>IFERROR(IF(DJ2&gt;Hold,0,IF(DJ3=0,-DJ81,IF(DJ81&lt;0,-DJ81+DI83,DI83))),0)</f>
        <v/>
      </c>
      <c r="DK83" s="961">
        <f>IFERROR(IF(DK2&gt;Hold,0,IF(DK3=0,-DK81,IF(DK81&lt;0,-DK81+DJ83,DJ83))),0)</f>
        <v/>
      </c>
      <c r="DL83" s="961">
        <f>IFERROR(IF(DL2&gt;Hold,0,IF(DL3=0,-DL81,IF(DL81&lt;0,-DL81+DK83,DK83))),0)</f>
        <v/>
      </c>
      <c r="DM83" s="961">
        <f>IFERROR(IF(DM2&gt;Hold,0,IF(DM3=0,-DM81,IF(DM81&lt;0,-DM81+DL83,DL83))),0)</f>
        <v/>
      </c>
      <c r="DN83" s="961">
        <f>IFERROR(IF(DN2&gt;Hold,0,IF(DN3=0,-DN81,IF(DN81&lt;0,-DN81+DM83,DM83))),0)</f>
        <v/>
      </c>
      <c r="DO83" s="961">
        <f>IFERROR(IF(DO2&gt;Hold,0,IF(DO3=0,-DO81,IF(DO81&lt;0,-DO81+DN83,DN83))),0)</f>
        <v/>
      </c>
      <c r="DP83" s="961">
        <f>IFERROR(IF(DP2&gt;Hold,0,IF(DP3=0,-DP81,IF(DP81&lt;0,-DP81+DO83,DO83))),0)</f>
        <v/>
      </c>
      <c r="DQ83" s="961">
        <f>IFERROR(IF(DQ2&gt;Hold,0,IF(DQ3=0,-DQ81,IF(DQ81&lt;0,-DQ81+DP83,DP83))),0)</f>
        <v/>
      </c>
      <c r="DR83" s="961">
        <f>IFERROR(IF(DR2&gt;Hold,0,IF(DR3=0,-DR81,IF(DR81&lt;0,-DR81+DQ83,DQ83))),0)</f>
        <v/>
      </c>
      <c r="DS83" s="961">
        <f>IFERROR(IF(DS2&gt;Hold,0,IF(DS3=0,-DS81,IF(DS81&lt;0,-DS81+DR83,DR83))),0)</f>
        <v/>
      </c>
      <c r="DT83" s="961">
        <f>IFERROR(IF(DT2&gt;Hold,0,IF(DT3=0,-DT81,IF(DT81&lt;0,-DT81+DS83,DS83))),0)</f>
        <v/>
      </c>
      <c r="DU83" s="961">
        <f>IFERROR(IF(DU2&gt;Hold,0,IF(DU3=0,-DU81,IF(DU81&lt;0,-DU81+DT83,DT83))),0)</f>
        <v/>
      </c>
      <c r="DV83" s="961">
        <f>IFERROR(IF(DV2&gt;Hold,0,IF(DV3=0,-DV81,IF(DV81&lt;0,-DV81+DU83,DU83))),0)</f>
        <v/>
      </c>
      <c r="DW83" s="961">
        <f>IFERROR(IF(DW2&gt;Hold,0,IF(DW3=0,-DW81,IF(DW81&lt;0,-DW81+DV83,DV83))),0)</f>
        <v/>
      </c>
      <c r="DX83" s="961">
        <f>IFERROR(IF(DX2&gt;Hold,0,IF(DX3=0,-DX81,IF(DX81&lt;0,-DX81+DW83,DW83))),0)</f>
        <v/>
      </c>
      <c r="DY83" s="961">
        <f>IFERROR(IF(DY2&gt;Hold,0,IF(DY3=0,-DY81,IF(DY81&lt;0,-DY81+DX83,DX83))),0)</f>
        <v/>
      </c>
      <c r="DZ83" s="961">
        <f>IFERROR(IF(DZ2&gt;Hold,0,IF(DZ3=0,-DZ81,IF(DZ81&lt;0,-DZ81+DY83,DY83))),0)</f>
        <v/>
      </c>
      <c r="EA83" s="961">
        <f>IFERROR(IF(EA2&gt;Hold,0,IF(EA3=0,-EA81,IF(EA81&lt;0,-EA81+DZ83,DZ83))),0)</f>
        <v/>
      </c>
      <c r="EB83" s="961">
        <f>IFERROR(IF(EB2&gt;Hold,0,IF(EB3=0,-EB81,IF(EB81&lt;0,-EB81+EA83,EA83))),0)</f>
        <v/>
      </c>
      <c r="EC83" s="961">
        <f>IFERROR(IF(EC2&gt;Hold,0,IF(EC3=0,-EC81,IF(EC81&lt;0,-EC81+EB83,EB83))),0)</f>
        <v/>
      </c>
      <c r="ED83" s="961">
        <f>IFERROR(IF(ED2&gt;Hold,0,IF(ED3=0,-ED81,IF(ED81&lt;0,-ED81+EC83,EC83))),0)</f>
        <v/>
      </c>
      <c r="EE83" s="961">
        <f>IFERROR(IF(EE2&gt;Hold,0,IF(EE3=0,-EE81,IF(EE81&lt;0,-EE81+ED83,ED83))),0)</f>
        <v/>
      </c>
      <c r="EF83" s="961">
        <f>IFERROR(IF(EF2&gt;Hold,0,IF(EF3=0,-EF81,IF(EF81&lt;0,-EF81+EE83,EE83))),0)</f>
        <v/>
      </c>
      <c r="EG83" s="961">
        <f>IFERROR(IF(EG2&gt;Hold,0,IF(EG3=0,-EG81,IF(EG81&lt;0,-EG81+EF83,EF83))),0)</f>
        <v/>
      </c>
      <c r="EH83" s="961">
        <f>IFERROR(IF(EH2&gt;Hold,0,IF(EH3=0,-EH81,IF(EH81&lt;0,-EH81+EG83,EG83))),0)</f>
        <v/>
      </c>
      <c r="EI83" s="961">
        <f>IFERROR(IF(EI2&gt;Hold,0,IF(EI3=0,-EI81,IF(EI81&lt;0,-EI81+EH83,EH83))),0)</f>
        <v/>
      </c>
      <c r="EJ83" s="961">
        <f>IFERROR(IF(EJ2&gt;Hold,0,IF(EJ3=0,-EJ81,IF(EJ81&lt;0,-EJ81+EI83,EI83))),0)</f>
        <v/>
      </c>
      <c r="EK83" s="961">
        <f>IFERROR(IF(EK2&gt;Hold,0,IF(EK3=0,-EK81,IF(EK81&lt;0,-EK81+EJ83,EJ83))),0)</f>
        <v/>
      </c>
      <c r="EL83" s="961">
        <f>IFERROR(IF(EL2&gt;Hold,0,IF(EL3=0,-EL81,IF(EL81&lt;0,-EL81+EK83,EK83))),0)</f>
        <v/>
      </c>
      <c r="EM83" s="961">
        <f>IFERROR(IF(EM2&gt;Hold,0,IF(EM3=0,-EM81,IF(EM81&lt;0,-EM81+EL83,EL83))),0)</f>
        <v/>
      </c>
      <c r="EN83" s="961">
        <f>IFERROR(IF(EN2&gt;Hold,0,IF(EN3=0,-EN81,IF(EN81&lt;0,-EN81+EM83,EM83))),0)</f>
        <v/>
      </c>
      <c r="EO83" s="961">
        <f>IFERROR(IF(EO2&gt;Hold,0,IF(EO3=0,-EO81,IF(EO81&lt;0,-EO81+EN83,EN83))),0)</f>
        <v/>
      </c>
      <c r="EP83" s="961">
        <f>IFERROR(IF(EP2&gt;Hold,0,IF(EP3=0,-EP81,IF(EP81&lt;0,-EP81+EO83,EO83))),0)</f>
        <v/>
      </c>
      <c r="EQ83" s="961">
        <f>IFERROR(IF(EQ2&gt;Hold,0,IF(EQ3=0,-EQ81,IF(EQ81&lt;0,-EQ81+EP83,EP83))),0)</f>
        <v/>
      </c>
      <c r="ER83" s="961">
        <f>IFERROR(IF(ER2&gt;Hold,0,IF(ER3=0,-ER81,IF(ER81&lt;0,-ER81+EQ83,EQ83))),0)</f>
        <v/>
      </c>
      <c r="ES83" s="961">
        <f>IFERROR(IF(ES2&gt;Hold,0,IF(ES3=0,-ES81,IF(ES81&lt;0,-ES81+ER83,ER83))),0)</f>
        <v/>
      </c>
      <c r="ET83" s="961">
        <f>IFERROR(IF(ET2&gt;Hold,0,IF(ET3=0,-ET81,IF(ET81&lt;0,-ET81+ES83,ES83))),0)</f>
        <v/>
      </c>
      <c r="EU83" s="961">
        <f>IFERROR(IF(EU2&gt;Hold,0,IF(EU3=0,-EU81,IF(EU81&lt;0,-EU81+ET83,ET83))),0)</f>
        <v/>
      </c>
      <c r="EV83" s="961">
        <f>IFERROR(IF(EV2&gt;Hold,0,IF(EV3=0,-EV81,IF(EV81&lt;0,-EV81+EU83,EU83))),0)</f>
        <v/>
      </c>
    </row>
    <row r="84" ht="15.75" customHeight="1" s="546">
      <c r="C84" s="1002" t="inlineStr">
        <is>
          <t>Cash On Cash</t>
        </is>
      </c>
      <c r="D84" s="1032">
        <f>IFERROR(AVERAGEIFS($G$84:$P$84,$G$51:$P$51,"&lt;="&amp;Hold),0)</f>
        <v/>
      </c>
      <c r="E84" s="1033" t="n"/>
      <c r="F84" s="1048">
        <f>IFERROR(F82/F83,"")</f>
        <v/>
      </c>
      <c r="G84" s="1048">
        <f>IFERROR(G82/G83,"")</f>
        <v/>
      </c>
      <c r="H84" s="1048">
        <f>IFERROR(H82/H83,"")</f>
        <v/>
      </c>
      <c r="I84" s="1048">
        <f>IFERROR(I82/I83,"")</f>
        <v/>
      </c>
      <c r="J84" s="1048">
        <f>IFERROR(J82/J83,"")</f>
        <v/>
      </c>
      <c r="K84" s="1048">
        <f>IFERROR(K82/K83,"")</f>
        <v/>
      </c>
      <c r="L84" s="1048">
        <f>IFERROR(L82/L83,"")</f>
        <v/>
      </c>
      <c r="M84" s="1048">
        <f>IFERROR(M82/M83,"")</f>
        <v/>
      </c>
      <c r="N84" s="1048">
        <f>IFERROR(N82/N83,"")</f>
        <v/>
      </c>
      <c r="O84" s="1048">
        <f>IFERROR(O82/O83,"")</f>
        <v/>
      </c>
      <c r="P84" s="1048">
        <f>IFERROR(P82/P83,"")</f>
        <v/>
      </c>
      <c r="CB84" s="961" t="n"/>
    </row>
    <row r="85" ht="15" customHeight="1" s="546">
      <c r="C85" s="1035">
        <f>R85</f>
        <v/>
      </c>
      <c r="D85" s="1036">
        <f>$S$85</f>
        <v/>
      </c>
      <c r="E85" s="1033" t="n"/>
      <c r="G85" s="961" t="n"/>
      <c r="H85" s="961" t="n"/>
      <c r="I85" s="961" t="n"/>
      <c r="J85" s="961" t="n"/>
      <c r="K85" s="961" t="n"/>
      <c r="L85" s="961" t="n"/>
      <c r="M85" s="961" t="n"/>
      <c r="N85" s="961" t="n"/>
      <c r="O85" s="961" t="n"/>
      <c r="P85" s="961" t="n"/>
      <c r="R85" s="1002" t="inlineStr">
        <is>
          <t>IRR</t>
        </is>
      </c>
      <c r="S85" s="1049">
        <f>XIRR($T$81:$EW$81,$T$4:$EW$4)</f>
        <v/>
      </c>
      <c r="CB85" s="961" t="n"/>
    </row>
    <row r="86" ht="15" customHeight="1" s="546">
      <c r="C86" s="1035">
        <f>R86</f>
        <v/>
      </c>
      <c r="D86" s="1037">
        <f>S86</f>
        <v/>
      </c>
      <c r="E86" s="1033" t="n"/>
      <c r="R86" s="1035" t="inlineStr">
        <is>
          <t>EM</t>
        </is>
      </c>
      <c r="S86" s="1050">
        <f>S87/-T81+1</f>
        <v/>
      </c>
    </row>
    <row r="87" ht="15.75" customHeight="1" s="546">
      <c r="C87" s="1035">
        <f>R87</f>
        <v/>
      </c>
      <c r="D87" s="1038">
        <f>S87</f>
        <v/>
      </c>
      <c r="E87" s="1033" t="n"/>
      <c r="R87" s="1008" t="inlineStr">
        <is>
          <t>Whole Dollar Profit</t>
        </is>
      </c>
      <c r="S87" s="1051">
        <f>SUM(T81:EW81)</f>
        <v/>
      </c>
      <c r="EJ87" s="1045" t="n"/>
    </row>
    <row r="88" ht="15.75" customHeight="1" s="546">
      <c r="C88" s="1008" t="inlineStr">
        <is>
          <t>Net Profit via CF</t>
        </is>
      </c>
      <c r="D88" s="1039">
        <f>SUM($F$80:$P$80)/$D$87</f>
        <v/>
      </c>
      <c r="E88" s="1033" t="n"/>
      <c r="T88" s="953" t="n"/>
      <c r="U88" s="953" t="n"/>
      <c r="V88" s="953" t="n"/>
    </row>
    <row r="89" ht="15" customHeight="1" s="546">
      <c r="C89" s="940" t="n"/>
      <c r="D89" s="1052" t="n"/>
      <c r="E89" s="984" t="n"/>
      <c r="S89" s="953" t="n"/>
      <c r="T89" s="953" t="n"/>
      <c r="U89" s="953" t="n"/>
      <c r="V89" s="953" t="n"/>
    </row>
    <row r="90" ht="15" customHeight="1" s="546">
      <c r="C90" s="937" t="inlineStr">
        <is>
          <t>WATERFALL SUMMARY</t>
        </is>
      </c>
      <c r="D90" s="964" t="n"/>
      <c r="E90" s="1053" t="n"/>
      <c r="F90" s="938">
        <f>F2</f>
        <v/>
      </c>
      <c r="G90" s="938">
        <f>G2</f>
        <v/>
      </c>
      <c r="H90" s="938">
        <f>H2</f>
        <v/>
      </c>
      <c r="I90" s="938">
        <f>I2</f>
        <v/>
      </c>
      <c r="J90" s="938">
        <f>J2</f>
        <v/>
      </c>
      <c r="K90" s="938">
        <f>K2</f>
        <v/>
      </c>
      <c r="L90" s="938">
        <f>L2</f>
        <v/>
      </c>
      <c r="M90" s="938">
        <f>M2</f>
        <v/>
      </c>
      <c r="N90" s="938">
        <f>N2</f>
        <v/>
      </c>
      <c r="O90" s="938">
        <f>O2</f>
        <v/>
      </c>
      <c r="P90" s="938">
        <f>P2</f>
        <v/>
      </c>
      <c r="S90" s="953" t="n"/>
      <c r="T90" s="953" t="n"/>
      <c r="U90" s="953" t="n"/>
      <c r="V90" s="953" t="n"/>
    </row>
    <row r="91" ht="15" customHeight="1" s="546">
      <c r="C91" s="940" t="inlineStr">
        <is>
          <t>Levered Cash Flows</t>
        </is>
      </c>
      <c r="D91" s="1052" t="n"/>
      <c r="E91" s="984" t="n"/>
      <c r="F91" s="961">
        <f>F81</f>
        <v/>
      </c>
      <c r="G91" s="961">
        <f>G81</f>
        <v/>
      </c>
      <c r="H91" s="961">
        <f>H81</f>
        <v/>
      </c>
      <c r="I91" s="961">
        <f>I81</f>
        <v/>
      </c>
      <c r="J91" s="961">
        <f>J81</f>
        <v/>
      </c>
      <c r="K91" s="961">
        <f>K81</f>
        <v/>
      </c>
      <c r="L91" s="961">
        <f>L81</f>
        <v/>
      </c>
      <c r="M91" s="961">
        <f>M81</f>
        <v/>
      </c>
      <c r="N91" s="961">
        <f>N81</f>
        <v/>
      </c>
      <c r="O91" s="961">
        <f>O81</f>
        <v/>
      </c>
      <c r="P91" s="961">
        <f>P81</f>
        <v/>
      </c>
      <c r="S91" s="953" t="n"/>
      <c r="T91" s="953" t="n"/>
      <c r="U91" s="953" t="n"/>
      <c r="V91" s="953" t="n"/>
    </row>
    <row r="92" ht="15" customHeight="1" s="546">
      <c r="C92" s="940" t="inlineStr">
        <is>
          <t>GP Contributions</t>
        </is>
      </c>
      <c r="D92" s="1054">
        <f>Inputs!$V$20</f>
        <v/>
      </c>
      <c r="E92" s="988" t="n"/>
      <c r="F92" s="961">
        <f>-MIN(F$91,0)*$D92</f>
        <v/>
      </c>
      <c r="G92" s="961">
        <f>-MIN(G$91,0)*$D92</f>
        <v/>
      </c>
      <c r="H92" s="961">
        <f>-MIN(H$91,0)*$D92</f>
        <v/>
      </c>
      <c r="I92" s="961">
        <f>-MIN(I$91,0)*$D92</f>
        <v/>
      </c>
      <c r="J92" s="961">
        <f>-MIN(J$91,0)*$D92</f>
        <v/>
      </c>
      <c r="K92" s="961">
        <f>-MIN(K$91,0)*$D92</f>
        <v/>
      </c>
      <c r="L92" s="961">
        <f>-MIN(L$91,0)*$D92</f>
        <v/>
      </c>
      <c r="M92" s="961">
        <f>-MIN(M$91,0)*$D92</f>
        <v/>
      </c>
      <c r="N92" s="961">
        <f>-MIN(N$91,0)*$D92</f>
        <v/>
      </c>
      <c r="O92" s="961">
        <f>-MIN(O$91,0)*$D92</f>
        <v/>
      </c>
      <c r="P92" s="961">
        <f>-MIN(P$91,0)*$D92</f>
        <v/>
      </c>
      <c r="S92" s="953" t="n"/>
      <c r="T92" s="953" t="n"/>
      <c r="U92" s="953" t="n"/>
      <c r="V92" s="953" t="n"/>
    </row>
    <row r="93" ht="15.75" customHeight="1" s="546">
      <c r="C93" s="940" t="inlineStr">
        <is>
          <t>LP Contributions</t>
        </is>
      </c>
      <c r="D93" s="1054">
        <f>Inputs!$W$20</f>
        <v/>
      </c>
      <c r="E93" s="988" t="n"/>
      <c r="F93" s="975">
        <f>-MIN(F$91,0)*$D93</f>
        <v/>
      </c>
      <c r="G93" s="975">
        <f>-MIN(G$91,0)*$D93</f>
        <v/>
      </c>
      <c r="H93" s="975">
        <f>-MIN(H$91,0)*$D93</f>
        <v/>
      </c>
      <c r="I93" s="975">
        <f>-MIN(I$91,0)*$D93</f>
        <v/>
      </c>
      <c r="J93" s="975">
        <f>-MIN(J$91,0)*$D93</f>
        <v/>
      </c>
      <c r="K93" s="975">
        <f>-MIN(K$91,0)*$D93</f>
        <v/>
      </c>
      <c r="L93" s="975">
        <f>-MIN(L$91,0)*$D93</f>
        <v/>
      </c>
      <c r="M93" s="975">
        <f>-MIN(M$91,0)*$D93</f>
        <v/>
      </c>
      <c r="N93" s="975">
        <f>-MIN(N$91,0)*$D93</f>
        <v/>
      </c>
      <c r="O93" s="975">
        <f>-MIN(O$91,0)*$D93</f>
        <v/>
      </c>
      <c r="P93" s="975">
        <f>-MIN(P$91,0)*$D93</f>
        <v/>
      </c>
      <c r="S93" s="953" t="n"/>
      <c r="T93" s="953" t="n"/>
      <c r="U93" s="953" t="n"/>
      <c r="V93" s="953" t="n"/>
    </row>
    <row r="94" ht="15" customHeight="1" s="546">
      <c r="C94" s="940" t="inlineStr">
        <is>
          <t>Total Contributions</t>
        </is>
      </c>
      <c r="D94" s="1052" t="n"/>
      <c r="E94" s="984" t="n"/>
      <c r="F94" s="979">
        <f>SUM(F92:F93)</f>
        <v/>
      </c>
      <c r="G94" s="979">
        <f>SUM(G92:G93)</f>
        <v/>
      </c>
      <c r="H94" s="979">
        <f>SUM(H92:H93)</f>
        <v/>
      </c>
      <c r="I94" s="979">
        <f>SUM(I92:I93)</f>
        <v/>
      </c>
      <c r="J94" s="979">
        <f>SUM(J92:J93)</f>
        <v/>
      </c>
      <c r="K94" s="979">
        <f>SUM(K92:K93)</f>
        <v/>
      </c>
      <c r="L94" s="979">
        <f>SUM(L92:L93)</f>
        <v/>
      </c>
      <c r="M94" s="979">
        <f>SUM(M92:M93)</f>
        <v/>
      </c>
      <c r="N94" s="979">
        <f>SUM(N92:N93)</f>
        <v/>
      </c>
      <c r="O94" s="979">
        <f>SUM(O92:O93)</f>
        <v/>
      </c>
      <c r="P94" s="979">
        <f>SUM(P92:P93)</f>
        <v/>
      </c>
      <c r="S94" s="953" t="n"/>
      <c r="T94" s="953" t="n"/>
      <c r="U94" s="953" t="n"/>
      <c r="V94" s="953" t="n"/>
    </row>
    <row r="95" ht="15" customHeight="1" s="546">
      <c r="C95" s="940" t="n"/>
      <c r="D95" s="1052" t="n"/>
      <c r="E95" s="984" t="n"/>
      <c r="F95" s="979" t="n"/>
      <c r="G95" s="979" t="n"/>
      <c r="H95" s="979" t="n"/>
      <c r="I95" s="979" t="n"/>
      <c r="J95" s="979" t="n"/>
      <c r="K95" s="979" t="n"/>
      <c r="L95" s="979" t="n"/>
      <c r="M95" s="979" t="n"/>
      <c r="N95" s="979" t="n"/>
      <c r="O95" s="979" t="n"/>
      <c r="P95" s="979" t="n"/>
      <c r="S95" s="953" t="n"/>
      <c r="T95" s="953" t="n"/>
      <c r="U95" s="953" t="n"/>
      <c r="V95" s="953" t="n"/>
    </row>
    <row r="96" ht="15" customHeight="1" s="546">
      <c r="C96" s="937" t="inlineStr">
        <is>
          <t>Sponsor (GP) Cash Flow</t>
        </is>
      </c>
      <c r="D96" s="964" t="n"/>
      <c r="E96" s="1053" t="n"/>
      <c r="F96" s="964" t="n"/>
      <c r="G96" s="938" t="n"/>
      <c r="H96" s="938" t="n"/>
      <c r="I96" s="938" t="n"/>
      <c r="J96" s="938" t="n"/>
      <c r="K96" s="938" t="n"/>
      <c r="L96" s="938" t="n"/>
      <c r="M96" s="938" t="n"/>
      <c r="N96" s="938" t="n"/>
      <c r="O96" s="938" t="n"/>
      <c r="P96" s="938" t="n"/>
      <c r="S96" s="953" t="n"/>
      <c r="T96" s="953" t="n"/>
      <c r="U96" s="953" t="n"/>
      <c r="V96" s="953" t="n"/>
    </row>
    <row r="97" ht="15" customHeight="1" s="546">
      <c r="C97" s="1055" t="inlineStr">
        <is>
          <t>Sponor Distributions</t>
        </is>
      </c>
      <c r="D97" s="1056" t="n"/>
      <c r="E97" s="1057" t="n"/>
      <c r="F97" s="961">
        <f>F121+F139+F157+F166</f>
        <v/>
      </c>
      <c r="G97" s="961">
        <f>G121+G139+G157+G166</f>
        <v/>
      </c>
      <c r="H97" s="961">
        <f>H121+H139+H157+H166</f>
        <v/>
      </c>
      <c r="I97" s="961">
        <f>I121+I139+I157+I166</f>
        <v/>
      </c>
      <c r="J97" s="961">
        <f>J121+J139+J157+J166</f>
        <v/>
      </c>
      <c r="K97" s="961">
        <f>K121+K139+K157+K166</f>
        <v/>
      </c>
      <c r="L97" s="961">
        <f>L121+L139+L157+L166</f>
        <v/>
      </c>
      <c r="M97" s="961">
        <f>M121+M139+M157+M166</f>
        <v/>
      </c>
      <c r="N97" s="961">
        <f>N121+N139+N157+N166</f>
        <v/>
      </c>
      <c r="O97" s="961">
        <f>O121+O139+O157+O166</f>
        <v/>
      </c>
      <c r="P97" s="961">
        <f>P121+P139+P157+P166</f>
        <v/>
      </c>
      <c r="S97" s="953" t="n"/>
      <c r="T97" s="953" t="n"/>
      <c r="U97" s="953" t="n"/>
      <c r="V97" s="953" t="n"/>
    </row>
    <row r="98" ht="15.75" customHeight="1" s="546">
      <c r="C98" s="1055" t="inlineStr">
        <is>
          <t>Contributions</t>
        </is>
      </c>
      <c r="D98" s="1056" t="n"/>
      <c r="E98" s="1057" t="n"/>
      <c r="F98" s="975">
        <f>-F92</f>
        <v/>
      </c>
      <c r="G98" s="975">
        <f>-G92</f>
        <v/>
      </c>
      <c r="H98" s="975">
        <f>-H92</f>
        <v/>
      </c>
      <c r="I98" s="975">
        <f>-I92</f>
        <v/>
      </c>
      <c r="J98" s="975">
        <f>-J92</f>
        <v/>
      </c>
      <c r="K98" s="975">
        <f>-K92</f>
        <v/>
      </c>
      <c r="L98" s="975">
        <f>-L92</f>
        <v/>
      </c>
      <c r="M98" s="975">
        <f>-M92</f>
        <v/>
      </c>
      <c r="N98" s="975">
        <f>-N92</f>
        <v/>
      </c>
      <c r="O98" s="975">
        <f>-O92</f>
        <v/>
      </c>
      <c r="P98" s="975">
        <f>-P92</f>
        <v/>
      </c>
      <c r="S98" s="953" t="n"/>
      <c r="T98" s="953" t="n"/>
      <c r="U98" s="953" t="n"/>
      <c r="V98" s="953" t="n"/>
    </row>
    <row r="99" ht="15.75" customHeight="1" s="546">
      <c r="C99" s="1055" t="inlineStr">
        <is>
          <t>Net Cash Flow</t>
        </is>
      </c>
      <c r="D99" s="1056" t="n"/>
      <c r="E99" s="1057" t="n"/>
      <c r="F99" s="979">
        <f>SUM(F97:F98)</f>
        <v/>
      </c>
      <c r="G99" s="979">
        <f>SUM(G97:G98)</f>
        <v/>
      </c>
      <c r="H99" s="979">
        <f>SUM(H97:H98)</f>
        <v/>
      </c>
      <c r="I99" s="979">
        <f>SUM(I97:I98)</f>
        <v/>
      </c>
      <c r="J99" s="979">
        <f>SUM(J97:J98)</f>
        <v/>
      </c>
      <c r="K99" s="979">
        <f>SUM(K97:K98)</f>
        <v/>
      </c>
      <c r="L99" s="979">
        <f>SUM(L97:L98)</f>
        <v/>
      </c>
      <c r="M99" s="979">
        <f>SUM(M97:M98)</f>
        <v/>
      </c>
      <c r="N99" s="979">
        <f>SUM(N97:N98)</f>
        <v/>
      </c>
      <c r="O99" s="979">
        <f>SUM(O97:O98)</f>
        <v/>
      </c>
      <c r="P99" s="979">
        <f>SUM(P97:P98)</f>
        <v/>
      </c>
      <c r="S99" s="953" t="n"/>
      <c r="T99" s="953" t="n"/>
      <c r="U99" s="953" t="n"/>
      <c r="V99" s="953" t="n"/>
    </row>
    <row r="100" ht="15" customHeight="1" s="546">
      <c r="C100" s="1002" t="inlineStr">
        <is>
          <t>Profit</t>
        </is>
      </c>
      <c r="D100" s="1058">
        <f>SUM(F99:P99)</f>
        <v/>
      </c>
      <c r="E100" s="1033" t="n"/>
      <c r="G100" s="961" t="n"/>
      <c r="H100" s="961" t="n"/>
      <c r="I100" s="961" t="n"/>
      <c r="J100" s="961" t="n"/>
      <c r="K100" s="961" t="n"/>
      <c r="L100" s="961" t="n"/>
      <c r="M100" s="961" t="n"/>
      <c r="N100" s="961" t="n"/>
      <c r="O100" s="961" t="n"/>
      <c r="P100" s="961" t="n"/>
      <c r="S100" s="953" t="n"/>
      <c r="T100" s="953" t="n"/>
      <c r="U100" s="953" t="n"/>
      <c r="V100" s="953" t="n"/>
    </row>
    <row r="101" ht="15" customHeight="1" s="546">
      <c r="C101" s="1035" t="inlineStr">
        <is>
          <t>IRR</t>
        </is>
      </c>
      <c r="D101" s="1059">
        <f>IRR(F99:P99)</f>
        <v/>
      </c>
      <c r="E101" s="1033" t="n"/>
      <c r="G101" s="1060" t="n"/>
      <c r="H101" s="1060" t="n"/>
      <c r="I101" s="1060" t="n"/>
      <c r="J101" s="1060" t="n"/>
      <c r="K101" s="1060" t="n"/>
      <c r="L101" s="1060" t="n"/>
      <c r="M101" s="1060" t="n"/>
      <c r="N101" s="1060" t="n"/>
      <c r="O101" s="1060" t="n"/>
      <c r="P101" s="1060" t="n"/>
      <c r="S101" s="953" t="n"/>
      <c r="T101" s="953" t="n"/>
      <c r="U101" s="953" t="n"/>
      <c r="V101" s="953" t="n"/>
    </row>
    <row r="102" ht="15.75" customHeight="1" s="546">
      <c r="C102" s="1008" t="inlineStr">
        <is>
          <t>EM</t>
        </is>
      </c>
      <c r="D102" s="1061">
        <f>D100/SUM($F$92:$P$92)+1</f>
        <v/>
      </c>
      <c r="E102" s="1033" t="n"/>
      <c r="F102" s="1062" t="n"/>
      <c r="G102" s="1060" t="n"/>
      <c r="H102" s="1060" t="n"/>
      <c r="I102" s="1060" t="n"/>
      <c r="J102" s="1060" t="n"/>
      <c r="K102" s="1060" t="n"/>
      <c r="L102" s="1060" t="n"/>
      <c r="M102" s="1060" t="n"/>
      <c r="N102" s="1060" t="n"/>
      <c r="O102" s="1060" t="n"/>
      <c r="P102" s="1060" t="n"/>
      <c r="S102" s="953" t="n"/>
      <c r="T102" s="953" t="n"/>
      <c r="U102" s="953" t="n"/>
      <c r="V102" s="953" t="n"/>
    </row>
    <row r="103" ht="15" customHeight="1" s="546">
      <c r="C103" s="1055" t="n"/>
      <c r="D103" s="1056" t="n"/>
      <c r="E103" s="1057" t="n"/>
      <c r="F103" s="1063" t="n"/>
      <c r="G103" s="1060" t="n"/>
      <c r="H103" s="1060" t="n"/>
      <c r="I103" s="1060" t="n"/>
      <c r="J103" s="1060" t="n"/>
      <c r="K103" s="1060" t="n"/>
      <c r="L103" s="1060" t="n"/>
      <c r="M103" s="1060" t="n"/>
      <c r="N103" s="1060" t="n"/>
      <c r="O103" s="1060" t="n"/>
      <c r="P103" s="1060" t="n"/>
      <c r="S103" s="953" t="n"/>
      <c r="T103" s="953" t="n"/>
      <c r="U103" s="953" t="n"/>
      <c r="V103" s="953" t="n"/>
    </row>
    <row r="104" ht="15" customHeight="1" s="546">
      <c r="C104" s="937" t="inlineStr">
        <is>
          <t>Limited Partner (LP) Cash Flow</t>
        </is>
      </c>
      <c r="D104" s="964" t="n"/>
      <c r="E104" s="1053" t="n"/>
      <c r="F104" s="964" t="n"/>
      <c r="G104" s="938" t="n"/>
      <c r="H104" s="938" t="n"/>
      <c r="I104" s="938" t="n"/>
      <c r="J104" s="938" t="n"/>
      <c r="K104" s="938" t="n"/>
      <c r="L104" s="938" t="n"/>
      <c r="M104" s="938" t="n"/>
      <c r="N104" s="938" t="n"/>
      <c r="O104" s="938" t="n"/>
      <c r="P104" s="938" t="n"/>
      <c r="S104" s="953" t="n"/>
      <c r="T104" s="953" t="n"/>
      <c r="U104" s="953" t="n"/>
      <c r="V104" s="953" t="n"/>
    </row>
    <row r="105" ht="15" customHeight="1" s="546">
      <c r="C105" s="1055" t="inlineStr">
        <is>
          <t>LP Distributions</t>
        </is>
      </c>
      <c r="D105" s="1056" t="n"/>
      <c r="E105" s="1057" t="n"/>
      <c r="F105" s="961">
        <f>F$116+F$133+F$151+F$165</f>
        <v/>
      </c>
      <c r="G105" s="961">
        <f>G$116+G$133+G$151+G$165</f>
        <v/>
      </c>
      <c r="H105" s="961">
        <f>H$116+H$133+H$151+H$165</f>
        <v/>
      </c>
      <c r="I105" s="961">
        <f>I$116+I$133+I$151+I$165</f>
        <v/>
      </c>
      <c r="J105" s="961">
        <f>J$116+J$133+J$151+J$165</f>
        <v/>
      </c>
      <c r="K105" s="961">
        <f>K$116+K$133+K$151+K$165</f>
        <v/>
      </c>
      <c r="L105" s="961">
        <f>L$116+L$133+L$151+L$165</f>
        <v/>
      </c>
      <c r="M105" s="961">
        <f>M$116+M$133+M$151+M$165</f>
        <v/>
      </c>
      <c r="N105" s="961">
        <f>N$116+N$133+N$151+N$165</f>
        <v/>
      </c>
      <c r="O105" s="961">
        <f>O$116+O$133+O$151+O$165</f>
        <v/>
      </c>
      <c r="P105" s="961">
        <f>P$116+P$133+P$151+P$165</f>
        <v/>
      </c>
      <c r="S105" s="953" t="n"/>
      <c r="T105" s="953" t="n"/>
      <c r="U105" s="953" t="n"/>
      <c r="V105" s="953" t="n"/>
    </row>
    <row r="106" ht="15.75" customHeight="1" s="546">
      <c r="C106" s="1055" t="inlineStr">
        <is>
          <t>Contributions</t>
        </is>
      </c>
      <c r="D106" s="1056" t="n"/>
      <c r="E106" s="1057" t="n"/>
      <c r="F106" s="975">
        <f>-F93</f>
        <v/>
      </c>
      <c r="G106" s="975">
        <f>-G93</f>
        <v/>
      </c>
      <c r="H106" s="975">
        <f>-H93</f>
        <v/>
      </c>
      <c r="I106" s="975">
        <f>-I93</f>
        <v/>
      </c>
      <c r="J106" s="975">
        <f>-J93</f>
        <v/>
      </c>
      <c r="K106" s="975">
        <f>-K93</f>
        <v/>
      </c>
      <c r="L106" s="975">
        <f>-L93</f>
        <v/>
      </c>
      <c r="M106" s="975">
        <f>-M93</f>
        <v/>
      </c>
      <c r="N106" s="975">
        <f>-N93</f>
        <v/>
      </c>
      <c r="O106" s="975">
        <f>-O93</f>
        <v/>
      </c>
      <c r="P106" s="975">
        <f>-P93</f>
        <v/>
      </c>
      <c r="S106" s="953" t="n"/>
      <c r="T106" s="953" t="n"/>
      <c r="U106" s="953" t="n"/>
      <c r="V106" s="953" t="n"/>
    </row>
    <row r="107" ht="15.75" customHeight="1" s="546">
      <c r="C107" s="1055" t="inlineStr">
        <is>
          <t>Net Cash Flow</t>
        </is>
      </c>
      <c r="D107" s="1056" t="n"/>
      <c r="E107" s="1057" t="n"/>
      <c r="F107" s="979">
        <f>SUM(F105:F106)</f>
        <v/>
      </c>
      <c r="G107" s="979">
        <f>SUM(G105:G106)</f>
        <v/>
      </c>
      <c r="H107" s="979">
        <f>SUM(H105:H106)</f>
        <v/>
      </c>
      <c r="I107" s="979">
        <f>SUM(I105:I106)</f>
        <v/>
      </c>
      <c r="J107" s="979">
        <f>SUM(J105:J106)</f>
        <v/>
      </c>
      <c r="K107" s="979">
        <f>SUM(K105:K106)</f>
        <v/>
      </c>
      <c r="L107" s="979">
        <f>SUM(L105:L106)</f>
        <v/>
      </c>
      <c r="M107" s="979">
        <f>SUM(M105:M106)</f>
        <v/>
      </c>
      <c r="N107" s="979">
        <f>SUM(N105:N106)</f>
        <v/>
      </c>
      <c r="O107" s="979">
        <f>SUM(O105:O106)</f>
        <v/>
      </c>
      <c r="P107" s="979">
        <f>SUM(P105:P106)</f>
        <v/>
      </c>
      <c r="S107" s="953" t="n"/>
      <c r="T107" s="953" t="n"/>
      <c r="U107" s="953" t="n"/>
      <c r="V107" s="953" t="n"/>
    </row>
    <row r="108" ht="15" customHeight="1" s="546">
      <c r="C108" s="1002" t="inlineStr">
        <is>
          <t>Profit</t>
        </is>
      </c>
      <c r="D108" s="1058">
        <f>SUM(F107:P107)</f>
        <v/>
      </c>
      <c r="E108" s="1033" t="n"/>
      <c r="F108" s="1064" t="n"/>
      <c r="G108" s="1060" t="n"/>
      <c r="H108" s="1060" t="n"/>
      <c r="I108" s="1060" t="n"/>
      <c r="J108" s="1060" t="n"/>
      <c r="K108" s="1060" t="n"/>
      <c r="L108" s="1060" t="n"/>
      <c r="M108" s="979" t="n"/>
      <c r="N108" s="979" t="n"/>
      <c r="O108" s="979" t="n"/>
      <c r="P108" s="979" t="n"/>
      <c r="S108" s="953" t="n"/>
      <c r="T108" s="953" t="n"/>
      <c r="U108" s="953" t="n"/>
      <c r="V108" s="953" t="n"/>
    </row>
    <row r="109" ht="15" customHeight="1" s="546">
      <c r="C109" s="1035" t="inlineStr">
        <is>
          <t>IRR</t>
        </is>
      </c>
      <c r="D109" s="1059">
        <f>IRR(F107:P107)</f>
        <v/>
      </c>
      <c r="E109" s="1033" t="n"/>
      <c r="F109" s="1063" t="n"/>
      <c r="G109" s="1060" t="n"/>
      <c r="H109" s="1060" t="n"/>
      <c r="I109" s="1060" t="n"/>
      <c r="J109" s="1060" t="n"/>
      <c r="K109" s="1060" t="n"/>
      <c r="L109" s="1060" t="n"/>
      <c r="M109" s="979" t="n"/>
      <c r="N109" s="979" t="n"/>
      <c r="O109" s="979" t="n"/>
      <c r="P109" s="979" t="n"/>
      <c r="S109" s="953" t="n"/>
      <c r="T109" s="953" t="n"/>
      <c r="U109" s="953" t="n"/>
      <c r="V109" s="953" t="n"/>
    </row>
    <row r="110" ht="15.75" customHeight="1" s="546">
      <c r="C110" s="1008" t="inlineStr">
        <is>
          <t>EM</t>
        </is>
      </c>
      <c r="D110" s="1061">
        <f>D108/SUM($F$93:$P$93)+1</f>
        <v/>
      </c>
      <c r="E110" s="1033" t="n"/>
      <c r="F110" s="979" t="n"/>
      <c r="G110" s="979" t="n"/>
      <c r="H110" s="979" t="n"/>
      <c r="I110" s="979" t="n"/>
      <c r="J110" s="979" t="n"/>
      <c r="K110" s="979" t="n"/>
      <c r="L110" s="979" t="n"/>
      <c r="M110" s="979" t="n"/>
      <c r="N110" s="979" t="n"/>
      <c r="O110" s="979" t="n"/>
      <c r="P110" s="979" t="n"/>
      <c r="S110" s="953" t="n"/>
      <c r="T110" s="953" t="n"/>
      <c r="U110" s="953" t="n"/>
      <c r="V110" s="953" t="n"/>
    </row>
    <row r="111" ht="15" customHeight="1" s="546">
      <c r="C111" s="940" t="n"/>
      <c r="D111" s="1052" t="n"/>
      <c r="E111" s="1052" t="n"/>
      <c r="F111" s="979" t="n"/>
      <c r="G111" s="979" t="n"/>
      <c r="H111" s="979" t="n"/>
      <c r="I111" s="979" t="n"/>
      <c r="J111" s="979" t="n"/>
      <c r="K111" s="979" t="n"/>
      <c r="L111" s="979" t="n"/>
      <c r="M111" s="979" t="n"/>
      <c r="N111" s="979" t="n"/>
      <c r="O111" s="979" t="n"/>
      <c r="P111" s="979" t="n"/>
      <c r="S111" s="953" t="n"/>
      <c r="T111" s="953" t="n"/>
      <c r="U111" s="953" t="n"/>
      <c r="V111" s="953" t="n"/>
    </row>
    <row r="112" ht="15.75" customHeight="1" s="546">
      <c r="C112" s="1065" t="inlineStr">
        <is>
          <t xml:space="preserve">Hurdle 1 - Pref Return </t>
        </is>
      </c>
      <c r="D112" s="1066" t="n"/>
      <c r="E112" s="1066" t="n"/>
      <c r="F112" s="1067" t="n"/>
      <c r="G112" s="1067" t="n"/>
      <c r="H112" s="1067" t="n"/>
      <c r="I112" s="1067" t="n"/>
      <c r="J112" s="1067" t="n"/>
      <c r="K112" s="1067" t="n"/>
      <c r="L112" s="1067" t="n"/>
      <c r="M112" s="1067" t="n"/>
      <c r="N112" s="1067" t="n"/>
      <c r="O112" s="1067" t="n"/>
      <c r="P112" s="1067" t="n"/>
      <c r="S112" s="953" t="n"/>
      <c r="T112" s="953" t="n"/>
      <c r="U112" s="953" t="n"/>
      <c r="V112" s="953" t="n"/>
    </row>
    <row r="113" ht="15" customHeight="1" s="546">
      <c r="C113" s="1068" t="inlineStr">
        <is>
          <t>Beg. Bal</t>
        </is>
      </c>
      <c r="D113" s="1052" t="n"/>
      <c r="E113" s="1052" t="n"/>
      <c r="F113" s="1069" t="n">
        <v>0</v>
      </c>
      <c r="G113" s="961">
        <f>F117</f>
        <v/>
      </c>
      <c r="H113" s="961">
        <f>G117</f>
        <v/>
      </c>
      <c r="I113" s="961">
        <f>H117</f>
        <v/>
      </c>
      <c r="J113" s="961">
        <f>I117</f>
        <v/>
      </c>
      <c r="K113" s="961">
        <f>J117</f>
        <v/>
      </c>
      <c r="L113" s="961">
        <f>K117</f>
        <v/>
      </c>
      <c r="M113" s="961">
        <f>L117</f>
        <v/>
      </c>
      <c r="N113" s="961">
        <f>M117</f>
        <v/>
      </c>
      <c r="O113" s="961">
        <f>N117</f>
        <v/>
      </c>
      <c r="P113" s="961">
        <f>O117</f>
        <v/>
      </c>
      <c r="S113" s="953" t="n"/>
      <c r="T113" s="953" t="n"/>
      <c r="U113" s="953" t="n"/>
      <c r="V113" s="953" t="n"/>
    </row>
    <row r="114" ht="15" customHeight="1" s="546">
      <c r="C114" s="1068" t="inlineStr">
        <is>
          <t>Accrual</t>
        </is>
      </c>
      <c r="D114" s="1054">
        <f>Inputs!$T$20</f>
        <v/>
      </c>
      <c r="E114" s="1054" t="n"/>
      <c r="F114" s="961">
        <f>F113*$D$114</f>
        <v/>
      </c>
      <c r="G114" s="961">
        <f>G113*$D$114</f>
        <v/>
      </c>
      <c r="H114" s="961">
        <f>H113*$D$114</f>
        <v/>
      </c>
      <c r="I114" s="961">
        <f>I113*$D$114</f>
        <v/>
      </c>
      <c r="J114" s="961">
        <f>J113*$D$114</f>
        <v/>
      </c>
      <c r="K114" s="961">
        <f>K113*$D$114</f>
        <v/>
      </c>
      <c r="L114" s="961">
        <f>L113*$D$114</f>
        <v/>
      </c>
      <c r="M114" s="961">
        <f>M113*$D$114</f>
        <v/>
      </c>
      <c r="N114" s="961">
        <f>N113*$D$114</f>
        <v/>
      </c>
      <c r="O114" s="961">
        <f>O113*$D$114</f>
        <v/>
      </c>
      <c r="P114" s="961">
        <f>P113*$D$114</f>
        <v/>
      </c>
      <c r="S114" s="953" t="n"/>
      <c r="T114" s="953" t="n"/>
      <c r="U114" s="953" t="n"/>
      <c r="V114" s="953" t="n"/>
    </row>
    <row r="115" ht="15" customHeight="1" s="546">
      <c r="C115" s="1068" t="inlineStr">
        <is>
          <t>LP Contribution</t>
        </is>
      </c>
      <c r="D115" s="1054">
        <f>D93</f>
        <v/>
      </c>
      <c r="E115" s="1054" t="n"/>
      <c r="F115" s="961">
        <f>F93</f>
        <v/>
      </c>
      <c r="G115" s="961">
        <f>G93</f>
        <v/>
      </c>
      <c r="H115" s="961">
        <f>H93</f>
        <v/>
      </c>
      <c r="I115" s="961">
        <f>I93</f>
        <v/>
      </c>
      <c r="J115" s="961">
        <f>J93</f>
        <v/>
      </c>
      <c r="K115" s="961">
        <f>K93</f>
        <v/>
      </c>
      <c r="L115" s="961">
        <f>L93</f>
        <v/>
      </c>
      <c r="M115" s="961">
        <f>M93</f>
        <v/>
      </c>
      <c r="N115" s="961">
        <f>N93</f>
        <v/>
      </c>
      <c r="O115" s="961">
        <f>O93</f>
        <v/>
      </c>
      <c r="P115" s="961">
        <f>P93</f>
        <v/>
      </c>
      <c r="S115" s="953" t="n"/>
      <c r="T115" s="953" t="n"/>
      <c r="U115" s="953" t="n"/>
      <c r="V115" s="953" t="n"/>
    </row>
    <row r="116" ht="15.75" customHeight="1" s="546">
      <c r="C116" s="1068" t="inlineStr">
        <is>
          <t>LP Distributions</t>
        </is>
      </c>
      <c r="D116" s="1052" t="n"/>
      <c r="E116" s="1052" t="n"/>
      <c r="F116" s="975">
        <f>MIN(MAX(0,F91*$D$115),F113+F114)</f>
        <v/>
      </c>
      <c r="G116" s="975">
        <f>MIN(MAX(0,G91*$D$115),G113+G114)</f>
        <v/>
      </c>
      <c r="H116" s="975">
        <f>MIN(MAX(0,H91*$D$115),H113+H114)</f>
        <v/>
      </c>
      <c r="I116" s="975">
        <f>MIN(MAX(0,I91*$D$115),I113+I114)</f>
        <v/>
      </c>
      <c r="J116" s="975">
        <f>MIN(MAX(0,J91*$D$115),J113+J114)</f>
        <v/>
      </c>
      <c r="K116" s="975">
        <f>MIN(MAX(0,K91*$D$115),K113+K114)</f>
        <v/>
      </c>
      <c r="L116" s="975">
        <f>MIN(MAX(0,L91*$D$115),L113+L114)</f>
        <v/>
      </c>
      <c r="M116" s="975">
        <f>MIN(MAX(0,M91*$D$115),M113+M114)</f>
        <v/>
      </c>
      <c r="N116" s="975">
        <f>MIN(MAX(0,N91*$D$115),N113+N114)</f>
        <v/>
      </c>
      <c r="O116" s="975">
        <f>MIN(MAX(0,O91*$D$115),O113+O114)</f>
        <v/>
      </c>
      <c r="P116" s="975">
        <f>MIN(MAX(0,P91*$D$115),P113+P114)</f>
        <v/>
      </c>
      <c r="S116" s="953" t="n"/>
      <c r="T116" s="953" t="n"/>
      <c r="U116" s="953" t="n"/>
      <c r="V116" s="953" t="n"/>
    </row>
    <row r="117" ht="15" customHeight="1" s="546">
      <c r="C117" s="1068" t="inlineStr">
        <is>
          <t>End Bal.</t>
        </is>
      </c>
      <c r="D117" s="1052" t="n"/>
      <c r="E117" s="1052" t="n"/>
      <c r="F117" s="961">
        <f>F113+F114+F115-F116</f>
        <v/>
      </c>
      <c r="G117" s="961">
        <f>G113+G114+G115-G116</f>
        <v/>
      </c>
      <c r="H117" s="961">
        <f>H113+H114+H115-H116</f>
        <v/>
      </c>
      <c r="I117" s="961">
        <f>I113+I114+I115-I116</f>
        <v/>
      </c>
      <c r="J117" s="961">
        <f>J113+J114+J115-J116</f>
        <v/>
      </c>
      <c r="K117" s="961">
        <f>K113+K114+K115-K116</f>
        <v/>
      </c>
      <c r="L117" s="961">
        <f>L113+L114+L115-L116</f>
        <v/>
      </c>
      <c r="M117" s="961">
        <f>M113+M114+M115-M116</f>
        <v/>
      </c>
      <c r="N117" s="961">
        <f>N113+N114+N115-N116</f>
        <v/>
      </c>
      <c r="O117" s="961">
        <f>O113+O114+O115-O116</f>
        <v/>
      </c>
      <c r="P117" s="961">
        <f>P113+P114+P115-P116</f>
        <v/>
      </c>
      <c r="S117" s="953" t="n"/>
      <c r="T117" s="953" t="n"/>
      <c r="U117" s="953" t="n"/>
      <c r="V117" s="953" t="n"/>
    </row>
    <row r="118" ht="15" customHeight="1" s="546">
      <c r="C118" s="1068" t="inlineStr">
        <is>
          <t>LP IRR Check</t>
        </is>
      </c>
      <c r="D118" s="953">
        <f>IRR(F118:P118)</f>
        <v/>
      </c>
      <c r="E118" s="953" t="n"/>
      <c r="F118" s="961">
        <f>-F115+F116</f>
        <v/>
      </c>
      <c r="G118" s="961">
        <f>-G115+G116</f>
        <v/>
      </c>
      <c r="H118" s="961">
        <f>-H115+H116</f>
        <v/>
      </c>
      <c r="I118" s="961">
        <f>-I115+I116</f>
        <v/>
      </c>
      <c r="J118" s="961">
        <f>-J115+J116</f>
        <v/>
      </c>
      <c r="K118" s="961">
        <f>-K115+K116</f>
        <v/>
      </c>
      <c r="L118" s="961">
        <f>-L115+L116</f>
        <v/>
      </c>
      <c r="M118" s="961">
        <f>-M115+M116</f>
        <v/>
      </c>
      <c r="N118" s="961">
        <f>-N115+N116</f>
        <v/>
      </c>
      <c r="O118" s="961">
        <f>-O115+O116</f>
        <v/>
      </c>
      <c r="P118" s="961">
        <f>-P115+P116</f>
        <v/>
      </c>
      <c r="S118" s="953" t="n"/>
      <c r="T118" s="953" t="n"/>
      <c r="U118" s="953" t="n"/>
      <c r="V118" s="953" t="n"/>
    </row>
    <row r="119" ht="15" customHeight="1" s="546">
      <c r="C119" s="1068" t="n"/>
      <c r="D119" s="1052" t="n"/>
      <c r="E119" s="1052" t="n"/>
      <c r="S119" s="953" t="n"/>
      <c r="T119" s="953" t="n"/>
      <c r="U119" s="953" t="n"/>
      <c r="V119" s="953" t="n"/>
    </row>
    <row r="120" ht="15" customHeight="1" s="546">
      <c r="C120" s="1068" t="inlineStr">
        <is>
          <t xml:space="preserve">Contributions from Sponsor </t>
        </is>
      </c>
      <c r="D120" s="1054">
        <f>D92</f>
        <v/>
      </c>
      <c r="E120" s="1054" t="n"/>
      <c r="F120" s="961">
        <f>F92</f>
        <v/>
      </c>
      <c r="G120" s="961">
        <f>G92</f>
        <v/>
      </c>
      <c r="H120" s="961">
        <f>H92</f>
        <v/>
      </c>
      <c r="I120" s="961">
        <f>I92</f>
        <v/>
      </c>
      <c r="J120" s="961">
        <f>J92</f>
        <v/>
      </c>
      <c r="K120" s="961">
        <f>K92</f>
        <v/>
      </c>
      <c r="L120" s="961">
        <f>L92</f>
        <v/>
      </c>
      <c r="M120" s="961">
        <f>M92</f>
        <v/>
      </c>
      <c r="N120" s="961">
        <f>N92</f>
        <v/>
      </c>
      <c r="O120" s="961">
        <f>O92</f>
        <v/>
      </c>
      <c r="P120" s="961">
        <f>P92</f>
        <v/>
      </c>
      <c r="S120" s="953" t="n"/>
      <c r="T120" s="953" t="n"/>
      <c r="U120" s="953" t="n"/>
      <c r="V120" s="953" t="n"/>
    </row>
    <row r="121" ht="15" customHeight="1" s="546">
      <c r="C121" s="1068" t="inlineStr">
        <is>
          <t>Distributions to Sponsor</t>
        </is>
      </c>
      <c r="D121" s="1070" t="n"/>
      <c r="E121" s="1070" t="n"/>
      <c r="F121" s="961">
        <f>F116/$D$115*$D$120</f>
        <v/>
      </c>
      <c r="G121" s="961">
        <f>G116/$D$115*$D$120</f>
        <v/>
      </c>
      <c r="H121" s="961">
        <f>H116/$D$115*$D$120</f>
        <v/>
      </c>
      <c r="I121" s="961">
        <f>I116/$D$115*$D$120</f>
        <v/>
      </c>
      <c r="J121" s="961">
        <f>J116/$D$115*$D$120</f>
        <v/>
      </c>
      <c r="K121" s="961">
        <f>K116/$D$115*$D$120</f>
        <v/>
      </c>
      <c r="L121" s="961">
        <f>L116/$D$115*$D$120</f>
        <v/>
      </c>
      <c r="M121" s="961">
        <f>M116/$D$115*$D$120</f>
        <v/>
      </c>
      <c r="N121" s="961">
        <f>N116/$D$115*$D$120</f>
        <v/>
      </c>
      <c r="O121" s="961">
        <f>O116/$D$115*$D$120</f>
        <v/>
      </c>
      <c r="P121" s="961">
        <f>P116/$D$115*$D$120</f>
        <v/>
      </c>
      <c r="S121" s="953" t="n"/>
      <c r="T121" s="953" t="n"/>
      <c r="U121" s="953" t="n"/>
      <c r="V121" s="953" t="n"/>
    </row>
    <row r="122" ht="15" customHeight="1" s="546">
      <c r="C122" s="1068" t="inlineStr">
        <is>
          <t>Sponsor IRR Check</t>
        </is>
      </c>
      <c r="D122" s="953">
        <f>IRR(F122:P122)</f>
        <v/>
      </c>
      <c r="E122" s="953" t="n"/>
      <c r="F122" s="961">
        <f>-F120+F121</f>
        <v/>
      </c>
      <c r="G122" s="961">
        <f>-G120+G121</f>
        <v/>
      </c>
      <c r="H122" s="961">
        <f>-H120+H121</f>
        <v/>
      </c>
      <c r="I122" s="961">
        <f>-I120+I121</f>
        <v/>
      </c>
      <c r="J122" s="961">
        <f>-J120+J121</f>
        <v/>
      </c>
      <c r="K122" s="961">
        <f>-K120+K121</f>
        <v/>
      </c>
      <c r="L122" s="961">
        <f>-L120+L121</f>
        <v/>
      </c>
      <c r="M122" s="961">
        <f>-M120+M121</f>
        <v/>
      </c>
      <c r="N122" s="961">
        <f>-N120+N121</f>
        <v/>
      </c>
      <c r="O122" s="961">
        <f>-O120+O121</f>
        <v/>
      </c>
      <c r="P122" s="961">
        <f>-P120+P121</f>
        <v/>
      </c>
    </row>
    <row r="123" ht="15" customHeight="1" s="546">
      <c r="C123" s="1068" t="n"/>
    </row>
    <row r="124" ht="15" customHeight="1" s="546">
      <c r="C124" s="1068" t="inlineStr">
        <is>
          <t>Total Distributions</t>
        </is>
      </c>
      <c r="F124" s="961">
        <f>F116+F121</f>
        <v/>
      </c>
      <c r="G124" s="961">
        <f>G116+G121</f>
        <v/>
      </c>
      <c r="H124" s="961">
        <f>H116+H121</f>
        <v/>
      </c>
      <c r="I124" s="961">
        <f>I116+I121</f>
        <v/>
      </c>
      <c r="J124" s="961">
        <f>J116+J121</f>
        <v/>
      </c>
      <c r="K124" s="961">
        <f>K116+K121</f>
        <v/>
      </c>
      <c r="L124" s="961">
        <f>L116+L121</f>
        <v/>
      </c>
      <c r="M124" s="961">
        <f>M116+M121</f>
        <v/>
      </c>
      <c r="N124" s="961">
        <f>N116+N121</f>
        <v/>
      </c>
      <c r="O124" s="961">
        <f>O116+O121</f>
        <v/>
      </c>
      <c r="P124" s="961">
        <f>P116+P121</f>
        <v/>
      </c>
    </row>
    <row r="125" ht="15" customHeight="1" s="546">
      <c r="C125" s="1068" t="inlineStr">
        <is>
          <t>Cash Flow Remaining</t>
        </is>
      </c>
      <c r="F125" s="961">
        <f>MAX(F91,0)-F124</f>
        <v/>
      </c>
      <c r="G125" s="961">
        <f>MAX(G91,0)-G124</f>
        <v/>
      </c>
      <c r="H125" s="961">
        <f>MAX(H91,0)-H124</f>
        <v/>
      </c>
      <c r="I125" s="961">
        <f>MAX(I91,0)-I124</f>
        <v/>
      </c>
      <c r="J125" s="961">
        <f>MAX(J91,0)-J124</f>
        <v/>
      </c>
      <c r="K125" s="961">
        <f>MAX(K91,0)-K124</f>
        <v/>
      </c>
      <c r="L125" s="961">
        <f>MAX(L91,0)-L124</f>
        <v/>
      </c>
      <c r="M125" s="961">
        <f>MAX(M91,0)-M124</f>
        <v/>
      </c>
      <c r="N125" s="961">
        <f>MAX(N91,0)-N124</f>
        <v/>
      </c>
      <c r="O125" s="961">
        <f>MAX(O91,0)-O124</f>
        <v/>
      </c>
      <c r="P125" s="961">
        <f>MAX(P91,0)-P124</f>
        <v/>
      </c>
    </row>
    <row r="126" ht="15" customHeight="1" s="546">
      <c r="C126" s="1068" t="n"/>
      <c r="F126" s="961" t="n"/>
      <c r="G126" s="961" t="n"/>
      <c r="H126" s="961" t="n"/>
      <c r="I126" s="961" t="n"/>
      <c r="J126" s="961" t="n"/>
      <c r="K126" s="961" t="n"/>
      <c r="L126" s="961" t="n"/>
      <c r="M126" s="961" t="n"/>
      <c r="N126" s="961" t="n"/>
      <c r="O126" s="961" t="n"/>
      <c r="P126" s="961" t="n"/>
    </row>
    <row r="127" ht="15.75" customHeight="1" s="546">
      <c r="C127" s="1065" t="inlineStr">
        <is>
          <t>Hurdle 2</t>
        </is>
      </c>
      <c r="D127" s="1066" t="n"/>
      <c r="E127" s="1066" t="n"/>
      <c r="F127" s="1067" t="n"/>
      <c r="G127" s="1067" t="n"/>
      <c r="H127" s="1067" t="n"/>
      <c r="I127" s="1067" t="n"/>
      <c r="J127" s="1067" t="n"/>
      <c r="K127" s="1067" t="n"/>
      <c r="L127" s="1067" t="n"/>
      <c r="M127" s="1067" t="n"/>
      <c r="N127" s="1067" t="n"/>
      <c r="O127" s="1067" t="n"/>
      <c r="P127" s="1067" t="n"/>
    </row>
    <row r="128" ht="15" customHeight="1" s="546">
      <c r="C128" s="1068" t="n"/>
      <c r="F128" s="961" t="n"/>
      <c r="G128" s="961" t="n"/>
      <c r="H128" s="961" t="n"/>
      <c r="I128" s="961" t="n"/>
      <c r="J128" s="961" t="n"/>
      <c r="K128" s="961" t="n"/>
      <c r="L128" s="961" t="n"/>
      <c r="M128" s="961" t="n"/>
      <c r="N128" s="961" t="n"/>
      <c r="O128" s="961" t="n"/>
      <c r="P128" s="961" t="n"/>
    </row>
    <row r="129" ht="15" customHeight="1" s="546">
      <c r="C129" s="1068" t="inlineStr">
        <is>
          <t>Beg. Bal</t>
        </is>
      </c>
      <c r="D129" s="1052" t="n"/>
      <c r="E129" s="1052" t="n"/>
      <c r="F129" s="1069" t="n">
        <v>0</v>
      </c>
      <c r="G129" s="961">
        <f>F134</f>
        <v/>
      </c>
      <c r="H129" s="961">
        <f>G134</f>
        <v/>
      </c>
      <c r="I129" s="961">
        <f>H134</f>
        <v/>
      </c>
      <c r="J129" s="961">
        <f>I134</f>
        <v/>
      </c>
      <c r="K129" s="961">
        <f>J134</f>
        <v/>
      </c>
      <c r="L129" s="961">
        <f>K134</f>
        <v/>
      </c>
      <c r="M129" s="961">
        <f>L134</f>
        <v/>
      </c>
      <c r="N129" s="961">
        <f>M134</f>
        <v/>
      </c>
      <c r="O129" s="961">
        <f>N134</f>
        <v/>
      </c>
      <c r="P129" s="961">
        <f>O134</f>
        <v/>
      </c>
    </row>
    <row r="130" ht="15" customHeight="1" s="546">
      <c r="C130" s="1068" t="inlineStr">
        <is>
          <t>Accrual</t>
        </is>
      </c>
      <c r="D130" s="1054">
        <f>Inputs!$T$21</f>
        <v/>
      </c>
      <c r="E130" s="1054" t="n"/>
      <c r="F130" s="961">
        <f>F129*$D$130</f>
        <v/>
      </c>
      <c r="G130" s="961">
        <f>G129*$D$130</f>
        <v/>
      </c>
      <c r="H130" s="961">
        <f>H129*$D$130</f>
        <v/>
      </c>
      <c r="I130" s="961">
        <f>I129*$D$130</f>
        <v/>
      </c>
      <c r="J130" s="961">
        <f>J129*$D$130</f>
        <v/>
      </c>
      <c r="K130" s="961">
        <f>K129*$D$130</f>
        <v/>
      </c>
      <c r="L130" s="961">
        <f>L129*$D$130</f>
        <v/>
      </c>
      <c r="M130" s="961">
        <f>M129*$D$130</f>
        <v/>
      </c>
      <c r="N130" s="961">
        <f>N129*$D$130</f>
        <v/>
      </c>
      <c r="O130" s="961">
        <f>O129*$D$130</f>
        <v/>
      </c>
      <c r="P130" s="961">
        <f>P129*$D$130</f>
        <v/>
      </c>
    </row>
    <row r="131" ht="15" customHeight="1" s="546">
      <c r="C131" s="1068" t="inlineStr">
        <is>
          <t>LP Contribution</t>
        </is>
      </c>
      <c r="D131" s="1054">
        <f>Inputs!$W$21</f>
        <v/>
      </c>
      <c r="E131" s="1054" t="n"/>
      <c r="F131" s="961">
        <f>F115</f>
        <v/>
      </c>
      <c r="G131" s="961">
        <f>G115</f>
        <v/>
      </c>
      <c r="H131" s="961">
        <f>H115</f>
        <v/>
      </c>
      <c r="I131" s="961">
        <f>I115</f>
        <v/>
      </c>
      <c r="J131" s="961">
        <f>J115</f>
        <v/>
      </c>
      <c r="K131" s="961">
        <f>K115</f>
        <v/>
      </c>
      <c r="L131" s="961">
        <f>L115</f>
        <v/>
      </c>
      <c r="M131" s="961">
        <f>M115</f>
        <v/>
      </c>
      <c r="N131" s="961">
        <f>N115</f>
        <v/>
      </c>
      <c r="O131" s="961">
        <f>O115</f>
        <v/>
      </c>
      <c r="P131" s="961">
        <f>P115</f>
        <v/>
      </c>
    </row>
    <row r="132" ht="15" customHeight="1" s="546">
      <c r="C132" s="1068" t="inlineStr">
        <is>
          <t>Prior Distributions</t>
        </is>
      </c>
      <c r="D132" s="1070" t="n"/>
      <c r="E132" s="1070" t="n"/>
      <c r="F132" s="961">
        <f>F116</f>
        <v/>
      </c>
      <c r="G132" s="961">
        <f>G116</f>
        <v/>
      </c>
      <c r="H132" s="961">
        <f>H116</f>
        <v/>
      </c>
      <c r="I132" s="961">
        <f>I116</f>
        <v/>
      </c>
      <c r="J132" s="961">
        <f>J116</f>
        <v/>
      </c>
      <c r="K132" s="961">
        <f>K116</f>
        <v/>
      </c>
      <c r="L132" s="961">
        <f>L116</f>
        <v/>
      </c>
      <c r="M132" s="961">
        <f>M116</f>
        <v/>
      </c>
      <c r="N132" s="961">
        <f>N116</f>
        <v/>
      </c>
      <c r="O132" s="961">
        <f>O116</f>
        <v/>
      </c>
      <c r="P132" s="961">
        <f>P116</f>
        <v/>
      </c>
    </row>
    <row r="133" ht="15.75" customHeight="1" s="546">
      <c r="C133" s="1068" t="inlineStr">
        <is>
          <t>LP Distributions</t>
        </is>
      </c>
      <c r="D133" s="1052" t="n"/>
      <c r="E133" s="1052" t="n"/>
      <c r="F133" s="975">
        <f>MIN(MAX(0,F125*$D$131),F129+F130-F132)</f>
        <v/>
      </c>
      <c r="G133" s="975">
        <f>MIN(MAX(0,G125*$D$131),G129+G130-G132)</f>
        <v/>
      </c>
      <c r="H133" s="975">
        <f>MIN(MAX(0,H125*$D$131),H129+H130-H132)</f>
        <v/>
      </c>
      <c r="I133" s="975">
        <f>MIN(MAX(0,I125*$D$131),I129+I130-I132)</f>
        <v/>
      </c>
      <c r="J133" s="975">
        <f>MIN(MAX(0,J125*$D$131),J129+J130-J132)</f>
        <v/>
      </c>
      <c r="K133" s="975">
        <f>MIN(MAX(0,K125*$D$131),K129+K130-K132)</f>
        <v/>
      </c>
      <c r="L133" s="975">
        <f>MIN(MAX(0,L125*$D$131),L129+L130-L132)</f>
        <v/>
      </c>
      <c r="M133" s="975">
        <f>MIN(MAX(0,M125*$D$131),M129+M130-M132)</f>
        <v/>
      </c>
      <c r="N133" s="975">
        <f>MIN(MAX(0,N125*$D$131),N129+N130-N132)</f>
        <v/>
      </c>
      <c r="O133" s="975">
        <f>MIN(MAX(0,O125*$D$131),O129+O130-O132)</f>
        <v/>
      </c>
      <c r="P133" s="975">
        <f>MIN(MAX(0,P125*$D$131),P129+P130-P132)</f>
        <v/>
      </c>
    </row>
    <row r="134" ht="15" customHeight="1" s="546">
      <c r="C134" s="1068" t="inlineStr">
        <is>
          <t>End Bal.</t>
        </is>
      </c>
      <c r="D134" s="1052" t="n"/>
      <c r="E134" s="1052" t="n"/>
      <c r="F134" s="961">
        <f>F129+F130+F131-F132-F133</f>
        <v/>
      </c>
      <c r="G134" s="961">
        <f>G129+G130+G131-G132-G133</f>
        <v/>
      </c>
      <c r="H134" s="961">
        <f>H129+H130+H131-H132-H133</f>
        <v/>
      </c>
      <c r="I134" s="961">
        <f>I129+I130+I131-I132-I133</f>
        <v/>
      </c>
      <c r="J134" s="961">
        <f>J129+J130+J131-J132-J133</f>
        <v/>
      </c>
      <c r="K134" s="961">
        <f>K129+K130+K131-K132-K133</f>
        <v/>
      </c>
      <c r="L134" s="961">
        <f>L129+L130+L131-L132-L133</f>
        <v/>
      </c>
      <c r="M134" s="961">
        <f>M129+M130+M131-M132-M133</f>
        <v/>
      </c>
      <c r="N134" s="961">
        <f>N129+N130+N131-N132-N133</f>
        <v/>
      </c>
      <c r="O134" s="961">
        <f>O129+O130+O131-O132-O133</f>
        <v/>
      </c>
      <c r="P134" s="961">
        <f>P129+P130+P131-P132-P133</f>
        <v/>
      </c>
    </row>
    <row r="135" ht="15" customHeight="1" s="546">
      <c r="C135" s="1068" t="inlineStr">
        <is>
          <t>LP IRR Check</t>
        </is>
      </c>
      <c r="D135" s="953">
        <f>IRR(F135:P135)</f>
        <v/>
      </c>
      <c r="E135" s="953" t="n"/>
      <c r="F135" s="961">
        <f>-F131+F132+F133</f>
        <v/>
      </c>
      <c r="G135" s="961">
        <f>-G131+G132+G133</f>
        <v/>
      </c>
      <c r="H135" s="961">
        <f>-H131+H132+H133</f>
        <v/>
      </c>
      <c r="I135" s="961">
        <f>-I131+I132+I133</f>
        <v/>
      </c>
      <c r="J135" s="961">
        <f>-J131+J132+J133</f>
        <v/>
      </c>
      <c r="K135" s="961">
        <f>-K131+K132+K133</f>
        <v/>
      </c>
      <c r="L135" s="961">
        <f>-L131+L132+L133</f>
        <v/>
      </c>
      <c r="M135" s="961">
        <f>-M131+M132+M133</f>
        <v/>
      </c>
      <c r="N135" s="961">
        <f>-N131+N132+N133</f>
        <v/>
      </c>
      <c r="O135" s="961">
        <f>-O131+O132+O133</f>
        <v/>
      </c>
      <c r="P135" s="961">
        <f>-P131+P132+P133</f>
        <v/>
      </c>
    </row>
    <row r="136" ht="15" customHeight="1" s="546">
      <c r="C136" s="1068" t="n"/>
      <c r="D136" s="1052" t="n"/>
      <c r="E136" s="1052" t="n"/>
    </row>
    <row r="137" ht="15" customHeight="1" s="546">
      <c r="C137" s="1068" t="inlineStr">
        <is>
          <t xml:space="preserve">Contributions from Sponsor </t>
        </is>
      </c>
      <c r="D137" s="1054">
        <f>Inputs!$V$21</f>
        <v/>
      </c>
      <c r="E137" s="1054" t="n"/>
      <c r="F137" s="961">
        <f>F120</f>
        <v/>
      </c>
      <c r="G137" s="961">
        <f>G120</f>
        <v/>
      </c>
      <c r="H137" s="961">
        <f>H120</f>
        <v/>
      </c>
      <c r="I137" s="961">
        <f>I120</f>
        <v/>
      </c>
      <c r="J137" s="961">
        <f>J120</f>
        <v/>
      </c>
      <c r="K137" s="961">
        <f>K120</f>
        <v/>
      </c>
      <c r="L137" s="961">
        <f>L120</f>
        <v/>
      </c>
      <c r="M137" s="961">
        <f>M120</f>
        <v/>
      </c>
      <c r="N137" s="961">
        <f>N120</f>
        <v/>
      </c>
      <c r="O137" s="961">
        <f>O120</f>
        <v/>
      </c>
      <c r="P137" s="961">
        <f>P120</f>
        <v/>
      </c>
    </row>
    <row r="138" ht="15" customHeight="1" s="546">
      <c r="C138" s="1068" t="inlineStr">
        <is>
          <t>Prior Distributions</t>
        </is>
      </c>
      <c r="D138" s="1070" t="n"/>
      <c r="E138" s="1070" t="n"/>
      <c r="F138" s="961">
        <f>F121</f>
        <v/>
      </c>
      <c r="G138" s="961">
        <f>G121</f>
        <v/>
      </c>
      <c r="H138" s="961">
        <f>H121</f>
        <v/>
      </c>
      <c r="I138" s="961">
        <f>I121</f>
        <v/>
      </c>
      <c r="J138" s="961">
        <f>J121</f>
        <v/>
      </c>
      <c r="K138" s="961">
        <f>K121</f>
        <v/>
      </c>
      <c r="L138" s="961">
        <f>L121</f>
        <v/>
      </c>
      <c r="M138" s="961">
        <f>M121</f>
        <v/>
      </c>
      <c r="N138" s="961">
        <f>N121</f>
        <v/>
      </c>
      <c r="O138" s="961">
        <f>O121</f>
        <v/>
      </c>
      <c r="P138" s="961">
        <f>P121</f>
        <v/>
      </c>
    </row>
    <row r="139" ht="15.75" customHeight="1" s="546">
      <c r="C139" s="1068" t="inlineStr">
        <is>
          <t>Distributions to Sponsor</t>
        </is>
      </c>
      <c r="D139" s="1070" t="n"/>
      <c r="E139" s="1070" t="n"/>
      <c r="F139" s="975">
        <f>F133/$D$131*$D$137</f>
        <v/>
      </c>
      <c r="G139" s="975">
        <f>G133/$D$131*$D$137</f>
        <v/>
      </c>
      <c r="H139" s="975">
        <f>H133/$D$131*$D$137</f>
        <v/>
      </c>
      <c r="I139" s="975">
        <f>I133/$D$131*$D$137</f>
        <v/>
      </c>
      <c r="J139" s="975">
        <f>J133/$D$131*$D$137</f>
        <v/>
      </c>
      <c r="K139" s="975">
        <f>K133/$D$131*$D$137</f>
        <v/>
      </c>
      <c r="L139" s="975">
        <f>L133/$D$131*$D$137</f>
        <v/>
      </c>
      <c r="M139" s="975">
        <f>M133/$D$131*$D$137</f>
        <v/>
      </c>
      <c r="N139" s="975">
        <f>N133/$D$131*$D$137</f>
        <v/>
      </c>
      <c r="O139" s="975">
        <f>O133/$D$131*$D$137</f>
        <v/>
      </c>
      <c r="P139" s="975">
        <f>P133/$D$131*$D$137</f>
        <v/>
      </c>
    </row>
    <row r="140" ht="15" customHeight="1" s="546">
      <c r="C140" s="1068" t="inlineStr">
        <is>
          <t>Sponsor IRR Check</t>
        </is>
      </c>
      <c r="D140" s="953">
        <f>IRR(F140:P140)</f>
        <v/>
      </c>
      <c r="E140" s="953" t="n"/>
      <c r="F140" s="961">
        <f>-F137+F138+F139</f>
        <v/>
      </c>
      <c r="G140" s="961">
        <f>-G137+G138+G139</f>
        <v/>
      </c>
      <c r="H140" s="961">
        <f>-H137+H138+H139</f>
        <v/>
      </c>
      <c r="I140" s="961">
        <f>-I137+I138+I139</f>
        <v/>
      </c>
      <c r="J140" s="961">
        <f>-J137+J138+J139</f>
        <v/>
      </c>
      <c r="K140" s="961">
        <f>-K137+K138+K139</f>
        <v/>
      </c>
      <c r="L140" s="961">
        <f>-L137+L138+L139</f>
        <v/>
      </c>
      <c r="M140" s="961">
        <f>-M137+M138+M139</f>
        <v/>
      </c>
      <c r="N140" s="961">
        <f>-N137+N138+N139</f>
        <v/>
      </c>
      <c r="O140" s="961">
        <f>-O137+O138+O139</f>
        <v/>
      </c>
      <c r="P140" s="961">
        <f>-P137+P138+P139</f>
        <v/>
      </c>
    </row>
    <row r="141" ht="15" customHeight="1" s="546">
      <c r="C141" s="1068" t="n"/>
    </row>
    <row r="142" ht="15" customHeight="1" s="546">
      <c r="C142" s="1068" t="inlineStr">
        <is>
          <t>Total Distributions</t>
        </is>
      </c>
      <c r="F142" s="961">
        <f>F133+F139</f>
        <v/>
      </c>
      <c r="G142" s="961">
        <f>G133+G139</f>
        <v/>
      </c>
      <c r="H142" s="961">
        <f>H133+H139</f>
        <v/>
      </c>
      <c r="I142" s="961">
        <f>I133+I139</f>
        <v/>
      </c>
      <c r="J142" s="961">
        <f>J133+J139</f>
        <v/>
      </c>
      <c r="K142" s="961">
        <f>K133+K139</f>
        <v/>
      </c>
      <c r="L142" s="961">
        <f>L133+L139</f>
        <v/>
      </c>
      <c r="M142" s="961">
        <f>M133+M139</f>
        <v/>
      </c>
      <c r="N142" s="961">
        <f>N133+N139</f>
        <v/>
      </c>
      <c r="O142" s="961">
        <f>O133+O139</f>
        <v/>
      </c>
      <c r="P142" s="961">
        <f>P133+P139</f>
        <v/>
      </c>
    </row>
    <row r="143" ht="15" customHeight="1" s="546">
      <c r="C143" s="1068" t="inlineStr">
        <is>
          <t>Cash Flow Remaining</t>
        </is>
      </c>
      <c r="F143" s="961">
        <f>MAX(F125,0)-F142</f>
        <v/>
      </c>
      <c r="G143" s="961">
        <f>MAX(G125,0)-G142</f>
        <v/>
      </c>
      <c r="H143" s="961">
        <f>MAX(H125,0)-H142</f>
        <v/>
      </c>
      <c r="I143" s="961">
        <f>MAX(I125,0)-I142</f>
        <v/>
      </c>
      <c r="J143" s="961">
        <f>MAX(J125,0)-J142</f>
        <v/>
      </c>
      <c r="K143" s="961">
        <f>MAX(K125,0)-K142</f>
        <v/>
      </c>
      <c r="L143" s="961">
        <f>MAX(L125,0)-L142</f>
        <v/>
      </c>
      <c r="M143" s="961">
        <f>MAX(M125,0)-M142</f>
        <v/>
      </c>
      <c r="N143" s="961">
        <f>MAX(N125,0)-N142</f>
        <v/>
      </c>
      <c r="O143" s="961">
        <f>MAX(O125,0)-O142</f>
        <v/>
      </c>
      <c r="P143" s="961">
        <f>MAX(P125,0)-P142</f>
        <v/>
      </c>
      <c r="T143" s="1071" t="n"/>
      <c r="U143" s="1071" t="n"/>
    </row>
    <row r="145" ht="15.75" customHeight="1" s="546">
      <c r="C145" s="1065" t="inlineStr">
        <is>
          <t>Hurdle 3</t>
        </is>
      </c>
      <c r="D145" s="1066" t="n"/>
      <c r="E145" s="1066" t="n"/>
      <c r="F145" s="1067" t="n"/>
      <c r="G145" s="1067" t="n"/>
      <c r="H145" s="1067" t="n"/>
      <c r="I145" s="1067" t="n"/>
      <c r="J145" s="1067" t="n"/>
      <c r="K145" s="1067" t="n"/>
      <c r="L145" s="1067" t="n"/>
      <c r="M145" s="1067" t="n"/>
      <c r="N145" s="1067" t="n"/>
      <c r="O145" s="1067" t="n"/>
      <c r="P145" s="1067" t="n"/>
    </row>
    <row r="146" ht="15" customHeight="1" s="546">
      <c r="C146" s="1068" t="n"/>
      <c r="F146" s="961" t="n"/>
      <c r="G146" s="961" t="n"/>
      <c r="H146" s="961" t="n"/>
      <c r="I146" s="961" t="n"/>
      <c r="J146" s="961" t="n"/>
      <c r="K146" s="961" t="n"/>
      <c r="L146" s="961" t="n"/>
      <c r="M146" s="961" t="n"/>
      <c r="N146" s="961" t="n"/>
      <c r="O146" s="961" t="n"/>
      <c r="P146" s="961" t="n"/>
    </row>
    <row r="147" ht="15" customHeight="1" s="546">
      <c r="C147" s="1068" t="inlineStr">
        <is>
          <t>Beg. Bal</t>
        </is>
      </c>
      <c r="D147" s="1052" t="n"/>
      <c r="E147" s="1052" t="n"/>
      <c r="F147" s="1069" t="n">
        <v>0</v>
      </c>
      <c r="G147" s="961">
        <f>F152</f>
        <v/>
      </c>
      <c r="H147" s="961">
        <f>G152</f>
        <v/>
      </c>
      <c r="I147" s="961">
        <f>H152</f>
        <v/>
      </c>
      <c r="J147" s="961">
        <f>I152</f>
        <v/>
      </c>
      <c r="K147" s="961">
        <f>J152</f>
        <v/>
      </c>
      <c r="L147" s="961">
        <f>K152</f>
        <v/>
      </c>
      <c r="M147" s="961">
        <f>L152</f>
        <v/>
      </c>
      <c r="N147" s="961">
        <f>M152</f>
        <v/>
      </c>
      <c r="O147" s="961">
        <f>N152</f>
        <v/>
      </c>
      <c r="P147" s="961">
        <f>O152</f>
        <v/>
      </c>
    </row>
    <row r="148" ht="15" customHeight="1" s="546">
      <c r="C148" s="1068" t="inlineStr">
        <is>
          <t>Accrual</t>
        </is>
      </c>
      <c r="D148" s="1054">
        <f>Inputs!$T$22</f>
        <v/>
      </c>
      <c r="E148" s="1054" t="n"/>
      <c r="F148" s="961">
        <f>F147*$D$148</f>
        <v/>
      </c>
      <c r="G148" s="961">
        <f>G147*$D$148</f>
        <v/>
      </c>
      <c r="H148" s="961">
        <f>H147*$D$148</f>
        <v/>
      </c>
      <c r="I148" s="961">
        <f>I147*$D$148</f>
        <v/>
      </c>
      <c r="J148" s="961">
        <f>J147*$D$148</f>
        <v/>
      </c>
      <c r="K148" s="961">
        <f>K147*$D$148</f>
        <v/>
      </c>
      <c r="L148" s="961">
        <f>L147*$D$148</f>
        <v/>
      </c>
      <c r="M148" s="961">
        <f>M147*$D$148</f>
        <v/>
      </c>
      <c r="N148" s="961">
        <f>N147*$D$148</f>
        <v/>
      </c>
      <c r="O148" s="961">
        <f>O147*$D$148</f>
        <v/>
      </c>
      <c r="P148" s="961">
        <f>P147*$D$148</f>
        <v/>
      </c>
    </row>
    <row r="149" ht="15" customHeight="1" s="546">
      <c r="C149" s="1068" t="inlineStr">
        <is>
          <t>LP Contribution</t>
        </is>
      </c>
      <c r="D149" s="1054">
        <f>Inputs!$W$22</f>
        <v/>
      </c>
      <c r="E149" s="1054" t="n"/>
      <c r="F149" s="961">
        <f>F131</f>
        <v/>
      </c>
      <c r="G149" s="961">
        <f>G131</f>
        <v/>
      </c>
      <c r="H149" s="961">
        <f>H131</f>
        <v/>
      </c>
      <c r="I149" s="961">
        <f>I131</f>
        <v/>
      </c>
      <c r="J149" s="961">
        <f>J131</f>
        <v/>
      </c>
      <c r="K149" s="961">
        <f>K131</f>
        <v/>
      </c>
      <c r="L149" s="961">
        <f>L131</f>
        <v/>
      </c>
      <c r="M149" s="961">
        <f>M131</f>
        <v/>
      </c>
      <c r="N149" s="961">
        <f>N131</f>
        <v/>
      </c>
      <c r="O149" s="961">
        <f>O131</f>
        <v/>
      </c>
      <c r="P149" s="961">
        <f>P131</f>
        <v/>
      </c>
    </row>
    <row r="150" ht="15" customHeight="1" s="546">
      <c r="C150" s="1068" t="inlineStr">
        <is>
          <t>Prior Distributions</t>
        </is>
      </c>
      <c r="D150" s="1070" t="n"/>
      <c r="E150" s="1070" t="n"/>
      <c r="F150" s="961">
        <f>F$132+F$133</f>
        <v/>
      </c>
      <c r="G150" s="961">
        <f>G$132+G$133</f>
        <v/>
      </c>
      <c r="H150" s="961">
        <f>H$132+H$133</f>
        <v/>
      </c>
      <c r="I150" s="961">
        <f>I$132+I$133</f>
        <v/>
      </c>
      <c r="J150" s="961">
        <f>J$132+J$133</f>
        <v/>
      </c>
      <c r="K150" s="961">
        <f>K$132+K$133</f>
        <v/>
      </c>
      <c r="L150" s="961">
        <f>L$132+L$133</f>
        <v/>
      </c>
      <c r="M150" s="961">
        <f>M$132+M$133</f>
        <v/>
      </c>
      <c r="N150" s="961">
        <f>N$132+N$133</f>
        <v/>
      </c>
      <c r="O150" s="961">
        <f>O$132+O$133</f>
        <v/>
      </c>
      <c r="P150" s="961">
        <f>P$132+P$133</f>
        <v/>
      </c>
    </row>
    <row r="151" ht="15.75" customHeight="1" s="546">
      <c r="C151" s="1068" t="inlineStr">
        <is>
          <t>LP Distributions</t>
        </is>
      </c>
      <c r="D151" s="1052" t="n"/>
      <c r="E151" s="1052" t="n"/>
      <c r="F151" s="975">
        <f>MIN(MAX(0,F143*$D$149),F147+F148-F150)</f>
        <v/>
      </c>
      <c r="G151" s="975">
        <f>MIN(MAX(0,G143*$D$149),G147+G148-G150)</f>
        <v/>
      </c>
      <c r="H151" s="975">
        <f>MIN(MAX(0,H143*$D$149),H147+H148-H150)</f>
        <v/>
      </c>
      <c r="I151" s="975">
        <f>MIN(MAX(0,I143*$D$149),I147+I148-I150)</f>
        <v/>
      </c>
      <c r="J151" s="975">
        <f>MIN(MAX(0,J143*$D$149),J147+J148-J150)</f>
        <v/>
      </c>
      <c r="K151" s="975">
        <f>MIN(MAX(0,K143*$D$149),K147+K148-K150)</f>
        <v/>
      </c>
      <c r="L151" s="975">
        <f>MIN(MAX(0,L143*$D$149),L147+L148-L150)</f>
        <v/>
      </c>
      <c r="M151" s="975">
        <f>MIN(MAX(0,M143*$D$149),M147+M148-M150)</f>
        <v/>
      </c>
      <c r="N151" s="975">
        <f>MIN(MAX(0,N143*$D$149),N147+N148-N150)</f>
        <v/>
      </c>
      <c r="O151" s="975">
        <f>MIN(MAX(0,O143*$D$149),O147+O148-O150)</f>
        <v/>
      </c>
      <c r="P151" s="975">
        <f>MIN(MAX(0,P143*$D$149),P147+P148-P150)</f>
        <v/>
      </c>
    </row>
    <row r="152" ht="15" customHeight="1" s="546">
      <c r="C152" s="1068" t="inlineStr">
        <is>
          <t>End Bal.</t>
        </is>
      </c>
      <c r="D152" s="1052" t="n"/>
      <c r="E152" s="1052" t="n"/>
      <c r="F152" s="961">
        <f>F147+F148+F149-F150-F151</f>
        <v/>
      </c>
      <c r="G152" s="961">
        <f>G147+G148+G149-G150-G151</f>
        <v/>
      </c>
      <c r="H152" s="961">
        <f>H147+H148+H149-H150-H151</f>
        <v/>
      </c>
      <c r="I152" s="961">
        <f>I147+I148+I149-I150-I151</f>
        <v/>
      </c>
      <c r="J152" s="961">
        <f>J147+J148+J149-J150-J151</f>
        <v/>
      </c>
      <c r="K152" s="961">
        <f>K147+K148+K149-K150-K151</f>
        <v/>
      </c>
      <c r="L152" s="961">
        <f>L147+L148+L149-L150-L151</f>
        <v/>
      </c>
      <c r="M152" s="961">
        <f>M147+M148+M149-M150-M151</f>
        <v/>
      </c>
      <c r="N152" s="961">
        <f>N147+N148+N149-N150-N151</f>
        <v/>
      </c>
      <c r="O152" s="961">
        <f>O147+O148+O149-O150-O151</f>
        <v/>
      </c>
      <c r="P152" s="961">
        <f>P147+P148+P149-P150-P151</f>
        <v/>
      </c>
    </row>
    <row r="153" ht="15" customHeight="1" s="546">
      <c r="C153" s="1068" t="inlineStr">
        <is>
          <t>LP IRR Check</t>
        </is>
      </c>
      <c r="D153" s="953">
        <f>IRR(F153:P153)</f>
        <v/>
      </c>
      <c r="E153" s="953" t="n"/>
      <c r="F153" s="961">
        <f>-F149+F150+F151</f>
        <v/>
      </c>
      <c r="G153" s="961">
        <f>-G149+G150+G151</f>
        <v/>
      </c>
      <c r="H153" s="961">
        <f>-H149+H150+H151</f>
        <v/>
      </c>
      <c r="I153" s="961">
        <f>-I149+I150+I151</f>
        <v/>
      </c>
      <c r="J153" s="961">
        <f>-J149+J150+J151</f>
        <v/>
      </c>
      <c r="K153" s="961">
        <f>-K149+K150+K151</f>
        <v/>
      </c>
      <c r="L153" s="961">
        <f>-L149+L150+L151</f>
        <v/>
      </c>
      <c r="M153" s="961">
        <f>-M149+M150+M151</f>
        <v/>
      </c>
      <c r="N153" s="961">
        <f>-N149+N150+N151</f>
        <v/>
      </c>
      <c r="O153" s="961">
        <f>-O149+O150+O151</f>
        <v/>
      </c>
      <c r="P153" s="961">
        <f>-P149+P150+P151</f>
        <v/>
      </c>
    </row>
    <row r="154" ht="15" customHeight="1" s="546">
      <c r="C154" s="1068" t="n"/>
      <c r="D154" s="1052" t="n"/>
      <c r="E154" s="1052" t="n"/>
    </row>
    <row r="155" ht="15" customHeight="1" s="546">
      <c r="C155" s="1068" t="inlineStr">
        <is>
          <t xml:space="preserve">Contributions from Sponsor </t>
        </is>
      </c>
      <c r="D155" s="1054">
        <f>Inputs!$V$22</f>
        <v/>
      </c>
      <c r="E155" s="1054" t="n"/>
      <c r="F155" s="961">
        <f>F$137</f>
        <v/>
      </c>
      <c r="G155" s="961">
        <f>G$137</f>
        <v/>
      </c>
      <c r="H155" s="961">
        <f>H$137</f>
        <v/>
      </c>
      <c r="I155" s="961">
        <f>I$137</f>
        <v/>
      </c>
      <c r="J155" s="961">
        <f>J$137</f>
        <v/>
      </c>
      <c r="K155" s="961">
        <f>K$137</f>
        <v/>
      </c>
      <c r="L155" s="961">
        <f>L$137</f>
        <v/>
      </c>
      <c r="M155" s="961">
        <f>M$137</f>
        <v/>
      </c>
      <c r="N155" s="961">
        <f>N$137</f>
        <v/>
      </c>
      <c r="O155" s="961">
        <f>O$137</f>
        <v/>
      </c>
      <c r="P155" s="961">
        <f>P$137</f>
        <v/>
      </c>
    </row>
    <row r="156" ht="15" customHeight="1" s="546">
      <c r="C156" s="1068" t="inlineStr">
        <is>
          <t>Prior Distributions</t>
        </is>
      </c>
      <c r="D156" s="1070" t="n"/>
      <c r="E156" s="1070" t="n"/>
      <c r="F156" s="961">
        <f>F139+F121</f>
        <v/>
      </c>
      <c r="G156" s="961">
        <f>G139+G121</f>
        <v/>
      </c>
      <c r="H156" s="961">
        <f>H139+H121</f>
        <v/>
      </c>
      <c r="I156" s="961">
        <f>I139+I121</f>
        <v/>
      </c>
      <c r="J156" s="961">
        <f>J139+J121</f>
        <v/>
      </c>
      <c r="K156" s="961">
        <f>K139+K121</f>
        <v/>
      </c>
      <c r="L156" s="961">
        <f>L139+L121</f>
        <v/>
      </c>
      <c r="M156" s="961">
        <f>M139+M121</f>
        <v/>
      </c>
      <c r="N156" s="961">
        <f>N139+N121</f>
        <v/>
      </c>
      <c r="O156" s="961">
        <f>O139+O121</f>
        <v/>
      </c>
      <c r="P156" s="961">
        <f>P139+P121</f>
        <v/>
      </c>
    </row>
    <row r="157" ht="15.75" customHeight="1" s="546">
      <c r="C157" s="1068" t="inlineStr">
        <is>
          <t>Distributions to Sponsor</t>
        </is>
      </c>
      <c r="D157" s="1070" t="n"/>
      <c r="E157" s="1070" t="n"/>
      <c r="F157" s="975">
        <f>F151/$D$149*$D$155</f>
        <v/>
      </c>
      <c r="G157" s="975">
        <f>G151/$D$149*$D$155</f>
        <v/>
      </c>
      <c r="H157" s="975">
        <f>H151/$D$149*$D$155</f>
        <v/>
      </c>
      <c r="I157" s="975">
        <f>I151/$D$149*$D$155</f>
        <v/>
      </c>
      <c r="J157" s="975">
        <f>J151/$D$149*$D$155</f>
        <v/>
      </c>
      <c r="K157" s="975">
        <f>K151/$D$149*$D$155</f>
        <v/>
      </c>
      <c r="L157" s="975">
        <f>L151/$D$149*$D$155</f>
        <v/>
      </c>
      <c r="M157" s="975">
        <f>M151/$D$149*$D$155</f>
        <v/>
      </c>
      <c r="N157" s="975">
        <f>N151/$D$149*$D$155</f>
        <v/>
      </c>
      <c r="O157" s="975">
        <f>O151/$D$149*$D$155</f>
        <v/>
      </c>
      <c r="P157" s="975">
        <f>P151/$D$149*$D$155</f>
        <v/>
      </c>
    </row>
    <row r="158" ht="15" customHeight="1" s="546">
      <c r="C158" s="1068" t="inlineStr">
        <is>
          <t>Sponsor IRR Check</t>
        </is>
      </c>
      <c r="D158" s="953">
        <f>IRR(F158:P158)</f>
        <v/>
      </c>
      <c r="E158" s="953" t="n"/>
      <c r="F158" s="961">
        <f>-F155+F156+F157</f>
        <v/>
      </c>
      <c r="G158" s="961">
        <f>-G155+G156+G157</f>
        <v/>
      </c>
      <c r="H158" s="961">
        <f>-H155+H156+H157</f>
        <v/>
      </c>
      <c r="I158" s="961">
        <f>-I155+I156+I157</f>
        <v/>
      </c>
      <c r="J158" s="961">
        <f>-J155+J156+J157</f>
        <v/>
      </c>
      <c r="K158" s="961">
        <f>-K155+K156+K157</f>
        <v/>
      </c>
      <c r="L158" s="961">
        <f>-L155+L156+L157</f>
        <v/>
      </c>
      <c r="M158" s="961">
        <f>-M155+M156+M157</f>
        <v/>
      </c>
      <c r="N158" s="961">
        <f>-N155+N156+N157</f>
        <v/>
      </c>
      <c r="O158" s="961">
        <f>-O155+O156+O157</f>
        <v/>
      </c>
      <c r="P158" s="961">
        <f>-P155+P156+P157</f>
        <v/>
      </c>
    </row>
    <row r="159" ht="15" customHeight="1" s="546">
      <c r="C159" s="1068" t="n"/>
    </row>
    <row r="160" ht="15" customHeight="1" s="546">
      <c r="C160" s="1068" t="inlineStr">
        <is>
          <t>Total Distributions</t>
        </is>
      </c>
      <c r="F160" s="961">
        <f>F151+F157</f>
        <v/>
      </c>
      <c r="G160" s="961">
        <f>G151+G157</f>
        <v/>
      </c>
      <c r="H160" s="961">
        <f>H151+H157</f>
        <v/>
      </c>
      <c r="I160" s="961">
        <f>I151+I157</f>
        <v/>
      </c>
      <c r="J160" s="961">
        <f>J151+J157</f>
        <v/>
      </c>
      <c r="K160" s="961">
        <f>K151+K157</f>
        <v/>
      </c>
      <c r="L160" s="961">
        <f>L151+L157</f>
        <v/>
      </c>
      <c r="M160" s="961">
        <f>M151+M157</f>
        <v/>
      </c>
      <c r="N160" s="961">
        <f>N151+N157</f>
        <v/>
      </c>
      <c r="O160" s="961">
        <f>O151+O157</f>
        <v/>
      </c>
      <c r="P160" s="961">
        <f>P151+P157</f>
        <v/>
      </c>
    </row>
    <row r="161" ht="15" customHeight="1" s="546">
      <c r="C161" s="1068" t="inlineStr">
        <is>
          <t>Cash Flow Remaining</t>
        </is>
      </c>
      <c r="F161" s="961">
        <f>MAX(F143,0)-F160</f>
        <v/>
      </c>
      <c r="G161" s="961">
        <f>MAX(G143,0)-G160</f>
        <v/>
      </c>
      <c r="H161" s="961">
        <f>MAX(H143,0)-H160</f>
        <v/>
      </c>
      <c r="I161" s="961">
        <f>MAX(I143,0)-I160</f>
        <v/>
      </c>
      <c r="J161" s="961">
        <f>MAX(J143,0)-J160</f>
        <v/>
      </c>
      <c r="K161" s="961">
        <f>MAX(K143,0)-K160</f>
        <v/>
      </c>
      <c r="L161" s="961">
        <f>MAX(L143,0)-L160</f>
        <v/>
      </c>
      <c r="M161" s="961">
        <f>MAX(M143,0)-M160</f>
        <v/>
      </c>
      <c r="N161" s="961">
        <f>MAX(N143,0)-N160</f>
        <v/>
      </c>
      <c r="O161" s="961">
        <f>MAX(O143,0)-O160</f>
        <v/>
      </c>
      <c r="P161" s="961">
        <f>MAX(P143,0)-P160</f>
        <v/>
      </c>
    </row>
    <row r="163" ht="15.75" customHeight="1" s="546">
      <c r="C163" s="1065" t="inlineStr">
        <is>
          <t>Hurdle 4</t>
        </is>
      </c>
      <c r="D163" s="1066" t="n"/>
      <c r="E163" s="1066" t="n"/>
      <c r="F163" s="1067" t="n"/>
      <c r="G163" s="1067" t="n"/>
      <c r="H163" s="1067" t="n"/>
      <c r="I163" s="1067" t="n"/>
      <c r="J163" s="1067" t="n"/>
      <c r="K163" s="1067" t="n"/>
      <c r="L163" s="1067" t="n"/>
      <c r="M163" s="1067" t="n"/>
      <c r="N163" s="1067" t="n"/>
      <c r="O163" s="1067" t="n"/>
      <c r="P163" s="1067" t="n"/>
    </row>
    <row r="165" ht="15" customHeight="1" s="546">
      <c r="C165" s="759" t="inlineStr">
        <is>
          <t>Distributions to LP</t>
        </is>
      </c>
      <c r="D165" s="1054">
        <f>Inputs!$W$23</f>
        <v/>
      </c>
      <c r="E165" s="1054" t="n"/>
      <c r="F165" s="961">
        <f>F161*$D$165</f>
        <v/>
      </c>
      <c r="G165" s="961">
        <f>G161*$D$165</f>
        <v/>
      </c>
      <c r="H165" s="961">
        <f>H161*$D$165</f>
        <v/>
      </c>
      <c r="I165" s="961">
        <f>I161*$D$165</f>
        <v/>
      </c>
      <c r="J165" s="961">
        <f>J161*$D$165</f>
        <v/>
      </c>
      <c r="K165" s="961">
        <f>K161*$D$165</f>
        <v/>
      </c>
      <c r="L165" s="961">
        <f>L161*$D$165</f>
        <v/>
      </c>
      <c r="M165" s="961">
        <f>M161*$D$165</f>
        <v/>
      </c>
      <c r="N165" s="961">
        <f>N161*$D$165</f>
        <v/>
      </c>
      <c r="O165" s="961">
        <f>O161*$D$165</f>
        <v/>
      </c>
      <c r="P165" s="961">
        <f>P161*$D$165</f>
        <v/>
      </c>
    </row>
    <row r="166" ht="15.75" customHeight="1" s="546">
      <c r="C166" s="759" t="inlineStr">
        <is>
          <t>Distributions to GP</t>
        </is>
      </c>
      <c r="D166" s="1054">
        <f>Inputs!$V$23</f>
        <v/>
      </c>
      <c r="E166" s="1054" t="n"/>
      <c r="F166" s="975">
        <f>F161*$D$166</f>
        <v/>
      </c>
      <c r="G166" s="975">
        <f>G161*$D$166</f>
        <v/>
      </c>
      <c r="H166" s="975">
        <f>H161*$D$166</f>
        <v/>
      </c>
      <c r="I166" s="975">
        <f>I161*$D$166</f>
        <v/>
      </c>
      <c r="J166" s="975">
        <f>J161*$D$166</f>
        <v/>
      </c>
      <c r="K166" s="975">
        <f>K161*$D$166</f>
        <v/>
      </c>
      <c r="L166" s="975">
        <f>L161*$D$166</f>
        <v/>
      </c>
      <c r="M166" s="975">
        <f>M161*$D$166</f>
        <v/>
      </c>
      <c r="N166" s="975">
        <f>N161*$D$166</f>
        <v/>
      </c>
      <c r="O166" s="975">
        <f>O161*$D$166</f>
        <v/>
      </c>
      <c r="P166" s="975">
        <f>P161*$D$166</f>
        <v/>
      </c>
    </row>
    <row r="167" ht="15" customHeight="1" s="546">
      <c r="C167" s="759" t="inlineStr">
        <is>
          <t>Total Distributions</t>
        </is>
      </c>
      <c r="F167" s="961">
        <f>SUM(F165:F166)</f>
        <v/>
      </c>
      <c r="G167" s="961">
        <f>SUM(G165:G166)</f>
        <v/>
      </c>
      <c r="H167" s="961">
        <f>SUM(H165:H166)</f>
        <v/>
      </c>
      <c r="I167" s="961">
        <f>SUM(I165:I166)</f>
        <v/>
      </c>
      <c r="J167" s="961">
        <f>SUM(J165:J166)</f>
        <v/>
      </c>
      <c r="K167" s="961">
        <f>SUM(K165:K166)</f>
        <v/>
      </c>
      <c r="L167" s="961">
        <f>SUM(L165:L166)</f>
        <v/>
      </c>
      <c r="M167" s="961">
        <f>SUM(M165:M166)</f>
        <v/>
      </c>
      <c r="N167" s="961">
        <f>SUM(N165:N166)</f>
        <v/>
      </c>
      <c r="O167" s="961">
        <f>SUM(O165:O166)</f>
        <v/>
      </c>
      <c r="P167" s="961">
        <f>SUM(P165:P166)</f>
        <v/>
      </c>
    </row>
    <row r="188" ht="15" customHeight="1" s="546">
      <c r="EJ188" s="759" t="inlineStr">
        <is>
          <t>x</t>
        </is>
      </c>
    </row>
    <row r="189" ht="15" customHeight="1" s="546">
      <c r="EJ189" s="759" t="inlineStr">
        <is>
          <t>x</t>
        </is>
      </c>
    </row>
    <row r="190" ht="15" customHeight="1" s="546">
      <c r="EJ190" s="759" t="inlineStr">
        <is>
          <t>x</t>
        </is>
      </c>
    </row>
    <row r="191" ht="15" customHeight="1" s="546">
      <c r="EJ191" s="759" t="inlineStr">
        <is>
          <t>x</t>
        </is>
      </c>
    </row>
    <row r="192" ht="15" customHeight="1" s="546">
      <c r="EJ192" s="759" t="inlineStr">
        <is>
          <t>x</t>
        </is>
      </c>
    </row>
    <row r="193" ht="15" customHeight="1" s="546">
      <c r="EJ193" s="759" t="inlineStr">
        <is>
          <t>x</t>
        </is>
      </c>
    </row>
    <row r="194" ht="15" customHeight="1" s="546">
      <c r="EJ194" s="759" t="inlineStr">
        <is>
          <t>x</t>
        </is>
      </c>
    </row>
    <row r="195" ht="15" customHeight="1" s="546">
      <c r="EJ195" s="759" t="inlineStr">
        <is>
          <t>x</t>
        </is>
      </c>
    </row>
    <row r="196" ht="15" customHeight="1" s="546">
      <c r="EJ196" s="759" t="inlineStr">
        <is>
          <t>x</t>
        </is>
      </c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37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tabColor rgb="FF808080"/>
    <outlinePr summaryBelow="1" summaryRight="1"/>
    <pageSetUpPr fitToPage="1"/>
  </sheetPr>
  <dimension ref="A2:EX196"/>
  <sheetViews>
    <sheetView showFormulas="0" showGridLines="0" showRowColHeaders="1" showZeros="1" rightToLeft="0" tabSelected="0" showOutlineSymbols="1" defaultGridColor="1" view="normal" topLeftCell="A47" colorId="64" zoomScale="70" zoomScaleNormal="70" zoomScalePageLayoutView="100" workbookViewId="0">
      <selection pane="topLeft" activeCell="S85" activeCellId="0" sqref="S85"/>
    </sheetView>
  </sheetViews>
  <sheetFormatPr baseColWidth="8" defaultColWidth="9.14453125" defaultRowHeight="15" zeroHeight="0" outlineLevelRow="1"/>
  <cols>
    <col width="9.140000000000001" customWidth="1" style="759" min="1" max="1"/>
    <col width="2.86" customWidth="1" style="759" min="2" max="2"/>
    <col width="22.57" customWidth="1" style="759" min="3" max="3"/>
    <col width="22.85" customWidth="1" style="759" min="4" max="5"/>
    <col width="16" customWidth="1" style="759" min="6" max="9"/>
    <col width="15" customWidth="1" style="759" min="10" max="16"/>
    <col width="12.57" customWidth="1" style="759" min="17" max="17"/>
    <col width="18.43" customWidth="1" style="759" min="18" max="18"/>
    <col width="13.43" customWidth="1" style="759" min="19" max="19"/>
    <col width="13.14" customWidth="1" style="759" min="20" max="20"/>
    <col width="13.43" customWidth="1" style="759" min="21" max="21"/>
    <col width="12.43" customWidth="1" style="759" min="22" max="79"/>
    <col width="13.14" customWidth="1" style="759" min="80" max="80"/>
    <col width="12.43" customWidth="1" style="759" min="81" max="139"/>
    <col width="15" customWidth="1" style="759" min="140" max="140"/>
    <col width="12.43" customWidth="1" style="759" min="141" max="150"/>
    <col width="11.85" customWidth="1" style="759" min="151" max="152"/>
    <col width="9" customWidth="1" style="759" min="153" max="153"/>
    <col width="8.43" customWidth="1" style="759" min="154" max="154"/>
    <col width="9" customWidth="1" style="759" min="155" max="164"/>
    <col width="9.140000000000001" customWidth="1" style="759" min="165" max="1024"/>
  </cols>
  <sheetData>
    <row r="2" ht="15" customHeight="1" s="546">
      <c r="C2" s="937" t="inlineStr">
        <is>
          <t>Year</t>
        </is>
      </c>
      <c r="D2" s="938" t="n"/>
      <c r="E2" s="939" t="inlineStr">
        <is>
          <t>In-Place</t>
        </is>
      </c>
      <c r="F2" s="938" t="n">
        <v>0</v>
      </c>
      <c r="G2" s="938">
        <f>F2+1</f>
        <v/>
      </c>
      <c r="H2" s="938">
        <f>G2+1</f>
        <v/>
      </c>
      <c r="I2" s="938">
        <f>H2+1</f>
        <v/>
      </c>
      <c r="J2" s="938">
        <f>I2+1</f>
        <v/>
      </c>
      <c r="K2" s="938">
        <f>J2+1</f>
        <v/>
      </c>
      <c r="L2" s="938">
        <f>K2+1</f>
        <v/>
      </c>
      <c r="M2" s="938">
        <f>L2+1</f>
        <v/>
      </c>
      <c r="N2" s="938">
        <f>M2+1</f>
        <v/>
      </c>
      <c r="O2" s="938">
        <f>N2+1</f>
        <v/>
      </c>
      <c r="P2" s="938">
        <f>O2+1</f>
        <v/>
      </c>
      <c r="R2" s="937" t="inlineStr">
        <is>
          <t>Year</t>
        </is>
      </c>
      <c r="S2" s="937" t="n"/>
      <c r="T2" s="938">
        <f>ROUNDUP(T3/12,0)</f>
        <v/>
      </c>
      <c r="U2" s="938">
        <f>ROUNDUP(U3/12,0)</f>
        <v/>
      </c>
      <c r="V2" s="938">
        <f>ROUNDUP(V3/12,0)</f>
        <v/>
      </c>
      <c r="W2" s="938">
        <f>ROUNDUP(W3/12,0)</f>
        <v/>
      </c>
      <c r="X2" s="938">
        <f>ROUNDUP(X3/12,0)</f>
        <v/>
      </c>
      <c r="Y2" s="938">
        <f>ROUNDUP(Y3/12,0)</f>
        <v/>
      </c>
      <c r="Z2" s="938">
        <f>ROUNDUP(Z3/12,0)</f>
        <v/>
      </c>
      <c r="AA2" s="938">
        <f>ROUNDUP(AA3/12,0)</f>
        <v/>
      </c>
      <c r="AB2" s="938">
        <f>ROUNDUP(AB3/12,0)</f>
        <v/>
      </c>
      <c r="AC2" s="938">
        <f>ROUNDUP(AC3/12,0)</f>
        <v/>
      </c>
      <c r="AD2" s="938">
        <f>ROUNDUP(AD3/12,0)</f>
        <v/>
      </c>
      <c r="AE2" s="938">
        <f>ROUNDUP(AE3/12,0)</f>
        <v/>
      </c>
      <c r="AF2" s="938">
        <f>ROUNDUP(AF3/12,0)</f>
        <v/>
      </c>
      <c r="AG2" s="938">
        <f>ROUNDUP(AG3/12,0)</f>
        <v/>
      </c>
      <c r="AH2" s="938">
        <f>ROUNDUP(AH3/12,0)</f>
        <v/>
      </c>
      <c r="AI2" s="938">
        <f>ROUNDUP(AI3/12,0)</f>
        <v/>
      </c>
      <c r="AJ2" s="938">
        <f>ROUNDUP(AJ3/12,0)</f>
        <v/>
      </c>
      <c r="AK2" s="938">
        <f>ROUNDUP(AK3/12,0)</f>
        <v/>
      </c>
      <c r="AL2" s="938">
        <f>ROUNDUP(AL3/12,0)</f>
        <v/>
      </c>
      <c r="AM2" s="938">
        <f>ROUNDUP(AM3/12,0)</f>
        <v/>
      </c>
      <c r="AN2" s="938">
        <f>ROUNDUP(AN3/12,0)</f>
        <v/>
      </c>
      <c r="AO2" s="938">
        <f>ROUNDUP(AO3/12,0)</f>
        <v/>
      </c>
      <c r="AP2" s="938">
        <f>ROUNDUP(AP3/12,0)</f>
        <v/>
      </c>
      <c r="AQ2" s="938">
        <f>ROUNDUP(AQ3/12,0)</f>
        <v/>
      </c>
      <c r="AR2" s="938">
        <f>ROUNDUP(AR3/12,0)</f>
        <v/>
      </c>
      <c r="AS2" s="938">
        <f>ROUNDUP(AS3/12,0)</f>
        <v/>
      </c>
      <c r="AT2" s="938">
        <f>ROUNDUP(AT3/12,0)</f>
        <v/>
      </c>
      <c r="AU2" s="938">
        <f>ROUNDUP(AU3/12,0)</f>
        <v/>
      </c>
      <c r="AV2" s="938">
        <f>ROUNDUP(AV3/12,0)</f>
        <v/>
      </c>
      <c r="AW2" s="938">
        <f>ROUNDUP(AW3/12,0)</f>
        <v/>
      </c>
      <c r="AX2" s="938">
        <f>ROUNDUP(AX3/12,0)</f>
        <v/>
      </c>
      <c r="AY2" s="938">
        <f>ROUNDUP(AY3/12,0)</f>
        <v/>
      </c>
      <c r="AZ2" s="938">
        <f>ROUNDUP(AZ3/12,0)</f>
        <v/>
      </c>
      <c r="BA2" s="938">
        <f>ROUNDUP(BA3/12,0)</f>
        <v/>
      </c>
      <c r="BB2" s="938">
        <f>ROUNDUP(BB3/12,0)</f>
        <v/>
      </c>
      <c r="BC2" s="938">
        <f>ROUNDUP(BC3/12,0)</f>
        <v/>
      </c>
      <c r="BD2" s="938">
        <f>ROUNDUP(BD3/12,0)</f>
        <v/>
      </c>
      <c r="BE2" s="938">
        <f>ROUNDUP(BE3/12,0)</f>
        <v/>
      </c>
      <c r="BF2" s="938">
        <f>ROUNDUP(BF3/12,0)</f>
        <v/>
      </c>
      <c r="BG2" s="938">
        <f>ROUNDUP(BG3/12,0)</f>
        <v/>
      </c>
      <c r="BH2" s="938">
        <f>ROUNDUP(BH3/12,0)</f>
        <v/>
      </c>
      <c r="BI2" s="938">
        <f>ROUNDUP(BI3/12,0)</f>
        <v/>
      </c>
      <c r="BJ2" s="938">
        <f>ROUNDUP(BJ3/12,0)</f>
        <v/>
      </c>
      <c r="BK2" s="938">
        <f>ROUNDUP(BK3/12,0)</f>
        <v/>
      </c>
      <c r="BL2" s="938">
        <f>ROUNDUP(BL3/12,0)</f>
        <v/>
      </c>
      <c r="BM2" s="938">
        <f>ROUNDUP(BM3/12,0)</f>
        <v/>
      </c>
      <c r="BN2" s="938">
        <f>ROUNDUP(BN3/12,0)</f>
        <v/>
      </c>
      <c r="BO2" s="938">
        <f>ROUNDUP(BO3/12,0)</f>
        <v/>
      </c>
      <c r="BP2" s="938">
        <f>ROUNDUP(BP3/12,0)</f>
        <v/>
      </c>
      <c r="BQ2" s="938">
        <f>ROUNDUP(BQ3/12,0)</f>
        <v/>
      </c>
      <c r="BR2" s="938">
        <f>ROUNDUP(BR3/12,0)</f>
        <v/>
      </c>
      <c r="BS2" s="938">
        <f>ROUNDUP(BS3/12,0)</f>
        <v/>
      </c>
      <c r="BT2" s="938">
        <f>ROUNDUP(BT3/12,0)</f>
        <v/>
      </c>
      <c r="BU2" s="938">
        <f>ROUNDUP(BU3/12,0)</f>
        <v/>
      </c>
      <c r="BV2" s="938">
        <f>ROUNDUP(BV3/12,0)</f>
        <v/>
      </c>
      <c r="BW2" s="938">
        <f>ROUNDUP(BW3/12,0)</f>
        <v/>
      </c>
      <c r="BX2" s="938">
        <f>ROUNDUP(BX3/12,0)</f>
        <v/>
      </c>
      <c r="BY2" s="938">
        <f>ROUNDUP(BY3/12,0)</f>
        <v/>
      </c>
      <c r="BZ2" s="938">
        <f>ROUNDUP(BZ3/12,0)</f>
        <v/>
      </c>
      <c r="CA2" s="938">
        <f>ROUNDUP(CA3/12,0)</f>
        <v/>
      </c>
      <c r="CB2" s="938">
        <f>ROUNDUP(CB3/12,0)</f>
        <v/>
      </c>
      <c r="CC2" s="938">
        <f>ROUNDUP(CC3/12,0)</f>
        <v/>
      </c>
      <c r="CD2" s="938">
        <f>ROUNDUP(CD3/12,0)</f>
        <v/>
      </c>
      <c r="CE2" s="938">
        <f>ROUNDUP(CE3/12,0)</f>
        <v/>
      </c>
      <c r="CF2" s="938">
        <f>ROUNDUP(CF3/12,0)</f>
        <v/>
      </c>
      <c r="CG2" s="938">
        <f>ROUNDUP(CG3/12,0)</f>
        <v/>
      </c>
      <c r="CH2" s="938">
        <f>ROUNDUP(CH3/12,0)</f>
        <v/>
      </c>
      <c r="CI2" s="938">
        <f>ROUNDUP(CI3/12,0)</f>
        <v/>
      </c>
      <c r="CJ2" s="938">
        <f>ROUNDUP(CJ3/12,0)</f>
        <v/>
      </c>
      <c r="CK2" s="938">
        <f>ROUNDUP(CK3/12,0)</f>
        <v/>
      </c>
      <c r="CL2" s="938">
        <f>ROUNDUP(CL3/12,0)</f>
        <v/>
      </c>
      <c r="CM2" s="938">
        <f>ROUNDUP(CM3/12,0)</f>
        <v/>
      </c>
      <c r="CN2" s="938">
        <f>ROUNDUP(CN3/12,0)</f>
        <v/>
      </c>
      <c r="CO2" s="938">
        <f>ROUNDUP(CO3/12,0)</f>
        <v/>
      </c>
      <c r="CP2" s="938">
        <f>ROUNDUP(CP3/12,0)</f>
        <v/>
      </c>
      <c r="CQ2" s="938">
        <f>ROUNDUP(CQ3/12,0)</f>
        <v/>
      </c>
      <c r="CR2" s="938">
        <f>ROUNDUP(CR3/12,0)</f>
        <v/>
      </c>
      <c r="CS2" s="938">
        <f>ROUNDUP(CS3/12,0)</f>
        <v/>
      </c>
      <c r="CT2" s="938">
        <f>ROUNDUP(CT3/12,0)</f>
        <v/>
      </c>
      <c r="CU2" s="938">
        <f>ROUNDUP(CU3/12,0)</f>
        <v/>
      </c>
      <c r="CV2" s="938">
        <f>ROUNDUP(CV3/12,0)</f>
        <v/>
      </c>
      <c r="CW2" s="938">
        <f>ROUNDUP(CW3/12,0)</f>
        <v/>
      </c>
      <c r="CX2" s="938">
        <f>ROUNDUP(CX3/12,0)</f>
        <v/>
      </c>
      <c r="CY2" s="938">
        <f>ROUNDUP(CY3/12,0)</f>
        <v/>
      </c>
      <c r="CZ2" s="938">
        <f>ROUNDUP(CZ3/12,0)</f>
        <v/>
      </c>
      <c r="DA2" s="938">
        <f>ROUNDUP(DA3/12,0)</f>
        <v/>
      </c>
      <c r="DB2" s="938">
        <f>ROUNDUP(DB3/12,0)</f>
        <v/>
      </c>
      <c r="DC2" s="938">
        <f>ROUNDUP(DC3/12,0)</f>
        <v/>
      </c>
      <c r="DD2" s="938">
        <f>ROUNDUP(DD3/12,0)</f>
        <v/>
      </c>
      <c r="DE2" s="938">
        <f>ROUNDUP(DE3/12,0)</f>
        <v/>
      </c>
      <c r="DF2" s="938">
        <f>ROUNDUP(DF3/12,0)</f>
        <v/>
      </c>
      <c r="DG2" s="938">
        <f>ROUNDUP(DG3/12,0)</f>
        <v/>
      </c>
      <c r="DH2" s="938">
        <f>ROUNDUP(DH3/12,0)</f>
        <v/>
      </c>
      <c r="DI2" s="938">
        <f>ROUNDUP(DI3/12,0)</f>
        <v/>
      </c>
      <c r="DJ2" s="938">
        <f>ROUNDUP(DJ3/12,0)</f>
        <v/>
      </c>
      <c r="DK2" s="938">
        <f>ROUNDUP(DK3/12,0)</f>
        <v/>
      </c>
      <c r="DL2" s="938">
        <f>ROUNDUP(DL3/12,0)</f>
        <v/>
      </c>
      <c r="DM2" s="938">
        <f>ROUNDUP(DM3/12,0)</f>
        <v/>
      </c>
      <c r="DN2" s="938">
        <f>ROUNDUP(DN3/12,0)</f>
        <v/>
      </c>
      <c r="DO2" s="938">
        <f>ROUNDUP(DO3/12,0)</f>
        <v/>
      </c>
      <c r="DP2" s="938">
        <f>ROUNDUP(DP3/12,0)</f>
        <v/>
      </c>
      <c r="DQ2" s="938">
        <f>ROUNDUP(DQ3/12,0)</f>
        <v/>
      </c>
      <c r="DR2" s="938">
        <f>ROUNDUP(DR3/12,0)</f>
        <v/>
      </c>
      <c r="DS2" s="938">
        <f>ROUNDUP(DS3/12,0)</f>
        <v/>
      </c>
      <c r="DT2" s="938">
        <f>ROUNDUP(DT3/12,0)</f>
        <v/>
      </c>
      <c r="DU2" s="938">
        <f>ROUNDUP(DU3/12,0)</f>
        <v/>
      </c>
      <c r="DV2" s="938">
        <f>ROUNDUP(DV3/12,0)</f>
        <v/>
      </c>
      <c r="DW2" s="938">
        <f>ROUNDUP(DW3/12,0)</f>
        <v/>
      </c>
      <c r="DX2" s="938">
        <f>ROUNDUP(DX3/12,0)</f>
        <v/>
      </c>
      <c r="DY2" s="938">
        <f>ROUNDUP(DY3/12,0)</f>
        <v/>
      </c>
      <c r="DZ2" s="938">
        <f>ROUNDUP(DZ3/12,0)</f>
        <v/>
      </c>
      <c r="EA2" s="938">
        <f>ROUNDUP(EA3/12,0)</f>
        <v/>
      </c>
      <c r="EB2" s="938">
        <f>ROUNDUP(EB3/12,0)</f>
        <v/>
      </c>
      <c r="EC2" s="938">
        <f>ROUNDUP(EC3/12,0)</f>
        <v/>
      </c>
      <c r="ED2" s="938">
        <f>ROUNDUP(ED3/12,0)</f>
        <v/>
      </c>
      <c r="EE2" s="938">
        <f>ROUNDUP(EE3/12,0)</f>
        <v/>
      </c>
      <c r="EF2" s="938">
        <f>ROUNDUP(EF3/12,0)</f>
        <v/>
      </c>
      <c r="EG2" s="938">
        <f>ROUNDUP(EG3/12,0)</f>
        <v/>
      </c>
      <c r="EH2" s="938">
        <f>ROUNDUP(EH3/12,0)</f>
        <v/>
      </c>
      <c r="EI2" s="938">
        <f>ROUNDUP(EI3/12,0)</f>
        <v/>
      </c>
      <c r="EJ2" s="938">
        <f>ROUNDUP(EJ3/12,0)</f>
        <v/>
      </c>
      <c r="EK2" s="938">
        <f>ROUNDUP(EK3/12,0)</f>
        <v/>
      </c>
      <c r="EL2" s="938">
        <f>ROUNDUP(EL3/12,0)</f>
        <v/>
      </c>
      <c r="EM2" s="938">
        <f>ROUNDUP(EM3/12,0)</f>
        <v/>
      </c>
      <c r="EN2" s="938">
        <f>ROUNDUP(EN3/12,0)</f>
        <v/>
      </c>
      <c r="EO2" s="938">
        <f>ROUNDUP(EO3/12,0)</f>
        <v/>
      </c>
      <c r="EP2" s="938">
        <f>ROUNDUP(EP3/12,0)</f>
        <v/>
      </c>
      <c r="EQ2" s="938">
        <f>ROUNDUP(EQ3/12,0)</f>
        <v/>
      </c>
      <c r="ER2" s="938">
        <f>ROUNDUP(ER3/12,0)</f>
        <v/>
      </c>
      <c r="ES2" s="938">
        <f>ROUNDUP(ES3/12,0)</f>
        <v/>
      </c>
      <c r="ET2" s="938">
        <f>ROUNDUP(ET3/12,0)</f>
        <v/>
      </c>
      <c r="EU2" s="938">
        <f>ROUNDUP(EU3/12,0)</f>
        <v/>
      </c>
      <c r="EV2" s="938">
        <f>ROUNDUP(EV3/12,0)</f>
        <v/>
      </c>
    </row>
    <row r="3" ht="15" customHeight="1" s="546">
      <c r="A3" s="940" t="n"/>
      <c r="C3" s="937">
        <f>R3</f>
        <v/>
      </c>
      <c r="D3" s="941" t="n"/>
      <c r="E3" s="942" t="inlineStr">
        <is>
          <t>Year 1</t>
        </is>
      </c>
      <c r="F3" s="941">
        <f>F2*12</f>
        <v/>
      </c>
      <c r="G3" s="941">
        <f>G2*12</f>
        <v/>
      </c>
      <c r="H3" s="941">
        <f>H2*12</f>
        <v/>
      </c>
      <c r="I3" s="941">
        <f>I2*12</f>
        <v/>
      </c>
      <c r="J3" s="941">
        <f>J2*12</f>
        <v/>
      </c>
      <c r="K3" s="941">
        <f>K2*12</f>
        <v/>
      </c>
      <c r="L3" s="941">
        <f>L2*12</f>
        <v/>
      </c>
      <c r="M3" s="941">
        <f>M2*12</f>
        <v/>
      </c>
      <c r="N3" s="941">
        <f>N2*12</f>
        <v/>
      </c>
      <c r="O3" s="941">
        <f>O2*12</f>
        <v/>
      </c>
      <c r="P3" s="941">
        <f>P2*12</f>
        <v/>
      </c>
      <c r="R3" s="937" t="inlineStr">
        <is>
          <t>Month</t>
        </is>
      </c>
      <c r="S3" s="937" t="n"/>
      <c r="T3" s="941" t="n">
        <v>0</v>
      </c>
      <c r="U3" s="941">
        <f>T3+1</f>
        <v/>
      </c>
      <c r="V3" s="941">
        <f>U3+1</f>
        <v/>
      </c>
      <c r="W3" s="941">
        <f>V3+1</f>
        <v/>
      </c>
      <c r="X3" s="941">
        <f>W3+1</f>
        <v/>
      </c>
      <c r="Y3" s="941">
        <f>X3+1</f>
        <v/>
      </c>
      <c r="Z3" s="941">
        <f>Y3+1</f>
        <v/>
      </c>
      <c r="AA3" s="941">
        <f>Z3+1</f>
        <v/>
      </c>
      <c r="AB3" s="941">
        <f>AA3+1</f>
        <v/>
      </c>
      <c r="AC3" s="941">
        <f>AB3+1</f>
        <v/>
      </c>
      <c r="AD3" s="941">
        <f>AC3+1</f>
        <v/>
      </c>
      <c r="AE3" s="941">
        <f>AD3+1</f>
        <v/>
      </c>
      <c r="AF3" s="941">
        <f>AE3+1</f>
        <v/>
      </c>
      <c r="AG3" s="941">
        <f>AF3+1</f>
        <v/>
      </c>
      <c r="AH3" s="941">
        <f>AG3+1</f>
        <v/>
      </c>
      <c r="AI3" s="941">
        <f>AH3+1</f>
        <v/>
      </c>
      <c r="AJ3" s="941">
        <f>AI3+1</f>
        <v/>
      </c>
      <c r="AK3" s="941">
        <f>AJ3+1</f>
        <v/>
      </c>
      <c r="AL3" s="941">
        <f>AK3+1</f>
        <v/>
      </c>
      <c r="AM3" s="941">
        <f>AL3+1</f>
        <v/>
      </c>
      <c r="AN3" s="941">
        <f>AM3+1</f>
        <v/>
      </c>
      <c r="AO3" s="941">
        <f>AN3+1</f>
        <v/>
      </c>
      <c r="AP3" s="941">
        <f>AO3+1</f>
        <v/>
      </c>
      <c r="AQ3" s="941">
        <f>AP3+1</f>
        <v/>
      </c>
      <c r="AR3" s="941">
        <f>AQ3+1</f>
        <v/>
      </c>
      <c r="AS3" s="941">
        <f>AR3+1</f>
        <v/>
      </c>
      <c r="AT3" s="941">
        <f>AS3+1</f>
        <v/>
      </c>
      <c r="AU3" s="941">
        <f>AT3+1</f>
        <v/>
      </c>
      <c r="AV3" s="941">
        <f>AU3+1</f>
        <v/>
      </c>
      <c r="AW3" s="941">
        <f>AV3+1</f>
        <v/>
      </c>
      <c r="AX3" s="941">
        <f>AW3+1</f>
        <v/>
      </c>
      <c r="AY3" s="941">
        <f>AX3+1</f>
        <v/>
      </c>
      <c r="AZ3" s="941">
        <f>AY3+1</f>
        <v/>
      </c>
      <c r="BA3" s="941">
        <f>AZ3+1</f>
        <v/>
      </c>
      <c r="BB3" s="941">
        <f>BA3+1</f>
        <v/>
      </c>
      <c r="BC3" s="941">
        <f>BB3+1</f>
        <v/>
      </c>
      <c r="BD3" s="941">
        <f>BC3+1</f>
        <v/>
      </c>
      <c r="BE3" s="941">
        <f>BD3+1</f>
        <v/>
      </c>
      <c r="BF3" s="941">
        <f>BE3+1</f>
        <v/>
      </c>
      <c r="BG3" s="941">
        <f>BF3+1</f>
        <v/>
      </c>
      <c r="BH3" s="941">
        <f>BG3+1</f>
        <v/>
      </c>
      <c r="BI3" s="941">
        <f>BH3+1</f>
        <v/>
      </c>
      <c r="BJ3" s="941">
        <f>BI3+1</f>
        <v/>
      </c>
      <c r="BK3" s="941">
        <f>BJ3+1</f>
        <v/>
      </c>
      <c r="BL3" s="941">
        <f>BK3+1</f>
        <v/>
      </c>
      <c r="BM3" s="941">
        <f>BL3+1</f>
        <v/>
      </c>
      <c r="BN3" s="941">
        <f>BM3+1</f>
        <v/>
      </c>
      <c r="BO3" s="941">
        <f>BN3+1</f>
        <v/>
      </c>
      <c r="BP3" s="941">
        <f>BO3+1</f>
        <v/>
      </c>
      <c r="BQ3" s="941">
        <f>BP3+1</f>
        <v/>
      </c>
      <c r="BR3" s="941">
        <f>BQ3+1</f>
        <v/>
      </c>
      <c r="BS3" s="941">
        <f>BR3+1</f>
        <v/>
      </c>
      <c r="BT3" s="941">
        <f>BS3+1</f>
        <v/>
      </c>
      <c r="BU3" s="941">
        <f>BT3+1</f>
        <v/>
      </c>
      <c r="BV3" s="941">
        <f>BU3+1</f>
        <v/>
      </c>
      <c r="BW3" s="941">
        <f>BV3+1</f>
        <v/>
      </c>
      <c r="BX3" s="941">
        <f>BW3+1</f>
        <v/>
      </c>
      <c r="BY3" s="941">
        <f>BX3+1</f>
        <v/>
      </c>
      <c r="BZ3" s="941">
        <f>BY3+1</f>
        <v/>
      </c>
      <c r="CA3" s="941">
        <f>BZ3+1</f>
        <v/>
      </c>
      <c r="CB3" s="941">
        <f>CA3+1</f>
        <v/>
      </c>
      <c r="CC3" s="941">
        <f>CB3+1</f>
        <v/>
      </c>
      <c r="CD3" s="941">
        <f>CC3+1</f>
        <v/>
      </c>
      <c r="CE3" s="941">
        <f>CD3+1</f>
        <v/>
      </c>
      <c r="CF3" s="941">
        <f>CE3+1</f>
        <v/>
      </c>
      <c r="CG3" s="941">
        <f>CF3+1</f>
        <v/>
      </c>
      <c r="CH3" s="941">
        <f>CG3+1</f>
        <v/>
      </c>
      <c r="CI3" s="941">
        <f>CH3+1</f>
        <v/>
      </c>
      <c r="CJ3" s="941">
        <f>CI3+1</f>
        <v/>
      </c>
      <c r="CK3" s="941">
        <f>CJ3+1</f>
        <v/>
      </c>
      <c r="CL3" s="941">
        <f>CK3+1</f>
        <v/>
      </c>
      <c r="CM3" s="941">
        <f>CL3+1</f>
        <v/>
      </c>
      <c r="CN3" s="941">
        <f>CM3+1</f>
        <v/>
      </c>
      <c r="CO3" s="941">
        <f>CN3+1</f>
        <v/>
      </c>
      <c r="CP3" s="941">
        <f>CO3+1</f>
        <v/>
      </c>
      <c r="CQ3" s="941">
        <f>CP3+1</f>
        <v/>
      </c>
      <c r="CR3" s="941">
        <f>CQ3+1</f>
        <v/>
      </c>
      <c r="CS3" s="941">
        <f>CR3+1</f>
        <v/>
      </c>
      <c r="CT3" s="941">
        <f>CS3+1</f>
        <v/>
      </c>
      <c r="CU3" s="941">
        <f>CT3+1</f>
        <v/>
      </c>
      <c r="CV3" s="941">
        <f>CU3+1</f>
        <v/>
      </c>
      <c r="CW3" s="941">
        <f>CV3+1</f>
        <v/>
      </c>
      <c r="CX3" s="941">
        <f>CW3+1</f>
        <v/>
      </c>
      <c r="CY3" s="941">
        <f>CX3+1</f>
        <v/>
      </c>
      <c r="CZ3" s="941">
        <f>CY3+1</f>
        <v/>
      </c>
      <c r="DA3" s="941">
        <f>CZ3+1</f>
        <v/>
      </c>
      <c r="DB3" s="941">
        <f>DA3+1</f>
        <v/>
      </c>
      <c r="DC3" s="941">
        <f>DB3+1</f>
        <v/>
      </c>
      <c r="DD3" s="941">
        <f>DC3+1</f>
        <v/>
      </c>
      <c r="DE3" s="941">
        <f>DD3+1</f>
        <v/>
      </c>
      <c r="DF3" s="941">
        <f>DE3+1</f>
        <v/>
      </c>
      <c r="DG3" s="941">
        <f>DF3+1</f>
        <v/>
      </c>
      <c r="DH3" s="941">
        <f>DG3+1</f>
        <v/>
      </c>
      <c r="DI3" s="941">
        <f>DH3+1</f>
        <v/>
      </c>
      <c r="DJ3" s="941">
        <f>DI3+1</f>
        <v/>
      </c>
      <c r="DK3" s="941">
        <f>DJ3+1</f>
        <v/>
      </c>
      <c r="DL3" s="941">
        <f>DK3+1</f>
        <v/>
      </c>
      <c r="DM3" s="941">
        <f>DL3+1</f>
        <v/>
      </c>
      <c r="DN3" s="941">
        <f>DM3+1</f>
        <v/>
      </c>
      <c r="DO3" s="941">
        <f>DN3+1</f>
        <v/>
      </c>
      <c r="DP3" s="941">
        <f>DO3+1</f>
        <v/>
      </c>
      <c r="DQ3" s="941">
        <f>DP3+1</f>
        <v/>
      </c>
      <c r="DR3" s="941">
        <f>DQ3+1</f>
        <v/>
      </c>
      <c r="DS3" s="941">
        <f>DR3+1</f>
        <v/>
      </c>
      <c r="DT3" s="941">
        <f>DS3+1</f>
        <v/>
      </c>
      <c r="DU3" s="941">
        <f>DT3+1</f>
        <v/>
      </c>
      <c r="DV3" s="941">
        <f>DU3+1</f>
        <v/>
      </c>
      <c r="DW3" s="941">
        <f>DV3+1</f>
        <v/>
      </c>
      <c r="DX3" s="941">
        <f>DW3+1</f>
        <v/>
      </c>
      <c r="DY3" s="941">
        <f>DX3+1</f>
        <v/>
      </c>
      <c r="DZ3" s="941">
        <f>DY3+1</f>
        <v/>
      </c>
      <c r="EA3" s="941">
        <f>DZ3+1</f>
        <v/>
      </c>
      <c r="EB3" s="941">
        <f>EA3+1</f>
        <v/>
      </c>
      <c r="EC3" s="941">
        <f>EB3+1</f>
        <v/>
      </c>
      <c r="ED3" s="941">
        <f>EC3+1</f>
        <v/>
      </c>
      <c r="EE3" s="941">
        <f>ED3+1</f>
        <v/>
      </c>
      <c r="EF3" s="941">
        <f>EE3+1</f>
        <v/>
      </c>
      <c r="EG3" s="941">
        <f>EF3+1</f>
        <v/>
      </c>
      <c r="EH3" s="941">
        <f>EG3+1</f>
        <v/>
      </c>
      <c r="EI3" s="941">
        <f>EH3+1</f>
        <v/>
      </c>
      <c r="EJ3" s="941">
        <f>EI3+1</f>
        <v/>
      </c>
      <c r="EK3" s="941">
        <f>EJ3+1</f>
        <v/>
      </c>
      <c r="EL3" s="941">
        <f>EK3+1</f>
        <v/>
      </c>
      <c r="EM3" s="941">
        <f>EL3+1</f>
        <v/>
      </c>
      <c r="EN3" s="941">
        <f>EM3+1</f>
        <v/>
      </c>
      <c r="EO3" s="941">
        <f>EN3+1</f>
        <v/>
      </c>
      <c r="EP3" s="941">
        <f>EO3+1</f>
        <v/>
      </c>
      <c r="EQ3" s="941">
        <f>EP3+1</f>
        <v/>
      </c>
      <c r="ER3" s="941">
        <f>EQ3+1</f>
        <v/>
      </c>
      <c r="ES3" s="941">
        <f>ER3+1</f>
        <v/>
      </c>
      <c r="ET3" s="941">
        <f>ES3+1</f>
        <v/>
      </c>
      <c r="EU3" s="941">
        <f>ET3+1</f>
        <v/>
      </c>
      <c r="EV3" s="941">
        <f>EU3+1</f>
        <v/>
      </c>
    </row>
    <row r="4" ht="15" customHeight="1" s="546">
      <c r="A4" s="940" t="n"/>
      <c r="C4" s="937" t="inlineStr">
        <is>
          <t>For the Period Ending</t>
        </is>
      </c>
      <c r="D4" s="943" t="n"/>
      <c r="E4" s="944" t="n">
        <v>45443</v>
      </c>
      <c r="F4" s="943">
        <f>$T$4</f>
        <v/>
      </c>
      <c r="G4" s="943">
        <f>EOMONTH(F4,12)</f>
        <v/>
      </c>
      <c r="H4" s="943">
        <f>EOMONTH(G4,12)</f>
        <v/>
      </c>
      <c r="I4" s="943">
        <f>EOMONTH(H4,12)</f>
        <v/>
      </c>
      <c r="J4" s="943">
        <f>EOMONTH(I4,12)</f>
        <v/>
      </c>
      <c r="K4" s="943">
        <f>EOMONTH(J4,12)</f>
        <v/>
      </c>
      <c r="L4" s="943">
        <f>EOMONTH(K4,12)</f>
        <v/>
      </c>
      <c r="M4" s="943">
        <f>EOMONTH(L4,12)</f>
        <v/>
      </c>
      <c r="N4" s="943">
        <f>EOMONTH(M4,12)</f>
        <v/>
      </c>
      <c r="O4" s="943">
        <f>EOMONTH(N4,12)</f>
        <v/>
      </c>
      <c r="P4" s="943">
        <f>EOMONTH(O4,12)</f>
        <v/>
      </c>
      <c r="R4" s="937" t="inlineStr">
        <is>
          <t>Date</t>
        </is>
      </c>
      <c r="S4" s="937" t="n"/>
      <c r="T4" s="943">
        <f>ClosingDate</f>
        <v/>
      </c>
      <c r="U4" s="943">
        <f>EOMONTH(T4,1)</f>
        <v/>
      </c>
      <c r="V4" s="943">
        <f>EOMONTH(U4,1)</f>
        <v/>
      </c>
      <c r="W4" s="943">
        <f>EOMONTH(V4,1)</f>
        <v/>
      </c>
      <c r="X4" s="943">
        <f>EOMONTH(W4,1)</f>
        <v/>
      </c>
      <c r="Y4" s="943">
        <f>EOMONTH(X4,1)</f>
        <v/>
      </c>
      <c r="Z4" s="943">
        <f>EOMONTH(Y4,1)</f>
        <v/>
      </c>
      <c r="AA4" s="943">
        <f>EOMONTH(Z4,1)</f>
        <v/>
      </c>
      <c r="AB4" s="943">
        <f>EOMONTH(AA4,1)</f>
        <v/>
      </c>
      <c r="AC4" s="943">
        <f>EOMONTH(AB4,1)</f>
        <v/>
      </c>
      <c r="AD4" s="943">
        <f>EOMONTH(AC4,1)</f>
        <v/>
      </c>
      <c r="AE4" s="943">
        <f>EOMONTH(AD4,1)</f>
        <v/>
      </c>
      <c r="AF4" s="943">
        <f>EOMONTH(AE4,1)</f>
        <v/>
      </c>
      <c r="AG4" s="943">
        <f>EOMONTH(AF4,1)</f>
        <v/>
      </c>
      <c r="AH4" s="943">
        <f>EOMONTH(AG4,1)</f>
        <v/>
      </c>
      <c r="AI4" s="943">
        <f>EOMONTH(AH4,1)</f>
        <v/>
      </c>
      <c r="AJ4" s="943">
        <f>EOMONTH(AI4,1)</f>
        <v/>
      </c>
      <c r="AK4" s="943">
        <f>EOMONTH(AJ4,1)</f>
        <v/>
      </c>
      <c r="AL4" s="943">
        <f>EOMONTH(AK4,1)</f>
        <v/>
      </c>
      <c r="AM4" s="943">
        <f>EOMONTH(AL4,1)</f>
        <v/>
      </c>
      <c r="AN4" s="943">
        <f>EOMONTH(AM4,1)</f>
        <v/>
      </c>
      <c r="AO4" s="943">
        <f>EOMONTH(AN4,1)</f>
        <v/>
      </c>
      <c r="AP4" s="943">
        <f>EOMONTH(AO4,1)</f>
        <v/>
      </c>
      <c r="AQ4" s="943">
        <f>EOMONTH(AP4,1)</f>
        <v/>
      </c>
      <c r="AR4" s="943">
        <f>EOMONTH(AQ4,1)</f>
        <v/>
      </c>
      <c r="AS4" s="943">
        <f>EOMONTH(AR4,1)</f>
        <v/>
      </c>
      <c r="AT4" s="943">
        <f>EOMONTH(AS4,1)</f>
        <v/>
      </c>
      <c r="AU4" s="943">
        <f>EOMONTH(AT4,1)</f>
        <v/>
      </c>
      <c r="AV4" s="943">
        <f>EOMONTH(AU4,1)</f>
        <v/>
      </c>
      <c r="AW4" s="943">
        <f>EOMONTH(AV4,1)</f>
        <v/>
      </c>
      <c r="AX4" s="943">
        <f>EOMONTH(AW4,1)</f>
        <v/>
      </c>
      <c r="AY4" s="943">
        <f>EOMONTH(AX4,1)</f>
        <v/>
      </c>
      <c r="AZ4" s="943">
        <f>EOMONTH(AY4,1)</f>
        <v/>
      </c>
      <c r="BA4" s="943">
        <f>EOMONTH(AZ4,1)</f>
        <v/>
      </c>
      <c r="BB4" s="943">
        <f>EOMONTH(BA4,1)</f>
        <v/>
      </c>
      <c r="BC4" s="943">
        <f>EOMONTH(BB4,1)</f>
        <v/>
      </c>
      <c r="BD4" s="943">
        <f>EOMONTH(BC4,1)</f>
        <v/>
      </c>
      <c r="BE4" s="943">
        <f>EOMONTH(BD4,1)</f>
        <v/>
      </c>
      <c r="BF4" s="943">
        <f>EOMONTH(BE4,1)</f>
        <v/>
      </c>
      <c r="BG4" s="943">
        <f>EOMONTH(BF4,1)</f>
        <v/>
      </c>
      <c r="BH4" s="943">
        <f>EOMONTH(BG4,1)</f>
        <v/>
      </c>
      <c r="BI4" s="943">
        <f>EOMONTH(BH4,1)</f>
        <v/>
      </c>
      <c r="BJ4" s="943">
        <f>EOMONTH(BI4,1)</f>
        <v/>
      </c>
      <c r="BK4" s="943">
        <f>EOMONTH(BJ4,1)</f>
        <v/>
      </c>
      <c r="BL4" s="943">
        <f>EOMONTH(BK4,1)</f>
        <v/>
      </c>
      <c r="BM4" s="943">
        <f>EOMONTH(BL4,1)</f>
        <v/>
      </c>
      <c r="BN4" s="943">
        <f>EOMONTH(BM4,1)</f>
        <v/>
      </c>
      <c r="BO4" s="943">
        <f>EOMONTH(BN4,1)</f>
        <v/>
      </c>
      <c r="BP4" s="943">
        <f>EOMONTH(BO4,1)</f>
        <v/>
      </c>
      <c r="BQ4" s="943">
        <f>EOMONTH(BP4,1)</f>
        <v/>
      </c>
      <c r="BR4" s="943">
        <f>EOMONTH(BQ4,1)</f>
        <v/>
      </c>
      <c r="BS4" s="943">
        <f>EOMONTH(BR4,1)</f>
        <v/>
      </c>
      <c r="BT4" s="943">
        <f>EOMONTH(BS4,1)</f>
        <v/>
      </c>
      <c r="BU4" s="943">
        <f>EOMONTH(BT4,1)</f>
        <v/>
      </c>
      <c r="BV4" s="943">
        <f>EOMONTH(BU4,1)</f>
        <v/>
      </c>
      <c r="BW4" s="943">
        <f>EOMONTH(BV4,1)</f>
        <v/>
      </c>
      <c r="BX4" s="943">
        <f>EOMONTH(BW4,1)</f>
        <v/>
      </c>
      <c r="BY4" s="943">
        <f>EOMONTH(BX4,1)</f>
        <v/>
      </c>
      <c r="BZ4" s="943">
        <f>EOMONTH(BY4,1)</f>
        <v/>
      </c>
      <c r="CA4" s="943">
        <f>EOMONTH(BZ4,1)</f>
        <v/>
      </c>
      <c r="CB4" s="943">
        <f>EOMONTH(CA4,1)</f>
        <v/>
      </c>
      <c r="CC4" s="943">
        <f>EOMONTH(CB4,1)</f>
        <v/>
      </c>
      <c r="CD4" s="943">
        <f>EOMONTH(CC4,1)</f>
        <v/>
      </c>
      <c r="CE4" s="943">
        <f>EOMONTH(CD4,1)</f>
        <v/>
      </c>
      <c r="CF4" s="943">
        <f>EOMONTH(CE4,1)</f>
        <v/>
      </c>
      <c r="CG4" s="943">
        <f>EOMONTH(CF4,1)</f>
        <v/>
      </c>
      <c r="CH4" s="943">
        <f>EOMONTH(CG4,1)</f>
        <v/>
      </c>
      <c r="CI4" s="943">
        <f>EOMONTH(CH4,1)</f>
        <v/>
      </c>
      <c r="CJ4" s="943">
        <f>EOMONTH(CI4,1)</f>
        <v/>
      </c>
      <c r="CK4" s="943">
        <f>EOMONTH(CJ4,1)</f>
        <v/>
      </c>
      <c r="CL4" s="943">
        <f>EOMONTH(CK4,1)</f>
        <v/>
      </c>
      <c r="CM4" s="943">
        <f>EOMONTH(CL4,1)</f>
        <v/>
      </c>
      <c r="CN4" s="943">
        <f>EOMONTH(CM4,1)</f>
        <v/>
      </c>
      <c r="CO4" s="943">
        <f>EOMONTH(CN4,1)</f>
        <v/>
      </c>
      <c r="CP4" s="943">
        <f>EOMONTH(CO4,1)</f>
        <v/>
      </c>
      <c r="CQ4" s="943">
        <f>EOMONTH(CP4,1)</f>
        <v/>
      </c>
      <c r="CR4" s="943">
        <f>EOMONTH(CQ4,1)</f>
        <v/>
      </c>
      <c r="CS4" s="943">
        <f>EOMONTH(CR4,1)</f>
        <v/>
      </c>
      <c r="CT4" s="943">
        <f>EOMONTH(CS4,1)</f>
        <v/>
      </c>
      <c r="CU4" s="943">
        <f>EOMONTH(CT4,1)</f>
        <v/>
      </c>
      <c r="CV4" s="943">
        <f>EOMONTH(CU4,1)</f>
        <v/>
      </c>
      <c r="CW4" s="943">
        <f>EOMONTH(CV4,1)</f>
        <v/>
      </c>
      <c r="CX4" s="943">
        <f>EOMONTH(CW4,1)</f>
        <v/>
      </c>
      <c r="CY4" s="943">
        <f>EOMONTH(CX4,1)</f>
        <v/>
      </c>
      <c r="CZ4" s="943">
        <f>EOMONTH(CY4,1)</f>
        <v/>
      </c>
      <c r="DA4" s="943">
        <f>EOMONTH(CZ4,1)</f>
        <v/>
      </c>
      <c r="DB4" s="943">
        <f>EOMONTH(DA4,1)</f>
        <v/>
      </c>
      <c r="DC4" s="943">
        <f>EOMONTH(DB4,1)</f>
        <v/>
      </c>
      <c r="DD4" s="943">
        <f>EOMONTH(DC4,1)</f>
        <v/>
      </c>
      <c r="DE4" s="943">
        <f>EOMONTH(DD4,1)</f>
        <v/>
      </c>
      <c r="DF4" s="943">
        <f>EOMONTH(DE4,1)</f>
        <v/>
      </c>
      <c r="DG4" s="943">
        <f>EOMONTH(DF4,1)</f>
        <v/>
      </c>
      <c r="DH4" s="943">
        <f>EOMONTH(DG4,1)</f>
        <v/>
      </c>
      <c r="DI4" s="943">
        <f>EOMONTH(DH4,1)</f>
        <v/>
      </c>
      <c r="DJ4" s="943">
        <f>EOMONTH(DI4,1)</f>
        <v/>
      </c>
      <c r="DK4" s="943">
        <f>EOMONTH(DJ4,1)</f>
        <v/>
      </c>
      <c r="DL4" s="943">
        <f>EOMONTH(DK4,1)</f>
        <v/>
      </c>
      <c r="DM4" s="943">
        <f>EOMONTH(DL4,1)</f>
        <v/>
      </c>
      <c r="DN4" s="943">
        <f>EOMONTH(DM4,1)</f>
        <v/>
      </c>
      <c r="DO4" s="943">
        <f>EOMONTH(DN4,1)</f>
        <v/>
      </c>
      <c r="DP4" s="943">
        <f>EOMONTH(DO4,1)</f>
        <v/>
      </c>
      <c r="DQ4" s="943">
        <f>EOMONTH(DP4,1)</f>
        <v/>
      </c>
      <c r="DR4" s="943">
        <f>EOMONTH(DQ4,1)</f>
        <v/>
      </c>
      <c r="DS4" s="943">
        <f>EOMONTH(DR4,1)</f>
        <v/>
      </c>
      <c r="DT4" s="943">
        <f>EOMONTH(DS4,1)</f>
        <v/>
      </c>
      <c r="DU4" s="943">
        <f>EOMONTH(DT4,1)</f>
        <v/>
      </c>
      <c r="DV4" s="943">
        <f>EOMONTH(DU4,1)</f>
        <v/>
      </c>
      <c r="DW4" s="943">
        <f>EOMONTH(DV4,1)</f>
        <v/>
      </c>
      <c r="DX4" s="943">
        <f>EOMONTH(DW4,1)</f>
        <v/>
      </c>
      <c r="DY4" s="943">
        <f>EOMONTH(DX4,1)</f>
        <v/>
      </c>
      <c r="DZ4" s="943">
        <f>EOMONTH(DY4,1)</f>
        <v/>
      </c>
      <c r="EA4" s="943">
        <f>EOMONTH(DZ4,1)</f>
        <v/>
      </c>
      <c r="EB4" s="943">
        <f>EOMONTH(EA4,1)</f>
        <v/>
      </c>
      <c r="EC4" s="943">
        <f>EOMONTH(EB4,1)</f>
        <v/>
      </c>
      <c r="ED4" s="943">
        <f>EOMONTH(EC4,1)</f>
        <v/>
      </c>
      <c r="EE4" s="943">
        <f>EOMONTH(ED4,1)</f>
        <v/>
      </c>
      <c r="EF4" s="943">
        <f>EOMONTH(EE4,1)</f>
        <v/>
      </c>
      <c r="EG4" s="943">
        <f>EOMONTH(EF4,1)</f>
        <v/>
      </c>
      <c r="EH4" s="943">
        <f>EOMONTH(EG4,1)</f>
        <v/>
      </c>
      <c r="EI4" s="943">
        <f>EOMONTH(EH4,1)</f>
        <v/>
      </c>
      <c r="EJ4" s="943">
        <f>EOMONTH(EI4,1)</f>
        <v/>
      </c>
      <c r="EK4" s="943">
        <f>EOMONTH(EJ4,1)</f>
        <v/>
      </c>
      <c r="EL4" s="943">
        <f>EOMONTH(EK4,1)</f>
        <v/>
      </c>
      <c r="EM4" s="943">
        <f>EOMONTH(EL4,1)</f>
        <v/>
      </c>
      <c r="EN4" s="943">
        <f>EOMONTH(EM4,1)</f>
        <v/>
      </c>
      <c r="EO4" s="943">
        <f>EOMONTH(EN4,1)</f>
        <v/>
      </c>
      <c r="EP4" s="943">
        <f>EOMONTH(EO4,1)</f>
        <v/>
      </c>
      <c r="EQ4" s="943">
        <f>EOMONTH(EP4,1)</f>
        <v/>
      </c>
      <c r="ER4" s="943">
        <f>EOMONTH(EQ4,1)</f>
        <v/>
      </c>
      <c r="ES4" s="943">
        <f>EOMONTH(ER4,1)</f>
        <v/>
      </c>
      <c r="ET4" s="943">
        <f>EOMONTH(ES4,1)</f>
        <v/>
      </c>
      <c r="EU4" s="943">
        <f>EOMONTH(ET4,1)</f>
        <v/>
      </c>
      <c r="EV4" s="943">
        <f>EOMONTH(EU4,1)</f>
        <v/>
      </c>
    </row>
    <row r="5" ht="15" customHeight="1" s="546">
      <c r="C5" s="945">
        <f>R5</f>
        <v/>
      </c>
      <c r="D5" s="946" t="n"/>
      <c r="E5" s="947">
        <f>Units</f>
        <v/>
      </c>
      <c r="F5" s="946" t="n"/>
      <c r="G5" s="948">
        <f>ROUNDUP(AVERAGEIFS($U5:$EW5,$U$2:$EW$2,G$2),0)</f>
        <v/>
      </c>
      <c r="H5" s="948">
        <f>ROUNDUP(AVERAGEIFS($U5:$EW5,$U$2:$EW$2,H$2),0)</f>
        <v/>
      </c>
      <c r="I5" s="948">
        <f>ROUNDUP(AVERAGEIFS($U5:$EW5,$U$2:$EW$2,I$2),0)</f>
        <v/>
      </c>
      <c r="J5" s="948">
        <f>ROUNDUP(AVERAGEIFS($U5:$EW5,$U$2:$EW$2,J$2),0)</f>
        <v/>
      </c>
      <c r="K5" s="948">
        <f>ROUNDUP(AVERAGEIFS($U5:$EW5,$U$2:$EW$2,K$2),0)</f>
        <v/>
      </c>
      <c r="L5" s="948">
        <f>ROUNDUP(AVERAGEIFS($U5:$EW5,$U$2:$EW$2,L$2),0)</f>
        <v/>
      </c>
      <c r="M5" s="948">
        <f>ROUNDUP(AVERAGEIFS($U5:$EW5,$U$2:$EW$2,M$2),0)</f>
        <v/>
      </c>
      <c r="N5" s="948">
        <f>ROUNDUP(AVERAGEIFS($U5:$EW5,$U$2:$EW$2,N$2),0)</f>
        <v/>
      </c>
      <c r="O5" s="948">
        <f>ROUNDUP(AVERAGEIFS($U5:$EW5,$U$2:$EW$2,O$2),0)</f>
        <v/>
      </c>
      <c r="P5" s="949">
        <f>ROUNDUP(AVERAGEIFS($U5:$EW5,$U$2:$EW$2,P$2),0)</f>
        <v/>
      </c>
      <c r="R5" s="759" t="inlineStr">
        <is>
          <t xml:space="preserve">Occupied Units </t>
        </is>
      </c>
      <c r="T5" s="950" t="n"/>
      <c r="U5" s="950">
        <f>IFERROR(U6*Units,0)</f>
        <v/>
      </c>
      <c r="V5" s="950">
        <f>IFERROR(V6*Units,0)</f>
        <v/>
      </c>
      <c r="W5" s="950">
        <f>IFERROR(W6*Units,0)</f>
        <v/>
      </c>
      <c r="X5" s="950">
        <f>IFERROR(X6*Units,0)</f>
        <v/>
      </c>
      <c r="Y5" s="950">
        <f>IFERROR(Y6*Units,0)</f>
        <v/>
      </c>
      <c r="Z5" s="950">
        <f>IFERROR(Z6*Units,0)</f>
        <v/>
      </c>
      <c r="AA5" s="950">
        <f>IFERROR(AA6*Units,0)</f>
        <v/>
      </c>
      <c r="AB5" s="950">
        <f>IFERROR(AB6*Units,0)</f>
        <v/>
      </c>
      <c r="AC5" s="950">
        <f>IFERROR(AC6*Units,0)</f>
        <v/>
      </c>
      <c r="AD5" s="950">
        <f>IFERROR(AD6*Units,0)</f>
        <v/>
      </c>
      <c r="AE5" s="950">
        <f>IFERROR(AE6*Units,0)</f>
        <v/>
      </c>
      <c r="AF5" s="950">
        <f>IFERROR(AF6*Units,0)</f>
        <v/>
      </c>
      <c r="AG5" s="950">
        <f>IFERROR(AG6*Units,0)</f>
        <v/>
      </c>
      <c r="AH5" s="950">
        <f>IFERROR(AH6*Units,0)</f>
        <v/>
      </c>
      <c r="AI5" s="950">
        <f>IFERROR(AI6*Units,0)</f>
        <v/>
      </c>
      <c r="AJ5" s="950">
        <f>IFERROR(AJ6*Units,0)</f>
        <v/>
      </c>
      <c r="AK5" s="950">
        <f>IFERROR(AK6*Units,0)</f>
        <v/>
      </c>
      <c r="AL5" s="950">
        <f>IFERROR(AL6*Units,0)</f>
        <v/>
      </c>
      <c r="AM5" s="950">
        <f>IFERROR(AM6*Units,0)</f>
        <v/>
      </c>
      <c r="AN5" s="950">
        <f>IFERROR(AN6*Units,0)</f>
        <v/>
      </c>
      <c r="AO5" s="950">
        <f>IFERROR(AO6*Units,0)</f>
        <v/>
      </c>
      <c r="AP5" s="950">
        <f>IFERROR(AP6*Units,0)</f>
        <v/>
      </c>
      <c r="AQ5" s="950">
        <f>IFERROR(AQ6*Units,0)</f>
        <v/>
      </c>
      <c r="AR5" s="950">
        <f>IFERROR(AR6*Units,0)</f>
        <v/>
      </c>
      <c r="AS5" s="950">
        <f>IFERROR(AS6*Units,0)</f>
        <v/>
      </c>
      <c r="AT5" s="950">
        <f>IFERROR(AT6*Units,0)</f>
        <v/>
      </c>
      <c r="AU5" s="950">
        <f>IFERROR(AU6*Units,0)</f>
        <v/>
      </c>
      <c r="AV5" s="950">
        <f>IFERROR(AV6*Units,0)</f>
        <v/>
      </c>
      <c r="AW5" s="950">
        <f>IFERROR(AW6*Units,0)</f>
        <v/>
      </c>
      <c r="AX5" s="950">
        <f>IFERROR(AX6*Units,0)</f>
        <v/>
      </c>
      <c r="AY5" s="950">
        <f>IFERROR(AY6*Units,0)</f>
        <v/>
      </c>
      <c r="AZ5" s="950">
        <f>IFERROR(AZ6*Units,0)</f>
        <v/>
      </c>
      <c r="BA5" s="950">
        <f>IFERROR(BA6*Units,0)</f>
        <v/>
      </c>
      <c r="BB5" s="950">
        <f>IFERROR(BB6*Units,0)</f>
        <v/>
      </c>
      <c r="BC5" s="950">
        <f>IFERROR(BC6*Units,0)</f>
        <v/>
      </c>
      <c r="BD5" s="950">
        <f>IFERROR(BD6*Units,0)</f>
        <v/>
      </c>
      <c r="BE5" s="950">
        <f>IFERROR(BE6*Units,0)</f>
        <v/>
      </c>
      <c r="BF5" s="950">
        <f>IFERROR(BF6*Units,0)</f>
        <v/>
      </c>
      <c r="BG5" s="950">
        <f>IFERROR(BG6*Units,0)</f>
        <v/>
      </c>
      <c r="BH5" s="950">
        <f>IFERROR(BH6*Units,0)</f>
        <v/>
      </c>
      <c r="BI5" s="950">
        <f>IFERROR(BI6*Units,0)</f>
        <v/>
      </c>
      <c r="BJ5" s="950">
        <f>IFERROR(BJ6*Units,0)</f>
        <v/>
      </c>
      <c r="BK5" s="950">
        <f>IFERROR(BK6*Units,0)</f>
        <v/>
      </c>
      <c r="BL5" s="950">
        <f>IFERROR(BL6*Units,0)</f>
        <v/>
      </c>
      <c r="BM5" s="950">
        <f>IFERROR(BM6*Units,0)</f>
        <v/>
      </c>
      <c r="BN5" s="950">
        <f>IFERROR(BN6*Units,0)</f>
        <v/>
      </c>
      <c r="BO5" s="950">
        <f>IFERROR(BO6*Units,0)</f>
        <v/>
      </c>
      <c r="BP5" s="950">
        <f>IFERROR(BP6*Units,0)</f>
        <v/>
      </c>
      <c r="BQ5" s="950">
        <f>IFERROR(BQ6*Units,0)</f>
        <v/>
      </c>
      <c r="BR5" s="950">
        <f>IFERROR(BR6*Units,0)</f>
        <v/>
      </c>
      <c r="BS5" s="950">
        <f>IFERROR(BS6*Units,0)</f>
        <v/>
      </c>
      <c r="BT5" s="950">
        <f>IFERROR(BT6*Units,0)</f>
        <v/>
      </c>
      <c r="BU5" s="950">
        <f>IFERROR(BU6*Units,0)</f>
        <v/>
      </c>
      <c r="BV5" s="950">
        <f>IFERROR(BV6*Units,0)</f>
        <v/>
      </c>
      <c r="BW5" s="950">
        <f>IFERROR(BW6*Units,0)</f>
        <v/>
      </c>
      <c r="BX5" s="950">
        <f>IFERROR(BX6*Units,0)</f>
        <v/>
      </c>
      <c r="BY5" s="950">
        <f>IFERROR(BY6*Units,0)</f>
        <v/>
      </c>
      <c r="BZ5" s="950">
        <f>IFERROR(BZ6*Units,0)</f>
        <v/>
      </c>
      <c r="CA5" s="950">
        <f>IFERROR(CA6*Units,0)</f>
        <v/>
      </c>
      <c r="CB5" s="950">
        <f>IFERROR(CB6*Units,0)</f>
        <v/>
      </c>
      <c r="CC5" s="950">
        <f>IFERROR(CC6*Units,0)</f>
        <v/>
      </c>
      <c r="CD5" s="950">
        <f>IFERROR(CD6*Units,0)</f>
        <v/>
      </c>
      <c r="CE5" s="950">
        <f>IFERROR(CE6*Units,0)</f>
        <v/>
      </c>
      <c r="CF5" s="950">
        <f>IFERROR(CF6*Units,0)</f>
        <v/>
      </c>
      <c r="CG5" s="950">
        <f>IFERROR(CG6*Units,0)</f>
        <v/>
      </c>
      <c r="CH5" s="950">
        <f>IFERROR(CH6*Units,0)</f>
        <v/>
      </c>
      <c r="CI5" s="950">
        <f>IFERROR(CI6*Units,0)</f>
        <v/>
      </c>
      <c r="CJ5" s="950">
        <f>IFERROR(CJ6*Units,0)</f>
        <v/>
      </c>
      <c r="CK5" s="950">
        <f>IFERROR(CK6*Units,0)</f>
        <v/>
      </c>
      <c r="CL5" s="950">
        <f>IFERROR(CL6*Units,0)</f>
        <v/>
      </c>
      <c r="CM5" s="950">
        <f>IFERROR(CM6*Units,0)</f>
        <v/>
      </c>
      <c r="CN5" s="950">
        <f>IFERROR(CN6*Units,0)</f>
        <v/>
      </c>
      <c r="CO5" s="950">
        <f>IFERROR(CO6*Units,0)</f>
        <v/>
      </c>
      <c r="CP5" s="950">
        <f>IFERROR(CP6*Units,0)</f>
        <v/>
      </c>
      <c r="CQ5" s="950">
        <f>IFERROR(CQ6*Units,0)</f>
        <v/>
      </c>
      <c r="CR5" s="950">
        <f>IFERROR(CR6*Units,0)</f>
        <v/>
      </c>
      <c r="CS5" s="950">
        <f>IFERROR(CS6*Units,0)</f>
        <v/>
      </c>
      <c r="CT5" s="950">
        <f>IFERROR(CT6*Units,0)</f>
        <v/>
      </c>
      <c r="CU5" s="950">
        <f>IFERROR(CU6*Units,0)</f>
        <v/>
      </c>
      <c r="CV5" s="950">
        <f>IFERROR(CV6*Units,0)</f>
        <v/>
      </c>
      <c r="CW5" s="950">
        <f>IFERROR(CW6*Units,0)</f>
        <v/>
      </c>
      <c r="CX5" s="950">
        <f>IFERROR(CX6*Units,0)</f>
        <v/>
      </c>
      <c r="CY5" s="950">
        <f>IFERROR(CY6*Units,0)</f>
        <v/>
      </c>
      <c r="CZ5" s="950">
        <f>IFERROR(CZ6*Units,0)</f>
        <v/>
      </c>
      <c r="DA5" s="950">
        <f>IFERROR(DA6*Units,0)</f>
        <v/>
      </c>
      <c r="DB5" s="950">
        <f>IFERROR(DB6*Units,0)</f>
        <v/>
      </c>
      <c r="DC5" s="950">
        <f>IFERROR(DC6*Units,0)</f>
        <v/>
      </c>
      <c r="DD5" s="950">
        <f>IFERROR(DD6*Units,0)</f>
        <v/>
      </c>
      <c r="DE5" s="950">
        <f>IFERROR(DE6*Units,0)</f>
        <v/>
      </c>
      <c r="DF5" s="950">
        <f>IFERROR(DF6*Units,0)</f>
        <v/>
      </c>
      <c r="DG5" s="950">
        <f>IFERROR(DG6*Units,0)</f>
        <v/>
      </c>
      <c r="DH5" s="950">
        <f>IFERROR(DH6*Units,0)</f>
        <v/>
      </c>
      <c r="DI5" s="950">
        <f>IFERROR(DI6*Units,0)</f>
        <v/>
      </c>
      <c r="DJ5" s="950">
        <f>IFERROR(DJ6*Units,0)</f>
        <v/>
      </c>
      <c r="DK5" s="950">
        <f>IFERROR(DK6*Units,0)</f>
        <v/>
      </c>
      <c r="DL5" s="950">
        <f>IFERROR(DL6*Units,0)</f>
        <v/>
      </c>
      <c r="DM5" s="950">
        <f>IFERROR(DM6*Units,0)</f>
        <v/>
      </c>
      <c r="DN5" s="950">
        <f>IFERROR(DN6*Units,0)</f>
        <v/>
      </c>
      <c r="DO5" s="950">
        <f>IFERROR(DO6*Units,0)</f>
        <v/>
      </c>
      <c r="DP5" s="950">
        <f>IFERROR(DP6*Units,0)</f>
        <v/>
      </c>
      <c r="DQ5" s="950">
        <f>IFERROR(DQ6*Units,0)</f>
        <v/>
      </c>
      <c r="DR5" s="950">
        <f>IFERROR(DR6*Units,0)</f>
        <v/>
      </c>
      <c r="DS5" s="950">
        <f>IFERROR(DS6*Units,0)</f>
        <v/>
      </c>
      <c r="DT5" s="950">
        <f>IFERROR(DT6*Units,0)</f>
        <v/>
      </c>
      <c r="DU5" s="950">
        <f>IFERROR(DU6*Units,0)</f>
        <v/>
      </c>
      <c r="DV5" s="950">
        <f>IFERROR(DV6*Units,0)</f>
        <v/>
      </c>
      <c r="DW5" s="950">
        <f>IFERROR(DW6*Units,0)</f>
        <v/>
      </c>
      <c r="DX5" s="950">
        <f>IFERROR(DX6*Units,0)</f>
        <v/>
      </c>
      <c r="DY5" s="950">
        <f>IFERROR(DY6*Units,0)</f>
        <v/>
      </c>
      <c r="DZ5" s="950">
        <f>IFERROR(DZ6*Units,0)</f>
        <v/>
      </c>
      <c r="EA5" s="950">
        <f>IFERROR(EA6*Units,0)</f>
        <v/>
      </c>
      <c r="EB5" s="950">
        <f>IFERROR(EB6*Units,0)</f>
        <v/>
      </c>
      <c r="EC5" s="950">
        <f>IFERROR(EC6*Units,0)</f>
        <v/>
      </c>
      <c r="ED5" s="950">
        <f>IFERROR(ED6*Units,0)</f>
        <v/>
      </c>
      <c r="EE5" s="950">
        <f>IFERROR(EE6*Units,0)</f>
        <v/>
      </c>
      <c r="EF5" s="950">
        <f>IFERROR(EF6*Units,0)</f>
        <v/>
      </c>
      <c r="EG5" s="950">
        <f>IFERROR(EG6*Units,0)</f>
        <v/>
      </c>
      <c r="EH5" s="950">
        <f>IFERROR(EH6*Units,0)</f>
        <v/>
      </c>
      <c r="EI5" s="950">
        <f>IFERROR(EI6*Units,0)</f>
        <v/>
      </c>
      <c r="EJ5" s="950">
        <f>IFERROR(EJ6*Units,0)</f>
        <v/>
      </c>
      <c r="EK5" s="950">
        <f>IFERROR(EK6*Units,0)</f>
        <v/>
      </c>
      <c r="EL5" s="950">
        <f>IFERROR(EL6*Units,0)</f>
        <v/>
      </c>
      <c r="EM5" s="950">
        <f>IFERROR(EM6*Units,0)</f>
        <v/>
      </c>
      <c r="EN5" s="950">
        <f>IFERROR(EN6*Units,0)</f>
        <v/>
      </c>
      <c r="EO5" s="950">
        <f>IFERROR(EO6*Units,0)</f>
        <v/>
      </c>
      <c r="EP5" s="950">
        <f>IFERROR(EP6*Units,0)</f>
        <v/>
      </c>
      <c r="EQ5" s="950">
        <f>IFERROR(EQ6*Units,0)</f>
        <v/>
      </c>
      <c r="ER5" s="950">
        <f>IFERROR(ER6*Units,0)</f>
        <v/>
      </c>
      <c r="ES5" s="950">
        <f>IFERROR(ES6*Units,0)</f>
        <v/>
      </c>
      <c r="ET5" s="950">
        <f>IFERROR(ET6*Units,0)</f>
        <v/>
      </c>
      <c r="EU5" s="950">
        <f>IFERROR(EU6*Units,0)</f>
        <v/>
      </c>
      <c r="EV5" s="950">
        <f>IFERROR(EV6*Units,0)</f>
        <v/>
      </c>
    </row>
    <row r="6" ht="15" customHeight="1" s="546">
      <c r="C6" s="951">
        <f>R6</f>
        <v/>
      </c>
      <c r="E6" s="952">
        <f>COUNTIF('Consolated RR'!$F:$F,"Occupied")/Units</f>
        <v/>
      </c>
      <c r="G6" s="953">
        <f>(AVERAGEIFS($U6:$EW6,$U$2:$EW$2,G$2))</f>
        <v/>
      </c>
      <c r="H6" s="953">
        <f>(AVERAGEIFS($U6:$EW6,$U$2:$EW$2,H$2))</f>
        <v/>
      </c>
      <c r="I6" s="953">
        <f>(AVERAGEIFS($U6:$EW6,$U$2:$EW$2,I$2))</f>
        <v/>
      </c>
      <c r="J6" s="953">
        <f>(AVERAGEIFS($U6:$EW6,$U$2:$EW$2,J$2))</f>
        <v/>
      </c>
      <c r="K6" s="953">
        <f>(AVERAGEIFS($U6:$EW6,$U$2:$EW$2,K$2))</f>
        <v/>
      </c>
      <c r="L6" s="953">
        <f>(AVERAGEIFS($U6:$EW6,$U$2:$EW$2,L$2))</f>
        <v/>
      </c>
      <c r="M6" s="953">
        <f>(AVERAGEIFS($U6:$EW6,$U$2:$EW$2,M$2))</f>
        <v/>
      </c>
      <c r="N6" s="953">
        <f>(AVERAGEIFS($U6:$EW6,$U$2:$EW$2,N$2))</f>
        <v/>
      </c>
      <c r="O6" s="953">
        <f>(AVERAGEIFS($U6:$EW6,$U$2:$EW$2,O$2))</f>
        <v/>
      </c>
      <c r="P6" s="954">
        <f>(AVERAGEIFS($U6:$EW6,$U$2:$EW$2,P$2))</f>
        <v/>
      </c>
      <c r="R6" s="759" t="inlineStr">
        <is>
          <t>Occupancy</t>
        </is>
      </c>
      <c r="T6" s="950" t="n"/>
      <c r="U6" s="953">
        <f>IFERROR(INDEX(Inputs!$M$15:$M$25,MATCH('Cash Flows - Outlier'!U$2,Inputs!$L$15:$L$25)),0)</f>
        <v/>
      </c>
      <c r="V6" s="953">
        <f>IFERROR(INDEX(Inputs!$M$15:$M$25,MATCH('Cash Flows - Outlier'!V$2,Inputs!$L$15:$L$25)),0)</f>
        <v/>
      </c>
      <c r="W6" s="953">
        <f>IFERROR(INDEX(Inputs!$M$15:$M$25,MATCH('Cash Flows - Outlier'!W$2,Inputs!$L$15:$L$25)),0)</f>
        <v/>
      </c>
      <c r="X6" s="953">
        <f>IFERROR(INDEX(Inputs!$M$15:$M$25,MATCH('Cash Flows - Outlier'!X$2,Inputs!$L$15:$L$25)),0)</f>
        <v/>
      </c>
      <c r="Y6" s="953">
        <f>IFERROR(INDEX(Inputs!$M$15:$M$25,MATCH('Cash Flows - Outlier'!Y$2,Inputs!$L$15:$L$25)),0)</f>
        <v/>
      </c>
      <c r="Z6" s="953">
        <f>IFERROR(INDEX(Inputs!$M$15:$M$25,MATCH('Cash Flows - Outlier'!Z$2,Inputs!$L$15:$L$25)),0)</f>
        <v/>
      </c>
      <c r="AA6" s="953">
        <f>IFERROR(INDEX(Inputs!$M$15:$M$25,MATCH('Cash Flows - Outlier'!AA$2,Inputs!$L$15:$L$25)),0)</f>
        <v/>
      </c>
      <c r="AB6" s="953">
        <f>IFERROR(INDEX(Inputs!$M$15:$M$25,MATCH('Cash Flows - Outlier'!AB$2,Inputs!$L$15:$L$25)),0)</f>
        <v/>
      </c>
      <c r="AC6" s="953">
        <f>IFERROR(INDEX(Inputs!$M$15:$M$25,MATCH('Cash Flows - Outlier'!AC$2,Inputs!$L$15:$L$25)),0)</f>
        <v/>
      </c>
      <c r="AD6" s="953">
        <f>IFERROR(INDEX(Inputs!$M$15:$M$25,MATCH('Cash Flows - Outlier'!AD$2,Inputs!$L$15:$L$25)),0)</f>
        <v/>
      </c>
      <c r="AE6" s="953">
        <f>IFERROR(INDEX(Inputs!$M$15:$M$25,MATCH('Cash Flows - Outlier'!AE$2,Inputs!$L$15:$L$25)),0)</f>
        <v/>
      </c>
      <c r="AF6" s="953">
        <f>IFERROR(INDEX(Inputs!$M$15:$M$25,MATCH('Cash Flows - Outlier'!AF$2,Inputs!$L$15:$L$25)),0)</f>
        <v/>
      </c>
      <c r="AG6" s="953">
        <f>IFERROR(INDEX(Inputs!$M$15:$M$25,MATCH('Cash Flows - Outlier'!AG$2,Inputs!$L$15:$L$25)),0)</f>
        <v/>
      </c>
      <c r="AH6" s="953">
        <f>IFERROR(INDEX(Inputs!$M$15:$M$25,MATCH('Cash Flows - Outlier'!AH$2,Inputs!$L$15:$L$25)),0)</f>
        <v/>
      </c>
      <c r="AI6" s="953">
        <f>IFERROR(INDEX(Inputs!$M$15:$M$25,MATCH('Cash Flows - Outlier'!AI$2,Inputs!$L$15:$L$25)),0)</f>
        <v/>
      </c>
      <c r="AJ6" s="953">
        <f>IFERROR(INDEX(Inputs!$M$15:$M$25,MATCH('Cash Flows - Outlier'!AJ$2,Inputs!$L$15:$L$25)),0)</f>
        <v/>
      </c>
      <c r="AK6" s="953">
        <f>IFERROR(INDEX(Inputs!$M$15:$M$25,MATCH('Cash Flows - Outlier'!AK$2,Inputs!$L$15:$L$25)),0)</f>
        <v/>
      </c>
      <c r="AL6" s="953">
        <f>IFERROR(INDEX(Inputs!$M$15:$M$25,MATCH('Cash Flows - Outlier'!AL$2,Inputs!$L$15:$L$25)),0)</f>
        <v/>
      </c>
      <c r="AM6" s="953">
        <f>IFERROR(INDEX(Inputs!$M$15:$M$25,MATCH('Cash Flows - Outlier'!AM$2,Inputs!$L$15:$L$25)),0)</f>
        <v/>
      </c>
      <c r="AN6" s="953">
        <f>IFERROR(INDEX(Inputs!$M$15:$M$25,MATCH('Cash Flows - Outlier'!AN$2,Inputs!$L$15:$L$25)),0)</f>
        <v/>
      </c>
      <c r="AO6" s="953">
        <f>IFERROR(INDEX(Inputs!$M$15:$M$25,MATCH('Cash Flows - Outlier'!AO$2,Inputs!$L$15:$L$25)),0)</f>
        <v/>
      </c>
      <c r="AP6" s="953">
        <f>IFERROR(INDEX(Inputs!$M$15:$M$25,MATCH('Cash Flows - Outlier'!AP$2,Inputs!$L$15:$L$25)),0)</f>
        <v/>
      </c>
      <c r="AQ6" s="953">
        <f>IFERROR(INDEX(Inputs!$M$15:$M$25,MATCH('Cash Flows - Outlier'!AQ$2,Inputs!$L$15:$L$25)),0)</f>
        <v/>
      </c>
      <c r="AR6" s="953">
        <f>IFERROR(INDEX(Inputs!$M$15:$M$25,MATCH('Cash Flows - Outlier'!AR$2,Inputs!$L$15:$L$25)),0)</f>
        <v/>
      </c>
      <c r="AS6" s="953">
        <f>IFERROR(INDEX(Inputs!$M$15:$M$25,MATCH('Cash Flows - Outlier'!AS$2,Inputs!$L$15:$L$25)),0)</f>
        <v/>
      </c>
      <c r="AT6" s="953">
        <f>IFERROR(INDEX(Inputs!$M$15:$M$25,MATCH('Cash Flows - Outlier'!AT$2,Inputs!$L$15:$L$25)),0)</f>
        <v/>
      </c>
      <c r="AU6" s="953">
        <f>IFERROR(INDEX(Inputs!$M$15:$M$25,MATCH('Cash Flows - Outlier'!AU$2,Inputs!$L$15:$L$25)),0)</f>
        <v/>
      </c>
      <c r="AV6" s="953">
        <f>IFERROR(INDEX(Inputs!$M$15:$M$25,MATCH('Cash Flows - Outlier'!AV$2,Inputs!$L$15:$L$25)),0)</f>
        <v/>
      </c>
      <c r="AW6" s="953">
        <f>IFERROR(INDEX(Inputs!$M$15:$M$25,MATCH('Cash Flows - Outlier'!AW$2,Inputs!$L$15:$L$25)),0)</f>
        <v/>
      </c>
      <c r="AX6" s="953">
        <f>IFERROR(INDEX(Inputs!$M$15:$M$25,MATCH('Cash Flows - Outlier'!AX$2,Inputs!$L$15:$L$25)),0)</f>
        <v/>
      </c>
      <c r="AY6" s="953">
        <f>IFERROR(INDEX(Inputs!$M$15:$M$25,MATCH('Cash Flows - Outlier'!AY$2,Inputs!$L$15:$L$25)),0)</f>
        <v/>
      </c>
      <c r="AZ6" s="953">
        <f>IFERROR(INDEX(Inputs!$M$15:$M$25,MATCH('Cash Flows - Outlier'!AZ$2,Inputs!$L$15:$L$25)),0)</f>
        <v/>
      </c>
      <c r="BA6" s="953">
        <f>IFERROR(INDEX(Inputs!$M$15:$M$25,MATCH('Cash Flows - Outlier'!BA$2,Inputs!$L$15:$L$25)),0)</f>
        <v/>
      </c>
      <c r="BB6" s="953">
        <f>IFERROR(INDEX(Inputs!$M$15:$M$25,MATCH('Cash Flows - Outlier'!BB$2,Inputs!$L$15:$L$25)),0)</f>
        <v/>
      </c>
      <c r="BC6" s="953">
        <f>IFERROR(INDEX(Inputs!$M$15:$M$25,MATCH('Cash Flows - Outlier'!BC$2,Inputs!$L$15:$L$25)),0)</f>
        <v/>
      </c>
      <c r="BD6" s="953">
        <f>IFERROR(INDEX(Inputs!$M$15:$M$25,MATCH('Cash Flows - Outlier'!BD$2,Inputs!$L$15:$L$25)),0)</f>
        <v/>
      </c>
      <c r="BE6" s="953">
        <f>IFERROR(INDEX(Inputs!$M$15:$M$25,MATCH('Cash Flows - Outlier'!BE$2,Inputs!$L$15:$L$25)),0)</f>
        <v/>
      </c>
      <c r="BF6" s="953">
        <f>IFERROR(INDEX(Inputs!$M$15:$M$25,MATCH('Cash Flows - Outlier'!BF$2,Inputs!$L$15:$L$25)),0)</f>
        <v/>
      </c>
      <c r="BG6" s="953">
        <f>IFERROR(INDEX(Inputs!$M$15:$M$25,MATCH('Cash Flows - Outlier'!BG$2,Inputs!$L$15:$L$25)),0)</f>
        <v/>
      </c>
      <c r="BH6" s="953">
        <f>IFERROR(INDEX(Inputs!$M$15:$M$25,MATCH('Cash Flows - Outlier'!BH$2,Inputs!$L$15:$L$25)),0)</f>
        <v/>
      </c>
      <c r="BI6" s="953">
        <f>IFERROR(INDEX(Inputs!$M$15:$M$25,MATCH('Cash Flows - Outlier'!BI$2,Inputs!$L$15:$L$25)),0)</f>
        <v/>
      </c>
      <c r="BJ6" s="953">
        <f>IFERROR(INDEX(Inputs!$M$15:$M$25,MATCH('Cash Flows - Outlier'!BJ$2,Inputs!$L$15:$L$25)),0)</f>
        <v/>
      </c>
      <c r="BK6" s="953">
        <f>IFERROR(INDEX(Inputs!$M$15:$M$25,MATCH('Cash Flows - Outlier'!BK$2,Inputs!$L$15:$L$25)),0)</f>
        <v/>
      </c>
      <c r="BL6" s="953">
        <f>IFERROR(INDEX(Inputs!$M$15:$M$25,MATCH('Cash Flows - Outlier'!BL$2,Inputs!$L$15:$L$25)),0)</f>
        <v/>
      </c>
      <c r="BM6" s="953">
        <f>IFERROR(INDEX(Inputs!$M$15:$M$25,MATCH('Cash Flows - Outlier'!BM$2,Inputs!$L$15:$L$25)),0)</f>
        <v/>
      </c>
      <c r="BN6" s="953">
        <f>IFERROR(INDEX(Inputs!$M$15:$M$25,MATCH('Cash Flows - Outlier'!BN$2,Inputs!$L$15:$L$25)),0)</f>
        <v/>
      </c>
      <c r="BO6" s="953">
        <f>IFERROR(INDEX(Inputs!$M$15:$M$25,MATCH('Cash Flows - Outlier'!BO$2,Inputs!$L$15:$L$25)),0)</f>
        <v/>
      </c>
      <c r="BP6" s="953">
        <f>IFERROR(INDEX(Inputs!$M$15:$M$25,MATCH('Cash Flows - Outlier'!BP$2,Inputs!$L$15:$L$25)),0)</f>
        <v/>
      </c>
      <c r="BQ6" s="953">
        <f>IFERROR(INDEX(Inputs!$M$15:$M$25,MATCH('Cash Flows - Outlier'!BQ$2,Inputs!$L$15:$L$25)),0)</f>
        <v/>
      </c>
      <c r="BR6" s="953">
        <f>IFERROR(INDEX(Inputs!$M$15:$M$25,MATCH('Cash Flows - Outlier'!BR$2,Inputs!$L$15:$L$25)),0)</f>
        <v/>
      </c>
      <c r="BS6" s="953">
        <f>IFERROR(INDEX(Inputs!$M$15:$M$25,MATCH('Cash Flows - Outlier'!BS$2,Inputs!$L$15:$L$25)),0)</f>
        <v/>
      </c>
      <c r="BT6" s="953">
        <f>IFERROR(INDEX(Inputs!$M$15:$M$25,MATCH('Cash Flows - Outlier'!BT$2,Inputs!$L$15:$L$25)),0)</f>
        <v/>
      </c>
      <c r="BU6" s="953">
        <f>IFERROR(INDEX(Inputs!$M$15:$M$25,MATCH('Cash Flows - Outlier'!BU$2,Inputs!$L$15:$L$25)),0)</f>
        <v/>
      </c>
      <c r="BV6" s="953">
        <f>IFERROR(INDEX(Inputs!$M$15:$M$25,MATCH('Cash Flows - Outlier'!BV$2,Inputs!$L$15:$L$25)),0)</f>
        <v/>
      </c>
      <c r="BW6" s="953">
        <f>IFERROR(INDEX(Inputs!$M$15:$M$25,MATCH('Cash Flows - Outlier'!BW$2,Inputs!$L$15:$L$25)),0)</f>
        <v/>
      </c>
      <c r="BX6" s="953">
        <f>IFERROR(INDEX(Inputs!$M$15:$M$25,MATCH('Cash Flows - Outlier'!BX$2,Inputs!$L$15:$L$25)),0)</f>
        <v/>
      </c>
      <c r="BY6" s="953">
        <f>IFERROR(INDEX(Inputs!$M$15:$M$25,MATCH('Cash Flows - Outlier'!BY$2,Inputs!$L$15:$L$25)),0)</f>
        <v/>
      </c>
      <c r="BZ6" s="953">
        <f>IFERROR(INDEX(Inputs!$M$15:$M$25,MATCH('Cash Flows - Outlier'!BZ$2,Inputs!$L$15:$L$25)),0)</f>
        <v/>
      </c>
      <c r="CA6" s="953">
        <f>IFERROR(INDEX(Inputs!$M$15:$M$25,MATCH('Cash Flows - Outlier'!CA$2,Inputs!$L$15:$L$25)),0)</f>
        <v/>
      </c>
      <c r="CB6" s="953">
        <f>IFERROR(INDEX(Inputs!$M$15:$M$25,MATCH('Cash Flows - Outlier'!CB$2,Inputs!$L$15:$L$25)),0)</f>
        <v/>
      </c>
      <c r="CC6" s="953">
        <f>IFERROR(INDEX(Inputs!$M$15:$M$25,MATCH('Cash Flows - Outlier'!CC$2,Inputs!$L$15:$L$25)),0)</f>
        <v/>
      </c>
      <c r="CD6" s="953">
        <f>IFERROR(INDEX(Inputs!$M$15:$M$25,MATCH('Cash Flows - Outlier'!CD$2,Inputs!$L$15:$L$25)),0)</f>
        <v/>
      </c>
      <c r="CE6" s="953">
        <f>IFERROR(INDEX(Inputs!$M$15:$M$25,MATCH('Cash Flows - Outlier'!CE$2,Inputs!$L$15:$L$25)),0)</f>
        <v/>
      </c>
      <c r="CF6" s="953">
        <f>IFERROR(INDEX(Inputs!$M$15:$M$25,MATCH('Cash Flows - Outlier'!CF$2,Inputs!$L$15:$L$25)),0)</f>
        <v/>
      </c>
      <c r="CG6" s="953">
        <f>IFERROR(INDEX(Inputs!$M$15:$M$25,MATCH('Cash Flows - Outlier'!CG$2,Inputs!$L$15:$L$25)),0)</f>
        <v/>
      </c>
      <c r="CH6" s="953">
        <f>IFERROR(INDEX(Inputs!$M$15:$M$25,MATCH('Cash Flows - Outlier'!CH$2,Inputs!$L$15:$L$25)),0)</f>
        <v/>
      </c>
      <c r="CI6" s="953">
        <f>IFERROR(INDEX(Inputs!$M$15:$M$25,MATCH('Cash Flows - Outlier'!CI$2,Inputs!$L$15:$L$25)),0)</f>
        <v/>
      </c>
      <c r="CJ6" s="953">
        <f>IFERROR(INDEX(Inputs!$M$15:$M$25,MATCH('Cash Flows - Outlier'!CJ$2,Inputs!$L$15:$L$25)),0)</f>
        <v/>
      </c>
      <c r="CK6" s="953">
        <f>IFERROR(INDEX(Inputs!$M$15:$M$25,MATCH('Cash Flows - Outlier'!CK$2,Inputs!$L$15:$L$25)),0)</f>
        <v/>
      </c>
      <c r="CL6" s="953">
        <f>IFERROR(INDEX(Inputs!$M$15:$M$25,MATCH('Cash Flows - Outlier'!CL$2,Inputs!$L$15:$L$25)),0)</f>
        <v/>
      </c>
      <c r="CM6" s="953">
        <f>IFERROR(INDEX(Inputs!$M$15:$M$25,MATCH('Cash Flows - Outlier'!CM$2,Inputs!$L$15:$L$25)),0)</f>
        <v/>
      </c>
      <c r="CN6" s="953">
        <f>IFERROR(INDEX(Inputs!$M$15:$M$25,MATCH('Cash Flows - Outlier'!CN$2,Inputs!$L$15:$L$25)),0)</f>
        <v/>
      </c>
      <c r="CO6" s="953">
        <f>IFERROR(INDEX(Inputs!$M$15:$M$25,MATCH('Cash Flows - Outlier'!CO$2,Inputs!$L$15:$L$25)),0)</f>
        <v/>
      </c>
      <c r="CP6" s="953">
        <f>IFERROR(INDEX(Inputs!$M$15:$M$25,MATCH('Cash Flows - Outlier'!CP$2,Inputs!$L$15:$L$25)),0)</f>
        <v/>
      </c>
      <c r="CQ6" s="953">
        <f>IFERROR(INDEX(Inputs!$M$15:$M$25,MATCH('Cash Flows - Outlier'!CQ$2,Inputs!$L$15:$L$25)),0)</f>
        <v/>
      </c>
      <c r="CR6" s="953">
        <f>IFERROR(INDEX(Inputs!$M$15:$M$25,MATCH('Cash Flows - Outlier'!CR$2,Inputs!$L$15:$L$25)),0)</f>
        <v/>
      </c>
      <c r="CS6" s="953">
        <f>IFERROR(INDEX(Inputs!$M$15:$M$25,MATCH('Cash Flows - Outlier'!CS$2,Inputs!$L$15:$L$25)),0)</f>
        <v/>
      </c>
      <c r="CT6" s="953">
        <f>IFERROR(INDEX(Inputs!$M$15:$M$25,MATCH('Cash Flows - Outlier'!CT$2,Inputs!$L$15:$L$25)),0)</f>
        <v/>
      </c>
      <c r="CU6" s="953">
        <f>IFERROR(INDEX(Inputs!$M$15:$M$25,MATCH('Cash Flows - Outlier'!CU$2,Inputs!$L$15:$L$25)),0)</f>
        <v/>
      </c>
      <c r="CV6" s="953">
        <f>IFERROR(INDEX(Inputs!$M$15:$M$25,MATCH('Cash Flows - Outlier'!CV$2,Inputs!$L$15:$L$25)),0)</f>
        <v/>
      </c>
      <c r="CW6" s="953">
        <f>IFERROR(INDEX(Inputs!$M$15:$M$25,MATCH('Cash Flows - Outlier'!CW$2,Inputs!$L$15:$L$25)),0)</f>
        <v/>
      </c>
      <c r="CX6" s="953">
        <f>IFERROR(INDEX(Inputs!$M$15:$M$25,MATCH('Cash Flows - Outlier'!CX$2,Inputs!$L$15:$L$25)),0)</f>
        <v/>
      </c>
      <c r="CY6" s="953">
        <f>IFERROR(INDEX(Inputs!$M$15:$M$25,MATCH('Cash Flows - Outlier'!CY$2,Inputs!$L$15:$L$25)),0)</f>
        <v/>
      </c>
      <c r="CZ6" s="953">
        <f>IFERROR(INDEX(Inputs!$M$15:$M$25,MATCH('Cash Flows - Outlier'!CZ$2,Inputs!$L$15:$L$25)),0)</f>
        <v/>
      </c>
      <c r="DA6" s="953">
        <f>IFERROR(INDEX(Inputs!$M$15:$M$25,MATCH('Cash Flows - Outlier'!DA$2,Inputs!$L$15:$L$25)),0)</f>
        <v/>
      </c>
      <c r="DB6" s="953">
        <f>IFERROR(INDEX(Inputs!$M$15:$M$25,MATCH('Cash Flows - Outlier'!DB$2,Inputs!$L$15:$L$25)),0)</f>
        <v/>
      </c>
      <c r="DC6" s="953">
        <f>IFERROR(INDEX(Inputs!$M$15:$M$25,MATCH('Cash Flows - Outlier'!DC$2,Inputs!$L$15:$L$25)),0)</f>
        <v/>
      </c>
      <c r="DD6" s="953">
        <f>IFERROR(INDEX(Inputs!$M$15:$M$25,MATCH('Cash Flows - Outlier'!DD$2,Inputs!$L$15:$L$25)),0)</f>
        <v/>
      </c>
      <c r="DE6" s="953">
        <f>IFERROR(INDEX(Inputs!$M$15:$M$25,MATCH('Cash Flows - Outlier'!DE$2,Inputs!$L$15:$L$25)),0)</f>
        <v/>
      </c>
      <c r="DF6" s="953">
        <f>IFERROR(INDEX(Inputs!$M$15:$M$25,MATCH('Cash Flows - Outlier'!DF$2,Inputs!$L$15:$L$25)),0)</f>
        <v/>
      </c>
      <c r="DG6" s="953">
        <f>IFERROR(INDEX(Inputs!$M$15:$M$25,MATCH('Cash Flows - Outlier'!DG$2,Inputs!$L$15:$L$25)),0)</f>
        <v/>
      </c>
      <c r="DH6" s="953">
        <f>IFERROR(INDEX(Inputs!$M$15:$M$25,MATCH('Cash Flows - Outlier'!DH$2,Inputs!$L$15:$L$25)),0)</f>
        <v/>
      </c>
      <c r="DI6" s="953">
        <f>IFERROR(INDEX(Inputs!$M$15:$M$25,MATCH('Cash Flows - Outlier'!DI$2,Inputs!$L$15:$L$25)),0)</f>
        <v/>
      </c>
      <c r="DJ6" s="953">
        <f>IFERROR(INDEX(Inputs!$M$15:$M$25,MATCH('Cash Flows - Outlier'!DJ$2,Inputs!$L$15:$L$25)),0)</f>
        <v/>
      </c>
      <c r="DK6" s="953">
        <f>IFERROR(INDEX(Inputs!$M$15:$M$25,MATCH('Cash Flows - Outlier'!DK$2,Inputs!$L$15:$L$25)),0)</f>
        <v/>
      </c>
      <c r="DL6" s="953">
        <f>IFERROR(INDEX(Inputs!$M$15:$M$25,MATCH('Cash Flows - Outlier'!DL$2,Inputs!$L$15:$L$25)),0)</f>
        <v/>
      </c>
      <c r="DM6" s="953">
        <f>IFERROR(INDEX(Inputs!$M$15:$M$25,MATCH('Cash Flows - Outlier'!DM$2,Inputs!$L$15:$L$25)),0)</f>
        <v/>
      </c>
      <c r="DN6" s="953">
        <f>IFERROR(INDEX(Inputs!$M$15:$M$25,MATCH('Cash Flows - Outlier'!DN$2,Inputs!$L$15:$L$25)),0)</f>
        <v/>
      </c>
      <c r="DO6" s="953">
        <f>IFERROR(INDEX(Inputs!$M$15:$M$25,MATCH('Cash Flows - Outlier'!DO$2,Inputs!$L$15:$L$25)),0)</f>
        <v/>
      </c>
      <c r="DP6" s="953">
        <f>IFERROR(INDEX(Inputs!$M$15:$M$25,MATCH('Cash Flows - Outlier'!DP$2,Inputs!$L$15:$L$25)),0)</f>
        <v/>
      </c>
      <c r="DQ6" s="953">
        <f>IFERROR(INDEX(Inputs!$M$15:$M$25,MATCH('Cash Flows - Outlier'!DQ$2,Inputs!$L$15:$L$25)),0)</f>
        <v/>
      </c>
      <c r="DR6" s="953">
        <f>IFERROR(INDEX(Inputs!$M$15:$M$25,MATCH('Cash Flows - Outlier'!DR$2,Inputs!$L$15:$L$25)),0)</f>
        <v/>
      </c>
      <c r="DS6" s="953">
        <f>IFERROR(INDEX(Inputs!$M$15:$M$25,MATCH('Cash Flows - Outlier'!DS$2,Inputs!$L$15:$L$25)),0)</f>
        <v/>
      </c>
      <c r="DT6" s="953">
        <f>IFERROR(INDEX(Inputs!$M$15:$M$25,MATCH('Cash Flows - Outlier'!DT$2,Inputs!$L$15:$L$25)),0)</f>
        <v/>
      </c>
      <c r="DU6" s="953">
        <f>IFERROR(INDEX(Inputs!$M$15:$M$25,MATCH('Cash Flows - Outlier'!DU$2,Inputs!$L$15:$L$25)),0)</f>
        <v/>
      </c>
      <c r="DV6" s="953">
        <f>IFERROR(INDEX(Inputs!$M$15:$M$25,MATCH('Cash Flows - Outlier'!DV$2,Inputs!$L$15:$L$25)),0)</f>
        <v/>
      </c>
      <c r="DW6" s="953">
        <f>IFERROR(INDEX(Inputs!$M$15:$M$25,MATCH('Cash Flows - Outlier'!DW$2,Inputs!$L$15:$L$25)),0)</f>
        <v/>
      </c>
      <c r="DX6" s="953">
        <f>IFERROR(INDEX(Inputs!$M$15:$M$25,MATCH('Cash Flows - Outlier'!DX$2,Inputs!$L$15:$L$25)),0)</f>
        <v/>
      </c>
      <c r="DY6" s="953">
        <f>IFERROR(INDEX(Inputs!$M$15:$M$25,MATCH('Cash Flows - Outlier'!DY$2,Inputs!$L$15:$L$25)),0)</f>
        <v/>
      </c>
      <c r="DZ6" s="953">
        <f>IFERROR(INDEX(Inputs!$M$15:$M$25,MATCH('Cash Flows - Outlier'!DZ$2,Inputs!$L$15:$L$25)),0)</f>
        <v/>
      </c>
      <c r="EA6" s="953">
        <f>IFERROR(INDEX(Inputs!$M$15:$M$25,MATCH('Cash Flows - Outlier'!EA$2,Inputs!$L$15:$L$25)),0)</f>
        <v/>
      </c>
      <c r="EB6" s="953">
        <f>IFERROR(INDEX(Inputs!$M$15:$M$25,MATCH('Cash Flows - Outlier'!EB$2,Inputs!$L$15:$L$25)),0)</f>
        <v/>
      </c>
      <c r="EC6" s="953">
        <f>IFERROR(INDEX(Inputs!$M$15:$M$25,MATCH('Cash Flows - Outlier'!EC$2,Inputs!$L$15:$L$25)),0)</f>
        <v/>
      </c>
      <c r="ED6" s="953">
        <f>IFERROR(INDEX(Inputs!$M$15:$M$25,MATCH('Cash Flows - Outlier'!ED$2,Inputs!$L$15:$L$25)),0)</f>
        <v/>
      </c>
      <c r="EE6" s="953">
        <f>IFERROR(INDEX(Inputs!$M$15:$M$25,MATCH('Cash Flows - Outlier'!EE$2,Inputs!$L$15:$L$25)),0)</f>
        <v/>
      </c>
      <c r="EF6" s="953">
        <f>IFERROR(INDEX(Inputs!$M$15:$M$25,MATCH('Cash Flows - Outlier'!EF$2,Inputs!$L$15:$L$25)),0)</f>
        <v/>
      </c>
      <c r="EG6" s="953">
        <f>IFERROR(INDEX(Inputs!$M$15:$M$25,MATCH('Cash Flows - Outlier'!EG$2,Inputs!$L$15:$L$25)),0)</f>
        <v/>
      </c>
      <c r="EH6" s="953">
        <f>IFERROR(INDEX(Inputs!$M$15:$M$25,MATCH('Cash Flows - Outlier'!EH$2,Inputs!$L$15:$L$25)),0)</f>
        <v/>
      </c>
      <c r="EI6" s="953">
        <f>IFERROR(INDEX(Inputs!$M$15:$M$25,MATCH('Cash Flows - Outlier'!EI$2,Inputs!$L$15:$L$25)),0)</f>
        <v/>
      </c>
      <c r="EJ6" s="953">
        <f>IFERROR(INDEX(Inputs!$M$15:$M$25,MATCH('Cash Flows - Outlier'!EJ$2,Inputs!$L$15:$L$25)),0)</f>
        <v/>
      </c>
      <c r="EK6" s="953">
        <f>IFERROR(INDEX(Inputs!$M$15:$M$25,MATCH('Cash Flows - Outlier'!EK$2,Inputs!$L$15:$L$25)),0)</f>
        <v/>
      </c>
      <c r="EL6" s="953">
        <f>IFERROR(INDEX(Inputs!$M$15:$M$25,MATCH('Cash Flows - Outlier'!EL$2,Inputs!$L$15:$L$25)),0)</f>
        <v/>
      </c>
      <c r="EM6" s="953">
        <f>IFERROR(INDEX(Inputs!$M$15:$M$25,MATCH('Cash Flows - Outlier'!EM$2,Inputs!$L$15:$L$25)),0)</f>
        <v/>
      </c>
      <c r="EN6" s="953">
        <f>IFERROR(INDEX(Inputs!$M$15:$M$25,MATCH('Cash Flows - Outlier'!EN$2,Inputs!$L$15:$L$25)),0)</f>
        <v/>
      </c>
      <c r="EO6" s="953">
        <f>IFERROR(INDEX(Inputs!$M$15:$M$25,MATCH('Cash Flows - Outlier'!EO$2,Inputs!$L$15:$L$25)),0)</f>
        <v/>
      </c>
      <c r="EP6" s="953">
        <f>IFERROR(INDEX(Inputs!$M$15:$M$25,MATCH('Cash Flows - Outlier'!EP$2,Inputs!$L$15:$L$25)),0)</f>
        <v/>
      </c>
      <c r="EQ6" s="953">
        <f>IFERROR(INDEX(Inputs!$M$15:$M$25,MATCH('Cash Flows - Outlier'!EQ$2,Inputs!$L$15:$L$25)),0)</f>
        <v/>
      </c>
      <c r="ER6" s="953">
        <f>IFERROR(INDEX(Inputs!$M$15:$M$25,MATCH('Cash Flows - Outlier'!ER$2,Inputs!$L$15:$L$25)),0)</f>
        <v/>
      </c>
      <c r="ES6" s="953">
        <f>IFERROR(INDEX(Inputs!$M$15:$M$25,MATCH('Cash Flows - Outlier'!ES$2,Inputs!$L$15:$L$25)),0)</f>
        <v/>
      </c>
      <c r="ET6" s="953">
        <f>IFERROR(INDEX(Inputs!$M$15:$M$25,MATCH('Cash Flows - Outlier'!ET$2,Inputs!$L$15:$L$25)),0)</f>
        <v/>
      </c>
      <c r="EU6" s="953">
        <f>IFERROR(INDEX(Inputs!$M$15:$M$25,MATCH('Cash Flows - Outlier'!EU$2,Inputs!$L$15:$L$25)),0)</f>
        <v/>
      </c>
      <c r="EV6" s="953">
        <f>IFERROR(INDEX(Inputs!$M$15:$M$25,MATCH('Cash Flows - Outlier'!EV$2,Inputs!$L$15:$L$25)),0)</f>
        <v/>
      </c>
    </row>
    <row r="7" ht="15" customHeight="1" s="546">
      <c r="C7" s="951">
        <f>R7</f>
        <v/>
      </c>
      <c r="E7" s="955">
        <f>Inputs!P11</f>
        <v/>
      </c>
      <c r="G7" s="956">
        <f>(AVERAGEIFS($U7:$EW7,$U$2:$EW$2,G$2))</f>
        <v/>
      </c>
      <c r="H7" s="956">
        <f>(AVERAGEIFS($U7:$EW7,$U$2:$EW$2,H$2))</f>
        <v/>
      </c>
      <c r="I7" s="956">
        <f>(AVERAGEIFS($U7:$EW7,$U$2:$EW$2,I$2))</f>
        <v/>
      </c>
      <c r="J7" s="956">
        <f>(AVERAGEIFS($U7:$EW7,$U$2:$EW$2,J$2))</f>
        <v/>
      </c>
      <c r="K7" s="956">
        <f>(AVERAGEIFS($U7:$EW7,$U$2:$EW$2,K$2))</f>
        <v/>
      </c>
      <c r="L7" s="956">
        <f>(AVERAGEIFS($U7:$EW7,$U$2:$EW$2,L$2))</f>
        <v/>
      </c>
      <c r="M7" s="956">
        <f>(AVERAGEIFS($U7:$EW7,$U$2:$EW$2,M$2))</f>
        <v/>
      </c>
      <c r="N7" s="956">
        <f>(AVERAGEIFS($U7:$EW7,$U$2:$EW$2,N$2))</f>
        <v/>
      </c>
      <c r="O7" s="956">
        <f>(AVERAGEIFS($U7:$EW7,$U$2:$EW$2,O$2))</f>
        <v/>
      </c>
      <c r="P7" s="957">
        <f>(AVERAGEIFS($U7:$EW7,$U$2:$EW$2,P$2))</f>
        <v/>
      </c>
      <c r="R7" s="759" t="inlineStr">
        <is>
          <t>Effective Rent/Month</t>
        </is>
      </c>
      <c r="T7" s="958" t="n"/>
      <c r="U7" s="956">
        <f>Inputs!$Q$11</f>
        <v/>
      </c>
      <c r="V7" s="956">
        <f>IFERROR(U7*(1+INDEX(Inputs!$N$15:$N$25,MATCH('Cash Flows - Outlier'!V$2,Inputs!$L$15:$L$25))/12),0)</f>
        <v/>
      </c>
      <c r="W7" s="956">
        <f>IFERROR(V7*(1+INDEX(Inputs!$N$15:$N$25,MATCH('Cash Flows - Outlier'!W$2,Inputs!$L$15:$L$25))/12),0)</f>
        <v/>
      </c>
      <c r="X7" s="956">
        <f>IFERROR(W7*(1+INDEX(Inputs!$N$15:$N$25,MATCH('Cash Flows - Outlier'!X$2,Inputs!$L$15:$L$25))/12),0)</f>
        <v/>
      </c>
      <c r="Y7" s="956">
        <f>IFERROR(X7*(1+INDEX(Inputs!$N$15:$N$25,MATCH('Cash Flows - Outlier'!Y$2,Inputs!$L$15:$L$25))/12),0)</f>
        <v/>
      </c>
      <c r="Z7" s="956">
        <f>IFERROR(Y7*(1+INDEX(Inputs!$N$15:$N$25,MATCH('Cash Flows - Outlier'!Z$2,Inputs!$L$15:$L$25))/12),0)</f>
        <v/>
      </c>
      <c r="AA7" s="956">
        <f>IFERROR(Z7*(1+INDEX(Inputs!$N$15:$N$25,MATCH('Cash Flows - Outlier'!AA$2,Inputs!$L$15:$L$25))/12),0)</f>
        <v/>
      </c>
      <c r="AB7" s="956">
        <f>IFERROR(AA7*(1+INDEX(Inputs!$N$15:$N$25,MATCH('Cash Flows - Outlier'!AB$2,Inputs!$L$15:$L$25))/12),0)</f>
        <v/>
      </c>
      <c r="AC7" s="956">
        <f>IFERROR(AB7*(1+INDEX(Inputs!$N$15:$N$25,MATCH('Cash Flows - Outlier'!AC$2,Inputs!$L$15:$L$25))/12),0)</f>
        <v/>
      </c>
      <c r="AD7" s="956">
        <f>IFERROR(AC7*(1+INDEX(Inputs!$N$15:$N$25,MATCH('Cash Flows - Outlier'!AD$2,Inputs!$L$15:$L$25))/12),0)</f>
        <v/>
      </c>
      <c r="AE7" s="956">
        <f>IFERROR(AD7*(1+INDEX(Inputs!$N$15:$N$25,MATCH('Cash Flows - Outlier'!AE$2,Inputs!$L$15:$L$25))/12),0)</f>
        <v/>
      </c>
      <c r="AF7" s="956">
        <f>IFERROR(AE7*(1+INDEX(Inputs!$N$15:$N$25,MATCH('Cash Flows - Outlier'!AF$2,Inputs!$L$15:$L$25))/12),0)</f>
        <v/>
      </c>
      <c r="AG7" s="956">
        <f>IFERROR(AF7*(1+INDEX(Inputs!$N$15:$N$25,MATCH('Cash Flows - Outlier'!AG$2,Inputs!$L$15:$L$25))/12),0)</f>
        <v/>
      </c>
      <c r="AH7" s="956">
        <f>IFERROR(AG7*(1+INDEX(Inputs!$N$15:$N$25,MATCH('Cash Flows - Outlier'!AH$2,Inputs!$L$15:$L$25))/12),0)</f>
        <v/>
      </c>
      <c r="AI7" s="956">
        <f>IFERROR(AH7*(1+INDEX(Inputs!$N$15:$N$25,MATCH('Cash Flows - Outlier'!AI$2,Inputs!$L$15:$L$25))/12),0)</f>
        <v/>
      </c>
      <c r="AJ7" s="956">
        <f>IFERROR(AI7*(1+INDEX(Inputs!$N$15:$N$25,MATCH('Cash Flows - Outlier'!AJ$2,Inputs!$L$15:$L$25))/12),0)</f>
        <v/>
      </c>
      <c r="AK7" s="956">
        <f>IFERROR(AJ7*(1+INDEX(Inputs!$N$15:$N$25,MATCH('Cash Flows - Outlier'!AK$2,Inputs!$L$15:$L$25))/12),0)</f>
        <v/>
      </c>
      <c r="AL7" s="956">
        <f>IFERROR(AK7*(1+INDEX(Inputs!$N$15:$N$25,MATCH('Cash Flows - Outlier'!AL$2,Inputs!$L$15:$L$25))/12),0)</f>
        <v/>
      </c>
      <c r="AM7" s="956">
        <f>IFERROR(AL7*(1+INDEX(Inputs!$N$15:$N$25,MATCH('Cash Flows - Outlier'!AM$2,Inputs!$L$15:$L$25))/12),0)</f>
        <v/>
      </c>
      <c r="AN7" s="956">
        <f>IFERROR(AM7*(1+INDEX(Inputs!$N$15:$N$25,MATCH('Cash Flows - Outlier'!AN$2,Inputs!$L$15:$L$25))/12),0)</f>
        <v/>
      </c>
      <c r="AO7" s="956">
        <f>IFERROR(AN7*(1+INDEX(Inputs!$N$15:$N$25,MATCH('Cash Flows - Outlier'!AO$2,Inputs!$L$15:$L$25))/12),0)</f>
        <v/>
      </c>
      <c r="AP7" s="956">
        <f>IFERROR(AO7*(1+INDEX(Inputs!$N$15:$N$25,MATCH('Cash Flows - Outlier'!AP$2,Inputs!$L$15:$L$25))/12),0)</f>
        <v/>
      </c>
      <c r="AQ7" s="956">
        <f>IFERROR(AP7*(1+INDEX(Inputs!$N$15:$N$25,MATCH('Cash Flows - Outlier'!AQ$2,Inputs!$L$15:$L$25))/12),0)</f>
        <v/>
      </c>
      <c r="AR7" s="956">
        <f>IFERROR(AQ7*(1+INDEX(Inputs!$N$15:$N$25,MATCH('Cash Flows - Outlier'!AR$2,Inputs!$L$15:$L$25))/12),0)</f>
        <v/>
      </c>
      <c r="AS7" s="956">
        <f>IFERROR(AR7*(1+INDEX(Inputs!$N$15:$N$25,MATCH('Cash Flows - Outlier'!AS$2,Inputs!$L$15:$L$25))/12),0)</f>
        <v/>
      </c>
      <c r="AT7" s="956">
        <f>IFERROR(AS7*(1+INDEX(Inputs!$N$15:$N$25,MATCH('Cash Flows - Outlier'!AT$2,Inputs!$L$15:$L$25))/12),0)</f>
        <v/>
      </c>
      <c r="AU7" s="956">
        <f>IFERROR(AT7*(1+INDEX(Inputs!$N$15:$N$25,MATCH('Cash Flows - Outlier'!AU$2,Inputs!$L$15:$L$25))/12),0)</f>
        <v/>
      </c>
      <c r="AV7" s="956">
        <f>IFERROR(AU7*(1+INDEX(Inputs!$N$15:$N$25,MATCH('Cash Flows - Outlier'!AV$2,Inputs!$L$15:$L$25))/12),0)</f>
        <v/>
      </c>
      <c r="AW7" s="956">
        <f>IFERROR(AV7*(1+INDEX(Inputs!$N$15:$N$25,MATCH('Cash Flows - Outlier'!AW$2,Inputs!$L$15:$L$25))/12),0)</f>
        <v/>
      </c>
      <c r="AX7" s="956">
        <f>IFERROR(AW7*(1+INDEX(Inputs!$N$15:$N$25,MATCH('Cash Flows - Outlier'!AX$2,Inputs!$L$15:$L$25))/12),0)</f>
        <v/>
      </c>
      <c r="AY7" s="956">
        <f>IFERROR(AX7*(1+INDEX(Inputs!$N$15:$N$25,MATCH('Cash Flows - Outlier'!AY$2,Inputs!$L$15:$L$25))/12),0)</f>
        <v/>
      </c>
      <c r="AZ7" s="956">
        <f>IFERROR(AY7*(1+INDEX(Inputs!$N$15:$N$25,MATCH('Cash Flows - Outlier'!AZ$2,Inputs!$L$15:$L$25))/12),0)</f>
        <v/>
      </c>
      <c r="BA7" s="956">
        <f>IFERROR(AZ7*(1+INDEX(Inputs!$N$15:$N$25,MATCH('Cash Flows - Outlier'!BA$2,Inputs!$L$15:$L$25))/12),0)</f>
        <v/>
      </c>
      <c r="BB7" s="956">
        <f>IFERROR(BA7*(1+INDEX(Inputs!$N$15:$N$25,MATCH('Cash Flows - Outlier'!BB$2,Inputs!$L$15:$L$25))/12),0)</f>
        <v/>
      </c>
      <c r="BC7" s="956">
        <f>IFERROR(BB7*(1+INDEX(Inputs!$N$15:$N$25,MATCH('Cash Flows - Outlier'!BC$2,Inputs!$L$15:$L$25))/12),0)</f>
        <v/>
      </c>
      <c r="BD7" s="956">
        <f>IFERROR(BC7*(1+INDEX(Inputs!$N$15:$N$25,MATCH('Cash Flows - Outlier'!BD$2,Inputs!$L$15:$L$25))/12),0)</f>
        <v/>
      </c>
      <c r="BE7" s="956">
        <f>IFERROR(BD7*(1+INDEX(Inputs!$N$15:$N$25,MATCH('Cash Flows - Outlier'!BE$2,Inputs!$L$15:$L$25))/12),0)</f>
        <v/>
      </c>
      <c r="BF7" s="956">
        <f>IFERROR(BE7*(1+INDEX(Inputs!$N$15:$N$25,MATCH('Cash Flows - Outlier'!BF$2,Inputs!$L$15:$L$25))/12),0)</f>
        <v/>
      </c>
      <c r="BG7" s="956">
        <f>IFERROR(BF7*(1+INDEX(Inputs!$N$15:$N$25,MATCH('Cash Flows - Outlier'!BG$2,Inputs!$L$15:$L$25))/12),0)</f>
        <v/>
      </c>
      <c r="BH7" s="956">
        <f>IFERROR(BG7*(1+INDEX(Inputs!$N$15:$N$25,MATCH('Cash Flows - Outlier'!BH$2,Inputs!$L$15:$L$25))/12),0)</f>
        <v/>
      </c>
      <c r="BI7" s="956">
        <f>IFERROR(BH7*(1+INDEX(Inputs!$N$15:$N$25,MATCH('Cash Flows - Outlier'!BI$2,Inputs!$L$15:$L$25))/12),0)</f>
        <v/>
      </c>
      <c r="BJ7" s="956">
        <f>IFERROR(BI7*(1+INDEX(Inputs!$N$15:$N$25,MATCH('Cash Flows - Outlier'!BJ$2,Inputs!$L$15:$L$25))/12),0)</f>
        <v/>
      </c>
      <c r="BK7" s="956">
        <f>IFERROR(BJ7*(1+INDEX(Inputs!$N$15:$N$25,MATCH('Cash Flows - Outlier'!BK$2,Inputs!$L$15:$L$25))/12),0)</f>
        <v/>
      </c>
      <c r="BL7" s="956">
        <f>IFERROR(BK7*(1+INDEX(Inputs!$N$15:$N$25,MATCH('Cash Flows - Outlier'!BL$2,Inputs!$L$15:$L$25))/12),0)</f>
        <v/>
      </c>
      <c r="BM7" s="956">
        <f>IFERROR(BL7*(1+INDEX(Inputs!$N$15:$N$25,MATCH('Cash Flows - Outlier'!BM$2,Inputs!$L$15:$L$25))/12),0)</f>
        <v/>
      </c>
      <c r="BN7" s="956">
        <f>IFERROR(BM7*(1+INDEX(Inputs!$N$15:$N$25,MATCH('Cash Flows - Outlier'!BN$2,Inputs!$L$15:$L$25))/12),0)</f>
        <v/>
      </c>
      <c r="BO7" s="956">
        <f>IFERROR(BN7*(1+INDEX(Inputs!$N$15:$N$25,MATCH('Cash Flows - Outlier'!BO$2,Inputs!$L$15:$L$25))/12),0)</f>
        <v/>
      </c>
      <c r="BP7" s="956">
        <f>IFERROR(BO7*(1+INDEX(Inputs!$N$15:$N$25,MATCH('Cash Flows - Outlier'!BP$2,Inputs!$L$15:$L$25))/12),0)</f>
        <v/>
      </c>
      <c r="BQ7" s="956">
        <f>IFERROR(BP7*(1+INDEX(Inputs!$N$15:$N$25,MATCH('Cash Flows - Outlier'!BQ$2,Inputs!$L$15:$L$25))/12),0)</f>
        <v/>
      </c>
      <c r="BR7" s="956">
        <f>IFERROR(BQ7*(1+INDEX(Inputs!$N$15:$N$25,MATCH('Cash Flows - Outlier'!BR$2,Inputs!$L$15:$L$25))/12),0)</f>
        <v/>
      </c>
      <c r="BS7" s="956">
        <f>IFERROR(BR7*(1+INDEX(Inputs!$N$15:$N$25,MATCH('Cash Flows - Outlier'!BS$2,Inputs!$L$15:$L$25))/12),0)</f>
        <v/>
      </c>
      <c r="BT7" s="956">
        <f>IFERROR(BS7*(1+INDEX(Inputs!$N$15:$N$25,MATCH('Cash Flows - Outlier'!BT$2,Inputs!$L$15:$L$25))/12),0)</f>
        <v/>
      </c>
      <c r="BU7" s="956">
        <f>IFERROR(BT7*(1+INDEX(Inputs!$N$15:$N$25,MATCH('Cash Flows - Outlier'!BU$2,Inputs!$L$15:$L$25))/12),0)</f>
        <v/>
      </c>
      <c r="BV7" s="956">
        <f>IFERROR(BU7*(1+INDEX(Inputs!$N$15:$N$25,MATCH('Cash Flows - Outlier'!BV$2,Inputs!$L$15:$L$25))/12),0)</f>
        <v/>
      </c>
      <c r="BW7" s="956">
        <f>IFERROR(BV7*(1+INDEX(Inputs!$N$15:$N$25,MATCH('Cash Flows - Outlier'!BW$2,Inputs!$L$15:$L$25))/12),0)</f>
        <v/>
      </c>
      <c r="BX7" s="956">
        <f>IFERROR(BW7*(1+INDEX(Inputs!$N$15:$N$25,MATCH('Cash Flows - Outlier'!BX$2,Inputs!$L$15:$L$25))/12),0)</f>
        <v/>
      </c>
      <c r="BY7" s="956">
        <f>IFERROR(BX7*(1+INDEX(Inputs!$N$15:$N$25,MATCH('Cash Flows - Outlier'!BY$2,Inputs!$L$15:$L$25))/12),0)</f>
        <v/>
      </c>
      <c r="BZ7" s="956">
        <f>IFERROR(BY7*(1+INDEX(Inputs!$N$15:$N$25,MATCH('Cash Flows - Outlier'!BZ$2,Inputs!$L$15:$L$25))/12),0)</f>
        <v/>
      </c>
      <c r="CA7" s="956">
        <f>IFERROR(BZ7*(1+INDEX(Inputs!$N$15:$N$25,MATCH('Cash Flows - Outlier'!CA$2,Inputs!$L$15:$L$25))/12),0)</f>
        <v/>
      </c>
      <c r="CB7" s="956">
        <f>IFERROR(CA7*(1+INDEX(Inputs!$N$15:$N$25,MATCH('Cash Flows - Outlier'!CB$2,Inputs!$L$15:$L$25))/12),0)</f>
        <v/>
      </c>
      <c r="CC7" s="956">
        <f>IFERROR(CB7*(1+INDEX(Inputs!$N$15:$N$25,MATCH('Cash Flows - Outlier'!CC$2,Inputs!$L$15:$L$25))/12),0)</f>
        <v/>
      </c>
      <c r="CD7" s="956">
        <f>IFERROR(CC7*(1+INDEX(Inputs!$N$15:$N$25,MATCH('Cash Flows - Outlier'!CD$2,Inputs!$L$15:$L$25))/12),0)</f>
        <v/>
      </c>
      <c r="CE7" s="956">
        <f>IFERROR(CD7*(1+INDEX(Inputs!$N$15:$N$25,MATCH('Cash Flows - Outlier'!CE$2,Inputs!$L$15:$L$25))/12),0)</f>
        <v/>
      </c>
      <c r="CF7" s="956">
        <f>IFERROR(CE7*(1+INDEX(Inputs!$N$15:$N$25,MATCH('Cash Flows - Outlier'!CF$2,Inputs!$L$15:$L$25))/12),0)</f>
        <v/>
      </c>
      <c r="CG7" s="956">
        <f>IFERROR(CF7*(1+INDEX(Inputs!$N$15:$N$25,MATCH('Cash Flows - Outlier'!CG$2,Inputs!$L$15:$L$25))/12),0)</f>
        <v/>
      </c>
      <c r="CH7" s="956">
        <f>IFERROR(CG7*(1+INDEX(Inputs!$N$15:$N$25,MATCH('Cash Flows - Outlier'!CH$2,Inputs!$L$15:$L$25))/12),0)</f>
        <v/>
      </c>
      <c r="CI7" s="956">
        <f>IFERROR(CH7*(1+INDEX(Inputs!$N$15:$N$25,MATCH('Cash Flows - Outlier'!CI$2,Inputs!$L$15:$L$25))/12),0)</f>
        <v/>
      </c>
      <c r="CJ7" s="956">
        <f>IFERROR(CI7*(1+INDEX(Inputs!$N$15:$N$25,MATCH('Cash Flows - Outlier'!CJ$2,Inputs!$L$15:$L$25))/12),0)</f>
        <v/>
      </c>
      <c r="CK7" s="956">
        <f>IFERROR(CJ7*(1+INDEX(Inputs!$N$15:$N$25,MATCH('Cash Flows - Outlier'!CK$2,Inputs!$L$15:$L$25))/12),0)</f>
        <v/>
      </c>
      <c r="CL7" s="956">
        <f>IFERROR(CK7*(1+INDEX(Inputs!$N$15:$N$25,MATCH('Cash Flows - Outlier'!CL$2,Inputs!$L$15:$L$25))/12),0)</f>
        <v/>
      </c>
      <c r="CM7" s="956">
        <f>IFERROR(CL7*(1+INDEX(Inputs!$N$15:$N$25,MATCH('Cash Flows - Outlier'!CM$2,Inputs!$L$15:$L$25))/12),0)</f>
        <v/>
      </c>
      <c r="CN7" s="956">
        <f>IFERROR(CM7*(1+INDEX(Inputs!$N$15:$N$25,MATCH('Cash Flows - Outlier'!CN$2,Inputs!$L$15:$L$25))/12),0)</f>
        <v/>
      </c>
      <c r="CO7" s="956">
        <f>IFERROR(CN7*(1+INDEX(Inputs!$N$15:$N$25,MATCH('Cash Flows - Outlier'!CO$2,Inputs!$L$15:$L$25))/12),0)</f>
        <v/>
      </c>
      <c r="CP7" s="956">
        <f>IFERROR(CO7*(1+INDEX(Inputs!$N$15:$N$25,MATCH('Cash Flows - Outlier'!CP$2,Inputs!$L$15:$L$25))/12),0)</f>
        <v/>
      </c>
      <c r="CQ7" s="956">
        <f>IFERROR(CP7*(1+INDEX(Inputs!$N$15:$N$25,MATCH('Cash Flows - Outlier'!CQ$2,Inputs!$L$15:$L$25))/12),0)</f>
        <v/>
      </c>
      <c r="CR7" s="956">
        <f>IFERROR(CQ7*(1+INDEX(Inputs!$N$15:$N$25,MATCH('Cash Flows - Outlier'!CR$2,Inputs!$L$15:$L$25))/12),0)</f>
        <v/>
      </c>
      <c r="CS7" s="956">
        <f>IFERROR(CR7*(1+INDEX(Inputs!$N$15:$N$25,MATCH('Cash Flows - Outlier'!CS$2,Inputs!$L$15:$L$25))/12),0)</f>
        <v/>
      </c>
      <c r="CT7" s="956">
        <f>IFERROR(CS7*(1+INDEX(Inputs!$N$15:$N$25,MATCH('Cash Flows - Outlier'!CT$2,Inputs!$L$15:$L$25))/12),0)</f>
        <v/>
      </c>
      <c r="CU7" s="956">
        <f>IFERROR(CT7*(1+INDEX(Inputs!$N$15:$N$25,MATCH('Cash Flows - Outlier'!CU$2,Inputs!$L$15:$L$25))/12),0)</f>
        <v/>
      </c>
      <c r="CV7" s="956">
        <f>IFERROR(CU7*(1+INDEX(Inputs!$N$15:$N$25,MATCH('Cash Flows - Outlier'!CV$2,Inputs!$L$15:$L$25))/12),0)</f>
        <v/>
      </c>
      <c r="CW7" s="956">
        <f>IFERROR(CV7*(1+INDEX(Inputs!$N$15:$N$25,MATCH('Cash Flows - Outlier'!CW$2,Inputs!$L$15:$L$25))/12),0)</f>
        <v/>
      </c>
      <c r="CX7" s="956">
        <f>IFERROR(CW7*(1+INDEX(Inputs!$N$15:$N$25,MATCH('Cash Flows - Outlier'!CX$2,Inputs!$L$15:$L$25))/12),0)</f>
        <v/>
      </c>
      <c r="CY7" s="956">
        <f>IFERROR(CX7*(1+INDEX(Inputs!$N$15:$N$25,MATCH('Cash Flows - Outlier'!CY$2,Inputs!$L$15:$L$25))/12),0)</f>
        <v/>
      </c>
      <c r="CZ7" s="956">
        <f>IFERROR(CY7*(1+INDEX(Inputs!$N$15:$N$25,MATCH('Cash Flows - Outlier'!CZ$2,Inputs!$L$15:$L$25))/12),0)</f>
        <v/>
      </c>
      <c r="DA7" s="956">
        <f>IFERROR(CZ7*(1+INDEX(Inputs!$N$15:$N$25,MATCH('Cash Flows - Outlier'!DA$2,Inputs!$L$15:$L$25))/12),0)</f>
        <v/>
      </c>
      <c r="DB7" s="956">
        <f>IFERROR(DA7*(1+INDEX(Inputs!$N$15:$N$25,MATCH('Cash Flows - Outlier'!DB$2,Inputs!$L$15:$L$25))/12),0)</f>
        <v/>
      </c>
      <c r="DC7" s="956">
        <f>IFERROR(DB7*(1+INDEX(Inputs!$N$15:$N$25,MATCH('Cash Flows - Outlier'!DC$2,Inputs!$L$15:$L$25))/12),0)</f>
        <v/>
      </c>
      <c r="DD7" s="956">
        <f>IFERROR(DC7*(1+INDEX(Inputs!$N$15:$N$25,MATCH('Cash Flows - Outlier'!DD$2,Inputs!$L$15:$L$25))/12),0)</f>
        <v/>
      </c>
      <c r="DE7" s="956">
        <f>IFERROR(DD7*(1+INDEX(Inputs!$N$15:$N$25,MATCH('Cash Flows - Outlier'!DE$2,Inputs!$L$15:$L$25))/12),0)</f>
        <v/>
      </c>
      <c r="DF7" s="956">
        <f>IFERROR(DE7*(1+INDEX(Inputs!$N$15:$N$25,MATCH('Cash Flows - Outlier'!DF$2,Inputs!$L$15:$L$25))/12),0)</f>
        <v/>
      </c>
      <c r="DG7" s="956">
        <f>IFERROR(DF7*(1+INDEX(Inputs!$N$15:$N$25,MATCH('Cash Flows - Outlier'!DG$2,Inputs!$L$15:$L$25))/12),0)</f>
        <v/>
      </c>
      <c r="DH7" s="956">
        <f>IFERROR(DG7*(1+INDEX(Inputs!$N$15:$N$25,MATCH('Cash Flows - Outlier'!DH$2,Inputs!$L$15:$L$25))/12),0)</f>
        <v/>
      </c>
      <c r="DI7" s="956">
        <f>IFERROR(DH7*(1+INDEX(Inputs!$N$15:$N$25,MATCH('Cash Flows - Outlier'!DI$2,Inputs!$L$15:$L$25))/12),0)</f>
        <v/>
      </c>
      <c r="DJ7" s="956">
        <f>IFERROR(DI7*(1+INDEX(Inputs!$N$15:$N$25,MATCH('Cash Flows - Outlier'!DJ$2,Inputs!$L$15:$L$25))/12),0)</f>
        <v/>
      </c>
      <c r="DK7" s="956">
        <f>IFERROR(DJ7*(1+INDEX(Inputs!$N$15:$N$25,MATCH('Cash Flows - Outlier'!DK$2,Inputs!$L$15:$L$25))/12),0)</f>
        <v/>
      </c>
      <c r="DL7" s="956">
        <f>IFERROR(DK7*(1+INDEX(Inputs!$N$15:$N$25,MATCH('Cash Flows - Outlier'!DL$2,Inputs!$L$15:$L$25))/12),0)</f>
        <v/>
      </c>
      <c r="DM7" s="956">
        <f>IFERROR(DL7*(1+INDEX(Inputs!$N$15:$N$25,MATCH('Cash Flows - Outlier'!DM$2,Inputs!$L$15:$L$25))/12),0)</f>
        <v/>
      </c>
      <c r="DN7" s="956">
        <f>IFERROR(DM7*(1+INDEX(Inputs!$N$15:$N$25,MATCH('Cash Flows - Outlier'!DN$2,Inputs!$L$15:$L$25))/12),0)</f>
        <v/>
      </c>
      <c r="DO7" s="956">
        <f>IFERROR(DN7*(1+INDEX(Inputs!$N$15:$N$25,MATCH('Cash Flows - Outlier'!DO$2,Inputs!$L$15:$L$25))/12),0)</f>
        <v/>
      </c>
      <c r="DP7" s="956">
        <f>IFERROR(DO7*(1+INDEX(Inputs!$N$15:$N$25,MATCH('Cash Flows - Outlier'!DP$2,Inputs!$L$15:$L$25))/12),0)</f>
        <v/>
      </c>
      <c r="DQ7" s="956">
        <f>IFERROR(DP7*(1+INDEX(Inputs!$N$15:$N$25,MATCH('Cash Flows - Outlier'!DQ$2,Inputs!$L$15:$L$25))/12),0)</f>
        <v/>
      </c>
      <c r="DR7" s="956">
        <f>IFERROR(DQ7*(1+INDEX(Inputs!$N$15:$N$25,MATCH('Cash Flows - Outlier'!DR$2,Inputs!$L$15:$L$25))/12),0)</f>
        <v/>
      </c>
      <c r="DS7" s="956">
        <f>IFERROR(DR7*(1+INDEX(Inputs!$N$15:$N$25,MATCH('Cash Flows - Outlier'!DS$2,Inputs!$L$15:$L$25))/12),0)</f>
        <v/>
      </c>
      <c r="DT7" s="956">
        <f>IFERROR(DS7*(1+INDEX(Inputs!$N$15:$N$25,MATCH('Cash Flows - Outlier'!DT$2,Inputs!$L$15:$L$25))/12),0)</f>
        <v/>
      </c>
      <c r="DU7" s="956">
        <f>IFERROR(DT7*(1+INDEX(Inputs!$N$15:$N$25,MATCH('Cash Flows - Outlier'!DU$2,Inputs!$L$15:$L$25))/12),0)</f>
        <v/>
      </c>
      <c r="DV7" s="956">
        <f>IFERROR(DU7*(1+INDEX(Inputs!$N$15:$N$25,MATCH('Cash Flows - Outlier'!DV$2,Inputs!$L$15:$L$25))/12),0)</f>
        <v/>
      </c>
      <c r="DW7" s="956">
        <f>IFERROR(DV7*(1+INDEX(Inputs!$N$15:$N$25,MATCH('Cash Flows - Outlier'!DW$2,Inputs!$L$15:$L$25))/12),0)</f>
        <v/>
      </c>
      <c r="DX7" s="956">
        <f>IFERROR(DW7*(1+INDEX(Inputs!$N$15:$N$25,MATCH('Cash Flows - Outlier'!DX$2,Inputs!$L$15:$L$25))/12),0)</f>
        <v/>
      </c>
      <c r="DY7" s="956">
        <f>IFERROR(DX7*(1+INDEX(Inputs!$N$15:$N$25,MATCH('Cash Flows - Outlier'!DY$2,Inputs!$L$15:$L$25))/12),0)</f>
        <v/>
      </c>
      <c r="DZ7" s="956">
        <f>IFERROR(DY7*(1+INDEX(Inputs!$N$15:$N$25,MATCH('Cash Flows - Outlier'!DZ$2,Inputs!$L$15:$L$25))/12),0)</f>
        <v/>
      </c>
      <c r="EA7" s="956">
        <f>IFERROR(DZ7*(1+INDEX(Inputs!$N$15:$N$25,MATCH('Cash Flows - Outlier'!EA$2,Inputs!$L$15:$L$25))/12),0)</f>
        <v/>
      </c>
      <c r="EB7" s="956">
        <f>IFERROR(EA7*(1+INDEX(Inputs!$N$15:$N$25,MATCH('Cash Flows - Outlier'!EB$2,Inputs!$L$15:$L$25))/12),0)</f>
        <v/>
      </c>
      <c r="EC7" s="956">
        <f>IFERROR(EB7*(1+INDEX(Inputs!$N$15:$N$25,MATCH('Cash Flows - Outlier'!EC$2,Inputs!$L$15:$L$25))/12),0)</f>
        <v/>
      </c>
      <c r="ED7" s="956">
        <f>IFERROR(EC7*(1+INDEX(Inputs!$N$15:$N$25,MATCH('Cash Flows - Outlier'!ED$2,Inputs!$L$15:$L$25))/12),0)</f>
        <v/>
      </c>
      <c r="EE7" s="956">
        <f>IFERROR(ED7*(1+INDEX(Inputs!$N$15:$N$25,MATCH('Cash Flows - Outlier'!EE$2,Inputs!$L$15:$L$25))/12),0)</f>
        <v/>
      </c>
      <c r="EF7" s="956">
        <f>IFERROR(EE7*(1+INDEX(Inputs!$N$15:$N$25,MATCH('Cash Flows - Outlier'!EF$2,Inputs!$L$15:$L$25))/12),0)</f>
        <v/>
      </c>
      <c r="EG7" s="956">
        <f>IFERROR(EF7*(1+INDEX(Inputs!$N$15:$N$25,MATCH('Cash Flows - Outlier'!EG$2,Inputs!$L$15:$L$25))/12),0)</f>
        <v/>
      </c>
      <c r="EH7" s="956">
        <f>IFERROR(EG7*(1+INDEX(Inputs!$N$15:$N$25,MATCH('Cash Flows - Outlier'!EH$2,Inputs!$L$15:$L$25))/12),0)</f>
        <v/>
      </c>
      <c r="EI7" s="956">
        <f>IFERROR(EH7*(1+INDEX(Inputs!$N$15:$N$25,MATCH('Cash Flows - Outlier'!EI$2,Inputs!$L$15:$L$25))/12),0)</f>
        <v/>
      </c>
      <c r="EJ7" s="956">
        <f>IFERROR(EI7*(1+INDEX(Inputs!$N$15:$N$25,MATCH('Cash Flows - Outlier'!EJ$2,Inputs!$L$15:$L$25))/12),0)</f>
        <v/>
      </c>
      <c r="EK7" s="956">
        <f>IFERROR(EJ7*(1+INDEX(Inputs!$N$15:$N$25,MATCH('Cash Flows - Outlier'!EK$2,Inputs!$L$15:$L$25))/12),0)</f>
        <v/>
      </c>
      <c r="EL7" s="956">
        <f>IFERROR(EK7*(1+INDEX(Inputs!$N$15:$N$25,MATCH('Cash Flows - Outlier'!EL$2,Inputs!$L$15:$L$25))/12),0)</f>
        <v/>
      </c>
      <c r="EM7" s="956">
        <f>IFERROR(EL7*(1+INDEX(Inputs!$N$15:$N$25,MATCH('Cash Flows - Outlier'!EM$2,Inputs!$L$15:$L$25))/12),0)</f>
        <v/>
      </c>
      <c r="EN7" s="956">
        <f>IFERROR(EM7*(1+INDEX(Inputs!$N$15:$N$25,MATCH('Cash Flows - Outlier'!EN$2,Inputs!$L$15:$L$25))/12),0)</f>
        <v/>
      </c>
      <c r="EO7" s="956">
        <f>IFERROR(EN7*(1+INDEX(Inputs!$N$15:$N$25,MATCH('Cash Flows - Outlier'!EO$2,Inputs!$L$15:$L$25))/12),0)</f>
        <v/>
      </c>
      <c r="EP7" s="956">
        <f>IFERROR(EO7*(1+INDEX(Inputs!$N$15:$N$25,MATCH('Cash Flows - Outlier'!EP$2,Inputs!$L$15:$L$25))/12),0)</f>
        <v/>
      </c>
      <c r="EQ7" s="956">
        <f>IFERROR(EP7*(1+INDEX(Inputs!$N$15:$N$25,MATCH('Cash Flows - Outlier'!EQ$2,Inputs!$L$15:$L$25))/12),0)</f>
        <v/>
      </c>
      <c r="ER7" s="956">
        <f>IFERROR(EQ7*(1+INDEX(Inputs!$N$15:$N$25,MATCH('Cash Flows - Outlier'!ER$2,Inputs!$L$15:$L$25))/12),0)</f>
        <v/>
      </c>
      <c r="ES7" s="956">
        <f>IFERROR(ER7*(1+INDEX(Inputs!$N$15:$N$25,MATCH('Cash Flows - Outlier'!ES$2,Inputs!$L$15:$L$25))/12),0)</f>
        <v/>
      </c>
      <c r="ET7" s="956">
        <f>IFERROR(ES7*(1+INDEX(Inputs!$N$15:$N$25,MATCH('Cash Flows - Outlier'!ET$2,Inputs!$L$15:$L$25))/12),0)</f>
        <v/>
      </c>
      <c r="EU7" s="956">
        <f>IFERROR(ET7*(1+INDEX(Inputs!$N$15:$N$25,MATCH('Cash Flows - Outlier'!EU$2,Inputs!$L$15:$L$25))/12),0)</f>
        <v/>
      </c>
      <c r="EV7" s="956">
        <f>IFERROR(EU7*(1+INDEX(Inputs!$N$15:$N$25,MATCH('Cash Flows - Outlier'!EV$2,Inputs!$L$15:$L$25))/12),0)</f>
        <v/>
      </c>
    </row>
    <row r="8" ht="15" customHeight="1" s="546">
      <c r="C8" s="951">
        <f>R8</f>
        <v/>
      </c>
      <c r="E8" s="959" t="n"/>
      <c r="G8" s="956">
        <f>(AVERAGEIFS($U8:$EW8,$U$2:$EW$2,G$2))</f>
        <v/>
      </c>
      <c r="H8" s="956">
        <f>(AVERAGEIFS($U8:$EW8,$U$2:$EW$2,H$2))</f>
        <v/>
      </c>
      <c r="I8" s="956">
        <f>(AVERAGEIFS($U8:$EW8,$U$2:$EW$2,I$2))</f>
        <v/>
      </c>
      <c r="J8" s="956">
        <f>(AVERAGEIFS($U8:$EW8,$U$2:$EW$2,J$2))</f>
        <v/>
      </c>
      <c r="K8" s="956">
        <f>(AVERAGEIFS($U8:$EW8,$U$2:$EW$2,K$2))</f>
        <v/>
      </c>
      <c r="L8" s="956">
        <f>(AVERAGEIFS($U8:$EW8,$U$2:$EW$2,L$2))</f>
        <v/>
      </c>
      <c r="M8" s="956">
        <f>(AVERAGEIFS($U8:$EW8,$U$2:$EW$2,M$2))</f>
        <v/>
      </c>
      <c r="N8" s="956">
        <f>(AVERAGEIFS($U8:$EW8,$U$2:$EW$2,N$2))</f>
        <v/>
      </c>
      <c r="O8" s="956">
        <f>(AVERAGEIFS($U8:$EW8,$U$2:$EW$2,O$2))</f>
        <v/>
      </c>
      <c r="P8" s="957">
        <f>(AVERAGEIFS($U8:$EW8,$U$2:$EW$2,P$2))</f>
        <v/>
      </c>
      <c r="R8" s="759" t="inlineStr">
        <is>
          <t>Renovated Rent / Month</t>
        </is>
      </c>
      <c r="T8" s="958" t="n"/>
      <c r="U8" s="956" t="n">
        <v>0</v>
      </c>
      <c r="V8" s="956">
        <f>IFERROR(U8*(1+INDEX(Inputs!$N$15:$N$25,MATCH('Cash Flows - Outlier'!V$2,Inputs!$L$15:$L$25))/12),0)</f>
        <v/>
      </c>
      <c r="W8" s="956">
        <f>IFERROR(V8*(1+INDEX(Inputs!$N$15:$N$25,MATCH('Cash Flows - Outlier'!W$2,Inputs!$L$15:$L$25))/12),0)</f>
        <v/>
      </c>
      <c r="X8" s="956">
        <f>IFERROR(W8*(1+INDEX(Inputs!$N$15:$N$25,MATCH('Cash Flows - Outlier'!X$2,Inputs!$L$15:$L$25))/12),0)</f>
        <v/>
      </c>
      <c r="Y8" s="956">
        <f>IFERROR(X8*(1+INDEX(Inputs!$N$15:$N$25,MATCH('Cash Flows - Outlier'!Y$2,Inputs!$L$15:$L$25))/12),0)</f>
        <v/>
      </c>
      <c r="Z8" s="956">
        <f>IFERROR(Y8*(1+INDEX(Inputs!$N$15:$N$25,MATCH('Cash Flows - Outlier'!Z$2,Inputs!$L$15:$L$25))/12),0)</f>
        <v/>
      </c>
      <c r="AA8" s="956">
        <f>IFERROR(Z8*(1+INDEX(Inputs!$N$15:$N$25,MATCH('Cash Flows - Outlier'!AA$2,Inputs!$L$15:$L$25))/12),0)</f>
        <v/>
      </c>
      <c r="AB8" s="956">
        <f>IFERROR(AA8*(1+INDEX(Inputs!$N$15:$N$25,MATCH('Cash Flows - Outlier'!AB$2,Inputs!$L$15:$L$25))/12),0)</f>
        <v/>
      </c>
      <c r="AC8" s="956">
        <f>IFERROR(AB8*(1+INDEX(Inputs!$N$15:$N$25,MATCH('Cash Flows - Outlier'!AC$2,Inputs!$L$15:$L$25))/12),0)</f>
        <v/>
      </c>
      <c r="AD8" s="956">
        <f>IFERROR(AC8*(1+INDEX(Inputs!$N$15:$N$25,MATCH('Cash Flows - Outlier'!AD$2,Inputs!$L$15:$L$25))/12),0)</f>
        <v/>
      </c>
      <c r="AE8" s="956">
        <f>IFERROR(AD8*(1+INDEX(Inputs!$N$15:$N$25,MATCH('Cash Flows - Outlier'!AE$2,Inputs!$L$15:$L$25))/12),0)</f>
        <v/>
      </c>
      <c r="AF8" s="956">
        <f>IFERROR(AE8*(1+INDEX(Inputs!$N$15:$N$25,MATCH('Cash Flows - Outlier'!AF$2,Inputs!$L$15:$L$25))/12),0)</f>
        <v/>
      </c>
      <c r="AG8" s="956">
        <f>IFERROR(AF8*(1+INDEX(Inputs!$N$15:$N$25,MATCH('Cash Flows - Outlier'!AG$2,Inputs!$L$15:$L$25))/12),0)</f>
        <v/>
      </c>
      <c r="AH8" s="956">
        <f>IFERROR(AG8*(1+INDEX(Inputs!$N$15:$N$25,MATCH('Cash Flows - Outlier'!AH$2,Inputs!$L$15:$L$25))/12),0)</f>
        <v/>
      </c>
      <c r="AI8" s="956">
        <f>IFERROR(AH8*(1+INDEX(Inputs!$N$15:$N$25,MATCH('Cash Flows - Outlier'!AI$2,Inputs!$L$15:$L$25))/12),0)</f>
        <v/>
      </c>
      <c r="AJ8" s="956">
        <f>IFERROR(AI8*(1+INDEX(Inputs!$N$15:$N$25,MATCH('Cash Flows - Outlier'!AJ$2,Inputs!$L$15:$L$25))/12),0)</f>
        <v/>
      </c>
      <c r="AK8" s="956">
        <f>IFERROR(AJ8*(1+INDEX(Inputs!$N$15:$N$25,MATCH('Cash Flows - Outlier'!AK$2,Inputs!$L$15:$L$25))/12),0)</f>
        <v/>
      </c>
      <c r="AL8" s="956">
        <f>IFERROR(AK8*(1+INDEX(Inputs!$N$15:$N$25,MATCH('Cash Flows - Outlier'!AL$2,Inputs!$L$15:$L$25))/12),0)</f>
        <v/>
      </c>
      <c r="AM8" s="956">
        <f>IFERROR(AL8*(1+INDEX(Inputs!$N$15:$N$25,MATCH('Cash Flows - Outlier'!AM$2,Inputs!$L$15:$L$25))/12),0)</f>
        <v/>
      </c>
      <c r="AN8" s="956">
        <f>IFERROR(AM8*(1+INDEX(Inputs!$N$15:$N$25,MATCH('Cash Flows - Outlier'!AN$2,Inputs!$L$15:$L$25))/12),0)</f>
        <v/>
      </c>
      <c r="AO8" s="956">
        <f>IFERROR(AN8*(1+INDEX(Inputs!$N$15:$N$25,MATCH('Cash Flows - Outlier'!AO$2,Inputs!$L$15:$L$25))/12),0)</f>
        <v/>
      </c>
      <c r="AP8" s="956">
        <f>IFERROR(AO8*(1+INDEX(Inputs!$N$15:$N$25,MATCH('Cash Flows - Outlier'!AP$2,Inputs!$L$15:$L$25))/12),0)</f>
        <v/>
      </c>
      <c r="AQ8" s="956">
        <f>IFERROR(AP8*(1+INDEX(Inputs!$N$15:$N$25,MATCH('Cash Flows - Outlier'!AQ$2,Inputs!$L$15:$L$25))/12),0)</f>
        <v/>
      </c>
      <c r="AR8" s="956">
        <f>IFERROR(AQ8*(1+INDEX(Inputs!$N$15:$N$25,MATCH('Cash Flows - Outlier'!AR$2,Inputs!$L$15:$L$25))/12),0)</f>
        <v/>
      </c>
      <c r="AS8" s="956">
        <f>IFERROR(AR8*(1+INDEX(Inputs!$N$15:$N$25,MATCH('Cash Flows - Outlier'!AS$2,Inputs!$L$15:$L$25))/12),0)</f>
        <v/>
      </c>
      <c r="AT8" s="956">
        <f>IFERROR(AS8*(1+INDEX(Inputs!$N$15:$N$25,MATCH('Cash Flows - Outlier'!AT$2,Inputs!$L$15:$L$25))/12),0)</f>
        <v/>
      </c>
      <c r="AU8" s="956">
        <f>IFERROR(AT8*(1+INDEX(Inputs!$N$15:$N$25,MATCH('Cash Flows - Outlier'!AU$2,Inputs!$L$15:$L$25))/12),0)</f>
        <v/>
      </c>
      <c r="AV8" s="956">
        <f>IFERROR(AU8*(1+INDEX(Inputs!$N$15:$N$25,MATCH('Cash Flows - Outlier'!AV$2,Inputs!$L$15:$L$25))/12),0)</f>
        <v/>
      </c>
      <c r="AW8" s="956">
        <f>IFERROR(AV8*(1+INDEX(Inputs!$N$15:$N$25,MATCH('Cash Flows - Outlier'!AW$2,Inputs!$L$15:$L$25))/12),0)</f>
        <v/>
      </c>
      <c r="AX8" s="956">
        <f>IFERROR(AW8*(1+INDEX(Inputs!$N$15:$N$25,MATCH('Cash Flows - Outlier'!AX$2,Inputs!$L$15:$L$25))/12),0)</f>
        <v/>
      </c>
      <c r="AY8" s="956">
        <f>IFERROR(AX8*(1+INDEX(Inputs!$N$15:$N$25,MATCH('Cash Flows - Outlier'!AY$2,Inputs!$L$15:$L$25))/12),0)</f>
        <v/>
      </c>
      <c r="AZ8" s="956">
        <f>IFERROR(AY8*(1+INDEX(Inputs!$N$15:$N$25,MATCH('Cash Flows - Outlier'!AZ$2,Inputs!$L$15:$L$25))/12),0)</f>
        <v/>
      </c>
      <c r="BA8" s="956">
        <f>IFERROR(AZ8*(1+INDEX(Inputs!$N$15:$N$25,MATCH('Cash Flows - Outlier'!BA$2,Inputs!$L$15:$L$25))/12),0)</f>
        <v/>
      </c>
      <c r="BB8" s="956">
        <f>IFERROR(BA8*(1+INDEX(Inputs!$N$15:$N$25,MATCH('Cash Flows - Outlier'!BB$2,Inputs!$L$15:$L$25))/12),0)</f>
        <v/>
      </c>
      <c r="BC8" s="956">
        <f>IFERROR(BB8*(1+INDEX(Inputs!$N$15:$N$25,MATCH('Cash Flows - Outlier'!BC$2,Inputs!$L$15:$L$25))/12),0)</f>
        <v/>
      </c>
      <c r="BD8" s="956">
        <f>IFERROR(BC8*(1+INDEX(Inputs!$N$15:$N$25,MATCH('Cash Flows - Outlier'!BD$2,Inputs!$L$15:$L$25))/12),0)</f>
        <v/>
      </c>
      <c r="BE8" s="956">
        <f>IFERROR(BD8*(1+INDEX(Inputs!$N$15:$N$25,MATCH('Cash Flows - Outlier'!BE$2,Inputs!$L$15:$L$25))/12),0)</f>
        <v/>
      </c>
      <c r="BF8" s="956">
        <f>IFERROR(BE8*(1+INDEX(Inputs!$N$15:$N$25,MATCH('Cash Flows - Outlier'!BF$2,Inputs!$L$15:$L$25))/12),0)</f>
        <v/>
      </c>
      <c r="BG8" s="956">
        <f>IFERROR(BF8*(1+INDEX(Inputs!$N$15:$N$25,MATCH('Cash Flows - Outlier'!BG$2,Inputs!$L$15:$L$25))/12),0)</f>
        <v/>
      </c>
      <c r="BH8" s="956">
        <f>IFERROR(BG8*(1+INDEX(Inputs!$N$15:$N$25,MATCH('Cash Flows - Outlier'!BH$2,Inputs!$L$15:$L$25))/12),0)</f>
        <v/>
      </c>
      <c r="BI8" s="956">
        <f>IFERROR(BH8*(1+INDEX(Inputs!$N$15:$N$25,MATCH('Cash Flows - Outlier'!BI$2,Inputs!$L$15:$L$25))/12),0)</f>
        <v/>
      </c>
      <c r="BJ8" s="956">
        <f>IFERROR(BI8*(1+INDEX(Inputs!$N$15:$N$25,MATCH('Cash Flows - Outlier'!BJ$2,Inputs!$L$15:$L$25))/12),0)</f>
        <v/>
      </c>
      <c r="BK8" s="956">
        <f>IFERROR(BJ8*(1+INDEX(Inputs!$N$15:$N$25,MATCH('Cash Flows - Outlier'!BK$2,Inputs!$L$15:$L$25))/12),0)</f>
        <v/>
      </c>
      <c r="BL8" s="956">
        <f>IFERROR(BK8*(1+INDEX(Inputs!$N$15:$N$25,MATCH('Cash Flows - Outlier'!BL$2,Inputs!$L$15:$L$25))/12),0)</f>
        <v/>
      </c>
      <c r="BM8" s="956">
        <f>IFERROR(BL8*(1+INDEX(Inputs!$N$15:$N$25,MATCH('Cash Flows - Outlier'!BM$2,Inputs!$L$15:$L$25))/12),0)</f>
        <v/>
      </c>
      <c r="BN8" s="956">
        <f>IFERROR(BM8*(1+INDEX(Inputs!$N$15:$N$25,MATCH('Cash Flows - Outlier'!BN$2,Inputs!$L$15:$L$25))/12),0)</f>
        <v/>
      </c>
      <c r="BO8" s="956">
        <f>IFERROR(BN8*(1+INDEX(Inputs!$N$15:$N$25,MATCH('Cash Flows - Outlier'!BO$2,Inputs!$L$15:$L$25))/12),0)</f>
        <v/>
      </c>
      <c r="BP8" s="956">
        <f>IFERROR(BO8*(1+INDEX(Inputs!$N$15:$N$25,MATCH('Cash Flows - Outlier'!BP$2,Inputs!$L$15:$L$25))/12),0)</f>
        <v/>
      </c>
      <c r="BQ8" s="956">
        <f>IFERROR(BP8*(1+INDEX(Inputs!$N$15:$N$25,MATCH('Cash Flows - Outlier'!BQ$2,Inputs!$L$15:$L$25))/12),0)</f>
        <v/>
      </c>
      <c r="BR8" s="956">
        <f>IFERROR(BQ8*(1+INDEX(Inputs!$N$15:$N$25,MATCH('Cash Flows - Outlier'!BR$2,Inputs!$L$15:$L$25))/12),0)</f>
        <v/>
      </c>
      <c r="BS8" s="956">
        <f>IFERROR(BR8*(1+INDEX(Inputs!$N$15:$N$25,MATCH('Cash Flows - Outlier'!BS$2,Inputs!$L$15:$L$25))/12),0)</f>
        <v/>
      </c>
      <c r="BT8" s="956">
        <f>IFERROR(BS8*(1+INDEX(Inputs!$N$15:$N$25,MATCH('Cash Flows - Outlier'!BT$2,Inputs!$L$15:$L$25))/12),0)</f>
        <v/>
      </c>
      <c r="BU8" s="956">
        <f>IFERROR(BT8*(1+INDEX(Inputs!$N$15:$N$25,MATCH('Cash Flows - Outlier'!BU$2,Inputs!$L$15:$L$25))/12),0)</f>
        <v/>
      </c>
      <c r="BV8" s="956">
        <f>IFERROR(BU8*(1+INDEX(Inputs!$N$15:$N$25,MATCH('Cash Flows - Outlier'!BV$2,Inputs!$L$15:$L$25))/12),0)</f>
        <v/>
      </c>
      <c r="BW8" s="956">
        <f>IFERROR(BV8*(1+INDEX(Inputs!$N$15:$N$25,MATCH('Cash Flows - Outlier'!BW$2,Inputs!$L$15:$L$25))/12),0)</f>
        <v/>
      </c>
      <c r="BX8" s="956">
        <f>IFERROR(BW8*(1+INDEX(Inputs!$N$15:$N$25,MATCH('Cash Flows - Outlier'!BX$2,Inputs!$L$15:$L$25))/12),0)</f>
        <v/>
      </c>
      <c r="BY8" s="956">
        <f>IFERROR(BX8*(1+INDEX(Inputs!$N$15:$N$25,MATCH('Cash Flows - Outlier'!BY$2,Inputs!$L$15:$L$25))/12),0)</f>
        <v/>
      </c>
      <c r="BZ8" s="956">
        <f>IFERROR(BY8*(1+INDEX(Inputs!$N$15:$N$25,MATCH('Cash Flows - Outlier'!BZ$2,Inputs!$L$15:$L$25))/12),0)</f>
        <v/>
      </c>
      <c r="CA8" s="956">
        <f>IFERROR(BZ8*(1+INDEX(Inputs!$N$15:$N$25,MATCH('Cash Flows - Outlier'!CA$2,Inputs!$L$15:$L$25))/12),0)</f>
        <v/>
      </c>
      <c r="CB8" s="956">
        <f>IFERROR(CA8*(1+INDEX(Inputs!$N$15:$N$25,MATCH('Cash Flows - Outlier'!CB$2,Inputs!$L$15:$L$25))/12),0)</f>
        <v/>
      </c>
      <c r="CC8" s="956">
        <f>IFERROR(CB8*(1+INDEX(Inputs!$N$15:$N$25,MATCH('Cash Flows - Outlier'!CC$2,Inputs!$L$15:$L$25))/12),0)</f>
        <v/>
      </c>
      <c r="CD8" s="956">
        <f>IFERROR(CC8*(1+INDEX(Inputs!$N$15:$N$25,MATCH('Cash Flows - Outlier'!CD$2,Inputs!$L$15:$L$25))/12),0)</f>
        <v/>
      </c>
      <c r="CE8" s="956">
        <f>IFERROR(CD8*(1+INDEX(Inputs!$N$15:$N$25,MATCH('Cash Flows - Outlier'!CE$2,Inputs!$L$15:$L$25))/12),0)</f>
        <v/>
      </c>
      <c r="CF8" s="956">
        <f>IFERROR(CE8*(1+INDEX(Inputs!$N$15:$N$25,MATCH('Cash Flows - Outlier'!CF$2,Inputs!$L$15:$L$25))/12),0)</f>
        <v/>
      </c>
      <c r="CG8" s="956">
        <f>IFERROR(CF8*(1+INDEX(Inputs!$N$15:$N$25,MATCH('Cash Flows - Outlier'!CG$2,Inputs!$L$15:$L$25))/12),0)</f>
        <v/>
      </c>
      <c r="CH8" s="956">
        <f>IFERROR(CG8*(1+INDEX(Inputs!$N$15:$N$25,MATCH('Cash Flows - Outlier'!CH$2,Inputs!$L$15:$L$25))/12),0)</f>
        <v/>
      </c>
      <c r="CI8" s="956">
        <f>IFERROR(CH8*(1+INDEX(Inputs!$N$15:$N$25,MATCH('Cash Flows - Outlier'!CI$2,Inputs!$L$15:$L$25))/12),0)</f>
        <v/>
      </c>
      <c r="CJ8" s="956">
        <f>IFERROR(CI8*(1+INDEX(Inputs!$N$15:$N$25,MATCH('Cash Flows - Outlier'!CJ$2,Inputs!$L$15:$L$25))/12),0)</f>
        <v/>
      </c>
      <c r="CK8" s="956">
        <f>IFERROR(CJ8*(1+INDEX(Inputs!$N$15:$N$25,MATCH('Cash Flows - Outlier'!CK$2,Inputs!$L$15:$L$25))/12),0)</f>
        <v/>
      </c>
      <c r="CL8" s="956">
        <f>IFERROR(CK8*(1+INDEX(Inputs!$N$15:$N$25,MATCH('Cash Flows - Outlier'!CL$2,Inputs!$L$15:$L$25))/12),0)</f>
        <v/>
      </c>
      <c r="CM8" s="956">
        <f>IFERROR(CL8*(1+INDEX(Inputs!$N$15:$N$25,MATCH('Cash Flows - Outlier'!CM$2,Inputs!$L$15:$L$25))/12),0)</f>
        <v/>
      </c>
      <c r="CN8" s="956">
        <f>IFERROR(CM8*(1+INDEX(Inputs!$N$15:$N$25,MATCH('Cash Flows - Outlier'!CN$2,Inputs!$L$15:$L$25))/12),0)</f>
        <v/>
      </c>
      <c r="CO8" s="956">
        <f>IFERROR(CN8*(1+INDEX(Inputs!$N$15:$N$25,MATCH('Cash Flows - Outlier'!CO$2,Inputs!$L$15:$L$25))/12),0)</f>
        <v/>
      </c>
      <c r="CP8" s="956">
        <f>IFERROR(CO8*(1+INDEX(Inputs!$N$15:$N$25,MATCH('Cash Flows - Outlier'!CP$2,Inputs!$L$15:$L$25))/12),0)</f>
        <v/>
      </c>
      <c r="CQ8" s="956">
        <f>IFERROR(CP8*(1+INDEX(Inputs!$N$15:$N$25,MATCH('Cash Flows - Outlier'!CQ$2,Inputs!$L$15:$L$25))/12),0)</f>
        <v/>
      </c>
      <c r="CR8" s="956">
        <f>IFERROR(CQ8*(1+INDEX(Inputs!$N$15:$N$25,MATCH('Cash Flows - Outlier'!CR$2,Inputs!$L$15:$L$25))/12),0)</f>
        <v/>
      </c>
      <c r="CS8" s="956">
        <f>IFERROR(CR8*(1+INDEX(Inputs!$N$15:$N$25,MATCH('Cash Flows - Outlier'!CS$2,Inputs!$L$15:$L$25))/12),0)</f>
        <v/>
      </c>
      <c r="CT8" s="956">
        <f>IFERROR(CS8*(1+INDEX(Inputs!$N$15:$N$25,MATCH('Cash Flows - Outlier'!CT$2,Inputs!$L$15:$L$25))/12),0)</f>
        <v/>
      </c>
      <c r="CU8" s="956">
        <f>IFERROR(CT8*(1+INDEX(Inputs!$N$15:$N$25,MATCH('Cash Flows - Outlier'!CU$2,Inputs!$L$15:$L$25))/12),0)</f>
        <v/>
      </c>
      <c r="CV8" s="956">
        <f>IFERROR(CU8*(1+INDEX(Inputs!$N$15:$N$25,MATCH('Cash Flows - Outlier'!CV$2,Inputs!$L$15:$L$25))/12),0)</f>
        <v/>
      </c>
      <c r="CW8" s="956">
        <f>IFERROR(CV8*(1+INDEX(Inputs!$N$15:$N$25,MATCH('Cash Flows - Outlier'!CW$2,Inputs!$L$15:$L$25))/12),0)</f>
        <v/>
      </c>
      <c r="CX8" s="956">
        <f>IFERROR(CW8*(1+INDEX(Inputs!$N$15:$N$25,MATCH('Cash Flows - Outlier'!CX$2,Inputs!$L$15:$L$25))/12),0)</f>
        <v/>
      </c>
      <c r="CY8" s="956">
        <f>IFERROR(CX8*(1+INDEX(Inputs!$N$15:$N$25,MATCH('Cash Flows - Outlier'!CY$2,Inputs!$L$15:$L$25))/12),0)</f>
        <v/>
      </c>
      <c r="CZ8" s="956">
        <f>IFERROR(CY8*(1+INDEX(Inputs!$N$15:$N$25,MATCH('Cash Flows - Outlier'!CZ$2,Inputs!$L$15:$L$25))/12),0)</f>
        <v/>
      </c>
      <c r="DA8" s="956">
        <f>IFERROR(CZ8*(1+INDEX(Inputs!$N$15:$N$25,MATCH('Cash Flows - Outlier'!DA$2,Inputs!$L$15:$L$25))/12),0)</f>
        <v/>
      </c>
      <c r="DB8" s="956">
        <f>IFERROR(DA8*(1+INDEX(Inputs!$N$15:$N$25,MATCH('Cash Flows - Outlier'!DB$2,Inputs!$L$15:$L$25))/12),0)</f>
        <v/>
      </c>
      <c r="DC8" s="956">
        <f>IFERROR(DB8*(1+INDEX(Inputs!$N$15:$N$25,MATCH('Cash Flows - Outlier'!DC$2,Inputs!$L$15:$L$25))/12),0)</f>
        <v/>
      </c>
      <c r="DD8" s="956">
        <f>IFERROR(DC8*(1+INDEX(Inputs!$N$15:$N$25,MATCH('Cash Flows - Outlier'!DD$2,Inputs!$L$15:$L$25))/12),0)</f>
        <v/>
      </c>
      <c r="DE8" s="956">
        <f>IFERROR(DD8*(1+INDEX(Inputs!$N$15:$N$25,MATCH('Cash Flows - Outlier'!DE$2,Inputs!$L$15:$L$25))/12),0)</f>
        <v/>
      </c>
      <c r="DF8" s="956">
        <f>IFERROR(DE8*(1+INDEX(Inputs!$N$15:$N$25,MATCH('Cash Flows - Outlier'!DF$2,Inputs!$L$15:$L$25))/12),0)</f>
        <v/>
      </c>
      <c r="DG8" s="956">
        <f>IFERROR(DF8*(1+INDEX(Inputs!$N$15:$N$25,MATCH('Cash Flows - Outlier'!DG$2,Inputs!$L$15:$L$25))/12),0)</f>
        <v/>
      </c>
      <c r="DH8" s="956">
        <f>IFERROR(DG8*(1+INDEX(Inputs!$N$15:$N$25,MATCH('Cash Flows - Outlier'!DH$2,Inputs!$L$15:$L$25))/12),0)</f>
        <v/>
      </c>
      <c r="DI8" s="956">
        <f>IFERROR(DH8*(1+INDEX(Inputs!$N$15:$N$25,MATCH('Cash Flows - Outlier'!DI$2,Inputs!$L$15:$L$25))/12),0)</f>
        <v/>
      </c>
      <c r="DJ8" s="956">
        <f>IFERROR(DI8*(1+INDEX(Inputs!$N$15:$N$25,MATCH('Cash Flows - Outlier'!DJ$2,Inputs!$L$15:$L$25))/12),0)</f>
        <v/>
      </c>
      <c r="DK8" s="956">
        <f>IFERROR(DJ8*(1+INDEX(Inputs!$N$15:$N$25,MATCH('Cash Flows - Outlier'!DK$2,Inputs!$L$15:$L$25))/12),0)</f>
        <v/>
      </c>
      <c r="DL8" s="956">
        <f>IFERROR(DK8*(1+INDEX(Inputs!$N$15:$N$25,MATCH('Cash Flows - Outlier'!DL$2,Inputs!$L$15:$L$25))/12),0)</f>
        <v/>
      </c>
      <c r="DM8" s="956">
        <f>IFERROR(DL8*(1+INDEX(Inputs!$N$15:$N$25,MATCH('Cash Flows - Outlier'!DM$2,Inputs!$L$15:$L$25))/12),0)</f>
        <v/>
      </c>
      <c r="DN8" s="956">
        <f>IFERROR(DM8*(1+INDEX(Inputs!$N$15:$N$25,MATCH('Cash Flows - Outlier'!DN$2,Inputs!$L$15:$L$25))/12),0)</f>
        <v/>
      </c>
      <c r="DO8" s="956">
        <f>IFERROR(DN8*(1+INDEX(Inputs!$N$15:$N$25,MATCH('Cash Flows - Outlier'!DO$2,Inputs!$L$15:$L$25))/12),0)</f>
        <v/>
      </c>
      <c r="DP8" s="956">
        <f>IFERROR(DO8*(1+INDEX(Inputs!$N$15:$N$25,MATCH('Cash Flows - Outlier'!DP$2,Inputs!$L$15:$L$25))/12),0)</f>
        <v/>
      </c>
      <c r="DQ8" s="956">
        <f>IFERROR(DP8*(1+INDEX(Inputs!$N$15:$N$25,MATCH('Cash Flows - Outlier'!DQ$2,Inputs!$L$15:$L$25))/12),0)</f>
        <v/>
      </c>
      <c r="DR8" s="956">
        <f>IFERROR(DQ8*(1+INDEX(Inputs!$N$15:$N$25,MATCH('Cash Flows - Outlier'!DR$2,Inputs!$L$15:$L$25))/12),0)</f>
        <v/>
      </c>
      <c r="DS8" s="956">
        <f>IFERROR(DR8*(1+INDEX(Inputs!$N$15:$N$25,MATCH('Cash Flows - Outlier'!DS$2,Inputs!$L$15:$L$25))/12),0)</f>
        <v/>
      </c>
      <c r="DT8" s="956">
        <f>IFERROR(DS8*(1+INDEX(Inputs!$N$15:$N$25,MATCH('Cash Flows - Outlier'!DT$2,Inputs!$L$15:$L$25))/12),0)</f>
        <v/>
      </c>
      <c r="DU8" s="956">
        <f>IFERROR(DT8*(1+INDEX(Inputs!$N$15:$N$25,MATCH('Cash Flows - Outlier'!DU$2,Inputs!$L$15:$L$25))/12),0)</f>
        <v/>
      </c>
      <c r="DV8" s="956">
        <f>IFERROR(DU8*(1+INDEX(Inputs!$N$15:$N$25,MATCH('Cash Flows - Outlier'!DV$2,Inputs!$L$15:$L$25))/12),0)</f>
        <v/>
      </c>
      <c r="DW8" s="956">
        <f>IFERROR(DV8*(1+INDEX(Inputs!$N$15:$N$25,MATCH('Cash Flows - Outlier'!DW$2,Inputs!$L$15:$L$25))/12),0)</f>
        <v/>
      </c>
      <c r="DX8" s="956">
        <f>IFERROR(DW8*(1+INDEX(Inputs!$N$15:$N$25,MATCH('Cash Flows - Outlier'!DX$2,Inputs!$L$15:$L$25))/12),0)</f>
        <v/>
      </c>
      <c r="DY8" s="956">
        <f>IFERROR(DX8*(1+INDEX(Inputs!$N$15:$N$25,MATCH('Cash Flows - Outlier'!DY$2,Inputs!$L$15:$L$25))/12),0)</f>
        <v/>
      </c>
      <c r="DZ8" s="956">
        <f>IFERROR(DY8*(1+INDEX(Inputs!$N$15:$N$25,MATCH('Cash Flows - Outlier'!DZ$2,Inputs!$L$15:$L$25))/12),0)</f>
        <v/>
      </c>
      <c r="EA8" s="956">
        <f>IFERROR(DZ8*(1+INDEX(Inputs!$N$15:$N$25,MATCH('Cash Flows - Outlier'!EA$2,Inputs!$L$15:$L$25))/12),0)</f>
        <v/>
      </c>
      <c r="EB8" s="956">
        <f>IFERROR(EA8*(1+INDEX(Inputs!$N$15:$N$25,MATCH('Cash Flows - Outlier'!EB$2,Inputs!$L$15:$L$25))/12),0)</f>
        <v/>
      </c>
      <c r="EC8" s="956">
        <f>IFERROR(EB8*(1+INDEX(Inputs!$N$15:$N$25,MATCH('Cash Flows - Outlier'!EC$2,Inputs!$L$15:$L$25))/12),0)</f>
        <v/>
      </c>
      <c r="ED8" s="956">
        <f>IFERROR(EC8*(1+INDEX(Inputs!$N$15:$N$25,MATCH('Cash Flows - Outlier'!ED$2,Inputs!$L$15:$L$25))/12),0)</f>
        <v/>
      </c>
      <c r="EE8" s="956">
        <f>IFERROR(ED8*(1+INDEX(Inputs!$N$15:$N$25,MATCH('Cash Flows - Outlier'!EE$2,Inputs!$L$15:$L$25))/12),0)</f>
        <v/>
      </c>
      <c r="EF8" s="956">
        <f>IFERROR(EE8*(1+INDEX(Inputs!$N$15:$N$25,MATCH('Cash Flows - Outlier'!EF$2,Inputs!$L$15:$L$25))/12),0)</f>
        <v/>
      </c>
      <c r="EG8" s="956">
        <f>IFERROR(EF8*(1+INDEX(Inputs!$N$15:$N$25,MATCH('Cash Flows - Outlier'!EG$2,Inputs!$L$15:$L$25))/12),0)</f>
        <v/>
      </c>
      <c r="EH8" s="956">
        <f>IFERROR(EG8*(1+INDEX(Inputs!$N$15:$N$25,MATCH('Cash Flows - Outlier'!EH$2,Inputs!$L$15:$L$25))/12),0)</f>
        <v/>
      </c>
      <c r="EI8" s="956">
        <f>IFERROR(EH8*(1+INDEX(Inputs!$N$15:$N$25,MATCH('Cash Flows - Outlier'!EI$2,Inputs!$L$15:$L$25))/12),0)</f>
        <v/>
      </c>
      <c r="EJ8" s="956">
        <f>IFERROR(EI8*(1+INDEX(Inputs!$N$15:$N$25,MATCH('Cash Flows - Outlier'!EJ$2,Inputs!$L$15:$L$25))/12),0)</f>
        <v/>
      </c>
      <c r="EK8" s="956">
        <f>IFERROR(EJ8*(1+INDEX(Inputs!$N$15:$N$25,MATCH('Cash Flows - Outlier'!EK$2,Inputs!$L$15:$L$25))/12),0)</f>
        <v/>
      </c>
      <c r="EL8" s="956">
        <f>IFERROR(EK8*(1+INDEX(Inputs!$N$15:$N$25,MATCH('Cash Flows - Outlier'!EL$2,Inputs!$L$15:$L$25))/12),0)</f>
        <v/>
      </c>
      <c r="EM8" s="956">
        <f>IFERROR(EL8*(1+INDEX(Inputs!$N$15:$N$25,MATCH('Cash Flows - Outlier'!EM$2,Inputs!$L$15:$L$25))/12),0)</f>
        <v/>
      </c>
      <c r="EN8" s="956">
        <f>IFERROR(EM8*(1+INDEX(Inputs!$N$15:$N$25,MATCH('Cash Flows - Outlier'!EN$2,Inputs!$L$15:$L$25))/12),0)</f>
        <v/>
      </c>
      <c r="EO8" s="956">
        <f>IFERROR(EN8*(1+INDEX(Inputs!$N$15:$N$25,MATCH('Cash Flows - Outlier'!EO$2,Inputs!$L$15:$L$25))/12),0)</f>
        <v/>
      </c>
      <c r="EP8" s="956">
        <f>IFERROR(EO8*(1+INDEX(Inputs!$N$15:$N$25,MATCH('Cash Flows - Outlier'!EP$2,Inputs!$L$15:$L$25))/12),0)</f>
        <v/>
      </c>
      <c r="EQ8" s="956">
        <f>IFERROR(EP8*(1+INDEX(Inputs!$N$15:$N$25,MATCH('Cash Flows - Outlier'!EQ$2,Inputs!$L$15:$L$25))/12),0)</f>
        <v/>
      </c>
      <c r="ER8" s="956">
        <f>IFERROR(EQ8*(1+INDEX(Inputs!$N$15:$N$25,MATCH('Cash Flows - Outlier'!ER$2,Inputs!$L$15:$L$25))/12),0)</f>
        <v/>
      </c>
      <c r="ES8" s="956">
        <f>IFERROR(ER8*(1+INDEX(Inputs!$N$15:$N$25,MATCH('Cash Flows - Outlier'!ES$2,Inputs!$L$15:$L$25))/12),0)</f>
        <v/>
      </c>
      <c r="ET8" s="956">
        <f>IFERROR(ES8*(1+INDEX(Inputs!$N$15:$N$25,MATCH('Cash Flows - Outlier'!ET$2,Inputs!$L$15:$L$25))/12),0)</f>
        <v/>
      </c>
      <c r="EU8" s="956">
        <f>IFERROR(ET8*(1+INDEX(Inputs!$N$15:$N$25,MATCH('Cash Flows - Outlier'!EU$2,Inputs!$L$15:$L$25))/12),0)</f>
        <v/>
      </c>
      <c r="EV8" s="956">
        <f>IFERROR(EU8*(1+INDEX(Inputs!$N$15:$N$25,MATCH('Cash Flows - Outlier'!EV$2,Inputs!$L$15:$L$25))/12),0)</f>
        <v/>
      </c>
    </row>
    <row r="9" outlineLevel="1" ht="15" customHeight="1" s="546">
      <c r="C9" s="951" t="n"/>
      <c r="E9" s="959" t="n"/>
      <c r="G9" s="956" t="n"/>
      <c r="H9" s="956" t="n"/>
      <c r="I9" s="956" t="n"/>
      <c r="J9" s="956" t="n"/>
      <c r="K9" s="956" t="n"/>
      <c r="L9" s="956" t="n"/>
      <c r="M9" s="956" t="n"/>
      <c r="N9" s="956" t="n"/>
      <c r="O9" s="956" t="n"/>
      <c r="P9" s="957" t="n"/>
      <c r="T9" s="958" t="n"/>
      <c r="U9" s="956" t="n"/>
      <c r="V9" s="956" t="n"/>
      <c r="W9" s="956" t="n"/>
      <c r="X9" s="956" t="n"/>
      <c r="Y9" s="956" t="n"/>
      <c r="Z9" s="956" t="n"/>
      <c r="AA9" s="956" t="n"/>
      <c r="AB9" s="956" t="n"/>
      <c r="AC9" s="956" t="n"/>
      <c r="AD9" s="956" t="n"/>
      <c r="AE9" s="956" t="n"/>
      <c r="AF9" s="956" t="n"/>
      <c r="AG9" s="956" t="n"/>
      <c r="AH9" s="956" t="n"/>
      <c r="AI9" s="956" t="n"/>
      <c r="AJ9" s="956" t="n"/>
      <c r="AK9" s="956" t="n"/>
      <c r="AL9" s="956" t="n"/>
      <c r="AM9" s="956" t="n"/>
      <c r="AN9" s="956" t="n"/>
      <c r="AO9" s="956" t="n"/>
      <c r="AP9" s="956" t="n"/>
      <c r="AQ9" s="956" t="n"/>
      <c r="AR9" s="956" t="n"/>
      <c r="AS9" s="956" t="n"/>
      <c r="AT9" s="956" t="n"/>
      <c r="AU9" s="956" t="n"/>
      <c r="AV9" s="956" t="n"/>
      <c r="AW9" s="956" t="n"/>
      <c r="AX9" s="956" t="n"/>
      <c r="AY9" s="956" t="n"/>
      <c r="AZ9" s="956" t="n"/>
      <c r="BA9" s="956" t="n"/>
      <c r="BB9" s="956" t="n"/>
      <c r="BC9" s="956" t="n"/>
      <c r="BD9" s="956" t="n"/>
      <c r="BE9" s="956" t="n"/>
      <c r="BF9" s="956" t="n"/>
      <c r="BG9" s="956" t="n"/>
      <c r="BH9" s="956" t="n"/>
      <c r="BI9" s="956" t="n"/>
      <c r="BJ9" s="956" t="n"/>
      <c r="BK9" s="956" t="n"/>
      <c r="BL9" s="956" t="n"/>
      <c r="BM9" s="956" t="n"/>
      <c r="BN9" s="956" t="n"/>
      <c r="BO9" s="956" t="n"/>
      <c r="BP9" s="956" t="n"/>
      <c r="BQ9" s="956" t="n"/>
      <c r="BR9" s="956" t="n"/>
      <c r="BS9" s="956" t="n"/>
      <c r="BT9" s="956" t="n"/>
      <c r="BU9" s="956" t="n"/>
      <c r="BV9" s="956" t="n"/>
      <c r="BW9" s="956" t="n"/>
      <c r="BX9" s="956" t="n"/>
      <c r="BY9" s="956" t="n"/>
      <c r="BZ9" s="956" t="n"/>
      <c r="CA9" s="956" t="n"/>
      <c r="CB9" s="956" t="n"/>
      <c r="CC9" s="956" t="n"/>
      <c r="CD9" s="956" t="n"/>
      <c r="CE9" s="956" t="n"/>
      <c r="CF9" s="956" t="n"/>
      <c r="CG9" s="956" t="n"/>
      <c r="CH9" s="956" t="n"/>
      <c r="CI9" s="956" t="n"/>
      <c r="CJ9" s="956" t="n"/>
      <c r="CK9" s="956" t="n"/>
      <c r="CL9" s="956" t="n"/>
      <c r="CM9" s="956" t="n"/>
      <c r="CN9" s="956" t="n"/>
      <c r="CO9" s="956" t="n"/>
      <c r="CP9" s="956" t="n"/>
      <c r="CQ9" s="956" t="n"/>
      <c r="CR9" s="956" t="n"/>
      <c r="CS9" s="956" t="n"/>
      <c r="CT9" s="956" t="n"/>
      <c r="CU9" s="956" t="n"/>
      <c r="CV9" s="956" t="n"/>
      <c r="CW9" s="956" t="n"/>
      <c r="CX9" s="956" t="n"/>
      <c r="CY9" s="956" t="n"/>
      <c r="CZ9" s="956" t="n"/>
      <c r="DA9" s="956" t="n"/>
      <c r="DB9" s="956" t="n"/>
      <c r="DC9" s="956" t="n"/>
      <c r="DD9" s="956" t="n"/>
      <c r="DE9" s="956" t="n"/>
      <c r="DF9" s="956" t="n"/>
      <c r="DG9" s="956" t="n"/>
      <c r="DH9" s="956" t="n"/>
      <c r="DI9" s="956" t="n"/>
      <c r="DJ9" s="956" t="n"/>
      <c r="DK9" s="956" t="n"/>
      <c r="DL9" s="956" t="n"/>
      <c r="DM9" s="956" t="n"/>
      <c r="DN9" s="956" t="n"/>
      <c r="DO9" s="956" t="n"/>
      <c r="DP9" s="956" t="n"/>
      <c r="DQ9" s="956" t="n"/>
      <c r="DR9" s="956" t="n"/>
      <c r="DS9" s="956" t="n"/>
      <c r="DT9" s="956" t="n"/>
      <c r="DU9" s="956" t="n"/>
      <c r="DV9" s="956" t="n"/>
      <c r="DW9" s="956" t="n"/>
      <c r="DX9" s="956" t="n"/>
      <c r="DY9" s="956" t="n"/>
      <c r="DZ9" s="956" t="n"/>
      <c r="EA9" s="956" t="n"/>
      <c r="EB9" s="956" t="n"/>
      <c r="EC9" s="956" t="n"/>
      <c r="ED9" s="956" t="n"/>
      <c r="EE9" s="956" t="n"/>
      <c r="EF9" s="956" t="n"/>
      <c r="EG9" s="956" t="n"/>
      <c r="EH9" s="956" t="n"/>
      <c r="EI9" s="956" t="n"/>
      <c r="EJ9" s="956" t="n"/>
      <c r="EK9" s="956" t="n"/>
      <c r="EL9" s="956" t="n"/>
      <c r="EM9" s="956" t="n"/>
      <c r="EN9" s="956" t="n"/>
      <c r="EO9" s="956" t="n"/>
      <c r="EP9" s="956" t="n"/>
      <c r="EQ9" s="956" t="n"/>
      <c r="ER9" s="956" t="n"/>
      <c r="ES9" s="956" t="n"/>
      <c r="ET9" s="956" t="n"/>
      <c r="EU9" s="956" t="n"/>
      <c r="EV9" s="956" t="n"/>
    </row>
    <row r="10" outlineLevel="1" ht="15" customHeight="1" s="546">
      <c r="C10" s="951" t="n"/>
      <c r="E10" s="959" t="n"/>
      <c r="G10" s="956" t="n"/>
      <c r="H10" s="956" t="n"/>
      <c r="I10" s="956" t="n"/>
      <c r="J10" s="956" t="n"/>
      <c r="K10" s="956" t="n"/>
      <c r="L10" s="956" t="n"/>
      <c r="M10" s="956" t="n"/>
      <c r="N10" s="956" t="n"/>
      <c r="O10" s="956" t="n"/>
      <c r="P10" s="957" t="n"/>
      <c r="R10" s="940" t="inlineStr">
        <is>
          <t>Renovation Schedule</t>
        </is>
      </c>
      <c r="T10" s="958" t="n"/>
      <c r="U10" s="950" t="n"/>
      <c r="V10" s="950" t="n"/>
      <c r="W10" s="950" t="n"/>
      <c r="X10" s="950" t="n"/>
      <c r="Y10" s="950" t="n"/>
      <c r="Z10" s="950" t="n"/>
      <c r="AA10" s="950" t="n"/>
      <c r="AB10" s="950" t="n"/>
      <c r="AC10" s="950" t="n"/>
      <c r="AD10" s="950" t="n"/>
      <c r="AE10" s="950" t="n"/>
      <c r="AF10" s="950" t="n"/>
      <c r="AG10" s="950" t="n"/>
      <c r="AH10" s="950" t="n"/>
      <c r="AI10" s="950" t="n"/>
      <c r="AJ10" s="950" t="n"/>
      <c r="AK10" s="950" t="n"/>
      <c r="AL10" s="950" t="n"/>
      <c r="AM10" s="950" t="n"/>
      <c r="AN10" s="950" t="n"/>
      <c r="AO10" s="950" t="n"/>
      <c r="AP10" s="950" t="n"/>
      <c r="AQ10" s="950" t="n"/>
      <c r="AR10" s="950" t="n"/>
      <c r="AS10" s="950" t="n"/>
      <c r="AT10" s="950" t="n"/>
      <c r="AU10" s="950" t="n"/>
      <c r="AV10" s="950" t="n"/>
      <c r="AW10" s="950" t="n"/>
      <c r="AX10" s="950" t="n"/>
      <c r="AY10" s="950" t="n"/>
      <c r="AZ10" s="950" t="n"/>
      <c r="BA10" s="950" t="n"/>
      <c r="BB10" s="950" t="n"/>
      <c r="BC10" s="950" t="n"/>
      <c r="BD10" s="950" t="n"/>
      <c r="BE10" s="950" t="n"/>
      <c r="BF10" s="950" t="n"/>
      <c r="BG10" s="950" t="n"/>
      <c r="BH10" s="950" t="n"/>
      <c r="BI10" s="950" t="n"/>
      <c r="BJ10" s="950" t="n"/>
      <c r="BK10" s="950" t="n"/>
      <c r="BL10" s="950" t="n"/>
      <c r="BM10" s="950" t="n"/>
      <c r="BN10" s="950" t="n"/>
      <c r="BO10" s="950" t="n"/>
      <c r="BP10" s="950" t="n"/>
      <c r="BQ10" s="950" t="n"/>
      <c r="BR10" s="950" t="n"/>
      <c r="BS10" s="950" t="n"/>
      <c r="BT10" s="950" t="n"/>
      <c r="BU10" s="950" t="n"/>
      <c r="BV10" s="950" t="n"/>
      <c r="BW10" s="950" t="n"/>
      <c r="BX10" s="950" t="n"/>
      <c r="BY10" s="950" t="n"/>
      <c r="BZ10" s="950" t="n"/>
      <c r="CA10" s="950" t="n"/>
      <c r="CB10" s="950" t="n"/>
      <c r="CC10" s="950" t="n"/>
      <c r="CD10" s="950" t="n"/>
      <c r="CE10" s="950" t="n"/>
      <c r="CF10" s="950" t="n"/>
      <c r="CG10" s="950" t="n"/>
      <c r="CH10" s="950" t="n"/>
      <c r="CI10" s="950" t="n"/>
      <c r="CJ10" s="950" t="n"/>
      <c r="CK10" s="950" t="n"/>
      <c r="CL10" s="950" t="n"/>
      <c r="CM10" s="950" t="n"/>
      <c r="CN10" s="950" t="n"/>
      <c r="CO10" s="950" t="n"/>
      <c r="CP10" s="950" t="n"/>
      <c r="CQ10" s="950" t="n"/>
      <c r="CR10" s="950" t="n"/>
      <c r="CS10" s="950" t="n"/>
      <c r="CT10" s="950" t="n"/>
      <c r="CU10" s="950" t="n"/>
      <c r="CV10" s="950" t="n"/>
      <c r="CW10" s="950" t="n"/>
      <c r="CX10" s="950" t="n"/>
      <c r="CY10" s="950" t="n"/>
      <c r="CZ10" s="950" t="n"/>
      <c r="DA10" s="950" t="n"/>
      <c r="DB10" s="950" t="n"/>
      <c r="DC10" s="950" t="n"/>
      <c r="DD10" s="950" t="n"/>
      <c r="DE10" s="950" t="n"/>
      <c r="DF10" s="950" t="n"/>
      <c r="DG10" s="950" t="n"/>
      <c r="DH10" s="950" t="n"/>
      <c r="DI10" s="950" t="n"/>
      <c r="DJ10" s="950" t="n"/>
      <c r="DK10" s="950" t="n"/>
      <c r="DL10" s="950" t="n"/>
      <c r="DM10" s="950" t="n"/>
      <c r="DN10" s="950" t="n"/>
      <c r="DO10" s="950" t="n"/>
      <c r="DP10" s="950" t="n"/>
      <c r="DQ10" s="950" t="n"/>
      <c r="DR10" s="950" t="n"/>
      <c r="DS10" s="950" t="n"/>
      <c r="DT10" s="950" t="n"/>
      <c r="DU10" s="950" t="n"/>
      <c r="DV10" s="950" t="n"/>
      <c r="DW10" s="950" t="n"/>
      <c r="DX10" s="950" t="n"/>
      <c r="DY10" s="950" t="n"/>
      <c r="DZ10" s="950" t="n"/>
      <c r="EA10" s="950" t="n"/>
      <c r="EB10" s="950" t="n"/>
      <c r="EC10" s="950" t="n"/>
      <c r="ED10" s="950" t="n"/>
      <c r="EE10" s="950" t="n"/>
      <c r="EF10" s="950" t="n"/>
      <c r="EG10" s="950" t="n"/>
      <c r="EH10" s="950" t="n"/>
      <c r="EI10" s="950" t="n"/>
      <c r="EJ10" s="950" t="n"/>
      <c r="EK10" s="950" t="n"/>
      <c r="EL10" s="950" t="n"/>
      <c r="EM10" s="950" t="n"/>
      <c r="EN10" s="950" t="n"/>
      <c r="EO10" s="950" t="n"/>
      <c r="EP10" s="950" t="n"/>
      <c r="EQ10" s="950" t="n"/>
      <c r="ER10" s="950" t="n"/>
      <c r="ES10" s="950" t="n"/>
      <c r="ET10" s="950" t="n"/>
      <c r="EU10" s="950" t="n"/>
      <c r="EV10" s="950" t="n"/>
    </row>
    <row r="11" outlineLevel="1" ht="15" customHeight="1" s="546">
      <c r="C11" s="951" t="n"/>
      <c r="E11" s="959" t="n"/>
      <c r="G11" s="950" t="n"/>
      <c r="H11" s="950" t="n"/>
      <c r="I11" s="950" t="n"/>
      <c r="J11" s="950" t="n"/>
      <c r="K11" s="950" t="n"/>
      <c r="L11" s="950" t="n"/>
      <c r="M11" s="950" t="n"/>
      <c r="N11" s="950" t="n"/>
      <c r="O11" s="950" t="n"/>
      <c r="P11" s="960" t="n"/>
      <c r="R11" s="940" t="inlineStr">
        <is>
          <t>Unrenovated Units</t>
        </is>
      </c>
      <c r="T11" s="958" t="n"/>
      <c r="U11" s="950" t="n">
        <v>0</v>
      </c>
      <c r="V11" s="950">
        <f>U13</f>
        <v/>
      </c>
      <c r="W11" s="950">
        <f>V13</f>
        <v/>
      </c>
      <c r="X11" s="950">
        <f>W13</f>
        <v/>
      </c>
      <c r="Y11" s="950">
        <f>X13</f>
        <v/>
      </c>
      <c r="Z11" s="950">
        <f>Y13</f>
        <v/>
      </c>
      <c r="AA11" s="950">
        <f>Z13</f>
        <v/>
      </c>
      <c r="AB11" s="950">
        <f>AA13</f>
        <v/>
      </c>
      <c r="AC11" s="950">
        <f>AB13</f>
        <v/>
      </c>
      <c r="AD11" s="950">
        <f>AC13</f>
        <v/>
      </c>
      <c r="AE11" s="950">
        <f>AD13</f>
        <v/>
      </c>
      <c r="AF11" s="950">
        <f>AE13</f>
        <v/>
      </c>
      <c r="AG11" s="950">
        <f>AF13</f>
        <v/>
      </c>
      <c r="AH11" s="950">
        <f>AG13</f>
        <v/>
      </c>
      <c r="AI11" s="950">
        <f>AH13</f>
        <v/>
      </c>
      <c r="AJ11" s="950">
        <f>AI13</f>
        <v/>
      </c>
      <c r="AK11" s="950">
        <f>AJ13</f>
        <v/>
      </c>
      <c r="AL11" s="950">
        <f>AK13</f>
        <v/>
      </c>
      <c r="AM11" s="950">
        <f>AL13</f>
        <v/>
      </c>
      <c r="AN11" s="950">
        <f>AM13</f>
        <v/>
      </c>
      <c r="AO11" s="950">
        <f>AN13</f>
        <v/>
      </c>
      <c r="AP11" s="950">
        <f>AO13</f>
        <v/>
      </c>
      <c r="AQ11" s="950">
        <f>AP13</f>
        <v/>
      </c>
      <c r="AR11" s="950">
        <f>AQ13</f>
        <v/>
      </c>
      <c r="AS11" s="950">
        <f>AR13</f>
        <v/>
      </c>
      <c r="AT11" s="950">
        <f>AS13</f>
        <v/>
      </c>
      <c r="AU11" s="950">
        <f>AT13</f>
        <v/>
      </c>
      <c r="AV11" s="950">
        <f>AU13</f>
        <v/>
      </c>
      <c r="AW11" s="950">
        <f>AV13</f>
        <v/>
      </c>
      <c r="AX11" s="950">
        <f>AW13</f>
        <v/>
      </c>
      <c r="AY11" s="950">
        <f>AX13</f>
        <v/>
      </c>
      <c r="AZ11" s="950">
        <f>AY13</f>
        <v/>
      </c>
      <c r="BA11" s="950">
        <f>AZ13</f>
        <v/>
      </c>
      <c r="BB11" s="950">
        <f>BA13</f>
        <v/>
      </c>
      <c r="BC11" s="950">
        <f>BB13</f>
        <v/>
      </c>
      <c r="BD11" s="950">
        <f>BC13</f>
        <v/>
      </c>
      <c r="BE11" s="950">
        <f>BD13</f>
        <v/>
      </c>
      <c r="BF11" s="950">
        <f>BE13</f>
        <v/>
      </c>
      <c r="BG11" s="950">
        <f>BF13</f>
        <v/>
      </c>
      <c r="BH11" s="950">
        <f>BG13</f>
        <v/>
      </c>
      <c r="BI11" s="950">
        <f>BH13</f>
        <v/>
      </c>
      <c r="BJ11" s="950">
        <f>BI13</f>
        <v/>
      </c>
      <c r="BK11" s="950">
        <f>BJ13</f>
        <v/>
      </c>
      <c r="BL11" s="950">
        <f>BK13</f>
        <v/>
      </c>
      <c r="BM11" s="950">
        <f>BL13</f>
        <v/>
      </c>
      <c r="BN11" s="950">
        <f>BM13</f>
        <v/>
      </c>
      <c r="BO11" s="950">
        <f>BN13</f>
        <v/>
      </c>
      <c r="BP11" s="950">
        <f>BO13</f>
        <v/>
      </c>
      <c r="BQ11" s="950">
        <f>BP13</f>
        <v/>
      </c>
      <c r="BR11" s="950">
        <f>BQ13</f>
        <v/>
      </c>
      <c r="BS11" s="950">
        <f>BR13</f>
        <v/>
      </c>
      <c r="BT11" s="950">
        <f>BS13</f>
        <v/>
      </c>
      <c r="BU11" s="950">
        <f>BT13</f>
        <v/>
      </c>
      <c r="BV11" s="950">
        <f>BU13</f>
        <v/>
      </c>
      <c r="BW11" s="950">
        <f>BV13</f>
        <v/>
      </c>
      <c r="BX11" s="950">
        <f>BW13</f>
        <v/>
      </c>
      <c r="BY11" s="950">
        <f>BX13</f>
        <v/>
      </c>
      <c r="BZ11" s="950">
        <f>BY13</f>
        <v/>
      </c>
      <c r="CA11" s="950">
        <f>BZ13</f>
        <v/>
      </c>
      <c r="CB11" s="950">
        <f>CA13</f>
        <v/>
      </c>
      <c r="CC11" s="950">
        <f>CB13</f>
        <v/>
      </c>
      <c r="CD11" s="950">
        <f>CC13</f>
        <v/>
      </c>
      <c r="CE11" s="950">
        <f>CD13</f>
        <v/>
      </c>
      <c r="CF11" s="950">
        <f>CE13</f>
        <v/>
      </c>
      <c r="CG11" s="950">
        <f>CF13</f>
        <v/>
      </c>
      <c r="CH11" s="950">
        <f>CG13</f>
        <v/>
      </c>
      <c r="CI11" s="950">
        <f>CH13</f>
        <v/>
      </c>
      <c r="CJ11" s="950">
        <f>CI13</f>
        <v/>
      </c>
      <c r="CK11" s="950">
        <f>CJ13</f>
        <v/>
      </c>
      <c r="CL11" s="950">
        <f>CK13</f>
        <v/>
      </c>
      <c r="CM11" s="950">
        <f>CL13</f>
        <v/>
      </c>
      <c r="CN11" s="950">
        <f>CM13</f>
        <v/>
      </c>
      <c r="CO11" s="950">
        <f>CN13</f>
        <v/>
      </c>
      <c r="CP11" s="950">
        <f>CO13</f>
        <v/>
      </c>
      <c r="CQ11" s="950">
        <f>CP13</f>
        <v/>
      </c>
      <c r="CR11" s="950">
        <f>CQ13</f>
        <v/>
      </c>
      <c r="CS11" s="950">
        <f>CR13</f>
        <v/>
      </c>
      <c r="CT11" s="950">
        <f>CS13</f>
        <v/>
      </c>
      <c r="CU11" s="950">
        <f>CT13</f>
        <v/>
      </c>
      <c r="CV11" s="950">
        <f>CU13</f>
        <v/>
      </c>
      <c r="CW11" s="950">
        <f>CV13</f>
        <v/>
      </c>
      <c r="CX11" s="950">
        <f>CW13</f>
        <v/>
      </c>
      <c r="CY11" s="950">
        <f>CX13</f>
        <v/>
      </c>
      <c r="CZ11" s="950">
        <f>CY13</f>
        <v/>
      </c>
      <c r="DA11" s="950">
        <f>CZ13</f>
        <v/>
      </c>
      <c r="DB11" s="950">
        <f>DA13</f>
        <v/>
      </c>
      <c r="DC11" s="950">
        <f>DB13</f>
        <v/>
      </c>
      <c r="DD11" s="950">
        <f>DC13</f>
        <v/>
      </c>
      <c r="DE11" s="950">
        <f>DD13</f>
        <v/>
      </c>
      <c r="DF11" s="950">
        <f>DE13</f>
        <v/>
      </c>
      <c r="DG11" s="950">
        <f>DF13</f>
        <v/>
      </c>
      <c r="DH11" s="950">
        <f>DG13</f>
        <v/>
      </c>
      <c r="DI11" s="950">
        <f>DH13</f>
        <v/>
      </c>
      <c r="DJ11" s="950">
        <f>DI13</f>
        <v/>
      </c>
      <c r="DK11" s="950">
        <f>DJ13</f>
        <v/>
      </c>
      <c r="DL11" s="950">
        <f>DK13</f>
        <v/>
      </c>
      <c r="DM11" s="950">
        <f>DL13</f>
        <v/>
      </c>
      <c r="DN11" s="950">
        <f>DM13</f>
        <v/>
      </c>
      <c r="DO11" s="950">
        <f>DN13</f>
        <v/>
      </c>
      <c r="DP11" s="950">
        <f>DO13</f>
        <v/>
      </c>
      <c r="DQ11" s="950">
        <f>DP13</f>
        <v/>
      </c>
      <c r="DR11" s="950">
        <f>DQ13</f>
        <v/>
      </c>
      <c r="DS11" s="950">
        <f>DR13</f>
        <v/>
      </c>
      <c r="DT11" s="950">
        <f>DS13</f>
        <v/>
      </c>
      <c r="DU11" s="950">
        <f>DT13</f>
        <v/>
      </c>
      <c r="DV11" s="950">
        <f>DU13</f>
        <v/>
      </c>
      <c r="DW11" s="950">
        <f>DV13</f>
        <v/>
      </c>
      <c r="DX11" s="950">
        <f>DW13</f>
        <v/>
      </c>
      <c r="DY11" s="950">
        <f>DX13</f>
        <v/>
      </c>
      <c r="DZ11" s="950">
        <f>DY13</f>
        <v/>
      </c>
      <c r="EA11" s="950">
        <f>DZ13</f>
        <v/>
      </c>
      <c r="EB11" s="950">
        <f>EA13</f>
        <v/>
      </c>
      <c r="EC11" s="950">
        <f>EB13</f>
        <v/>
      </c>
      <c r="ED11" s="950">
        <f>EC13</f>
        <v/>
      </c>
      <c r="EE11" s="950">
        <f>ED13</f>
        <v/>
      </c>
      <c r="EF11" s="950">
        <f>EE13</f>
        <v/>
      </c>
      <c r="EG11" s="950">
        <f>EF13</f>
        <v/>
      </c>
      <c r="EH11" s="950">
        <f>EG13</f>
        <v/>
      </c>
      <c r="EI11" s="950">
        <f>EH13</f>
        <v/>
      </c>
      <c r="EJ11" s="950">
        <f>EI13</f>
        <v/>
      </c>
      <c r="EK11" s="950">
        <f>EJ13</f>
        <v/>
      </c>
      <c r="EL11" s="950">
        <f>EK13</f>
        <v/>
      </c>
      <c r="EM11" s="950">
        <f>EL13</f>
        <v/>
      </c>
      <c r="EN11" s="950">
        <f>EM13</f>
        <v/>
      </c>
      <c r="EO11" s="950">
        <f>EN13</f>
        <v/>
      </c>
      <c r="EP11" s="950">
        <f>EO13</f>
        <v/>
      </c>
      <c r="EQ11" s="950">
        <f>EP13</f>
        <v/>
      </c>
      <c r="ER11" s="950">
        <f>EQ13</f>
        <v/>
      </c>
      <c r="ES11" s="950">
        <f>ER13</f>
        <v/>
      </c>
      <c r="ET11" s="950">
        <f>ES13</f>
        <v/>
      </c>
      <c r="EU11" s="950">
        <f>ET13</f>
        <v/>
      </c>
      <c r="EV11" s="950">
        <f>EU13</f>
        <v/>
      </c>
    </row>
    <row r="12" outlineLevel="1" ht="15" customHeight="1" s="546">
      <c r="C12" s="951">
        <f>R12</f>
        <v/>
      </c>
      <c r="E12" s="959" t="n"/>
      <c r="G12" s="961">
        <f>SUMIFS($U12:$EW12,$U$2:$EW$2,G$2)</f>
        <v/>
      </c>
      <c r="H12" s="961">
        <f>SUMIFS($U12:$EW12,$U$2:$EW$2,H$2)</f>
        <v/>
      </c>
      <c r="I12" s="961">
        <f>SUMIFS($U12:$EW12,$U$2:$EW$2,I$2)</f>
        <v/>
      </c>
      <c r="J12" s="961">
        <f>SUMIFS($U12:$EW12,$U$2:$EW$2,J$2)</f>
        <v/>
      </c>
      <c r="K12" s="961">
        <f>SUMIFS($U12:$EW12,$U$2:$EW$2,K$2)</f>
        <v/>
      </c>
      <c r="L12" s="961">
        <f>SUMIFS($U12:$EW12,$U$2:$EW$2,L$2)</f>
        <v/>
      </c>
      <c r="M12" s="961">
        <f>SUMIFS($U12:$EW12,$U$2:$EW$2,M$2)</f>
        <v/>
      </c>
      <c r="N12" s="961">
        <f>SUMIFS($U12:$EW12,$U$2:$EW$2,N$2)</f>
        <v/>
      </c>
      <c r="O12" s="961">
        <f>SUMIFS($U12:$EW12,$U$2:$EW$2,O$2)</f>
        <v/>
      </c>
      <c r="P12" s="962">
        <f>SUMIFS($U12:$EW12,$U$2:$EW$2,P$2)</f>
        <v/>
      </c>
      <c r="R12" s="759" t="inlineStr">
        <is>
          <t>Units Renovated</t>
        </is>
      </c>
      <c r="T12" s="958" t="n"/>
      <c r="U12" s="950">
        <f>IF(AND(U3&gt;=Inputs!$N$45,'Cash Flows - Outlier'!U3&lt;Inputs!$N$49),Inputs!$N$46,IF(U3=Inputs!$N$49,Inputs!$N$47-SUM('Cash Flows - Outlier'!$T$12:T12),0))</f>
        <v/>
      </c>
      <c r="V12" s="950">
        <f>IF(AND(V3&gt;=Inputs!$N$45,'Cash Flows - Outlier'!V3&lt;Inputs!$N$49),Inputs!$N$46,IF(V3=Inputs!$N$49,Inputs!$N$47-SUM('Cash Flows - Outlier'!$T$12:U12),0))</f>
        <v/>
      </c>
      <c r="W12" s="950">
        <f>IF(AND(W3&gt;=Inputs!$N$45,'Cash Flows - Outlier'!W3&lt;Inputs!$N$49),Inputs!$N$46,IF(W3=Inputs!$N$49,Inputs!$N$47-SUM('Cash Flows - Outlier'!$T$12:V12),0))</f>
        <v/>
      </c>
      <c r="X12" s="950">
        <f>IF(AND(X3&gt;=Inputs!$N$45,'Cash Flows - Outlier'!X3&lt;Inputs!$N$49),Inputs!$N$46,IF(X3=Inputs!$N$49,Inputs!$N$47-SUM('Cash Flows - Outlier'!$T$12:W12),0))</f>
        <v/>
      </c>
      <c r="Y12" s="950">
        <f>IF(AND(Y3&gt;=Inputs!$N$45,'Cash Flows - Outlier'!Y3&lt;Inputs!$N$49),Inputs!$N$46,IF(Y3=Inputs!$N$49,Inputs!$N$47-SUM('Cash Flows - Outlier'!$T$12:X12),0))</f>
        <v/>
      </c>
      <c r="Z12" s="950">
        <f>IF(AND(Z3&gt;=Inputs!$N$45,'Cash Flows - Outlier'!Z3&lt;Inputs!$N$49),Inputs!$N$46,IF(Z3=Inputs!$N$49,Inputs!$N$47-SUM('Cash Flows - Outlier'!$T$12:Y12),0))</f>
        <v/>
      </c>
      <c r="AA12" s="950">
        <f>IF(AND(AA3&gt;=Inputs!$N$45,'Cash Flows - Outlier'!AA3&lt;Inputs!$N$49),Inputs!$N$46,IF(AA3=Inputs!$N$49,Inputs!$N$47-SUM('Cash Flows - Outlier'!$T$12:Z12),0))</f>
        <v/>
      </c>
      <c r="AB12" s="950">
        <f>IF(AND(AB3&gt;=Inputs!$N$45,'Cash Flows - Outlier'!AB3&lt;Inputs!$N$49),Inputs!$N$46,IF(AB3=Inputs!$N$49,Inputs!$N$47-SUM('Cash Flows - Outlier'!$T$12:AA12),0))</f>
        <v/>
      </c>
      <c r="AC12" s="950">
        <f>IF(AND(AC3&gt;=Inputs!$N$45,'Cash Flows - Outlier'!AC3&lt;Inputs!$N$49),Inputs!$N$46,IF(AC3=Inputs!$N$49,Inputs!$N$47-SUM('Cash Flows - Outlier'!$T$12:AB12),0))</f>
        <v/>
      </c>
      <c r="AD12" s="950">
        <f>IF(AND(AD3&gt;=Inputs!$N$45,'Cash Flows - Outlier'!AD3&lt;Inputs!$N$49),Inputs!$N$46,IF(AD3=Inputs!$N$49,Inputs!$N$47-SUM('Cash Flows - Outlier'!$T$12:AC12),0))</f>
        <v/>
      </c>
      <c r="AE12" s="950">
        <f>IF(AND(AE3&gt;=Inputs!$N$45,'Cash Flows - Outlier'!AE3&lt;Inputs!$N$49),Inputs!$N$46,IF(AE3=Inputs!$N$49,Inputs!$N$47-SUM('Cash Flows - Outlier'!$T$12:AD12),0))</f>
        <v/>
      </c>
      <c r="AF12" s="950">
        <f>IF(AND(AF3&gt;=Inputs!$N$45,'Cash Flows - Outlier'!AF3&lt;Inputs!$N$49),Inputs!$N$46,IF(AF3=Inputs!$N$49,Inputs!$N$47-SUM('Cash Flows - Outlier'!$T$12:AE12),0))</f>
        <v/>
      </c>
      <c r="AG12" s="950">
        <f>IF(AND(AG3&gt;=Inputs!$N$45,'Cash Flows - Outlier'!AG3&lt;Inputs!$N$49),Inputs!$N$46,IF(AG3=Inputs!$N$49,Inputs!$N$47-SUM('Cash Flows - Outlier'!$T$12:AF12),0))</f>
        <v/>
      </c>
      <c r="AH12" s="950">
        <f>IF(AND(AH3&gt;=Inputs!$N$45,'Cash Flows - Outlier'!AH3&lt;Inputs!$N$49),Inputs!$N$46,IF(AH3=Inputs!$N$49,Inputs!$N$47-SUM('Cash Flows - Outlier'!$T$12:AG12),0))</f>
        <v/>
      </c>
      <c r="AI12" s="950">
        <f>IF(AND(AI3&gt;=Inputs!$N$45,'Cash Flows - Outlier'!AI3&lt;Inputs!$N$49),Inputs!$N$46,IF(AI3=Inputs!$N$49,Inputs!$N$47-SUM('Cash Flows - Outlier'!$T$12:AH12),0))</f>
        <v/>
      </c>
      <c r="AJ12" s="950">
        <f>IF(AND(AJ3&gt;=Inputs!$N$45,'Cash Flows - Outlier'!AJ3&lt;Inputs!$N$49),Inputs!$N$46,IF(AJ3=Inputs!$N$49,Inputs!$N$47-SUM('Cash Flows - Outlier'!$T$12:AI12),0))</f>
        <v/>
      </c>
      <c r="AK12" s="950">
        <f>IF(AND(AK3&gt;=Inputs!$N$45,'Cash Flows - Outlier'!AK3&lt;Inputs!$N$49),Inputs!$N$46,IF(AK3=Inputs!$N$49,Inputs!$N$47-SUM('Cash Flows - Outlier'!$T$12:AJ12),0))</f>
        <v/>
      </c>
      <c r="AL12" s="950">
        <f>IF(AND(AL3&gt;=Inputs!$N$45,'Cash Flows - Outlier'!AL3&lt;Inputs!$N$49),Inputs!$N$46,IF(AL3=Inputs!$N$49,Inputs!$N$47-SUM('Cash Flows - Outlier'!$T$12:AK12),0))</f>
        <v/>
      </c>
      <c r="AM12" s="950">
        <f>IF(AND(AM3&gt;=Inputs!$N$45,'Cash Flows - Outlier'!AM3&lt;Inputs!$N$49),Inputs!$N$46,IF(AM3=Inputs!$N$49,Inputs!$N$47-SUM('Cash Flows - Outlier'!$T$12:AL12),0))</f>
        <v/>
      </c>
      <c r="AN12" s="950">
        <f>IF(AND(AN3&gt;=Inputs!$N$45,'Cash Flows - Outlier'!AN3&lt;Inputs!$N$49),Inputs!$N$46,IF(AN3=Inputs!$N$49,Inputs!$N$47-SUM('Cash Flows - Outlier'!$T$12:AM12),0))</f>
        <v/>
      </c>
      <c r="AO12" s="950">
        <f>IF(AND(AO3&gt;=Inputs!$N$45,'Cash Flows - Outlier'!AO3&lt;Inputs!$N$49),Inputs!$N$46,IF(AO3=Inputs!$N$49,Inputs!$N$47-SUM('Cash Flows - Outlier'!$T$12:AN12),0))</f>
        <v/>
      </c>
      <c r="AP12" s="950">
        <f>IF(AND(AP3&gt;=Inputs!$N$45,'Cash Flows - Outlier'!AP3&lt;Inputs!$N$49),Inputs!$N$46,IF(AP3=Inputs!$N$49,Inputs!$N$47-SUM('Cash Flows - Outlier'!$T$12:AO12),0))</f>
        <v/>
      </c>
      <c r="AQ12" s="950">
        <f>IF(AND(AQ3&gt;=Inputs!$N$45,'Cash Flows - Outlier'!AQ3&lt;Inputs!$N$49),Inputs!$N$46,IF(AQ3=Inputs!$N$49,Inputs!$N$47-SUM('Cash Flows - Outlier'!$T$12:AP12),0))</f>
        <v/>
      </c>
      <c r="AR12" s="950">
        <f>IF(AND(AR3&gt;=Inputs!$N$45,'Cash Flows - Outlier'!AR3&lt;Inputs!$N$49),Inputs!$N$46,IF(AR3=Inputs!$N$49,Inputs!$N$47-SUM('Cash Flows - Outlier'!$T$12:AQ12),0))</f>
        <v/>
      </c>
      <c r="AS12" s="950">
        <f>IF(AND(AS3&gt;=Inputs!$N$45,'Cash Flows - Outlier'!AS3&lt;Inputs!$N$49),Inputs!$N$46,IF(AS3=Inputs!$N$49,Inputs!$N$47-SUM('Cash Flows - Outlier'!$T$12:AR12),0))</f>
        <v/>
      </c>
      <c r="AT12" s="950">
        <f>IF(AND(AT3&gt;=Inputs!$N$45,'Cash Flows - Outlier'!AT3&lt;Inputs!$N$49),Inputs!$N$46,IF(AT3=Inputs!$N$49,Inputs!$N$47-SUM('Cash Flows - Outlier'!$T$12:AS12),0))</f>
        <v/>
      </c>
      <c r="AU12" s="950">
        <f>IF(AND(AU3&gt;=Inputs!$N$45,'Cash Flows - Outlier'!AU3&lt;Inputs!$N$49),Inputs!$N$46,IF(AU3=Inputs!$N$49,Inputs!$N$47-SUM('Cash Flows - Outlier'!$T$12:AT12),0))</f>
        <v/>
      </c>
      <c r="AV12" s="950">
        <f>IF(AND(AV3&gt;=Inputs!$N$45,'Cash Flows - Outlier'!AV3&lt;Inputs!$N$49),Inputs!$N$46,IF(AV3=Inputs!$N$49,Inputs!$N$47-SUM('Cash Flows - Outlier'!$T$12:AU12),0))</f>
        <v/>
      </c>
      <c r="AW12" s="950">
        <f>IF(AND(AW3&gt;=Inputs!$N$45,'Cash Flows - Outlier'!AW3&lt;Inputs!$N$49),Inputs!$N$46,IF(AW3=Inputs!$N$49,Inputs!$N$47-SUM('Cash Flows - Outlier'!$T$12:AV12),0))</f>
        <v/>
      </c>
      <c r="AX12" s="950">
        <f>IF(AND(AX3&gt;=Inputs!$N$45,'Cash Flows - Outlier'!AX3&lt;Inputs!$N$49),Inputs!$N$46,IF(AX3=Inputs!$N$49,Inputs!$N$47-SUM('Cash Flows - Outlier'!$T$12:AW12),0))</f>
        <v/>
      </c>
      <c r="AY12" s="950">
        <f>IF(AND(AY3&gt;=Inputs!$N$45,'Cash Flows - Outlier'!AY3&lt;Inputs!$N$49),Inputs!$N$46,IF(AY3=Inputs!$N$49,Inputs!$N$47-SUM('Cash Flows - Outlier'!$T$12:AX12),0))</f>
        <v/>
      </c>
      <c r="AZ12" s="950">
        <f>IF(AND(AZ3&gt;=Inputs!$N$45,'Cash Flows - Outlier'!AZ3&lt;Inputs!$N$49),Inputs!$N$46,IF(AZ3=Inputs!$N$49,Inputs!$N$47-SUM('Cash Flows - Outlier'!$T$12:AY12),0))</f>
        <v/>
      </c>
      <c r="BA12" s="950">
        <f>IF(AND(BA3&gt;=Inputs!$N$45,'Cash Flows - Outlier'!BA3&lt;Inputs!$N$49),Inputs!$N$46,IF(BA3=Inputs!$N$49,Inputs!$N$47-SUM('Cash Flows - Outlier'!$T$12:AZ12),0))</f>
        <v/>
      </c>
      <c r="BB12" s="950">
        <f>IF(AND(BB3&gt;=Inputs!$N$45,'Cash Flows - Outlier'!BB3&lt;Inputs!$N$49),Inputs!$N$46,IF(BB3=Inputs!$N$49,Inputs!$N$47-SUM('Cash Flows - Outlier'!$T$12:BA12),0))</f>
        <v/>
      </c>
      <c r="BC12" s="950">
        <f>IF(AND(BC3&gt;=Inputs!$N$45,'Cash Flows - Outlier'!BC3&lt;Inputs!$N$49),Inputs!$N$46,IF(BC3=Inputs!$N$49,Inputs!$N$47-SUM('Cash Flows - Outlier'!$T$12:BB12),0))</f>
        <v/>
      </c>
      <c r="BD12" s="950">
        <f>IF(AND(BD3&gt;=Inputs!$N$45,'Cash Flows - Outlier'!BD3&lt;Inputs!$N$49),Inputs!$N$46,IF(BD3=Inputs!$N$49,Inputs!$N$47-SUM('Cash Flows - Outlier'!$T$12:BC12),0))</f>
        <v/>
      </c>
      <c r="BE12" s="950">
        <f>IF(AND(BE3&gt;=Inputs!$N$45,'Cash Flows - Outlier'!BE3&lt;Inputs!$N$49),Inputs!$N$46,IF(BE3=Inputs!$N$49,Inputs!$N$47-SUM('Cash Flows - Outlier'!$T$12:BD12),0))</f>
        <v/>
      </c>
      <c r="BF12" s="950">
        <f>IF(AND(BF3&gt;=Inputs!$N$45,'Cash Flows - Outlier'!BF3&lt;Inputs!$N$49),Inputs!$N$46,IF(BF3=Inputs!$N$49,Inputs!$N$47-SUM('Cash Flows - Outlier'!$T$12:BE12),0))</f>
        <v/>
      </c>
      <c r="BG12" s="950">
        <f>IF(AND(BG3&gt;=Inputs!$N$45,'Cash Flows - Outlier'!BG3&lt;Inputs!$N$49),Inputs!$N$46,IF(BG3=Inputs!$N$49,Inputs!$N$47-SUM('Cash Flows - Outlier'!$T$12:BF12),0))</f>
        <v/>
      </c>
      <c r="BH12" s="950">
        <f>IF(AND(BH3&gt;=Inputs!$N$45,'Cash Flows - Outlier'!BH3&lt;Inputs!$N$49),Inputs!$N$46,IF(BH3=Inputs!$N$49,Inputs!$N$47-SUM('Cash Flows - Outlier'!$T$12:BG12),0))</f>
        <v/>
      </c>
      <c r="BI12" s="950">
        <f>IF(AND(BI3&gt;=Inputs!$N$45,'Cash Flows - Outlier'!BI3&lt;Inputs!$N$49),Inputs!$N$46,IF(BI3=Inputs!$N$49,Inputs!$N$47-SUM('Cash Flows - Outlier'!$T$12:BH12),0))</f>
        <v/>
      </c>
      <c r="BJ12" s="950">
        <f>IF(AND(BJ3&gt;=Inputs!$N$45,'Cash Flows - Outlier'!BJ3&lt;Inputs!$N$49),Inputs!$N$46,IF(BJ3=Inputs!$N$49,Inputs!$N$47-SUM('Cash Flows - Outlier'!$T$12:BI12),0))</f>
        <v/>
      </c>
      <c r="BK12" s="950">
        <f>IF(AND(BK3&gt;=Inputs!$N$45,'Cash Flows - Outlier'!BK3&lt;Inputs!$N$49),Inputs!$N$46,IF(BK3=Inputs!$N$49,Inputs!$N$47-SUM('Cash Flows - Outlier'!$T$12:BJ12),0))</f>
        <v/>
      </c>
      <c r="BL12" s="950">
        <f>IF(AND(BL3&gt;=Inputs!$N$45,'Cash Flows - Outlier'!BL3&lt;Inputs!$N$49),Inputs!$N$46,IF(BL3=Inputs!$N$49,Inputs!$N$47-SUM('Cash Flows - Outlier'!$T$12:BK12),0))</f>
        <v/>
      </c>
      <c r="BM12" s="950">
        <f>IF(AND(BM3&gt;=Inputs!$N$45,'Cash Flows - Outlier'!BM3&lt;Inputs!$N$49),Inputs!$N$46,IF(BM3=Inputs!$N$49,Inputs!$N$47-SUM('Cash Flows - Outlier'!$T$12:BL12),0))</f>
        <v/>
      </c>
      <c r="BN12" s="950">
        <f>IF(AND(BN3&gt;=Inputs!$N$45,'Cash Flows - Outlier'!BN3&lt;Inputs!$N$49),Inputs!$N$46,IF(BN3=Inputs!$N$49,Inputs!$N$47-SUM('Cash Flows - Outlier'!$T$12:BM12),0))</f>
        <v/>
      </c>
      <c r="BO12" s="950">
        <f>IF(AND(BO3&gt;=Inputs!$N$45,'Cash Flows - Outlier'!BO3&lt;Inputs!$N$49),Inputs!$N$46,IF(BO3=Inputs!$N$49,Inputs!$N$47-SUM('Cash Flows - Outlier'!$T$12:BN12),0))</f>
        <v/>
      </c>
      <c r="BP12" s="950">
        <f>IF(AND(BP3&gt;=Inputs!$N$45,'Cash Flows - Outlier'!BP3&lt;Inputs!$N$49),Inputs!$N$46,IF(BP3=Inputs!$N$49,Inputs!$N$47-SUM('Cash Flows - Outlier'!$T$12:BO12),0))</f>
        <v/>
      </c>
      <c r="BQ12" s="950">
        <f>IF(AND(BQ3&gt;=Inputs!$N$45,'Cash Flows - Outlier'!BQ3&lt;Inputs!$N$49),Inputs!$N$46,IF(BQ3=Inputs!$N$49,Inputs!$N$47-SUM('Cash Flows - Outlier'!$T$12:BP12),0))</f>
        <v/>
      </c>
      <c r="BR12" s="950">
        <f>IF(AND(BR3&gt;=Inputs!$N$45,'Cash Flows - Outlier'!BR3&lt;Inputs!$N$49),Inputs!$N$46,IF(BR3=Inputs!$N$49,Inputs!$N$47-SUM('Cash Flows - Outlier'!$T$12:BQ12),0))</f>
        <v/>
      </c>
      <c r="BS12" s="950">
        <f>IF(AND(BS3&gt;=Inputs!$N$45,'Cash Flows - Outlier'!BS3&lt;Inputs!$N$49),Inputs!$N$46,IF(BS3=Inputs!$N$49,Inputs!$N$47-SUM('Cash Flows - Outlier'!$T$12:BR12),0))</f>
        <v/>
      </c>
      <c r="BT12" s="950">
        <f>IF(AND(BT3&gt;=Inputs!$N$45,'Cash Flows - Outlier'!BT3&lt;Inputs!$N$49),Inputs!$N$46,IF(BT3=Inputs!$N$49,Inputs!$N$47-SUM('Cash Flows - Outlier'!$T$12:BS12),0))</f>
        <v/>
      </c>
      <c r="BU12" s="950">
        <f>IF(AND(BU3&gt;=Inputs!$N$45,'Cash Flows - Outlier'!BU3&lt;Inputs!$N$49),Inputs!$N$46,IF(BU3=Inputs!$N$49,Inputs!$N$47-SUM('Cash Flows - Outlier'!$T$12:BT12),0))</f>
        <v/>
      </c>
      <c r="BV12" s="950">
        <f>IF(AND(BV3&gt;=Inputs!$N$45,'Cash Flows - Outlier'!BV3&lt;Inputs!$N$49),Inputs!$N$46,IF(BV3=Inputs!$N$49,Inputs!$N$47-SUM('Cash Flows - Outlier'!$T$12:BU12),0))</f>
        <v/>
      </c>
      <c r="BW12" s="950">
        <f>IF(AND(BW3&gt;=Inputs!$N$45,'Cash Flows - Outlier'!BW3&lt;Inputs!$N$49),Inputs!$N$46,IF(BW3=Inputs!$N$49,Inputs!$N$47-SUM('Cash Flows - Outlier'!$T$12:BV12),0))</f>
        <v/>
      </c>
      <c r="BX12" s="950">
        <f>IF(AND(BX3&gt;=Inputs!$N$45,'Cash Flows - Outlier'!BX3&lt;Inputs!$N$49),Inputs!$N$46,IF(BX3=Inputs!$N$49,Inputs!$N$47-SUM('Cash Flows - Outlier'!$T$12:BW12),0))</f>
        <v/>
      </c>
      <c r="BY12" s="950">
        <f>IF(AND(BY3&gt;=Inputs!$N$45,'Cash Flows - Outlier'!BY3&lt;Inputs!$N$49),Inputs!$N$46,IF(BY3=Inputs!$N$49,Inputs!$N$47-SUM('Cash Flows - Outlier'!$T$12:BX12),0))</f>
        <v/>
      </c>
      <c r="BZ12" s="950">
        <f>IF(AND(BZ3&gt;=Inputs!$N$45,'Cash Flows - Outlier'!BZ3&lt;Inputs!$N$49),Inputs!$N$46,IF(BZ3=Inputs!$N$49,Inputs!$N$47-SUM('Cash Flows - Outlier'!$T$12:BY12),0))</f>
        <v/>
      </c>
      <c r="CA12" s="950">
        <f>IF(AND(CA3&gt;=Inputs!$N$45,'Cash Flows - Outlier'!CA3&lt;Inputs!$N$49),Inputs!$N$46,IF(CA3=Inputs!$N$49,Inputs!$N$47-SUM('Cash Flows - Outlier'!$T$12:BZ12),0))</f>
        <v/>
      </c>
      <c r="CB12" s="950">
        <f>IF(AND(CB3&gt;=Inputs!$N$45,'Cash Flows - Outlier'!CB3&lt;Inputs!$N$49),Inputs!$N$46,IF(CB3=Inputs!$N$49,Inputs!$N$47-SUM('Cash Flows - Outlier'!$T$12:CA12),0))</f>
        <v/>
      </c>
      <c r="CC12" s="950">
        <f>IF(AND(CC3&gt;=Inputs!$N$45,'Cash Flows - Outlier'!CC3&lt;Inputs!$N$49),Inputs!$N$46,IF(CC3=Inputs!$N$49,Inputs!$N$47-SUM('Cash Flows - Outlier'!$T$12:CB12),0))</f>
        <v/>
      </c>
      <c r="CD12" s="950">
        <f>IF(AND(CD3&gt;=Inputs!$N$45,'Cash Flows - Outlier'!CD3&lt;Inputs!$N$49),Inputs!$N$46,IF(CD3=Inputs!$N$49,Inputs!$N$47-SUM('Cash Flows - Outlier'!$T$12:CC12),0))</f>
        <v/>
      </c>
      <c r="CE12" s="950">
        <f>IF(AND(CE3&gt;=Inputs!$N$45,'Cash Flows - Outlier'!CE3&lt;Inputs!$N$49),Inputs!$N$46,IF(CE3=Inputs!$N$49,Inputs!$N$47-SUM('Cash Flows - Outlier'!$T$12:CD12),0))</f>
        <v/>
      </c>
      <c r="CF12" s="950">
        <f>IF(AND(CF3&gt;=Inputs!$N$45,'Cash Flows - Outlier'!CF3&lt;Inputs!$N$49),Inputs!$N$46,IF(CF3=Inputs!$N$49,Inputs!$N$47-SUM('Cash Flows - Outlier'!$T$12:CE12),0))</f>
        <v/>
      </c>
      <c r="CG12" s="950">
        <f>IF(AND(CG3&gt;=Inputs!$N$45,'Cash Flows - Outlier'!CG3&lt;Inputs!$N$49),Inputs!$N$46,IF(CG3=Inputs!$N$49,Inputs!$N$47-SUM('Cash Flows - Outlier'!$T$12:CF12),0))</f>
        <v/>
      </c>
      <c r="CH12" s="950">
        <f>IF(AND(CH3&gt;=Inputs!$N$45,'Cash Flows - Outlier'!CH3&lt;Inputs!$N$49),Inputs!$N$46,IF(CH3=Inputs!$N$49,Inputs!$N$47-SUM('Cash Flows - Outlier'!$T$12:CG12),0))</f>
        <v/>
      </c>
      <c r="CI12" s="950">
        <f>IF(AND(CI3&gt;=Inputs!$N$45,'Cash Flows - Outlier'!CI3&lt;Inputs!$N$49),Inputs!$N$46,IF(CI3=Inputs!$N$49,Inputs!$N$47-SUM('Cash Flows - Outlier'!$T$12:CH12),0))</f>
        <v/>
      </c>
      <c r="CJ12" s="950">
        <f>IF(AND(CJ3&gt;=Inputs!$N$45,'Cash Flows - Outlier'!CJ3&lt;Inputs!$N$49),Inputs!$N$46,IF(CJ3=Inputs!$N$49,Inputs!$N$47-SUM('Cash Flows - Outlier'!$T$12:CI12),0))</f>
        <v/>
      </c>
      <c r="CK12" s="950">
        <f>IF(AND(CK3&gt;=Inputs!$N$45,'Cash Flows - Outlier'!CK3&lt;Inputs!$N$49),Inputs!$N$46,IF(CK3=Inputs!$N$49,Inputs!$N$47-SUM('Cash Flows - Outlier'!$T$12:CJ12),0))</f>
        <v/>
      </c>
      <c r="CL12" s="950">
        <f>IF(AND(CL3&gt;=Inputs!$N$45,'Cash Flows - Outlier'!CL3&lt;Inputs!$N$49),Inputs!$N$46,IF(CL3=Inputs!$N$49,Inputs!$N$47-SUM('Cash Flows - Outlier'!$T$12:CK12),0))</f>
        <v/>
      </c>
      <c r="CM12" s="950">
        <f>IF(AND(CM3&gt;=Inputs!$N$45,'Cash Flows - Outlier'!CM3&lt;Inputs!$N$49),Inputs!$N$46,IF(CM3=Inputs!$N$49,Inputs!$N$47-SUM('Cash Flows - Outlier'!$T$12:CL12),0))</f>
        <v/>
      </c>
      <c r="CN12" s="950">
        <f>IF(AND(CN3&gt;=Inputs!$N$45,'Cash Flows - Outlier'!CN3&lt;Inputs!$N$49),Inputs!$N$46,IF(CN3=Inputs!$N$49,Inputs!$N$47-SUM('Cash Flows - Outlier'!$T$12:CM12),0))</f>
        <v/>
      </c>
      <c r="CO12" s="950">
        <f>IF(AND(CO3&gt;=Inputs!$N$45,'Cash Flows - Outlier'!CO3&lt;Inputs!$N$49),Inputs!$N$46,IF(CO3=Inputs!$N$49,Inputs!$N$47-SUM('Cash Flows - Outlier'!$T$12:CN12),0))</f>
        <v/>
      </c>
      <c r="CP12" s="950">
        <f>IF(AND(CP3&gt;=Inputs!$N$45,'Cash Flows - Outlier'!CP3&lt;Inputs!$N$49),Inputs!$N$46,IF(CP3=Inputs!$N$49,Inputs!$N$47-SUM('Cash Flows - Outlier'!$T$12:CO12),0))</f>
        <v/>
      </c>
      <c r="CQ12" s="950">
        <f>IF(AND(CQ3&gt;=Inputs!$N$45,'Cash Flows - Outlier'!CQ3&lt;Inputs!$N$49),Inputs!$N$46,IF(CQ3=Inputs!$N$49,Inputs!$N$47-SUM('Cash Flows - Outlier'!$T$12:CP12),0))</f>
        <v/>
      </c>
      <c r="CR12" s="950">
        <f>IF(AND(CR3&gt;=Inputs!$N$45,'Cash Flows - Outlier'!CR3&lt;Inputs!$N$49),Inputs!$N$46,IF(CR3=Inputs!$N$49,Inputs!$N$47-SUM('Cash Flows - Outlier'!$T$12:CQ12),0))</f>
        <v/>
      </c>
      <c r="CS12" s="950">
        <f>IF(AND(CS3&gt;=Inputs!$N$45,'Cash Flows - Outlier'!CS3&lt;Inputs!$N$49),Inputs!$N$46,IF(CS3=Inputs!$N$49,Inputs!$N$47-SUM('Cash Flows - Outlier'!$T$12:CR12),0))</f>
        <v/>
      </c>
      <c r="CT12" s="950">
        <f>IF(AND(CT3&gt;=Inputs!$N$45,'Cash Flows - Outlier'!CT3&lt;Inputs!$N$49),Inputs!$N$46,IF(CT3=Inputs!$N$49,Inputs!$N$47-SUM('Cash Flows - Outlier'!$T$12:CS12),0))</f>
        <v/>
      </c>
      <c r="CU12" s="950">
        <f>IF(AND(CU3&gt;=Inputs!$N$45,'Cash Flows - Outlier'!CU3&lt;Inputs!$N$49),Inputs!$N$46,IF(CU3=Inputs!$N$49,Inputs!$N$47-SUM('Cash Flows - Outlier'!$T$12:CT12),0))</f>
        <v/>
      </c>
      <c r="CV12" s="950">
        <f>IF(AND(CV3&gt;=Inputs!$N$45,'Cash Flows - Outlier'!CV3&lt;Inputs!$N$49),Inputs!$N$46,IF(CV3=Inputs!$N$49,Inputs!$N$47-SUM('Cash Flows - Outlier'!$T$12:CU12),0))</f>
        <v/>
      </c>
      <c r="CW12" s="950">
        <f>IF(AND(CW3&gt;=Inputs!$N$45,'Cash Flows - Outlier'!CW3&lt;Inputs!$N$49),Inputs!$N$46,IF(CW3=Inputs!$N$49,Inputs!$N$47-SUM('Cash Flows - Outlier'!$T$12:CV12),0))</f>
        <v/>
      </c>
      <c r="CX12" s="950">
        <f>IF(AND(CX3&gt;=Inputs!$N$45,'Cash Flows - Outlier'!CX3&lt;Inputs!$N$49),Inputs!$N$46,IF(CX3=Inputs!$N$49,Inputs!$N$47-SUM('Cash Flows - Outlier'!$T$12:CW12),0))</f>
        <v/>
      </c>
      <c r="CY12" s="950">
        <f>IF(AND(CY3&gt;=Inputs!$N$45,'Cash Flows - Outlier'!CY3&lt;Inputs!$N$49),Inputs!$N$46,IF(CY3=Inputs!$N$49,Inputs!$N$47-SUM('Cash Flows - Outlier'!$T$12:CX12),0))</f>
        <v/>
      </c>
      <c r="CZ12" s="950">
        <f>IF(AND(CZ3&gt;=Inputs!$N$45,'Cash Flows - Outlier'!CZ3&lt;Inputs!$N$49),Inputs!$N$46,IF(CZ3=Inputs!$N$49,Inputs!$N$47-SUM('Cash Flows - Outlier'!$T$12:CY12),0))</f>
        <v/>
      </c>
      <c r="DA12" s="950">
        <f>IF(AND(DA3&gt;=Inputs!$N$45,'Cash Flows - Outlier'!DA3&lt;Inputs!$N$49),Inputs!$N$46,IF(DA3=Inputs!$N$49,Inputs!$N$47-SUM('Cash Flows - Outlier'!$T$12:CZ12),0))</f>
        <v/>
      </c>
      <c r="DB12" s="950">
        <f>IF(AND(DB3&gt;=Inputs!$N$45,'Cash Flows - Outlier'!DB3&lt;Inputs!$N$49),Inputs!$N$46,IF(DB3=Inputs!$N$49,Inputs!$N$47-SUM('Cash Flows - Outlier'!$T$12:DA12),0))</f>
        <v/>
      </c>
      <c r="DC12" s="950">
        <f>IF(AND(DC3&gt;=Inputs!$N$45,'Cash Flows - Outlier'!DC3&lt;Inputs!$N$49),Inputs!$N$46,IF(DC3=Inputs!$N$49,Inputs!$N$47-SUM('Cash Flows - Outlier'!$T$12:DB12),0))</f>
        <v/>
      </c>
      <c r="DD12" s="950">
        <f>IF(AND(DD3&gt;=Inputs!$N$45,'Cash Flows - Outlier'!DD3&lt;Inputs!$N$49),Inputs!$N$46,IF(DD3=Inputs!$N$49,Inputs!$N$47-SUM('Cash Flows - Outlier'!$T$12:DC12),0))</f>
        <v/>
      </c>
      <c r="DE12" s="950">
        <f>IF(AND(DE3&gt;=Inputs!$N$45,'Cash Flows - Outlier'!DE3&lt;Inputs!$N$49),Inputs!$N$46,IF(DE3=Inputs!$N$49,Inputs!$N$47-SUM('Cash Flows - Outlier'!$T$12:DD12),0))</f>
        <v/>
      </c>
      <c r="DF12" s="950">
        <f>IF(AND(DF3&gt;=Inputs!$N$45,'Cash Flows - Outlier'!DF3&lt;Inputs!$N$49),Inputs!$N$46,IF(DF3=Inputs!$N$49,Inputs!$N$47-SUM('Cash Flows - Outlier'!$T$12:DE12),0))</f>
        <v/>
      </c>
      <c r="DG12" s="950">
        <f>IF(AND(DG3&gt;=Inputs!$N$45,'Cash Flows - Outlier'!DG3&lt;Inputs!$N$49),Inputs!$N$46,IF(DG3=Inputs!$N$49,Inputs!$N$47-SUM('Cash Flows - Outlier'!$T$12:DF12),0))</f>
        <v/>
      </c>
      <c r="DH12" s="950">
        <f>IF(AND(DH3&gt;=Inputs!$N$45,'Cash Flows - Outlier'!DH3&lt;Inputs!$N$49),Inputs!$N$46,IF(DH3=Inputs!$N$49,Inputs!$N$47-SUM('Cash Flows - Outlier'!$T$12:DG12),0))</f>
        <v/>
      </c>
      <c r="DI12" s="950">
        <f>IF(AND(DI3&gt;=Inputs!$N$45,'Cash Flows - Outlier'!DI3&lt;Inputs!$N$49),Inputs!$N$46,IF(DI3=Inputs!$N$49,Inputs!$N$47-SUM('Cash Flows - Outlier'!$T$12:DH12),0))</f>
        <v/>
      </c>
      <c r="DJ12" s="950">
        <f>IF(AND(DJ3&gt;=Inputs!$N$45,'Cash Flows - Outlier'!DJ3&lt;Inputs!$N$49),Inputs!$N$46,IF(DJ3=Inputs!$N$49,Inputs!$N$47-SUM('Cash Flows - Outlier'!$T$12:DI12),0))</f>
        <v/>
      </c>
      <c r="DK12" s="950">
        <f>IF(AND(DK3&gt;=Inputs!$N$45,'Cash Flows - Outlier'!DK3&lt;Inputs!$N$49),Inputs!$N$46,IF(DK3=Inputs!$N$49,Inputs!$N$47-SUM('Cash Flows - Outlier'!$T$12:DJ12),0))</f>
        <v/>
      </c>
      <c r="DL12" s="950">
        <f>IF(AND(DL3&gt;=Inputs!$N$45,'Cash Flows - Outlier'!DL3&lt;Inputs!$N$49),Inputs!$N$46,IF(DL3=Inputs!$N$49,Inputs!$N$47-SUM('Cash Flows - Outlier'!$T$12:DK12),0))</f>
        <v/>
      </c>
      <c r="DM12" s="950">
        <f>IF(AND(DM3&gt;=Inputs!$N$45,'Cash Flows - Outlier'!DM3&lt;Inputs!$N$49),Inputs!$N$46,IF(DM3=Inputs!$N$49,Inputs!$N$47-SUM('Cash Flows - Outlier'!$T$12:DL12),0))</f>
        <v/>
      </c>
      <c r="DN12" s="950">
        <f>IF(AND(DN3&gt;=Inputs!$N$45,'Cash Flows - Outlier'!DN3&lt;Inputs!$N$49),Inputs!$N$46,IF(DN3=Inputs!$N$49,Inputs!$N$47-SUM('Cash Flows - Outlier'!$T$12:DM12),0))</f>
        <v/>
      </c>
      <c r="DO12" s="950">
        <f>IF(AND(DO3&gt;=Inputs!$N$45,'Cash Flows - Outlier'!DO3&lt;Inputs!$N$49),Inputs!$N$46,IF(DO3=Inputs!$N$49,Inputs!$N$47-SUM('Cash Flows - Outlier'!$T$12:DN12),0))</f>
        <v/>
      </c>
      <c r="DP12" s="950">
        <f>IF(AND(DP3&gt;=Inputs!$N$45,'Cash Flows - Outlier'!DP3&lt;Inputs!$N$49),Inputs!$N$46,IF(DP3=Inputs!$N$49,Inputs!$N$47-SUM('Cash Flows - Outlier'!$T$12:DO12),0))</f>
        <v/>
      </c>
      <c r="DQ12" s="950">
        <f>IF(AND(DQ3&gt;=Inputs!$N$45,'Cash Flows - Outlier'!DQ3&lt;Inputs!$N$49),Inputs!$N$46,IF(DQ3=Inputs!$N$49,Inputs!$N$47-SUM('Cash Flows - Outlier'!$T$12:DP12),0))</f>
        <v/>
      </c>
      <c r="DR12" s="950">
        <f>IF(AND(DR3&gt;=Inputs!$N$45,'Cash Flows - Outlier'!DR3&lt;Inputs!$N$49),Inputs!$N$46,IF(DR3=Inputs!$N$49,Inputs!$N$47-SUM('Cash Flows - Outlier'!$T$12:DQ12),0))</f>
        <v/>
      </c>
      <c r="DS12" s="950">
        <f>IF(AND(DS3&gt;=Inputs!$N$45,'Cash Flows - Outlier'!DS3&lt;Inputs!$N$49),Inputs!$N$46,IF(DS3=Inputs!$N$49,Inputs!$N$47-SUM('Cash Flows - Outlier'!$T$12:DR12),0))</f>
        <v/>
      </c>
      <c r="DT12" s="950">
        <f>IF(AND(DT3&gt;=Inputs!$N$45,'Cash Flows - Outlier'!DT3&lt;Inputs!$N$49),Inputs!$N$46,IF(DT3=Inputs!$N$49,Inputs!$N$47-SUM('Cash Flows - Outlier'!$T$12:DS12),0))</f>
        <v/>
      </c>
      <c r="DU12" s="950">
        <f>IF(AND(DU3&gt;=Inputs!$N$45,'Cash Flows - Outlier'!DU3&lt;Inputs!$N$49),Inputs!$N$46,IF(DU3=Inputs!$N$49,Inputs!$N$47-SUM('Cash Flows - Outlier'!$T$12:DT12),0))</f>
        <v/>
      </c>
      <c r="DV12" s="950">
        <f>IF(AND(DV3&gt;=Inputs!$N$45,'Cash Flows - Outlier'!DV3&lt;Inputs!$N$49),Inputs!$N$46,IF(DV3=Inputs!$N$49,Inputs!$N$47-SUM('Cash Flows - Outlier'!$T$12:DU12),0))</f>
        <v/>
      </c>
      <c r="DW12" s="950">
        <f>IF(AND(DW3&gt;=Inputs!$N$45,'Cash Flows - Outlier'!DW3&lt;Inputs!$N$49),Inputs!$N$46,IF(DW3=Inputs!$N$49,Inputs!$N$47-SUM('Cash Flows - Outlier'!$T$12:DV12),0))</f>
        <v/>
      </c>
      <c r="DX12" s="950">
        <f>IF(AND(DX3&gt;=Inputs!$N$45,'Cash Flows - Outlier'!DX3&lt;Inputs!$N$49),Inputs!$N$46,IF(DX3=Inputs!$N$49,Inputs!$N$47-SUM('Cash Flows - Outlier'!$T$12:DW12),0))</f>
        <v/>
      </c>
      <c r="DY12" s="950">
        <f>IF(AND(DY3&gt;=Inputs!$N$45,'Cash Flows - Outlier'!DY3&lt;Inputs!$N$49),Inputs!$N$46,IF(DY3=Inputs!$N$49,Inputs!$N$47-SUM('Cash Flows - Outlier'!$T$12:DX12),0))</f>
        <v/>
      </c>
      <c r="DZ12" s="950">
        <f>IF(AND(DZ3&gt;=Inputs!$N$45,'Cash Flows - Outlier'!DZ3&lt;Inputs!$N$49),Inputs!$N$46,IF(DZ3=Inputs!$N$49,Inputs!$N$47-SUM('Cash Flows - Outlier'!$T$12:DY12),0))</f>
        <v/>
      </c>
      <c r="EA12" s="950">
        <f>IF(AND(EA3&gt;=Inputs!$N$45,'Cash Flows - Outlier'!EA3&lt;Inputs!$N$49),Inputs!$N$46,IF(EA3=Inputs!$N$49,Inputs!$N$47-SUM('Cash Flows - Outlier'!$T$12:DZ12),0))</f>
        <v/>
      </c>
      <c r="EB12" s="950">
        <f>IF(AND(EB3&gt;=Inputs!$N$45,'Cash Flows - Outlier'!EB3&lt;Inputs!$N$49),Inputs!$N$46,IF(EB3=Inputs!$N$49,Inputs!$N$47-SUM('Cash Flows - Outlier'!$T$12:EA12),0))</f>
        <v/>
      </c>
      <c r="EC12" s="950">
        <f>IF(AND(EC3&gt;=Inputs!$N$45,'Cash Flows - Outlier'!EC3&lt;Inputs!$N$49),Inputs!$N$46,IF(EC3=Inputs!$N$49,Inputs!$N$47-SUM('Cash Flows - Outlier'!$T$12:EB12),0))</f>
        <v/>
      </c>
      <c r="ED12" s="950">
        <f>IF(AND(ED3&gt;=Inputs!$N$45,'Cash Flows - Outlier'!ED3&lt;Inputs!$N$49),Inputs!$N$46,IF(ED3=Inputs!$N$49,Inputs!$N$47-SUM('Cash Flows - Outlier'!$T$12:EC12),0))</f>
        <v/>
      </c>
      <c r="EE12" s="950">
        <f>IF(AND(EE3&gt;=Inputs!$N$45,'Cash Flows - Outlier'!EE3&lt;Inputs!$N$49),Inputs!$N$46,IF(EE3=Inputs!$N$49,Inputs!$N$47-SUM('Cash Flows - Outlier'!$T$12:ED12),0))</f>
        <v/>
      </c>
      <c r="EF12" s="950">
        <f>IF(AND(EF3&gt;=Inputs!$N$45,'Cash Flows - Outlier'!EF3&lt;Inputs!$N$49),Inputs!$N$46,IF(EF3=Inputs!$N$49,Inputs!$N$47-SUM('Cash Flows - Outlier'!$T$12:EE12),0))</f>
        <v/>
      </c>
      <c r="EG12" s="950">
        <f>IF(AND(EG3&gt;=Inputs!$N$45,'Cash Flows - Outlier'!EG3&lt;Inputs!$N$49),Inputs!$N$46,IF(EG3=Inputs!$N$49,Inputs!$N$47-SUM('Cash Flows - Outlier'!$T$12:EF12),0))</f>
        <v/>
      </c>
      <c r="EH12" s="950">
        <f>IF(AND(EH3&gt;=Inputs!$N$45,'Cash Flows - Outlier'!EH3&lt;Inputs!$N$49),Inputs!$N$46,IF(EH3=Inputs!$N$49,Inputs!$N$47-SUM('Cash Flows - Outlier'!$T$12:EG12),0))</f>
        <v/>
      </c>
      <c r="EI12" s="950">
        <f>IF(AND(EI3&gt;=Inputs!$N$45,'Cash Flows - Outlier'!EI3&lt;Inputs!$N$49),Inputs!$N$46,IF(EI3=Inputs!$N$49,Inputs!$N$47-SUM('Cash Flows - Outlier'!$T$12:EH12),0))</f>
        <v/>
      </c>
      <c r="EJ12" s="950">
        <f>IF(AND(EJ3&gt;=Inputs!$N$45,'Cash Flows - Outlier'!EJ3&lt;Inputs!$N$49),Inputs!$N$46,IF(EJ3=Inputs!$N$49,Inputs!$N$47-SUM('Cash Flows - Outlier'!$T$12:EI12),0))</f>
        <v/>
      </c>
      <c r="EK12" s="950">
        <f>IF(AND(EK3&gt;=Inputs!$N$45,'Cash Flows - Outlier'!EK3&lt;Inputs!$N$49),Inputs!$N$46,IF(EK3=Inputs!$N$49,Inputs!$N$47-SUM('Cash Flows - Outlier'!$T$12:EJ12),0))</f>
        <v/>
      </c>
      <c r="EL12" s="950">
        <f>IF(AND(EL3&gt;=Inputs!$N$45,'Cash Flows - Outlier'!EL3&lt;Inputs!$N$49),Inputs!$N$46,IF(EL3=Inputs!$N$49,Inputs!$N$47-SUM('Cash Flows - Outlier'!$T$12:EK12),0))</f>
        <v/>
      </c>
      <c r="EM12" s="950">
        <f>IF(AND(EM3&gt;=Inputs!$N$45,'Cash Flows - Outlier'!EM3&lt;Inputs!$N$49),Inputs!$N$46,IF(EM3=Inputs!$N$49,Inputs!$N$47-SUM('Cash Flows - Outlier'!$T$12:EL12),0))</f>
        <v/>
      </c>
      <c r="EN12" s="950">
        <f>IF(AND(EN3&gt;=Inputs!$N$45,'Cash Flows - Outlier'!EN3&lt;Inputs!$N$49),Inputs!$N$46,IF(EN3=Inputs!$N$49,Inputs!$N$47-SUM('Cash Flows - Outlier'!$T$12:EM12),0))</f>
        <v/>
      </c>
      <c r="EO12" s="950">
        <f>IF(AND(EO3&gt;=Inputs!$N$45,'Cash Flows - Outlier'!EO3&lt;Inputs!$N$49),Inputs!$N$46,IF(EO3=Inputs!$N$49,Inputs!$N$47-SUM('Cash Flows - Outlier'!$T$12:EN12),0))</f>
        <v/>
      </c>
      <c r="EP12" s="950">
        <f>IF(AND(EP3&gt;=Inputs!$N$45,'Cash Flows - Outlier'!EP3&lt;Inputs!$N$49),Inputs!$N$46,IF(EP3=Inputs!$N$49,Inputs!$N$47-SUM('Cash Flows - Outlier'!$T$12:EO12),0))</f>
        <v/>
      </c>
      <c r="EQ12" s="950">
        <f>IF(AND(EQ3&gt;=Inputs!$N$45,'Cash Flows - Outlier'!EQ3&lt;Inputs!$N$49),Inputs!$N$46,IF(EQ3=Inputs!$N$49,Inputs!$N$47-SUM('Cash Flows - Outlier'!$T$12:EP12),0))</f>
        <v/>
      </c>
      <c r="ER12" s="950">
        <f>IF(AND(ER3&gt;=Inputs!$N$45,'Cash Flows - Outlier'!ER3&lt;Inputs!$N$49),Inputs!$N$46,IF(ER3=Inputs!$N$49,Inputs!$N$47-SUM('Cash Flows - Outlier'!$T$12:EQ12),0))</f>
        <v/>
      </c>
      <c r="ES12" s="950">
        <f>IF(AND(ES3&gt;=Inputs!$N$45,'Cash Flows - Outlier'!ES3&lt;Inputs!$N$49),Inputs!$N$46,IF(ES3=Inputs!$N$49,Inputs!$N$47-SUM('Cash Flows - Outlier'!$T$12:ER12),0))</f>
        <v/>
      </c>
      <c r="ET12" s="950">
        <f>IF(AND(ET3&gt;=Inputs!$N$45,'Cash Flows - Outlier'!ET3&lt;Inputs!$N$49),Inputs!$N$46,IF(ET3=Inputs!$N$49,Inputs!$N$47-SUM('Cash Flows - Outlier'!$T$12:ES12),0))</f>
        <v/>
      </c>
      <c r="EU12" s="950">
        <f>IF(AND(EU3&gt;=Inputs!$N$45,'Cash Flows - Outlier'!EU3&lt;Inputs!$N$49),Inputs!$N$46,IF(EU3=Inputs!$N$49,Inputs!$N$47-SUM('Cash Flows - Outlier'!$T$12:ET12),0))</f>
        <v/>
      </c>
      <c r="EV12" s="950">
        <f>IF(AND(EV3&gt;=Inputs!$N$45,'Cash Flows - Outlier'!EV3&lt;Inputs!$N$49),Inputs!$N$46,IF(EV3=Inputs!$N$49,Inputs!$N$47-SUM('Cash Flows - Outlier'!$T$12:EU12),0))</f>
        <v/>
      </c>
    </row>
    <row r="13" outlineLevel="1" ht="15" customHeight="1" s="546">
      <c r="C13" s="951" t="n"/>
      <c r="E13" s="959" t="n"/>
      <c r="G13" s="961" t="n"/>
      <c r="H13" s="961" t="n"/>
      <c r="I13" s="961" t="n"/>
      <c r="J13" s="961" t="n"/>
      <c r="K13" s="961" t="n"/>
      <c r="L13" s="961" t="n"/>
      <c r="M13" s="961" t="n"/>
      <c r="N13" s="961" t="n"/>
      <c r="O13" s="961" t="n"/>
      <c r="P13" s="962" t="n"/>
      <c r="R13" s="759" t="inlineStr">
        <is>
          <t>Total Renovated Units</t>
        </is>
      </c>
      <c r="T13" s="958" t="n"/>
      <c r="U13" s="950">
        <f>SUM(U11:U12)</f>
        <v/>
      </c>
      <c r="V13" s="950">
        <f>SUM(V11:V12)</f>
        <v/>
      </c>
      <c r="W13" s="950">
        <f>SUM(W11:W12)</f>
        <v/>
      </c>
      <c r="X13" s="950">
        <f>SUM(X11:X12)</f>
        <v/>
      </c>
      <c r="Y13" s="950">
        <f>SUM(Y11:Y12)</f>
        <v/>
      </c>
      <c r="Z13" s="950">
        <f>SUM(Z11:Z12)</f>
        <v/>
      </c>
      <c r="AA13" s="950">
        <f>SUM(AA11:AA12)</f>
        <v/>
      </c>
      <c r="AB13" s="950">
        <f>SUM(AB11:AB12)</f>
        <v/>
      </c>
      <c r="AC13" s="950">
        <f>SUM(AC11:AC12)</f>
        <v/>
      </c>
      <c r="AD13" s="950">
        <f>SUM(AD11:AD12)</f>
        <v/>
      </c>
      <c r="AE13" s="950">
        <f>SUM(AE11:AE12)</f>
        <v/>
      </c>
      <c r="AF13" s="950">
        <f>SUM(AF11:AF12)</f>
        <v/>
      </c>
      <c r="AG13" s="950">
        <f>SUM(AG11:AG12)</f>
        <v/>
      </c>
      <c r="AH13" s="950">
        <f>SUM(AH11:AH12)</f>
        <v/>
      </c>
      <c r="AI13" s="950">
        <f>SUM(AI11:AI12)</f>
        <v/>
      </c>
      <c r="AJ13" s="950">
        <f>SUM(AJ11:AJ12)</f>
        <v/>
      </c>
      <c r="AK13" s="950">
        <f>SUM(AK11:AK12)</f>
        <v/>
      </c>
      <c r="AL13" s="950">
        <f>SUM(AL11:AL12)</f>
        <v/>
      </c>
      <c r="AM13" s="950">
        <f>SUM(AM11:AM12)</f>
        <v/>
      </c>
      <c r="AN13" s="950">
        <f>SUM(AN11:AN12)</f>
        <v/>
      </c>
      <c r="AO13" s="950">
        <f>SUM(AO11:AO12)</f>
        <v/>
      </c>
      <c r="AP13" s="950">
        <f>SUM(AP11:AP12)</f>
        <v/>
      </c>
      <c r="AQ13" s="950">
        <f>SUM(AQ11:AQ12)</f>
        <v/>
      </c>
      <c r="AR13" s="950">
        <f>SUM(AR11:AR12)</f>
        <v/>
      </c>
      <c r="AS13" s="950">
        <f>SUM(AS11:AS12)</f>
        <v/>
      </c>
      <c r="AT13" s="950">
        <f>SUM(AT11:AT12)</f>
        <v/>
      </c>
      <c r="AU13" s="950">
        <f>SUM(AU11:AU12)</f>
        <v/>
      </c>
      <c r="AV13" s="950">
        <f>SUM(AV11:AV12)</f>
        <v/>
      </c>
      <c r="AW13" s="950">
        <f>SUM(AW11:AW12)</f>
        <v/>
      </c>
      <c r="AX13" s="950">
        <f>SUM(AX11:AX12)</f>
        <v/>
      </c>
      <c r="AY13" s="950">
        <f>SUM(AY11:AY12)</f>
        <v/>
      </c>
      <c r="AZ13" s="950">
        <f>SUM(AZ11:AZ12)</f>
        <v/>
      </c>
      <c r="BA13" s="950">
        <f>SUM(BA11:BA12)</f>
        <v/>
      </c>
      <c r="BB13" s="950">
        <f>SUM(BB11:BB12)</f>
        <v/>
      </c>
      <c r="BC13" s="950">
        <f>SUM(BC11:BC12)</f>
        <v/>
      </c>
      <c r="BD13" s="950">
        <f>SUM(BD11:BD12)</f>
        <v/>
      </c>
      <c r="BE13" s="950">
        <f>SUM(BE11:BE12)</f>
        <v/>
      </c>
      <c r="BF13" s="950">
        <f>SUM(BF11:BF12)</f>
        <v/>
      </c>
      <c r="BG13" s="950">
        <f>SUM(BG11:BG12)</f>
        <v/>
      </c>
      <c r="BH13" s="950">
        <f>SUM(BH11:BH12)</f>
        <v/>
      </c>
      <c r="BI13" s="950">
        <f>SUM(BI11:BI12)</f>
        <v/>
      </c>
      <c r="BJ13" s="950">
        <f>SUM(BJ11:BJ12)</f>
        <v/>
      </c>
      <c r="BK13" s="950">
        <f>SUM(BK11:BK12)</f>
        <v/>
      </c>
      <c r="BL13" s="950">
        <f>SUM(BL11:BL12)</f>
        <v/>
      </c>
      <c r="BM13" s="950">
        <f>SUM(BM11:BM12)</f>
        <v/>
      </c>
      <c r="BN13" s="950">
        <f>SUM(BN11:BN12)</f>
        <v/>
      </c>
      <c r="BO13" s="950">
        <f>SUM(BO11:BO12)</f>
        <v/>
      </c>
      <c r="BP13" s="950">
        <f>SUM(BP11:BP12)</f>
        <v/>
      </c>
      <c r="BQ13" s="950">
        <f>SUM(BQ11:BQ12)</f>
        <v/>
      </c>
      <c r="BR13" s="950">
        <f>SUM(BR11:BR12)</f>
        <v/>
      </c>
      <c r="BS13" s="950">
        <f>SUM(BS11:BS12)</f>
        <v/>
      </c>
      <c r="BT13" s="950">
        <f>SUM(BT11:BT12)</f>
        <v/>
      </c>
      <c r="BU13" s="950">
        <f>SUM(BU11:BU12)</f>
        <v/>
      </c>
      <c r="BV13" s="950">
        <f>SUM(BV11:BV12)</f>
        <v/>
      </c>
      <c r="BW13" s="950">
        <f>SUM(BW11:BW12)</f>
        <v/>
      </c>
      <c r="BX13" s="950">
        <f>SUM(BX11:BX12)</f>
        <v/>
      </c>
      <c r="BY13" s="950">
        <f>SUM(BY11:BY12)</f>
        <v/>
      </c>
      <c r="BZ13" s="950">
        <f>SUM(BZ11:BZ12)</f>
        <v/>
      </c>
      <c r="CA13" s="950">
        <f>SUM(CA11:CA12)</f>
        <v/>
      </c>
      <c r="CB13" s="950">
        <f>SUM(CB11:CB12)</f>
        <v/>
      </c>
      <c r="CC13" s="950">
        <f>SUM(CC11:CC12)</f>
        <v/>
      </c>
      <c r="CD13" s="950">
        <f>SUM(CD11:CD12)</f>
        <v/>
      </c>
      <c r="CE13" s="950">
        <f>SUM(CE11:CE12)</f>
        <v/>
      </c>
      <c r="CF13" s="950">
        <f>SUM(CF11:CF12)</f>
        <v/>
      </c>
      <c r="CG13" s="950">
        <f>SUM(CG11:CG12)</f>
        <v/>
      </c>
      <c r="CH13" s="950">
        <f>SUM(CH11:CH12)</f>
        <v/>
      </c>
      <c r="CI13" s="950">
        <f>SUM(CI11:CI12)</f>
        <v/>
      </c>
      <c r="CJ13" s="950">
        <f>SUM(CJ11:CJ12)</f>
        <v/>
      </c>
      <c r="CK13" s="950">
        <f>SUM(CK11:CK12)</f>
        <v/>
      </c>
      <c r="CL13" s="950">
        <f>SUM(CL11:CL12)</f>
        <v/>
      </c>
      <c r="CM13" s="950">
        <f>SUM(CM11:CM12)</f>
        <v/>
      </c>
      <c r="CN13" s="950">
        <f>SUM(CN11:CN12)</f>
        <v/>
      </c>
      <c r="CO13" s="950">
        <f>SUM(CO11:CO12)</f>
        <v/>
      </c>
      <c r="CP13" s="950">
        <f>SUM(CP11:CP12)</f>
        <v/>
      </c>
      <c r="CQ13" s="950">
        <f>SUM(CQ11:CQ12)</f>
        <v/>
      </c>
      <c r="CR13" s="950">
        <f>SUM(CR11:CR12)</f>
        <v/>
      </c>
      <c r="CS13" s="950">
        <f>SUM(CS11:CS12)</f>
        <v/>
      </c>
      <c r="CT13" s="950">
        <f>SUM(CT11:CT12)</f>
        <v/>
      </c>
      <c r="CU13" s="950">
        <f>SUM(CU11:CU12)</f>
        <v/>
      </c>
      <c r="CV13" s="950">
        <f>SUM(CV11:CV12)</f>
        <v/>
      </c>
      <c r="CW13" s="950">
        <f>SUM(CW11:CW12)</f>
        <v/>
      </c>
      <c r="CX13" s="950">
        <f>SUM(CX11:CX12)</f>
        <v/>
      </c>
      <c r="CY13" s="950">
        <f>SUM(CY11:CY12)</f>
        <v/>
      </c>
      <c r="CZ13" s="950">
        <f>SUM(CZ11:CZ12)</f>
        <v/>
      </c>
      <c r="DA13" s="950">
        <f>SUM(DA11:DA12)</f>
        <v/>
      </c>
      <c r="DB13" s="950">
        <f>SUM(DB11:DB12)</f>
        <v/>
      </c>
      <c r="DC13" s="950">
        <f>SUM(DC11:DC12)</f>
        <v/>
      </c>
      <c r="DD13" s="950">
        <f>SUM(DD11:DD12)</f>
        <v/>
      </c>
      <c r="DE13" s="950">
        <f>SUM(DE11:DE12)</f>
        <v/>
      </c>
      <c r="DF13" s="950">
        <f>SUM(DF11:DF12)</f>
        <v/>
      </c>
      <c r="DG13" s="950">
        <f>SUM(DG11:DG12)</f>
        <v/>
      </c>
      <c r="DH13" s="950">
        <f>SUM(DH11:DH12)</f>
        <v/>
      </c>
      <c r="DI13" s="950">
        <f>SUM(DI11:DI12)</f>
        <v/>
      </c>
      <c r="DJ13" s="950">
        <f>SUM(DJ11:DJ12)</f>
        <v/>
      </c>
      <c r="DK13" s="950">
        <f>SUM(DK11:DK12)</f>
        <v/>
      </c>
      <c r="DL13" s="950">
        <f>SUM(DL11:DL12)</f>
        <v/>
      </c>
      <c r="DM13" s="950">
        <f>SUM(DM11:DM12)</f>
        <v/>
      </c>
      <c r="DN13" s="950">
        <f>SUM(DN11:DN12)</f>
        <v/>
      </c>
      <c r="DO13" s="950">
        <f>SUM(DO11:DO12)</f>
        <v/>
      </c>
      <c r="DP13" s="950">
        <f>SUM(DP11:DP12)</f>
        <v/>
      </c>
      <c r="DQ13" s="950">
        <f>SUM(DQ11:DQ12)</f>
        <v/>
      </c>
      <c r="DR13" s="950">
        <f>SUM(DR11:DR12)</f>
        <v/>
      </c>
      <c r="DS13" s="950">
        <f>SUM(DS11:DS12)</f>
        <v/>
      </c>
      <c r="DT13" s="950">
        <f>SUM(DT11:DT12)</f>
        <v/>
      </c>
      <c r="DU13" s="950">
        <f>SUM(DU11:DU12)</f>
        <v/>
      </c>
      <c r="DV13" s="950">
        <f>SUM(DV11:DV12)</f>
        <v/>
      </c>
      <c r="DW13" s="950">
        <f>SUM(DW11:DW12)</f>
        <v/>
      </c>
      <c r="DX13" s="950">
        <f>SUM(DX11:DX12)</f>
        <v/>
      </c>
      <c r="DY13" s="950">
        <f>SUM(DY11:DY12)</f>
        <v/>
      </c>
      <c r="DZ13" s="950">
        <f>SUM(DZ11:DZ12)</f>
        <v/>
      </c>
      <c r="EA13" s="950">
        <f>SUM(EA11:EA12)</f>
        <v/>
      </c>
      <c r="EB13" s="950">
        <f>SUM(EB11:EB12)</f>
        <v/>
      </c>
      <c r="EC13" s="950">
        <f>SUM(EC11:EC12)</f>
        <v/>
      </c>
      <c r="ED13" s="950">
        <f>SUM(ED11:ED12)</f>
        <v/>
      </c>
      <c r="EE13" s="950">
        <f>SUM(EE11:EE12)</f>
        <v/>
      </c>
      <c r="EF13" s="950">
        <f>SUM(EF11:EF12)</f>
        <v/>
      </c>
      <c r="EG13" s="950">
        <f>SUM(EG11:EG12)</f>
        <v/>
      </c>
      <c r="EH13" s="950">
        <f>SUM(EH11:EH12)</f>
        <v/>
      </c>
      <c r="EI13" s="950">
        <f>SUM(EI11:EI12)</f>
        <v/>
      </c>
      <c r="EJ13" s="950">
        <f>SUM(EJ11:EJ12)</f>
        <v/>
      </c>
      <c r="EK13" s="950">
        <f>SUM(EK11:EK12)</f>
        <v/>
      </c>
      <c r="EL13" s="950">
        <f>SUM(EL11:EL12)</f>
        <v/>
      </c>
      <c r="EM13" s="950">
        <f>SUM(EM11:EM12)</f>
        <v/>
      </c>
      <c r="EN13" s="950">
        <f>SUM(EN11:EN12)</f>
        <v/>
      </c>
      <c r="EO13" s="950">
        <f>SUM(EO11:EO12)</f>
        <v/>
      </c>
      <c r="EP13" s="950">
        <f>SUM(EP11:EP12)</f>
        <v/>
      </c>
      <c r="EQ13" s="950">
        <f>SUM(EQ11:EQ12)</f>
        <v/>
      </c>
      <c r="ER13" s="950">
        <f>SUM(ER11:ER12)</f>
        <v/>
      </c>
      <c r="ES13" s="950">
        <f>SUM(ES11:ES12)</f>
        <v/>
      </c>
      <c r="ET13" s="950">
        <f>SUM(ET11:ET12)</f>
        <v/>
      </c>
      <c r="EU13" s="950">
        <f>SUM(EU11:EU12)</f>
        <v/>
      </c>
      <c r="EV13" s="950">
        <f>SUM(EV11:EV12)</f>
        <v/>
      </c>
    </row>
    <row r="14" ht="15" customHeight="1" s="546">
      <c r="C14" s="951" t="n"/>
      <c r="E14" s="959" t="n"/>
      <c r="G14" s="956" t="n"/>
      <c r="H14" s="956" t="n"/>
      <c r="I14" s="956" t="n"/>
      <c r="J14" s="956" t="n"/>
      <c r="K14" s="956" t="n"/>
      <c r="L14" s="956" t="n"/>
      <c r="M14" s="956" t="n"/>
      <c r="N14" s="956" t="n"/>
      <c r="O14" s="956" t="n"/>
      <c r="P14" s="957" t="n"/>
      <c r="T14" s="958" t="n"/>
      <c r="U14" s="956" t="n"/>
      <c r="V14" s="956" t="n"/>
      <c r="W14" s="956" t="n"/>
      <c r="X14" s="956" t="n"/>
      <c r="Y14" s="956" t="n"/>
      <c r="Z14" s="956" t="n"/>
      <c r="AA14" s="956" t="n"/>
      <c r="AB14" s="956" t="n"/>
      <c r="AC14" s="956" t="n"/>
      <c r="AD14" s="956" t="n"/>
      <c r="AE14" s="956" t="n"/>
      <c r="AF14" s="956" t="n"/>
      <c r="AG14" s="956" t="n"/>
      <c r="AH14" s="956" t="n"/>
      <c r="AI14" s="956" t="n"/>
      <c r="AJ14" s="956" t="n"/>
      <c r="AK14" s="956" t="n"/>
      <c r="AL14" s="956" t="n"/>
      <c r="AM14" s="956" t="n"/>
      <c r="AN14" s="956" t="n"/>
      <c r="AO14" s="956" t="n"/>
      <c r="AP14" s="956" t="n"/>
      <c r="AQ14" s="956" t="n"/>
      <c r="AR14" s="956" t="n"/>
      <c r="AS14" s="956" t="n"/>
      <c r="AT14" s="956" t="n"/>
      <c r="AU14" s="956" t="n"/>
      <c r="AV14" s="956" t="n"/>
      <c r="AW14" s="956" t="n"/>
      <c r="AX14" s="956" t="n"/>
      <c r="AY14" s="956" t="n"/>
      <c r="AZ14" s="956" t="n"/>
      <c r="BA14" s="956" t="n"/>
      <c r="BB14" s="956" t="n"/>
      <c r="BC14" s="956" t="n"/>
      <c r="BD14" s="956" t="n"/>
      <c r="BE14" s="956" t="n"/>
      <c r="BF14" s="956" t="n"/>
      <c r="BG14" s="956" t="n"/>
      <c r="BH14" s="956" t="n"/>
      <c r="BI14" s="956" t="n"/>
      <c r="BJ14" s="956" t="n"/>
      <c r="BK14" s="956" t="n"/>
      <c r="BL14" s="956" t="n"/>
      <c r="BM14" s="956" t="n"/>
      <c r="BN14" s="956" t="n"/>
      <c r="BO14" s="956" t="n"/>
      <c r="BP14" s="956" t="n"/>
      <c r="BQ14" s="956" t="n"/>
      <c r="BR14" s="956" t="n"/>
      <c r="BS14" s="956" t="n"/>
      <c r="BT14" s="956" t="n"/>
      <c r="BU14" s="956" t="n"/>
      <c r="BV14" s="956" t="n"/>
      <c r="BW14" s="956" t="n"/>
      <c r="BX14" s="956" t="n"/>
      <c r="BY14" s="956" t="n"/>
      <c r="BZ14" s="956" t="n"/>
      <c r="CA14" s="956" t="n"/>
      <c r="CB14" s="956" t="n"/>
      <c r="CC14" s="956" t="n"/>
      <c r="CD14" s="956" t="n"/>
      <c r="CE14" s="956" t="n"/>
      <c r="CF14" s="956" t="n"/>
      <c r="CG14" s="956" t="n"/>
      <c r="CH14" s="956" t="n"/>
      <c r="CI14" s="956" t="n"/>
      <c r="CJ14" s="956" t="n"/>
      <c r="CK14" s="956" t="n"/>
      <c r="CL14" s="956" t="n"/>
      <c r="CM14" s="956" t="n"/>
      <c r="CN14" s="956" t="n"/>
      <c r="CO14" s="956" t="n"/>
      <c r="CP14" s="956" t="n"/>
      <c r="CQ14" s="956" t="n"/>
      <c r="CR14" s="956" t="n"/>
      <c r="CS14" s="956" t="n"/>
      <c r="CT14" s="956" t="n"/>
      <c r="CU14" s="956" t="n"/>
      <c r="CV14" s="956" t="n"/>
      <c r="CW14" s="956" t="n"/>
      <c r="CX14" s="956" t="n"/>
      <c r="CY14" s="956" t="n"/>
      <c r="CZ14" s="956" t="n"/>
      <c r="DA14" s="956" t="n"/>
      <c r="DB14" s="956" t="n"/>
      <c r="DC14" s="956" t="n"/>
      <c r="DD14" s="956" t="n"/>
      <c r="DE14" s="956" t="n"/>
      <c r="DF14" s="956" t="n"/>
      <c r="DG14" s="956" t="n"/>
      <c r="DH14" s="956" t="n"/>
      <c r="DI14" s="956" t="n"/>
      <c r="DJ14" s="956" t="n"/>
      <c r="DK14" s="956" t="n"/>
      <c r="DL14" s="956" t="n"/>
      <c r="DM14" s="956" t="n"/>
      <c r="DN14" s="956" t="n"/>
      <c r="DO14" s="956" t="n"/>
      <c r="DP14" s="956" t="n"/>
      <c r="DQ14" s="956" t="n"/>
      <c r="DR14" s="956" t="n"/>
      <c r="DS14" s="956" t="n"/>
      <c r="DT14" s="956" t="n"/>
      <c r="DU14" s="956" t="n"/>
      <c r="DV14" s="956" t="n"/>
      <c r="DW14" s="956" t="n"/>
      <c r="DX14" s="956" t="n"/>
      <c r="DY14" s="956" t="n"/>
      <c r="DZ14" s="956" t="n"/>
      <c r="EA14" s="956" t="n"/>
      <c r="EB14" s="956" t="n"/>
      <c r="EC14" s="956" t="n"/>
      <c r="ED14" s="956" t="n"/>
      <c r="EE14" s="956" t="n"/>
      <c r="EF14" s="956" t="n"/>
      <c r="EG14" s="956" t="n"/>
      <c r="EH14" s="956" t="n"/>
      <c r="EI14" s="956" t="n"/>
      <c r="EJ14" s="956" t="n"/>
      <c r="EK14" s="956" t="n"/>
      <c r="EL14" s="956" t="n"/>
      <c r="EM14" s="956" t="n"/>
      <c r="EN14" s="956" t="n"/>
      <c r="EO14" s="956" t="n"/>
      <c r="EP14" s="956" t="n"/>
      <c r="EQ14" s="956" t="n"/>
      <c r="ER14" s="956" t="n"/>
      <c r="ES14" s="956" t="n"/>
      <c r="ET14" s="956" t="n"/>
      <c r="EU14" s="956" t="n"/>
      <c r="EV14" s="956" t="n"/>
    </row>
    <row r="15" ht="15" customHeight="1" s="546">
      <c r="C15" s="963">
        <f>R15</f>
        <v/>
      </c>
      <c r="D15" s="964" t="n"/>
      <c r="E15" s="965" t="n"/>
      <c r="F15" s="964" t="n"/>
      <c r="G15" s="964" t="n"/>
      <c r="H15" s="964" t="n"/>
      <c r="I15" s="964" t="n"/>
      <c r="J15" s="964" t="n"/>
      <c r="K15" s="964" t="n"/>
      <c r="L15" s="964" t="n"/>
      <c r="M15" s="964" t="n"/>
      <c r="N15" s="964" t="n"/>
      <c r="O15" s="964" t="n"/>
      <c r="P15" s="966" t="n"/>
      <c r="R15" s="940" t="inlineStr">
        <is>
          <t>INCOME</t>
        </is>
      </c>
      <c r="T15" s="958" t="n"/>
      <c r="U15" s="956" t="n"/>
      <c r="V15" s="956" t="n"/>
      <c r="W15" s="956" t="n"/>
      <c r="X15" s="956" t="n"/>
      <c r="Y15" s="956" t="n"/>
      <c r="Z15" s="956" t="n"/>
      <c r="AA15" s="956" t="n"/>
      <c r="AB15" s="956" t="n"/>
      <c r="AC15" s="956" t="n"/>
      <c r="AD15" s="956" t="n"/>
      <c r="AE15" s="956" t="n"/>
      <c r="AF15" s="956" t="n"/>
      <c r="AG15" s="956" t="n"/>
      <c r="AH15" s="956" t="n"/>
      <c r="AI15" s="956" t="n"/>
      <c r="AJ15" s="956" t="n"/>
      <c r="AK15" s="956" t="n"/>
      <c r="AL15" s="956" t="n"/>
      <c r="AM15" s="956" t="n"/>
      <c r="AN15" s="956" t="n"/>
      <c r="AO15" s="956" t="n"/>
      <c r="AP15" s="956" t="n"/>
      <c r="AQ15" s="956" t="n"/>
      <c r="AR15" s="956" t="n"/>
      <c r="AS15" s="956" t="n"/>
      <c r="AT15" s="956" t="n"/>
      <c r="AU15" s="956" t="n"/>
      <c r="AV15" s="956" t="n"/>
      <c r="AW15" s="956" t="n"/>
      <c r="AX15" s="956" t="n"/>
      <c r="AY15" s="956" t="n"/>
      <c r="AZ15" s="956" t="n"/>
      <c r="BA15" s="956" t="n"/>
      <c r="BB15" s="956" t="n"/>
      <c r="BC15" s="956" t="n"/>
      <c r="BD15" s="956" t="n"/>
      <c r="BE15" s="956" t="n"/>
      <c r="BF15" s="956" t="n"/>
      <c r="BG15" s="956" t="n"/>
      <c r="BH15" s="956" t="n"/>
      <c r="BI15" s="956" t="n"/>
      <c r="BJ15" s="956" t="n"/>
      <c r="BK15" s="956" t="n"/>
      <c r="BL15" s="956" t="n"/>
      <c r="BM15" s="956" t="n"/>
      <c r="BN15" s="956" t="n"/>
      <c r="BO15" s="956" t="n"/>
      <c r="BP15" s="956" t="n"/>
      <c r="BQ15" s="956" t="n"/>
      <c r="BR15" s="956" t="n"/>
      <c r="BS15" s="956" t="n"/>
      <c r="BT15" s="956" t="n"/>
      <c r="BU15" s="956" t="n"/>
      <c r="BV15" s="956" t="n"/>
      <c r="BW15" s="956" t="n"/>
      <c r="BX15" s="956" t="n"/>
      <c r="BY15" s="956" t="n"/>
      <c r="BZ15" s="956" t="n"/>
      <c r="CA15" s="956" t="n"/>
      <c r="CB15" s="956" t="n"/>
      <c r="CC15" s="956" t="n"/>
      <c r="CD15" s="956" t="n"/>
      <c r="CE15" s="956" t="n"/>
      <c r="CF15" s="956" t="n"/>
      <c r="CG15" s="956" t="n"/>
      <c r="CH15" s="956" t="n"/>
      <c r="CI15" s="956" t="n"/>
      <c r="CJ15" s="956" t="n"/>
      <c r="CK15" s="956" t="n"/>
      <c r="CL15" s="956" t="n"/>
      <c r="CM15" s="956" t="n"/>
      <c r="CN15" s="956" t="n"/>
      <c r="CO15" s="956" t="n"/>
      <c r="CP15" s="956" t="n"/>
      <c r="CQ15" s="956" t="n"/>
      <c r="CR15" s="956" t="n"/>
      <c r="CS15" s="956" t="n"/>
      <c r="CT15" s="956" t="n"/>
      <c r="CU15" s="956" t="n"/>
      <c r="CV15" s="956" t="n"/>
      <c r="CW15" s="956" t="n"/>
      <c r="CX15" s="956" t="n"/>
      <c r="CY15" s="956" t="n"/>
      <c r="CZ15" s="956" t="n"/>
      <c r="DA15" s="956" t="n"/>
      <c r="DB15" s="956" t="n"/>
      <c r="DC15" s="956" t="n"/>
      <c r="DD15" s="956" t="n"/>
      <c r="DE15" s="956" t="n"/>
      <c r="DF15" s="956" t="n"/>
      <c r="DG15" s="956" t="n"/>
      <c r="DH15" s="956" t="n"/>
      <c r="DI15" s="956" t="n"/>
      <c r="DJ15" s="956" t="n"/>
      <c r="DK15" s="956" t="n"/>
      <c r="DL15" s="956" t="n"/>
      <c r="DM15" s="956" t="n"/>
      <c r="DN15" s="956" t="n"/>
      <c r="DO15" s="956" t="n"/>
      <c r="DP15" s="956" t="n"/>
      <c r="DQ15" s="956" t="n"/>
      <c r="DR15" s="956" t="n"/>
      <c r="DS15" s="956" t="n"/>
      <c r="DT15" s="956" t="n"/>
      <c r="DU15" s="956" t="n"/>
      <c r="DV15" s="956" t="n"/>
      <c r="DW15" s="956" t="n"/>
      <c r="DX15" s="956" t="n"/>
      <c r="DY15" s="956" t="n"/>
      <c r="DZ15" s="956" t="n"/>
      <c r="EA15" s="956" t="n"/>
      <c r="EB15" s="956" t="n"/>
      <c r="EC15" s="956" t="n"/>
      <c r="ED15" s="956" t="n"/>
      <c r="EE15" s="956" t="n"/>
      <c r="EF15" s="956" t="n"/>
      <c r="EG15" s="956" t="n"/>
      <c r="EH15" s="956" t="n"/>
      <c r="EI15" s="956" t="n"/>
      <c r="EJ15" s="956" t="n"/>
      <c r="EK15" s="956" t="n"/>
      <c r="EL15" s="956" t="n"/>
      <c r="EM15" s="956" t="n"/>
      <c r="EN15" s="956" t="n"/>
      <c r="EO15" s="956" t="n"/>
      <c r="EP15" s="956" t="n"/>
      <c r="EQ15" s="956" t="n"/>
      <c r="ER15" s="956" t="n"/>
      <c r="ES15" s="956" t="n"/>
      <c r="ET15" s="956" t="n"/>
      <c r="EU15" s="956" t="n"/>
      <c r="EV15" s="956" t="n"/>
    </row>
    <row r="16" hidden="1" ht="15" customHeight="1" s="546">
      <c r="C16" s="967">
        <f>R16</f>
        <v/>
      </c>
      <c r="E16" s="968" t="n"/>
      <c r="G16" s="961">
        <f>SUMIFS($U16:$EW16,$U$2:$EW$2,G$2)</f>
        <v/>
      </c>
      <c r="H16" s="961">
        <f>SUMIFS($U16:$EW16,$U$2:$EW$2,H$2)</f>
        <v/>
      </c>
      <c r="I16" s="961">
        <f>SUMIFS($U16:$EW16,$U$2:$EW$2,I$2)</f>
        <v/>
      </c>
      <c r="J16" s="961">
        <f>SUMIFS($U16:$EW16,$U$2:$EW$2,J$2)</f>
        <v/>
      </c>
      <c r="K16" s="961">
        <f>SUMIFS($U16:$EW16,$U$2:$EW$2,K$2)</f>
        <v/>
      </c>
      <c r="L16" s="961">
        <f>SUMIFS($U16:$EW16,$U$2:$EW$2,L$2)</f>
        <v/>
      </c>
      <c r="M16" s="961">
        <f>SUMIFS($U16:$EW16,$U$2:$EW$2,M$2)</f>
        <v/>
      </c>
      <c r="N16" s="961">
        <f>SUMIFS($U16:$EW16,$U$2:$EW$2,N$2)</f>
        <v/>
      </c>
      <c r="O16" s="961">
        <f>SUMIFS($U16:$EW16,$U$2:$EW$2,O$2)</f>
        <v/>
      </c>
      <c r="P16" s="962">
        <f>SUMIFS($U16:$EW16,$U$2:$EW$2,P$2)</f>
        <v/>
      </c>
      <c r="R16" s="759" t="inlineStr">
        <is>
          <t>Renovated Rents</t>
        </is>
      </c>
      <c r="T16" s="958" t="n"/>
      <c r="U16" s="961">
        <f>U13*U8</f>
        <v/>
      </c>
      <c r="V16" s="961">
        <f>V13*V8</f>
        <v/>
      </c>
      <c r="W16" s="961">
        <f>W13*W8</f>
        <v/>
      </c>
      <c r="X16" s="961">
        <f>X13*X8</f>
        <v/>
      </c>
      <c r="Y16" s="961">
        <f>Y13*Y8</f>
        <v/>
      </c>
      <c r="Z16" s="961">
        <f>Z13*Z8</f>
        <v/>
      </c>
      <c r="AA16" s="961">
        <f>AA13*AA8</f>
        <v/>
      </c>
      <c r="AB16" s="961">
        <f>AB13*AB8</f>
        <v/>
      </c>
      <c r="AC16" s="961">
        <f>AC13*AC8</f>
        <v/>
      </c>
      <c r="AD16" s="961">
        <f>AD13*AD8</f>
        <v/>
      </c>
      <c r="AE16" s="961">
        <f>AE13*AE8</f>
        <v/>
      </c>
      <c r="AF16" s="961">
        <f>AF13*AF8</f>
        <v/>
      </c>
      <c r="AG16" s="961">
        <f>AG13*AG8</f>
        <v/>
      </c>
      <c r="AH16" s="961">
        <f>AH13*AH8</f>
        <v/>
      </c>
      <c r="AI16" s="961">
        <f>AI13*AI8</f>
        <v/>
      </c>
      <c r="AJ16" s="961">
        <f>AJ13*AJ8</f>
        <v/>
      </c>
      <c r="AK16" s="961">
        <f>AK13*AK8</f>
        <v/>
      </c>
      <c r="AL16" s="961">
        <f>AL13*AL8</f>
        <v/>
      </c>
      <c r="AM16" s="961">
        <f>AM13*AM8</f>
        <v/>
      </c>
      <c r="AN16" s="961">
        <f>AN13*AN8</f>
        <v/>
      </c>
      <c r="AO16" s="961">
        <f>AO13*AO8</f>
        <v/>
      </c>
      <c r="AP16" s="961">
        <f>AP13*AP8</f>
        <v/>
      </c>
      <c r="AQ16" s="961">
        <f>AQ13*AQ8</f>
        <v/>
      </c>
      <c r="AR16" s="961">
        <f>AR13*AR8</f>
        <v/>
      </c>
      <c r="AS16" s="961">
        <f>AS13*AS8</f>
        <v/>
      </c>
      <c r="AT16" s="961">
        <f>AT13*AT8</f>
        <v/>
      </c>
      <c r="AU16" s="961">
        <f>AU13*AU8</f>
        <v/>
      </c>
      <c r="AV16" s="961">
        <f>AV13*AV8</f>
        <v/>
      </c>
      <c r="AW16" s="961">
        <f>AW13*AW8</f>
        <v/>
      </c>
      <c r="AX16" s="961">
        <f>AX13*AX8</f>
        <v/>
      </c>
      <c r="AY16" s="961">
        <f>AY13*AY8</f>
        <v/>
      </c>
      <c r="AZ16" s="961">
        <f>AZ13*AZ8</f>
        <v/>
      </c>
      <c r="BA16" s="961">
        <f>BA13*BA8</f>
        <v/>
      </c>
      <c r="BB16" s="961">
        <f>BB13*BB8</f>
        <v/>
      </c>
      <c r="BC16" s="961">
        <f>BC13*BC8</f>
        <v/>
      </c>
      <c r="BD16" s="961">
        <f>BD13*BD8</f>
        <v/>
      </c>
      <c r="BE16" s="961">
        <f>BE13*BE8</f>
        <v/>
      </c>
      <c r="BF16" s="961">
        <f>BF13*BF8</f>
        <v/>
      </c>
      <c r="BG16" s="961">
        <f>BG13*BG8</f>
        <v/>
      </c>
      <c r="BH16" s="961">
        <f>BH13*BH8</f>
        <v/>
      </c>
      <c r="BI16" s="961">
        <f>BI13*BI8</f>
        <v/>
      </c>
      <c r="BJ16" s="961">
        <f>BJ13*BJ8</f>
        <v/>
      </c>
      <c r="BK16" s="961">
        <f>BK13*BK8</f>
        <v/>
      </c>
      <c r="BL16" s="961">
        <f>BL13*BL8</f>
        <v/>
      </c>
      <c r="BM16" s="961">
        <f>BM13*BM8</f>
        <v/>
      </c>
      <c r="BN16" s="961">
        <f>BN13*BN8</f>
        <v/>
      </c>
      <c r="BO16" s="961">
        <f>BO13*BO8</f>
        <v/>
      </c>
      <c r="BP16" s="961">
        <f>BP13*BP8</f>
        <v/>
      </c>
      <c r="BQ16" s="961">
        <f>BQ13*BQ8</f>
        <v/>
      </c>
      <c r="BR16" s="961">
        <f>BR13*BR8</f>
        <v/>
      </c>
      <c r="BS16" s="961">
        <f>BS13*BS8</f>
        <v/>
      </c>
      <c r="BT16" s="961">
        <f>BT13*BT8</f>
        <v/>
      </c>
      <c r="BU16" s="961">
        <f>BU13*BU8</f>
        <v/>
      </c>
      <c r="BV16" s="961">
        <f>BV13*BV8</f>
        <v/>
      </c>
      <c r="BW16" s="961">
        <f>BW13*BW8</f>
        <v/>
      </c>
      <c r="BX16" s="961">
        <f>BX13*BX8</f>
        <v/>
      </c>
      <c r="BY16" s="961">
        <f>BY13*BY8</f>
        <v/>
      </c>
      <c r="BZ16" s="961">
        <f>BZ13*BZ8</f>
        <v/>
      </c>
      <c r="CA16" s="961">
        <f>CA13*CA8</f>
        <v/>
      </c>
      <c r="CB16" s="961">
        <f>CB13*CB8</f>
        <v/>
      </c>
      <c r="CC16" s="961">
        <f>CC13*CC8</f>
        <v/>
      </c>
      <c r="CD16" s="961">
        <f>CD13*CD8</f>
        <v/>
      </c>
      <c r="CE16" s="961">
        <f>CE13*CE8</f>
        <v/>
      </c>
      <c r="CF16" s="961">
        <f>CF13*CF8</f>
        <v/>
      </c>
      <c r="CG16" s="961">
        <f>CG13*CG8</f>
        <v/>
      </c>
      <c r="CH16" s="961">
        <f>CH13*CH8</f>
        <v/>
      </c>
      <c r="CI16" s="961">
        <f>CI13*CI8</f>
        <v/>
      </c>
      <c r="CJ16" s="961">
        <f>CJ13*CJ8</f>
        <v/>
      </c>
      <c r="CK16" s="961">
        <f>CK13*CK8</f>
        <v/>
      </c>
      <c r="CL16" s="961">
        <f>CL13*CL8</f>
        <v/>
      </c>
      <c r="CM16" s="961">
        <f>CM13*CM8</f>
        <v/>
      </c>
      <c r="CN16" s="961">
        <f>CN13*CN8</f>
        <v/>
      </c>
      <c r="CO16" s="961">
        <f>CO13*CO8</f>
        <v/>
      </c>
      <c r="CP16" s="961">
        <f>CP13*CP8</f>
        <v/>
      </c>
      <c r="CQ16" s="961">
        <f>CQ13*CQ8</f>
        <v/>
      </c>
      <c r="CR16" s="961">
        <f>CR13*CR8</f>
        <v/>
      </c>
      <c r="CS16" s="961">
        <f>CS13*CS8</f>
        <v/>
      </c>
      <c r="CT16" s="961">
        <f>CT13*CT8</f>
        <v/>
      </c>
      <c r="CU16" s="961">
        <f>CU13*CU8</f>
        <v/>
      </c>
      <c r="CV16" s="961">
        <f>CV13*CV8</f>
        <v/>
      </c>
      <c r="CW16" s="961">
        <f>CW13*CW8</f>
        <v/>
      </c>
      <c r="CX16" s="961">
        <f>CX13*CX8</f>
        <v/>
      </c>
      <c r="CY16" s="961">
        <f>CY13*CY8</f>
        <v/>
      </c>
      <c r="CZ16" s="961">
        <f>CZ13*CZ8</f>
        <v/>
      </c>
      <c r="DA16" s="961">
        <f>DA13*DA8</f>
        <v/>
      </c>
      <c r="DB16" s="961">
        <f>DB13*DB8</f>
        <v/>
      </c>
      <c r="DC16" s="961">
        <f>DC13*DC8</f>
        <v/>
      </c>
      <c r="DD16" s="961">
        <f>DD13*DD8</f>
        <v/>
      </c>
      <c r="DE16" s="961">
        <f>DE13*DE8</f>
        <v/>
      </c>
      <c r="DF16" s="961">
        <f>DF13*DF8</f>
        <v/>
      </c>
      <c r="DG16" s="961">
        <f>DG13*DG8</f>
        <v/>
      </c>
      <c r="DH16" s="961">
        <f>DH13*DH8</f>
        <v/>
      </c>
      <c r="DI16" s="961">
        <f>DI13*DI8</f>
        <v/>
      </c>
      <c r="DJ16" s="961">
        <f>DJ13*DJ8</f>
        <v/>
      </c>
      <c r="DK16" s="961">
        <f>DK13*DK8</f>
        <v/>
      </c>
      <c r="DL16" s="961">
        <f>DL13*DL8</f>
        <v/>
      </c>
      <c r="DM16" s="961">
        <f>DM13*DM8</f>
        <v/>
      </c>
      <c r="DN16" s="961">
        <f>DN13*DN8</f>
        <v/>
      </c>
      <c r="DO16" s="961">
        <f>DO13*DO8</f>
        <v/>
      </c>
      <c r="DP16" s="961">
        <f>DP13*DP8</f>
        <v/>
      </c>
      <c r="DQ16" s="961">
        <f>DQ13*DQ8</f>
        <v/>
      </c>
      <c r="DR16" s="961">
        <f>DR13*DR8</f>
        <v/>
      </c>
      <c r="DS16" s="961">
        <f>DS13*DS8</f>
        <v/>
      </c>
      <c r="DT16" s="961">
        <f>DT13*DT8</f>
        <v/>
      </c>
      <c r="DU16" s="961">
        <f>DU13*DU8</f>
        <v/>
      </c>
      <c r="DV16" s="961">
        <f>DV13*DV8</f>
        <v/>
      </c>
      <c r="DW16" s="961">
        <f>DW13*DW8</f>
        <v/>
      </c>
      <c r="DX16" s="961">
        <f>DX13*DX8</f>
        <v/>
      </c>
      <c r="DY16" s="961">
        <f>DY13*DY8</f>
        <v/>
      </c>
      <c r="DZ16" s="961">
        <f>DZ13*DZ8</f>
        <v/>
      </c>
      <c r="EA16" s="961">
        <f>EA13*EA8</f>
        <v/>
      </c>
      <c r="EB16" s="961">
        <f>EB13*EB8</f>
        <v/>
      </c>
      <c r="EC16" s="961">
        <f>EC13*EC8</f>
        <v/>
      </c>
      <c r="ED16" s="961">
        <f>ED13*ED8</f>
        <v/>
      </c>
      <c r="EE16" s="961">
        <f>EE13*EE8</f>
        <v/>
      </c>
      <c r="EF16" s="961">
        <f>EF13*EF8</f>
        <v/>
      </c>
      <c r="EG16" s="961">
        <f>EG13*EG8</f>
        <v/>
      </c>
      <c r="EH16" s="961">
        <f>EH13*EH8</f>
        <v/>
      </c>
      <c r="EI16" s="961">
        <f>EI13*EI8</f>
        <v/>
      </c>
      <c r="EJ16" s="961">
        <f>EJ13*EJ8</f>
        <v/>
      </c>
      <c r="EK16" s="961">
        <f>EK13*EK8</f>
        <v/>
      </c>
      <c r="EL16" s="961">
        <f>EL13*EL8</f>
        <v/>
      </c>
      <c r="EM16" s="961">
        <f>EM13*EM8</f>
        <v/>
      </c>
      <c r="EN16" s="961">
        <f>EN13*EN8</f>
        <v/>
      </c>
      <c r="EO16" s="961">
        <f>EO13*EO8</f>
        <v/>
      </c>
      <c r="EP16" s="961">
        <f>EP13*EP8</f>
        <v/>
      </c>
      <c r="EQ16" s="961">
        <f>EQ13*EQ8</f>
        <v/>
      </c>
      <c r="ER16" s="961">
        <f>ER13*ER8</f>
        <v/>
      </c>
      <c r="ES16" s="961">
        <f>ES13*ES8</f>
        <v/>
      </c>
      <c r="ET16" s="961">
        <f>ET13*ET8</f>
        <v/>
      </c>
      <c r="EU16" s="961">
        <f>EU13*EU8</f>
        <v/>
      </c>
      <c r="EV16" s="961">
        <f>EV13*EV8</f>
        <v/>
      </c>
    </row>
    <row r="17" ht="15" customHeight="1" s="546">
      <c r="C17" s="967">
        <f>R17</f>
        <v/>
      </c>
      <c r="E17" s="955">
        <f>E5*E7*12</f>
        <v/>
      </c>
      <c r="G17" s="961">
        <f>SUMIFS($U17:$EW17,$U$2:$EW$2,G$2)</f>
        <v/>
      </c>
      <c r="H17" s="961">
        <f>SUMIFS($U17:$EW17,$U$2:$EW$2,H$2)</f>
        <v/>
      </c>
      <c r="I17" s="961">
        <f>SUMIFS($U17:$EW17,$U$2:$EW$2,I$2)</f>
        <v/>
      </c>
      <c r="J17" s="961">
        <f>SUMIFS($U17:$EW17,$U$2:$EW$2,J$2)</f>
        <v/>
      </c>
      <c r="K17" s="961">
        <f>SUMIFS($U17:$EW17,$U$2:$EW$2,K$2)</f>
        <v/>
      </c>
      <c r="L17" s="961">
        <f>SUMIFS($U17:$EW17,$U$2:$EW$2,L$2)</f>
        <v/>
      </c>
      <c r="M17" s="961">
        <f>SUMIFS($U17:$EW17,$U$2:$EW$2,M$2)</f>
        <v/>
      </c>
      <c r="N17" s="961">
        <f>SUMIFS($U17:$EW17,$U$2:$EW$2,N$2)</f>
        <v/>
      </c>
      <c r="O17" s="961">
        <f>SUMIFS($U17:$EW17,$U$2:$EW$2,O$2)</f>
        <v/>
      </c>
      <c r="P17" s="962">
        <f>SUMIFS($U17:$EW17,$U$2:$EW$2,P$2)</f>
        <v/>
      </c>
      <c r="R17" s="759" t="inlineStr">
        <is>
          <t>Gross Potential Rent</t>
        </is>
      </c>
      <c r="T17" s="969" t="n"/>
      <c r="U17" s="961">
        <f>(Units-U$13)*U$7</f>
        <v/>
      </c>
      <c r="V17" s="961">
        <f>(Units-V$13)*V7</f>
        <v/>
      </c>
      <c r="W17" s="961">
        <f>(Units-W$13)*W7</f>
        <v/>
      </c>
      <c r="X17" s="961">
        <f>(Units-X$13)*X7</f>
        <v/>
      </c>
      <c r="Y17" s="961">
        <f>(Units-Y$13)*Y7</f>
        <v/>
      </c>
      <c r="Z17" s="961">
        <f>(Units-Z$13)*Z7</f>
        <v/>
      </c>
      <c r="AA17" s="961">
        <f>(Units-AA$13)*AA7</f>
        <v/>
      </c>
      <c r="AB17" s="961">
        <f>(Units-AB$13)*AB7</f>
        <v/>
      </c>
      <c r="AC17" s="961">
        <f>(Units-AC$13)*AC7</f>
        <v/>
      </c>
      <c r="AD17" s="961">
        <f>(Units-AD$13)*AD7</f>
        <v/>
      </c>
      <c r="AE17" s="961">
        <f>(Units-AE$13)*AE7</f>
        <v/>
      </c>
      <c r="AF17" s="961">
        <f>(Units-AF$13)*AF7</f>
        <v/>
      </c>
      <c r="AG17" s="961">
        <f>(Units-AG$13)*AG7</f>
        <v/>
      </c>
      <c r="AH17" s="961">
        <f>(Units-AH$13)*AH7</f>
        <v/>
      </c>
      <c r="AI17" s="961">
        <f>(Units-AI$13)*AI7</f>
        <v/>
      </c>
      <c r="AJ17" s="961">
        <f>(Units-AJ$13)*AJ7</f>
        <v/>
      </c>
      <c r="AK17" s="961">
        <f>(Units-AK$13)*AK7</f>
        <v/>
      </c>
      <c r="AL17" s="961">
        <f>(Units-AL$13)*AL7</f>
        <v/>
      </c>
      <c r="AM17" s="961">
        <f>(Units-AM$13)*AM7</f>
        <v/>
      </c>
      <c r="AN17" s="961">
        <f>(Units-AN$13)*AN7</f>
        <v/>
      </c>
      <c r="AO17" s="961">
        <f>(Units-AO$13)*AO7</f>
        <v/>
      </c>
      <c r="AP17" s="961">
        <f>(Units-AP$13)*AP7</f>
        <v/>
      </c>
      <c r="AQ17" s="961">
        <f>(Units-AQ$13)*AQ7</f>
        <v/>
      </c>
      <c r="AR17" s="961">
        <f>(Units-AR$13)*AR7</f>
        <v/>
      </c>
      <c r="AS17" s="961">
        <f>(Units-AS$13)*AS7</f>
        <v/>
      </c>
      <c r="AT17" s="961">
        <f>(Units-AT$13)*AT7</f>
        <v/>
      </c>
      <c r="AU17" s="961">
        <f>(Units-AU$13)*AU7</f>
        <v/>
      </c>
      <c r="AV17" s="961">
        <f>(Units-AV$13)*AV7</f>
        <v/>
      </c>
      <c r="AW17" s="961">
        <f>(Units-AW$13)*AW7</f>
        <v/>
      </c>
      <c r="AX17" s="961">
        <f>(Units-AX$13)*AX7</f>
        <v/>
      </c>
      <c r="AY17" s="961">
        <f>(Units-AY$13)*AY7</f>
        <v/>
      </c>
      <c r="AZ17" s="961">
        <f>(Units-AZ$13)*AZ7</f>
        <v/>
      </c>
      <c r="BA17" s="961">
        <f>(Units-BA$13)*BA7</f>
        <v/>
      </c>
      <c r="BB17" s="961">
        <f>(Units-BB$13)*BB7</f>
        <v/>
      </c>
      <c r="BC17" s="961">
        <f>(Units-BC$13)*BC7</f>
        <v/>
      </c>
      <c r="BD17" s="961">
        <f>(Units-BD$13)*BD7</f>
        <v/>
      </c>
      <c r="BE17" s="961">
        <f>(Units-BE$13)*BE7</f>
        <v/>
      </c>
      <c r="BF17" s="961">
        <f>(Units-BF$13)*BF7</f>
        <v/>
      </c>
      <c r="BG17" s="961">
        <f>(Units-BG$13)*BG7</f>
        <v/>
      </c>
      <c r="BH17" s="961">
        <f>(Units-BH$13)*BH7</f>
        <v/>
      </c>
      <c r="BI17" s="961">
        <f>(Units-BI$13)*BI7</f>
        <v/>
      </c>
      <c r="BJ17" s="961">
        <f>(Units-BJ$13)*BJ7</f>
        <v/>
      </c>
      <c r="BK17" s="961">
        <f>(Units-BK$13)*BK7</f>
        <v/>
      </c>
      <c r="BL17" s="961">
        <f>(Units-BL$13)*BL7</f>
        <v/>
      </c>
      <c r="BM17" s="961">
        <f>(Units-BM$13)*BM7</f>
        <v/>
      </c>
      <c r="BN17" s="961">
        <f>(Units-BN$13)*BN7</f>
        <v/>
      </c>
      <c r="BO17" s="961">
        <f>(Units-BO$13)*BO7</f>
        <v/>
      </c>
      <c r="BP17" s="961">
        <f>(Units-BP$13)*BP7</f>
        <v/>
      </c>
      <c r="BQ17" s="961">
        <f>(Units-BQ$13)*BQ7</f>
        <v/>
      </c>
      <c r="BR17" s="961">
        <f>(Units-BR$13)*BR7</f>
        <v/>
      </c>
      <c r="BS17" s="961">
        <f>(Units-BS$13)*BS7</f>
        <v/>
      </c>
      <c r="BT17" s="961">
        <f>(Units-BT$13)*BT7</f>
        <v/>
      </c>
      <c r="BU17" s="961">
        <f>(Units-BU$13)*BU7</f>
        <v/>
      </c>
      <c r="BV17" s="961">
        <f>(Units-BV$13)*BV7</f>
        <v/>
      </c>
      <c r="BW17" s="961">
        <f>(Units-BW$13)*BW7</f>
        <v/>
      </c>
      <c r="BX17" s="961">
        <f>(Units-BX$13)*BX7</f>
        <v/>
      </c>
      <c r="BY17" s="961">
        <f>(Units-BY$13)*BY7</f>
        <v/>
      </c>
      <c r="BZ17" s="961">
        <f>(Units-BZ$13)*BZ7</f>
        <v/>
      </c>
      <c r="CA17" s="961">
        <f>(Units-CA$13)*CA7</f>
        <v/>
      </c>
      <c r="CB17" s="961">
        <f>(Units-CB$13)*CB7</f>
        <v/>
      </c>
      <c r="CC17" s="961">
        <f>(Units-CC$13)*CC7</f>
        <v/>
      </c>
      <c r="CD17" s="961">
        <f>(Units-CD$13)*CD7</f>
        <v/>
      </c>
      <c r="CE17" s="961">
        <f>(Units-CE$13)*CE7</f>
        <v/>
      </c>
      <c r="CF17" s="961">
        <f>(Units-CF$13)*CF7</f>
        <v/>
      </c>
      <c r="CG17" s="961">
        <f>(Units-CG$13)*CG7</f>
        <v/>
      </c>
      <c r="CH17" s="961">
        <f>(Units-CH$13)*CH7</f>
        <v/>
      </c>
      <c r="CI17" s="961">
        <f>(Units-CI$13)*CI7</f>
        <v/>
      </c>
      <c r="CJ17" s="961">
        <f>(Units-CJ$13)*CJ7</f>
        <v/>
      </c>
      <c r="CK17" s="961">
        <f>(Units-CK$13)*CK7</f>
        <v/>
      </c>
      <c r="CL17" s="961">
        <f>(Units-CL$13)*CL7</f>
        <v/>
      </c>
      <c r="CM17" s="961">
        <f>(Units-CM$13)*CM7</f>
        <v/>
      </c>
      <c r="CN17" s="961">
        <f>(Units-CN$13)*CN7</f>
        <v/>
      </c>
      <c r="CO17" s="961">
        <f>(Units-CO$13)*CO7</f>
        <v/>
      </c>
      <c r="CP17" s="961">
        <f>(Units-CP$13)*CP7</f>
        <v/>
      </c>
      <c r="CQ17" s="961">
        <f>(Units-CQ$13)*CQ7</f>
        <v/>
      </c>
      <c r="CR17" s="961">
        <f>(Units-CR$13)*CR7</f>
        <v/>
      </c>
      <c r="CS17" s="961">
        <f>(Units-CS$13)*CS7</f>
        <v/>
      </c>
      <c r="CT17" s="961">
        <f>(Units-CT$13)*CT7</f>
        <v/>
      </c>
      <c r="CU17" s="961">
        <f>(Units-CU$13)*CU7</f>
        <v/>
      </c>
      <c r="CV17" s="961">
        <f>(Units-CV$13)*CV7</f>
        <v/>
      </c>
      <c r="CW17" s="961">
        <f>(Units-CW$13)*CW7</f>
        <v/>
      </c>
      <c r="CX17" s="961">
        <f>(Units-CX$13)*CX7</f>
        <v/>
      </c>
      <c r="CY17" s="961">
        <f>(Units-CY$13)*CY7</f>
        <v/>
      </c>
      <c r="CZ17" s="961">
        <f>(Units-CZ$13)*CZ7</f>
        <v/>
      </c>
      <c r="DA17" s="961">
        <f>(Units-DA$13)*DA7</f>
        <v/>
      </c>
      <c r="DB17" s="961">
        <f>(Units-DB$13)*DB7</f>
        <v/>
      </c>
      <c r="DC17" s="961">
        <f>(Units-DC$13)*DC7</f>
        <v/>
      </c>
      <c r="DD17" s="961">
        <f>(Units-DD$13)*DD7</f>
        <v/>
      </c>
      <c r="DE17" s="961">
        <f>(Units-DE$13)*DE7</f>
        <v/>
      </c>
      <c r="DF17" s="961">
        <f>(Units-DF$13)*DF7</f>
        <v/>
      </c>
      <c r="DG17" s="961">
        <f>(Units-DG$13)*DG7</f>
        <v/>
      </c>
      <c r="DH17" s="961">
        <f>(Units-DH$13)*DH7</f>
        <v/>
      </c>
      <c r="DI17" s="961">
        <f>(Units-DI$13)*DI7</f>
        <v/>
      </c>
      <c r="DJ17" s="961">
        <f>(Units-DJ$13)*DJ7</f>
        <v/>
      </c>
      <c r="DK17" s="961">
        <f>(Units-DK$13)*DK7</f>
        <v/>
      </c>
      <c r="DL17" s="961">
        <f>(Units-DL$13)*DL7</f>
        <v/>
      </c>
      <c r="DM17" s="961">
        <f>(Units-DM$13)*DM7</f>
        <v/>
      </c>
      <c r="DN17" s="961">
        <f>(Units-DN$13)*DN7</f>
        <v/>
      </c>
      <c r="DO17" s="961">
        <f>(Units-DO$13)*DO7</f>
        <v/>
      </c>
      <c r="DP17" s="961">
        <f>(Units-DP$13)*DP7</f>
        <v/>
      </c>
      <c r="DQ17" s="961">
        <f>(Units-DQ$13)*DQ7</f>
        <v/>
      </c>
      <c r="DR17" s="961">
        <f>(Units-DR$13)*DR7</f>
        <v/>
      </c>
      <c r="DS17" s="961">
        <f>(Units-DS$13)*DS7</f>
        <v/>
      </c>
      <c r="DT17" s="961">
        <f>(Units-DT$13)*DT7</f>
        <v/>
      </c>
      <c r="DU17" s="961">
        <f>(Units-DU$13)*DU7</f>
        <v/>
      </c>
      <c r="DV17" s="961">
        <f>(Units-DV$13)*DV7</f>
        <v/>
      </c>
      <c r="DW17" s="961">
        <f>(Units-DW$13)*DW7</f>
        <v/>
      </c>
      <c r="DX17" s="961">
        <f>(Units-DX$13)*DX7</f>
        <v/>
      </c>
      <c r="DY17" s="961">
        <f>(Units-DY$13)*DY7</f>
        <v/>
      </c>
      <c r="DZ17" s="961">
        <f>(Units-DZ$13)*DZ7</f>
        <v/>
      </c>
      <c r="EA17" s="961">
        <f>(Units-EA$13)*EA7</f>
        <v/>
      </c>
      <c r="EB17" s="961">
        <f>(Units-EB$13)*EB7</f>
        <v/>
      </c>
      <c r="EC17" s="961">
        <f>(Units-EC$13)*EC7</f>
        <v/>
      </c>
      <c r="ED17" s="961">
        <f>(Units-ED$13)*ED7</f>
        <v/>
      </c>
      <c r="EE17" s="961">
        <f>(Units-EE$13)*EE7</f>
        <v/>
      </c>
      <c r="EF17" s="961">
        <f>(Units-EF$13)*EF7</f>
        <v/>
      </c>
      <c r="EG17" s="961">
        <f>(Units-EG$13)*EG7</f>
        <v/>
      </c>
      <c r="EH17" s="961">
        <f>(Units-EH$13)*EH7</f>
        <v/>
      </c>
      <c r="EI17" s="961">
        <f>(Units-EI$13)*EI7</f>
        <v/>
      </c>
      <c r="EJ17" s="961">
        <f>(Units-EJ$13)*EJ7</f>
        <v/>
      </c>
      <c r="EK17" s="961">
        <f>(Units-EK$13)*EK7</f>
        <v/>
      </c>
      <c r="EL17" s="961">
        <f>(Units-EL$13)*EL7</f>
        <v/>
      </c>
      <c r="EM17" s="961">
        <f>(Units-EM$13)*EM7</f>
        <v/>
      </c>
      <c r="EN17" s="961">
        <f>(Units-EN$13)*EN7</f>
        <v/>
      </c>
      <c r="EO17" s="961">
        <f>(Units-EO$13)*EO7</f>
        <v/>
      </c>
      <c r="EP17" s="961">
        <f>(Units-EP$13)*EP7</f>
        <v/>
      </c>
      <c r="EQ17" s="961">
        <f>(Units-EQ$13)*EQ7</f>
        <v/>
      </c>
      <c r="ER17" s="961">
        <f>(Units-ER$13)*ER7</f>
        <v/>
      </c>
      <c r="ES17" s="961">
        <f>(Units-ES$13)*ES7</f>
        <v/>
      </c>
      <c r="ET17" s="961">
        <f>(Units-ET$13)*ET7</f>
        <v/>
      </c>
      <c r="EU17" s="961">
        <f>(Units-EU$13)*EU7</f>
        <v/>
      </c>
      <c r="EV17" s="961">
        <f>(Units-EV$13)*EV7</f>
        <v/>
      </c>
    </row>
    <row r="18" ht="15" customHeight="1" s="546">
      <c r="C18" s="970">
        <f>R18</f>
        <v/>
      </c>
      <c r="E18" s="955">
        <f>E17*-(1-E6)</f>
        <v/>
      </c>
      <c r="F18" s="961" t="n"/>
      <c r="G18" s="961">
        <f>SUMIFS($U18:$EW18,$U$2:$EW$2,G$2)</f>
        <v/>
      </c>
      <c r="H18" s="961">
        <f>SUMIFS($U18:$EW18,$U$2:$EW$2,H$2)</f>
        <v/>
      </c>
      <c r="I18" s="961">
        <f>SUMIFS($U18:$EW18,$U$2:$EW$2,I$2)</f>
        <v/>
      </c>
      <c r="J18" s="961">
        <f>SUMIFS($U18:$EW18,$U$2:$EW$2,J$2)</f>
        <v/>
      </c>
      <c r="K18" s="961">
        <f>SUMIFS($U18:$EW18,$U$2:$EW$2,K$2)</f>
        <v/>
      </c>
      <c r="L18" s="961">
        <f>SUMIFS($U18:$EW18,$U$2:$EW$2,L$2)</f>
        <v/>
      </c>
      <c r="M18" s="961">
        <f>SUMIFS($U18:$EW18,$U$2:$EW$2,M$2)</f>
        <v/>
      </c>
      <c r="N18" s="961">
        <f>SUMIFS($U18:$EW18,$U$2:$EW$2,N$2)</f>
        <v/>
      </c>
      <c r="O18" s="961">
        <f>SUMIFS($U18:$EW18,$U$2:$EW$2,O$2)</f>
        <v/>
      </c>
      <c r="P18" s="962">
        <f>SUMIFS($U18:$EW18,$U$2:$EW$2,P$2)</f>
        <v/>
      </c>
      <c r="R18" s="759" t="inlineStr">
        <is>
          <t>Vacancy</t>
        </is>
      </c>
      <c r="T18" s="971" t="n"/>
      <c r="U18" s="961">
        <f>IFERROR(-SUM(U$16:U$17)*(1-U$6),0)</f>
        <v/>
      </c>
      <c r="V18" s="961">
        <f>IFERROR(-SUM(V$16:V$17)*(1-V$6),0)</f>
        <v/>
      </c>
      <c r="W18" s="961">
        <f>IFERROR(-SUM(W$16:W$17)*(1-W$6),0)</f>
        <v/>
      </c>
      <c r="X18" s="961">
        <f>IFERROR(-SUM(X$16:X$17)*(1-X$6),0)</f>
        <v/>
      </c>
      <c r="Y18" s="961">
        <f>IFERROR(-SUM(Y$16:Y$17)*(1-Y$6),0)</f>
        <v/>
      </c>
      <c r="Z18" s="961">
        <f>IFERROR(-SUM(Z$16:Z$17)*(1-Z$6),0)</f>
        <v/>
      </c>
      <c r="AA18" s="961">
        <f>IFERROR(-SUM(AA$16:AA$17)*(1-AA$6),0)</f>
        <v/>
      </c>
      <c r="AB18" s="961">
        <f>IFERROR(-SUM(AB$16:AB$17)*(1-AB$6),0)</f>
        <v/>
      </c>
      <c r="AC18" s="961">
        <f>IFERROR(-SUM(AC$16:AC$17)*(1-AC$6),0)</f>
        <v/>
      </c>
      <c r="AD18" s="961">
        <f>IFERROR(-SUM(AD$16:AD$17)*(1-AD$6),0)</f>
        <v/>
      </c>
      <c r="AE18" s="961">
        <f>IFERROR(-SUM(AE$16:AE$17)*(1-AE$6),0)</f>
        <v/>
      </c>
      <c r="AF18" s="961">
        <f>IFERROR(-SUM(AF$16:AF$17)*(1-AF$6),0)</f>
        <v/>
      </c>
      <c r="AG18" s="961">
        <f>IFERROR(-SUM(AG$16:AG$17)*(1-AG$6),0)</f>
        <v/>
      </c>
      <c r="AH18" s="961">
        <f>IFERROR(-SUM(AH$16:AH$17)*(1-AH$6),0)</f>
        <v/>
      </c>
      <c r="AI18" s="961">
        <f>IFERROR(-SUM(AI$16:AI$17)*(1-AI$6),0)</f>
        <v/>
      </c>
      <c r="AJ18" s="961">
        <f>IFERROR(-SUM(AJ$16:AJ$17)*(1-AJ$6),0)</f>
        <v/>
      </c>
      <c r="AK18" s="961">
        <f>IFERROR(-SUM(AK$16:AK$17)*(1-AK$6),0)</f>
        <v/>
      </c>
      <c r="AL18" s="961">
        <f>IFERROR(-SUM(AL$16:AL$17)*(1-AL$6),0)</f>
        <v/>
      </c>
      <c r="AM18" s="961">
        <f>IFERROR(-SUM(AM$16:AM$17)*(1-AM$6),0)</f>
        <v/>
      </c>
      <c r="AN18" s="961">
        <f>IFERROR(-SUM(AN$16:AN$17)*(1-AN$6),0)</f>
        <v/>
      </c>
      <c r="AO18" s="961">
        <f>IFERROR(-SUM(AO$16:AO$17)*(1-AO$6),0)</f>
        <v/>
      </c>
      <c r="AP18" s="961">
        <f>IFERROR(-SUM(AP$16:AP$17)*(1-AP$6),0)</f>
        <v/>
      </c>
      <c r="AQ18" s="961">
        <f>IFERROR(-SUM(AQ$16:AQ$17)*(1-AQ$6),0)</f>
        <v/>
      </c>
      <c r="AR18" s="961">
        <f>IFERROR(-SUM(AR$16:AR$17)*(1-AR$6),0)</f>
        <v/>
      </c>
      <c r="AS18" s="961">
        <f>IFERROR(-SUM(AS$16:AS$17)*(1-AS$6),0)</f>
        <v/>
      </c>
      <c r="AT18" s="961">
        <f>IFERROR(-SUM(AT$16:AT$17)*(1-AT$6),0)</f>
        <v/>
      </c>
      <c r="AU18" s="961">
        <f>IFERROR(-SUM(AU$16:AU$17)*(1-AU$6),0)</f>
        <v/>
      </c>
      <c r="AV18" s="961">
        <f>IFERROR(-SUM(AV$16:AV$17)*(1-AV$6),0)</f>
        <v/>
      </c>
      <c r="AW18" s="961">
        <f>IFERROR(-SUM(AW$16:AW$17)*(1-AW$6),0)</f>
        <v/>
      </c>
      <c r="AX18" s="961">
        <f>IFERROR(-SUM(AX$16:AX$17)*(1-AX$6),0)</f>
        <v/>
      </c>
      <c r="AY18" s="961">
        <f>IFERROR(-SUM(AY$16:AY$17)*(1-AY$6),0)</f>
        <v/>
      </c>
      <c r="AZ18" s="961">
        <f>IFERROR(-SUM(AZ$16:AZ$17)*(1-AZ$6),0)</f>
        <v/>
      </c>
      <c r="BA18" s="961">
        <f>IFERROR(-SUM(BA$16:BA$17)*(1-BA$6),0)</f>
        <v/>
      </c>
      <c r="BB18" s="961">
        <f>IFERROR(-SUM(BB$16:BB$17)*(1-BB$6),0)</f>
        <v/>
      </c>
      <c r="BC18" s="961">
        <f>IFERROR(-SUM(BC$16:BC$17)*(1-BC$6),0)</f>
        <v/>
      </c>
      <c r="BD18" s="961">
        <f>IFERROR(-SUM(BD$16:BD$17)*(1-BD$6),0)</f>
        <v/>
      </c>
      <c r="BE18" s="961">
        <f>IFERROR(-SUM(BE$16:BE$17)*(1-BE$6),0)</f>
        <v/>
      </c>
      <c r="BF18" s="961">
        <f>IFERROR(-SUM(BF$16:BF$17)*(1-BF$6),0)</f>
        <v/>
      </c>
      <c r="BG18" s="961">
        <f>IFERROR(-SUM(BG$16:BG$17)*(1-BG$6),0)</f>
        <v/>
      </c>
      <c r="BH18" s="961">
        <f>IFERROR(-SUM(BH$16:BH$17)*(1-BH$6),0)</f>
        <v/>
      </c>
      <c r="BI18" s="961">
        <f>IFERROR(-SUM(BI$16:BI$17)*(1-BI$6),0)</f>
        <v/>
      </c>
      <c r="BJ18" s="961">
        <f>IFERROR(-SUM(BJ$16:BJ$17)*(1-BJ$6),0)</f>
        <v/>
      </c>
      <c r="BK18" s="961">
        <f>IFERROR(-SUM(BK$16:BK$17)*(1-BK$6),0)</f>
        <v/>
      </c>
      <c r="BL18" s="961">
        <f>IFERROR(-SUM(BL$16:BL$17)*(1-BL$6),0)</f>
        <v/>
      </c>
      <c r="BM18" s="961">
        <f>IFERROR(-SUM(BM$16:BM$17)*(1-BM$6),0)</f>
        <v/>
      </c>
      <c r="BN18" s="961">
        <f>IFERROR(-SUM(BN$16:BN$17)*(1-BN$6),0)</f>
        <v/>
      </c>
      <c r="BO18" s="961">
        <f>IFERROR(-SUM(BO$16:BO$17)*(1-BO$6),0)</f>
        <v/>
      </c>
      <c r="BP18" s="961">
        <f>IFERROR(-SUM(BP$16:BP$17)*(1-BP$6),0)</f>
        <v/>
      </c>
      <c r="BQ18" s="961">
        <f>IFERROR(-SUM(BQ$16:BQ$17)*(1-BQ$6),0)</f>
        <v/>
      </c>
      <c r="BR18" s="961">
        <f>IFERROR(-SUM(BR$16:BR$17)*(1-BR$6),0)</f>
        <v/>
      </c>
      <c r="BS18" s="961">
        <f>IFERROR(-SUM(BS$16:BS$17)*(1-BS$6),0)</f>
        <v/>
      </c>
      <c r="BT18" s="961">
        <f>IFERROR(-SUM(BT$16:BT$17)*(1-BT$6),0)</f>
        <v/>
      </c>
      <c r="BU18" s="961">
        <f>IFERROR(-SUM(BU$16:BU$17)*(1-BU$6),0)</f>
        <v/>
      </c>
      <c r="BV18" s="961">
        <f>IFERROR(-SUM(BV$16:BV$17)*(1-BV$6),0)</f>
        <v/>
      </c>
      <c r="BW18" s="961">
        <f>IFERROR(-SUM(BW$16:BW$17)*(1-BW$6),0)</f>
        <v/>
      </c>
      <c r="BX18" s="961">
        <f>IFERROR(-SUM(BX$16:BX$17)*(1-BX$6),0)</f>
        <v/>
      </c>
      <c r="BY18" s="961">
        <f>IFERROR(-SUM(BY$16:BY$17)*(1-BY$6),0)</f>
        <v/>
      </c>
      <c r="BZ18" s="961">
        <f>IFERROR(-SUM(BZ$16:BZ$17)*(1-BZ$6),0)</f>
        <v/>
      </c>
      <c r="CA18" s="961">
        <f>IFERROR(-SUM(CA$16:CA$17)*(1-CA$6),0)</f>
        <v/>
      </c>
      <c r="CB18" s="961">
        <f>IFERROR(-SUM(CB$16:CB$17)*(1-CB$6),0)</f>
        <v/>
      </c>
      <c r="CC18" s="961">
        <f>IFERROR(-SUM(CC$16:CC$17)*(1-CC$6),0)</f>
        <v/>
      </c>
      <c r="CD18" s="961">
        <f>IFERROR(-SUM(CD$16:CD$17)*(1-CD$6),0)</f>
        <v/>
      </c>
      <c r="CE18" s="961">
        <f>IFERROR(-SUM(CE$16:CE$17)*(1-CE$6),0)</f>
        <v/>
      </c>
      <c r="CF18" s="961">
        <f>IFERROR(-SUM(CF$16:CF$17)*(1-CF$6),0)</f>
        <v/>
      </c>
      <c r="CG18" s="961">
        <f>IFERROR(-SUM(CG$16:CG$17)*(1-CG$6),0)</f>
        <v/>
      </c>
      <c r="CH18" s="961">
        <f>IFERROR(-SUM(CH$16:CH$17)*(1-CH$6),0)</f>
        <v/>
      </c>
      <c r="CI18" s="961">
        <f>IFERROR(-SUM(CI$16:CI$17)*(1-CI$6),0)</f>
        <v/>
      </c>
      <c r="CJ18" s="961">
        <f>IFERROR(-SUM(CJ$16:CJ$17)*(1-CJ$6),0)</f>
        <v/>
      </c>
      <c r="CK18" s="961">
        <f>IFERROR(-SUM(CK$16:CK$17)*(1-CK$6),0)</f>
        <v/>
      </c>
      <c r="CL18" s="961">
        <f>IFERROR(-SUM(CL$16:CL$17)*(1-CL$6),0)</f>
        <v/>
      </c>
      <c r="CM18" s="961">
        <f>IFERROR(-SUM(CM$16:CM$17)*(1-CM$6),0)</f>
        <v/>
      </c>
      <c r="CN18" s="961">
        <f>IFERROR(-SUM(CN$16:CN$17)*(1-CN$6),0)</f>
        <v/>
      </c>
      <c r="CO18" s="961">
        <f>IFERROR(-SUM(CO$16:CO$17)*(1-CO$6),0)</f>
        <v/>
      </c>
      <c r="CP18" s="961">
        <f>IFERROR(-SUM(CP$16:CP$17)*(1-CP$6),0)</f>
        <v/>
      </c>
      <c r="CQ18" s="961">
        <f>IFERROR(-SUM(CQ$16:CQ$17)*(1-CQ$6),0)</f>
        <v/>
      </c>
      <c r="CR18" s="961">
        <f>IFERROR(-SUM(CR$16:CR$17)*(1-CR$6),0)</f>
        <v/>
      </c>
      <c r="CS18" s="961">
        <f>IFERROR(-SUM(CS$16:CS$17)*(1-CS$6),0)</f>
        <v/>
      </c>
      <c r="CT18" s="961">
        <f>IFERROR(-SUM(CT$16:CT$17)*(1-CT$6),0)</f>
        <v/>
      </c>
      <c r="CU18" s="961">
        <f>IFERROR(-SUM(CU$16:CU$17)*(1-CU$6),0)</f>
        <v/>
      </c>
      <c r="CV18" s="961">
        <f>IFERROR(-SUM(CV$16:CV$17)*(1-CV$6),0)</f>
        <v/>
      </c>
      <c r="CW18" s="961">
        <f>IFERROR(-SUM(CW$16:CW$17)*(1-CW$6),0)</f>
        <v/>
      </c>
      <c r="CX18" s="961">
        <f>IFERROR(-SUM(CX$16:CX$17)*(1-CX$6),0)</f>
        <v/>
      </c>
      <c r="CY18" s="961">
        <f>IFERROR(-SUM(CY$16:CY$17)*(1-CY$6),0)</f>
        <v/>
      </c>
      <c r="CZ18" s="961">
        <f>IFERROR(-SUM(CZ$16:CZ$17)*(1-CZ$6),0)</f>
        <v/>
      </c>
      <c r="DA18" s="961">
        <f>IFERROR(-SUM(DA$16:DA$17)*(1-DA$6),0)</f>
        <v/>
      </c>
      <c r="DB18" s="961">
        <f>IFERROR(-SUM(DB$16:DB$17)*(1-DB$6),0)</f>
        <v/>
      </c>
      <c r="DC18" s="961">
        <f>IFERROR(-SUM(DC$16:DC$17)*(1-DC$6),0)</f>
        <v/>
      </c>
      <c r="DD18" s="961">
        <f>IFERROR(-SUM(DD$16:DD$17)*(1-DD$6),0)</f>
        <v/>
      </c>
      <c r="DE18" s="961">
        <f>IFERROR(-SUM(DE$16:DE$17)*(1-DE$6),0)</f>
        <v/>
      </c>
      <c r="DF18" s="961">
        <f>IFERROR(-SUM(DF$16:DF$17)*(1-DF$6),0)</f>
        <v/>
      </c>
      <c r="DG18" s="961">
        <f>IFERROR(-SUM(DG$16:DG$17)*(1-DG$6),0)</f>
        <v/>
      </c>
      <c r="DH18" s="961">
        <f>IFERROR(-SUM(DH$16:DH$17)*(1-DH$6),0)</f>
        <v/>
      </c>
      <c r="DI18" s="961">
        <f>IFERROR(-SUM(DI$16:DI$17)*(1-DI$6),0)</f>
        <v/>
      </c>
      <c r="DJ18" s="961">
        <f>IFERROR(-SUM(DJ$16:DJ$17)*(1-DJ$6),0)</f>
        <v/>
      </c>
      <c r="DK18" s="961">
        <f>IFERROR(-SUM(DK$16:DK$17)*(1-DK$6),0)</f>
        <v/>
      </c>
      <c r="DL18" s="961">
        <f>IFERROR(-SUM(DL$16:DL$17)*(1-DL$6),0)</f>
        <v/>
      </c>
      <c r="DM18" s="961">
        <f>IFERROR(-SUM(DM$16:DM$17)*(1-DM$6),0)</f>
        <v/>
      </c>
      <c r="DN18" s="961">
        <f>IFERROR(-SUM(DN$16:DN$17)*(1-DN$6),0)</f>
        <v/>
      </c>
      <c r="DO18" s="961">
        <f>IFERROR(-SUM(DO$16:DO$17)*(1-DO$6),0)</f>
        <v/>
      </c>
      <c r="DP18" s="961">
        <f>IFERROR(-SUM(DP$16:DP$17)*(1-DP$6),0)</f>
        <v/>
      </c>
      <c r="DQ18" s="961">
        <f>IFERROR(-SUM(DQ$16:DQ$17)*(1-DQ$6),0)</f>
        <v/>
      </c>
      <c r="DR18" s="961">
        <f>IFERROR(-SUM(DR$16:DR$17)*(1-DR$6),0)</f>
        <v/>
      </c>
      <c r="DS18" s="961">
        <f>IFERROR(-SUM(DS$16:DS$17)*(1-DS$6),0)</f>
        <v/>
      </c>
      <c r="DT18" s="961">
        <f>IFERROR(-SUM(DT$16:DT$17)*(1-DT$6),0)</f>
        <v/>
      </c>
      <c r="DU18" s="961">
        <f>IFERROR(-SUM(DU$16:DU$17)*(1-DU$6),0)</f>
        <v/>
      </c>
      <c r="DV18" s="961">
        <f>IFERROR(-SUM(DV$16:DV$17)*(1-DV$6),0)</f>
        <v/>
      </c>
      <c r="DW18" s="961">
        <f>IFERROR(-SUM(DW$16:DW$17)*(1-DW$6),0)</f>
        <v/>
      </c>
      <c r="DX18" s="961">
        <f>IFERROR(-SUM(DX$16:DX$17)*(1-DX$6),0)</f>
        <v/>
      </c>
      <c r="DY18" s="961">
        <f>IFERROR(-SUM(DY$16:DY$17)*(1-DY$6),0)</f>
        <v/>
      </c>
      <c r="DZ18" s="961">
        <f>IFERROR(-SUM(DZ$16:DZ$17)*(1-DZ$6),0)</f>
        <v/>
      </c>
      <c r="EA18" s="961">
        <f>IFERROR(-SUM(EA$16:EA$17)*(1-EA$6),0)</f>
        <v/>
      </c>
      <c r="EB18" s="961">
        <f>IFERROR(-SUM(EB$16:EB$17)*(1-EB$6),0)</f>
        <v/>
      </c>
      <c r="EC18" s="961">
        <f>IFERROR(-SUM(EC$16:EC$17)*(1-EC$6),0)</f>
        <v/>
      </c>
      <c r="ED18" s="961">
        <f>IFERROR(-SUM(ED$16:ED$17)*(1-ED$6),0)</f>
        <v/>
      </c>
      <c r="EE18" s="961">
        <f>IFERROR(-SUM(EE$16:EE$17)*(1-EE$6),0)</f>
        <v/>
      </c>
      <c r="EF18" s="961">
        <f>IFERROR(-SUM(EF$16:EF$17)*(1-EF$6),0)</f>
        <v/>
      </c>
      <c r="EG18" s="961">
        <f>IFERROR(-SUM(EG$16:EG$17)*(1-EG$6),0)</f>
        <v/>
      </c>
      <c r="EH18" s="961">
        <f>IFERROR(-SUM(EH$16:EH$17)*(1-EH$6),0)</f>
        <v/>
      </c>
      <c r="EI18" s="961">
        <f>IFERROR(-SUM(EI$16:EI$17)*(1-EI$6),0)</f>
        <v/>
      </c>
      <c r="EJ18" s="961">
        <f>IFERROR(-SUM(EJ$16:EJ$17)*(1-EJ$6),0)</f>
        <v/>
      </c>
      <c r="EK18" s="961">
        <f>IFERROR(-SUM(EK$16:EK$17)*(1-EK$6),0)</f>
        <v/>
      </c>
      <c r="EL18" s="961">
        <f>IFERROR(-SUM(EL$16:EL$17)*(1-EL$6),0)</f>
        <v/>
      </c>
      <c r="EM18" s="961">
        <f>IFERROR(-SUM(EM$16:EM$17)*(1-EM$6),0)</f>
        <v/>
      </c>
      <c r="EN18" s="961">
        <f>IFERROR(-SUM(EN$16:EN$17)*(1-EN$6),0)</f>
        <v/>
      </c>
      <c r="EO18" s="961">
        <f>IFERROR(-SUM(EO$16:EO$17)*(1-EO$6),0)</f>
        <v/>
      </c>
      <c r="EP18" s="961">
        <f>IFERROR(-SUM(EP$16:EP$17)*(1-EP$6),0)</f>
        <v/>
      </c>
      <c r="EQ18" s="961">
        <f>IFERROR(-SUM(EQ$16:EQ$17)*(1-EQ$6),0)</f>
        <v/>
      </c>
      <c r="ER18" s="961">
        <f>IFERROR(-SUM(ER$16:ER$17)*(1-ER$6),0)</f>
        <v/>
      </c>
      <c r="ES18" s="961">
        <f>IFERROR(-SUM(ES$16:ES$17)*(1-ES$6),0)</f>
        <v/>
      </c>
      <c r="ET18" s="961">
        <f>IFERROR(-SUM(ET$16:ET$17)*(1-ET$6),0)</f>
        <v/>
      </c>
      <c r="EU18" s="961">
        <f>IFERROR(-SUM(EU$16:EU$17)*(1-EU$6),0)</f>
        <v/>
      </c>
      <c r="EV18" s="961">
        <f>IFERROR(-SUM(EV$16:EV$17)*(1-EV$6),0)</f>
        <v/>
      </c>
    </row>
    <row r="19" ht="15.75" customHeight="1" s="546">
      <c r="C19" s="972">
        <f>R19</f>
        <v/>
      </c>
      <c r="D19" s="973" t="n"/>
      <c r="E19" s="974" t="n"/>
      <c r="F19" s="975" t="n"/>
      <c r="G19" s="975">
        <f>SUMIFS($U19:$EW19,$U$2:$EW$2,G$2)</f>
        <v/>
      </c>
      <c r="H19" s="975">
        <f>SUMIFS($U19:$EW19,$U$2:$EW$2,H$2)</f>
        <v/>
      </c>
      <c r="I19" s="975">
        <f>SUMIFS($U19:$EW19,$U$2:$EW$2,I$2)</f>
        <v/>
      </c>
      <c r="J19" s="975">
        <f>SUMIFS($U19:$EW19,$U$2:$EW$2,J$2)</f>
        <v/>
      </c>
      <c r="K19" s="975">
        <f>SUMIFS($U19:$EW19,$U$2:$EW$2,K$2)</f>
        <v/>
      </c>
      <c r="L19" s="975">
        <f>SUMIFS($U19:$EW19,$U$2:$EW$2,L$2)</f>
        <v/>
      </c>
      <c r="M19" s="975">
        <f>SUMIFS($U19:$EW19,$U$2:$EW$2,M$2)</f>
        <v/>
      </c>
      <c r="N19" s="975">
        <f>SUMIFS($U19:$EW19,$U$2:$EW$2,N$2)</f>
        <v/>
      </c>
      <c r="O19" s="975">
        <f>SUMIFS($U19:$EW19,$U$2:$EW$2,O$2)</f>
        <v/>
      </c>
      <c r="P19" s="976">
        <f>SUMIFS($U19:$EW19,$U$2:$EW$2,P$2)</f>
        <v/>
      </c>
      <c r="R19" s="759" t="inlineStr">
        <is>
          <t>Bad Debt &amp; Loss to Lease</t>
        </is>
      </c>
      <c r="T19" s="971" t="n"/>
      <c r="U19" s="975">
        <f>IFERROR(SUM(U$16:U$17)*-Inputs!$J$23,0)</f>
        <v/>
      </c>
      <c r="V19" s="975">
        <f>IFERROR(SUM(V$16:V$17)*-Inputs!$J$23,0)</f>
        <v/>
      </c>
      <c r="W19" s="975">
        <f>IFERROR(SUM(W$16:W$17)*-Inputs!$J$23,0)</f>
        <v/>
      </c>
      <c r="X19" s="975">
        <f>IFERROR(SUM(X$16:X$17)*-Inputs!$J$23,0)</f>
        <v/>
      </c>
      <c r="Y19" s="975">
        <f>IFERROR(SUM(Y$16:Y$17)*-Inputs!$J$23,0)</f>
        <v/>
      </c>
      <c r="Z19" s="975">
        <f>IFERROR(SUM(Z$16:Z$17)*-Inputs!$J$23,0)</f>
        <v/>
      </c>
      <c r="AA19" s="975">
        <f>IFERROR(SUM(AA$16:AA$17)*-Inputs!$J$23,0)</f>
        <v/>
      </c>
      <c r="AB19" s="975">
        <f>IFERROR(SUM(AB$16:AB$17)*-Inputs!$J$23,0)</f>
        <v/>
      </c>
      <c r="AC19" s="975">
        <f>IFERROR(SUM(AC$16:AC$17)*-Inputs!$J$23,0)</f>
        <v/>
      </c>
      <c r="AD19" s="975">
        <f>IFERROR(SUM(AD$16:AD$17)*-Inputs!$J$23,0)</f>
        <v/>
      </c>
      <c r="AE19" s="975">
        <f>IFERROR(SUM(AE$16:AE$17)*-Inputs!$J$23,0)</f>
        <v/>
      </c>
      <c r="AF19" s="975">
        <f>IFERROR(SUM(AF$16:AF$17)*-Inputs!$J$23,0)</f>
        <v/>
      </c>
      <c r="AG19" s="975">
        <f>IFERROR(SUM(AG$16:AG$17)*-Inputs!$J$23,0)</f>
        <v/>
      </c>
      <c r="AH19" s="975">
        <f>IFERROR(SUM(AH$16:AH$17)*-Inputs!$J$23,0)</f>
        <v/>
      </c>
      <c r="AI19" s="975">
        <f>IFERROR(SUM(AI$16:AI$17)*-Inputs!$J$23,0)</f>
        <v/>
      </c>
      <c r="AJ19" s="975">
        <f>IFERROR(SUM(AJ$16:AJ$17)*-Inputs!$J$23,0)</f>
        <v/>
      </c>
      <c r="AK19" s="975">
        <f>IFERROR(SUM(AK$16:AK$17)*-Inputs!$J$23,0)</f>
        <v/>
      </c>
      <c r="AL19" s="975">
        <f>IFERROR(SUM(AL$16:AL$17)*-Inputs!$J$23,0)</f>
        <v/>
      </c>
      <c r="AM19" s="975">
        <f>IFERROR(SUM(AM$16:AM$17)*-Inputs!$J$23,0)</f>
        <v/>
      </c>
      <c r="AN19" s="975">
        <f>IFERROR(SUM(AN$16:AN$17)*-Inputs!$J$23,0)</f>
        <v/>
      </c>
      <c r="AO19" s="975">
        <f>IFERROR(SUM(AO$16:AO$17)*-Inputs!$J$23,0)</f>
        <v/>
      </c>
      <c r="AP19" s="975">
        <f>IFERROR(SUM(AP$16:AP$17)*-Inputs!$J$23,0)</f>
        <v/>
      </c>
      <c r="AQ19" s="975">
        <f>IFERROR(SUM(AQ$16:AQ$17)*-Inputs!$J$23,0)</f>
        <v/>
      </c>
      <c r="AR19" s="975">
        <f>IFERROR(SUM(AR$16:AR$17)*-Inputs!$J$23,0)</f>
        <v/>
      </c>
      <c r="AS19" s="975">
        <f>IFERROR(SUM(AS$16:AS$17)*-Inputs!$J$23,0)</f>
        <v/>
      </c>
      <c r="AT19" s="975">
        <f>IFERROR(SUM(AT$16:AT$17)*-Inputs!$J$23,0)</f>
        <v/>
      </c>
      <c r="AU19" s="975">
        <f>IFERROR(SUM(AU$16:AU$17)*-Inputs!$J$23,0)</f>
        <v/>
      </c>
      <c r="AV19" s="975">
        <f>IFERROR(SUM(AV$16:AV$17)*-Inputs!$J$23,0)</f>
        <v/>
      </c>
      <c r="AW19" s="975">
        <f>IFERROR(SUM(AW$16:AW$17)*-Inputs!$J$23,0)</f>
        <v/>
      </c>
      <c r="AX19" s="975">
        <f>IFERROR(SUM(AX$16:AX$17)*-Inputs!$J$23,0)</f>
        <v/>
      </c>
      <c r="AY19" s="975">
        <f>IFERROR(SUM(AY$16:AY$17)*-Inputs!$J$23,0)</f>
        <v/>
      </c>
      <c r="AZ19" s="975">
        <f>IFERROR(SUM(AZ$16:AZ$17)*-Inputs!$J$23,0)</f>
        <v/>
      </c>
      <c r="BA19" s="975">
        <f>IFERROR(SUM(BA$16:BA$17)*-Inputs!$J$23,0)</f>
        <v/>
      </c>
      <c r="BB19" s="975">
        <f>IFERROR(SUM(BB$16:BB$17)*-Inputs!$J$23,0)</f>
        <v/>
      </c>
      <c r="BC19" s="975">
        <f>IFERROR(SUM(BC$16:BC$17)*-Inputs!$J$23,0)</f>
        <v/>
      </c>
      <c r="BD19" s="975">
        <f>IFERROR(SUM(BD$16:BD$17)*-Inputs!$J$23,0)</f>
        <v/>
      </c>
      <c r="BE19" s="975">
        <f>IFERROR(SUM(BE$16:BE$17)*-Inputs!$J$23,0)</f>
        <v/>
      </c>
      <c r="BF19" s="975">
        <f>IFERROR(SUM(BF$16:BF$17)*-Inputs!$J$23,0)</f>
        <v/>
      </c>
      <c r="BG19" s="975">
        <f>IFERROR(SUM(BG$16:BG$17)*-Inputs!$J$23,0)</f>
        <v/>
      </c>
      <c r="BH19" s="975">
        <f>IFERROR(SUM(BH$16:BH$17)*-Inputs!$J$23,0)</f>
        <v/>
      </c>
      <c r="BI19" s="975">
        <f>IFERROR(SUM(BI$16:BI$17)*-Inputs!$J$23,0)</f>
        <v/>
      </c>
      <c r="BJ19" s="975">
        <f>IFERROR(SUM(BJ$16:BJ$17)*-Inputs!$J$23,0)</f>
        <v/>
      </c>
      <c r="BK19" s="975">
        <f>IFERROR(SUM(BK$16:BK$17)*-Inputs!$J$23,0)</f>
        <v/>
      </c>
      <c r="BL19" s="975">
        <f>IFERROR(SUM(BL$16:BL$17)*-Inputs!$J$23,0)</f>
        <v/>
      </c>
      <c r="BM19" s="975">
        <f>IFERROR(SUM(BM$16:BM$17)*-Inputs!$J$23,0)</f>
        <v/>
      </c>
      <c r="BN19" s="975">
        <f>IFERROR(SUM(BN$16:BN$17)*-Inputs!$J$23,0)</f>
        <v/>
      </c>
      <c r="BO19" s="975">
        <f>IFERROR(SUM(BO$16:BO$17)*-Inputs!$J$23,0)</f>
        <v/>
      </c>
      <c r="BP19" s="975">
        <f>IFERROR(SUM(BP$16:BP$17)*-Inputs!$J$23,0)</f>
        <v/>
      </c>
      <c r="BQ19" s="975">
        <f>IFERROR(SUM(BQ$16:BQ$17)*-Inputs!$J$23,0)</f>
        <v/>
      </c>
      <c r="BR19" s="975">
        <f>IFERROR(SUM(BR$16:BR$17)*-Inputs!$J$23,0)</f>
        <v/>
      </c>
      <c r="BS19" s="975">
        <f>IFERROR(SUM(BS$16:BS$17)*-Inputs!$J$23,0)</f>
        <v/>
      </c>
      <c r="BT19" s="975">
        <f>IFERROR(SUM(BT$16:BT$17)*-Inputs!$J$23,0)</f>
        <v/>
      </c>
      <c r="BU19" s="975">
        <f>IFERROR(SUM(BU$16:BU$17)*-Inputs!$J$23,0)</f>
        <v/>
      </c>
      <c r="BV19" s="975">
        <f>IFERROR(SUM(BV$16:BV$17)*-Inputs!$J$23,0)</f>
        <v/>
      </c>
      <c r="BW19" s="975">
        <f>IFERROR(SUM(BW$16:BW$17)*-Inputs!$J$23,0)</f>
        <v/>
      </c>
      <c r="BX19" s="975">
        <f>IFERROR(SUM(BX$16:BX$17)*-Inputs!$J$23,0)</f>
        <v/>
      </c>
      <c r="BY19" s="975">
        <f>IFERROR(SUM(BY$16:BY$17)*-Inputs!$J$23,0)</f>
        <v/>
      </c>
      <c r="BZ19" s="975">
        <f>IFERROR(SUM(BZ$16:BZ$17)*-Inputs!$J$23,0)</f>
        <v/>
      </c>
      <c r="CA19" s="975">
        <f>IFERROR(SUM(CA$16:CA$17)*-Inputs!$J$23,0)</f>
        <v/>
      </c>
      <c r="CB19" s="975">
        <f>IFERROR(SUM(CB$16:CB$17)*-Inputs!$J$23,0)</f>
        <v/>
      </c>
      <c r="CC19" s="975">
        <f>IFERROR(SUM(CC$16:CC$17)*-Inputs!$J$23,0)</f>
        <v/>
      </c>
      <c r="CD19" s="975">
        <f>IFERROR(SUM(CD$16:CD$17)*-Inputs!$J$23,0)</f>
        <v/>
      </c>
      <c r="CE19" s="975">
        <f>IFERROR(SUM(CE$16:CE$17)*-Inputs!$J$23,0)</f>
        <v/>
      </c>
      <c r="CF19" s="975">
        <f>IFERROR(SUM(CF$16:CF$17)*-Inputs!$J$23,0)</f>
        <v/>
      </c>
      <c r="CG19" s="975">
        <f>IFERROR(SUM(CG$16:CG$17)*-Inputs!$J$23,0)</f>
        <v/>
      </c>
      <c r="CH19" s="975">
        <f>IFERROR(SUM(CH$16:CH$17)*-Inputs!$J$23,0)</f>
        <v/>
      </c>
      <c r="CI19" s="975">
        <f>IFERROR(SUM(CI$16:CI$17)*-Inputs!$J$23,0)</f>
        <v/>
      </c>
      <c r="CJ19" s="975">
        <f>IFERROR(SUM(CJ$16:CJ$17)*-Inputs!$J$23,0)</f>
        <v/>
      </c>
      <c r="CK19" s="975">
        <f>IFERROR(SUM(CK$16:CK$17)*-Inputs!$J$23,0)</f>
        <v/>
      </c>
      <c r="CL19" s="975">
        <f>IFERROR(SUM(CL$16:CL$17)*-Inputs!$J$23,0)</f>
        <v/>
      </c>
      <c r="CM19" s="975">
        <f>IFERROR(SUM(CM$16:CM$17)*-Inputs!$J$23,0)</f>
        <v/>
      </c>
      <c r="CN19" s="975">
        <f>IFERROR(SUM(CN$16:CN$17)*-Inputs!$J$23,0)</f>
        <v/>
      </c>
      <c r="CO19" s="975">
        <f>IFERROR(SUM(CO$16:CO$17)*-Inputs!$J$23,0)</f>
        <v/>
      </c>
      <c r="CP19" s="975">
        <f>IFERROR(SUM(CP$16:CP$17)*-Inputs!$J$23,0)</f>
        <v/>
      </c>
      <c r="CQ19" s="975">
        <f>IFERROR(SUM(CQ$16:CQ$17)*-Inputs!$J$23,0)</f>
        <v/>
      </c>
      <c r="CR19" s="975">
        <f>IFERROR(SUM(CR$16:CR$17)*-Inputs!$J$23,0)</f>
        <v/>
      </c>
      <c r="CS19" s="975">
        <f>IFERROR(SUM(CS$16:CS$17)*-Inputs!$J$23,0)</f>
        <v/>
      </c>
      <c r="CT19" s="975">
        <f>IFERROR(SUM(CT$16:CT$17)*-Inputs!$J$23,0)</f>
        <v/>
      </c>
      <c r="CU19" s="975">
        <f>IFERROR(SUM(CU$16:CU$17)*-Inputs!$J$23,0)</f>
        <v/>
      </c>
      <c r="CV19" s="975">
        <f>IFERROR(SUM(CV$16:CV$17)*-Inputs!$J$23,0)</f>
        <v/>
      </c>
      <c r="CW19" s="975">
        <f>IFERROR(SUM(CW$16:CW$17)*-Inputs!$J$23,0)</f>
        <v/>
      </c>
      <c r="CX19" s="975">
        <f>IFERROR(SUM(CX$16:CX$17)*-Inputs!$J$23,0)</f>
        <v/>
      </c>
      <c r="CY19" s="975">
        <f>IFERROR(SUM(CY$16:CY$17)*-Inputs!$J$23,0)</f>
        <v/>
      </c>
      <c r="CZ19" s="975">
        <f>IFERROR(SUM(CZ$16:CZ$17)*-Inputs!$J$23,0)</f>
        <v/>
      </c>
      <c r="DA19" s="975">
        <f>IFERROR(SUM(DA$16:DA$17)*-Inputs!$J$23,0)</f>
        <v/>
      </c>
      <c r="DB19" s="975">
        <f>IFERROR(SUM(DB$16:DB$17)*-Inputs!$J$23,0)</f>
        <v/>
      </c>
      <c r="DC19" s="975">
        <f>IFERROR(SUM(DC$16:DC$17)*-Inputs!$J$23,0)</f>
        <v/>
      </c>
      <c r="DD19" s="975">
        <f>IFERROR(SUM(DD$16:DD$17)*-Inputs!$J$23,0)</f>
        <v/>
      </c>
      <c r="DE19" s="975">
        <f>IFERROR(SUM(DE$16:DE$17)*-Inputs!$J$23,0)</f>
        <v/>
      </c>
      <c r="DF19" s="975">
        <f>IFERROR(SUM(DF$16:DF$17)*-Inputs!$J$23,0)</f>
        <v/>
      </c>
      <c r="DG19" s="975">
        <f>IFERROR(SUM(DG$16:DG$17)*-Inputs!$J$23,0)</f>
        <v/>
      </c>
      <c r="DH19" s="975">
        <f>IFERROR(SUM(DH$16:DH$17)*-Inputs!$J$23,0)</f>
        <v/>
      </c>
      <c r="DI19" s="975">
        <f>IFERROR(SUM(DI$16:DI$17)*-Inputs!$J$23,0)</f>
        <v/>
      </c>
      <c r="DJ19" s="975">
        <f>IFERROR(SUM(DJ$16:DJ$17)*-Inputs!$J$23,0)</f>
        <v/>
      </c>
      <c r="DK19" s="975">
        <f>IFERROR(SUM(DK$16:DK$17)*-Inputs!$J$23,0)</f>
        <v/>
      </c>
      <c r="DL19" s="975">
        <f>IFERROR(SUM(DL$16:DL$17)*-Inputs!$J$23,0)</f>
        <v/>
      </c>
      <c r="DM19" s="975">
        <f>IFERROR(SUM(DM$16:DM$17)*-Inputs!$J$23,0)</f>
        <v/>
      </c>
      <c r="DN19" s="975">
        <f>IFERROR(SUM(DN$16:DN$17)*-Inputs!$J$23,0)</f>
        <v/>
      </c>
      <c r="DO19" s="975">
        <f>IFERROR(SUM(DO$16:DO$17)*-Inputs!$J$23,0)</f>
        <v/>
      </c>
      <c r="DP19" s="975">
        <f>IFERROR(SUM(DP$16:DP$17)*-Inputs!$J$23,0)</f>
        <v/>
      </c>
      <c r="DQ19" s="975">
        <f>IFERROR(SUM(DQ$16:DQ$17)*-Inputs!$J$23,0)</f>
        <v/>
      </c>
      <c r="DR19" s="975">
        <f>IFERROR(SUM(DR$16:DR$17)*-Inputs!$J$23,0)</f>
        <v/>
      </c>
      <c r="DS19" s="975">
        <f>IFERROR(SUM(DS$16:DS$17)*-Inputs!$J$23,0)</f>
        <v/>
      </c>
      <c r="DT19" s="975">
        <f>IFERROR(SUM(DT$16:DT$17)*-Inputs!$J$23,0)</f>
        <v/>
      </c>
      <c r="DU19" s="975">
        <f>IFERROR(SUM(DU$16:DU$17)*-Inputs!$J$23,0)</f>
        <v/>
      </c>
      <c r="DV19" s="975">
        <f>IFERROR(SUM(DV$16:DV$17)*-Inputs!$J$23,0)</f>
        <v/>
      </c>
      <c r="DW19" s="975">
        <f>IFERROR(SUM(DW$16:DW$17)*-Inputs!$J$23,0)</f>
        <v/>
      </c>
      <c r="DX19" s="975">
        <f>IFERROR(SUM(DX$16:DX$17)*-Inputs!$J$23,0)</f>
        <v/>
      </c>
      <c r="DY19" s="975">
        <f>IFERROR(SUM(DY$16:DY$17)*-Inputs!$J$23,0)</f>
        <v/>
      </c>
      <c r="DZ19" s="975">
        <f>IFERROR(SUM(DZ$16:DZ$17)*-Inputs!$J$23,0)</f>
        <v/>
      </c>
      <c r="EA19" s="975">
        <f>IFERROR(SUM(EA$16:EA$17)*-Inputs!$J$23,0)</f>
        <v/>
      </c>
      <c r="EB19" s="975">
        <f>IFERROR(SUM(EB$16:EB$17)*-Inputs!$J$23,0)</f>
        <v/>
      </c>
      <c r="EC19" s="975">
        <f>IFERROR(SUM(EC$16:EC$17)*-Inputs!$J$23,0)</f>
        <v/>
      </c>
      <c r="ED19" s="975">
        <f>IFERROR(SUM(ED$16:ED$17)*-Inputs!$J$23,0)</f>
        <v/>
      </c>
      <c r="EE19" s="975">
        <f>IFERROR(SUM(EE$16:EE$17)*-Inputs!$J$23,0)</f>
        <v/>
      </c>
      <c r="EF19" s="975">
        <f>IFERROR(SUM(EF$16:EF$17)*-Inputs!$J$23,0)</f>
        <v/>
      </c>
      <c r="EG19" s="975">
        <f>IFERROR(SUM(EG$16:EG$17)*-Inputs!$J$23,0)</f>
        <v/>
      </c>
      <c r="EH19" s="975">
        <f>IFERROR(SUM(EH$16:EH$17)*-Inputs!$J$23,0)</f>
        <v/>
      </c>
      <c r="EI19" s="975">
        <f>IFERROR(SUM(EI$16:EI$17)*-Inputs!$J$23,0)</f>
        <v/>
      </c>
      <c r="EJ19" s="975">
        <f>IFERROR(SUM(EJ$16:EJ$17)*-Inputs!$J$23,0)</f>
        <v/>
      </c>
      <c r="EK19" s="975">
        <f>IFERROR(SUM(EK$16:EK$17)*-Inputs!$J$23,0)</f>
        <v/>
      </c>
      <c r="EL19" s="975">
        <f>IFERROR(SUM(EL$16:EL$17)*-Inputs!$J$23,0)</f>
        <v/>
      </c>
      <c r="EM19" s="975">
        <f>IFERROR(SUM(EM$16:EM$17)*-Inputs!$J$23,0)</f>
        <v/>
      </c>
      <c r="EN19" s="975">
        <f>IFERROR(SUM(EN$16:EN$17)*-Inputs!$J$23,0)</f>
        <v/>
      </c>
      <c r="EO19" s="975">
        <f>IFERROR(SUM(EO$16:EO$17)*-Inputs!$J$23,0)</f>
        <v/>
      </c>
      <c r="EP19" s="975">
        <f>IFERROR(SUM(EP$16:EP$17)*-Inputs!$J$23,0)</f>
        <v/>
      </c>
      <c r="EQ19" s="975">
        <f>IFERROR(SUM(EQ$16:EQ$17)*-Inputs!$J$23,0)</f>
        <v/>
      </c>
      <c r="ER19" s="975">
        <f>IFERROR(SUM(ER$16:ER$17)*-Inputs!$J$23,0)</f>
        <v/>
      </c>
      <c r="ES19" s="975">
        <f>IFERROR(SUM(ES$16:ES$17)*-Inputs!$J$23,0)</f>
        <v/>
      </c>
      <c r="ET19" s="975">
        <f>IFERROR(SUM(ET$16:ET$17)*-Inputs!$J$23,0)</f>
        <v/>
      </c>
      <c r="EU19" s="975">
        <f>IFERROR(SUM(EU$16:EU$17)*-Inputs!$J$23,0)</f>
        <v/>
      </c>
      <c r="EV19" s="975">
        <f>IFERROR(SUM(EV$16:EV$17)*-Inputs!$J$23,0)</f>
        <v/>
      </c>
    </row>
    <row r="20" ht="15" customHeight="1" s="546">
      <c r="C20" s="977">
        <f>R20</f>
        <v/>
      </c>
      <c r="E20" s="978">
        <f>SUM(E17:E19)</f>
        <v/>
      </c>
      <c r="F20" s="961" t="n"/>
      <c r="G20" s="979">
        <f>SUMIFS($U20:$EW20,$U$2:$EW$2,G$2)</f>
        <v/>
      </c>
      <c r="H20" s="979">
        <f>SUMIFS($U20:$EW20,$U$2:$EW$2,H$2)</f>
        <v/>
      </c>
      <c r="I20" s="979">
        <f>SUMIFS($U20:$EW20,$U$2:$EW$2,I$2)</f>
        <v/>
      </c>
      <c r="J20" s="979">
        <f>SUMIFS($U20:$EW20,$U$2:$EW$2,J$2)</f>
        <v/>
      </c>
      <c r="K20" s="979">
        <f>SUMIFS($U20:$EW20,$U$2:$EW$2,K$2)</f>
        <v/>
      </c>
      <c r="L20" s="979">
        <f>SUMIFS($U20:$EW20,$U$2:$EW$2,L$2)</f>
        <v/>
      </c>
      <c r="M20" s="979">
        <f>SUMIFS($U20:$EW20,$U$2:$EW$2,M$2)</f>
        <v/>
      </c>
      <c r="N20" s="979">
        <f>SUMIFS($U20:$EW20,$U$2:$EW$2,N$2)</f>
        <v/>
      </c>
      <c r="O20" s="979">
        <f>SUMIFS($U20:$EW20,$U$2:$EW$2,O$2)</f>
        <v/>
      </c>
      <c r="P20" s="980">
        <f>SUMIFS($U20:$EW20,$U$2:$EW$2,P$2)</f>
        <v/>
      </c>
      <c r="R20" s="940" t="inlineStr">
        <is>
          <t>TOTAL RENTAL INCOME</t>
        </is>
      </c>
      <c r="S20" s="940" t="n"/>
      <c r="T20" s="940" t="n"/>
      <c r="U20" s="979">
        <f>SUM(U16:U19)</f>
        <v/>
      </c>
      <c r="V20" s="979">
        <f>SUM(V16:V19)</f>
        <v/>
      </c>
      <c r="W20" s="979">
        <f>SUM(W16:W19)</f>
        <v/>
      </c>
      <c r="X20" s="979">
        <f>SUM(X16:X19)</f>
        <v/>
      </c>
      <c r="Y20" s="979">
        <f>SUM(Y16:Y19)</f>
        <v/>
      </c>
      <c r="Z20" s="979">
        <f>SUM(Z16:Z19)</f>
        <v/>
      </c>
      <c r="AA20" s="979">
        <f>SUM(AA16:AA19)</f>
        <v/>
      </c>
      <c r="AB20" s="979">
        <f>SUM(AB16:AB19)</f>
        <v/>
      </c>
      <c r="AC20" s="979">
        <f>SUM(AC16:AC19)</f>
        <v/>
      </c>
      <c r="AD20" s="979">
        <f>SUM(AD16:AD19)</f>
        <v/>
      </c>
      <c r="AE20" s="979">
        <f>SUM(AE16:AE19)</f>
        <v/>
      </c>
      <c r="AF20" s="979">
        <f>SUM(AF16:AF19)</f>
        <v/>
      </c>
      <c r="AG20" s="979">
        <f>SUM(AG16:AG19)</f>
        <v/>
      </c>
      <c r="AH20" s="979">
        <f>SUM(AH16:AH19)</f>
        <v/>
      </c>
      <c r="AI20" s="979">
        <f>SUM(AI16:AI19)</f>
        <v/>
      </c>
      <c r="AJ20" s="979">
        <f>SUM(AJ16:AJ19)</f>
        <v/>
      </c>
      <c r="AK20" s="979">
        <f>SUM(AK16:AK19)</f>
        <v/>
      </c>
      <c r="AL20" s="979">
        <f>SUM(AL16:AL19)</f>
        <v/>
      </c>
      <c r="AM20" s="979">
        <f>SUM(AM16:AM19)</f>
        <v/>
      </c>
      <c r="AN20" s="979">
        <f>SUM(AN16:AN19)</f>
        <v/>
      </c>
      <c r="AO20" s="979">
        <f>SUM(AO16:AO19)</f>
        <v/>
      </c>
      <c r="AP20" s="979">
        <f>SUM(AP16:AP19)</f>
        <v/>
      </c>
      <c r="AQ20" s="979">
        <f>SUM(AQ16:AQ19)</f>
        <v/>
      </c>
      <c r="AR20" s="979">
        <f>SUM(AR16:AR19)</f>
        <v/>
      </c>
      <c r="AS20" s="979">
        <f>SUM(AS16:AS19)</f>
        <v/>
      </c>
      <c r="AT20" s="979">
        <f>SUM(AT16:AT19)</f>
        <v/>
      </c>
      <c r="AU20" s="979">
        <f>SUM(AU16:AU19)</f>
        <v/>
      </c>
      <c r="AV20" s="979">
        <f>SUM(AV16:AV19)</f>
        <v/>
      </c>
      <c r="AW20" s="979">
        <f>SUM(AW16:AW19)</f>
        <v/>
      </c>
      <c r="AX20" s="979">
        <f>SUM(AX16:AX19)</f>
        <v/>
      </c>
      <c r="AY20" s="979">
        <f>SUM(AY16:AY19)</f>
        <v/>
      </c>
      <c r="AZ20" s="979">
        <f>SUM(AZ16:AZ19)</f>
        <v/>
      </c>
      <c r="BA20" s="979">
        <f>SUM(BA16:BA19)</f>
        <v/>
      </c>
      <c r="BB20" s="979">
        <f>SUM(BB16:BB19)</f>
        <v/>
      </c>
      <c r="BC20" s="979">
        <f>SUM(BC16:BC19)</f>
        <v/>
      </c>
      <c r="BD20" s="979">
        <f>SUM(BD16:BD19)</f>
        <v/>
      </c>
      <c r="BE20" s="979">
        <f>SUM(BE16:BE19)</f>
        <v/>
      </c>
      <c r="BF20" s="979">
        <f>SUM(BF16:BF19)</f>
        <v/>
      </c>
      <c r="BG20" s="979">
        <f>SUM(BG16:BG19)</f>
        <v/>
      </c>
      <c r="BH20" s="979">
        <f>SUM(BH16:BH19)</f>
        <v/>
      </c>
      <c r="BI20" s="979">
        <f>SUM(BI16:BI19)</f>
        <v/>
      </c>
      <c r="BJ20" s="979">
        <f>SUM(BJ16:BJ19)</f>
        <v/>
      </c>
      <c r="BK20" s="979">
        <f>SUM(BK16:BK19)</f>
        <v/>
      </c>
      <c r="BL20" s="979">
        <f>SUM(BL16:BL19)</f>
        <v/>
      </c>
      <c r="BM20" s="979">
        <f>SUM(BM16:BM19)</f>
        <v/>
      </c>
      <c r="BN20" s="979">
        <f>SUM(BN16:BN19)</f>
        <v/>
      </c>
      <c r="BO20" s="979">
        <f>SUM(BO16:BO19)</f>
        <v/>
      </c>
      <c r="BP20" s="979">
        <f>SUM(BP16:BP19)</f>
        <v/>
      </c>
      <c r="BQ20" s="979">
        <f>SUM(BQ16:BQ19)</f>
        <v/>
      </c>
      <c r="BR20" s="979">
        <f>SUM(BR16:BR19)</f>
        <v/>
      </c>
      <c r="BS20" s="979">
        <f>SUM(BS16:BS19)</f>
        <v/>
      </c>
      <c r="BT20" s="979">
        <f>SUM(BT16:BT19)</f>
        <v/>
      </c>
      <c r="BU20" s="979">
        <f>SUM(BU16:BU19)</f>
        <v/>
      </c>
      <c r="BV20" s="979">
        <f>SUM(BV16:BV19)</f>
        <v/>
      </c>
      <c r="BW20" s="979">
        <f>SUM(BW16:BW19)</f>
        <v/>
      </c>
      <c r="BX20" s="979">
        <f>SUM(BX16:BX19)</f>
        <v/>
      </c>
      <c r="BY20" s="979">
        <f>SUM(BY16:BY19)</f>
        <v/>
      </c>
      <c r="BZ20" s="979">
        <f>SUM(BZ16:BZ19)</f>
        <v/>
      </c>
      <c r="CA20" s="979">
        <f>SUM(CA16:CA19)</f>
        <v/>
      </c>
      <c r="CB20" s="979">
        <f>SUM(CB16:CB19)</f>
        <v/>
      </c>
      <c r="CC20" s="979">
        <f>SUM(CC16:CC19)</f>
        <v/>
      </c>
      <c r="CD20" s="979">
        <f>SUM(CD16:CD19)</f>
        <v/>
      </c>
      <c r="CE20" s="979">
        <f>SUM(CE16:CE19)</f>
        <v/>
      </c>
      <c r="CF20" s="979">
        <f>SUM(CF16:CF19)</f>
        <v/>
      </c>
      <c r="CG20" s="979">
        <f>SUM(CG16:CG19)</f>
        <v/>
      </c>
      <c r="CH20" s="979">
        <f>SUM(CH16:CH19)</f>
        <v/>
      </c>
      <c r="CI20" s="979">
        <f>SUM(CI16:CI19)</f>
        <v/>
      </c>
      <c r="CJ20" s="979">
        <f>SUM(CJ16:CJ19)</f>
        <v/>
      </c>
      <c r="CK20" s="979">
        <f>SUM(CK16:CK19)</f>
        <v/>
      </c>
      <c r="CL20" s="979">
        <f>SUM(CL16:CL19)</f>
        <v/>
      </c>
      <c r="CM20" s="979">
        <f>SUM(CM16:CM19)</f>
        <v/>
      </c>
      <c r="CN20" s="979">
        <f>SUM(CN16:CN19)</f>
        <v/>
      </c>
      <c r="CO20" s="979">
        <f>SUM(CO16:CO19)</f>
        <v/>
      </c>
      <c r="CP20" s="979">
        <f>SUM(CP16:CP19)</f>
        <v/>
      </c>
      <c r="CQ20" s="979">
        <f>SUM(CQ16:CQ19)</f>
        <v/>
      </c>
      <c r="CR20" s="979">
        <f>SUM(CR16:CR19)</f>
        <v/>
      </c>
      <c r="CS20" s="979">
        <f>SUM(CS16:CS19)</f>
        <v/>
      </c>
      <c r="CT20" s="979">
        <f>SUM(CT16:CT19)</f>
        <v/>
      </c>
      <c r="CU20" s="979">
        <f>SUM(CU16:CU19)</f>
        <v/>
      </c>
      <c r="CV20" s="979">
        <f>SUM(CV16:CV19)</f>
        <v/>
      </c>
      <c r="CW20" s="979">
        <f>SUM(CW16:CW19)</f>
        <v/>
      </c>
      <c r="CX20" s="979">
        <f>SUM(CX16:CX19)</f>
        <v/>
      </c>
      <c r="CY20" s="979">
        <f>SUM(CY16:CY19)</f>
        <v/>
      </c>
      <c r="CZ20" s="979">
        <f>SUM(CZ16:CZ19)</f>
        <v/>
      </c>
      <c r="DA20" s="979">
        <f>SUM(DA16:DA19)</f>
        <v/>
      </c>
      <c r="DB20" s="979">
        <f>SUM(DB16:DB19)</f>
        <v/>
      </c>
      <c r="DC20" s="979">
        <f>SUM(DC16:DC19)</f>
        <v/>
      </c>
      <c r="DD20" s="979">
        <f>SUM(DD16:DD19)</f>
        <v/>
      </c>
      <c r="DE20" s="979">
        <f>SUM(DE16:DE19)</f>
        <v/>
      </c>
      <c r="DF20" s="979">
        <f>SUM(DF16:DF19)</f>
        <v/>
      </c>
      <c r="DG20" s="979">
        <f>SUM(DG16:DG19)</f>
        <v/>
      </c>
      <c r="DH20" s="979">
        <f>SUM(DH16:DH19)</f>
        <v/>
      </c>
      <c r="DI20" s="979">
        <f>SUM(DI16:DI19)</f>
        <v/>
      </c>
      <c r="DJ20" s="979">
        <f>SUM(DJ16:DJ19)</f>
        <v/>
      </c>
      <c r="DK20" s="979">
        <f>SUM(DK16:DK19)</f>
        <v/>
      </c>
      <c r="DL20" s="979">
        <f>SUM(DL16:DL19)</f>
        <v/>
      </c>
      <c r="DM20" s="979">
        <f>SUM(DM16:DM19)</f>
        <v/>
      </c>
      <c r="DN20" s="979">
        <f>SUM(DN16:DN19)</f>
        <v/>
      </c>
      <c r="DO20" s="979">
        <f>SUM(DO16:DO19)</f>
        <v/>
      </c>
      <c r="DP20" s="979">
        <f>SUM(DP16:DP19)</f>
        <v/>
      </c>
      <c r="DQ20" s="979">
        <f>SUM(DQ16:DQ19)</f>
        <v/>
      </c>
      <c r="DR20" s="979">
        <f>SUM(DR16:DR19)</f>
        <v/>
      </c>
      <c r="DS20" s="979">
        <f>SUM(DS16:DS19)</f>
        <v/>
      </c>
      <c r="DT20" s="979">
        <f>SUM(DT16:DT19)</f>
        <v/>
      </c>
      <c r="DU20" s="979">
        <f>SUM(DU16:DU19)</f>
        <v/>
      </c>
      <c r="DV20" s="979">
        <f>SUM(DV16:DV19)</f>
        <v/>
      </c>
      <c r="DW20" s="979">
        <f>SUM(DW16:DW19)</f>
        <v/>
      </c>
      <c r="DX20" s="979">
        <f>SUM(DX16:DX19)</f>
        <v/>
      </c>
      <c r="DY20" s="979">
        <f>SUM(DY16:DY19)</f>
        <v/>
      </c>
      <c r="DZ20" s="979">
        <f>SUM(DZ16:DZ19)</f>
        <v/>
      </c>
      <c r="EA20" s="979">
        <f>SUM(EA16:EA19)</f>
        <v/>
      </c>
      <c r="EB20" s="979">
        <f>SUM(EB16:EB19)</f>
        <v/>
      </c>
      <c r="EC20" s="979">
        <f>SUM(EC16:EC19)</f>
        <v/>
      </c>
      <c r="ED20" s="979">
        <f>SUM(ED16:ED19)</f>
        <v/>
      </c>
      <c r="EE20" s="979">
        <f>SUM(EE16:EE19)</f>
        <v/>
      </c>
      <c r="EF20" s="979">
        <f>SUM(EF16:EF19)</f>
        <v/>
      </c>
      <c r="EG20" s="979">
        <f>SUM(EG16:EG19)</f>
        <v/>
      </c>
      <c r="EH20" s="979">
        <f>SUM(EH16:EH19)</f>
        <v/>
      </c>
      <c r="EI20" s="979">
        <f>SUM(EI16:EI19)</f>
        <v/>
      </c>
      <c r="EJ20" s="979">
        <f>SUM(EJ16:EJ19)</f>
        <v/>
      </c>
      <c r="EK20" s="979">
        <f>SUM(EK16:EK19)</f>
        <v/>
      </c>
      <c r="EL20" s="979">
        <f>SUM(EL16:EL19)</f>
        <v/>
      </c>
      <c r="EM20" s="979">
        <f>SUM(EM16:EM19)</f>
        <v/>
      </c>
      <c r="EN20" s="979">
        <f>SUM(EN16:EN19)</f>
        <v/>
      </c>
      <c r="EO20" s="979">
        <f>SUM(EO16:EO19)</f>
        <v/>
      </c>
      <c r="EP20" s="979">
        <f>SUM(EP16:EP19)</f>
        <v/>
      </c>
      <c r="EQ20" s="979">
        <f>SUM(EQ16:EQ19)</f>
        <v/>
      </c>
      <c r="ER20" s="979">
        <f>SUM(ER16:ER19)</f>
        <v/>
      </c>
      <c r="ES20" s="979">
        <f>SUM(ES16:ES19)</f>
        <v/>
      </c>
      <c r="ET20" s="979">
        <f>SUM(ET16:ET19)</f>
        <v/>
      </c>
      <c r="EU20" s="979">
        <f>SUM(EU16:EU19)</f>
        <v/>
      </c>
      <c r="EV20" s="979">
        <f>SUM(EV16:EV19)</f>
        <v/>
      </c>
    </row>
    <row r="21" ht="15" customHeight="1" s="546">
      <c r="C21" s="977" t="n"/>
      <c r="E21" s="955" t="n"/>
      <c r="F21" s="961" t="n"/>
      <c r="G21" s="956" t="n"/>
      <c r="H21" s="961" t="n"/>
      <c r="I21" s="961" t="n"/>
      <c r="J21" s="961" t="n"/>
      <c r="K21" s="961" t="n"/>
      <c r="L21" s="961" t="n"/>
      <c r="M21" s="961" t="n"/>
      <c r="N21" s="961" t="n"/>
      <c r="O21" s="961" t="n"/>
      <c r="P21" s="962" t="n"/>
    </row>
    <row r="22" ht="15" customHeight="1" s="546">
      <c r="C22" s="963">
        <f>R22</f>
        <v/>
      </c>
      <c r="D22" s="964" t="n"/>
      <c r="E22" s="981" t="n"/>
      <c r="F22" s="964" t="n"/>
      <c r="G22" s="964" t="n"/>
      <c r="H22" s="964" t="n"/>
      <c r="I22" s="964" t="n"/>
      <c r="J22" s="964" t="n"/>
      <c r="K22" s="964" t="n"/>
      <c r="L22" s="964" t="n"/>
      <c r="M22" s="964" t="n"/>
      <c r="N22" s="964" t="n"/>
      <c r="O22" s="964" t="n"/>
      <c r="P22" s="966" t="n"/>
      <c r="R22" s="940" t="inlineStr">
        <is>
          <t>OTHER REVENUE</t>
        </is>
      </c>
      <c r="V22" s="961" t="n"/>
      <c r="W22" s="961" t="n"/>
      <c r="X22" s="961" t="n"/>
      <c r="Y22" s="961" t="n"/>
      <c r="Z22" s="961" t="n"/>
      <c r="AA22" s="961" t="n"/>
      <c r="AB22" s="961" t="n"/>
      <c r="AC22" s="961" t="n"/>
      <c r="AD22" s="961" t="n"/>
      <c r="AE22" s="961" t="n"/>
      <c r="AF22" s="961" t="n"/>
      <c r="AG22" s="961" t="n"/>
      <c r="AH22" s="961" t="n"/>
      <c r="AI22" s="961" t="n"/>
      <c r="AJ22" s="961" t="n"/>
      <c r="AK22" s="961" t="n"/>
      <c r="AL22" s="961" t="n"/>
      <c r="AM22" s="961" t="n"/>
      <c r="AN22" s="961" t="n"/>
      <c r="AO22" s="961" t="n"/>
      <c r="AP22" s="961" t="n"/>
      <c r="AQ22" s="961" t="n"/>
      <c r="AR22" s="961" t="n"/>
      <c r="AS22" s="961" t="n"/>
      <c r="AT22" s="961" t="n"/>
      <c r="AU22" s="961" t="n"/>
      <c r="AV22" s="961" t="n"/>
      <c r="AW22" s="961" t="n"/>
      <c r="AX22" s="961" t="n"/>
      <c r="AY22" s="961" t="n"/>
      <c r="AZ22" s="961" t="n"/>
      <c r="BA22" s="961" t="n"/>
      <c r="BB22" s="961" t="n"/>
      <c r="BC22" s="961" t="n"/>
      <c r="BD22" s="961" t="n"/>
      <c r="BE22" s="961" t="n"/>
      <c r="BF22" s="961" t="n"/>
      <c r="BG22" s="961" t="n"/>
      <c r="BH22" s="961" t="n"/>
      <c r="BI22" s="961" t="n"/>
      <c r="BJ22" s="961" t="n"/>
      <c r="BK22" s="961" t="n"/>
      <c r="BL22" s="961" t="n"/>
      <c r="BM22" s="961" t="n"/>
      <c r="BN22" s="961" t="n"/>
      <c r="BO22" s="961" t="n"/>
      <c r="BP22" s="961" t="n"/>
      <c r="BQ22" s="961" t="n"/>
      <c r="BR22" s="961" t="n"/>
      <c r="BS22" s="961" t="n"/>
      <c r="BT22" s="961" t="n"/>
      <c r="BU22" s="961" t="n"/>
      <c r="BV22" s="961" t="n"/>
      <c r="BW22" s="961" t="n"/>
      <c r="BX22" s="961" t="n"/>
      <c r="BY22" s="961" t="n"/>
      <c r="BZ22" s="961" t="n"/>
      <c r="CA22" s="961" t="n"/>
      <c r="CB22" s="961" t="n"/>
      <c r="CC22" s="961" t="n"/>
      <c r="CD22" s="961" t="n"/>
      <c r="CE22" s="961" t="n"/>
      <c r="CF22" s="961" t="n"/>
      <c r="CG22" s="961" t="n"/>
      <c r="CH22" s="961" t="n"/>
      <c r="CI22" s="961" t="n"/>
      <c r="CJ22" s="961" t="n"/>
      <c r="CK22" s="961" t="n"/>
      <c r="CL22" s="961" t="n"/>
      <c r="CM22" s="961" t="n"/>
      <c r="CN22" s="961" t="n"/>
      <c r="CO22" s="961" t="n"/>
      <c r="CP22" s="961" t="n"/>
      <c r="CQ22" s="961" t="n"/>
      <c r="CR22" s="961" t="n"/>
      <c r="CS22" s="961" t="n"/>
      <c r="CT22" s="961" t="n"/>
      <c r="CU22" s="961" t="n"/>
      <c r="CV22" s="961" t="n"/>
      <c r="CW22" s="961" t="n"/>
      <c r="CX22" s="961" t="n"/>
      <c r="CY22" s="961" t="n"/>
      <c r="CZ22" s="961" t="n"/>
      <c r="DA22" s="961" t="n"/>
      <c r="DB22" s="961" t="n"/>
      <c r="DC22" s="961" t="n"/>
      <c r="DD22" s="961" t="n"/>
      <c r="DE22" s="961" t="n"/>
      <c r="DF22" s="961" t="n"/>
      <c r="DG22" s="961" t="n"/>
      <c r="DH22" s="961" t="n"/>
      <c r="DI22" s="961" t="n"/>
      <c r="DJ22" s="961" t="n"/>
      <c r="DK22" s="961" t="n"/>
      <c r="DL22" s="961" t="n"/>
      <c r="DM22" s="961" t="n"/>
      <c r="DN22" s="961" t="n"/>
      <c r="DO22" s="961" t="n"/>
      <c r="DP22" s="961" t="n"/>
      <c r="DQ22" s="961" t="n"/>
      <c r="DR22" s="961" t="n"/>
      <c r="DS22" s="961" t="n"/>
      <c r="DT22" s="961" t="n"/>
      <c r="DU22" s="961" t="n"/>
      <c r="DV22" s="961" t="n"/>
      <c r="DW22" s="961" t="n"/>
      <c r="DX22" s="961" t="n"/>
      <c r="DY22" s="961" t="n"/>
      <c r="DZ22" s="961" t="n"/>
      <c r="EA22" s="961" t="n"/>
      <c r="EB22" s="961" t="n"/>
      <c r="EC22" s="961" t="n"/>
      <c r="ED22" s="961" t="n"/>
      <c r="EE22" s="961" t="n"/>
      <c r="EF22" s="961" t="n"/>
      <c r="EG22" s="961" t="n"/>
      <c r="EH22" s="961" t="n"/>
      <c r="EI22" s="961" t="n"/>
      <c r="EJ22" s="961" t="n"/>
      <c r="EK22" s="961" t="n"/>
      <c r="EL22" s="961" t="n"/>
      <c r="EM22" s="961" t="n"/>
      <c r="EN22" s="961" t="n"/>
      <c r="EO22" s="961" t="n"/>
      <c r="EP22" s="961" t="n"/>
      <c r="EQ22" s="961" t="n"/>
      <c r="ER22" s="961" t="n"/>
      <c r="ES22" s="961" t="n"/>
      <c r="ET22" s="961" t="n"/>
      <c r="EU22" s="961" t="n"/>
      <c r="EV22" s="961" t="n"/>
    </row>
    <row r="23" ht="15" customHeight="1" s="546">
      <c r="C23" s="970">
        <f>R23</f>
        <v/>
      </c>
      <c r="E23" s="955">
        <f>Inputs!I25</f>
        <v/>
      </c>
      <c r="F23" s="961" t="n"/>
      <c r="G23" s="961">
        <f>SUMIFS($U23:$EW23,$U$2:$EW$2,G$2)</f>
        <v/>
      </c>
      <c r="H23" s="961">
        <f>SUMIFS($U23:$EW23,$U$2:$EW$2,H$2)</f>
        <v/>
      </c>
      <c r="I23" s="961">
        <f>SUMIFS($U23:$EW23,$U$2:$EW$2,I$2)</f>
        <v/>
      </c>
      <c r="J23" s="961">
        <f>SUMIFS($U23:$EW23,$U$2:$EW$2,J$2)</f>
        <v/>
      </c>
      <c r="K23" s="961">
        <f>SUMIFS($U23:$EW23,$U$2:$EW$2,K$2)</f>
        <v/>
      </c>
      <c r="L23" s="961">
        <f>SUMIFS($U23:$EW23,$U$2:$EW$2,L$2)</f>
        <v/>
      </c>
      <c r="M23" s="961">
        <f>SUMIFS($U23:$EW23,$U$2:$EW$2,M$2)</f>
        <v/>
      </c>
      <c r="N23" s="961">
        <f>SUMIFS($U23:$EW23,$U$2:$EW$2,N$2)</f>
        <v/>
      </c>
      <c r="O23" s="961">
        <f>SUMIFS($U23:$EW23,$U$2:$EW$2,O$2)</f>
        <v/>
      </c>
      <c r="P23" s="962">
        <f>SUMIFS($U23:$EW23,$U$2:$EW$2,P$2)</f>
        <v/>
      </c>
      <c r="R23" s="759">
        <f>Inputs!G25</f>
        <v/>
      </c>
      <c r="U23" s="982">
        <f>Inputs!J25</f>
        <v/>
      </c>
      <c r="V23" s="982">
        <f>IFERROR(U23*(1+INDEX(Inputs!$O$15:$O$25,MATCH('Cash Flows - Outlier'!V$2,Inputs!$L$15:$L$25))/12),0)</f>
        <v/>
      </c>
      <c r="W23" s="982">
        <f>IFERROR(V23*(1+INDEX(Inputs!$O$15:$O$25,MATCH('Cash Flows - Outlier'!W$2,Inputs!$L$15:$L$25))/12),0)</f>
        <v/>
      </c>
      <c r="X23" s="982">
        <f>IFERROR(W23*(1+INDEX(Inputs!$O$15:$O$25,MATCH('Cash Flows - Outlier'!X$2,Inputs!$L$15:$L$25))/12),0)</f>
        <v/>
      </c>
      <c r="Y23" s="982">
        <f>IFERROR(X23*(1+INDEX(Inputs!$O$15:$O$25,MATCH('Cash Flows - Outlier'!Y$2,Inputs!$L$15:$L$25))/12),0)</f>
        <v/>
      </c>
      <c r="Z23" s="982">
        <f>IFERROR(Y23*(1+INDEX(Inputs!$O$15:$O$25,MATCH('Cash Flows - Outlier'!Z$2,Inputs!$L$15:$L$25))/12),0)</f>
        <v/>
      </c>
      <c r="AA23" s="982">
        <f>IFERROR(Z23*(1+INDEX(Inputs!$O$15:$O$25,MATCH('Cash Flows - Outlier'!AA$2,Inputs!$L$15:$L$25))/12),0)</f>
        <v/>
      </c>
      <c r="AB23" s="982">
        <f>IFERROR(AA23*(1+INDEX(Inputs!$O$15:$O$25,MATCH('Cash Flows - Outlier'!AB$2,Inputs!$L$15:$L$25))/12),0)</f>
        <v/>
      </c>
      <c r="AC23" s="982">
        <f>IFERROR(AB23*(1+INDEX(Inputs!$O$15:$O$25,MATCH('Cash Flows - Outlier'!AC$2,Inputs!$L$15:$L$25))/12),0)</f>
        <v/>
      </c>
      <c r="AD23" s="982">
        <f>IFERROR(AC23*(1+INDEX(Inputs!$O$15:$O$25,MATCH('Cash Flows - Outlier'!AD$2,Inputs!$L$15:$L$25))/12),0)</f>
        <v/>
      </c>
      <c r="AE23" s="982">
        <f>IFERROR(AD23*(1+INDEX(Inputs!$O$15:$O$25,MATCH('Cash Flows - Outlier'!AE$2,Inputs!$L$15:$L$25))/12),0)</f>
        <v/>
      </c>
      <c r="AF23" s="982">
        <f>IFERROR(AE23*(1+INDEX(Inputs!$O$15:$O$25,MATCH('Cash Flows - Outlier'!AF$2,Inputs!$L$15:$L$25))/12),0)</f>
        <v/>
      </c>
      <c r="AG23" s="982">
        <f>IFERROR(AF23*(1+INDEX(Inputs!$O$15:$O$25,MATCH('Cash Flows - Outlier'!AG$2,Inputs!$L$15:$L$25))/12),0)</f>
        <v/>
      </c>
      <c r="AH23" s="982">
        <f>IFERROR(AG23*(1+INDEX(Inputs!$O$15:$O$25,MATCH('Cash Flows - Outlier'!AH$2,Inputs!$L$15:$L$25))/12),0)</f>
        <v/>
      </c>
      <c r="AI23" s="982">
        <f>IFERROR(AH23*(1+INDEX(Inputs!$O$15:$O$25,MATCH('Cash Flows - Outlier'!AI$2,Inputs!$L$15:$L$25))/12),0)</f>
        <v/>
      </c>
      <c r="AJ23" s="982">
        <f>IFERROR(AI23*(1+INDEX(Inputs!$O$15:$O$25,MATCH('Cash Flows - Outlier'!AJ$2,Inputs!$L$15:$L$25))/12),0)</f>
        <v/>
      </c>
      <c r="AK23" s="982">
        <f>IFERROR(AJ23*(1+INDEX(Inputs!$O$15:$O$25,MATCH('Cash Flows - Outlier'!AK$2,Inputs!$L$15:$L$25))/12),0)</f>
        <v/>
      </c>
      <c r="AL23" s="982">
        <f>IFERROR(AK23*(1+INDEX(Inputs!$O$15:$O$25,MATCH('Cash Flows - Outlier'!AL$2,Inputs!$L$15:$L$25))/12),0)</f>
        <v/>
      </c>
      <c r="AM23" s="982">
        <f>IFERROR(AL23*(1+INDEX(Inputs!$O$15:$O$25,MATCH('Cash Flows - Outlier'!AM$2,Inputs!$L$15:$L$25))/12),0)</f>
        <v/>
      </c>
      <c r="AN23" s="982">
        <f>IFERROR(AM23*(1+INDEX(Inputs!$O$15:$O$25,MATCH('Cash Flows - Outlier'!AN$2,Inputs!$L$15:$L$25))/12),0)</f>
        <v/>
      </c>
      <c r="AO23" s="982">
        <f>IFERROR(AN23*(1+INDEX(Inputs!$O$15:$O$25,MATCH('Cash Flows - Outlier'!AO$2,Inputs!$L$15:$L$25))/12),0)</f>
        <v/>
      </c>
      <c r="AP23" s="982">
        <f>IFERROR(AO23*(1+INDEX(Inputs!$O$15:$O$25,MATCH('Cash Flows - Outlier'!AP$2,Inputs!$L$15:$L$25))/12),0)</f>
        <v/>
      </c>
      <c r="AQ23" s="982">
        <f>IFERROR(AP23*(1+INDEX(Inputs!$O$15:$O$25,MATCH('Cash Flows - Outlier'!AQ$2,Inputs!$L$15:$L$25))/12),0)</f>
        <v/>
      </c>
      <c r="AR23" s="982">
        <f>IFERROR(AQ23*(1+INDEX(Inputs!$O$15:$O$25,MATCH('Cash Flows - Outlier'!AR$2,Inputs!$L$15:$L$25))/12),0)</f>
        <v/>
      </c>
      <c r="AS23" s="982">
        <f>IFERROR(AR23*(1+INDEX(Inputs!$O$15:$O$25,MATCH('Cash Flows - Outlier'!AS$2,Inputs!$L$15:$L$25))/12),0)</f>
        <v/>
      </c>
      <c r="AT23" s="982">
        <f>IFERROR(AS23*(1+INDEX(Inputs!$O$15:$O$25,MATCH('Cash Flows - Outlier'!AT$2,Inputs!$L$15:$L$25))/12),0)</f>
        <v/>
      </c>
      <c r="AU23" s="982">
        <f>IFERROR(AT23*(1+INDEX(Inputs!$O$15:$O$25,MATCH('Cash Flows - Outlier'!AU$2,Inputs!$L$15:$L$25))/12),0)</f>
        <v/>
      </c>
      <c r="AV23" s="982">
        <f>IFERROR(AU23*(1+INDEX(Inputs!$O$15:$O$25,MATCH('Cash Flows - Outlier'!AV$2,Inputs!$L$15:$L$25))/12),0)</f>
        <v/>
      </c>
      <c r="AW23" s="982">
        <f>IFERROR(AV23*(1+INDEX(Inputs!$O$15:$O$25,MATCH('Cash Flows - Outlier'!AW$2,Inputs!$L$15:$L$25))/12),0)</f>
        <v/>
      </c>
      <c r="AX23" s="982">
        <f>IFERROR(AW23*(1+INDEX(Inputs!$O$15:$O$25,MATCH('Cash Flows - Outlier'!AX$2,Inputs!$L$15:$L$25))/12),0)</f>
        <v/>
      </c>
      <c r="AY23" s="982">
        <f>IFERROR(AX23*(1+INDEX(Inputs!$O$15:$O$25,MATCH('Cash Flows - Outlier'!AY$2,Inputs!$L$15:$L$25))/12),0)</f>
        <v/>
      </c>
      <c r="AZ23" s="982">
        <f>IFERROR(AY23*(1+INDEX(Inputs!$O$15:$O$25,MATCH('Cash Flows - Outlier'!AZ$2,Inputs!$L$15:$L$25))/12),0)</f>
        <v/>
      </c>
      <c r="BA23" s="982">
        <f>IFERROR(AZ23*(1+INDEX(Inputs!$O$15:$O$25,MATCH('Cash Flows - Outlier'!BA$2,Inputs!$L$15:$L$25))/12),0)</f>
        <v/>
      </c>
      <c r="BB23" s="982">
        <f>IFERROR(BA23*(1+INDEX(Inputs!$O$15:$O$25,MATCH('Cash Flows - Outlier'!BB$2,Inputs!$L$15:$L$25))/12),0)</f>
        <v/>
      </c>
      <c r="BC23" s="982">
        <f>IFERROR(BB23*(1+INDEX(Inputs!$O$15:$O$25,MATCH('Cash Flows - Outlier'!BC$2,Inputs!$L$15:$L$25))/12),0)</f>
        <v/>
      </c>
      <c r="BD23" s="982">
        <f>IFERROR(BC23*(1+INDEX(Inputs!$O$15:$O$25,MATCH('Cash Flows - Outlier'!BD$2,Inputs!$L$15:$L$25))/12),0)</f>
        <v/>
      </c>
      <c r="BE23" s="982">
        <f>IFERROR(BD23*(1+INDEX(Inputs!$O$15:$O$25,MATCH('Cash Flows - Outlier'!BE$2,Inputs!$L$15:$L$25))/12),0)</f>
        <v/>
      </c>
      <c r="BF23" s="982">
        <f>IFERROR(BE23*(1+INDEX(Inputs!$O$15:$O$25,MATCH('Cash Flows - Outlier'!BF$2,Inputs!$L$15:$L$25))/12),0)</f>
        <v/>
      </c>
      <c r="BG23" s="982">
        <f>IFERROR(BF23*(1+INDEX(Inputs!$O$15:$O$25,MATCH('Cash Flows - Outlier'!BG$2,Inputs!$L$15:$L$25))/12),0)</f>
        <v/>
      </c>
      <c r="BH23" s="982">
        <f>IFERROR(BG23*(1+INDEX(Inputs!$O$15:$O$25,MATCH('Cash Flows - Outlier'!BH$2,Inputs!$L$15:$L$25))/12),0)</f>
        <v/>
      </c>
      <c r="BI23" s="982">
        <f>IFERROR(BH23*(1+INDEX(Inputs!$O$15:$O$25,MATCH('Cash Flows - Outlier'!BI$2,Inputs!$L$15:$L$25))/12),0)</f>
        <v/>
      </c>
      <c r="BJ23" s="982">
        <f>IFERROR(BI23*(1+INDEX(Inputs!$O$15:$O$25,MATCH('Cash Flows - Outlier'!BJ$2,Inputs!$L$15:$L$25))/12),0)</f>
        <v/>
      </c>
      <c r="BK23" s="982">
        <f>IFERROR(BJ23*(1+INDEX(Inputs!$O$15:$O$25,MATCH('Cash Flows - Outlier'!BK$2,Inputs!$L$15:$L$25))/12),0)</f>
        <v/>
      </c>
      <c r="BL23" s="982">
        <f>IFERROR(BK23*(1+INDEX(Inputs!$O$15:$O$25,MATCH('Cash Flows - Outlier'!BL$2,Inputs!$L$15:$L$25))/12),0)</f>
        <v/>
      </c>
      <c r="BM23" s="982">
        <f>IFERROR(BL23*(1+INDEX(Inputs!$O$15:$O$25,MATCH('Cash Flows - Outlier'!BM$2,Inputs!$L$15:$L$25))/12),0)</f>
        <v/>
      </c>
      <c r="BN23" s="982">
        <f>IFERROR(BM23*(1+INDEX(Inputs!$O$15:$O$25,MATCH('Cash Flows - Outlier'!BN$2,Inputs!$L$15:$L$25))/12),0)</f>
        <v/>
      </c>
      <c r="BO23" s="982">
        <f>IFERROR(BN23*(1+INDEX(Inputs!$O$15:$O$25,MATCH('Cash Flows - Outlier'!BO$2,Inputs!$L$15:$L$25))/12),0)</f>
        <v/>
      </c>
      <c r="BP23" s="982">
        <f>IFERROR(BO23*(1+INDEX(Inputs!$O$15:$O$25,MATCH('Cash Flows - Outlier'!BP$2,Inputs!$L$15:$L$25))/12),0)</f>
        <v/>
      </c>
      <c r="BQ23" s="982">
        <f>IFERROR(BP23*(1+INDEX(Inputs!$O$15:$O$25,MATCH('Cash Flows - Outlier'!BQ$2,Inputs!$L$15:$L$25))/12),0)</f>
        <v/>
      </c>
      <c r="BR23" s="982">
        <f>IFERROR(BQ23*(1+INDEX(Inputs!$O$15:$O$25,MATCH('Cash Flows - Outlier'!BR$2,Inputs!$L$15:$L$25))/12),0)</f>
        <v/>
      </c>
      <c r="BS23" s="982">
        <f>IFERROR(BR23*(1+INDEX(Inputs!$O$15:$O$25,MATCH('Cash Flows - Outlier'!BS$2,Inputs!$L$15:$L$25))/12),0)</f>
        <v/>
      </c>
      <c r="BT23" s="982">
        <f>IFERROR(BS23*(1+INDEX(Inputs!$O$15:$O$25,MATCH('Cash Flows - Outlier'!BT$2,Inputs!$L$15:$L$25))/12),0)</f>
        <v/>
      </c>
      <c r="BU23" s="982">
        <f>IFERROR(BT23*(1+INDEX(Inputs!$O$15:$O$25,MATCH('Cash Flows - Outlier'!BU$2,Inputs!$L$15:$L$25))/12),0)</f>
        <v/>
      </c>
      <c r="BV23" s="982">
        <f>IFERROR(BU23*(1+INDEX(Inputs!$O$15:$O$25,MATCH('Cash Flows - Outlier'!BV$2,Inputs!$L$15:$L$25))/12),0)</f>
        <v/>
      </c>
      <c r="BW23" s="982">
        <f>IFERROR(BV23*(1+INDEX(Inputs!$O$15:$O$25,MATCH('Cash Flows - Outlier'!BW$2,Inputs!$L$15:$L$25))/12),0)</f>
        <v/>
      </c>
      <c r="BX23" s="982">
        <f>IFERROR(BW23*(1+INDEX(Inputs!$O$15:$O$25,MATCH('Cash Flows - Outlier'!BX$2,Inputs!$L$15:$L$25))/12),0)</f>
        <v/>
      </c>
      <c r="BY23" s="982">
        <f>IFERROR(BX23*(1+INDEX(Inputs!$O$15:$O$25,MATCH('Cash Flows - Outlier'!BY$2,Inputs!$L$15:$L$25))/12),0)</f>
        <v/>
      </c>
      <c r="BZ23" s="982">
        <f>IFERROR(BY23*(1+INDEX(Inputs!$O$15:$O$25,MATCH('Cash Flows - Outlier'!BZ$2,Inputs!$L$15:$L$25))/12),0)</f>
        <v/>
      </c>
      <c r="CA23" s="982">
        <f>IFERROR(BZ23*(1+INDEX(Inputs!$O$15:$O$25,MATCH('Cash Flows - Outlier'!CA$2,Inputs!$L$15:$L$25))/12),0)</f>
        <v/>
      </c>
      <c r="CB23" s="982">
        <f>IFERROR(CA23*(1+INDEX(Inputs!$O$15:$O$25,MATCH('Cash Flows - Outlier'!CB$2,Inputs!$L$15:$L$25))/12),0)</f>
        <v/>
      </c>
      <c r="CC23" s="982">
        <f>IFERROR(CB23*(1+INDEX(Inputs!$O$15:$O$25,MATCH('Cash Flows - Outlier'!CC$2,Inputs!$L$15:$L$25))/12),0)</f>
        <v/>
      </c>
      <c r="CD23" s="982">
        <f>IFERROR(CC23*(1+INDEX(Inputs!$O$15:$O$25,MATCH('Cash Flows - Outlier'!CD$2,Inputs!$L$15:$L$25))/12),0)</f>
        <v/>
      </c>
      <c r="CE23" s="982">
        <f>IFERROR(CD23*(1+INDEX(Inputs!$O$15:$O$25,MATCH('Cash Flows - Outlier'!CE$2,Inputs!$L$15:$L$25))/12),0)</f>
        <v/>
      </c>
      <c r="CF23" s="982">
        <f>IFERROR(CE23*(1+INDEX(Inputs!$O$15:$O$25,MATCH('Cash Flows - Outlier'!CF$2,Inputs!$L$15:$L$25))/12),0)</f>
        <v/>
      </c>
      <c r="CG23" s="982">
        <f>IFERROR(CF23*(1+INDEX(Inputs!$O$15:$O$25,MATCH('Cash Flows - Outlier'!CG$2,Inputs!$L$15:$L$25))/12),0)</f>
        <v/>
      </c>
      <c r="CH23" s="982">
        <f>IFERROR(CG23*(1+INDEX(Inputs!$O$15:$O$25,MATCH('Cash Flows - Outlier'!CH$2,Inputs!$L$15:$L$25))/12),0)</f>
        <v/>
      </c>
      <c r="CI23" s="982">
        <f>IFERROR(CH23*(1+INDEX(Inputs!$O$15:$O$25,MATCH('Cash Flows - Outlier'!CI$2,Inputs!$L$15:$L$25))/12),0)</f>
        <v/>
      </c>
      <c r="CJ23" s="982">
        <f>IFERROR(CI23*(1+INDEX(Inputs!$O$15:$O$25,MATCH('Cash Flows - Outlier'!CJ$2,Inputs!$L$15:$L$25))/12),0)</f>
        <v/>
      </c>
      <c r="CK23" s="982">
        <f>IFERROR(CJ23*(1+INDEX(Inputs!$O$15:$O$25,MATCH('Cash Flows - Outlier'!CK$2,Inputs!$L$15:$L$25))/12),0)</f>
        <v/>
      </c>
      <c r="CL23" s="982">
        <f>IFERROR(CK23*(1+INDEX(Inputs!$O$15:$O$25,MATCH('Cash Flows - Outlier'!CL$2,Inputs!$L$15:$L$25))/12),0)</f>
        <v/>
      </c>
      <c r="CM23" s="982">
        <f>IFERROR(CL23*(1+INDEX(Inputs!$O$15:$O$25,MATCH('Cash Flows - Outlier'!CM$2,Inputs!$L$15:$L$25))/12),0)</f>
        <v/>
      </c>
      <c r="CN23" s="982">
        <f>IFERROR(CM23*(1+INDEX(Inputs!$O$15:$O$25,MATCH('Cash Flows - Outlier'!CN$2,Inputs!$L$15:$L$25))/12),0)</f>
        <v/>
      </c>
      <c r="CO23" s="982">
        <f>IFERROR(CN23*(1+INDEX(Inputs!$O$15:$O$25,MATCH('Cash Flows - Outlier'!CO$2,Inputs!$L$15:$L$25))/12),0)</f>
        <v/>
      </c>
      <c r="CP23" s="982">
        <f>IFERROR(CO23*(1+INDEX(Inputs!$O$15:$O$25,MATCH('Cash Flows - Outlier'!CP$2,Inputs!$L$15:$L$25))/12),0)</f>
        <v/>
      </c>
      <c r="CQ23" s="982">
        <f>IFERROR(CP23*(1+INDEX(Inputs!$O$15:$O$25,MATCH('Cash Flows - Outlier'!CQ$2,Inputs!$L$15:$L$25))/12),0)</f>
        <v/>
      </c>
      <c r="CR23" s="982">
        <f>IFERROR(CQ23*(1+INDEX(Inputs!$O$15:$O$25,MATCH('Cash Flows - Outlier'!CR$2,Inputs!$L$15:$L$25))/12),0)</f>
        <v/>
      </c>
      <c r="CS23" s="982">
        <f>IFERROR(CR23*(1+INDEX(Inputs!$O$15:$O$25,MATCH('Cash Flows - Outlier'!CS$2,Inputs!$L$15:$L$25))/12),0)</f>
        <v/>
      </c>
      <c r="CT23" s="982">
        <f>IFERROR(CS23*(1+INDEX(Inputs!$O$15:$O$25,MATCH('Cash Flows - Outlier'!CT$2,Inputs!$L$15:$L$25))/12),0)</f>
        <v/>
      </c>
      <c r="CU23" s="982">
        <f>IFERROR(CT23*(1+INDEX(Inputs!$O$15:$O$25,MATCH('Cash Flows - Outlier'!CU$2,Inputs!$L$15:$L$25))/12),0)</f>
        <v/>
      </c>
      <c r="CV23" s="982">
        <f>IFERROR(CU23*(1+INDEX(Inputs!$O$15:$O$25,MATCH('Cash Flows - Outlier'!CV$2,Inputs!$L$15:$L$25))/12),0)</f>
        <v/>
      </c>
      <c r="CW23" s="982">
        <f>IFERROR(CV23*(1+INDEX(Inputs!$O$15:$O$25,MATCH('Cash Flows - Outlier'!CW$2,Inputs!$L$15:$L$25))/12),0)</f>
        <v/>
      </c>
      <c r="CX23" s="982">
        <f>IFERROR(CW23*(1+INDEX(Inputs!$O$15:$O$25,MATCH('Cash Flows - Outlier'!CX$2,Inputs!$L$15:$L$25))/12),0)</f>
        <v/>
      </c>
      <c r="CY23" s="982">
        <f>IFERROR(CX23*(1+INDEX(Inputs!$O$15:$O$25,MATCH('Cash Flows - Outlier'!CY$2,Inputs!$L$15:$L$25))/12),0)</f>
        <v/>
      </c>
      <c r="CZ23" s="982">
        <f>IFERROR(CY23*(1+INDEX(Inputs!$O$15:$O$25,MATCH('Cash Flows - Outlier'!CZ$2,Inputs!$L$15:$L$25))/12),0)</f>
        <v/>
      </c>
      <c r="DA23" s="982">
        <f>IFERROR(CZ23*(1+INDEX(Inputs!$O$15:$O$25,MATCH('Cash Flows - Outlier'!DA$2,Inputs!$L$15:$L$25))/12),0)</f>
        <v/>
      </c>
      <c r="DB23" s="982">
        <f>IFERROR(DA23*(1+INDEX(Inputs!$O$15:$O$25,MATCH('Cash Flows - Outlier'!DB$2,Inputs!$L$15:$L$25))/12),0)</f>
        <v/>
      </c>
      <c r="DC23" s="982">
        <f>IFERROR(DB23*(1+INDEX(Inputs!$O$15:$O$25,MATCH('Cash Flows - Outlier'!DC$2,Inputs!$L$15:$L$25))/12),0)</f>
        <v/>
      </c>
      <c r="DD23" s="982">
        <f>IFERROR(DC23*(1+INDEX(Inputs!$O$15:$O$25,MATCH('Cash Flows - Outlier'!DD$2,Inputs!$L$15:$L$25))/12),0)</f>
        <v/>
      </c>
      <c r="DE23" s="982">
        <f>IFERROR(DD23*(1+INDEX(Inputs!$O$15:$O$25,MATCH('Cash Flows - Outlier'!DE$2,Inputs!$L$15:$L$25))/12),0)</f>
        <v/>
      </c>
      <c r="DF23" s="982">
        <f>IFERROR(DE23*(1+INDEX(Inputs!$O$15:$O$25,MATCH('Cash Flows - Outlier'!DF$2,Inputs!$L$15:$L$25))/12),0)</f>
        <v/>
      </c>
      <c r="DG23" s="982">
        <f>IFERROR(DF23*(1+INDEX(Inputs!$O$15:$O$25,MATCH('Cash Flows - Outlier'!DG$2,Inputs!$L$15:$L$25))/12),0)</f>
        <v/>
      </c>
      <c r="DH23" s="982">
        <f>IFERROR(DG23*(1+INDEX(Inputs!$O$15:$O$25,MATCH('Cash Flows - Outlier'!DH$2,Inputs!$L$15:$L$25))/12),0)</f>
        <v/>
      </c>
      <c r="DI23" s="982">
        <f>IFERROR(DH23*(1+INDEX(Inputs!$O$15:$O$25,MATCH('Cash Flows - Outlier'!DI$2,Inputs!$L$15:$L$25))/12),0)</f>
        <v/>
      </c>
      <c r="DJ23" s="982">
        <f>IFERROR(DI23*(1+INDEX(Inputs!$O$15:$O$25,MATCH('Cash Flows - Outlier'!DJ$2,Inputs!$L$15:$L$25))/12),0)</f>
        <v/>
      </c>
      <c r="DK23" s="982">
        <f>IFERROR(DJ23*(1+INDEX(Inputs!$O$15:$O$25,MATCH('Cash Flows - Outlier'!DK$2,Inputs!$L$15:$L$25))/12),0)</f>
        <v/>
      </c>
      <c r="DL23" s="982">
        <f>IFERROR(DK23*(1+INDEX(Inputs!$O$15:$O$25,MATCH('Cash Flows - Outlier'!DL$2,Inputs!$L$15:$L$25))/12),0)</f>
        <v/>
      </c>
      <c r="DM23" s="982">
        <f>IFERROR(DL23*(1+INDEX(Inputs!$O$15:$O$25,MATCH('Cash Flows - Outlier'!DM$2,Inputs!$L$15:$L$25))/12),0)</f>
        <v/>
      </c>
      <c r="DN23" s="982">
        <f>IFERROR(DM23*(1+INDEX(Inputs!$O$15:$O$25,MATCH('Cash Flows - Outlier'!DN$2,Inputs!$L$15:$L$25))/12),0)</f>
        <v/>
      </c>
      <c r="DO23" s="982">
        <f>IFERROR(DN23*(1+INDEX(Inputs!$O$15:$O$25,MATCH('Cash Flows - Outlier'!DO$2,Inputs!$L$15:$L$25))/12),0)</f>
        <v/>
      </c>
      <c r="DP23" s="982">
        <f>IFERROR(DO23*(1+INDEX(Inputs!$O$15:$O$25,MATCH('Cash Flows - Outlier'!DP$2,Inputs!$L$15:$L$25))/12),0)</f>
        <v/>
      </c>
      <c r="DQ23" s="982">
        <f>IFERROR(DP23*(1+INDEX(Inputs!$O$15:$O$25,MATCH('Cash Flows - Outlier'!DQ$2,Inputs!$L$15:$L$25))/12),0)</f>
        <v/>
      </c>
      <c r="DR23" s="982">
        <f>IFERROR(DQ23*(1+INDEX(Inputs!$O$15:$O$25,MATCH('Cash Flows - Outlier'!DR$2,Inputs!$L$15:$L$25))/12),0)</f>
        <v/>
      </c>
      <c r="DS23" s="982">
        <f>IFERROR(DR23*(1+INDEX(Inputs!$O$15:$O$25,MATCH('Cash Flows - Outlier'!DS$2,Inputs!$L$15:$L$25))/12),0)</f>
        <v/>
      </c>
      <c r="DT23" s="982">
        <f>IFERROR(DS23*(1+INDEX(Inputs!$O$15:$O$25,MATCH('Cash Flows - Outlier'!DT$2,Inputs!$L$15:$L$25))/12),0)</f>
        <v/>
      </c>
      <c r="DU23" s="982">
        <f>IFERROR(DT23*(1+INDEX(Inputs!$O$15:$O$25,MATCH('Cash Flows - Outlier'!DU$2,Inputs!$L$15:$L$25))/12),0)</f>
        <v/>
      </c>
      <c r="DV23" s="982">
        <f>IFERROR(DU23*(1+INDEX(Inputs!$O$15:$O$25,MATCH('Cash Flows - Outlier'!DV$2,Inputs!$L$15:$L$25))/12),0)</f>
        <v/>
      </c>
      <c r="DW23" s="982">
        <f>IFERROR(DV23*(1+INDEX(Inputs!$O$15:$O$25,MATCH('Cash Flows - Outlier'!DW$2,Inputs!$L$15:$L$25))/12),0)</f>
        <v/>
      </c>
      <c r="DX23" s="982">
        <f>IFERROR(DW23*(1+INDEX(Inputs!$O$15:$O$25,MATCH('Cash Flows - Outlier'!DX$2,Inputs!$L$15:$L$25))/12),0)</f>
        <v/>
      </c>
      <c r="DY23" s="982">
        <f>IFERROR(DX23*(1+INDEX(Inputs!$O$15:$O$25,MATCH('Cash Flows - Outlier'!DY$2,Inputs!$L$15:$L$25))/12),0)</f>
        <v/>
      </c>
      <c r="DZ23" s="982">
        <f>IFERROR(DY23*(1+INDEX(Inputs!$O$15:$O$25,MATCH('Cash Flows - Outlier'!DZ$2,Inputs!$L$15:$L$25))/12),0)</f>
        <v/>
      </c>
      <c r="EA23" s="982">
        <f>IFERROR(DZ23*(1+INDEX(Inputs!$O$15:$O$25,MATCH('Cash Flows - Outlier'!EA$2,Inputs!$L$15:$L$25))/12),0)</f>
        <v/>
      </c>
      <c r="EB23" s="982">
        <f>IFERROR(EA23*(1+INDEX(Inputs!$O$15:$O$25,MATCH('Cash Flows - Outlier'!EB$2,Inputs!$L$15:$L$25))/12),0)</f>
        <v/>
      </c>
      <c r="EC23" s="982">
        <f>IFERROR(EB23*(1+INDEX(Inputs!$O$15:$O$25,MATCH('Cash Flows - Outlier'!EC$2,Inputs!$L$15:$L$25))/12),0)</f>
        <v/>
      </c>
      <c r="ED23" s="982">
        <f>IFERROR(EC23*(1+INDEX(Inputs!$O$15:$O$25,MATCH('Cash Flows - Outlier'!ED$2,Inputs!$L$15:$L$25))/12),0)</f>
        <v/>
      </c>
      <c r="EE23" s="982">
        <f>IFERROR(ED23*(1+INDEX(Inputs!$O$15:$O$25,MATCH('Cash Flows - Outlier'!EE$2,Inputs!$L$15:$L$25))/12),0)</f>
        <v/>
      </c>
      <c r="EF23" s="982">
        <f>IFERROR(EE23*(1+INDEX(Inputs!$O$15:$O$25,MATCH('Cash Flows - Outlier'!EF$2,Inputs!$L$15:$L$25))/12),0)</f>
        <v/>
      </c>
      <c r="EG23" s="982">
        <f>IFERROR(EF23*(1+INDEX(Inputs!$O$15:$O$25,MATCH('Cash Flows - Outlier'!EG$2,Inputs!$L$15:$L$25))/12),0)</f>
        <v/>
      </c>
      <c r="EH23" s="982">
        <f>IFERROR(EG23*(1+INDEX(Inputs!$O$15:$O$25,MATCH('Cash Flows - Outlier'!EH$2,Inputs!$L$15:$L$25))/12),0)</f>
        <v/>
      </c>
      <c r="EI23" s="982">
        <f>IFERROR(EH23*(1+INDEX(Inputs!$O$15:$O$25,MATCH('Cash Flows - Outlier'!EI$2,Inputs!$L$15:$L$25))/12),0)</f>
        <v/>
      </c>
      <c r="EJ23" s="982">
        <f>IFERROR(EI23*(1+INDEX(Inputs!$O$15:$O$25,MATCH('Cash Flows - Outlier'!EJ$2,Inputs!$L$15:$L$25))/12),0)</f>
        <v/>
      </c>
      <c r="EK23" s="982">
        <f>IFERROR(EJ23*(1+INDEX(Inputs!$O$15:$O$25,MATCH('Cash Flows - Outlier'!EK$2,Inputs!$L$15:$L$25))/12),0)</f>
        <v/>
      </c>
      <c r="EL23" s="982">
        <f>IFERROR(EK23*(1+INDEX(Inputs!$O$15:$O$25,MATCH('Cash Flows - Outlier'!EL$2,Inputs!$L$15:$L$25))/12),0)</f>
        <v/>
      </c>
      <c r="EM23" s="982">
        <f>IFERROR(EL23*(1+INDEX(Inputs!$O$15:$O$25,MATCH('Cash Flows - Outlier'!EM$2,Inputs!$L$15:$L$25))/12),0)</f>
        <v/>
      </c>
      <c r="EN23" s="982">
        <f>IFERROR(EM23*(1+INDEX(Inputs!$O$15:$O$25,MATCH('Cash Flows - Outlier'!EN$2,Inputs!$L$15:$L$25))/12),0)</f>
        <v/>
      </c>
      <c r="EO23" s="982">
        <f>IFERROR(EN23*(1+INDEX(Inputs!$O$15:$O$25,MATCH('Cash Flows - Outlier'!EO$2,Inputs!$L$15:$L$25))/12),0)</f>
        <v/>
      </c>
      <c r="EP23" s="982">
        <f>IFERROR(EO23*(1+INDEX(Inputs!$O$15:$O$25,MATCH('Cash Flows - Outlier'!EP$2,Inputs!$L$15:$L$25))/12),0)</f>
        <v/>
      </c>
      <c r="EQ23" s="982">
        <f>IFERROR(EP23*(1+INDEX(Inputs!$O$15:$O$25,MATCH('Cash Flows - Outlier'!EQ$2,Inputs!$L$15:$L$25))/12),0)</f>
        <v/>
      </c>
      <c r="ER23" s="982">
        <f>IFERROR(EQ23*(1+INDEX(Inputs!$O$15:$O$25,MATCH('Cash Flows - Outlier'!ER$2,Inputs!$L$15:$L$25))/12),0)</f>
        <v/>
      </c>
      <c r="ES23" s="982">
        <f>IFERROR(ER23*(1+INDEX(Inputs!$O$15:$O$25,MATCH('Cash Flows - Outlier'!ES$2,Inputs!$L$15:$L$25))/12),0)</f>
        <v/>
      </c>
      <c r="ET23" s="982">
        <f>IFERROR(ES23*(1+INDEX(Inputs!$O$15:$O$25,MATCH('Cash Flows - Outlier'!ET$2,Inputs!$L$15:$L$25))/12),0)</f>
        <v/>
      </c>
      <c r="EU23" s="982">
        <f>IFERROR(ET23*(1+INDEX(Inputs!$O$15:$O$25,MATCH('Cash Flows - Outlier'!EU$2,Inputs!$L$15:$L$25))/12),0)</f>
        <v/>
      </c>
      <c r="EV23" s="982">
        <f>IFERROR(EU23*(1+INDEX(Inputs!$O$15:$O$25,MATCH('Cash Flows - Outlier'!EV$2,Inputs!$L$15:$L$25))/12),0)</f>
        <v/>
      </c>
    </row>
    <row r="24" ht="15.75" customHeight="1" s="546">
      <c r="C24" s="972">
        <f>R24</f>
        <v/>
      </c>
      <c r="D24" s="973" t="n"/>
      <c r="E24" s="974">
        <f>Inputs!I26*Units</f>
        <v/>
      </c>
      <c r="F24" s="975" t="n"/>
      <c r="G24" s="975">
        <f>SUMIFS($U24:$EW24,$U$2:$EW$2,G$2)</f>
        <v/>
      </c>
      <c r="H24" s="975">
        <f>SUMIFS($U24:$EW24,$U$2:$EW$2,H$2)</f>
        <v/>
      </c>
      <c r="I24" s="975">
        <f>SUMIFS($U24:$EW24,$U$2:$EW$2,I$2)</f>
        <v/>
      </c>
      <c r="J24" s="975">
        <f>SUMIFS($U24:$EW24,$U$2:$EW$2,J$2)</f>
        <v/>
      </c>
      <c r="K24" s="975">
        <f>SUMIFS($U24:$EW24,$U$2:$EW$2,K$2)</f>
        <v/>
      </c>
      <c r="L24" s="975">
        <f>SUMIFS($U24:$EW24,$U$2:$EW$2,L$2)</f>
        <v/>
      </c>
      <c r="M24" s="975">
        <f>SUMIFS($U24:$EW24,$U$2:$EW$2,M$2)</f>
        <v/>
      </c>
      <c r="N24" s="975">
        <f>SUMIFS($U24:$EW24,$U$2:$EW$2,N$2)</f>
        <v/>
      </c>
      <c r="O24" s="975">
        <f>SUMIFS($U24:$EW24,$U$2:$EW$2,O$2)</f>
        <v/>
      </c>
      <c r="P24" s="976">
        <f>SUMIFS($U24:$EW24,$U$2:$EW$2,P$2)</f>
        <v/>
      </c>
      <c r="R24" s="759">
        <f>Inputs!G26</f>
        <v/>
      </c>
      <c r="U24" s="983">
        <f>Inputs!J26</f>
        <v/>
      </c>
      <c r="V24" s="983">
        <f>IFERROR(U24*(1+INDEX(Inputs!$O$15:$O$25,MATCH('Cash Flows - Outlier'!V$2,Inputs!$L$15:$L$25))/12),0)</f>
        <v/>
      </c>
      <c r="W24" s="983">
        <f>IFERROR(V24*(1+INDEX(Inputs!$O$15:$O$25,MATCH('Cash Flows - Outlier'!W$2,Inputs!$L$15:$L$25))/12),0)</f>
        <v/>
      </c>
      <c r="X24" s="983">
        <f>IFERROR(W24*(1+INDEX(Inputs!$O$15:$O$25,MATCH('Cash Flows - Outlier'!X$2,Inputs!$L$15:$L$25))/12),0)</f>
        <v/>
      </c>
      <c r="Y24" s="983">
        <f>IFERROR(X24*(1+INDEX(Inputs!$O$15:$O$25,MATCH('Cash Flows - Outlier'!Y$2,Inputs!$L$15:$L$25))/12),0)</f>
        <v/>
      </c>
      <c r="Z24" s="983">
        <f>IFERROR(Y24*(1+INDEX(Inputs!$O$15:$O$25,MATCH('Cash Flows - Outlier'!Z$2,Inputs!$L$15:$L$25))/12),0)</f>
        <v/>
      </c>
      <c r="AA24" s="983">
        <f>IFERROR(Z24*(1+INDEX(Inputs!$O$15:$O$25,MATCH('Cash Flows - Outlier'!AA$2,Inputs!$L$15:$L$25))/12),0)</f>
        <v/>
      </c>
      <c r="AB24" s="983">
        <f>IFERROR(AA24*(1+INDEX(Inputs!$O$15:$O$25,MATCH('Cash Flows - Outlier'!AB$2,Inputs!$L$15:$L$25))/12),0)</f>
        <v/>
      </c>
      <c r="AC24" s="983">
        <f>IFERROR(AB24*(1+INDEX(Inputs!$O$15:$O$25,MATCH('Cash Flows - Outlier'!AC$2,Inputs!$L$15:$L$25))/12),0)</f>
        <v/>
      </c>
      <c r="AD24" s="983">
        <f>IFERROR(AC24*(1+INDEX(Inputs!$O$15:$O$25,MATCH('Cash Flows - Outlier'!AD$2,Inputs!$L$15:$L$25))/12),0)</f>
        <v/>
      </c>
      <c r="AE24" s="983">
        <f>IFERROR(AD24*(1+INDEX(Inputs!$O$15:$O$25,MATCH('Cash Flows - Outlier'!AE$2,Inputs!$L$15:$L$25))/12),0)</f>
        <v/>
      </c>
      <c r="AF24" s="983">
        <f>IFERROR(AE24*(1+INDEX(Inputs!$O$15:$O$25,MATCH('Cash Flows - Outlier'!AF$2,Inputs!$L$15:$L$25))/12),0)</f>
        <v/>
      </c>
      <c r="AG24" s="983">
        <f>IFERROR(AF24*(1+INDEX(Inputs!$O$15:$O$25,MATCH('Cash Flows - Outlier'!AG$2,Inputs!$L$15:$L$25))/12),0)</f>
        <v/>
      </c>
      <c r="AH24" s="983">
        <f>IFERROR(AG24*(1+INDEX(Inputs!$O$15:$O$25,MATCH('Cash Flows - Outlier'!AH$2,Inputs!$L$15:$L$25))/12),0)</f>
        <v/>
      </c>
      <c r="AI24" s="983">
        <f>IFERROR(AH24*(1+INDEX(Inputs!$O$15:$O$25,MATCH('Cash Flows - Outlier'!AI$2,Inputs!$L$15:$L$25))/12),0)</f>
        <v/>
      </c>
      <c r="AJ24" s="983">
        <f>IFERROR(AI24*(1+INDEX(Inputs!$O$15:$O$25,MATCH('Cash Flows - Outlier'!AJ$2,Inputs!$L$15:$L$25))/12),0)</f>
        <v/>
      </c>
      <c r="AK24" s="983">
        <f>IFERROR(AJ24*(1+INDEX(Inputs!$O$15:$O$25,MATCH('Cash Flows - Outlier'!AK$2,Inputs!$L$15:$L$25))/12),0)</f>
        <v/>
      </c>
      <c r="AL24" s="983">
        <f>IFERROR(AK24*(1+INDEX(Inputs!$O$15:$O$25,MATCH('Cash Flows - Outlier'!AL$2,Inputs!$L$15:$L$25))/12),0)</f>
        <v/>
      </c>
      <c r="AM24" s="983">
        <f>IFERROR(AL24*(1+INDEX(Inputs!$O$15:$O$25,MATCH('Cash Flows - Outlier'!AM$2,Inputs!$L$15:$L$25))/12),0)</f>
        <v/>
      </c>
      <c r="AN24" s="983">
        <f>IFERROR(AM24*(1+INDEX(Inputs!$O$15:$O$25,MATCH('Cash Flows - Outlier'!AN$2,Inputs!$L$15:$L$25))/12),0)</f>
        <v/>
      </c>
      <c r="AO24" s="983">
        <f>IFERROR(AN24*(1+INDEX(Inputs!$O$15:$O$25,MATCH('Cash Flows - Outlier'!AO$2,Inputs!$L$15:$L$25))/12),0)</f>
        <v/>
      </c>
      <c r="AP24" s="983">
        <f>IFERROR(AO24*(1+INDEX(Inputs!$O$15:$O$25,MATCH('Cash Flows - Outlier'!AP$2,Inputs!$L$15:$L$25))/12),0)</f>
        <v/>
      </c>
      <c r="AQ24" s="983">
        <f>IFERROR(AP24*(1+INDEX(Inputs!$O$15:$O$25,MATCH('Cash Flows - Outlier'!AQ$2,Inputs!$L$15:$L$25))/12),0)</f>
        <v/>
      </c>
      <c r="AR24" s="983">
        <f>IFERROR(AQ24*(1+INDEX(Inputs!$O$15:$O$25,MATCH('Cash Flows - Outlier'!AR$2,Inputs!$L$15:$L$25))/12),0)</f>
        <v/>
      </c>
      <c r="AS24" s="983">
        <f>IFERROR(AR24*(1+INDEX(Inputs!$O$15:$O$25,MATCH('Cash Flows - Outlier'!AS$2,Inputs!$L$15:$L$25))/12),0)</f>
        <v/>
      </c>
      <c r="AT24" s="983">
        <f>IFERROR(AS24*(1+INDEX(Inputs!$O$15:$O$25,MATCH('Cash Flows - Outlier'!AT$2,Inputs!$L$15:$L$25))/12),0)</f>
        <v/>
      </c>
      <c r="AU24" s="983">
        <f>IFERROR(AT24*(1+INDEX(Inputs!$O$15:$O$25,MATCH('Cash Flows - Outlier'!AU$2,Inputs!$L$15:$L$25))/12),0)</f>
        <v/>
      </c>
      <c r="AV24" s="983">
        <f>IFERROR(AU24*(1+INDEX(Inputs!$O$15:$O$25,MATCH('Cash Flows - Outlier'!AV$2,Inputs!$L$15:$L$25))/12),0)</f>
        <v/>
      </c>
      <c r="AW24" s="983">
        <f>IFERROR(AV24*(1+INDEX(Inputs!$O$15:$O$25,MATCH('Cash Flows - Outlier'!AW$2,Inputs!$L$15:$L$25))/12),0)</f>
        <v/>
      </c>
      <c r="AX24" s="983">
        <f>IFERROR(AW24*(1+INDEX(Inputs!$O$15:$O$25,MATCH('Cash Flows - Outlier'!AX$2,Inputs!$L$15:$L$25))/12),0)</f>
        <v/>
      </c>
      <c r="AY24" s="983">
        <f>IFERROR(AX24*(1+INDEX(Inputs!$O$15:$O$25,MATCH('Cash Flows - Outlier'!AY$2,Inputs!$L$15:$L$25))/12),0)</f>
        <v/>
      </c>
      <c r="AZ24" s="983">
        <f>IFERROR(AY24*(1+INDEX(Inputs!$O$15:$O$25,MATCH('Cash Flows - Outlier'!AZ$2,Inputs!$L$15:$L$25))/12),0)</f>
        <v/>
      </c>
      <c r="BA24" s="983">
        <f>IFERROR(AZ24*(1+INDEX(Inputs!$O$15:$O$25,MATCH('Cash Flows - Outlier'!BA$2,Inputs!$L$15:$L$25))/12),0)</f>
        <v/>
      </c>
      <c r="BB24" s="983">
        <f>IFERROR(BA24*(1+INDEX(Inputs!$O$15:$O$25,MATCH('Cash Flows - Outlier'!BB$2,Inputs!$L$15:$L$25))/12),0)</f>
        <v/>
      </c>
      <c r="BC24" s="983">
        <f>IFERROR(BB24*(1+INDEX(Inputs!$O$15:$O$25,MATCH('Cash Flows - Outlier'!BC$2,Inputs!$L$15:$L$25))/12),0)</f>
        <v/>
      </c>
      <c r="BD24" s="983">
        <f>IFERROR(BC24*(1+INDEX(Inputs!$O$15:$O$25,MATCH('Cash Flows - Outlier'!BD$2,Inputs!$L$15:$L$25))/12),0)</f>
        <v/>
      </c>
      <c r="BE24" s="983">
        <f>IFERROR(BD24*(1+INDEX(Inputs!$O$15:$O$25,MATCH('Cash Flows - Outlier'!BE$2,Inputs!$L$15:$L$25))/12),0)</f>
        <v/>
      </c>
      <c r="BF24" s="983">
        <f>IFERROR(BE24*(1+INDEX(Inputs!$O$15:$O$25,MATCH('Cash Flows - Outlier'!BF$2,Inputs!$L$15:$L$25))/12),0)</f>
        <v/>
      </c>
      <c r="BG24" s="983">
        <f>IFERROR(BF24*(1+INDEX(Inputs!$O$15:$O$25,MATCH('Cash Flows - Outlier'!BG$2,Inputs!$L$15:$L$25))/12),0)</f>
        <v/>
      </c>
      <c r="BH24" s="983">
        <f>IFERROR(BG24*(1+INDEX(Inputs!$O$15:$O$25,MATCH('Cash Flows - Outlier'!BH$2,Inputs!$L$15:$L$25))/12),0)</f>
        <v/>
      </c>
      <c r="BI24" s="983">
        <f>IFERROR(BH24*(1+INDEX(Inputs!$O$15:$O$25,MATCH('Cash Flows - Outlier'!BI$2,Inputs!$L$15:$L$25))/12),0)</f>
        <v/>
      </c>
      <c r="BJ24" s="983">
        <f>IFERROR(BI24*(1+INDEX(Inputs!$O$15:$O$25,MATCH('Cash Flows - Outlier'!BJ$2,Inputs!$L$15:$L$25))/12),0)</f>
        <v/>
      </c>
      <c r="BK24" s="983">
        <f>IFERROR(BJ24*(1+INDEX(Inputs!$O$15:$O$25,MATCH('Cash Flows - Outlier'!BK$2,Inputs!$L$15:$L$25))/12),0)</f>
        <v/>
      </c>
      <c r="BL24" s="983">
        <f>IFERROR(BK24*(1+INDEX(Inputs!$O$15:$O$25,MATCH('Cash Flows - Outlier'!BL$2,Inputs!$L$15:$L$25))/12),0)</f>
        <v/>
      </c>
      <c r="BM24" s="983">
        <f>IFERROR(BL24*(1+INDEX(Inputs!$O$15:$O$25,MATCH('Cash Flows - Outlier'!BM$2,Inputs!$L$15:$L$25))/12),0)</f>
        <v/>
      </c>
      <c r="BN24" s="983">
        <f>IFERROR(BM24*(1+INDEX(Inputs!$O$15:$O$25,MATCH('Cash Flows - Outlier'!BN$2,Inputs!$L$15:$L$25))/12),0)</f>
        <v/>
      </c>
      <c r="BO24" s="983">
        <f>IFERROR(BN24*(1+INDEX(Inputs!$O$15:$O$25,MATCH('Cash Flows - Outlier'!BO$2,Inputs!$L$15:$L$25))/12),0)</f>
        <v/>
      </c>
      <c r="BP24" s="983">
        <f>IFERROR(BO24*(1+INDEX(Inputs!$O$15:$O$25,MATCH('Cash Flows - Outlier'!BP$2,Inputs!$L$15:$L$25))/12),0)</f>
        <v/>
      </c>
      <c r="BQ24" s="983">
        <f>IFERROR(BP24*(1+INDEX(Inputs!$O$15:$O$25,MATCH('Cash Flows - Outlier'!BQ$2,Inputs!$L$15:$L$25))/12),0)</f>
        <v/>
      </c>
      <c r="BR24" s="983">
        <f>IFERROR(BQ24*(1+INDEX(Inputs!$O$15:$O$25,MATCH('Cash Flows - Outlier'!BR$2,Inputs!$L$15:$L$25))/12),0)</f>
        <v/>
      </c>
      <c r="BS24" s="983">
        <f>IFERROR(BR24*(1+INDEX(Inputs!$O$15:$O$25,MATCH('Cash Flows - Outlier'!BS$2,Inputs!$L$15:$L$25))/12),0)</f>
        <v/>
      </c>
      <c r="BT24" s="983">
        <f>IFERROR(BS24*(1+INDEX(Inputs!$O$15:$O$25,MATCH('Cash Flows - Outlier'!BT$2,Inputs!$L$15:$L$25))/12),0)</f>
        <v/>
      </c>
      <c r="BU24" s="983">
        <f>IFERROR(BT24*(1+INDEX(Inputs!$O$15:$O$25,MATCH('Cash Flows - Outlier'!BU$2,Inputs!$L$15:$L$25))/12),0)</f>
        <v/>
      </c>
      <c r="BV24" s="983">
        <f>IFERROR(BU24*(1+INDEX(Inputs!$O$15:$O$25,MATCH('Cash Flows - Outlier'!BV$2,Inputs!$L$15:$L$25))/12),0)</f>
        <v/>
      </c>
      <c r="BW24" s="983">
        <f>IFERROR(BV24*(1+INDEX(Inputs!$O$15:$O$25,MATCH('Cash Flows - Outlier'!BW$2,Inputs!$L$15:$L$25))/12),0)</f>
        <v/>
      </c>
      <c r="BX24" s="983">
        <f>IFERROR(BW24*(1+INDEX(Inputs!$O$15:$O$25,MATCH('Cash Flows - Outlier'!BX$2,Inputs!$L$15:$L$25))/12),0)</f>
        <v/>
      </c>
      <c r="BY24" s="983">
        <f>IFERROR(BX24*(1+INDEX(Inputs!$O$15:$O$25,MATCH('Cash Flows - Outlier'!BY$2,Inputs!$L$15:$L$25))/12),0)</f>
        <v/>
      </c>
      <c r="BZ24" s="983">
        <f>IFERROR(BY24*(1+INDEX(Inputs!$O$15:$O$25,MATCH('Cash Flows - Outlier'!BZ$2,Inputs!$L$15:$L$25))/12),0)</f>
        <v/>
      </c>
      <c r="CA24" s="983">
        <f>IFERROR(BZ24*(1+INDEX(Inputs!$O$15:$O$25,MATCH('Cash Flows - Outlier'!CA$2,Inputs!$L$15:$L$25))/12),0)</f>
        <v/>
      </c>
      <c r="CB24" s="983">
        <f>IFERROR(CA24*(1+INDEX(Inputs!$O$15:$O$25,MATCH('Cash Flows - Outlier'!CB$2,Inputs!$L$15:$L$25))/12),0)</f>
        <v/>
      </c>
      <c r="CC24" s="983">
        <f>IFERROR(CB24*(1+INDEX(Inputs!$O$15:$O$25,MATCH('Cash Flows - Outlier'!CC$2,Inputs!$L$15:$L$25))/12),0)</f>
        <v/>
      </c>
      <c r="CD24" s="983">
        <f>IFERROR(CC24*(1+INDEX(Inputs!$O$15:$O$25,MATCH('Cash Flows - Outlier'!CD$2,Inputs!$L$15:$L$25))/12),0)</f>
        <v/>
      </c>
      <c r="CE24" s="983">
        <f>IFERROR(CD24*(1+INDEX(Inputs!$O$15:$O$25,MATCH('Cash Flows - Outlier'!CE$2,Inputs!$L$15:$L$25))/12),0)</f>
        <v/>
      </c>
      <c r="CF24" s="983">
        <f>IFERROR(CE24*(1+INDEX(Inputs!$O$15:$O$25,MATCH('Cash Flows - Outlier'!CF$2,Inputs!$L$15:$L$25))/12),0)</f>
        <v/>
      </c>
      <c r="CG24" s="983">
        <f>IFERROR(CF24*(1+INDEX(Inputs!$O$15:$O$25,MATCH('Cash Flows - Outlier'!CG$2,Inputs!$L$15:$L$25))/12),0)</f>
        <v/>
      </c>
      <c r="CH24" s="983">
        <f>IFERROR(CG24*(1+INDEX(Inputs!$O$15:$O$25,MATCH('Cash Flows - Outlier'!CH$2,Inputs!$L$15:$L$25))/12),0)</f>
        <v/>
      </c>
      <c r="CI24" s="983">
        <f>IFERROR(CH24*(1+INDEX(Inputs!$O$15:$O$25,MATCH('Cash Flows - Outlier'!CI$2,Inputs!$L$15:$L$25))/12),0)</f>
        <v/>
      </c>
      <c r="CJ24" s="983">
        <f>IFERROR(CI24*(1+INDEX(Inputs!$O$15:$O$25,MATCH('Cash Flows - Outlier'!CJ$2,Inputs!$L$15:$L$25))/12),0)</f>
        <v/>
      </c>
      <c r="CK24" s="983">
        <f>IFERROR(CJ24*(1+INDEX(Inputs!$O$15:$O$25,MATCH('Cash Flows - Outlier'!CK$2,Inputs!$L$15:$L$25))/12),0)</f>
        <v/>
      </c>
      <c r="CL24" s="983">
        <f>IFERROR(CK24*(1+INDEX(Inputs!$O$15:$O$25,MATCH('Cash Flows - Outlier'!CL$2,Inputs!$L$15:$L$25))/12),0)</f>
        <v/>
      </c>
      <c r="CM24" s="983">
        <f>IFERROR(CL24*(1+INDEX(Inputs!$O$15:$O$25,MATCH('Cash Flows - Outlier'!CM$2,Inputs!$L$15:$L$25))/12),0)</f>
        <v/>
      </c>
      <c r="CN24" s="983">
        <f>IFERROR(CM24*(1+INDEX(Inputs!$O$15:$O$25,MATCH('Cash Flows - Outlier'!CN$2,Inputs!$L$15:$L$25))/12),0)</f>
        <v/>
      </c>
      <c r="CO24" s="983">
        <f>IFERROR(CN24*(1+INDEX(Inputs!$O$15:$O$25,MATCH('Cash Flows - Outlier'!CO$2,Inputs!$L$15:$L$25))/12),0)</f>
        <v/>
      </c>
      <c r="CP24" s="983">
        <f>IFERROR(CO24*(1+INDEX(Inputs!$O$15:$O$25,MATCH('Cash Flows - Outlier'!CP$2,Inputs!$L$15:$L$25))/12),0)</f>
        <v/>
      </c>
      <c r="CQ24" s="983">
        <f>IFERROR(CP24*(1+INDEX(Inputs!$O$15:$O$25,MATCH('Cash Flows - Outlier'!CQ$2,Inputs!$L$15:$L$25))/12),0)</f>
        <v/>
      </c>
      <c r="CR24" s="983">
        <f>IFERROR(CQ24*(1+INDEX(Inputs!$O$15:$O$25,MATCH('Cash Flows - Outlier'!CR$2,Inputs!$L$15:$L$25))/12),0)</f>
        <v/>
      </c>
      <c r="CS24" s="983">
        <f>IFERROR(CR24*(1+INDEX(Inputs!$O$15:$O$25,MATCH('Cash Flows - Outlier'!CS$2,Inputs!$L$15:$L$25))/12),0)</f>
        <v/>
      </c>
      <c r="CT24" s="983">
        <f>IFERROR(CS24*(1+INDEX(Inputs!$O$15:$O$25,MATCH('Cash Flows - Outlier'!CT$2,Inputs!$L$15:$L$25))/12),0)</f>
        <v/>
      </c>
      <c r="CU24" s="983">
        <f>IFERROR(CT24*(1+INDEX(Inputs!$O$15:$O$25,MATCH('Cash Flows - Outlier'!CU$2,Inputs!$L$15:$L$25))/12),0)</f>
        <v/>
      </c>
      <c r="CV24" s="983">
        <f>IFERROR(CU24*(1+INDEX(Inputs!$O$15:$O$25,MATCH('Cash Flows - Outlier'!CV$2,Inputs!$L$15:$L$25))/12),0)</f>
        <v/>
      </c>
      <c r="CW24" s="983">
        <f>IFERROR(CV24*(1+INDEX(Inputs!$O$15:$O$25,MATCH('Cash Flows - Outlier'!CW$2,Inputs!$L$15:$L$25))/12),0)</f>
        <v/>
      </c>
      <c r="CX24" s="983">
        <f>IFERROR(CW24*(1+INDEX(Inputs!$O$15:$O$25,MATCH('Cash Flows - Outlier'!CX$2,Inputs!$L$15:$L$25))/12),0)</f>
        <v/>
      </c>
      <c r="CY24" s="983">
        <f>IFERROR(CX24*(1+INDEX(Inputs!$O$15:$O$25,MATCH('Cash Flows - Outlier'!CY$2,Inputs!$L$15:$L$25))/12),0)</f>
        <v/>
      </c>
      <c r="CZ24" s="983">
        <f>IFERROR(CY24*(1+INDEX(Inputs!$O$15:$O$25,MATCH('Cash Flows - Outlier'!CZ$2,Inputs!$L$15:$L$25))/12),0)</f>
        <v/>
      </c>
      <c r="DA24" s="983">
        <f>IFERROR(CZ24*(1+INDEX(Inputs!$O$15:$O$25,MATCH('Cash Flows - Outlier'!DA$2,Inputs!$L$15:$L$25))/12),0)</f>
        <v/>
      </c>
      <c r="DB24" s="983">
        <f>IFERROR(DA24*(1+INDEX(Inputs!$O$15:$O$25,MATCH('Cash Flows - Outlier'!DB$2,Inputs!$L$15:$L$25))/12),0)</f>
        <v/>
      </c>
      <c r="DC24" s="983">
        <f>IFERROR(DB24*(1+INDEX(Inputs!$O$15:$O$25,MATCH('Cash Flows - Outlier'!DC$2,Inputs!$L$15:$L$25))/12),0)</f>
        <v/>
      </c>
      <c r="DD24" s="983">
        <f>IFERROR(DC24*(1+INDEX(Inputs!$O$15:$O$25,MATCH('Cash Flows - Outlier'!DD$2,Inputs!$L$15:$L$25))/12),0)</f>
        <v/>
      </c>
      <c r="DE24" s="983">
        <f>IFERROR(DD24*(1+INDEX(Inputs!$O$15:$O$25,MATCH('Cash Flows - Outlier'!DE$2,Inputs!$L$15:$L$25))/12),0)</f>
        <v/>
      </c>
      <c r="DF24" s="983">
        <f>IFERROR(DE24*(1+INDEX(Inputs!$O$15:$O$25,MATCH('Cash Flows - Outlier'!DF$2,Inputs!$L$15:$L$25))/12),0)</f>
        <v/>
      </c>
      <c r="DG24" s="983">
        <f>IFERROR(DF24*(1+INDEX(Inputs!$O$15:$O$25,MATCH('Cash Flows - Outlier'!DG$2,Inputs!$L$15:$L$25))/12),0)</f>
        <v/>
      </c>
      <c r="DH24" s="983">
        <f>IFERROR(DG24*(1+INDEX(Inputs!$O$15:$O$25,MATCH('Cash Flows - Outlier'!DH$2,Inputs!$L$15:$L$25))/12),0)</f>
        <v/>
      </c>
      <c r="DI24" s="983">
        <f>IFERROR(DH24*(1+INDEX(Inputs!$O$15:$O$25,MATCH('Cash Flows - Outlier'!DI$2,Inputs!$L$15:$L$25))/12),0)</f>
        <v/>
      </c>
      <c r="DJ24" s="983">
        <f>IFERROR(DI24*(1+INDEX(Inputs!$O$15:$O$25,MATCH('Cash Flows - Outlier'!DJ$2,Inputs!$L$15:$L$25))/12),0)</f>
        <v/>
      </c>
      <c r="DK24" s="983">
        <f>IFERROR(DJ24*(1+INDEX(Inputs!$O$15:$O$25,MATCH('Cash Flows - Outlier'!DK$2,Inputs!$L$15:$L$25))/12),0)</f>
        <v/>
      </c>
      <c r="DL24" s="983">
        <f>IFERROR(DK24*(1+INDEX(Inputs!$O$15:$O$25,MATCH('Cash Flows - Outlier'!DL$2,Inputs!$L$15:$L$25))/12),0)</f>
        <v/>
      </c>
      <c r="DM24" s="983">
        <f>IFERROR(DL24*(1+INDEX(Inputs!$O$15:$O$25,MATCH('Cash Flows - Outlier'!DM$2,Inputs!$L$15:$L$25))/12),0)</f>
        <v/>
      </c>
      <c r="DN24" s="983">
        <f>IFERROR(DM24*(1+INDEX(Inputs!$O$15:$O$25,MATCH('Cash Flows - Outlier'!DN$2,Inputs!$L$15:$L$25))/12),0)</f>
        <v/>
      </c>
      <c r="DO24" s="983">
        <f>IFERROR(DN24*(1+INDEX(Inputs!$O$15:$O$25,MATCH('Cash Flows - Outlier'!DO$2,Inputs!$L$15:$L$25))/12),0)</f>
        <v/>
      </c>
      <c r="DP24" s="983">
        <f>IFERROR(DO24*(1+INDEX(Inputs!$O$15:$O$25,MATCH('Cash Flows - Outlier'!DP$2,Inputs!$L$15:$L$25))/12),0)</f>
        <v/>
      </c>
      <c r="DQ24" s="983">
        <f>IFERROR(DP24*(1+INDEX(Inputs!$O$15:$O$25,MATCH('Cash Flows - Outlier'!DQ$2,Inputs!$L$15:$L$25))/12),0)</f>
        <v/>
      </c>
      <c r="DR24" s="983">
        <f>IFERROR(DQ24*(1+INDEX(Inputs!$O$15:$O$25,MATCH('Cash Flows - Outlier'!DR$2,Inputs!$L$15:$L$25))/12),0)</f>
        <v/>
      </c>
      <c r="DS24" s="983">
        <f>IFERROR(DR24*(1+INDEX(Inputs!$O$15:$O$25,MATCH('Cash Flows - Outlier'!DS$2,Inputs!$L$15:$L$25))/12),0)</f>
        <v/>
      </c>
      <c r="DT24" s="983">
        <f>IFERROR(DS24*(1+INDEX(Inputs!$O$15:$O$25,MATCH('Cash Flows - Outlier'!DT$2,Inputs!$L$15:$L$25))/12),0)</f>
        <v/>
      </c>
      <c r="DU24" s="983">
        <f>IFERROR(DT24*(1+INDEX(Inputs!$O$15:$O$25,MATCH('Cash Flows - Outlier'!DU$2,Inputs!$L$15:$L$25))/12),0)</f>
        <v/>
      </c>
      <c r="DV24" s="983">
        <f>IFERROR(DU24*(1+INDEX(Inputs!$O$15:$O$25,MATCH('Cash Flows - Outlier'!DV$2,Inputs!$L$15:$L$25))/12),0)</f>
        <v/>
      </c>
      <c r="DW24" s="983">
        <f>IFERROR(DV24*(1+INDEX(Inputs!$O$15:$O$25,MATCH('Cash Flows - Outlier'!DW$2,Inputs!$L$15:$L$25))/12),0)</f>
        <v/>
      </c>
      <c r="DX24" s="983">
        <f>IFERROR(DW24*(1+INDEX(Inputs!$O$15:$O$25,MATCH('Cash Flows - Outlier'!DX$2,Inputs!$L$15:$L$25))/12),0)</f>
        <v/>
      </c>
      <c r="DY24" s="983">
        <f>IFERROR(DX24*(1+INDEX(Inputs!$O$15:$O$25,MATCH('Cash Flows - Outlier'!DY$2,Inputs!$L$15:$L$25))/12),0)</f>
        <v/>
      </c>
      <c r="DZ24" s="983">
        <f>IFERROR(DY24*(1+INDEX(Inputs!$O$15:$O$25,MATCH('Cash Flows - Outlier'!DZ$2,Inputs!$L$15:$L$25))/12),0)</f>
        <v/>
      </c>
      <c r="EA24" s="983">
        <f>IFERROR(DZ24*(1+INDEX(Inputs!$O$15:$O$25,MATCH('Cash Flows - Outlier'!EA$2,Inputs!$L$15:$L$25))/12),0)</f>
        <v/>
      </c>
      <c r="EB24" s="983">
        <f>IFERROR(EA24*(1+INDEX(Inputs!$O$15:$O$25,MATCH('Cash Flows - Outlier'!EB$2,Inputs!$L$15:$L$25))/12),0)</f>
        <v/>
      </c>
      <c r="EC24" s="983">
        <f>IFERROR(EB24*(1+INDEX(Inputs!$O$15:$O$25,MATCH('Cash Flows - Outlier'!EC$2,Inputs!$L$15:$L$25))/12),0)</f>
        <v/>
      </c>
      <c r="ED24" s="983">
        <f>IFERROR(EC24*(1+INDEX(Inputs!$O$15:$O$25,MATCH('Cash Flows - Outlier'!ED$2,Inputs!$L$15:$L$25))/12),0)</f>
        <v/>
      </c>
      <c r="EE24" s="983">
        <f>IFERROR(ED24*(1+INDEX(Inputs!$O$15:$O$25,MATCH('Cash Flows - Outlier'!EE$2,Inputs!$L$15:$L$25))/12),0)</f>
        <v/>
      </c>
      <c r="EF24" s="983">
        <f>IFERROR(EE24*(1+INDEX(Inputs!$O$15:$O$25,MATCH('Cash Flows - Outlier'!EF$2,Inputs!$L$15:$L$25))/12),0)</f>
        <v/>
      </c>
      <c r="EG24" s="983">
        <f>IFERROR(EF24*(1+INDEX(Inputs!$O$15:$O$25,MATCH('Cash Flows - Outlier'!EG$2,Inputs!$L$15:$L$25))/12),0)</f>
        <v/>
      </c>
      <c r="EH24" s="983">
        <f>IFERROR(EG24*(1+INDEX(Inputs!$O$15:$O$25,MATCH('Cash Flows - Outlier'!EH$2,Inputs!$L$15:$L$25))/12),0)</f>
        <v/>
      </c>
      <c r="EI24" s="983">
        <f>IFERROR(EH24*(1+INDEX(Inputs!$O$15:$O$25,MATCH('Cash Flows - Outlier'!EI$2,Inputs!$L$15:$L$25))/12),0)</f>
        <v/>
      </c>
      <c r="EJ24" s="983">
        <f>IFERROR(EI24*(1+INDEX(Inputs!$O$15:$O$25,MATCH('Cash Flows - Outlier'!EJ$2,Inputs!$L$15:$L$25))/12),0)</f>
        <v/>
      </c>
      <c r="EK24" s="983">
        <f>IFERROR(EJ24*(1+INDEX(Inputs!$O$15:$O$25,MATCH('Cash Flows - Outlier'!EK$2,Inputs!$L$15:$L$25))/12),0)</f>
        <v/>
      </c>
      <c r="EL24" s="983">
        <f>IFERROR(EK24*(1+INDEX(Inputs!$O$15:$O$25,MATCH('Cash Flows - Outlier'!EL$2,Inputs!$L$15:$L$25))/12),0)</f>
        <v/>
      </c>
      <c r="EM24" s="983">
        <f>IFERROR(EL24*(1+INDEX(Inputs!$O$15:$O$25,MATCH('Cash Flows - Outlier'!EM$2,Inputs!$L$15:$L$25))/12),0)</f>
        <v/>
      </c>
      <c r="EN24" s="983">
        <f>IFERROR(EM24*(1+INDEX(Inputs!$O$15:$O$25,MATCH('Cash Flows - Outlier'!EN$2,Inputs!$L$15:$L$25))/12),0)</f>
        <v/>
      </c>
      <c r="EO24" s="983">
        <f>IFERROR(EN24*(1+INDEX(Inputs!$O$15:$O$25,MATCH('Cash Flows - Outlier'!EO$2,Inputs!$L$15:$L$25))/12),0)</f>
        <v/>
      </c>
      <c r="EP24" s="983">
        <f>IFERROR(EO24*(1+INDEX(Inputs!$O$15:$O$25,MATCH('Cash Flows - Outlier'!EP$2,Inputs!$L$15:$L$25))/12),0)</f>
        <v/>
      </c>
      <c r="EQ24" s="983">
        <f>IFERROR(EP24*(1+INDEX(Inputs!$O$15:$O$25,MATCH('Cash Flows - Outlier'!EQ$2,Inputs!$L$15:$L$25))/12),0)</f>
        <v/>
      </c>
      <c r="ER24" s="983">
        <f>IFERROR(EQ24*(1+INDEX(Inputs!$O$15:$O$25,MATCH('Cash Flows - Outlier'!ER$2,Inputs!$L$15:$L$25))/12),0)</f>
        <v/>
      </c>
      <c r="ES24" s="983">
        <f>IFERROR(ER24*(1+INDEX(Inputs!$O$15:$O$25,MATCH('Cash Flows - Outlier'!ES$2,Inputs!$L$15:$L$25))/12),0)</f>
        <v/>
      </c>
      <c r="ET24" s="983">
        <f>IFERROR(ES24*(1+INDEX(Inputs!$O$15:$O$25,MATCH('Cash Flows - Outlier'!ET$2,Inputs!$L$15:$L$25))/12),0)</f>
        <v/>
      </c>
      <c r="EU24" s="983">
        <f>IFERROR(ET24*(1+INDEX(Inputs!$O$15:$O$25,MATCH('Cash Flows - Outlier'!EU$2,Inputs!$L$15:$L$25))/12),0)</f>
        <v/>
      </c>
      <c r="EV24" s="983">
        <f>IFERROR(EU24*(1+INDEX(Inputs!$O$15:$O$25,MATCH('Cash Flows - Outlier'!EV$2,Inputs!$L$15:$L$25))/12),0)</f>
        <v/>
      </c>
    </row>
    <row r="25" ht="15" customHeight="1" s="546">
      <c r="C25" s="977">
        <f>R25</f>
        <v/>
      </c>
      <c r="E25" s="978">
        <f>SUM(E23:E24)</f>
        <v/>
      </c>
      <c r="F25" s="961" t="n"/>
      <c r="G25" s="979">
        <f>SUMIFS($U25:$EW25,$U$2:$EW$2,G$2)</f>
        <v/>
      </c>
      <c r="H25" s="979">
        <f>SUMIFS($U25:$EW25,$U$2:$EW$2,H$2)</f>
        <v/>
      </c>
      <c r="I25" s="979">
        <f>SUMIFS($U25:$EW25,$U$2:$EW$2,I$2)</f>
        <v/>
      </c>
      <c r="J25" s="979">
        <f>SUMIFS($U25:$EW25,$U$2:$EW$2,J$2)</f>
        <v/>
      </c>
      <c r="K25" s="979">
        <f>SUMIFS($U25:$EW25,$U$2:$EW$2,K$2)</f>
        <v/>
      </c>
      <c r="L25" s="979">
        <f>SUMIFS($U25:$EW25,$U$2:$EW$2,L$2)</f>
        <v/>
      </c>
      <c r="M25" s="979">
        <f>SUMIFS($U25:$EW25,$U$2:$EW$2,M$2)</f>
        <v/>
      </c>
      <c r="N25" s="979">
        <f>SUMIFS($U25:$EW25,$U$2:$EW$2,N$2)</f>
        <v/>
      </c>
      <c r="O25" s="979">
        <f>SUMIFS($U25:$EW25,$U$2:$EW$2,O$2)</f>
        <v/>
      </c>
      <c r="P25" s="980">
        <f>SUMIFS($U25:$EW25,$U$2:$EW$2,P$2)</f>
        <v/>
      </c>
      <c r="R25" s="940" t="inlineStr">
        <is>
          <t>TOTAL OTHER REVENUE</t>
        </is>
      </c>
      <c r="U25" s="984">
        <f>SUM(U23:U24)</f>
        <v/>
      </c>
      <c r="V25" s="984">
        <f>SUM(V23:V24)</f>
        <v/>
      </c>
      <c r="W25" s="984">
        <f>SUM(W23:W24)</f>
        <v/>
      </c>
      <c r="X25" s="984">
        <f>SUM(X23:X24)</f>
        <v/>
      </c>
      <c r="Y25" s="984">
        <f>SUM(Y23:Y24)</f>
        <v/>
      </c>
      <c r="Z25" s="984">
        <f>SUM(Z23:Z24)</f>
        <v/>
      </c>
      <c r="AA25" s="984">
        <f>SUM(AA23:AA24)</f>
        <v/>
      </c>
      <c r="AB25" s="984">
        <f>SUM(AB23:AB24)</f>
        <v/>
      </c>
      <c r="AC25" s="984">
        <f>SUM(AC23:AC24)</f>
        <v/>
      </c>
      <c r="AD25" s="984">
        <f>SUM(AD23:AD24)</f>
        <v/>
      </c>
      <c r="AE25" s="984">
        <f>SUM(AE23:AE24)</f>
        <v/>
      </c>
      <c r="AF25" s="984">
        <f>SUM(AF23:AF24)</f>
        <v/>
      </c>
      <c r="AG25" s="984">
        <f>SUM(AG23:AG24)</f>
        <v/>
      </c>
      <c r="AH25" s="984">
        <f>SUM(AH23:AH24)</f>
        <v/>
      </c>
      <c r="AI25" s="984">
        <f>SUM(AI23:AI24)</f>
        <v/>
      </c>
      <c r="AJ25" s="984">
        <f>SUM(AJ23:AJ24)</f>
        <v/>
      </c>
      <c r="AK25" s="984">
        <f>SUM(AK23:AK24)</f>
        <v/>
      </c>
      <c r="AL25" s="984">
        <f>SUM(AL23:AL24)</f>
        <v/>
      </c>
      <c r="AM25" s="984">
        <f>SUM(AM23:AM24)</f>
        <v/>
      </c>
      <c r="AN25" s="984">
        <f>SUM(AN23:AN24)</f>
        <v/>
      </c>
      <c r="AO25" s="984">
        <f>SUM(AO23:AO24)</f>
        <v/>
      </c>
      <c r="AP25" s="984">
        <f>SUM(AP23:AP24)</f>
        <v/>
      </c>
      <c r="AQ25" s="984">
        <f>SUM(AQ23:AQ24)</f>
        <v/>
      </c>
      <c r="AR25" s="984">
        <f>SUM(AR23:AR24)</f>
        <v/>
      </c>
      <c r="AS25" s="984">
        <f>SUM(AS23:AS24)</f>
        <v/>
      </c>
      <c r="AT25" s="984">
        <f>SUM(AT23:AT24)</f>
        <v/>
      </c>
      <c r="AU25" s="984">
        <f>SUM(AU23:AU24)</f>
        <v/>
      </c>
      <c r="AV25" s="984">
        <f>SUM(AV23:AV24)</f>
        <v/>
      </c>
      <c r="AW25" s="984">
        <f>SUM(AW23:AW24)</f>
        <v/>
      </c>
      <c r="AX25" s="984">
        <f>SUM(AX23:AX24)</f>
        <v/>
      </c>
      <c r="AY25" s="984">
        <f>SUM(AY23:AY24)</f>
        <v/>
      </c>
      <c r="AZ25" s="984">
        <f>SUM(AZ23:AZ24)</f>
        <v/>
      </c>
      <c r="BA25" s="984">
        <f>SUM(BA23:BA24)</f>
        <v/>
      </c>
      <c r="BB25" s="984">
        <f>SUM(BB23:BB24)</f>
        <v/>
      </c>
      <c r="BC25" s="984">
        <f>SUM(BC23:BC24)</f>
        <v/>
      </c>
      <c r="BD25" s="984">
        <f>SUM(BD23:BD24)</f>
        <v/>
      </c>
      <c r="BE25" s="984">
        <f>SUM(BE23:BE24)</f>
        <v/>
      </c>
      <c r="BF25" s="984">
        <f>SUM(BF23:BF24)</f>
        <v/>
      </c>
      <c r="BG25" s="984">
        <f>SUM(BG23:BG24)</f>
        <v/>
      </c>
      <c r="BH25" s="984">
        <f>SUM(BH23:BH24)</f>
        <v/>
      </c>
      <c r="BI25" s="984">
        <f>SUM(BI23:BI24)</f>
        <v/>
      </c>
      <c r="BJ25" s="984">
        <f>SUM(BJ23:BJ24)</f>
        <v/>
      </c>
      <c r="BK25" s="984">
        <f>SUM(BK23:BK24)</f>
        <v/>
      </c>
      <c r="BL25" s="984">
        <f>SUM(BL23:BL24)</f>
        <v/>
      </c>
      <c r="BM25" s="984">
        <f>SUM(BM23:BM24)</f>
        <v/>
      </c>
      <c r="BN25" s="984">
        <f>SUM(BN23:BN24)</f>
        <v/>
      </c>
      <c r="BO25" s="984">
        <f>SUM(BO23:BO24)</f>
        <v/>
      </c>
      <c r="BP25" s="984">
        <f>SUM(BP23:BP24)</f>
        <v/>
      </c>
      <c r="BQ25" s="984">
        <f>SUM(BQ23:BQ24)</f>
        <v/>
      </c>
      <c r="BR25" s="984">
        <f>SUM(BR23:BR24)</f>
        <v/>
      </c>
      <c r="BS25" s="984">
        <f>SUM(BS23:BS24)</f>
        <v/>
      </c>
      <c r="BT25" s="984">
        <f>SUM(BT23:BT24)</f>
        <v/>
      </c>
      <c r="BU25" s="984">
        <f>SUM(BU23:BU24)</f>
        <v/>
      </c>
      <c r="BV25" s="984">
        <f>SUM(BV23:BV24)</f>
        <v/>
      </c>
      <c r="BW25" s="984">
        <f>SUM(BW23:BW24)</f>
        <v/>
      </c>
      <c r="BX25" s="984">
        <f>SUM(BX23:BX24)</f>
        <v/>
      </c>
      <c r="BY25" s="984">
        <f>SUM(BY23:BY24)</f>
        <v/>
      </c>
      <c r="BZ25" s="984">
        <f>SUM(BZ23:BZ24)</f>
        <v/>
      </c>
      <c r="CA25" s="984">
        <f>SUM(CA23:CA24)</f>
        <v/>
      </c>
      <c r="CB25" s="984">
        <f>SUM(CB23:CB24)</f>
        <v/>
      </c>
      <c r="CC25" s="984">
        <f>SUM(CC23:CC24)</f>
        <v/>
      </c>
      <c r="CD25" s="984">
        <f>SUM(CD23:CD24)</f>
        <v/>
      </c>
      <c r="CE25" s="984">
        <f>SUM(CE23:CE24)</f>
        <v/>
      </c>
      <c r="CF25" s="984">
        <f>SUM(CF23:CF24)</f>
        <v/>
      </c>
      <c r="CG25" s="984">
        <f>SUM(CG23:CG24)</f>
        <v/>
      </c>
      <c r="CH25" s="984">
        <f>SUM(CH23:CH24)</f>
        <v/>
      </c>
      <c r="CI25" s="984">
        <f>SUM(CI23:CI24)</f>
        <v/>
      </c>
      <c r="CJ25" s="984">
        <f>SUM(CJ23:CJ24)</f>
        <v/>
      </c>
      <c r="CK25" s="984">
        <f>SUM(CK23:CK24)</f>
        <v/>
      </c>
      <c r="CL25" s="984">
        <f>SUM(CL23:CL24)</f>
        <v/>
      </c>
      <c r="CM25" s="984">
        <f>SUM(CM23:CM24)</f>
        <v/>
      </c>
      <c r="CN25" s="984">
        <f>SUM(CN23:CN24)</f>
        <v/>
      </c>
      <c r="CO25" s="984">
        <f>SUM(CO23:CO24)</f>
        <v/>
      </c>
      <c r="CP25" s="984">
        <f>SUM(CP23:CP24)</f>
        <v/>
      </c>
      <c r="CQ25" s="984">
        <f>SUM(CQ23:CQ24)</f>
        <v/>
      </c>
      <c r="CR25" s="984">
        <f>SUM(CR23:CR24)</f>
        <v/>
      </c>
      <c r="CS25" s="984">
        <f>SUM(CS23:CS24)</f>
        <v/>
      </c>
      <c r="CT25" s="984">
        <f>SUM(CT23:CT24)</f>
        <v/>
      </c>
      <c r="CU25" s="984">
        <f>SUM(CU23:CU24)</f>
        <v/>
      </c>
      <c r="CV25" s="984">
        <f>SUM(CV23:CV24)</f>
        <v/>
      </c>
      <c r="CW25" s="984">
        <f>SUM(CW23:CW24)</f>
        <v/>
      </c>
      <c r="CX25" s="984">
        <f>SUM(CX23:CX24)</f>
        <v/>
      </c>
      <c r="CY25" s="984">
        <f>SUM(CY23:CY24)</f>
        <v/>
      </c>
      <c r="CZ25" s="984">
        <f>SUM(CZ23:CZ24)</f>
        <v/>
      </c>
      <c r="DA25" s="984">
        <f>SUM(DA23:DA24)</f>
        <v/>
      </c>
      <c r="DB25" s="984">
        <f>SUM(DB23:DB24)</f>
        <v/>
      </c>
      <c r="DC25" s="984">
        <f>SUM(DC23:DC24)</f>
        <v/>
      </c>
      <c r="DD25" s="984">
        <f>SUM(DD23:DD24)</f>
        <v/>
      </c>
      <c r="DE25" s="984">
        <f>SUM(DE23:DE24)</f>
        <v/>
      </c>
      <c r="DF25" s="984">
        <f>SUM(DF23:DF24)</f>
        <v/>
      </c>
      <c r="DG25" s="984">
        <f>SUM(DG23:DG24)</f>
        <v/>
      </c>
      <c r="DH25" s="984">
        <f>SUM(DH23:DH24)</f>
        <v/>
      </c>
      <c r="DI25" s="984">
        <f>SUM(DI23:DI24)</f>
        <v/>
      </c>
      <c r="DJ25" s="984">
        <f>SUM(DJ23:DJ24)</f>
        <v/>
      </c>
      <c r="DK25" s="984">
        <f>SUM(DK23:DK24)</f>
        <v/>
      </c>
      <c r="DL25" s="984">
        <f>SUM(DL23:DL24)</f>
        <v/>
      </c>
      <c r="DM25" s="984">
        <f>SUM(DM23:DM24)</f>
        <v/>
      </c>
      <c r="DN25" s="984">
        <f>SUM(DN23:DN24)</f>
        <v/>
      </c>
      <c r="DO25" s="984">
        <f>SUM(DO23:DO24)</f>
        <v/>
      </c>
      <c r="DP25" s="984">
        <f>SUM(DP23:DP24)</f>
        <v/>
      </c>
      <c r="DQ25" s="984">
        <f>SUM(DQ23:DQ24)</f>
        <v/>
      </c>
      <c r="DR25" s="984">
        <f>SUM(DR23:DR24)</f>
        <v/>
      </c>
      <c r="DS25" s="984">
        <f>SUM(DS23:DS24)</f>
        <v/>
      </c>
      <c r="DT25" s="984">
        <f>SUM(DT23:DT24)</f>
        <v/>
      </c>
      <c r="DU25" s="984">
        <f>SUM(DU23:DU24)</f>
        <v/>
      </c>
      <c r="DV25" s="984">
        <f>SUM(DV23:DV24)</f>
        <v/>
      </c>
      <c r="DW25" s="984">
        <f>SUM(DW23:DW24)</f>
        <v/>
      </c>
      <c r="DX25" s="984">
        <f>SUM(DX23:DX24)</f>
        <v/>
      </c>
      <c r="DY25" s="984">
        <f>SUM(DY23:DY24)</f>
        <v/>
      </c>
      <c r="DZ25" s="984">
        <f>SUM(DZ23:DZ24)</f>
        <v/>
      </c>
      <c r="EA25" s="984">
        <f>SUM(EA23:EA24)</f>
        <v/>
      </c>
      <c r="EB25" s="984">
        <f>SUM(EB23:EB24)</f>
        <v/>
      </c>
      <c r="EC25" s="984">
        <f>SUM(EC23:EC24)</f>
        <v/>
      </c>
      <c r="ED25" s="984">
        <f>SUM(ED23:ED24)</f>
        <v/>
      </c>
      <c r="EE25" s="984">
        <f>SUM(EE23:EE24)</f>
        <v/>
      </c>
      <c r="EF25" s="984">
        <f>SUM(EF23:EF24)</f>
        <v/>
      </c>
      <c r="EG25" s="984">
        <f>SUM(EG23:EG24)</f>
        <v/>
      </c>
      <c r="EH25" s="984">
        <f>SUM(EH23:EH24)</f>
        <v/>
      </c>
      <c r="EI25" s="984">
        <f>SUM(EI23:EI24)</f>
        <v/>
      </c>
      <c r="EJ25" s="984">
        <f>SUM(EJ23:EJ24)</f>
        <v/>
      </c>
      <c r="EK25" s="984">
        <f>SUM(EK23:EK24)</f>
        <v/>
      </c>
      <c r="EL25" s="984">
        <f>SUM(EL23:EL24)</f>
        <v/>
      </c>
      <c r="EM25" s="984">
        <f>SUM(EM23:EM24)</f>
        <v/>
      </c>
      <c r="EN25" s="984">
        <f>SUM(EN23:EN24)</f>
        <v/>
      </c>
      <c r="EO25" s="984">
        <f>SUM(EO23:EO24)</f>
        <v/>
      </c>
      <c r="EP25" s="984">
        <f>SUM(EP23:EP24)</f>
        <v/>
      </c>
      <c r="EQ25" s="984">
        <f>SUM(EQ23:EQ24)</f>
        <v/>
      </c>
      <c r="ER25" s="984">
        <f>SUM(ER23:ER24)</f>
        <v/>
      </c>
      <c r="ES25" s="984">
        <f>SUM(ES23:ES24)</f>
        <v/>
      </c>
      <c r="ET25" s="984">
        <f>SUM(ET23:ET24)</f>
        <v/>
      </c>
      <c r="EU25" s="984">
        <f>SUM(EU23:EU24)</f>
        <v/>
      </c>
      <c r="EV25" s="984">
        <f>SUM(EV23:EV24)</f>
        <v/>
      </c>
    </row>
    <row r="26" ht="15" customHeight="1" s="546">
      <c r="C26" s="970" t="n"/>
      <c r="E26" s="955" t="n"/>
      <c r="F26" s="961" t="n"/>
      <c r="G26" s="961" t="n"/>
      <c r="H26" s="961" t="n"/>
      <c r="I26" s="961" t="n"/>
      <c r="J26" s="961" t="n"/>
      <c r="K26" s="961" t="n"/>
      <c r="L26" s="961" t="n"/>
      <c r="M26" s="961" t="n"/>
      <c r="N26" s="961" t="n"/>
      <c r="O26" s="961" t="n"/>
      <c r="P26" s="962" t="n"/>
      <c r="U26" s="982" t="n"/>
      <c r="V26" s="961" t="n"/>
      <c r="W26" s="961" t="n"/>
      <c r="X26" s="961" t="n"/>
      <c r="Y26" s="961" t="n"/>
      <c r="Z26" s="961" t="n"/>
      <c r="AA26" s="961" t="n"/>
      <c r="AB26" s="961" t="n"/>
      <c r="AC26" s="961" t="n"/>
      <c r="AD26" s="961" t="n"/>
      <c r="AE26" s="961" t="n"/>
      <c r="AF26" s="961" t="n"/>
      <c r="AG26" s="961" t="n"/>
      <c r="AH26" s="961" t="n"/>
      <c r="AI26" s="961" t="n"/>
      <c r="AJ26" s="961" t="n"/>
      <c r="AK26" s="961" t="n"/>
      <c r="AL26" s="961" t="n"/>
      <c r="AM26" s="961" t="n"/>
      <c r="AN26" s="961" t="n"/>
      <c r="AO26" s="961" t="n"/>
      <c r="AP26" s="961" t="n"/>
      <c r="AQ26" s="961" t="n"/>
      <c r="AR26" s="961" t="n"/>
      <c r="AS26" s="961" t="n"/>
      <c r="AT26" s="961" t="n"/>
      <c r="AU26" s="961" t="n"/>
      <c r="AV26" s="961" t="n"/>
      <c r="AW26" s="961" t="n"/>
      <c r="AX26" s="961" t="n"/>
      <c r="AY26" s="961" t="n"/>
      <c r="AZ26" s="961" t="n"/>
      <c r="BA26" s="961" t="n"/>
      <c r="BB26" s="961" t="n"/>
      <c r="BC26" s="961" t="n"/>
      <c r="BD26" s="961" t="n"/>
      <c r="BE26" s="961" t="n"/>
      <c r="BF26" s="961" t="n"/>
      <c r="BG26" s="961" t="n"/>
      <c r="BH26" s="961" t="n"/>
      <c r="BI26" s="961" t="n"/>
      <c r="BJ26" s="961" t="n"/>
      <c r="BK26" s="961" t="n"/>
      <c r="BL26" s="961" t="n"/>
      <c r="BM26" s="961" t="n"/>
      <c r="BN26" s="961" t="n"/>
      <c r="BO26" s="961" t="n"/>
      <c r="BP26" s="961" t="n"/>
      <c r="BQ26" s="961" t="n"/>
      <c r="BR26" s="961" t="n"/>
      <c r="BS26" s="961" t="n"/>
      <c r="BT26" s="961" t="n"/>
      <c r="BU26" s="961" t="n"/>
      <c r="BV26" s="961" t="n"/>
      <c r="BW26" s="961" t="n"/>
      <c r="BX26" s="961" t="n"/>
      <c r="BY26" s="961" t="n"/>
      <c r="BZ26" s="961" t="n"/>
      <c r="CA26" s="961" t="n"/>
      <c r="CB26" s="961" t="n"/>
      <c r="CC26" s="961" t="n"/>
      <c r="CD26" s="961" t="n"/>
      <c r="CE26" s="961" t="n"/>
      <c r="CF26" s="961" t="n"/>
      <c r="CG26" s="961" t="n"/>
      <c r="CH26" s="961" t="n"/>
      <c r="CI26" s="961" t="n"/>
      <c r="CJ26" s="961" t="n"/>
      <c r="CK26" s="961" t="n"/>
      <c r="CL26" s="961" t="n"/>
      <c r="CM26" s="961" t="n"/>
      <c r="CN26" s="961" t="n"/>
      <c r="CO26" s="961" t="n"/>
      <c r="CP26" s="961" t="n"/>
      <c r="CQ26" s="961" t="n"/>
      <c r="CR26" s="961" t="n"/>
      <c r="CS26" s="961" t="n"/>
      <c r="CT26" s="961" t="n"/>
      <c r="CU26" s="961" t="n"/>
      <c r="CV26" s="961" t="n"/>
      <c r="CW26" s="961" t="n"/>
      <c r="CX26" s="961" t="n"/>
      <c r="CY26" s="961" t="n"/>
      <c r="CZ26" s="961" t="n"/>
      <c r="DA26" s="961" t="n"/>
      <c r="DB26" s="961" t="n"/>
      <c r="DC26" s="961" t="n"/>
      <c r="DD26" s="961" t="n"/>
      <c r="DE26" s="961" t="n"/>
      <c r="DF26" s="961" t="n"/>
      <c r="DG26" s="961" t="n"/>
      <c r="DH26" s="961" t="n"/>
      <c r="DI26" s="961" t="n"/>
      <c r="DJ26" s="961" t="n"/>
      <c r="DK26" s="961" t="n"/>
      <c r="DL26" s="961" t="n"/>
      <c r="DM26" s="961" t="n"/>
      <c r="DN26" s="961" t="n"/>
      <c r="DO26" s="961" t="n"/>
      <c r="DP26" s="961" t="n"/>
      <c r="DQ26" s="961" t="n"/>
      <c r="DR26" s="961" t="n"/>
      <c r="DS26" s="961" t="n"/>
      <c r="DT26" s="961" t="n"/>
      <c r="DU26" s="961" t="n"/>
      <c r="DV26" s="961" t="n"/>
      <c r="DW26" s="961" t="n"/>
      <c r="DX26" s="961" t="n"/>
      <c r="DY26" s="961" t="n"/>
      <c r="DZ26" s="961" t="n"/>
      <c r="EA26" s="961" t="n"/>
      <c r="EB26" s="961" t="n"/>
      <c r="EC26" s="961" t="n"/>
      <c r="ED26" s="961" t="n"/>
      <c r="EE26" s="961" t="n"/>
      <c r="EF26" s="961" t="n"/>
      <c r="EG26" s="961" t="n"/>
      <c r="EH26" s="961" t="n"/>
      <c r="EI26" s="961" t="n"/>
      <c r="EJ26" s="961" t="n"/>
      <c r="EK26" s="961" t="n"/>
      <c r="EL26" s="961" t="n"/>
      <c r="EM26" s="961" t="n"/>
      <c r="EN26" s="961" t="n"/>
      <c r="EO26" s="961" t="n"/>
      <c r="EP26" s="961" t="n"/>
      <c r="EQ26" s="961" t="n"/>
      <c r="ER26" s="961" t="n"/>
      <c r="ES26" s="961" t="n"/>
      <c r="ET26" s="961" t="n"/>
      <c r="EU26" s="961" t="n"/>
      <c r="EV26" s="961" t="n"/>
    </row>
    <row r="27" ht="15" customHeight="1" s="546">
      <c r="C27" s="963">
        <f>R27</f>
        <v/>
      </c>
      <c r="D27" s="964" t="n"/>
      <c r="E27" s="981" t="n"/>
      <c r="F27" s="985" t="n"/>
      <c r="G27" s="964" t="n"/>
      <c r="H27" s="964" t="n"/>
      <c r="I27" s="964" t="n"/>
      <c r="J27" s="964" t="n"/>
      <c r="K27" s="964" t="n"/>
      <c r="L27" s="964" t="n"/>
      <c r="M27" s="964" t="n"/>
      <c r="N27" s="964" t="n"/>
      <c r="O27" s="964" t="n"/>
      <c r="P27" s="966" t="n"/>
      <c r="R27" s="940" t="inlineStr">
        <is>
          <t>OPERATING EXPENSES</t>
        </is>
      </c>
      <c r="U27" s="961" t="n"/>
      <c r="V27" s="961" t="n"/>
      <c r="W27" s="961" t="n"/>
      <c r="X27" s="961" t="n"/>
      <c r="Y27" s="961" t="n"/>
      <c r="Z27" s="961" t="n"/>
      <c r="AA27" s="961" t="n"/>
      <c r="AB27" s="961" t="n"/>
      <c r="AC27" s="961" t="n"/>
      <c r="AD27" s="961" t="n"/>
      <c r="AE27" s="961" t="n"/>
      <c r="AF27" s="961" t="n"/>
      <c r="AG27" s="953" t="n"/>
      <c r="AH27" s="961" t="n"/>
      <c r="AI27" s="961" t="n"/>
      <c r="AJ27" s="961" t="n"/>
      <c r="AK27" s="961" t="n"/>
      <c r="AL27" s="961" t="n"/>
      <c r="AM27" s="961" t="n"/>
      <c r="AN27" s="961" t="n"/>
      <c r="AO27" s="961" t="n"/>
      <c r="AP27" s="961" t="n"/>
      <c r="AQ27" s="961" t="n"/>
      <c r="AR27" s="961" t="n"/>
      <c r="AS27" s="961" t="n"/>
      <c r="AT27" s="961" t="n"/>
      <c r="AU27" s="961" t="n"/>
      <c r="AV27" s="961" t="n"/>
      <c r="AW27" s="961" t="n"/>
      <c r="AX27" s="961" t="n"/>
      <c r="AY27" s="961" t="n"/>
      <c r="AZ27" s="961" t="n"/>
      <c r="BA27" s="961" t="n"/>
      <c r="BB27" s="961" t="n"/>
      <c r="BC27" s="961" t="n"/>
      <c r="BD27" s="961" t="n"/>
      <c r="BE27" s="961" t="n"/>
      <c r="BF27" s="961" t="n"/>
      <c r="BG27" s="961" t="n"/>
      <c r="BH27" s="961" t="n"/>
      <c r="BI27" s="961" t="n"/>
      <c r="BJ27" s="961" t="n"/>
      <c r="BK27" s="961" t="n"/>
      <c r="BL27" s="961" t="n"/>
      <c r="BM27" s="961" t="n"/>
      <c r="BN27" s="961" t="n"/>
      <c r="BO27" s="961" t="n"/>
      <c r="BP27" s="961" t="n"/>
      <c r="BQ27" s="961" t="n"/>
      <c r="BR27" s="961" t="n"/>
      <c r="BS27" s="961" t="n"/>
      <c r="BT27" s="961" t="n"/>
      <c r="BU27" s="961" t="n"/>
      <c r="BV27" s="961" t="n"/>
      <c r="BW27" s="961" t="n"/>
      <c r="BX27" s="961" t="n"/>
      <c r="BY27" s="961" t="n"/>
      <c r="BZ27" s="961" t="n"/>
      <c r="CA27" s="961" t="n"/>
      <c r="CB27" s="961" t="n"/>
      <c r="CC27" s="961" t="n"/>
      <c r="CD27" s="961" t="n"/>
      <c r="CE27" s="961" t="n"/>
      <c r="CF27" s="961" t="n"/>
      <c r="CG27" s="961" t="n"/>
      <c r="CH27" s="961" t="n"/>
      <c r="CI27" s="961" t="n"/>
      <c r="CJ27" s="961" t="n"/>
      <c r="CK27" s="961" t="n"/>
      <c r="CL27" s="961" t="n"/>
      <c r="CM27" s="961" t="n"/>
      <c r="CN27" s="961" t="n"/>
      <c r="CO27" s="961" t="n"/>
      <c r="CP27" s="961" t="n"/>
      <c r="CQ27" s="961" t="n"/>
      <c r="CR27" s="961" t="n"/>
      <c r="CS27" s="961" t="n"/>
      <c r="CT27" s="961" t="n"/>
      <c r="CU27" s="961" t="n"/>
      <c r="CV27" s="961" t="n"/>
      <c r="CW27" s="961" t="n"/>
      <c r="CX27" s="961" t="n"/>
      <c r="CY27" s="961" t="n"/>
      <c r="CZ27" s="961" t="n"/>
      <c r="DA27" s="961" t="n"/>
      <c r="DB27" s="961" t="n"/>
      <c r="DC27" s="961" t="n"/>
      <c r="DD27" s="961" t="n"/>
      <c r="DE27" s="961" t="n"/>
      <c r="DF27" s="961" t="n"/>
      <c r="DG27" s="961" t="n"/>
      <c r="DH27" s="961" t="n"/>
      <c r="DI27" s="961" t="n"/>
      <c r="DJ27" s="961" t="n"/>
      <c r="DK27" s="961" t="n"/>
      <c r="DL27" s="961" t="n"/>
      <c r="DM27" s="961" t="n"/>
      <c r="DN27" s="961" t="n"/>
      <c r="DO27" s="961" t="n"/>
      <c r="DP27" s="961" t="n"/>
      <c r="DQ27" s="961" t="n"/>
      <c r="DR27" s="961" t="n"/>
      <c r="DS27" s="961" t="n"/>
      <c r="DT27" s="961" t="n"/>
      <c r="DU27" s="961" t="n"/>
      <c r="DV27" s="961" t="n"/>
      <c r="DW27" s="961" t="n"/>
      <c r="DX27" s="961" t="n"/>
      <c r="DY27" s="961" t="n"/>
      <c r="DZ27" s="961" t="n"/>
      <c r="EA27" s="961" t="n"/>
      <c r="EB27" s="961" t="n"/>
      <c r="EC27" s="961" t="n"/>
      <c r="ED27" s="961" t="n"/>
      <c r="EE27" s="961" t="n"/>
      <c r="EF27" s="961" t="n"/>
      <c r="EG27" s="961" t="n"/>
      <c r="EH27" s="961" t="n"/>
      <c r="EI27" s="961" t="n"/>
      <c r="EJ27" s="961" t="n"/>
      <c r="EK27" s="961" t="n"/>
      <c r="EL27" s="961" t="n"/>
      <c r="EM27" s="961" t="n"/>
      <c r="EN27" s="961" t="n"/>
      <c r="EO27" s="961" t="n"/>
      <c r="EP27" s="961" t="n"/>
      <c r="EQ27" s="961" t="n"/>
      <c r="ER27" s="961" t="n"/>
      <c r="ES27" s="961" t="n"/>
      <c r="ET27" s="961" t="n"/>
      <c r="EU27" s="961" t="n"/>
      <c r="EV27" s="961" t="n"/>
    </row>
    <row r="28" ht="15" customHeight="1" s="546">
      <c r="C28" s="970">
        <f>R28</f>
        <v/>
      </c>
      <c r="D28" s="986" t="n"/>
      <c r="E28" s="987">
        <f>Inputs!I30</f>
        <v/>
      </c>
      <c r="F28" s="988">
        <f>Inputs!J30</f>
        <v/>
      </c>
      <c r="G28" s="961">
        <f>SUMIFS($U28:$EW28,$U$2:$EW$2,G$2)</f>
        <v/>
      </c>
      <c r="H28" s="961">
        <f>SUMIFS($U28:$EW28,$U$2:$EW$2,H$2)</f>
        <v/>
      </c>
      <c r="I28" s="961">
        <f>SUMIFS($U28:$EW28,$U$2:$EW$2,I$2)</f>
        <v/>
      </c>
      <c r="J28" s="961">
        <f>SUMIFS($U28:$EW28,$U$2:$EW$2,J$2)</f>
        <v/>
      </c>
      <c r="K28" s="961">
        <f>SUMIFS($U28:$EW28,$U$2:$EW$2,K$2)</f>
        <v/>
      </c>
      <c r="L28" s="961">
        <f>SUMIFS($U28:$EW28,$U$2:$EW$2,L$2)</f>
        <v/>
      </c>
      <c r="M28" s="961">
        <f>SUMIFS($U28:$EW28,$U$2:$EW$2,M$2)</f>
        <v/>
      </c>
      <c r="N28" s="961">
        <f>SUMIFS($U28:$EW28,$U$2:$EW$2,N$2)</f>
        <v/>
      </c>
      <c r="O28" s="961">
        <f>SUMIFS($U28:$EW28,$U$2:$EW$2,O$2)</f>
        <v/>
      </c>
      <c r="P28" s="962">
        <f>SUMIFS($U28:$EW28,$U$2:$EW$2,P$2)</f>
        <v/>
      </c>
      <c r="R28" s="759">
        <f>Inputs!G30</f>
        <v/>
      </c>
      <c r="U28" s="961">
        <f>(Inputs!$J30*Units)/12</f>
        <v/>
      </c>
      <c r="V28" s="961">
        <f>IFERROR(U28*(1+INDEX(Inputs!$P$15:$P$25,MATCH('Cash Flows - Outlier'!V$2,Inputs!$L$15:$L$25))/12),0)</f>
        <v/>
      </c>
      <c r="W28" s="961">
        <f>IFERROR(V28*(1+INDEX(Inputs!$P$15:$P$25,MATCH('Cash Flows - Outlier'!W$2,Inputs!$L$15:$L$25))/12),0)</f>
        <v/>
      </c>
      <c r="X28" s="961">
        <f>IFERROR(W28*(1+INDEX(Inputs!$P$15:$P$25,MATCH('Cash Flows - Outlier'!X$2,Inputs!$L$15:$L$25))/12),0)</f>
        <v/>
      </c>
      <c r="Y28" s="961">
        <f>IFERROR(X28*(1+INDEX(Inputs!$P$15:$P$25,MATCH('Cash Flows - Outlier'!Y$2,Inputs!$L$15:$L$25))/12),0)</f>
        <v/>
      </c>
      <c r="Z28" s="961">
        <f>IFERROR(Y28*(1+INDEX(Inputs!$P$15:$P$25,MATCH('Cash Flows - Outlier'!Z$2,Inputs!$L$15:$L$25))/12),0)</f>
        <v/>
      </c>
      <c r="AA28" s="961">
        <f>IFERROR(Z28*(1+INDEX(Inputs!$P$15:$P$25,MATCH('Cash Flows - Outlier'!AA$2,Inputs!$L$15:$L$25))/12),0)</f>
        <v/>
      </c>
      <c r="AB28" s="961">
        <f>IFERROR(AA28*(1+INDEX(Inputs!$P$15:$P$25,MATCH('Cash Flows - Outlier'!AB$2,Inputs!$L$15:$L$25))/12),0)</f>
        <v/>
      </c>
      <c r="AC28" s="961">
        <f>IFERROR(AB28*(1+INDEX(Inputs!$P$15:$P$25,MATCH('Cash Flows - Outlier'!AC$2,Inputs!$L$15:$L$25))/12),0)</f>
        <v/>
      </c>
      <c r="AD28" s="961">
        <f>IFERROR(AC28*(1+INDEX(Inputs!$P$15:$P$25,MATCH('Cash Flows - Outlier'!AD$2,Inputs!$L$15:$L$25))/12),0)</f>
        <v/>
      </c>
      <c r="AE28" s="961">
        <f>IFERROR(AD28*(1+INDEX(Inputs!$P$15:$P$25,MATCH('Cash Flows - Outlier'!AE$2,Inputs!$L$15:$L$25))/12),0)</f>
        <v/>
      </c>
      <c r="AF28" s="961">
        <f>IFERROR(AE28*(1+INDEX(Inputs!$P$15:$P$25,MATCH('Cash Flows - Outlier'!AF$2,Inputs!$L$15:$L$25))/12),0)</f>
        <v/>
      </c>
      <c r="AG28" s="961">
        <f>IFERROR(AF28*(1+INDEX(Inputs!$P$15:$P$25,MATCH('Cash Flows - Outlier'!AG$2,Inputs!$L$15:$L$25))/12),0)</f>
        <v/>
      </c>
      <c r="AH28" s="961">
        <f>IFERROR(AG28*(1+INDEX(Inputs!$P$15:$P$25,MATCH('Cash Flows - Outlier'!AH$2,Inputs!$L$15:$L$25))/12),0)</f>
        <v/>
      </c>
      <c r="AI28" s="961">
        <f>IFERROR(AH28*(1+INDEX(Inputs!$P$15:$P$25,MATCH('Cash Flows - Outlier'!AI$2,Inputs!$L$15:$L$25))/12),0)</f>
        <v/>
      </c>
      <c r="AJ28" s="961">
        <f>IFERROR(AI28*(1+INDEX(Inputs!$P$15:$P$25,MATCH('Cash Flows - Outlier'!AJ$2,Inputs!$L$15:$L$25))/12),0)</f>
        <v/>
      </c>
      <c r="AK28" s="961">
        <f>IFERROR(AJ28*(1+INDEX(Inputs!$P$15:$P$25,MATCH('Cash Flows - Outlier'!AK$2,Inputs!$L$15:$L$25))/12),0)</f>
        <v/>
      </c>
      <c r="AL28" s="961">
        <f>IFERROR(AK28*(1+INDEX(Inputs!$P$15:$P$25,MATCH('Cash Flows - Outlier'!AL$2,Inputs!$L$15:$L$25))/12),0)</f>
        <v/>
      </c>
      <c r="AM28" s="961">
        <f>IFERROR(AL28*(1+INDEX(Inputs!$P$15:$P$25,MATCH('Cash Flows - Outlier'!AM$2,Inputs!$L$15:$L$25))/12),0)</f>
        <v/>
      </c>
      <c r="AN28" s="961">
        <f>IFERROR(AM28*(1+INDEX(Inputs!$P$15:$P$25,MATCH('Cash Flows - Outlier'!AN$2,Inputs!$L$15:$L$25))/12),0)</f>
        <v/>
      </c>
      <c r="AO28" s="961">
        <f>IFERROR(AN28*(1+INDEX(Inputs!$P$15:$P$25,MATCH('Cash Flows - Outlier'!AO$2,Inputs!$L$15:$L$25))/12),0)</f>
        <v/>
      </c>
      <c r="AP28" s="961">
        <f>IFERROR(AO28*(1+INDEX(Inputs!$P$15:$P$25,MATCH('Cash Flows - Outlier'!AP$2,Inputs!$L$15:$L$25))/12),0)</f>
        <v/>
      </c>
      <c r="AQ28" s="961">
        <f>IFERROR(AP28*(1+INDEX(Inputs!$P$15:$P$25,MATCH('Cash Flows - Outlier'!AQ$2,Inputs!$L$15:$L$25))/12),0)</f>
        <v/>
      </c>
      <c r="AR28" s="961">
        <f>IFERROR(AQ28*(1+INDEX(Inputs!$P$15:$P$25,MATCH('Cash Flows - Outlier'!AR$2,Inputs!$L$15:$L$25))/12),0)</f>
        <v/>
      </c>
      <c r="AS28" s="961">
        <f>IFERROR(AR28*(1+INDEX(Inputs!$P$15:$P$25,MATCH('Cash Flows - Outlier'!AS$2,Inputs!$L$15:$L$25))/12),0)</f>
        <v/>
      </c>
      <c r="AT28" s="961">
        <f>IFERROR(AS28*(1+INDEX(Inputs!$P$15:$P$25,MATCH('Cash Flows - Outlier'!AT$2,Inputs!$L$15:$L$25))/12),0)</f>
        <v/>
      </c>
      <c r="AU28" s="961">
        <f>IFERROR(AT28*(1+INDEX(Inputs!$P$15:$P$25,MATCH('Cash Flows - Outlier'!AU$2,Inputs!$L$15:$L$25))/12),0)</f>
        <v/>
      </c>
      <c r="AV28" s="961">
        <f>IFERROR(AU28*(1+INDEX(Inputs!$P$15:$P$25,MATCH('Cash Flows - Outlier'!AV$2,Inputs!$L$15:$L$25))/12),0)</f>
        <v/>
      </c>
      <c r="AW28" s="961">
        <f>IFERROR(AV28*(1+INDEX(Inputs!$P$15:$P$25,MATCH('Cash Flows - Outlier'!AW$2,Inputs!$L$15:$L$25))/12),0)</f>
        <v/>
      </c>
      <c r="AX28" s="961">
        <f>IFERROR(AW28*(1+INDEX(Inputs!$P$15:$P$25,MATCH('Cash Flows - Outlier'!AX$2,Inputs!$L$15:$L$25))/12),0)</f>
        <v/>
      </c>
      <c r="AY28" s="961">
        <f>IFERROR(AX28*(1+INDEX(Inputs!$P$15:$P$25,MATCH('Cash Flows - Outlier'!AY$2,Inputs!$L$15:$L$25))/12),0)</f>
        <v/>
      </c>
      <c r="AZ28" s="961">
        <f>IFERROR(AY28*(1+INDEX(Inputs!$P$15:$P$25,MATCH('Cash Flows - Outlier'!AZ$2,Inputs!$L$15:$L$25))/12),0)</f>
        <v/>
      </c>
      <c r="BA28" s="961">
        <f>IFERROR(AZ28*(1+INDEX(Inputs!$P$15:$P$25,MATCH('Cash Flows - Outlier'!BA$2,Inputs!$L$15:$L$25))/12),0)</f>
        <v/>
      </c>
      <c r="BB28" s="961">
        <f>IFERROR(BA28*(1+INDEX(Inputs!$P$15:$P$25,MATCH('Cash Flows - Outlier'!BB$2,Inputs!$L$15:$L$25))/12),0)</f>
        <v/>
      </c>
      <c r="BC28" s="961">
        <f>IFERROR(BB28*(1+INDEX(Inputs!$P$15:$P$25,MATCH('Cash Flows - Outlier'!BC$2,Inputs!$L$15:$L$25))/12),0)</f>
        <v/>
      </c>
      <c r="BD28" s="961">
        <f>IFERROR(BC28*(1+INDEX(Inputs!$P$15:$P$25,MATCH('Cash Flows - Outlier'!BD$2,Inputs!$L$15:$L$25))/12),0)</f>
        <v/>
      </c>
      <c r="BE28" s="961">
        <f>IFERROR(BD28*(1+INDEX(Inputs!$P$15:$P$25,MATCH('Cash Flows - Outlier'!BE$2,Inputs!$L$15:$L$25))/12),0)</f>
        <v/>
      </c>
      <c r="BF28" s="961">
        <f>IFERROR(BE28*(1+INDEX(Inputs!$P$15:$P$25,MATCH('Cash Flows - Outlier'!BF$2,Inputs!$L$15:$L$25))/12),0)</f>
        <v/>
      </c>
      <c r="BG28" s="961">
        <f>IFERROR(BF28*(1+INDEX(Inputs!$P$15:$P$25,MATCH('Cash Flows - Outlier'!BG$2,Inputs!$L$15:$L$25))/12),0)</f>
        <v/>
      </c>
      <c r="BH28" s="961">
        <f>IFERROR(BG28*(1+INDEX(Inputs!$P$15:$P$25,MATCH('Cash Flows - Outlier'!BH$2,Inputs!$L$15:$L$25))/12),0)</f>
        <v/>
      </c>
      <c r="BI28" s="961">
        <f>IFERROR(BH28*(1+INDEX(Inputs!$P$15:$P$25,MATCH('Cash Flows - Outlier'!BI$2,Inputs!$L$15:$L$25))/12),0)</f>
        <v/>
      </c>
      <c r="BJ28" s="961">
        <f>IFERROR(BI28*(1+INDEX(Inputs!$P$15:$P$25,MATCH('Cash Flows - Outlier'!BJ$2,Inputs!$L$15:$L$25))/12),0)</f>
        <v/>
      </c>
      <c r="BK28" s="961">
        <f>IFERROR(BJ28*(1+INDEX(Inputs!$P$15:$P$25,MATCH('Cash Flows - Outlier'!BK$2,Inputs!$L$15:$L$25))/12),0)</f>
        <v/>
      </c>
      <c r="BL28" s="961">
        <f>IFERROR(BK28*(1+INDEX(Inputs!$P$15:$P$25,MATCH('Cash Flows - Outlier'!BL$2,Inputs!$L$15:$L$25))/12),0)</f>
        <v/>
      </c>
      <c r="BM28" s="961">
        <f>IFERROR(BL28*(1+INDEX(Inputs!$P$15:$P$25,MATCH('Cash Flows - Outlier'!BM$2,Inputs!$L$15:$L$25))/12),0)</f>
        <v/>
      </c>
      <c r="BN28" s="961">
        <f>IFERROR(BM28*(1+INDEX(Inputs!$P$15:$P$25,MATCH('Cash Flows - Outlier'!BN$2,Inputs!$L$15:$L$25))/12),0)</f>
        <v/>
      </c>
      <c r="BO28" s="961">
        <f>IFERROR(BN28*(1+INDEX(Inputs!$P$15:$P$25,MATCH('Cash Flows - Outlier'!BO$2,Inputs!$L$15:$L$25))/12),0)</f>
        <v/>
      </c>
      <c r="BP28" s="961">
        <f>IFERROR(BO28*(1+INDEX(Inputs!$P$15:$P$25,MATCH('Cash Flows - Outlier'!BP$2,Inputs!$L$15:$L$25))/12),0)</f>
        <v/>
      </c>
      <c r="BQ28" s="961">
        <f>IFERROR(BP28*(1+INDEX(Inputs!$P$15:$P$25,MATCH('Cash Flows - Outlier'!BQ$2,Inputs!$L$15:$L$25))/12),0)</f>
        <v/>
      </c>
      <c r="BR28" s="961">
        <f>IFERROR(BQ28*(1+INDEX(Inputs!$P$15:$P$25,MATCH('Cash Flows - Outlier'!BR$2,Inputs!$L$15:$L$25))/12),0)</f>
        <v/>
      </c>
      <c r="BS28" s="961">
        <f>IFERROR(BR28*(1+INDEX(Inputs!$P$15:$P$25,MATCH('Cash Flows - Outlier'!BS$2,Inputs!$L$15:$L$25))/12),0)</f>
        <v/>
      </c>
      <c r="BT28" s="961">
        <f>IFERROR(BS28*(1+INDEX(Inputs!$P$15:$P$25,MATCH('Cash Flows - Outlier'!BT$2,Inputs!$L$15:$L$25))/12),0)</f>
        <v/>
      </c>
      <c r="BU28" s="961">
        <f>IFERROR(BT28*(1+INDEX(Inputs!$P$15:$P$25,MATCH('Cash Flows - Outlier'!BU$2,Inputs!$L$15:$L$25))/12),0)</f>
        <v/>
      </c>
      <c r="BV28" s="961">
        <f>IFERROR(BU28*(1+INDEX(Inputs!$P$15:$P$25,MATCH('Cash Flows - Outlier'!BV$2,Inputs!$L$15:$L$25))/12),0)</f>
        <v/>
      </c>
      <c r="BW28" s="961">
        <f>IFERROR(BV28*(1+INDEX(Inputs!$P$15:$P$25,MATCH('Cash Flows - Outlier'!BW$2,Inputs!$L$15:$L$25))/12),0)</f>
        <v/>
      </c>
      <c r="BX28" s="961">
        <f>IFERROR(BW28*(1+INDEX(Inputs!$P$15:$P$25,MATCH('Cash Flows - Outlier'!BX$2,Inputs!$L$15:$L$25))/12),0)</f>
        <v/>
      </c>
      <c r="BY28" s="961">
        <f>IFERROR(BX28*(1+INDEX(Inputs!$P$15:$P$25,MATCH('Cash Flows - Outlier'!BY$2,Inputs!$L$15:$L$25))/12),0)</f>
        <v/>
      </c>
      <c r="BZ28" s="961">
        <f>IFERROR(BY28*(1+INDEX(Inputs!$P$15:$P$25,MATCH('Cash Flows - Outlier'!BZ$2,Inputs!$L$15:$L$25))/12),0)</f>
        <v/>
      </c>
      <c r="CA28" s="961">
        <f>IFERROR(BZ28*(1+INDEX(Inputs!$P$15:$P$25,MATCH('Cash Flows - Outlier'!CA$2,Inputs!$L$15:$L$25))/12),0)</f>
        <v/>
      </c>
      <c r="CB28" s="961">
        <f>IFERROR(CA28*(1+INDEX(Inputs!$P$15:$P$25,MATCH('Cash Flows - Outlier'!CB$2,Inputs!$L$15:$L$25))/12),0)</f>
        <v/>
      </c>
      <c r="CC28" s="961">
        <f>IFERROR(CB28*(1+INDEX(Inputs!$P$15:$P$25,MATCH('Cash Flows - Outlier'!CC$2,Inputs!$L$15:$L$25))/12),0)</f>
        <v/>
      </c>
      <c r="CD28" s="961">
        <f>IFERROR(CC28*(1+INDEX(Inputs!$P$15:$P$25,MATCH('Cash Flows - Outlier'!CD$2,Inputs!$L$15:$L$25))/12),0)</f>
        <v/>
      </c>
      <c r="CE28" s="961">
        <f>IFERROR(CD28*(1+INDEX(Inputs!$P$15:$P$25,MATCH('Cash Flows - Outlier'!CE$2,Inputs!$L$15:$L$25))/12),0)</f>
        <v/>
      </c>
      <c r="CF28" s="961">
        <f>IFERROR(CE28*(1+INDEX(Inputs!$P$15:$P$25,MATCH('Cash Flows - Outlier'!CF$2,Inputs!$L$15:$L$25))/12),0)</f>
        <v/>
      </c>
      <c r="CG28" s="961">
        <f>IFERROR(CF28*(1+INDEX(Inputs!$P$15:$P$25,MATCH('Cash Flows - Outlier'!CG$2,Inputs!$L$15:$L$25))/12),0)</f>
        <v/>
      </c>
      <c r="CH28" s="961">
        <f>IFERROR(CG28*(1+INDEX(Inputs!$P$15:$P$25,MATCH('Cash Flows - Outlier'!CH$2,Inputs!$L$15:$L$25))/12),0)</f>
        <v/>
      </c>
      <c r="CI28" s="961">
        <f>IFERROR(CH28*(1+INDEX(Inputs!$P$15:$P$25,MATCH('Cash Flows - Outlier'!CI$2,Inputs!$L$15:$L$25))/12),0)</f>
        <v/>
      </c>
      <c r="CJ28" s="961">
        <f>IFERROR(CI28*(1+INDEX(Inputs!$P$15:$P$25,MATCH('Cash Flows - Outlier'!CJ$2,Inputs!$L$15:$L$25))/12),0)</f>
        <v/>
      </c>
      <c r="CK28" s="961">
        <f>IFERROR(CJ28*(1+INDEX(Inputs!$P$15:$P$25,MATCH('Cash Flows - Outlier'!CK$2,Inputs!$L$15:$L$25))/12),0)</f>
        <v/>
      </c>
      <c r="CL28" s="961">
        <f>IFERROR(CK28*(1+INDEX(Inputs!$P$15:$P$25,MATCH('Cash Flows - Outlier'!CL$2,Inputs!$L$15:$L$25))/12),0)</f>
        <v/>
      </c>
      <c r="CM28" s="961">
        <f>IFERROR(CL28*(1+INDEX(Inputs!$P$15:$P$25,MATCH('Cash Flows - Outlier'!CM$2,Inputs!$L$15:$L$25))/12),0)</f>
        <v/>
      </c>
      <c r="CN28" s="961">
        <f>IFERROR(CM28*(1+INDEX(Inputs!$P$15:$P$25,MATCH('Cash Flows - Outlier'!CN$2,Inputs!$L$15:$L$25))/12),0)</f>
        <v/>
      </c>
      <c r="CO28" s="961">
        <f>IFERROR(CN28*(1+INDEX(Inputs!$P$15:$P$25,MATCH('Cash Flows - Outlier'!CO$2,Inputs!$L$15:$L$25))/12),0)</f>
        <v/>
      </c>
      <c r="CP28" s="961">
        <f>IFERROR(CO28*(1+INDEX(Inputs!$P$15:$P$25,MATCH('Cash Flows - Outlier'!CP$2,Inputs!$L$15:$L$25))/12),0)</f>
        <v/>
      </c>
      <c r="CQ28" s="961">
        <f>IFERROR(CP28*(1+INDEX(Inputs!$P$15:$P$25,MATCH('Cash Flows - Outlier'!CQ$2,Inputs!$L$15:$L$25))/12),0)</f>
        <v/>
      </c>
      <c r="CR28" s="961">
        <f>IFERROR(CQ28*(1+INDEX(Inputs!$P$15:$P$25,MATCH('Cash Flows - Outlier'!CR$2,Inputs!$L$15:$L$25))/12),0)</f>
        <v/>
      </c>
      <c r="CS28" s="961">
        <f>IFERROR(CR28*(1+INDEX(Inputs!$P$15:$P$25,MATCH('Cash Flows - Outlier'!CS$2,Inputs!$L$15:$L$25))/12),0)</f>
        <v/>
      </c>
      <c r="CT28" s="961">
        <f>IFERROR(CS28*(1+INDEX(Inputs!$P$15:$P$25,MATCH('Cash Flows - Outlier'!CT$2,Inputs!$L$15:$L$25))/12),0)</f>
        <v/>
      </c>
      <c r="CU28" s="961">
        <f>IFERROR(CT28*(1+INDEX(Inputs!$P$15:$P$25,MATCH('Cash Flows - Outlier'!CU$2,Inputs!$L$15:$L$25))/12),0)</f>
        <v/>
      </c>
      <c r="CV28" s="961">
        <f>IFERROR(CU28*(1+INDEX(Inputs!$P$15:$P$25,MATCH('Cash Flows - Outlier'!CV$2,Inputs!$L$15:$L$25))/12),0)</f>
        <v/>
      </c>
      <c r="CW28" s="961">
        <f>IFERROR(CV28*(1+INDEX(Inputs!$P$15:$P$25,MATCH('Cash Flows - Outlier'!CW$2,Inputs!$L$15:$L$25))/12),0)</f>
        <v/>
      </c>
      <c r="CX28" s="961">
        <f>IFERROR(CW28*(1+INDEX(Inputs!$P$15:$P$25,MATCH('Cash Flows - Outlier'!CX$2,Inputs!$L$15:$L$25))/12),0)</f>
        <v/>
      </c>
      <c r="CY28" s="961">
        <f>IFERROR(CX28*(1+INDEX(Inputs!$P$15:$P$25,MATCH('Cash Flows - Outlier'!CY$2,Inputs!$L$15:$L$25))/12),0)</f>
        <v/>
      </c>
      <c r="CZ28" s="961">
        <f>IFERROR(CY28*(1+INDEX(Inputs!$P$15:$P$25,MATCH('Cash Flows - Outlier'!CZ$2,Inputs!$L$15:$L$25))/12),0)</f>
        <v/>
      </c>
      <c r="DA28" s="961">
        <f>IFERROR(CZ28*(1+INDEX(Inputs!$P$15:$P$25,MATCH('Cash Flows - Outlier'!DA$2,Inputs!$L$15:$L$25))/12),0)</f>
        <v/>
      </c>
      <c r="DB28" s="961">
        <f>IFERROR(DA28*(1+INDEX(Inputs!$P$15:$P$25,MATCH('Cash Flows - Outlier'!DB$2,Inputs!$L$15:$L$25))/12),0)</f>
        <v/>
      </c>
      <c r="DC28" s="961">
        <f>IFERROR(DB28*(1+INDEX(Inputs!$P$15:$P$25,MATCH('Cash Flows - Outlier'!DC$2,Inputs!$L$15:$L$25))/12),0)</f>
        <v/>
      </c>
      <c r="DD28" s="961">
        <f>IFERROR(DC28*(1+INDEX(Inputs!$P$15:$P$25,MATCH('Cash Flows - Outlier'!DD$2,Inputs!$L$15:$L$25))/12),0)</f>
        <v/>
      </c>
      <c r="DE28" s="961">
        <f>IFERROR(DD28*(1+INDEX(Inputs!$P$15:$P$25,MATCH('Cash Flows - Outlier'!DE$2,Inputs!$L$15:$L$25))/12),0)</f>
        <v/>
      </c>
      <c r="DF28" s="961">
        <f>IFERROR(DE28*(1+INDEX(Inputs!$P$15:$P$25,MATCH('Cash Flows - Outlier'!DF$2,Inputs!$L$15:$L$25))/12),0)</f>
        <v/>
      </c>
      <c r="DG28" s="961">
        <f>IFERROR(DF28*(1+INDEX(Inputs!$P$15:$P$25,MATCH('Cash Flows - Outlier'!DG$2,Inputs!$L$15:$L$25))/12),0)</f>
        <v/>
      </c>
      <c r="DH28" s="961">
        <f>IFERROR(DG28*(1+INDEX(Inputs!$P$15:$P$25,MATCH('Cash Flows - Outlier'!DH$2,Inputs!$L$15:$L$25))/12),0)</f>
        <v/>
      </c>
      <c r="DI28" s="961">
        <f>IFERROR(DH28*(1+INDEX(Inputs!$P$15:$P$25,MATCH('Cash Flows - Outlier'!DI$2,Inputs!$L$15:$L$25))/12),0)</f>
        <v/>
      </c>
      <c r="DJ28" s="961">
        <f>IFERROR(DI28*(1+INDEX(Inputs!$P$15:$P$25,MATCH('Cash Flows - Outlier'!DJ$2,Inputs!$L$15:$L$25))/12),0)</f>
        <v/>
      </c>
      <c r="DK28" s="961">
        <f>IFERROR(DJ28*(1+INDEX(Inputs!$P$15:$P$25,MATCH('Cash Flows - Outlier'!DK$2,Inputs!$L$15:$L$25))/12),0)</f>
        <v/>
      </c>
      <c r="DL28" s="961">
        <f>IFERROR(DK28*(1+INDEX(Inputs!$P$15:$P$25,MATCH('Cash Flows - Outlier'!DL$2,Inputs!$L$15:$L$25))/12),0)</f>
        <v/>
      </c>
      <c r="DM28" s="961">
        <f>IFERROR(DL28*(1+INDEX(Inputs!$P$15:$P$25,MATCH('Cash Flows - Outlier'!DM$2,Inputs!$L$15:$L$25))/12),0)</f>
        <v/>
      </c>
      <c r="DN28" s="961">
        <f>IFERROR(DM28*(1+INDEX(Inputs!$P$15:$P$25,MATCH('Cash Flows - Outlier'!DN$2,Inputs!$L$15:$L$25))/12),0)</f>
        <v/>
      </c>
      <c r="DO28" s="961">
        <f>IFERROR(DN28*(1+INDEX(Inputs!$P$15:$P$25,MATCH('Cash Flows - Outlier'!DO$2,Inputs!$L$15:$L$25))/12),0)</f>
        <v/>
      </c>
      <c r="DP28" s="961">
        <f>IFERROR(DO28*(1+INDEX(Inputs!$P$15:$P$25,MATCH('Cash Flows - Outlier'!DP$2,Inputs!$L$15:$L$25))/12),0)</f>
        <v/>
      </c>
      <c r="DQ28" s="961">
        <f>IFERROR(DP28*(1+INDEX(Inputs!$P$15:$P$25,MATCH('Cash Flows - Outlier'!DQ$2,Inputs!$L$15:$L$25))/12),0)</f>
        <v/>
      </c>
      <c r="DR28" s="961">
        <f>IFERROR(DQ28*(1+INDEX(Inputs!$P$15:$P$25,MATCH('Cash Flows - Outlier'!DR$2,Inputs!$L$15:$L$25))/12),0)</f>
        <v/>
      </c>
      <c r="DS28" s="961">
        <f>IFERROR(DR28*(1+INDEX(Inputs!$P$15:$P$25,MATCH('Cash Flows - Outlier'!DS$2,Inputs!$L$15:$L$25))/12),0)</f>
        <v/>
      </c>
      <c r="DT28" s="961">
        <f>IFERROR(DS28*(1+INDEX(Inputs!$P$15:$P$25,MATCH('Cash Flows - Outlier'!DT$2,Inputs!$L$15:$L$25))/12),0)</f>
        <v/>
      </c>
      <c r="DU28" s="961">
        <f>IFERROR(DT28*(1+INDEX(Inputs!$P$15:$P$25,MATCH('Cash Flows - Outlier'!DU$2,Inputs!$L$15:$L$25))/12),0)</f>
        <v/>
      </c>
      <c r="DV28" s="961">
        <f>IFERROR(DU28*(1+INDEX(Inputs!$P$15:$P$25,MATCH('Cash Flows - Outlier'!DV$2,Inputs!$L$15:$L$25))/12),0)</f>
        <v/>
      </c>
      <c r="DW28" s="961">
        <f>IFERROR(DV28*(1+INDEX(Inputs!$P$15:$P$25,MATCH('Cash Flows - Outlier'!DW$2,Inputs!$L$15:$L$25))/12),0)</f>
        <v/>
      </c>
      <c r="DX28" s="961">
        <f>IFERROR(DW28*(1+INDEX(Inputs!$P$15:$P$25,MATCH('Cash Flows - Outlier'!DX$2,Inputs!$L$15:$L$25))/12),0)</f>
        <v/>
      </c>
      <c r="DY28" s="961">
        <f>IFERROR(DX28*(1+INDEX(Inputs!$P$15:$P$25,MATCH('Cash Flows - Outlier'!DY$2,Inputs!$L$15:$L$25))/12),0)</f>
        <v/>
      </c>
      <c r="DZ28" s="961">
        <f>IFERROR(DY28*(1+INDEX(Inputs!$P$15:$P$25,MATCH('Cash Flows - Outlier'!DZ$2,Inputs!$L$15:$L$25))/12),0)</f>
        <v/>
      </c>
      <c r="EA28" s="961">
        <f>IFERROR(DZ28*(1+INDEX(Inputs!$P$15:$P$25,MATCH('Cash Flows - Outlier'!EA$2,Inputs!$L$15:$L$25))/12),0)</f>
        <v/>
      </c>
      <c r="EB28" s="961">
        <f>IFERROR(EA28*(1+INDEX(Inputs!$P$15:$P$25,MATCH('Cash Flows - Outlier'!EB$2,Inputs!$L$15:$L$25))/12),0)</f>
        <v/>
      </c>
      <c r="EC28" s="961">
        <f>IFERROR(EB28*(1+INDEX(Inputs!$P$15:$P$25,MATCH('Cash Flows - Outlier'!EC$2,Inputs!$L$15:$L$25))/12),0)</f>
        <v/>
      </c>
      <c r="ED28" s="961">
        <f>IFERROR(EC28*(1+INDEX(Inputs!$P$15:$P$25,MATCH('Cash Flows - Outlier'!ED$2,Inputs!$L$15:$L$25))/12),0)</f>
        <v/>
      </c>
      <c r="EE28" s="961">
        <f>IFERROR(ED28*(1+INDEX(Inputs!$P$15:$P$25,MATCH('Cash Flows - Outlier'!EE$2,Inputs!$L$15:$L$25))/12),0)</f>
        <v/>
      </c>
      <c r="EF28" s="961">
        <f>IFERROR(EE28*(1+INDEX(Inputs!$P$15:$P$25,MATCH('Cash Flows - Outlier'!EF$2,Inputs!$L$15:$L$25))/12),0)</f>
        <v/>
      </c>
      <c r="EG28" s="961">
        <f>IFERROR(EF28*(1+INDEX(Inputs!$P$15:$P$25,MATCH('Cash Flows - Outlier'!EG$2,Inputs!$L$15:$L$25))/12),0)</f>
        <v/>
      </c>
      <c r="EH28" s="961">
        <f>IFERROR(EG28*(1+INDEX(Inputs!$P$15:$P$25,MATCH('Cash Flows - Outlier'!EH$2,Inputs!$L$15:$L$25))/12),0)</f>
        <v/>
      </c>
      <c r="EI28" s="961">
        <f>IFERROR(EH28*(1+INDEX(Inputs!$P$15:$P$25,MATCH('Cash Flows - Outlier'!EI$2,Inputs!$L$15:$L$25))/12),0)</f>
        <v/>
      </c>
      <c r="EJ28" s="961">
        <f>IFERROR(EI28*(1+INDEX(Inputs!$P$15:$P$25,MATCH('Cash Flows - Outlier'!EJ$2,Inputs!$L$15:$L$25))/12),0)</f>
        <v/>
      </c>
      <c r="EK28" s="961">
        <f>IFERROR(EJ28*(1+INDEX(Inputs!$P$15:$P$25,MATCH('Cash Flows - Outlier'!EK$2,Inputs!$L$15:$L$25))/12),0)</f>
        <v/>
      </c>
      <c r="EL28" s="961">
        <f>IFERROR(EK28*(1+INDEX(Inputs!$P$15:$P$25,MATCH('Cash Flows - Outlier'!EL$2,Inputs!$L$15:$L$25))/12),0)</f>
        <v/>
      </c>
      <c r="EM28" s="961">
        <f>IFERROR(EL28*(1+INDEX(Inputs!$P$15:$P$25,MATCH('Cash Flows - Outlier'!EM$2,Inputs!$L$15:$L$25))/12),0)</f>
        <v/>
      </c>
      <c r="EN28" s="961">
        <f>IFERROR(EM28*(1+INDEX(Inputs!$P$15:$P$25,MATCH('Cash Flows - Outlier'!EN$2,Inputs!$L$15:$L$25))/12),0)</f>
        <v/>
      </c>
      <c r="EO28" s="961">
        <f>IFERROR(EN28*(1+INDEX(Inputs!$P$15:$P$25,MATCH('Cash Flows - Outlier'!EO$2,Inputs!$L$15:$L$25))/12),0)</f>
        <v/>
      </c>
      <c r="EP28" s="961">
        <f>IFERROR(EO28*(1+INDEX(Inputs!$P$15:$P$25,MATCH('Cash Flows - Outlier'!EP$2,Inputs!$L$15:$L$25))/12),0)</f>
        <v/>
      </c>
      <c r="EQ28" s="961">
        <f>IFERROR(EP28*(1+INDEX(Inputs!$P$15:$P$25,MATCH('Cash Flows - Outlier'!EQ$2,Inputs!$L$15:$L$25))/12),0)</f>
        <v/>
      </c>
      <c r="ER28" s="961">
        <f>IFERROR(EQ28*(1+INDEX(Inputs!$P$15:$P$25,MATCH('Cash Flows - Outlier'!ER$2,Inputs!$L$15:$L$25))/12),0)</f>
        <v/>
      </c>
      <c r="ES28" s="961">
        <f>IFERROR(ER28*(1+INDEX(Inputs!$P$15:$P$25,MATCH('Cash Flows - Outlier'!ES$2,Inputs!$L$15:$L$25))/12),0)</f>
        <v/>
      </c>
      <c r="ET28" s="961">
        <f>IFERROR(ES28*(1+INDEX(Inputs!$P$15:$P$25,MATCH('Cash Flows - Outlier'!ET$2,Inputs!$L$15:$L$25))/12),0)</f>
        <v/>
      </c>
      <c r="EU28" s="961">
        <f>IFERROR(ET28*(1+INDEX(Inputs!$P$15:$P$25,MATCH('Cash Flows - Outlier'!EU$2,Inputs!$L$15:$L$25))/12),0)</f>
        <v/>
      </c>
      <c r="EV28" s="961">
        <f>IFERROR(EU28*(1+INDEX(Inputs!$P$15:$P$25,MATCH('Cash Flows - Outlier'!EV$2,Inputs!$L$15:$L$25))/12),0)</f>
        <v/>
      </c>
    </row>
    <row r="29" ht="15" customHeight="1" s="546">
      <c r="C29" s="970">
        <f>R29</f>
        <v/>
      </c>
      <c r="D29" s="986" t="n"/>
      <c r="E29" s="987">
        <f>Inputs!I31</f>
        <v/>
      </c>
      <c r="F29" s="988">
        <f>Inputs!J31</f>
        <v/>
      </c>
      <c r="G29" s="961">
        <f>SUMIFS($U29:$EW29,$U$2:$EW$2,G$2)</f>
        <v/>
      </c>
      <c r="H29" s="961">
        <f>SUMIFS($U29:$EW29,$U$2:$EW$2,H$2)</f>
        <v/>
      </c>
      <c r="I29" s="961">
        <f>SUMIFS($U29:$EW29,$U$2:$EW$2,I$2)</f>
        <v/>
      </c>
      <c r="J29" s="961">
        <f>SUMIFS($U29:$EW29,$U$2:$EW$2,J$2)</f>
        <v/>
      </c>
      <c r="K29" s="961">
        <f>SUMIFS($U29:$EW29,$U$2:$EW$2,K$2)</f>
        <v/>
      </c>
      <c r="L29" s="961">
        <f>SUMIFS($U29:$EW29,$U$2:$EW$2,L$2)</f>
        <v/>
      </c>
      <c r="M29" s="961">
        <f>SUMIFS($U29:$EW29,$U$2:$EW$2,M$2)</f>
        <v/>
      </c>
      <c r="N29" s="961">
        <f>SUMIFS($U29:$EW29,$U$2:$EW$2,N$2)</f>
        <v/>
      </c>
      <c r="O29" s="961">
        <f>SUMIFS($U29:$EW29,$U$2:$EW$2,O$2)</f>
        <v/>
      </c>
      <c r="P29" s="962">
        <f>SUMIFS($U29:$EW29,$U$2:$EW$2,P$2)</f>
        <v/>
      </c>
      <c r="R29" s="759">
        <f>Inputs!G31</f>
        <v/>
      </c>
      <c r="U29" s="961">
        <f>(Inputs!$J31*Units)/12</f>
        <v/>
      </c>
      <c r="V29" s="961">
        <f>IFERROR(U29*(1+INDEX(Inputs!$P$15:$P$25,MATCH('Cash Flows - Outlier'!V$2,Inputs!$L$15:$L$25))/12),0)</f>
        <v/>
      </c>
      <c r="W29" s="961">
        <f>IFERROR(V29*(1+INDEX(Inputs!$P$15:$P$25,MATCH('Cash Flows - Outlier'!W$2,Inputs!$L$15:$L$25))/12),0)</f>
        <v/>
      </c>
      <c r="X29" s="961">
        <f>IFERROR(W29*(1+INDEX(Inputs!$P$15:$P$25,MATCH('Cash Flows - Outlier'!X$2,Inputs!$L$15:$L$25))/12),0)</f>
        <v/>
      </c>
      <c r="Y29" s="961">
        <f>IFERROR(X29*(1+INDEX(Inputs!$P$15:$P$25,MATCH('Cash Flows - Outlier'!Y$2,Inputs!$L$15:$L$25))/12),0)</f>
        <v/>
      </c>
      <c r="Z29" s="961">
        <f>IFERROR(Y29*(1+INDEX(Inputs!$P$15:$P$25,MATCH('Cash Flows - Outlier'!Z$2,Inputs!$L$15:$L$25))/12),0)</f>
        <v/>
      </c>
      <c r="AA29" s="961">
        <f>IFERROR(Z29*(1+INDEX(Inputs!$P$15:$P$25,MATCH('Cash Flows - Outlier'!AA$2,Inputs!$L$15:$L$25))/12),0)</f>
        <v/>
      </c>
      <c r="AB29" s="961">
        <f>IFERROR(AA29*(1+INDEX(Inputs!$P$15:$P$25,MATCH('Cash Flows - Outlier'!AB$2,Inputs!$L$15:$L$25))/12),0)</f>
        <v/>
      </c>
      <c r="AC29" s="961">
        <f>IFERROR(AB29*(1+INDEX(Inputs!$P$15:$P$25,MATCH('Cash Flows - Outlier'!AC$2,Inputs!$L$15:$L$25))/12),0)</f>
        <v/>
      </c>
      <c r="AD29" s="961">
        <f>IFERROR(AC29*(1+INDEX(Inputs!$P$15:$P$25,MATCH('Cash Flows - Outlier'!AD$2,Inputs!$L$15:$L$25))/12),0)</f>
        <v/>
      </c>
      <c r="AE29" s="961">
        <f>IFERROR(AD29*(1+INDEX(Inputs!$P$15:$P$25,MATCH('Cash Flows - Outlier'!AE$2,Inputs!$L$15:$L$25))/12),0)</f>
        <v/>
      </c>
      <c r="AF29" s="961">
        <f>IFERROR(AE29*(1+INDEX(Inputs!$P$15:$P$25,MATCH('Cash Flows - Outlier'!AF$2,Inputs!$L$15:$L$25))/12),0)</f>
        <v/>
      </c>
      <c r="AG29" s="961">
        <f>IFERROR(AF29*(1+INDEX(Inputs!$P$15:$P$25,MATCH('Cash Flows - Outlier'!AG$2,Inputs!$L$15:$L$25))/12),0)</f>
        <v/>
      </c>
      <c r="AH29" s="961">
        <f>IFERROR(AG29*(1+INDEX(Inputs!$P$15:$P$25,MATCH('Cash Flows - Outlier'!AH$2,Inputs!$L$15:$L$25))/12),0)</f>
        <v/>
      </c>
      <c r="AI29" s="961">
        <f>IFERROR(AH29*(1+INDEX(Inputs!$P$15:$P$25,MATCH('Cash Flows - Outlier'!AI$2,Inputs!$L$15:$L$25))/12),0)</f>
        <v/>
      </c>
      <c r="AJ29" s="961">
        <f>IFERROR(AI29*(1+INDEX(Inputs!$P$15:$P$25,MATCH('Cash Flows - Outlier'!AJ$2,Inputs!$L$15:$L$25))/12),0)</f>
        <v/>
      </c>
      <c r="AK29" s="961">
        <f>IFERROR(AJ29*(1+INDEX(Inputs!$P$15:$P$25,MATCH('Cash Flows - Outlier'!AK$2,Inputs!$L$15:$L$25))/12),0)</f>
        <v/>
      </c>
      <c r="AL29" s="961">
        <f>IFERROR(AK29*(1+INDEX(Inputs!$P$15:$P$25,MATCH('Cash Flows - Outlier'!AL$2,Inputs!$L$15:$L$25))/12),0)</f>
        <v/>
      </c>
      <c r="AM29" s="961">
        <f>IFERROR(AL29*(1+INDEX(Inputs!$P$15:$P$25,MATCH('Cash Flows - Outlier'!AM$2,Inputs!$L$15:$L$25))/12),0)</f>
        <v/>
      </c>
      <c r="AN29" s="961">
        <f>IFERROR(AM29*(1+INDEX(Inputs!$P$15:$P$25,MATCH('Cash Flows - Outlier'!AN$2,Inputs!$L$15:$L$25))/12),0)</f>
        <v/>
      </c>
      <c r="AO29" s="961">
        <f>IFERROR(AN29*(1+INDEX(Inputs!$P$15:$P$25,MATCH('Cash Flows - Outlier'!AO$2,Inputs!$L$15:$L$25))/12),0)</f>
        <v/>
      </c>
      <c r="AP29" s="961">
        <f>IFERROR(AO29*(1+INDEX(Inputs!$P$15:$P$25,MATCH('Cash Flows - Outlier'!AP$2,Inputs!$L$15:$L$25))/12),0)</f>
        <v/>
      </c>
      <c r="AQ29" s="961">
        <f>IFERROR(AP29*(1+INDEX(Inputs!$P$15:$P$25,MATCH('Cash Flows - Outlier'!AQ$2,Inputs!$L$15:$L$25))/12),0)</f>
        <v/>
      </c>
      <c r="AR29" s="961">
        <f>IFERROR(AQ29*(1+INDEX(Inputs!$P$15:$P$25,MATCH('Cash Flows - Outlier'!AR$2,Inputs!$L$15:$L$25))/12),0)</f>
        <v/>
      </c>
      <c r="AS29" s="961">
        <f>IFERROR(AR29*(1+INDEX(Inputs!$P$15:$P$25,MATCH('Cash Flows - Outlier'!AS$2,Inputs!$L$15:$L$25))/12),0)</f>
        <v/>
      </c>
      <c r="AT29" s="961">
        <f>IFERROR(AS29*(1+INDEX(Inputs!$P$15:$P$25,MATCH('Cash Flows - Outlier'!AT$2,Inputs!$L$15:$L$25))/12),0)</f>
        <v/>
      </c>
      <c r="AU29" s="961">
        <f>IFERROR(AT29*(1+INDEX(Inputs!$P$15:$P$25,MATCH('Cash Flows - Outlier'!AU$2,Inputs!$L$15:$L$25))/12),0)</f>
        <v/>
      </c>
      <c r="AV29" s="961">
        <f>IFERROR(AU29*(1+INDEX(Inputs!$P$15:$P$25,MATCH('Cash Flows - Outlier'!AV$2,Inputs!$L$15:$L$25))/12),0)</f>
        <v/>
      </c>
      <c r="AW29" s="961">
        <f>IFERROR(AV29*(1+INDEX(Inputs!$P$15:$P$25,MATCH('Cash Flows - Outlier'!AW$2,Inputs!$L$15:$L$25))/12),0)</f>
        <v/>
      </c>
      <c r="AX29" s="961">
        <f>IFERROR(AW29*(1+INDEX(Inputs!$P$15:$P$25,MATCH('Cash Flows - Outlier'!AX$2,Inputs!$L$15:$L$25))/12),0)</f>
        <v/>
      </c>
      <c r="AY29" s="961">
        <f>IFERROR(AX29*(1+INDEX(Inputs!$P$15:$P$25,MATCH('Cash Flows - Outlier'!AY$2,Inputs!$L$15:$L$25))/12),0)</f>
        <v/>
      </c>
      <c r="AZ29" s="961">
        <f>IFERROR(AY29*(1+INDEX(Inputs!$P$15:$P$25,MATCH('Cash Flows - Outlier'!AZ$2,Inputs!$L$15:$L$25))/12),0)</f>
        <v/>
      </c>
      <c r="BA29" s="961">
        <f>IFERROR(AZ29*(1+INDEX(Inputs!$P$15:$P$25,MATCH('Cash Flows - Outlier'!BA$2,Inputs!$L$15:$L$25))/12),0)</f>
        <v/>
      </c>
      <c r="BB29" s="961">
        <f>IFERROR(BA29*(1+INDEX(Inputs!$P$15:$P$25,MATCH('Cash Flows - Outlier'!BB$2,Inputs!$L$15:$L$25))/12),0)</f>
        <v/>
      </c>
      <c r="BC29" s="961">
        <f>IFERROR(BB29*(1+INDEX(Inputs!$P$15:$P$25,MATCH('Cash Flows - Outlier'!BC$2,Inputs!$L$15:$L$25))/12),0)</f>
        <v/>
      </c>
      <c r="BD29" s="961">
        <f>IFERROR(BC29*(1+INDEX(Inputs!$P$15:$P$25,MATCH('Cash Flows - Outlier'!BD$2,Inputs!$L$15:$L$25))/12),0)</f>
        <v/>
      </c>
      <c r="BE29" s="961">
        <f>IFERROR(BD29*(1+INDEX(Inputs!$P$15:$P$25,MATCH('Cash Flows - Outlier'!BE$2,Inputs!$L$15:$L$25))/12),0)</f>
        <v/>
      </c>
      <c r="BF29" s="961">
        <f>IFERROR(BE29*(1+INDEX(Inputs!$P$15:$P$25,MATCH('Cash Flows - Outlier'!BF$2,Inputs!$L$15:$L$25))/12),0)</f>
        <v/>
      </c>
      <c r="BG29" s="961">
        <f>IFERROR(BF29*(1+INDEX(Inputs!$P$15:$P$25,MATCH('Cash Flows - Outlier'!BG$2,Inputs!$L$15:$L$25))/12),0)</f>
        <v/>
      </c>
      <c r="BH29" s="961">
        <f>IFERROR(BG29*(1+INDEX(Inputs!$P$15:$P$25,MATCH('Cash Flows - Outlier'!BH$2,Inputs!$L$15:$L$25))/12),0)</f>
        <v/>
      </c>
      <c r="BI29" s="961">
        <f>IFERROR(BH29*(1+INDEX(Inputs!$P$15:$P$25,MATCH('Cash Flows - Outlier'!BI$2,Inputs!$L$15:$L$25))/12),0)</f>
        <v/>
      </c>
      <c r="BJ29" s="961">
        <f>IFERROR(BI29*(1+INDEX(Inputs!$P$15:$P$25,MATCH('Cash Flows - Outlier'!BJ$2,Inputs!$L$15:$L$25))/12),0)</f>
        <v/>
      </c>
      <c r="BK29" s="961">
        <f>IFERROR(BJ29*(1+INDEX(Inputs!$P$15:$P$25,MATCH('Cash Flows - Outlier'!BK$2,Inputs!$L$15:$L$25))/12),0)</f>
        <v/>
      </c>
      <c r="BL29" s="961">
        <f>IFERROR(BK29*(1+INDEX(Inputs!$P$15:$P$25,MATCH('Cash Flows - Outlier'!BL$2,Inputs!$L$15:$L$25))/12),0)</f>
        <v/>
      </c>
      <c r="BM29" s="961">
        <f>IFERROR(BL29*(1+INDEX(Inputs!$P$15:$P$25,MATCH('Cash Flows - Outlier'!BM$2,Inputs!$L$15:$L$25))/12),0)</f>
        <v/>
      </c>
      <c r="BN29" s="961">
        <f>IFERROR(BM29*(1+INDEX(Inputs!$P$15:$P$25,MATCH('Cash Flows - Outlier'!BN$2,Inputs!$L$15:$L$25))/12),0)</f>
        <v/>
      </c>
      <c r="BO29" s="961">
        <f>IFERROR(BN29*(1+INDEX(Inputs!$P$15:$P$25,MATCH('Cash Flows - Outlier'!BO$2,Inputs!$L$15:$L$25))/12),0)</f>
        <v/>
      </c>
      <c r="BP29" s="961">
        <f>IFERROR(BO29*(1+INDEX(Inputs!$P$15:$P$25,MATCH('Cash Flows - Outlier'!BP$2,Inputs!$L$15:$L$25))/12),0)</f>
        <v/>
      </c>
      <c r="BQ29" s="961">
        <f>IFERROR(BP29*(1+INDEX(Inputs!$P$15:$P$25,MATCH('Cash Flows - Outlier'!BQ$2,Inputs!$L$15:$L$25))/12),0)</f>
        <v/>
      </c>
      <c r="BR29" s="961">
        <f>IFERROR(BQ29*(1+INDEX(Inputs!$P$15:$P$25,MATCH('Cash Flows - Outlier'!BR$2,Inputs!$L$15:$L$25))/12),0)</f>
        <v/>
      </c>
      <c r="BS29" s="961">
        <f>IFERROR(BR29*(1+INDEX(Inputs!$P$15:$P$25,MATCH('Cash Flows - Outlier'!BS$2,Inputs!$L$15:$L$25))/12),0)</f>
        <v/>
      </c>
      <c r="BT29" s="961">
        <f>IFERROR(BS29*(1+INDEX(Inputs!$P$15:$P$25,MATCH('Cash Flows - Outlier'!BT$2,Inputs!$L$15:$L$25))/12),0)</f>
        <v/>
      </c>
      <c r="BU29" s="961">
        <f>IFERROR(BT29*(1+INDEX(Inputs!$P$15:$P$25,MATCH('Cash Flows - Outlier'!BU$2,Inputs!$L$15:$L$25))/12),0)</f>
        <v/>
      </c>
      <c r="BV29" s="961">
        <f>IFERROR(BU29*(1+INDEX(Inputs!$P$15:$P$25,MATCH('Cash Flows - Outlier'!BV$2,Inputs!$L$15:$L$25))/12),0)</f>
        <v/>
      </c>
      <c r="BW29" s="961">
        <f>IFERROR(BV29*(1+INDEX(Inputs!$P$15:$P$25,MATCH('Cash Flows - Outlier'!BW$2,Inputs!$L$15:$L$25))/12),0)</f>
        <v/>
      </c>
      <c r="BX29" s="961">
        <f>IFERROR(BW29*(1+INDEX(Inputs!$P$15:$P$25,MATCH('Cash Flows - Outlier'!BX$2,Inputs!$L$15:$L$25))/12),0)</f>
        <v/>
      </c>
      <c r="BY29" s="961">
        <f>IFERROR(BX29*(1+INDEX(Inputs!$P$15:$P$25,MATCH('Cash Flows - Outlier'!BY$2,Inputs!$L$15:$L$25))/12),0)</f>
        <v/>
      </c>
      <c r="BZ29" s="961">
        <f>IFERROR(BY29*(1+INDEX(Inputs!$P$15:$P$25,MATCH('Cash Flows - Outlier'!BZ$2,Inputs!$L$15:$L$25))/12),0)</f>
        <v/>
      </c>
      <c r="CA29" s="961">
        <f>IFERROR(BZ29*(1+INDEX(Inputs!$P$15:$P$25,MATCH('Cash Flows - Outlier'!CA$2,Inputs!$L$15:$L$25))/12),0)</f>
        <v/>
      </c>
      <c r="CB29" s="961">
        <f>IFERROR(CA29*(1+INDEX(Inputs!$P$15:$P$25,MATCH('Cash Flows - Outlier'!CB$2,Inputs!$L$15:$L$25))/12),0)</f>
        <v/>
      </c>
      <c r="CC29" s="961">
        <f>IFERROR(CB29*(1+INDEX(Inputs!$P$15:$P$25,MATCH('Cash Flows - Outlier'!CC$2,Inputs!$L$15:$L$25))/12),0)</f>
        <v/>
      </c>
      <c r="CD29" s="961">
        <f>IFERROR(CC29*(1+INDEX(Inputs!$P$15:$P$25,MATCH('Cash Flows - Outlier'!CD$2,Inputs!$L$15:$L$25))/12),0)</f>
        <v/>
      </c>
      <c r="CE29" s="961">
        <f>IFERROR(CD29*(1+INDEX(Inputs!$P$15:$P$25,MATCH('Cash Flows - Outlier'!CE$2,Inputs!$L$15:$L$25))/12),0)</f>
        <v/>
      </c>
      <c r="CF29" s="961">
        <f>IFERROR(CE29*(1+INDEX(Inputs!$P$15:$P$25,MATCH('Cash Flows - Outlier'!CF$2,Inputs!$L$15:$L$25))/12),0)</f>
        <v/>
      </c>
      <c r="CG29" s="961">
        <f>IFERROR(CF29*(1+INDEX(Inputs!$P$15:$P$25,MATCH('Cash Flows - Outlier'!CG$2,Inputs!$L$15:$L$25))/12),0)</f>
        <v/>
      </c>
      <c r="CH29" s="961">
        <f>IFERROR(CG29*(1+INDEX(Inputs!$P$15:$P$25,MATCH('Cash Flows - Outlier'!CH$2,Inputs!$L$15:$L$25))/12),0)</f>
        <v/>
      </c>
      <c r="CI29" s="961">
        <f>IFERROR(CH29*(1+INDEX(Inputs!$P$15:$P$25,MATCH('Cash Flows - Outlier'!CI$2,Inputs!$L$15:$L$25))/12),0)</f>
        <v/>
      </c>
      <c r="CJ29" s="961">
        <f>IFERROR(CI29*(1+INDEX(Inputs!$P$15:$P$25,MATCH('Cash Flows - Outlier'!CJ$2,Inputs!$L$15:$L$25))/12),0)</f>
        <v/>
      </c>
      <c r="CK29" s="961">
        <f>IFERROR(CJ29*(1+INDEX(Inputs!$P$15:$P$25,MATCH('Cash Flows - Outlier'!CK$2,Inputs!$L$15:$L$25))/12),0)</f>
        <v/>
      </c>
      <c r="CL29" s="961">
        <f>IFERROR(CK29*(1+INDEX(Inputs!$P$15:$P$25,MATCH('Cash Flows - Outlier'!CL$2,Inputs!$L$15:$L$25))/12),0)</f>
        <v/>
      </c>
      <c r="CM29" s="961">
        <f>IFERROR(CL29*(1+INDEX(Inputs!$P$15:$P$25,MATCH('Cash Flows - Outlier'!CM$2,Inputs!$L$15:$L$25))/12),0)</f>
        <v/>
      </c>
      <c r="CN29" s="961">
        <f>IFERROR(CM29*(1+INDEX(Inputs!$P$15:$P$25,MATCH('Cash Flows - Outlier'!CN$2,Inputs!$L$15:$L$25))/12),0)</f>
        <v/>
      </c>
      <c r="CO29" s="961">
        <f>IFERROR(CN29*(1+INDEX(Inputs!$P$15:$P$25,MATCH('Cash Flows - Outlier'!CO$2,Inputs!$L$15:$L$25))/12),0)</f>
        <v/>
      </c>
      <c r="CP29" s="961">
        <f>IFERROR(CO29*(1+INDEX(Inputs!$P$15:$P$25,MATCH('Cash Flows - Outlier'!CP$2,Inputs!$L$15:$L$25))/12),0)</f>
        <v/>
      </c>
      <c r="CQ29" s="961">
        <f>IFERROR(CP29*(1+INDEX(Inputs!$P$15:$P$25,MATCH('Cash Flows - Outlier'!CQ$2,Inputs!$L$15:$L$25))/12),0)</f>
        <v/>
      </c>
      <c r="CR29" s="961">
        <f>IFERROR(CQ29*(1+INDEX(Inputs!$P$15:$P$25,MATCH('Cash Flows - Outlier'!CR$2,Inputs!$L$15:$L$25))/12),0)</f>
        <v/>
      </c>
      <c r="CS29" s="961">
        <f>IFERROR(CR29*(1+INDEX(Inputs!$P$15:$P$25,MATCH('Cash Flows - Outlier'!CS$2,Inputs!$L$15:$L$25))/12),0)</f>
        <v/>
      </c>
      <c r="CT29" s="961">
        <f>IFERROR(CS29*(1+INDEX(Inputs!$P$15:$P$25,MATCH('Cash Flows - Outlier'!CT$2,Inputs!$L$15:$L$25))/12),0)</f>
        <v/>
      </c>
      <c r="CU29" s="961">
        <f>IFERROR(CT29*(1+INDEX(Inputs!$P$15:$P$25,MATCH('Cash Flows - Outlier'!CU$2,Inputs!$L$15:$L$25))/12),0)</f>
        <v/>
      </c>
      <c r="CV29" s="961">
        <f>IFERROR(CU29*(1+INDEX(Inputs!$P$15:$P$25,MATCH('Cash Flows - Outlier'!CV$2,Inputs!$L$15:$L$25))/12),0)</f>
        <v/>
      </c>
      <c r="CW29" s="961">
        <f>IFERROR(CV29*(1+INDEX(Inputs!$P$15:$P$25,MATCH('Cash Flows - Outlier'!CW$2,Inputs!$L$15:$L$25))/12),0)</f>
        <v/>
      </c>
      <c r="CX29" s="961">
        <f>IFERROR(CW29*(1+INDEX(Inputs!$P$15:$P$25,MATCH('Cash Flows - Outlier'!CX$2,Inputs!$L$15:$L$25))/12),0)</f>
        <v/>
      </c>
      <c r="CY29" s="961">
        <f>IFERROR(CX29*(1+INDEX(Inputs!$P$15:$P$25,MATCH('Cash Flows - Outlier'!CY$2,Inputs!$L$15:$L$25))/12),0)</f>
        <v/>
      </c>
      <c r="CZ29" s="961">
        <f>IFERROR(CY29*(1+INDEX(Inputs!$P$15:$P$25,MATCH('Cash Flows - Outlier'!CZ$2,Inputs!$L$15:$L$25))/12),0)</f>
        <v/>
      </c>
      <c r="DA29" s="961">
        <f>IFERROR(CZ29*(1+INDEX(Inputs!$P$15:$P$25,MATCH('Cash Flows - Outlier'!DA$2,Inputs!$L$15:$L$25))/12),0)</f>
        <v/>
      </c>
      <c r="DB29" s="961">
        <f>IFERROR(DA29*(1+INDEX(Inputs!$P$15:$P$25,MATCH('Cash Flows - Outlier'!DB$2,Inputs!$L$15:$L$25))/12),0)</f>
        <v/>
      </c>
      <c r="DC29" s="961">
        <f>IFERROR(DB29*(1+INDEX(Inputs!$P$15:$P$25,MATCH('Cash Flows - Outlier'!DC$2,Inputs!$L$15:$L$25))/12),0)</f>
        <v/>
      </c>
      <c r="DD29" s="961">
        <f>IFERROR(DC29*(1+INDEX(Inputs!$P$15:$P$25,MATCH('Cash Flows - Outlier'!DD$2,Inputs!$L$15:$L$25))/12),0)</f>
        <v/>
      </c>
      <c r="DE29" s="961">
        <f>IFERROR(DD29*(1+INDEX(Inputs!$P$15:$P$25,MATCH('Cash Flows - Outlier'!DE$2,Inputs!$L$15:$L$25))/12),0)</f>
        <v/>
      </c>
      <c r="DF29" s="961">
        <f>IFERROR(DE29*(1+INDEX(Inputs!$P$15:$P$25,MATCH('Cash Flows - Outlier'!DF$2,Inputs!$L$15:$L$25))/12),0)</f>
        <v/>
      </c>
      <c r="DG29" s="961">
        <f>IFERROR(DF29*(1+INDEX(Inputs!$P$15:$P$25,MATCH('Cash Flows - Outlier'!DG$2,Inputs!$L$15:$L$25))/12),0)</f>
        <v/>
      </c>
      <c r="DH29" s="961">
        <f>IFERROR(DG29*(1+INDEX(Inputs!$P$15:$P$25,MATCH('Cash Flows - Outlier'!DH$2,Inputs!$L$15:$L$25))/12),0)</f>
        <v/>
      </c>
      <c r="DI29" s="961">
        <f>IFERROR(DH29*(1+INDEX(Inputs!$P$15:$P$25,MATCH('Cash Flows - Outlier'!DI$2,Inputs!$L$15:$L$25))/12),0)</f>
        <v/>
      </c>
      <c r="DJ29" s="961">
        <f>IFERROR(DI29*(1+INDEX(Inputs!$P$15:$P$25,MATCH('Cash Flows - Outlier'!DJ$2,Inputs!$L$15:$L$25))/12),0)</f>
        <v/>
      </c>
      <c r="DK29" s="961">
        <f>IFERROR(DJ29*(1+INDEX(Inputs!$P$15:$P$25,MATCH('Cash Flows - Outlier'!DK$2,Inputs!$L$15:$L$25))/12),0)</f>
        <v/>
      </c>
      <c r="DL29" s="961">
        <f>IFERROR(DK29*(1+INDEX(Inputs!$P$15:$P$25,MATCH('Cash Flows - Outlier'!DL$2,Inputs!$L$15:$L$25))/12),0)</f>
        <v/>
      </c>
      <c r="DM29" s="961">
        <f>IFERROR(DL29*(1+INDEX(Inputs!$P$15:$P$25,MATCH('Cash Flows - Outlier'!DM$2,Inputs!$L$15:$L$25))/12),0)</f>
        <v/>
      </c>
      <c r="DN29" s="961">
        <f>IFERROR(DM29*(1+INDEX(Inputs!$P$15:$P$25,MATCH('Cash Flows - Outlier'!DN$2,Inputs!$L$15:$L$25))/12),0)</f>
        <v/>
      </c>
      <c r="DO29" s="961">
        <f>IFERROR(DN29*(1+INDEX(Inputs!$P$15:$P$25,MATCH('Cash Flows - Outlier'!DO$2,Inputs!$L$15:$L$25))/12),0)</f>
        <v/>
      </c>
      <c r="DP29" s="961">
        <f>IFERROR(DO29*(1+INDEX(Inputs!$P$15:$P$25,MATCH('Cash Flows - Outlier'!DP$2,Inputs!$L$15:$L$25))/12),0)</f>
        <v/>
      </c>
      <c r="DQ29" s="961">
        <f>IFERROR(DP29*(1+INDEX(Inputs!$P$15:$P$25,MATCH('Cash Flows - Outlier'!DQ$2,Inputs!$L$15:$L$25))/12),0)</f>
        <v/>
      </c>
      <c r="DR29" s="961">
        <f>IFERROR(DQ29*(1+INDEX(Inputs!$P$15:$P$25,MATCH('Cash Flows - Outlier'!DR$2,Inputs!$L$15:$L$25))/12),0)</f>
        <v/>
      </c>
      <c r="DS29" s="961">
        <f>IFERROR(DR29*(1+INDEX(Inputs!$P$15:$P$25,MATCH('Cash Flows - Outlier'!DS$2,Inputs!$L$15:$L$25))/12),0)</f>
        <v/>
      </c>
      <c r="DT29" s="961">
        <f>IFERROR(DS29*(1+INDEX(Inputs!$P$15:$P$25,MATCH('Cash Flows - Outlier'!DT$2,Inputs!$L$15:$L$25))/12),0)</f>
        <v/>
      </c>
      <c r="DU29" s="961">
        <f>IFERROR(DT29*(1+INDEX(Inputs!$P$15:$P$25,MATCH('Cash Flows - Outlier'!DU$2,Inputs!$L$15:$L$25))/12),0)</f>
        <v/>
      </c>
      <c r="DV29" s="961">
        <f>IFERROR(DU29*(1+INDEX(Inputs!$P$15:$P$25,MATCH('Cash Flows - Outlier'!DV$2,Inputs!$L$15:$L$25))/12),0)</f>
        <v/>
      </c>
      <c r="DW29" s="961">
        <f>IFERROR(DV29*(1+INDEX(Inputs!$P$15:$P$25,MATCH('Cash Flows - Outlier'!DW$2,Inputs!$L$15:$L$25))/12),0)</f>
        <v/>
      </c>
      <c r="DX29" s="961">
        <f>IFERROR(DW29*(1+INDEX(Inputs!$P$15:$P$25,MATCH('Cash Flows - Outlier'!DX$2,Inputs!$L$15:$L$25))/12),0)</f>
        <v/>
      </c>
      <c r="DY29" s="961">
        <f>IFERROR(DX29*(1+INDEX(Inputs!$P$15:$P$25,MATCH('Cash Flows - Outlier'!DY$2,Inputs!$L$15:$L$25))/12),0)</f>
        <v/>
      </c>
      <c r="DZ29" s="961">
        <f>IFERROR(DY29*(1+INDEX(Inputs!$P$15:$P$25,MATCH('Cash Flows - Outlier'!DZ$2,Inputs!$L$15:$L$25))/12),0)</f>
        <v/>
      </c>
      <c r="EA29" s="961">
        <f>IFERROR(DZ29*(1+INDEX(Inputs!$P$15:$P$25,MATCH('Cash Flows - Outlier'!EA$2,Inputs!$L$15:$L$25))/12),0)</f>
        <v/>
      </c>
      <c r="EB29" s="961">
        <f>IFERROR(EA29*(1+INDEX(Inputs!$P$15:$P$25,MATCH('Cash Flows - Outlier'!EB$2,Inputs!$L$15:$L$25))/12),0)</f>
        <v/>
      </c>
      <c r="EC29" s="961">
        <f>IFERROR(EB29*(1+INDEX(Inputs!$P$15:$P$25,MATCH('Cash Flows - Outlier'!EC$2,Inputs!$L$15:$L$25))/12),0)</f>
        <v/>
      </c>
      <c r="ED29" s="961">
        <f>IFERROR(EC29*(1+INDEX(Inputs!$P$15:$P$25,MATCH('Cash Flows - Outlier'!ED$2,Inputs!$L$15:$L$25))/12),0)</f>
        <v/>
      </c>
      <c r="EE29" s="961">
        <f>IFERROR(ED29*(1+INDEX(Inputs!$P$15:$P$25,MATCH('Cash Flows - Outlier'!EE$2,Inputs!$L$15:$L$25))/12),0)</f>
        <v/>
      </c>
      <c r="EF29" s="961">
        <f>IFERROR(EE29*(1+INDEX(Inputs!$P$15:$P$25,MATCH('Cash Flows - Outlier'!EF$2,Inputs!$L$15:$L$25))/12),0)</f>
        <v/>
      </c>
      <c r="EG29" s="961">
        <f>IFERROR(EF29*(1+INDEX(Inputs!$P$15:$P$25,MATCH('Cash Flows - Outlier'!EG$2,Inputs!$L$15:$L$25))/12),0)</f>
        <v/>
      </c>
      <c r="EH29" s="961">
        <f>IFERROR(EG29*(1+INDEX(Inputs!$P$15:$P$25,MATCH('Cash Flows - Outlier'!EH$2,Inputs!$L$15:$L$25))/12),0)</f>
        <v/>
      </c>
      <c r="EI29" s="961">
        <f>IFERROR(EH29*(1+INDEX(Inputs!$P$15:$P$25,MATCH('Cash Flows - Outlier'!EI$2,Inputs!$L$15:$L$25))/12),0)</f>
        <v/>
      </c>
      <c r="EJ29" s="961">
        <f>IFERROR(EI29*(1+INDEX(Inputs!$P$15:$P$25,MATCH('Cash Flows - Outlier'!EJ$2,Inputs!$L$15:$L$25))/12),0)</f>
        <v/>
      </c>
      <c r="EK29" s="961">
        <f>IFERROR(EJ29*(1+INDEX(Inputs!$P$15:$P$25,MATCH('Cash Flows - Outlier'!EK$2,Inputs!$L$15:$L$25))/12),0)</f>
        <v/>
      </c>
      <c r="EL29" s="961">
        <f>IFERROR(EK29*(1+INDEX(Inputs!$P$15:$P$25,MATCH('Cash Flows - Outlier'!EL$2,Inputs!$L$15:$L$25))/12),0)</f>
        <v/>
      </c>
      <c r="EM29" s="961">
        <f>IFERROR(EL29*(1+INDEX(Inputs!$P$15:$P$25,MATCH('Cash Flows - Outlier'!EM$2,Inputs!$L$15:$L$25))/12),0)</f>
        <v/>
      </c>
      <c r="EN29" s="961">
        <f>IFERROR(EM29*(1+INDEX(Inputs!$P$15:$P$25,MATCH('Cash Flows - Outlier'!EN$2,Inputs!$L$15:$L$25))/12),0)</f>
        <v/>
      </c>
      <c r="EO29" s="961">
        <f>IFERROR(EN29*(1+INDEX(Inputs!$P$15:$P$25,MATCH('Cash Flows - Outlier'!EO$2,Inputs!$L$15:$L$25))/12),0)</f>
        <v/>
      </c>
      <c r="EP29" s="961">
        <f>IFERROR(EO29*(1+INDEX(Inputs!$P$15:$P$25,MATCH('Cash Flows - Outlier'!EP$2,Inputs!$L$15:$L$25))/12),0)</f>
        <v/>
      </c>
      <c r="EQ29" s="961">
        <f>IFERROR(EP29*(1+INDEX(Inputs!$P$15:$P$25,MATCH('Cash Flows - Outlier'!EQ$2,Inputs!$L$15:$L$25))/12),0)</f>
        <v/>
      </c>
      <c r="ER29" s="961">
        <f>IFERROR(EQ29*(1+INDEX(Inputs!$P$15:$P$25,MATCH('Cash Flows - Outlier'!ER$2,Inputs!$L$15:$L$25))/12),0)</f>
        <v/>
      </c>
      <c r="ES29" s="961">
        <f>IFERROR(ER29*(1+INDEX(Inputs!$P$15:$P$25,MATCH('Cash Flows - Outlier'!ES$2,Inputs!$L$15:$L$25))/12),0)</f>
        <v/>
      </c>
      <c r="ET29" s="961">
        <f>IFERROR(ES29*(1+INDEX(Inputs!$P$15:$P$25,MATCH('Cash Flows - Outlier'!ET$2,Inputs!$L$15:$L$25))/12),0)</f>
        <v/>
      </c>
      <c r="EU29" s="961">
        <f>IFERROR(ET29*(1+INDEX(Inputs!$P$15:$P$25,MATCH('Cash Flows - Outlier'!EU$2,Inputs!$L$15:$L$25))/12),0)</f>
        <v/>
      </c>
      <c r="EV29" s="961">
        <f>IFERROR(EU29*(1+INDEX(Inputs!$P$15:$P$25,MATCH('Cash Flows - Outlier'!EV$2,Inputs!$L$15:$L$25))/12),0)</f>
        <v/>
      </c>
    </row>
    <row r="30" ht="15" customHeight="1" s="546">
      <c r="C30" s="970">
        <f>R30</f>
        <v/>
      </c>
      <c r="D30" s="986" t="n"/>
      <c r="E30" s="987">
        <f>Inputs!I32</f>
        <v/>
      </c>
      <c r="F30" s="988">
        <f>Inputs!J32</f>
        <v/>
      </c>
      <c r="G30" s="961">
        <f>SUMIFS($U30:$EW30,$U$2:$EW$2,G$2)</f>
        <v/>
      </c>
      <c r="H30" s="961">
        <f>SUMIFS($U30:$EW30,$U$2:$EW$2,H$2)</f>
        <v/>
      </c>
      <c r="I30" s="961">
        <f>SUMIFS($U30:$EW30,$U$2:$EW$2,I$2)</f>
        <v/>
      </c>
      <c r="J30" s="961">
        <f>SUMIFS($U30:$EW30,$U$2:$EW$2,J$2)</f>
        <v/>
      </c>
      <c r="K30" s="961">
        <f>SUMIFS($U30:$EW30,$U$2:$EW$2,K$2)</f>
        <v/>
      </c>
      <c r="L30" s="961">
        <f>SUMIFS($U30:$EW30,$U$2:$EW$2,L$2)</f>
        <v/>
      </c>
      <c r="M30" s="961">
        <f>SUMIFS($U30:$EW30,$U$2:$EW$2,M$2)</f>
        <v/>
      </c>
      <c r="N30" s="961">
        <f>SUMIFS($U30:$EW30,$U$2:$EW$2,N$2)</f>
        <v/>
      </c>
      <c r="O30" s="961">
        <f>SUMIFS($U30:$EW30,$U$2:$EW$2,O$2)</f>
        <v/>
      </c>
      <c r="P30" s="962">
        <f>SUMIFS($U30:$EW30,$U$2:$EW$2,P$2)</f>
        <v/>
      </c>
      <c r="R30" s="759">
        <f>Inputs!G32</f>
        <v/>
      </c>
      <c r="U30" s="961">
        <f>(Inputs!$J32*Units)/12</f>
        <v/>
      </c>
      <c r="V30" s="961">
        <f>IFERROR(U30*(1+INDEX(Inputs!$P$15:$P$25,MATCH('Cash Flows - Outlier'!V$2,Inputs!$L$15:$L$25))/12),0)</f>
        <v/>
      </c>
      <c r="W30" s="961">
        <f>IFERROR(V30*(1+INDEX(Inputs!$P$15:$P$25,MATCH('Cash Flows - Outlier'!W$2,Inputs!$L$15:$L$25))/12),0)</f>
        <v/>
      </c>
      <c r="X30" s="961">
        <f>IFERROR(W30*(1+INDEX(Inputs!$P$15:$P$25,MATCH('Cash Flows - Outlier'!X$2,Inputs!$L$15:$L$25))/12),0)</f>
        <v/>
      </c>
      <c r="Y30" s="961">
        <f>IFERROR(X30*(1+INDEX(Inputs!$P$15:$P$25,MATCH('Cash Flows - Outlier'!Y$2,Inputs!$L$15:$L$25))/12),0)</f>
        <v/>
      </c>
      <c r="Z30" s="961">
        <f>IFERROR(Y30*(1+INDEX(Inputs!$P$15:$P$25,MATCH('Cash Flows - Outlier'!Z$2,Inputs!$L$15:$L$25))/12),0)</f>
        <v/>
      </c>
      <c r="AA30" s="961">
        <f>IFERROR(Z30*(1+INDEX(Inputs!$P$15:$P$25,MATCH('Cash Flows - Outlier'!AA$2,Inputs!$L$15:$L$25))/12),0)</f>
        <v/>
      </c>
      <c r="AB30" s="961">
        <f>IFERROR(AA30*(1+INDEX(Inputs!$P$15:$P$25,MATCH('Cash Flows - Outlier'!AB$2,Inputs!$L$15:$L$25))/12),0)</f>
        <v/>
      </c>
      <c r="AC30" s="961">
        <f>IFERROR(AB30*(1+INDEX(Inputs!$P$15:$P$25,MATCH('Cash Flows - Outlier'!AC$2,Inputs!$L$15:$L$25))/12),0)</f>
        <v/>
      </c>
      <c r="AD30" s="961">
        <f>IFERROR(AC30*(1+INDEX(Inputs!$P$15:$P$25,MATCH('Cash Flows - Outlier'!AD$2,Inputs!$L$15:$L$25))/12),0)</f>
        <v/>
      </c>
      <c r="AE30" s="961">
        <f>IFERROR(AD30*(1+INDEX(Inputs!$P$15:$P$25,MATCH('Cash Flows - Outlier'!AE$2,Inputs!$L$15:$L$25))/12),0)</f>
        <v/>
      </c>
      <c r="AF30" s="961">
        <f>IFERROR(AE30*(1+INDEX(Inputs!$P$15:$P$25,MATCH('Cash Flows - Outlier'!AF$2,Inputs!$L$15:$L$25))/12),0)</f>
        <v/>
      </c>
      <c r="AG30" s="961">
        <f>IFERROR(AF30*(1+INDEX(Inputs!$P$15:$P$25,MATCH('Cash Flows - Outlier'!AG$2,Inputs!$L$15:$L$25))/12),0)</f>
        <v/>
      </c>
      <c r="AH30" s="961">
        <f>IFERROR(AG30*(1+INDEX(Inputs!$P$15:$P$25,MATCH('Cash Flows - Outlier'!AH$2,Inputs!$L$15:$L$25))/12),0)</f>
        <v/>
      </c>
      <c r="AI30" s="961">
        <f>IFERROR(AH30*(1+INDEX(Inputs!$P$15:$P$25,MATCH('Cash Flows - Outlier'!AI$2,Inputs!$L$15:$L$25))/12),0)</f>
        <v/>
      </c>
      <c r="AJ30" s="961">
        <f>IFERROR(AI30*(1+INDEX(Inputs!$P$15:$P$25,MATCH('Cash Flows - Outlier'!AJ$2,Inputs!$L$15:$L$25))/12),0)</f>
        <v/>
      </c>
      <c r="AK30" s="961">
        <f>IFERROR(AJ30*(1+INDEX(Inputs!$P$15:$P$25,MATCH('Cash Flows - Outlier'!AK$2,Inputs!$L$15:$L$25))/12),0)</f>
        <v/>
      </c>
      <c r="AL30" s="961">
        <f>IFERROR(AK30*(1+INDEX(Inputs!$P$15:$P$25,MATCH('Cash Flows - Outlier'!AL$2,Inputs!$L$15:$L$25))/12),0)</f>
        <v/>
      </c>
      <c r="AM30" s="961">
        <f>IFERROR(AL30*(1+INDEX(Inputs!$P$15:$P$25,MATCH('Cash Flows - Outlier'!AM$2,Inputs!$L$15:$L$25))/12),0)</f>
        <v/>
      </c>
      <c r="AN30" s="961">
        <f>IFERROR(AM30*(1+INDEX(Inputs!$P$15:$P$25,MATCH('Cash Flows - Outlier'!AN$2,Inputs!$L$15:$L$25))/12),0)</f>
        <v/>
      </c>
      <c r="AO30" s="961">
        <f>IFERROR(AN30*(1+INDEX(Inputs!$P$15:$P$25,MATCH('Cash Flows - Outlier'!AO$2,Inputs!$L$15:$L$25))/12),0)</f>
        <v/>
      </c>
      <c r="AP30" s="961">
        <f>IFERROR(AO30*(1+INDEX(Inputs!$P$15:$P$25,MATCH('Cash Flows - Outlier'!AP$2,Inputs!$L$15:$L$25))/12),0)</f>
        <v/>
      </c>
      <c r="AQ30" s="961">
        <f>IFERROR(AP30*(1+INDEX(Inputs!$P$15:$P$25,MATCH('Cash Flows - Outlier'!AQ$2,Inputs!$L$15:$L$25))/12),0)</f>
        <v/>
      </c>
      <c r="AR30" s="961">
        <f>IFERROR(AQ30*(1+INDEX(Inputs!$P$15:$P$25,MATCH('Cash Flows - Outlier'!AR$2,Inputs!$L$15:$L$25))/12),0)</f>
        <v/>
      </c>
      <c r="AS30" s="961">
        <f>IFERROR(AR30*(1+INDEX(Inputs!$P$15:$P$25,MATCH('Cash Flows - Outlier'!AS$2,Inputs!$L$15:$L$25))/12),0)</f>
        <v/>
      </c>
      <c r="AT30" s="961">
        <f>IFERROR(AS30*(1+INDEX(Inputs!$P$15:$P$25,MATCH('Cash Flows - Outlier'!AT$2,Inputs!$L$15:$L$25))/12),0)</f>
        <v/>
      </c>
      <c r="AU30" s="961">
        <f>IFERROR(AT30*(1+INDEX(Inputs!$P$15:$P$25,MATCH('Cash Flows - Outlier'!AU$2,Inputs!$L$15:$L$25))/12),0)</f>
        <v/>
      </c>
      <c r="AV30" s="961">
        <f>IFERROR(AU30*(1+INDEX(Inputs!$P$15:$P$25,MATCH('Cash Flows - Outlier'!AV$2,Inputs!$L$15:$L$25))/12),0)</f>
        <v/>
      </c>
      <c r="AW30" s="961">
        <f>IFERROR(AV30*(1+INDEX(Inputs!$P$15:$P$25,MATCH('Cash Flows - Outlier'!AW$2,Inputs!$L$15:$L$25))/12),0)</f>
        <v/>
      </c>
      <c r="AX30" s="961">
        <f>IFERROR(AW30*(1+INDEX(Inputs!$P$15:$P$25,MATCH('Cash Flows - Outlier'!AX$2,Inputs!$L$15:$L$25))/12),0)</f>
        <v/>
      </c>
      <c r="AY30" s="961">
        <f>IFERROR(AX30*(1+INDEX(Inputs!$P$15:$P$25,MATCH('Cash Flows - Outlier'!AY$2,Inputs!$L$15:$L$25))/12),0)</f>
        <v/>
      </c>
      <c r="AZ30" s="961">
        <f>IFERROR(AY30*(1+INDEX(Inputs!$P$15:$P$25,MATCH('Cash Flows - Outlier'!AZ$2,Inputs!$L$15:$L$25))/12),0)</f>
        <v/>
      </c>
      <c r="BA30" s="961">
        <f>IFERROR(AZ30*(1+INDEX(Inputs!$P$15:$P$25,MATCH('Cash Flows - Outlier'!BA$2,Inputs!$L$15:$L$25))/12),0)</f>
        <v/>
      </c>
      <c r="BB30" s="961">
        <f>IFERROR(BA30*(1+INDEX(Inputs!$P$15:$P$25,MATCH('Cash Flows - Outlier'!BB$2,Inputs!$L$15:$L$25))/12),0)</f>
        <v/>
      </c>
      <c r="BC30" s="961">
        <f>IFERROR(BB30*(1+INDEX(Inputs!$P$15:$P$25,MATCH('Cash Flows - Outlier'!BC$2,Inputs!$L$15:$L$25))/12),0)</f>
        <v/>
      </c>
      <c r="BD30" s="961">
        <f>IFERROR(BC30*(1+INDEX(Inputs!$P$15:$P$25,MATCH('Cash Flows - Outlier'!BD$2,Inputs!$L$15:$L$25))/12),0)</f>
        <v/>
      </c>
      <c r="BE30" s="961">
        <f>IFERROR(BD30*(1+INDEX(Inputs!$P$15:$P$25,MATCH('Cash Flows - Outlier'!BE$2,Inputs!$L$15:$L$25))/12),0)</f>
        <v/>
      </c>
      <c r="BF30" s="961">
        <f>IFERROR(BE30*(1+INDEX(Inputs!$P$15:$P$25,MATCH('Cash Flows - Outlier'!BF$2,Inputs!$L$15:$L$25))/12),0)</f>
        <v/>
      </c>
      <c r="BG30" s="961">
        <f>IFERROR(BF30*(1+INDEX(Inputs!$P$15:$P$25,MATCH('Cash Flows - Outlier'!BG$2,Inputs!$L$15:$L$25))/12),0)</f>
        <v/>
      </c>
      <c r="BH30" s="961">
        <f>IFERROR(BG30*(1+INDEX(Inputs!$P$15:$P$25,MATCH('Cash Flows - Outlier'!BH$2,Inputs!$L$15:$L$25))/12),0)</f>
        <v/>
      </c>
      <c r="BI30" s="961">
        <f>IFERROR(BH30*(1+INDEX(Inputs!$P$15:$P$25,MATCH('Cash Flows - Outlier'!BI$2,Inputs!$L$15:$L$25))/12),0)</f>
        <v/>
      </c>
      <c r="BJ30" s="961">
        <f>IFERROR(BI30*(1+INDEX(Inputs!$P$15:$P$25,MATCH('Cash Flows - Outlier'!BJ$2,Inputs!$L$15:$L$25))/12),0)</f>
        <v/>
      </c>
      <c r="BK30" s="961">
        <f>IFERROR(BJ30*(1+INDEX(Inputs!$P$15:$P$25,MATCH('Cash Flows - Outlier'!BK$2,Inputs!$L$15:$L$25))/12),0)</f>
        <v/>
      </c>
      <c r="BL30" s="961">
        <f>IFERROR(BK30*(1+INDEX(Inputs!$P$15:$P$25,MATCH('Cash Flows - Outlier'!BL$2,Inputs!$L$15:$L$25))/12),0)</f>
        <v/>
      </c>
      <c r="BM30" s="961">
        <f>IFERROR(BL30*(1+INDEX(Inputs!$P$15:$P$25,MATCH('Cash Flows - Outlier'!BM$2,Inputs!$L$15:$L$25))/12),0)</f>
        <v/>
      </c>
      <c r="BN30" s="961">
        <f>IFERROR(BM30*(1+INDEX(Inputs!$P$15:$P$25,MATCH('Cash Flows - Outlier'!BN$2,Inputs!$L$15:$L$25))/12),0)</f>
        <v/>
      </c>
      <c r="BO30" s="961">
        <f>IFERROR(BN30*(1+INDEX(Inputs!$P$15:$P$25,MATCH('Cash Flows - Outlier'!BO$2,Inputs!$L$15:$L$25))/12),0)</f>
        <v/>
      </c>
      <c r="BP30" s="961">
        <f>IFERROR(BO30*(1+INDEX(Inputs!$P$15:$P$25,MATCH('Cash Flows - Outlier'!BP$2,Inputs!$L$15:$L$25))/12),0)</f>
        <v/>
      </c>
      <c r="BQ30" s="961">
        <f>IFERROR(BP30*(1+INDEX(Inputs!$P$15:$P$25,MATCH('Cash Flows - Outlier'!BQ$2,Inputs!$L$15:$L$25))/12),0)</f>
        <v/>
      </c>
      <c r="BR30" s="961">
        <f>IFERROR(BQ30*(1+INDEX(Inputs!$P$15:$P$25,MATCH('Cash Flows - Outlier'!BR$2,Inputs!$L$15:$L$25))/12),0)</f>
        <v/>
      </c>
      <c r="BS30" s="961">
        <f>IFERROR(BR30*(1+INDEX(Inputs!$P$15:$P$25,MATCH('Cash Flows - Outlier'!BS$2,Inputs!$L$15:$L$25))/12),0)</f>
        <v/>
      </c>
      <c r="BT30" s="961">
        <f>IFERROR(BS30*(1+INDEX(Inputs!$P$15:$P$25,MATCH('Cash Flows - Outlier'!BT$2,Inputs!$L$15:$L$25))/12),0)</f>
        <v/>
      </c>
      <c r="BU30" s="961">
        <f>IFERROR(BT30*(1+INDEX(Inputs!$P$15:$P$25,MATCH('Cash Flows - Outlier'!BU$2,Inputs!$L$15:$L$25))/12),0)</f>
        <v/>
      </c>
      <c r="BV30" s="961">
        <f>IFERROR(BU30*(1+INDEX(Inputs!$P$15:$P$25,MATCH('Cash Flows - Outlier'!BV$2,Inputs!$L$15:$L$25))/12),0)</f>
        <v/>
      </c>
      <c r="BW30" s="961">
        <f>IFERROR(BV30*(1+INDEX(Inputs!$P$15:$P$25,MATCH('Cash Flows - Outlier'!BW$2,Inputs!$L$15:$L$25))/12),0)</f>
        <v/>
      </c>
      <c r="BX30" s="961">
        <f>IFERROR(BW30*(1+INDEX(Inputs!$P$15:$P$25,MATCH('Cash Flows - Outlier'!BX$2,Inputs!$L$15:$L$25))/12),0)</f>
        <v/>
      </c>
      <c r="BY30" s="961">
        <f>IFERROR(BX30*(1+INDEX(Inputs!$P$15:$P$25,MATCH('Cash Flows - Outlier'!BY$2,Inputs!$L$15:$L$25))/12),0)</f>
        <v/>
      </c>
      <c r="BZ30" s="961">
        <f>IFERROR(BY30*(1+INDEX(Inputs!$P$15:$P$25,MATCH('Cash Flows - Outlier'!BZ$2,Inputs!$L$15:$L$25))/12),0)</f>
        <v/>
      </c>
      <c r="CA30" s="961">
        <f>IFERROR(BZ30*(1+INDEX(Inputs!$P$15:$P$25,MATCH('Cash Flows - Outlier'!CA$2,Inputs!$L$15:$L$25))/12),0)</f>
        <v/>
      </c>
      <c r="CB30" s="961">
        <f>IFERROR(CA30*(1+INDEX(Inputs!$P$15:$P$25,MATCH('Cash Flows - Outlier'!CB$2,Inputs!$L$15:$L$25))/12),0)</f>
        <v/>
      </c>
      <c r="CC30" s="961">
        <f>IFERROR(CB30*(1+INDEX(Inputs!$P$15:$P$25,MATCH('Cash Flows - Outlier'!CC$2,Inputs!$L$15:$L$25))/12),0)</f>
        <v/>
      </c>
      <c r="CD30" s="961">
        <f>IFERROR(CC30*(1+INDEX(Inputs!$P$15:$P$25,MATCH('Cash Flows - Outlier'!CD$2,Inputs!$L$15:$L$25))/12),0)</f>
        <v/>
      </c>
      <c r="CE30" s="961">
        <f>IFERROR(CD30*(1+INDEX(Inputs!$P$15:$P$25,MATCH('Cash Flows - Outlier'!CE$2,Inputs!$L$15:$L$25))/12),0)</f>
        <v/>
      </c>
      <c r="CF30" s="961">
        <f>IFERROR(CE30*(1+INDEX(Inputs!$P$15:$P$25,MATCH('Cash Flows - Outlier'!CF$2,Inputs!$L$15:$L$25))/12),0)</f>
        <v/>
      </c>
      <c r="CG30" s="961">
        <f>IFERROR(CF30*(1+INDEX(Inputs!$P$15:$P$25,MATCH('Cash Flows - Outlier'!CG$2,Inputs!$L$15:$L$25))/12),0)</f>
        <v/>
      </c>
      <c r="CH30" s="961">
        <f>IFERROR(CG30*(1+INDEX(Inputs!$P$15:$P$25,MATCH('Cash Flows - Outlier'!CH$2,Inputs!$L$15:$L$25))/12),0)</f>
        <v/>
      </c>
      <c r="CI30" s="961">
        <f>IFERROR(CH30*(1+INDEX(Inputs!$P$15:$P$25,MATCH('Cash Flows - Outlier'!CI$2,Inputs!$L$15:$L$25))/12),0)</f>
        <v/>
      </c>
      <c r="CJ30" s="961">
        <f>IFERROR(CI30*(1+INDEX(Inputs!$P$15:$P$25,MATCH('Cash Flows - Outlier'!CJ$2,Inputs!$L$15:$L$25))/12),0)</f>
        <v/>
      </c>
      <c r="CK30" s="961">
        <f>IFERROR(CJ30*(1+INDEX(Inputs!$P$15:$P$25,MATCH('Cash Flows - Outlier'!CK$2,Inputs!$L$15:$L$25))/12),0)</f>
        <v/>
      </c>
      <c r="CL30" s="961">
        <f>IFERROR(CK30*(1+INDEX(Inputs!$P$15:$P$25,MATCH('Cash Flows - Outlier'!CL$2,Inputs!$L$15:$L$25))/12),0)</f>
        <v/>
      </c>
      <c r="CM30" s="961">
        <f>IFERROR(CL30*(1+INDEX(Inputs!$P$15:$P$25,MATCH('Cash Flows - Outlier'!CM$2,Inputs!$L$15:$L$25))/12),0)</f>
        <v/>
      </c>
      <c r="CN30" s="961">
        <f>IFERROR(CM30*(1+INDEX(Inputs!$P$15:$P$25,MATCH('Cash Flows - Outlier'!CN$2,Inputs!$L$15:$L$25))/12),0)</f>
        <v/>
      </c>
      <c r="CO30" s="961">
        <f>IFERROR(CN30*(1+INDEX(Inputs!$P$15:$P$25,MATCH('Cash Flows - Outlier'!CO$2,Inputs!$L$15:$L$25))/12),0)</f>
        <v/>
      </c>
      <c r="CP30" s="961">
        <f>IFERROR(CO30*(1+INDEX(Inputs!$P$15:$P$25,MATCH('Cash Flows - Outlier'!CP$2,Inputs!$L$15:$L$25))/12),0)</f>
        <v/>
      </c>
      <c r="CQ30" s="961">
        <f>IFERROR(CP30*(1+INDEX(Inputs!$P$15:$P$25,MATCH('Cash Flows - Outlier'!CQ$2,Inputs!$L$15:$L$25))/12),0)</f>
        <v/>
      </c>
      <c r="CR30" s="961">
        <f>IFERROR(CQ30*(1+INDEX(Inputs!$P$15:$P$25,MATCH('Cash Flows - Outlier'!CR$2,Inputs!$L$15:$L$25))/12),0)</f>
        <v/>
      </c>
      <c r="CS30" s="961">
        <f>IFERROR(CR30*(1+INDEX(Inputs!$P$15:$P$25,MATCH('Cash Flows - Outlier'!CS$2,Inputs!$L$15:$L$25))/12),0)</f>
        <v/>
      </c>
      <c r="CT30" s="961">
        <f>IFERROR(CS30*(1+INDEX(Inputs!$P$15:$P$25,MATCH('Cash Flows - Outlier'!CT$2,Inputs!$L$15:$L$25))/12),0)</f>
        <v/>
      </c>
      <c r="CU30" s="961">
        <f>IFERROR(CT30*(1+INDEX(Inputs!$P$15:$P$25,MATCH('Cash Flows - Outlier'!CU$2,Inputs!$L$15:$L$25))/12),0)</f>
        <v/>
      </c>
      <c r="CV30" s="961">
        <f>IFERROR(CU30*(1+INDEX(Inputs!$P$15:$P$25,MATCH('Cash Flows - Outlier'!CV$2,Inputs!$L$15:$L$25))/12),0)</f>
        <v/>
      </c>
      <c r="CW30" s="961">
        <f>IFERROR(CV30*(1+INDEX(Inputs!$P$15:$P$25,MATCH('Cash Flows - Outlier'!CW$2,Inputs!$L$15:$L$25))/12),0)</f>
        <v/>
      </c>
      <c r="CX30" s="961">
        <f>IFERROR(CW30*(1+INDEX(Inputs!$P$15:$P$25,MATCH('Cash Flows - Outlier'!CX$2,Inputs!$L$15:$L$25))/12),0)</f>
        <v/>
      </c>
      <c r="CY30" s="961">
        <f>IFERROR(CX30*(1+INDEX(Inputs!$P$15:$P$25,MATCH('Cash Flows - Outlier'!CY$2,Inputs!$L$15:$L$25))/12),0)</f>
        <v/>
      </c>
      <c r="CZ30" s="961">
        <f>IFERROR(CY30*(1+INDEX(Inputs!$P$15:$P$25,MATCH('Cash Flows - Outlier'!CZ$2,Inputs!$L$15:$L$25))/12),0)</f>
        <v/>
      </c>
      <c r="DA30" s="961">
        <f>IFERROR(CZ30*(1+INDEX(Inputs!$P$15:$P$25,MATCH('Cash Flows - Outlier'!DA$2,Inputs!$L$15:$L$25))/12),0)</f>
        <v/>
      </c>
      <c r="DB30" s="961">
        <f>IFERROR(DA30*(1+INDEX(Inputs!$P$15:$P$25,MATCH('Cash Flows - Outlier'!DB$2,Inputs!$L$15:$L$25))/12),0)</f>
        <v/>
      </c>
      <c r="DC30" s="961">
        <f>IFERROR(DB30*(1+INDEX(Inputs!$P$15:$P$25,MATCH('Cash Flows - Outlier'!DC$2,Inputs!$L$15:$L$25))/12),0)</f>
        <v/>
      </c>
      <c r="DD30" s="961">
        <f>IFERROR(DC30*(1+INDEX(Inputs!$P$15:$P$25,MATCH('Cash Flows - Outlier'!DD$2,Inputs!$L$15:$L$25))/12),0)</f>
        <v/>
      </c>
      <c r="DE30" s="961">
        <f>IFERROR(DD30*(1+INDEX(Inputs!$P$15:$P$25,MATCH('Cash Flows - Outlier'!DE$2,Inputs!$L$15:$L$25))/12),0)</f>
        <v/>
      </c>
      <c r="DF30" s="961">
        <f>IFERROR(DE30*(1+INDEX(Inputs!$P$15:$P$25,MATCH('Cash Flows - Outlier'!DF$2,Inputs!$L$15:$L$25))/12),0)</f>
        <v/>
      </c>
      <c r="DG30" s="961">
        <f>IFERROR(DF30*(1+INDEX(Inputs!$P$15:$P$25,MATCH('Cash Flows - Outlier'!DG$2,Inputs!$L$15:$L$25))/12),0)</f>
        <v/>
      </c>
      <c r="DH30" s="961">
        <f>IFERROR(DG30*(1+INDEX(Inputs!$P$15:$P$25,MATCH('Cash Flows - Outlier'!DH$2,Inputs!$L$15:$L$25))/12),0)</f>
        <v/>
      </c>
      <c r="DI30" s="961">
        <f>IFERROR(DH30*(1+INDEX(Inputs!$P$15:$P$25,MATCH('Cash Flows - Outlier'!DI$2,Inputs!$L$15:$L$25))/12),0)</f>
        <v/>
      </c>
      <c r="DJ30" s="961">
        <f>IFERROR(DI30*(1+INDEX(Inputs!$P$15:$P$25,MATCH('Cash Flows - Outlier'!DJ$2,Inputs!$L$15:$L$25))/12),0)</f>
        <v/>
      </c>
      <c r="DK30" s="961">
        <f>IFERROR(DJ30*(1+INDEX(Inputs!$P$15:$P$25,MATCH('Cash Flows - Outlier'!DK$2,Inputs!$L$15:$L$25))/12),0)</f>
        <v/>
      </c>
      <c r="DL30" s="961">
        <f>IFERROR(DK30*(1+INDEX(Inputs!$P$15:$P$25,MATCH('Cash Flows - Outlier'!DL$2,Inputs!$L$15:$L$25))/12),0)</f>
        <v/>
      </c>
      <c r="DM30" s="961">
        <f>IFERROR(DL30*(1+INDEX(Inputs!$P$15:$P$25,MATCH('Cash Flows - Outlier'!DM$2,Inputs!$L$15:$L$25))/12),0)</f>
        <v/>
      </c>
      <c r="DN30" s="961">
        <f>IFERROR(DM30*(1+INDEX(Inputs!$P$15:$P$25,MATCH('Cash Flows - Outlier'!DN$2,Inputs!$L$15:$L$25))/12),0)</f>
        <v/>
      </c>
      <c r="DO30" s="961">
        <f>IFERROR(DN30*(1+INDEX(Inputs!$P$15:$P$25,MATCH('Cash Flows - Outlier'!DO$2,Inputs!$L$15:$L$25))/12),0)</f>
        <v/>
      </c>
      <c r="DP30" s="961">
        <f>IFERROR(DO30*(1+INDEX(Inputs!$P$15:$P$25,MATCH('Cash Flows - Outlier'!DP$2,Inputs!$L$15:$L$25))/12),0)</f>
        <v/>
      </c>
      <c r="DQ30" s="961">
        <f>IFERROR(DP30*(1+INDEX(Inputs!$P$15:$P$25,MATCH('Cash Flows - Outlier'!DQ$2,Inputs!$L$15:$L$25))/12),0)</f>
        <v/>
      </c>
      <c r="DR30" s="961">
        <f>IFERROR(DQ30*(1+INDEX(Inputs!$P$15:$P$25,MATCH('Cash Flows - Outlier'!DR$2,Inputs!$L$15:$L$25))/12),0)</f>
        <v/>
      </c>
      <c r="DS30" s="961">
        <f>IFERROR(DR30*(1+INDEX(Inputs!$P$15:$P$25,MATCH('Cash Flows - Outlier'!DS$2,Inputs!$L$15:$L$25))/12),0)</f>
        <v/>
      </c>
      <c r="DT30" s="961">
        <f>IFERROR(DS30*(1+INDEX(Inputs!$P$15:$P$25,MATCH('Cash Flows - Outlier'!DT$2,Inputs!$L$15:$L$25))/12),0)</f>
        <v/>
      </c>
      <c r="DU30" s="961">
        <f>IFERROR(DT30*(1+INDEX(Inputs!$P$15:$P$25,MATCH('Cash Flows - Outlier'!DU$2,Inputs!$L$15:$L$25))/12),0)</f>
        <v/>
      </c>
      <c r="DV30" s="961">
        <f>IFERROR(DU30*(1+INDEX(Inputs!$P$15:$P$25,MATCH('Cash Flows - Outlier'!DV$2,Inputs!$L$15:$L$25))/12),0)</f>
        <v/>
      </c>
      <c r="DW30" s="961">
        <f>IFERROR(DV30*(1+INDEX(Inputs!$P$15:$P$25,MATCH('Cash Flows - Outlier'!DW$2,Inputs!$L$15:$L$25))/12),0)</f>
        <v/>
      </c>
      <c r="DX30" s="961">
        <f>IFERROR(DW30*(1+INDEX(Inputs!$P$15:$P$25,MATCH('Cash Flows - Outlier'!DX$2,Inputs!$L$15:$L$25))/12),0)</f>
        <v/>
      </c>
      <c r="DY30" s="961">
        <f>IFERROR(DX30*(1+INDEX(Inputs!$P$15:$P$25,MATCH('Cash Flows - Outlier'!DY$2,Inputs!$L$15:$L$25))/12),0)</f>
        <v/>
      </c>
      <c r="DZ30" s="961">
        <f>IFERROR(DY30*(1+INDEX(Inputs!$P$15:$P$25,MATCH('Cash Flows - Outlier'!DZ$2,Inputs!$L$15:$L$25))/12),0)</f>
        <v/>
      </c>
      <c r="EA30" s="961">
        <f>IFERROR(DZ30*(1+INDEX(Inputs!$P$15:$P$25,MATCH('Cash Flows - Outlier'!EA$2,Inputs!$L$15:$L$25))/12),0)</f>
        <v/>
      </c>
      <c r="EB30" s="961">
        <f>IFERROR(EA30*(1+INDEX(Inputs!$P$15:$P$25,MATCH('Cash Flows - Outlier'!EB$2,Inputs!$L$15:$L$25))/12),0)</f>
        <v/>
      </c>
      <c r="EC30" s="961">
        <f>IFERROR(EB30*(1+INDEX(Inputs!$P$15:$P$25,MATCH('Cash Flows - Outlier'!EC$2,Inputs!$L$15:$L$25))/12),0)</f>
        <v/>
      </c>
      <c r="ED30" s="961">
        <f>IFERROR(EC30*(1+INDEX(Inputs!$P$15:$P$25,MATCH('Cash Flows - Outlier'!ED$2,Inputs!$L$15:$L$25))/12),0)</f>
        <v/>
      </c>
      <c r="EE30" s="961">
        <f>IFERROR(ED30*(1+INDEX(Inputs!$P$15:$P$25,MATCH('Cash Flows - Outlier'!EE$2,Inputs!$L$15:$L$25))/12),0)</f>
        <v/>
      </c>
      <c r="EF30" s="961">
        <f>IFERROR(EE30*(1+INDEX(Inputs!$P$15:$P$25,MATCH('Cash Flows - Outlier'!EF$2,Inputs!$L$15:$L$25))/12),0)</f>
        <v/>
      </c>
      <c r="EG30" s="961">
        <f>IFERROR(EF30*(1+INDEX(Inputs!$P$15:$P$25,MATCH('Cash Flows - Outlier'!EG$2,Inputs!$L$15:$L$25))/12),0)</f>
        <v/>
      </c>
      <c r="EH30" s="961">
        <f>IFERROR(EG30*(1+INDEX(Inputs!$P$15:$P$25,MATCH('Cash Flows - Outlier'!EH$2,Inputs!$L$15:$L$25))/12),0)</f>
        <v/>
      </c>
      <c r="EI30" s="961">
        <f>IFERROR(EH30*(1+INDEX(Inputs!$P$15:$P$25,MATCH('Cash Flows - Outlier'!EI$2,Inputs!$L$15:$L$25))/12),0)</f>
        <v/>
      </c>
      <c r="EJ30" s="961">
        <f>IFERROR(EI30*(1+INDEX(Inputs!$P$15:$P$25,MATCH('Cash Flows - Outlier'!EJ$2,Inputs!$L$15:$L$25))/12),0)</f>
        <v/>
      </c>
      <c r="EK30" s="961">
        <f>IFERROR(EJ30*(1+INDEX(Inputs!$P$15:$P$25,MATCH('Cash Flows - Outlier'!EK$2,Inputs!$L$15:$L$25))/12),0)</f>
        <v/>
      </c>
      <c r="EL30" s="961">
        <f>IFERROR(EK30*(1+INDEX(Inputs!$P$15:$P$25,MATCH('Cash Flows - Outlier'!EL$2,Inputs!$L$15:$L$25))/12),0)</f>
        <v/>
      </c>
      <c r="EM30" s="961">
        <f>IFERROR(EL30*(1+INDEX(Inputs!$P$15:$P$25,MATCH('Cash Flows - Outlier'!EM$2,Inputs!$L$15:$L$25))/12),0)</f>
        <v/>
      </c>
      <c r="EN30" s="961">
        <f>IFERROR(EM30*(1+INDEX(Inputs!$P$15:$P$25,MATCH('Cash Flows - Outlier'!EN$2,Inputs!$L$15:$L$25))/12),0)</f>
        <v/>
      </c>
      <c r="EO30" s="961">
        <f>IFERROR(EN30*(1+INDEX(Inputs!$P$15:$P$25,MATCH('Cash Flows - Outlier'!EO$2,Inputs!$L$15:$L$25))/12),0)</f>
        <v/>
      </c>
      <c r="EP30" s="961">
        <f>IFERROR(EO30*(1+INDEX(Inputs!$P$15:$P$25,MATCH('Cash Flows - Outlier'!EP$2,Inputs!$L$15:$L$25))/12),0)</f>
        <v/>
      </c>
      <c r="EQ30" s="961">
        <f>IFERROR(EP30*(1+INDEX(Inputs!$P$15:$P$25,MATCH('Cash Flows - Outlier'!EQ$2,Inputs!$L$15:$L$25))/12),0)</f>
        <v/>
      </c>
      <c r="ER30" s="961">
        <f>IFERROR(EQ30*(1+INDEX(Inputs!$P$15:$P$25,MATCH('Cash Flows - Outlier'!ER$2,Inputs!$L$15:$L$25))/12),0)</f>
        <v/>
      </c>
      <c r="ES30" s="961">
        <f>IFERROR(ER30*(1+INDEX(Inputs!$P$15:$P$25,MATCH('Cash Flows - Outlier'!ES$2,Inputs!$L$15:$L$25))/12),0)</f>
        <v/>
      </c>
      <c r="ET30" s="961">
        <f>IFERROR(ES30*(1+INDEX(Inputs!$P$15:$P$25,MATCH('Cash Flows - Outlier'!ET$2,Inputs!$L$15:$L$25))/12),0)</f>
        <v/>
      </c>
      <c r="EU30" s="961">
        <f>IFERROR(ET30*(1+INDEX(Inputs!$P$15:$P$25,MATCH('Cash Flows - Outlier'!EU$2,Inputs!$L$15:$L$25))/12),0)</f>
        <v/>
      </c>
      <c r="EV30" s="961">
        <f>IFERROR(EU30*(1+INDEX(Inputs!$P$15:$P$25,MATCH('Cash Flows - Outlier'!EV$2,Inputs!$L$15:$L$25))/12),0)</f>
        <v/>
      </c>
    </row>
    <row r="31" ht="15" customHeight="1" s="546">
      <c r="C31" s="970">
        <f>R31</f>
        <v/>
      </c>
      <c r="D31" s="986" t="n"/>
      <c r="E31" s="987">
        <f>Inputs!I33</f>
        <v/>
      </c>
      <c r="F31" s="988">
        <f>Inputs!J33</f>
        <v/>
      </c>
      <c r="G31" s="961">
        <f>SUMIFS($U31:$EW31,$U$2:$EW$2,G$2)</f>
        <v/>
      </c>
      <c r="H31" s="961">
        <f>SUMIFS($U31:$EW31,$U$2:$EW$2,H$2)</f>
        <v/>
      </c>
      <c r="I31" s="961">
        <f>SUMIFS($U31:$EW31,$U$2:$EW$2,I$2)</f>
        <v/>
      </c>
      <c r="J31" s="961">
        <f>SUMIFS($U31:$EW31,$U$2:$EW$2,J$2)</f>
        <v/>
      </c>
      <c r="K31" s="961">
        <f>SUMIFS($U31:$EW31,$U$2:$EW$2,K$2)</f>
        <v/>
      </c>
      <c r="L31" s="961">
        <f>SUMIFS($U31:$EW31,$U$2:$EW$2,L$2)</f>
        <v/>
      </c>
      <c r="M31" s="961">
        <f>SUMIFS($U31:$EW31,$U$2:$EW$2,M$2)</f>
        <v/>
      </c>
      <c r="N31" s="961">
        <f>SUMIFS($U31:$EW31,$U$2:$EW$2,N$2)</f>
        <v/>
      </c>
      <c r="O31" s="961">
        <f>SUMIFS($U31:$EW31,$U$2:$EW$2,O$2)</f>
        <v/>
      </c>
      <c r="P31" s="962">
        <f>SUMIFS($U31:$EW31,$U$2:$EW$2,P$2)</f>
        <v/>
      </c>
      <c r="R31" s="759">
        <f>Inputs!G33</f>
        <v/>
      </c>
      <c r="U31" s="961">
        <f>(Inputs!$J33*Units)/12</f>
        <v/>
      </c>
      <c r="V31" s="961">
        <f>IFERROR(U31*(1+INDEX(Inputs!$P$15:$P$25,MATCH('Cash Flows - Outlier'!V$2,Inputs!$L$15:$L$25))/12),0)</f>
        <v/>
      </c>
      <c r="W31" s="961">
        <f>IFERROR(V31*(1+INDEX(Inputs!$P$15:$P$25,MATCH('Cash Flows - Outlier'!W$2,Inputs!$L$15:$L$25))/12),0)</f>
        <v/>
      </c>
      <c r="X31" s="961">
        <f>IFERROR(W31*(1+INDEX(Inputs!$P$15:$P$25,MATCH('Cash Flows - Outlier'!X$2,Inputs!$L$15:$L$25))/12),0)</f>
        <v/>
      </c>
      <c r="Y31" s="961">
        <f>IFERROR(X31*(1+INDEX(Inputs!$P$15:$P$25,MATCH('Cash Flows - Outlier'!Y$2,Inputs!$L$15:$L$25))/12),0)</f>
        <v/>
      </c>
      <c r="Z31" s="961">
        <f>IFERROR(Y31*(1+INDEX(Inputs!$P$15:$P$25,MATCH('Cash Flows - Outlier'!Z$2,Inputs!$L$15:$L$25))/12),0)</f>
        <v/>
      </c>
      <c r="AA31" s="961">
        <f>IFERROR(Z31*(1+INDEX(Inputs!$P$15:$P$25,MATCH('Cash Flows - Outlier'!AA$2,Inputs!$L$15:$L$25))/12),0)</f>
        <v/>
      </c>
      <c r="AB31" s="961">
        <f>IFERROR(AA31*(1+INDEX(Inputs!$P$15:$P$25,MATCH('Cash Flows - Outlier'!AB$2,Inputs!$L$15:$L$25))/12),0)</f>
        <v/>
      </c>
      <c r="AC31" s="961">
        <f>IFERROR(AB31*(1+INDEX(Inputs!$P$15:$P$25,MATCH('Cash Flows - Outlier'!AC$2,Inputs!$L$15:$L$25))/12),0)</f>
        <v/>
      </c>
      <c r="AD31" s="961">
        <f>IFERROR(AC31*(1+INDEX(Inputs!$P$15:$P$25,MATCH('Cash Flows - Outlier'!AD$2,Inputs!$L$15:$L$25))/12),0)</f>
        <v/>
      </c>
      <c r="AE31" s="961">
        <f>IFERROR(AD31*(1+INDEX(Inputs!$P$15:$P$25,MATCH('Cash Flows - Outlier'!AE$2,Inputs!$L$15:$L$25))/12),0)</f>
        <v/>
      </c>
      <c r="AF31" s="961">
        <f>IFERROR(AE31*(1+INDEX(Inputs!$P$15:$P$25,MATCH('Cash Flows - Outlier'!AF$2,Inputs!$L$15:$L$25))/12),0)</f>
        <v/>
      </c>
      <c r="AG31" s="961">
        <f>IFERROR(AF31*(1+INDEX(Inputs!$P$15:$P$25,MATCH('Cash Flows - Outlier'!AG$2,Inputs!$L$15:$L$25))/12),0)</f>
        <v/>
      </c>
      <c r="AH31" s="961">
        <f>IFERROR(AG31*(1+INDEX(Inputs!$P$15:$P$25,MATCH('Cash Flows - Outlier'!AH$2,Inputs!$L$15:$L$25))/12),0)</f>
        <v/>
      </c>
      <c r="AI31" s="961">
        <f>IFERROR(AH31*(1+INDEX(Inputs!$P$15:$P$25,MATCH('Cash Flows - Outlier'!AI$2,Inputs!$L$15:$L$25))/12),0)</f>
        <v/>
      </c>
      <c r="AJ31" s="961">
        <f>IFERROR(AI31*(1+INDEX(Inputs!$P$15:$P$25,MATCH('Cash Flows - Outlier'!AJ$2,Inputs!$L$15:$L$25))/12),0)</f>
        <v/>
      </c>
      <c r="AK31" s="961">
        <f>IFERROR(AJ31*(1+INDEX(Inputs!$P$15:$P$25,MATCH('Cash Flows - Outlier'!AK$2,Inputs!$L$15:$L$25))/12),0)</f>
        <v/>
      </c>
      <c r="AL31" s="961">
        <f>IFERROR(AK31*(1+INDEX(Inputs!$P$15:$P$25,MATCH('Cash Flows - Outlier'!AL$2,Inputs!$L$15:$L$25))/12),0)</f>
        <v/>
      </c>
      <c r="AM31" s="961">
        <f>IFERROR(AL31*(1+INDEX(Inputs!$P$15:$P$25,MATCH('Cash Flows - Outlier'!AM$2,Inputs!$L$15:$L$25))/12),0)</f>
        <v/>
      </c>
      <c r="AN31" s="961">
        <f>IFERROR(AM31*(1+INDEX(Inputs!$P$15:$P$25,MATCH('Cash Flows - Outlier'!AN$2,Inputs!$L$15:$L$25))/12),0)</f>
        <v/>
      </c>
      <c r="AO31" s="961">
        <f>IFERROR(AN31*(1+INDEX(Inputs!$P$15:$P$25,MATCH('Cash Flows - Outlier'!AO$2,Inputs!$L$15:$L$25))/12),0)</f>
        <v/>
      </c>
      <c r="AP31" s="961">
        <f>IFERROR(AO31*(1+INDEX(Inputs!$P$15:$P$25,MATCH('Cash Flows - Outlier'!AP$2,Inputs!$L$15:$L$25))/12),0)</f>
        <v/>
      </c>
      <c r="AQ31" s="961">
        <f>IFERROR(AP31*(1+INDEX(Inputs!$P$15:$P$25,MATCH('Cash Flows - Outlier'!AQ$2,Inputs!$L$15:$L$25))/12),0)</f>
        <v/>
      </c>
      <c r="AR31" s="961">
        <f>IFERROR(AQ31*(1+INDEX(Inputs!$P$15:$P$25,MATCH('Cash Flows - Outlier'!AR$2,Inputs!$L$15:$L$25))/12),0)</f>
        <v/>
      </c>
      <c r="AS31" s="961">
        <f>IFERROR(AR31*(1+INDEX(Inputs!$P$15:$P$25,MATCH('Cash Flows - Outlier'!AS$2,Inputs!$L$15:$L$25))/12),0)</f>
        <v/>
      </c>
      <c r="AT31" s="961">
        <f>IFERROR(AS31*(1+INDEX(Inputs!$P$15:$P$25,MATCH('Cash Flows - Outlier'!AT$2,Inputs!$L$15:$L$25))/12),0)</f>
        <v/>
      </c>
      <c r="AU31" s="961">
        <f>IFERROR(AT31*(1+INDEX(Inputs!$P$15:$P$25,MATCH('Cash Flows - Outlier'!AU$2,Inputs!$L$15:$L$25))/12),0)</f>
        <v/>
      </c>
      <c r="AV31" s="961">
        <f>IFERROR(AU31*(1+INDEX(Inputs!$P$15:$P$25,MATCH('Cash Flows - Outlier'!AV$2,Inputs!$L$15:$L$25))/12),0)</f>
        <v/>
      </c>
      <c r="AW31" s="961">
        <f>IFERROR(AV31*(1+INDEX(Inputs!$P$15:$P$25,MATCH('Cash Flows - Outlier'!AW$2,Inputs!$L$15:$L$25))/12),0)</f>
        <v/>
      </c>
      <c r="AX31" s="961">
        <f>IFERROR(AW31*(1+INDEX(Inputs!$P$15:$P$25,MATCH('Cash Flows - Outlier'!AX$2,Inputs!$L$15:$L$25))/12),0)</f>
        <v/>
      </c>
      <c r="AY31" s="961">
        <f>IFERROR(AX31*(1+INDEX(Inputs!$P$15:$P$25,MATCH('Cash Flows - Outlier'!AY$2,Inputs!$L$15:$L$25))/12),0)</f>
        <v/>
      </c>
      <c r="AZ31" s="961">
        <f>IFERROR(AY31*(1+INDEX(Inputs!$P$15:$P$25,MATCH('Cash Flows - Outlier'!AZ$2,Inputs!$L$15:$L$25))/12),0)</f>
        <v/>
      </c>
      <c r="BA31" s="961">
        <f>IFERROR(AZ31*(1+INDEX(Inputs!$P$15:$P$25,MATCH('Cash Flows - Outlier'!BA$2,Inputs!$L$15:$L$25))/12),0)</f>
        <v/>
      </c>
      <c r="BB31" s="961">
        <f>IFERROR(BA31*(1+INDEX(Inputs!$P$15:$P$25,MATCH('Cash Flows - Outlier'!BB$2,Inputs!$L$15:$L$25))/12),0)</f>
        <v/>
      </c>
      <c r="BC31" s="961">
        <f>IFERROR(BB31*(1+INDEX(Inputs!$P$15:$P$25,MATCH('Cash Flows - Outlier'!BC$2,Inputs!$L$15:$L$25))/12),0)</f>
        <v/>
      </c>
      <c r="BD31" s="961">
        <f>IFERROR(BC31*(1+INDEX(Inputs!$P$15:$P$25,MATCH('Cash Flows - Outlier'!BD$2,Inputs!$L$15:$L$25))/12),0)</f>
        <v/>
      </c>
      <c r="BE31" s="961">
        <f>IFERROR(BD31*(1+INDEX(Inputs!$P$15:$P$25,MATCH('Cash Flows - Outlier'!BE$2,Inputs!$L$15:$L$25))/12),0)</f>
        <v/>
      </c>
      <c r="BF31" s="961">
        <f>IFERROR(BE31*(1+INDEX(Inputs!$P$15:$P$25,MATCH('Cash Flows - Outlier'!BF$2,Inputs!$L$15:$L$25))/12),0)</f>
        <v/>
      </c>
      <c r="BG31" s="961">
        <f>IFERROR(BF31*(1+INDEX(Inputs!$P$15:$P$25,MATCH('Cash Flows - Outlier'!BG$2,Inputs!$L$15:$L$25))/12),0)</f>
        <v/>
      </c>
      <c r="BH31" s="961">
        <f>IFERROR(BG31*(1+INDEX(Inputs!$P$15:$P$25,MATCH('Cash Flows - Outlier'!BH$2,Inputs!$L$15:$L$25))/12),0)</f>
        <v/>
      </c>
      <c r="BI31" s="961">
        <f>IFERROR(BH31*(1+INDEX(Inputs!$P$15:$P$25,MATCH('Cash Flows - Outlier'!BI$2,Inputs!$L$15:$L$25))/12),0)</f>
        <v/>
      </c>
      <c r="BJ31" s="961">
        <f>IFERROR(BI31*(1+INDEX(Inputs!$P$15:$P$25,MATCH('Cash Flows - Outlier'!BJ$2,Inputs!$L$15:$L$25))/12),0)</f>
        <v/>
      </c>
      <c r="BK31" s="961">
        <f>IFERROR(BJ31*(1+INDEX(Inputs!$P$15:$P$25,MATCH('Cash Flows - Outlier'!BK$2,Inputs!$L$15:$L$25))/12),0)</f>
        <v/>
      </c>
      <c r="BL31" s="961">
        <f>IFERROR(BK31*(1+INDEX(Inputs!$P$15:$P$25,MATCH('Cash Flows - Outlier'!BL$2,Inputs!$L$15:$L$25))/12),0)</f>
        <v/>
      </c>
      <c r="BM31" s="961">
        <f>IFERROR(BL31*(1+INDEX(Inputs!$P$15:$P$25,MATCH('Cash Flows - Outlier'!BM$2,Inputs!$L$15:$L$25))/12),0)</f>
        <v/>
      </c>
      <c r="BN31" s="961">
        <f>IFERROR(BM31*(1+INDEX(Inputs!$P$15:$P$25,MATCH('Cash Flows - Outlier'!BN$2,Inputs!$L$15:$L$25))/12),0)</f>
        <v/>
      </c>
      <c r="BO31" s="961">
        <f>IFERROR(BN31*(1+INDEX(Inputs!$P$15:$P$25,MATCH('Cash Flows - Outlier'!BO$2,Inputs!$L$15:$L$25))/12),0)</f>
        <v/>
      </c>
      <c r="BP31" s="961">
        <f>IFERROR(BO31*(1+INDEX(Inputs!$P$15:$P$25,MATCH('Cash Flows - Outlier'!BP$2,Inputs!$L$15:$L$25))/12),0)</f>
        <v/>
      </c>
      <c r="BQ31" s="961">
        <f>IFERROR(BP31*(1+INDEX(Inputs!$P$15:$P$25,MATCH('Cash Flows - Outlier'!BQ$2,Inputs!$L$15:$L$25))/12),0)</f>
        <v/>
      </c>
      <c r="BR31" s="961">
        <f>IFERROR(BQ31*(1+INDEX(Inputs!$P$15:$P$25,MATCH('Cash Flows - Outlier'!BR$2,Inputs!$L$15:$L$25))/12),0)</f>
        <v/>
      </c>
      <c r="BS31" s="961">
        <f>IFERROR(BR31*(1+INDEX(Inputs!$P$15:$P$25,MATCH('Cash Flows - Outlier'!BS$2,Inputs!$L$15:$L$25))/12),0)</f>
        <v/>
      </c>
      <c r="BT31" s="961">
        <f>IFERROR(BS31*(1+INDEX(Inputs!$P$15:$P$25,MATCH('Cash Flows - Outlier'!BT$2,Inputs!$L$15:$L$25))/12),0)</f>
        <v/>
      </c>
      <c r="BU31" s="961">
        <f>IFERROR(BT31*(1+INDEX(Inputs!$P$15:$P$25,MATCH('Cash Flows - Outlier'!BU$2,Inputs!$L$15:$L$25))/12),0)</f>
        <v/>
      </c>
      <c r="BV31" s="961">
        <f>IFERROR(BU31*(1+INDEX(Inputs!$P$15:$P$25,MATCH('Cash Flows - Outlier'!BV$2,Inputs!$L$15:$L$25))/12),0)</f>
        <v/>
      </c>
      <c r="BW31" s="961">
        <f>IFERROR(BV31*(1+INDEX(Inputs!$P$15:$P$25,MATCH('Cash Flows - Outlier'!BW$2,Inputs!$L$15:$L$25))/12),0)</f>
        <v/>
      </c>
      <c r="BX31" s="961">
        <f>IFERROR(BW31*(1+INDEX(Inputs!$P$15:$P$25,MATCH('Cash Flows - Outlier'!BX$2,Inputs!$L$15:$L$25))/12),0)</f>
        <v/>
      </c>
      <c r="BY31" s="961">
        <f>IFERROR(BX31*(1+INDEX(Inputs!$P$15:$P$25,MATCH('Cash Flows - Outlier'!BY$2,Inputs!$L$15:$L$25))/12),0)</f>
        <v/>
      </c>
      <c r="BZ31" s="961">
        <f>IFERROR(BY31*(1+INDEX(Inputs!$P$15:$P$25,MATCH('Cash Flows - Outlier'!BZ$2,Inputs!$L$15:$L$25))/12),0)</f>
        <v/>
      </c>
      <c r="CA31" s="961">
        <f>IFERROR(BZ31*(1+INDEX(Inputs!$P$15:$P$25,MATCH('Cash Flows - Outlier'!CA$2,Inputs!$L$15:$L$25))/12),0)</f>
        <v/>
      </c>
      <c r="CB31" s="961">
        <f>IFERROR(CA31*(1+INDEX(Inputs!$P$15:$P$25,MATCH('Cash Flows - Outlier'!CB$2,Inputs!$L$15:$L$25))/12),0)</f>
        <v/>
      </c>
      <c r="CC31" s="961">
        <f>IFERROR(CB31*(1+INDEX(Inputs!$P$15:$P$25,MATCH('Cash Flows - Outlier'!CC$2,Inputs!$L$15:$L$25))/12),0)</f>
        <v/>
      </c>
      <c r="CD31" s="961">
        <f>IFERROR(CC31*(1+INDEX(Inputs!$P$15:$P$25,MATCH('Cash Flows - Outlier'!CD$2,Inputs!$L$15:$L$25))/12),0)</f>
        <v/>
      </c>
      <c r="CE31" s="961">
        <f>IFERROR(CD31*(1+INDEX(Inputs!$P$15:$P$25,MATCH('Cash Flows - Outlier'!CE$2,Inputs!$L$15:$L$25))/12),0)</f>
        <v/>
      </c>
      <c r="CF31" s="961">
        <f>IFERROR(CE31*(1+INDEX(Inputs!$P$15:$P$25,MATCH('Cash Flows - Outlier'!CF$2,Inputs!$L$15:$L$25))/12),0)</f>
        <v/>
      </c>
      <c r="CG31" s="961">
        <f>IFERROR(CF31*(1+INDEX(Inputs!$P$15:$P$25,MATCH('Cash Flows - Outlier'!CG$2,Inputs!$L$15:$L$25))/12),0)</f>
        <v/>
      </c>
      <c r="CH31" s="961">
        <f>IFERROR(CG31*(1+INDEX(Inputs!$P$15:$P$25,MATCH('Cash Flows - Outlier'!CH$2,Inputs!$L$15:$L$25))/12),0)</f>
        <v/>
      </c>
      <c r="CI31" s="961">
        <f>IFERROR(CH31*(1+INDEX(Inputs!$P$15:$P$25,MATCH('Cash Flows - Outlier'!CI$2,Inputs!$L$15:$L$25))/12),0)</f>
        <v/>
      </c>
      <c r="CJ31" s="961">
        <f>IFERROR(CI31*(1+INDEX(Inputs!$P$15:$P$25,MATCH('Cash Flows - Outlier'!CJ$2,Inputs!$L$15:$L$25))/12),0)</f>
        <v/>
      </c>
      <c r="CK31" s="961">
        <f>IFERROR(CJ31*(1+INDEX(Inputs!$P$15:$P$25,MATCH('Cash Flows - Outlier'!CK$2,Inputs!$L$15:$L$25))/12),0)</f>
        <v/>
      </c>
      <c r="CL31" s="961">
        <f>IFERROR(CK31*(1+INDEX(Inputs!$P$15:$P$25,MATCH('Cash Flows - Outlier'!CL$2,Inputs!$L$15:$L$25))/12),0)</f>
        <v/>
      </c>
      <c r="CM31" s="961">
        <f>IFERROR(CL31*(1+INDEX(Inputs!$P$15:$P$25,MATCH('Cash Flows - Outlier'!CM$2,Inputs!$L$15:$L$25))/12),0)</f>
        <v/>
      </c>
      <c r="CN31" s="961">
        <f>IFERROR(CM31*(1+INDEX(Inputs!$P$15:$P$25,MATCH('Cash Flows - Outlier'!CN$2,Inputs!$L$15:$L$25))/12),0)</f>
        <v/>
      </c>
      <c r="CO31" s="961">
        <f>IFERROR(CN31*(1+INDEX(Inputs!$P$15:$P$25,MATCH('Cash Flows - Outlier'!CO$2,Inputs!$L$15:$L$25))/12),0)</f>
        <v/>
      </c>
      <c r="CP31" s="961">
        <f>IFERROR(CO31*(1+INDEX(Inputs!$P$15:$P$25,MATCH('Cash Flows - Outlier'!CP$2,Inputs!$L$15:$L$25))/12),0)</f>
        <v/>
      </c>
      <c r="CQ31" s="961">
        <f>IFERROR(CP31*(1+INDEX(Inputs!$P$15:$P$25,MATCH('Cash Flows - Outlier'!CQ$2,Inputs!$L$15:$L$25))/12),0)</f>
        <v/>
      </c>
      <c r="CR31" s="961">
        <f>IFERROR(CQ31*(1+INDEX(Inputs!$P$15:$P$25,MATCH('Cash Flows - Outlier'!CR$2,Inputs!$L$15:$L$25))/12),0)</f>
        <v/>
      </c>
      <c r="CS31" s="961">
        <f>IFERROR(CR31*(1+INDEX(Inputs!$P$15:$P$25,MATCH('Cash Flows - Outlier'!CS$2,Inputs!$L$15:$L$25))/12),0)</f>
        <v/>
      </c>
      <c r="CT31" s="961">
        <f>IFERROR(CS31*(1+INDEX(Inputs!$P$15:$P$25,MATCH('Cash Flows - Outlier'!CT$2,Inputs!$L$15:$L$25))/12),0)</f>
        <v/>
      </c>
      <c r="CU31" s="961">
        <f>IFERROR(CT31*(1+INDEX(Inputs!$P$15:$P$25,MATCH('Cash Flows - Outlier'!CU$2,Inputs!$L$15:$L$25))/12),0)</f>
        <v/>
      </c>
      <c r="CV31" s="961">
        <f>IFERROR(CU31*(1+INDEX(Inputs!$P$15:$P$25,MATCH('Cash Flows - Outlier'!CV$2,Inputs!$L$15:$L$25))/12),0)</f>
        <v/>
      </c>
      <c r="CW31" s="961">
        <f>IFERROR(CV31*(1+INDEX(Inputs!$P$15:$P$25,MATCH('Cash Flows - Outlier'!CW$2,Inputs!$L$15:$L$25))/12),0)</f>
        <v/>
      </c>
      <c r="CX31" s="961">
        <f>IFERROR(CW31*(1+INDEX(Inputs!$P$15:$P$25,MATCH('Cash Flows - Outlier'!CX$2,Inputs!$L$15:$L$25))/12),0)</f>
        <v/>
      </c>
      <c r="CY31" s="961">
        <f>IFERROR(CX31*(1+INDEX(Inputs!$P$15:$P$25,MATCH('Cash Flows - Outlier'!CY$2,Inputs!$L$15:$L$25))/12),0)</f>
        <v/>
      </c>
      <c r="CZ31" s="961">
        <f>IFERROR(CY31*(1+INDEX(Inputs!$P$15:$P$25,MATCH('Cash Flows - Outlier'!CZ$2,Inputs!$L$15:$L$25))/12),0)</f>
        <v/>
      </c>
      <c r="DA31" s="961">
        <f>IFERROR(CZ31*(1+INDEX(Inputs!$P$15:$P$25,MATCH('Cash Flows - Outlier'!DA$2,Inputs!$L$15:$L$25))/12),0)</f>
        <v/>
      </c>
      <c r="DB31" s="961">
        <f>IFERROR(DA31*(1+INDEX(Inputs!$P$15:$P$25,MATCH('Cash Flows - Outlier'!DB$2,Inputs!$L$15:$L$25))/12),0)</f>
        <v/>
      </c>
      <c r="DC31" s="961">
        <f>IFERROR(DB31*(1+INDEX(Inputs!$P$15:$P$25,MATCH('Cash Flows - Outlier'!DC$2,Inputs!$L$15:$L$25))/12),0)</f>
        <v/>
      </c>
      <c r="DD31" s="961">
        <f>IFERROR(DC31*(1+INDEX(Inputs!$P$15:$P$25,MATCH('Cash Flows - Outlier'!DD$2,Inputs!$L$15:$L$25))/12),0)</f>
        <v/>
      </c>
      <c r="DE31" s="961">
        <f>IFERROR(DD31*(1+INDEX(Inputs!$P$15:$P$25,MATCH('Cash Flows - Outlier'!DE$2,Inputs!$L$15:$L$25))/12),0)</f>
        <v/>
      </c>
      <c r="DF31" s="961">
        <f>IFERROR(DE31*(1+INDEX(Inputs!$P$15:$P$25,MATCH('Cash Flows - Outlier'!DF$2,Inputs!$L$15:$L$25))/12),0)</f>
        <v/>
      </c>
      <c r="DG31" s="961">
        <f>IFERROR(DF31*(1+INDEX(Inputs!$P$15:$P$25,MATCH('Cash Flows - Outlier'!DG$2,Inputs!$L$15:$L$25))/12),0)</f>
        <v/>
      </c>
      <c r="DH31" s="961">
        <f>IFERROR(DG31*(1+INDEX(Inputs!$P$15:$P$25,MATCH('Cash Flows - Outlier'!DH$2,Inputs!$L$15:$L$25))/12),0)</f>
        <v/>
      </c>
      <c r="DI31" s="961">
        <f>IFERROR(DH31*(1+INDEX(Inputs!$P$15:$P$25,MATCH('Cash Flows - Outlier'!DI$2,Inputs!$L$15:$L$25))/12),0)</f>
        <v/>
      </c>
      <c r="DJ31" s="961">
        <f>IFERROR(DI31*(1+INDEX(Inputs!$P$15:$P$25,MATCH('Cash Flows - Outlier'!DJ$2,Inputs!$L$15:$L$25))/12),0)</f>
        <v/>
      </c>
      <c r="DK31" s="961">
        <f>IFERROR(DJ31*(1+INDEX(Inputs!$P$15:$P$25,MATCH('Cash Flows - Outlier'!DK$2,Inputs!$L$15:$L$25))/12),0)</f>
        <v/>
      </c>
      <c r="DL31" s="961">
        <f>IFERROR(DK31*(1+INDEX(Inputs!$P$15:$P$25,MATCH('Cash Flows - Outlier'!DL$2,Inputs!$L$15:$L$25))/12),0)</f>
        <v/>
      </c>
      <c r="DM31" s="961">
        <f>IFERROR(DL31*(1+INDEX(Inputs!$P$15:$P$25,MATCH('Cash Flows - Outlier'!DM$2,Inputs!$L$15:$L$25))/12),0)</f>
        <v/>
      </c>
      <c r="DN31" s="961">
        <f>IFERROR(DM31*(1+INDEX(Inputs!$P$15:$P$25,MATCH('Cash Flows - Outlier'!DN$2,Inputs!$L$15:$L$25))/12),0)</f>
        <v/>
      </c>
      <c r="DO31" s="961">
        <f>IFERROR(DN31*(1+INDEX(Inputs!$P$15:$P$25,MATCH('Cash Flows - Outlier'!DO$2,Inputs!$L$15:$L$25))/12),0)</f>
        <v/>
      </c>
      <c r="DP31" s="961">
        <f>IFERROR(DO31*(1+INDEX(Inputs!$P$15:$P$25,MATCH('Cash Flows - Outlier'!DP$2,Inputs!$L$15:$L$25))/12),0)</f>
        <v/>
      </c>
      <c r="DQ31" s="961">
        <f>IFERROR(DP31*(1+INDEX(Inputs!$P$15:$P$25,MATCH('Cash Flows - Outlier'!DQ$2,Inputs!$L$15:$L$25))/12),0)</f>
        <v/>
      </c>
      <c r="DR31" s="961">
        <f>IFERROR(DQ31*(1+INDEX(Inputs!$P$15:$P$25,MATCH('Cash Flows - Outlier'!DR$2,Inputs!$L$15:$L$25))/12),0)</f>
        <v/>
      </c>
      <c r="DS31" s="961">
        <f>IFERROR(DR31*(1+INDEX(Inputs!$P$15:$P$25,MATCH('Cash Flows - Outlier'!DS$2,Inputs!$L$15:$L$25))/12),0)</f>
        <v/>
      </c>
      <c r="DT31" s="961">
        <f>IFERROR(DS31*(1+INDEX(Inputs!$P$15:$P$25,MATCH('Cash Flows - Outlier'!DT$2,Inputs!$L$15:$L$25))/12),0)</f>
        <v/>
      </c>
      <c r="DU31" s="961">
        <f>IFERROR(DT31*(1+INDEX(Inputs!$P$15:$P$25,MATCH('Cash Flows - Outlier'!DU$2,Inputs!$L$15:$L$25))/12),0)</f>
        <v/>
      </c>
      <c r="DV31" s="961">
        <f>IFERROR(DU31*(1+INDEX(Inputs!$P$15:$P$25,MATCH('Cash Flows - Outlier'!DV$2,Inputs!$L$15:$L$25))/12),0)</f>
        <v/>
      </c>
      <c r="DW31" s="961">
        <f>IFERROR(DV31*(1+INDEX(Inputs!$P$15:$P$25,MATCH('Cash Flows - Outlier'!DW$2,Inputs!$L$15:$L$25))/12),0)</f>
        <v/>
      </c>
      <c r="DX31" s="961">
        <f>IFERROR(DW31*(1+INDEX(Inputs!$P$15:$P$25,MATCH('Cash Flows - Outlier'!DX$2,Inputs!$L$15:$L$25))/12),0)</f>
        <v/>
      </c>
      <c r="DY31" s="961">
        <f>IFERROR(DX31*(1+INDEX(Inputs!$P$15:$P$25,MATCH('Cash Flows - Outlier'!DY$2,Inputs!$L$15:$L$25))/12),0)</f>
        <v/>
      </c>
      <c r="DZ31" s="961">
        <f>IFERROR(DY31*(1+INDEX(Inputs!$P$15:$P$25,MATCH('Cash Flows - Outlier'!DZ$2,Inputs!$L$15:$L$25))/12),0)</f>
        <v/>
      </c>
      <c r="EA31" s="961">
        <f>IFERROR(DZ31*(1+INDEX(Inputs!$P$15:$P$25,MATCH('Cash Flows - Outlier'!EA$2,Inputs!$L$15:$L$25))/12),0)</f>
        <v/>
      </c>
      <c r="EB31" s="961">
        <f>IFERROR(EA31*(1+INDEX(Inputs!$P$15:$P$25,MATCH('Cash Flows - Outlier'!EB$2,Inputs!$L$15:$L$25))/12),0)</f>
        <v/>
      </c>
      <c r="EC31" s="961">
        <f>IFERROR(EB31*(1+INDEX(Inputs!$P$15:$P$25,MATCH('Cash Flows - Outlier'!EC$2,Inputs!$L$15:$L$25))/12),0)</f>
        <v/>
      </c>
      <c r="ED31" s="961">
        <f>IFERROR(EC31*(1+INDEX(Inputs!$P$15:$P$25,MATCH('Cash Flows - Outlier'!ED$2,Inputs!$L$15:$L$25))/12),0)</f>
        <v/>
      </c>
      <c r="EE31" s="961">
        <f>IFERROR(ED31*(1+INDEX(Inputs!$P$15:$P$25,MATCH('Cash Flows - Outlier'!EE$2,Inputs!$L$15:$L$25))/12),0)</f>
        <v/>
      </c>
      <c r="EF31" s="961">
        <f>IFERROR(EE31*(1+INDEX(Inputs!$P$15:$P$25,MATCH('Cash Flows - Outlier'!EF$2,Inputs!$L$15:$L$25))/12),0)</f>
        <v/>
      </c>
      <c r="EG31" s="961">
        <f>IFERROR(EF31*(1+INDEX(Inputs!$P$15:$P$25,MATCH('Cash Flows - Outlier'!EG$2,Inputs!$L$15:$L$25))/12),0)</f>
        <v/>
      </c>
      <c r="EH31" s="961">
        <f>IFERROR(EG31*(1+INDEX(Inputs!$P$15:$P$25,MATCH('Cash Flows - Outlier'!EH$2,Inputs!$L$15:$L$25))/12),0)</f>
        <v/>
      </c>
      <c r="EI31" s="961">
        <f>IFERROR(EH31*(1+INDEX(Inputs!$P$15:$P$25,MATCH('Cash Flows - Outlier'!EI$2,Inputs!$L$15:$L$25))/12),0)</f>
        <v/>
      </c>
      <c r="EJ31" s="961">
        <f>IFERROR(EI31*(1+INDEX(Inputs!$P$15:$P$25,MATCH('Cash Flows - Outlier'!EJ$2,Inputs!$L$15:$L$25))/12),0)</f>
        <v/>
      </c>
      <c r="EK31" s="961">
        <f>IFERROR(EJ31*(1+INDEX(Inputs!$P$15:$P$25,MATCH('Cash Flows - Outlier'!EK$2,Inputs!$L$15:$L$25))/12),0)</f>
        <v/>
      </c>
      <c r="EL31" s="961">
        <f>IFERROR(EK31*(1+INDEX(Inputs!$P$15:$P$25,MATCH('Cash Flows - Outlier'!EL$2,Inputs!$L$15:$L$25))/12),0)</f>
        <v/>
      </c>
      <c r="EM31" s="961">
        <f>IFERROR(EL31*(1+INDEX(Inputs!$P$15:$P$25,MATCH('Cash Flows - Outlier'!EM$2,Inputs!$L$15:$L$25))/12),0)</f>
        <v/>
      </c>
      <c r="EN31" s="961">
        <f>IFERROR(EM31*(1+INDEX(Inputs!$P$15:$P$25,MATCH('Cash Flows - Outlier'!EN$2,Inputs!$L$15:$L$25))/12),0)</f>
        <v/>
      </c>
      <c r="EO31" s="961">
        <f>IFERROR(EN31*(1+INDEX(Inputs!$P$15:$P$25,MATCH('Cash Flows - Outlier'!EO$2,Inputs!$L$15:$L$25))/12),0)</f>
        <v/>
      </c>
      <c r="EP31" s="961">
        <f>IFERROR(EO31*(1+INDEX(Inputs!$P$15:$P$25,MATCH('Cash Flows - Outlier'!EP$2,Inputs!$L$15:$L$25))/12),0)</f>
        <v/>
      </c>
      <c r="EQ31" s="961">
        <f>IFERROR(EP31*(1+INDEX(Inputs!$P$15:$P$25,MATCH('Cash Flows - Outlier'!EQ$2,Inputs!$L$15:$L$25))/12),0)</f>
        <v/>
      </c>
      <c r="ER31" s="961">
        <f>IFERROR(EQ31*(1+INDEX(Inputs!$P$15:$P$25,MATCH('Cash Flows - Outlier'!ER$2,Inputs!$L$15:$L$25))/12),0)</f>
        <v/>
      </c>
      <c r="ES31" s="961">
        <f>IFERROR(ER31*(1+INDEX(Inputs!$P$15:$P$25,MATCH('Cash Flows - Outlier'!ES$2,Inputs!$L$15:$L$25))/12),0)</f>
        <v/>
      </c>
      <c r="ET31" s="961">
        <f>IFERROR(ES31*(1+INDEX(Inputs!$P$15:$P$25,MATCH('Cash Flows - Outlier'!ET$2,Inputs!$L$15:$L$25))/12),0)</f>
        <v/>
      </c>
      <c r="EU31" s="961">
        <f>IFERROR(ET31*(1+INDEX(Inputs!$P$15:$P$25,MATCH('Cash Flows - Outlier'!EU$2,Inputs!$L$15:$L$25))/12),0)</f>
        <v/>
      </c>
      <c r="EV31" s="961">
        <f>IFERROR(EU31*(1+INDEX(Inputs!$P$15:$P$25,MATCH('Cash Flows - Outlier'!EV$2,Inputs!$L$15:$L$25))/12),0)</f>
        <v/>
      </c>
    </row>
    <row r="32" ht="15" customHeight="1" s="546">
      <c r="C32" s="970">
        <f>R32</f>
        <v/>
      </c>
      <c r="D32" s="986" t="n"/>
      <c r="E32" s="987">
        <f>Inputs!I34</f>
        <v/>
      </c>
      <c r="F32" s="988">
        <f>Inputs!J34</f>
        <v/>
      </c>
      <c r="G32" s="961">
        <f>SUMIFS($U32:$EW32,$U$2:$EW$2,G$2)</f>
        <v/>
      </c>
      <c r="H32" s="961">
        <f>SUMIFS($U32:$EW32,$U$2:$EW$2,H$2)</f>
        <v/>
      </c>
      <c r="I32" s="961">
        <f>SUMIFS($U32:$EW32,$U$2:$EW$2,I$2)</f>
        <v/>
      </c>
      <c r="J32" s="961">
        <f>SUMIFS($U32:$EW32,$U$2:$EW$2,J$2)</f>
        <v/>
      </c>
      <c r="K32" s="961">
        <f>SUMIFS($U32:$EW32,$U$2:$EW$2,K$2)</f>
        <v/>
      </c>
      <c r="L32" s="961">
        <f>SUMIFS($U32:$EW32,$U$2:$EW$2,L$2)</f>
        <v/>
      </c>
      <c r="M32" s="961">
        <f>SUMIFS($U32:$EW32,$U$2:$EW$2,M$2)</f>
        <v/>
      </c>
      <c r="N32" s="961">
        <f>SUMIFS($U32:$EW32,$U$2:$EW$2,N$2)</f>
        <v/>
      </c>
      <c r="O32" s="961">
        <f>SUMIFS($U32:$EW32,$U$2:$EW$2,O$2)</f>
        <v/>
      </c>
      <c r="P32" s="962">
        <f>SUMIFS($U32:$EW32,$U$2:$EW$2,P$2)</f>
        <v/>
      </c>
      <c r="R32" s="759">
        <f>Inputs!G34</f>
        <v/>
      </c>
      <c r="U32" s="961">
        <f>(Inputs!$J34*Units)/12</f>
        <v/>
      </c>
      <c r="V32" s="961">
        <f>IFERROR(U32*(1+INDEX(Inputs!$P$15:$P$25,MATCH('Cash Flows - Outlier'!V$2,Inputs!$L$15:$L$25))/12),0)</f>
        <v/>
      </c>
      <c r="W32" s="961">
        <f>IFERROR(V32*(1+INDEX(Inputs!$P$15:$P$25,MATCH('Cash Flows - Outlier'!W$2,Inputs!$L$15:$L$25))/12),0)</f>
        <v/>
      </c>
      <c r="X32" s="961">
        <f>IFERROR(W32*(1+INDEX(Inputs!$P$15:$P$25,MATCH('Cash Flows - Outlier'!X$2,Inputs!$L$15:$L$25))/12),0)</f>
        <v/>
      </c>
      <c r="Y32" s="961">
        <f>IFERROR(X32*(1+INDEX(Inputs!$P$15:$P$25,MATCH('Cash Flows - Outlier'!Y$2,Inputs!$L$15:$L$25))/12),0)</f>
        <v/>
      </c>
      <c r="Z32" s="961">
        <f>IFERROR(Y32*(1+INDEX(Inputs!$P$15:$P$25,MATCH('Cash Flows - Outlier'!Z$2,Inputs!$L$15:$L$25))/12),0)</f>
        <v/>
      </c>
      <c r="AA32" s="961">
        <f>IFERROR(Z32*(1+INDEX(Inputs!$P$15:$P$25,MATCH('Cash Flows - Outlier'!AA$2,Inputs!$L$15:$L$25))/12),0)</f>
        <v/>
      </c>
      <c r="AB32" s="961">
        <f>IFERROR(AA32*(1+INDEX(Inputs!$P$15:$P$25,MATCH('Cash Flows - Outlier'!AB$2,Inputs!$L$15:$L$25))/12),0)</f>
        <v/>
      </c>
      <c r="AC32" s="961">
        <f>IFERROR(AB32*(1+INDEX(Inputs!$P$15:$P$25,MATCH('Cash Flows - Outlier'!AC$2,Inputs!$L$15:$L$25))/12),0)</f>
        <v/>
      </c>
      <c r="AD32" s="961">
        <f>IFERROR(AC32*(1+INDEX(Inputs!$P$15:$P$25,MATCH('Cash Flows - Outlier'!AD$2,Inputs!$L$15:$L$25))/12),0)</f>
        <v/>
      </c>
      <c r="AE32" s="961">
        <f>IFERROR(AD32*(1+INDEX(Inputs!$P$15:$P$25,MATCH('Cash Flows - Outlier'!AE$2,Inputs!$L$15:$L$25))/12),0)</f>
        <v/>
      </c>
      <c r="AF32" s="961">
        <f>IFERROR(AE32*(1+INDEX(Inputs!$P$15:$P$25,MATCH('Cash Flows - Outlier'!AF$2,Inputs!$L$15:$L$25))/12),0)</f>
        <v/>
      </c>
      <c r="AG32" s="961">
        <f>IFERROR(AF32*(1+INDEX(Inputs!$P$15:$P$25,MATCH('Cash Flows - Outlier'!AG$2,Inputs!$L$15:$L$25))/12),0)</f>
        <v/>
      </c>
      <c r="AH32" s="961">
        <f>IFERROR(AG32*(1+INDEX(Inputs!$P$15:$P$25,MATCH('Cash Flows - Outlier'!AH$2,Inputs!$L$15:$L$25))/12),0)</f>
        <v/>
      </c>
      <c r="AI32" s="961">
        <f>IFERROR(AH32*(1+INDEX(Inputs!$P$15:$P$25,MATCH('Cash Flows - Outlier'!AI$2,Inputs!$L$15:$L$25))/12),0)</f>
        <v/>
      </c>
      <c r="AJ32" s="961">
        <f>IFERROR(AI32*(1+INDEX(Inputs!$P$15:$P$25,MATCH('Cash Flows - Outlier'!AJ$2,Inputs!$L$15:$L$25))/12),0)</f>
        <v/>
      </c>
      <c r="AK32" s="961">
        <f>IFERROR(AJ32*(1+INDEX(Inputs!$P$15:$P$25,MATCH('Cash Flows - Outlier'!AK$2,Inputs!$L$15:$L$25))/12),0)</f>
        <v/>
      </c>
      <c r="AL32" s="961">
        <f>IFERROR(AK32*(1+INDEX(Inputs!$P$15:$P$25,MATCH('Cash Flows - Outlier'!AL$2,Inputs!$L$15:$L$25))/12),0)</f>
        <v/>
      </c>
      <c r="AM32" s="961">
        <f>IFERROR(AL32*(1+INDEX(Inputs!$P$15:$P$25,MATCH('Cash Flows - Outlier'!AM$2,Inputs!$L$15:$L$25))/12),0)</f>
        <v/>
      </c>
      <c r="AN32" s="961">
        <f>IFERROR(AM32*(1+INDEX(Inputs!$P$15:$P$25,MATCH('Cash Flows - Outlier'!AN$2,Inputs!$L$15:$L$25))/12),0)</f>
        <v/>
      </c>
      <c r="AO32" s="961">
        <f>IFERROR(AN32*(1+INDEX(Inputs!$P$15:$P$25,MATCH('Cash Flows - Outlier'!AO$2,Inputs!$L$15:$L$25))/12),0)</f>
        <v/>
      </c>
      <c r="AP32" s="961">
        <f>IFERROR(AO32*(1+INDEX(Inputs!$P$15:$P$25,MATCH('Cash Flows - Outlier'!AP$2,Inputs!$L$15:$L$25))/12),0)</f>
        <v/>
      </c>
      <c r="AQ32" s="961">
        <f>IFERROR(AP32*(1+INDEX(Inputs!$P$15:$P$25,MATCH('Cash Flows - Outlier'!AQ$2,Inputs!$L$15:$L$25))/12),0)</f>
        <v/>
      </c>
      <c r="AR32" s="961">
        <f>IFERROR(AQ32*(1+INDEX(Inputs!$P$15:$P$25,MATCH('Cash Flows - Outlier'!AR$2,Inputs!$L$15:$L$25))/12),0)</f>
        <v/>
      </c>
      <c r="AS32" s="961">
        <f>IFERROR(AR32*(1+INDEX(Inputs!$P$15:$P$25,MATCH('Cash Flows - Outlier'!AS$2,Inputs!$L$15:$L$25))/12),0)</f>
        <v/>
      </c>
      <c r="AT32" s="961">
        <f>IFERROR(AS32*(1+INDEX(Inputs!$P$15:$P$25,MATCH('Cash Flows - Outlier'!AT$2,Inputs!$L$15:$L$25))/12),0)</f>
        <v/>
      </c>
      <c r="AU32" s="961">
        <f>IFERROR(AT32*(1+INDEX(Inputs!$P$15:$P$25,MATCH('Cash Flows - Outlier'!AU$2,Inputs!$L$15:$L$25))/12),0)</f>
        <v/>
      </c>
      <c r="AV32" s="961">
        <f>IFERROR(AU32*(1+INDEX(Inputs!$P$15:$P$25,MATCH('Cash Flows - Outlier'!AV$2,Inputs!$L$15:$L$25))/12),0)</f>
        <v/>
      </c>
      <c r="AW32" s="961">
        <f>IFERROR(AV32*(1+INDEX(Inputs!$P$15:$P$25,MATCH('Cash Flows - Outlier'!AW$2,Inputs!$L$15:$L$25))/12),0)</f>
        <v/>
      </c>
      <c r="AX32" s="961">
        <f>IFERROR(AW32*(1+INDEX(Inputs!$P$15:$P$25,MATCH('Cash Flows - Outlier'!AX$2,Inputs!$L$15:$L$25))/12),0)</f>
        <v/>
      </c>
      <c r="AY32" s="961">
        <f>IFERROR(AX32*(1+INDEX(Inputs!$P$15:$P$25,MATCH('Cash Flows - Outlier'!AY$2,Inputs!$L$15:$L$25))/12),0)</f>
        <v/>
      </c>
      <c r="AZ32" s="961">
        <f>IFERROR(AY32*(1+INDEX(Inputs!$P$15:$P$25,MATCH('Cash Flows - Outlier'!AZ$2,Inputs!$L$15:$L$25))/12),0)</f>
        <v/>
      </c>
      <c r="BA32" s="961">
        <f>IFERROR(AZ32*(1+INDEX(Inputs!$P$15:$P$25,MATCH('Cash Flows - Outlier'!BA$2,Inputs!$L$15:$L$25))/12),0)</f>
        <v/>
      </c>
      <c r="BB32" s="961">
        <f>IFERROR(BA32*(1+INDEX(Inputs!$P$15:$P$25,MATCH('Cash Flows - Outlier'!BB$2,Inputs!$L$15:$L$25))/12),0)</f>
        <v/>
      </c>
      <c r="BC32" s="961">
        <f>IFERROR(BB32*(1+INDEX(Inputs!$P$15:$P$25,MATCH('Cash Flows - Outlier'!BC$2,Inputs!$L$15:$L$25))/12),0)</f>
        <v/>
      </c>
      <c r="BD32" s="961">
        <f>IFERROR(BC32*(1+INDEX(Inputs!$P$15:$P$25,MATCH('Cash Flows - Outlier'!BD$2,Inputs!$L$15:$L$25))/12),0)</f>
        <v/>
      </c>
      <c r="BE32" s="961">
        <f>IFERROR(BD32*(1+INDEX(Inputs!$P$15:$P$25,MATCH('Cash Flows - Outlier'!BE$2,Inputs!$L$15:$L$25))/12),0)</f>
        <v/>
      </c>
      <c r="BF32" s="961">
        <f>IFERROR(BE32*(1+INDEX(Inputs!$P$15:$P$25,MATCH('Cash Flows - Outlier'!BF$2,Inputs!$L$15:$L$25))/12),0)</f>
        <v/>
      </c>
      <c r="BG32" s="961">
        <f>IFERROR(BF32*(1+INDEX(Inputs!$P$15:$P$25,MATCH('Cash Flows - Outlier'!BG$2,Inputs!$L$15:$L$25))/12),0)</f>
        <v/>
      </c>
      <c r="BH32" s="961">
        <f>IFERROR(BG32*(1+INDEX(Inputs!$P$15:$P$25,MATCH('Cash Flows - Outlier'!BH$2,Inputs!$L$15:$L$25))/12),0)</f>
        <v/>
      </c>
      <c r="BI32" s="961">
        <f>IFERROR(BH32*(1+INDEX(Inputs!$P$15:$P$25,MATCH('Cash Flows - Outlier'!BI$2,Inputs!$L$15:$L$25))/12),0)</f>
        <v/>
      </c>
      <c r="BJ32" s="961">
        <f>IFERROR(BI32*(1+INDEX(Inputs!$P$15:$P$25,MATCH('Cash Flows - Outlier'!BJ$2,Inputs!$L$15:$L$25))/12),0)</f>
        <v/>
      </c>
      <c r="BK32" s="961">
        <f>IFERROR(BJ32*(1+INDEX(Inputs!$P$15:$P$25,MATCH('Cash Flows - Outlier'!BK$2,Inputs!$L$15:$L$25))/12),0)</f>
        <v/>
      </c>
      <c r="BL32" s="961">
        <f>IFERROR(BK32*(1+INDEX(Inputs!$P$15:$P$25,MATCH('Cash Flows - Outlier'!BL$2,Inputs!$L$15:$L$25))/12),0)</f>
        <v/>
      </c>
      <c r="BM32" s="961">
        <f>IFERROR(BL32*(1+INDEX(Inputs!$P$15:$P$25,MATCH('Cash Flows - Outlier'!BM$2,Inputs!$L$15:$L$25))/12),0)</f>
        <v/>
      </c>
      <c r="BN32" s="961">
        <f>IFERROR(BM32*(1+INDEX(Inputs!$P$15:$P$25,MATCH('Cash Flows - Outlier'!BN$2,Inputs!$L$15:$L$25))/12),0)</f>
        <v/>
      </c>
      <c r="BO32" s="961">
        <f>IFERROR(BN32*(1+INDEX(Inputs!$P$15:$P$25,MATCH('Cash Flows - Outlier'!BO$2,Inputs!$L$15:$L$25))/12),0)</f>
        <v/>
      </c>
      <c r="BP32" s="961">
        <f>IFERROR(BO32*(1+INDEX(Inputs!$P$15:$P$25,MATCH('Cash Flows - Outlier'!BP$2,Inputs!$L$15:$L$25))/12),0)</f>
        <v/>
      </c>
      <c r="BQ32" s="961">
        <f>IFERROR(BP32*(1+INDEX(Inputs!$P$15:$P$25,MATCH('Cash Flows - Outlier'!BQ$2,Inputs!$L$15:$L$25))/12),0)</f>
        <v/>
      </c>
      <c r="BR32" s="961">
        <f>IFERROR(BQ32*(1+INDEX(Inputs!$P$15:$P$25,MATCH('Cash Flows - Outlier'!BR$2,Inputs!$L$15:$L$25))/12),0)</f>
        <v/>
      </c>
      <c r="BS32" s="961">
        <f>IFERROR(BR32*(1+INDEX(Inputs!$P$15:$P$25,MATCH('Cash Flows - Outlier'!BS$2,Inputs!$L$15:$L$25))/12),0)</f>
        <v/>
      </c>
      <c r="BT32" s="961">
        <f>IFERROR(BS32*(1+INDEX(Inputs!$P$15:$P$25,MATCH('Cash Flows - Outlier'!BT$2,Inputs!$L$15:$L$25))/12),0)</f>
        <v/>
      </c>
      <c r="BU32" s="961">
        <f>IFERROR(BT32*(1+INDEX(Inputs!$P$15:$P$25,MATCH('Cash Flows - Outlier'!BU$2,Inputs!$L$15:$L$25))/12),0)</f>
        <v/>
      </c>
      <c r="BV32" s="961">
        <f>IFERROR(BU32*(1+INDEX(Inputs!$P$15:$P$25,MATCH('Cash Flows - Outlier'!BV$2,Inputs!$L$15:$L$25))/12),0)</f>
        <v/>
      </c>
      <c r="BW32" s="961">
        <f>IFERROR(BV32*(1+INDEX(Inputs!$P$15:$P$25,MATCH('Cash Flows - Outlier'!BW$2,Inputs!$L$15:$L$25))/12),0)</f>
        <v/>
      </c>
      <c r="BX32" s="961">
        <f>IFERROR(BW32*(1+INDEX(Inputs!$P$15:$P$25,MATCH('Cash Flows - Outlier'!BX$2,Inputs!$L$15:$L$25))/12),0)</f>
        <v/>
      </c>
      <c r="BY32" s="961">
        <f>IFERROR(BX32*(1+INDEX(Inputs!$P$15:$P$25,MATCH('Cash Flows - Outlier'!BY$2,Inputs!$L$15:$L$25))/12),0)</f>
        <v/>
      </c>
      <c r="BZ32" s="961">
        <f>IFERROR(BY32*(1+INDEX(Inputs!$P$15:$P$25,MATCH('Cash Flows - Outlier'!BZ$2,Inputs!$L$15:$L$25))/12),0)</f>
        <v/>
      </c>
      <c r="CA32" s="961">
        <f>IFERROR(BZ32*(1+INDEX(Inputs!$P$15:$P$25,MATCH('Cash Flows - Outlier'!CA$2,Inputs!$L$15:$L$25))/12),0)</f>
        <v/>
      </c>
      <c r="CB32" s="961">
        <f>IFERROR(CA32*(1+INDEX(Inputs!$P$15:$P$25,MATCH('Cash Flows - Outlier'!CB$2,Inputs!$L$15:$L$25))/12),0)</f>
        <v/>
      </c>
      <c r="CC32" s="961">
        <f>IFERROR(CB32*(1+INDEX(Inputs!$P$15:$P$25,MATCH('Cash Flows - Outlier'!CC$2,Inputs!$L$15:$L$25))/12),0)</f>
        <v/>
      </c>
      <c r="CD32" s="961">
        <f>IFERROR(CC32*(1+INDEX(Inputs!$P$15:$P$25,MATCH('Cash Flows - Outlier'!CD$2,Inputs!$L$15:$L$25))/12),0)</f>
        <v/>
      </c>
      <c r="CE32" s="961">
        <f>IFERROR(CD32*(1+INDEX(Inputs!$P$15:$P$25,MATCH('Cash Flows - Outlier'!CE$2,Inputs!$L$15:$L$25))/12),0)</f>
        <v/>
      </c>
      <c r="CF32" s="961">
        <f>IFERROR(CE32*(1+INDEX(Inputs!$P$15:$P$25,MATCH('Cash Flows - Outlier'!CF$2,Inputs!$L$15:$L$25))/12),0)</f>
        <v/>
      </c>
      <c r="CG32" s="961">
        <f>IFERROR(CF32*(1+INDEX(Inputs!$P$15:$P$25,MATCH('Cash Flows - Outlier'!CG$2,Inputs!$L$15:$L$25))/12),0)</f>
        <v/>
      </c>
      <c r="CH32" s="961">
        <f>IFERROR(CG32*(1+INDEX(Inputs!$P$15:$P$25,MATCH('Cash Flows - Outlier'!CH$2,Inputs!$L$15:$L$25))/12),0)</f>
        <v/>
      </c>
      <c r="CI32" s="961">
        <f>IFERROR(CH32*(1+INDEX(Inputs!$P$15:$P$25,MATCH('Cash Flows - Outlier'!CI$2,Inputs!$L$15:$L$25))/12),0)</f>
        <v/>
      </c>
      <c r="CJ32" s="961">
        <f>IFERROR(CI32*(1+INDEX(Inputs!$P$15:$P$25,MATCH('Cash Flows - Outlier'!CJ$2,Inputs!$L$15:$L$25))/12),0)</f>
        <v/>
      </c>
      <c r="CK32" s="961">
        <f>IFERROR(CJ32*(1+INDEX(Inputs!$P$15:$P$25,MATCH('Cash Flows - Outlier'!CK$2,Inputs!$L$15:$L$25))/12),0)</f>
        <v/>
      </c>
      <c r="CL32" s="961">
        <f>IFERROR(CK32*(1+INDEX(Inputs!$P$15:$P$25,MATCH('Cash Flows - Outlier'!CL$2,Inputs!$L$15:$L$25))/12),0)</f>
        <v/>
      </c>
      <c r="CM32" s="961">
        <f>IFERROR(CL32*(1+INDEX(Inputs!$P$15:$P$25,MATCH('Cash Flows - Outlier'!CM$2,Inputs!$L$15:$L$25))/12),0)</f>
        <v/>
      </c>
      <c r="CN32" s="961">
        <f>IFERROR(CM32*(1+INDEX(Inputs!$P$15:$P$25,MATCH('Cash Flows - Outlier'!CN$2,Inputs!$L$15:$L$25))/12),0)</f>
        <v/>
      </c>
      <c r="CO32" s="961">
        <f>IFERROR(CN32*(1+INDEX(Inputs!$P$15:$P$25,MATCH('Cash Flows - Outlier'!CO$2,Inputs!$L$15:$L$25))/12),0)</f>
        <v/>
      </c>
      <c r="CP32" s="961">
        <f>IFERROR(CO32*(1+INDEX(Inputs!$P$15:$P$25,MATCH('Cash Flows - Outlier'!CP$2,Inputs!$L$15:$L$25))/12),0)</f>
        <v/>
      </c>
      <c r="CQ32" s="961">
        <f>IFERROR(CP32*(1+INDEX(Inputs!$P$15:$P$25,MATCH('Cash Flows - Outlier'!CQ$2,Inputs!$L$15:$L$25))/12),0)</f>
        <v/>
      </c>
      <c r="CR32" s="961">
        <f>IFERROR(CQ32*(1+INDEX(Inputs!$P$15:$P$25,MATCH('Cash Flows - Outlier'!CR$2,Inputs!$L$15:$L$25))/12),0)</f>
        <v/>
      </c>
      <c r="CS32" s="961">
        <f>IFERROR(CR32*(1+INDEX(Inputs!$P$15:$P$25,MATCH('Cash Flows - Outlier'!CS$2,Inputs!$L$15:$L$25))/12),0)</f>
        <v/>
      </c>
      <c r="CT32" s="961">
        <f>IFERROR(CS32*(1+INDEX(Inputs!$P$15:$P$25,MATCH('Cash Flows - Outlier'!CT$2,Inputs!$L$15:$L$25))/12),0)</f>
        <v/>
      </c>
      <c r="CU32" s="961">
        <f>IFERROR(CT32*(1+INDEX(Inputs!$P$15:$P$25,MATCH('Cash Flows - Outlier'!CU$2,Inputs!$L$15:$L$25))/12),0)</f>
        <v/>
      </c>
      <c r="CV32" s="961">
        <f>IFERROR(CU32*(1+INDEX(Inputs!$P$15:$P$25,MATCH('Cash Flows - Outlier'!CV$2,Inputs!$L$15:$L$25))/12),0)</f>
        <v/>
      </c>
      <c r="CW32" s="961">
        <f>IFERROR(CV32*(1+INDEX(Inputs!$P$15:$P$25,MATCH('Cash Flows - Outlier'!CW$2,Inputs!$L$15:$L$25))/12),0)</f>
        <v/>
      </c>
      <c r="CX32" s="961">
        <f>IFERROR(CW32*(1+INDEX(Inputs!$P$15:$P$25,MATCH('Cash Flows - Outlier'!CX$2,Inputs!$L$15:$L$25))/12),0)</f>
        <v/>
      </c>
      <c r="CY32" s="961">
        <f>IFERROR(CX32*(1+INDEX(Inputs!$P$15:$P$25,MATCH('Cash Flows - Outlier'!CY$2,Inputs!$L$15:$L$25))/12),0)</f>
        <v/>
      </c>
      <c r="CZ32" s="961">
        <f>IFERROR(CY32*(1+INDEX(Inputs!$P$15:$P$25,MATCH('Cash Flows - Outlier'!CZ$2,Inputs!$L$15:$L$25))/12),0)</f>
        <v/>
      </c>
      <c r="DA32" s="961">
        <f>IFERROR(CZ32*(1+INDEX(Inputs!$P$15:$P$25,MATCH('Cash Flows - Outlier'!DA$2,Inputs!$L$15:$L$25))/12),0)</f>
        <v/>
      </c>
      <c r="DB32" s="961">
        <f>IFERROR(DA32*(1+INDEX(Inputs!$P$15:$P$25,MATCH('Cash Flows - Outlier'!DB$2,Inputs!$L$15:$L$25))/12),0)</f>
        <v/>
      </c>
      <c r="DC32" s="961">
        <f>IFERROR(DB32*(1+INDEX(Inputs!$P$15:$P$25,MATCH('Cash Flows - Outlier'!DC$2,Inputs!$L$15:$L$25))/12),0)</f>
        <v/>
      </c>
      <c r="DD32" s="961">
        <f>IFERROR(DC32*(1+INDEX(Inputs!$P$15:$P$25,MATCH('Cash Flows - Outlier'!DD$2,Inputs!$L$15:$L$25))/12),0)</f>
        <v/>
      </c>
      <c r="DE32" s="961">
        <f>IFERROR(DD32*(1+INDEX(Inputs!$P$15:$P$25,MATCH('Cash Flows - Outlier'!DE$2,Inputs!$L$15:$L$25))/12),0)</f>
        <v/>
      </c>
      <c r="DF32" s="961">
        <f>IFERROR(DE32*(1+INDEX(Inputs!$P$15:$P$25,MATCH('Cash Flows - Outlier'!DF$2,Inputs!$L$15:$L$25))/12),0)</f>
        <v/>
      </c>
      <c r="DG32" s="961">
        <f>IFERROR(DF32*(1+INDEX(Inputs!$P$15:$P$25,MATCH('Cash Flows - Outlier'!DG$2,Inputs!$L$15:$L$25))/12),0)</f>
        <v/>
      </c>
      <c r="DH32" s="961">
        <f>IFERROR(DG32*(1+INDEX(Inputs!$P$15:$P$25,MATCH('Cash Flows - Outlier'!DH$2,Inputs!$L$15:$L$25))/12),0)</f>
        <v/>
      </c>
      <c r="DI32" s="961">
        <f>IFERROR(DH32*(1+INDEX(Inputs!$P$15:$P$25,MATCH('Cash Flows - Outlier'!DI$2,Inputs!$L$15:$L$25))/12),0)</f>
        <v/>
      </c>
      <c r="DJ32" s="961">
        <f>IFERROR(DI32*(1+INDEX(Inputs!$P$15:$P$25,MATCH('Cash Flows - Outlier'!DJ$2,Inputs!$L$15:$L$25))/12),0)</f>
        <v/>
      </c>
      <c r="DK32" s="961">
        <f>IFERROR(DJ32*(1+INDEX(Inputs!$P$15:$P$25,MATCH('Cash Flows - Outlier'!DK$2,Inputs!$L$15:$L$25))/12),0)</f>
        <v/>
      </c>
      <c r="DL32" s="961">
        <f>IFERROR(DK32*(1+INDEX(Inputs!$P$15:$P$25,MATCH('Cash Flows - Outlier'!DL$2,Inputs!$L$15:$L$25))/12),0)</f>
        <v/>
      </c>
      <c r="DM32" s="961">
        <f>IFERROR(DL32*(1+INDEX(Inputs!$P$15:$P$25,MATCH('Cash Flows - Outlier'!DM$2,Inputs!$L$15:$L$25))/12),0)</f>
        <v/>
      </c>
      <c r="DN32" s="961">
        <f>IFERROR(DM32*(1+INDEX(Inputs!$P$15:$P$25,MATCH('Cash Flows - Outlier'!DN$2,Inputs!$L$15:$L$25))/12),0)</f>
        <v/>
      </c>
      <c r="DO32" s="961">
        <f>IFERROR(DN32*(1+INDEX(Inputs!$P$15:$P$25,MATCH('Cash Flows - Outlier'!DO$2,Inputs!$L$15:$L$25))/12),0)</f>
        <v/>
      </c>
      <c r="DP32" s="961">
        <f>IFERROR(DO32*(1+INDEX(Inputs!$P$15:$P$25,MATCH('Cash Flows - Outlier'!DP$2,Inputs!$L$15:$L$25))/12),0)</f>
        <v/>
      </c>
      <c r="DQ32" s="961">
        <f>IFERROR(DP32*(1+INDEX(Inputs!$P$15:$P$25,MATCH('Cash Flows - Outlier'!DQ$2,Inputs!$L$15:$L$25))/12),0)</f>
        <v/>
      </c>
      <c r="DR32" s="961">
        <f>IFERROR(DQ32*(1+INDEX(Inputs!$P$15:$P$25,MATCH('Cash Flows - Outlier'!DR$2,Inputs!$L$15:$L$25))/12),0)</f>
        <v/>
      </c>
      <c r="DS32" s="961">
        <f>IFERROR(DR32*(1+INDEX(Inputs!$P$15:$P$25,MATCH('Cash Flows - Outlier'!DS$2,Inputs!$L$15:$L$25))/12),0)</f>
        <v/>
      </c>
      <c r="DT32" s="961">
        <f>IFERROR(DS32*(1+INDEX(Inputs!$P$15:$P$25,MATCH('Cash Flows - Outlier'!DT$2,Inputs!$L$15:$L$25))/12),0)</f>
        <v/>
      </c>
      <c r="DU32" s="961">
        <f>IFERROR(DT32*(1+INDEX(Inputs!$P$15:$P$25,MATCH('Cash Flows - Outlier'!DU$2,Inputs!$L$15:$L$25))/12),0)</f>
        <v/>
      </c>
      <c r="DV32" s="961">
        <f>IFERROR(DU32*(1+INDEX(Inputs!$P$15:$P$25,MATCH('Cash Flows - Outlier'!DV$2,Inputs!$L$15:$L$25))/12),0)</f>
        <v/>
      </c>
      <c r="DW32" s="961">
        <f>IFERROR(DV32*(1+INDEX(Inputs!$P$15:$P$25,MATCH('Cash Flows - Outlier'!DW$2,Inputs!$L$15:$L$25))/12),0)</f>
        <v/>
      </c>
      <c r="DX32" s="961">
        <f>IFERROR(DW32*(1+INDEX(Inputs!$P$15:$P$25,MATCH('Cash Flows - Outlier'!DX$2,Inputs!$L$15:$L$25))/12),0)</f>
        <v/>
      </c>
      <c r="DY32" s="961">
        <f>IFERROR(DX32*(1+INDEX(Inputs!$P$15:$P$25,MATCH('Cash Flows - Outlier'!DY$2,Inputs!$L$15:$L$25))/12),0)</f>
        <v/>
      </c>
      <c r="DZ32" s="961">
        <f>IFERROR(DY32*(1+INDEX(Inputs!$P$15:$P$25,MATCH('Cash Flows - Outlier'!DZ$2,Inputs!$L$15:$L$25))/12),0)</f>
        <v/>
      </c>
      <c r="EA32" s="961">
        <f>IFERROR(DZ32*(1+INDEX(Inputs!$P$15:$P$25,MATCH('Cash Flows - Outlier'!EA$2,Inputs!$L$15:$L$25))/12),0)</f>
        <v/>
      </c>
      <c r="EB32" s="961">
        <f>IFERROR(EA32*(1+INDEX(Inputs!$P$15:$P$25,MATCH('Cash Flows - Outlier'!EB$2,Inputs!$L$15:$L$25))/12),0)</f>
        <v/>
      </c>
      <c r="EC32" s="961">
        <f>IFERROR(EB32*(1+INDEX(Inputs!$P$15:$P$25,MATCH('Cash Flows - Outlier'!EC$2,Inputs!$L$15:$L$25))/12),0)</f>
        <v/>
      </c>
      <c r="ED32" s="961">
        <f>IFERROR(EC32*(1+INDEX(Inputs!$P$15:$P$25,MATCH('Cash Flows - Outlier'!ED$2,Inputs!$L$15:$L$25))/12),0)</f>
        <v/>
      </c>
      <c r="EE32" s="961">
        <f>IFERROR(ED32*(1+INDEX(Inputs!$P$15:$P$25,MATCH('Cash Flows - Outlier'!EE$2,Inputs!$L$15:$L$25))/12),0)</f>
        <v/>
      </c>
      <c r="EF32" s="961">
        <f>IFERROR(EE32*(1+INDEX(Inputs!$P$15:$P$25,MATCH('Cash Flows - Outlier'!EF$2,Inputs!$L$15:$L$25))/12),0)</f>
        <v/>
      </c>
      <c r="EG32" s="961">
        <f>IFERROR(EF32*(1+INDEX(Inputs!$P$15:$P$25,MATCH('Cash Flows - Outlier'!EG$2,Inputs!$L$15:$L$25))/12),0)</f>
        <v/>
      </c>
      <c r="EH32" s="961">
        <f>IFERROR(EG32*(1+INDEX(Inputs!$P$15:$P$25,MATCH('Cash Flows - Outlier'!EH$2,Inputs!$L$15:$L$25))/12),0)</f>
        <v/>
      </c>
      <c r="EI32" s="961">
        <f>IFERROR(EH32*(1+INDEX(Inputs!$P$15:$P$25,MATCH('Cash Flows - Outlier'!EI$2,Inputs!$L$15:$L$25))/12),0)</f>
        <v/>
      </c>
      <c r="EJ32" s="961">
        <f>IFERROR(EI32*(1+INDEX(Inputs!$P$15:$P$25,MATCH('Cash Flows - Outlier'!EJ$2,Inputs!$L$15:$L$25))/12),0)</f>
        <v/>
      </c>
      <c r="EK32" s="961">
        <f>IFERROR(EJ32*(1+INDEX(Inputs!$P$15:$P$25,MATCH('Cash Flows - Outlier'!EK$2,Inputs!$L$15:$L$25))/12),0)</f>
        <v/>
      </c>
      <c r="EL32" s="961">
        <f>IFERROR(EK32*(1+INDEX(Inputs!$P$15:$P$25,MATCH('Cash Flows - Outlier'!EL$2,Inputs!$L$15:$L$25))/12),0)</f>
        <v/>
      </c>
      <c r="EM32" s="961">
        <f>IFERROR(EL32*(1+INDEX(Inputs!$P$15:$P$25,MATCH('Cash Flows - Outlier'!EM$2,Inputs!$L$15:$L$25))/12),0)</f>
        <v/>
      </c>
      <c r="EN32" s="961">
        <f>IFERROR(EM32*(1+INDEX(Inputs!$P$15:$P$25,MATCH('Cash Flows - Outlier'!EN$2,Inputs!$L$15:$L$25))/12),0)</f>
        <v/>
      </c>
      <c r="EO32" s="961">
        <f>IFERROR(EN32*(1+INDEX(Inputs!$P$15:$P$25,MATCH('Cash Flows - Outlier'!EO$2,Inputs!$L$15:$L$25))/12),0)</f>
        <v/>
      </c>
      <c r="EP32" s="961">
        <f>IFERROR(EO32*(1+INDEX(Inputs!$P$15:$P$25,MATCH('Cash Flows - Outlier'!EP$2,Inputs!$L$15:$L$25))/12),0)</f>
        <v/>
      </c>
      <c r="EQ32" s="961">
        <f>IFERROR(EP32*(1+INDEX(Inputs!$P$15:$P$25,MATCH('Cash Flows - Outlier'!EQ$2,Inputs!$L$15:$L$25))/12),0)</f>
        <v/>
      </c>
      <c r="ER32" s="961">
        <f>IFERROR(EQ32*(1+INDEX(Inputs!$P$15:$P$25,MATCH('Cash Flows - Outlier'!ER$2,Inputs!$L$15:$L$25))/12),0)</f>
        <v/>
      </c>
      <c r="ES32" s="961">
        <f>IFERROR(ER32*(1+INDEX(Inputs!$P$15:$P$25,MATCH('Cash Flows - Outlier'!ES$2,Inputs!$L$15:$L$25))/12),0)</f>
        <v/>
      </c>
      <c r="ET32" s="961">
        <f>IFERROR(ES32*(1+INDEX(Inputs!$P$15:$P$25,MATCH('Cash Flows - Outlier'!ET$2,Inputs!$L$15:$L$25))/12),0)</f>
        <v/>
      </c>
      <c r="EU32" s="961">
        <f>IFERROR(ET32*(1+INDEX(Inputs!$P$15:$P$25,MATCH('Cash Flows - Outlier'!EU$2,Inputs!$L$15:$L$25))/12),0)</f>
        <v/>
      </c>
      <c r="EV32" s="961">
        <f>IFERROR(EU32*(1+INDEX(Inputs!$P$15:$P$25,MATCH('Cash Flows - Outlier'!EV$2,Inputs!$L$15:$L$25))/12),0)</f>
        <v/>
      </c>
    </row>
    <row r="33" ht="15" customHeight="1" s="546">
      <c r="C33" s="970">
        <f>R33</f>
        <v/>
      </c>
      <c r="D33" s="986" t="n"/>
      <c r="E33" s="987">
        <f>Inputs!I35</f>
        <v/>
      </c>
      <c r="F33" s="988">
        <f>Inputs!J35</f>
        <v/>
      </c>
      <c r="G33" s="961">
        <f>SUMIFS($U33:$EW33,$U$2:$EW$2,G$2)</f>
        <v/>
      </c>
      <c r="H33" s="961">
        <f>SUMIFS($U33:$EW33,$U$2:$EW$2,H$2)</f>
        <v/>
      </c>
      <c r="I33" s="961">
        <f>SUMIFS($U33:$EW33,$U$2:$EW$2,I$2)</f>
        <v/>
      </c>
      <c r="J33" s="961">
        <f>SUMIFS($U33:$EW33,$U$2:$EW$2,J$2)</f>
        <v/>
      </c>
      <c r="K33" s="961">
        <f>SUMIFS($U33:$EW33,$U$2:$EW$2,K$2)</f>
        <v/>
      </c>
      <c r="L33" s="961">
        <f>SUMIFS($U33:$EW33,$U$2:$EW$2,L$2)</f>
        <v/>
      </c>
      <c r="M33" s="961">
        <f>SUMIFS($U33:$EW33,$U$2:$EW$2,M$2)</f>
        <v/>
      </c>
      <c r="N33" s="961">
        <f>SUMIFS($U33:$EW33,$U$2:$EW$2,N$2)</f>
        <v/>
      </c>
      <c r="O33" s="961">
        <f>SUMIFS($U33:$EW33,$U$2:$EW$2,O$2)</f>
        <v/>
      </c>
      <c r="P33" s="962">
        <f>SUMIFS($U33:$EW33,$U$2:$EW$2,P$2)</f>
        <v/>
      </c>
      <c r="R33" s="759">
        <f>Inputs!G35</f>
        <v/>
      </c>
      <c r="U33" s="961">
        <f>(Inputs!$J35*Units)/12</f>
        <v/>
      </c>
      <c r="V33" s="961">
        <f>IFERROR(U33*(1+INDEX(Inputs!$P$15:$P$25,MATCH('Cash Flows - Outlier'!V$2,Inputs!$L$15:$L$25))/12),0)</f>
        <v/>
      </c>
      <c r="W33" s="961">
        <f>IFERROR(V33*(1+INDEX(Inputs!$P$15:$P$25,MATCH('Cash Flows - Outlier'!W$2,Inputs!$L$15:$L$25))/12),0)</f>
        <v/>
      </c>
      <c r="X33" s="961">
        <f>IFERROR(W33*(1+INDEX(Inputs!$P$15:$P$25,MATCH('Cash Flows - Outlier'!X$2,Inputs!$L$15:$L$25))/12),0)</f>
        <v/>
      </c>
      <c r="Y33" s="961">
        <f>IFERROR(X33*(1+INDEX(Inputs!$P$15:$P$25,MATCH('Cash Flows - Outlier'!Y$2,Inputs!$L$15:$L$25))/12),0)</f>
        <v/>
      </c>
      <c r="Z33" s="961">
        <f>IFERROR(Y33*(1+INDEX(Inputs!$P$15:$P$25,MATCH('Cash Flows - Outlier'!Z$2,Inputs!$L$15:$L$25))/12),0)</f>
        <v/>
      </c>
      <c r="AA33" s="961">
        <f>IFERROR(Z33*(1+INDEX(Inputs!$P$15:$P$25,MATCH('Cash Flows - Outlier'!AA$2,Inputs!$L$15:$L$25))/12),0)</f>
        <v/>
      </c>
      <c r="AB33" s="961">
        <f>IFERROR(AA33*(1+INDEX(Inputs!$P$15:$P$25,MATCH('Cash Flows - Outlier'!AB$2,Inputs!$L$15:$L$25))/12),0)</f>
        <v/>
      </c>
      <c r="AC33" s="961">
        <f>IFERROR(AB33*(1+INDEX(Inputs!$P$15:$P$25,MATCH('Cash Flows - Outlier'!AC$2,Inputs!$L$15:$L$25))/12),0)</f>
        <v/>
      </c>
      <c r="AD33" s="961">
        <f>IFERROR(AC33*(1+INDEX(Inputs!$P$15:$P$25,MATCH('Cash Flows - Outlier'!AD$2,Inputs!$L$15:$L$25))/12),0)</f>
        <v/>
      </c>
      <c r="AE33" s="961">
        <f>IFERROR(AD33*(1+INDEX(Inputs!$P$15:$P$25,MATCH('Cash Flows - Outlier'!AE$2,Inputs!$L$15:$L$25))/12),0)</f>
        <v/>
      </c>
      <c r="AF33" s="961">
        <f>IFERROR(AE33*(1+INDEX(Inputs!$P$15:$P$25,MATCH('Cash Flows - Outlier'!AF$2,Inputs!$L$15:$L$25))/12),0)</f>
        <v/>
      </c>
      <c r="AG33" s="961">
        <f>IFERROR(AF33*(1+INDEX(Inputs!$P$15:$P$25,MATCH('Cash Flows - Outlier'!AG$2,Inputs!$L$15:$L$25))/12),0)</f>
        <v/>
      </c>
      <c r="AH33" s="961">
        <f>IFERROR(AG33*(1+INDEX(Inputs!$P$15:$P$25,MATCH('Cash Flows - Outlier'!AH$2,Inputs!$L$15:$L$25))/12),0)</f>
        <v/>
      </c>
      <c r="AI33" s="961">
        <f>IFERROR(AH33*(1+INDEX(Inputs!$P$15:$P$25,MATCH('Cash Flows - Outlier'!AI$2,Inputs!$L$15:$L$25))/12),0)</f>
        <v/>
      </c>
      <c r="AJ33" s="961">
        <f>IFERROR(AI33*(1+INDEX(Inputs!$P$15:$P$25,MATCH('Cash Flows - Outlier'!AJ$2,Inputs!$L$15:$L$25))/12),0)</f>
        <v/>
      </c>
      <c r="AK33" s="961">
        <f>IFERROR(AJ33*(1+INDEX(Inputs!$P$15:$P$25,MATCH('Cash Flows - Outlier'!AK$2,Inputs!$L$15:$L$25))/12),0)</f>
        <v/>
      </c>
      <c r="AL33" s="961">
        <f>IFERROR(AK33*(1+INDEX(Inputs!$P$15:$P$25,MATCH('Cash Flows - Outlier'!AL$2,Inputs!$L$15:$L$25))/12),0)</f>
        <v/>
      </c>
      <c r="AM33" s="961">
        <f>IFERROR(AL33*(1+INDEX(Inputs!$P$15:$P$25,MATCH('Cash Flows - Outlier'!AM$2,Inputs!$L$15:$L$25))/12),0)</f>
        <v/>
      </c>
      <c r="AN33" s="961">
        <f>IFERROR(AM33*(1+INDEX(Inputs!$P$15:$P$25,MATCH('Cash Flows - Outlier'!AN$2,Inputs!$L$15:$L$25))/12),0)</f>
        <v/>
      </c>
      <c r="AO33" s="961">
        <f>IFERROR(AN33*(1+INDEX(Inputs!$P$15:$P$25,MATCH('Cash Flows - Outlier'!AO$2,Inputs!$L$15:$L$25))/12),0)</f>
        <v/>
      </c>
      <c r="AP33" s="961">
        <f>IFERROR(AO33*(1+INDEX(Inputs!$P$15:$P$25,MATCH('Cash Flows - Outlier'!AP$2,Inputs!$L$15:$L$25))/12),0)</f>
        <v/>
      </c>
      <c r="AQ33" s="961">
        <f>IFERROR(AP33*(1+INDEX(Inputs!$P$15:$P$25,MATCH('Cash Flows - Outlier'!AQ$2,Inputs!$L$15:$L$25))/12),0)</f>
        <v/>
      </c>
      <c r="AR33" s="961">
        <f>IFERROR(AQ33*(1+INDEX(Inputs!$P$15:$P$25,MATCH('Cash Flows - Outlier'!AR$2,Inputs!$L$15:$L$25))/12),0)</f>
        <v/>
      </c>
      <c r="AS33" s="961">
        <f>IFERROR(AR33*(1+INDEX(Inputs!$P$15:$P$25,MATCH('Cash Flows - Outlier'!AS$2,Inputs!$L$15:$L$25))/12),0)</f>
        <v/>
      </c>
      <c r="AT33" s="961">
        <f>IFERROR(AS33*(1+INDEX(Inputs!$P$15:$P$25,MATCH('Cash Flows - Outlier'!AT$2,Inputs!$L$15:$L$25))/12),0)</f>
        <v/>
      </c>
      <c r="AU33" s="961">
        <f>IFERROR(AT33*(1+INDEX(Inputs!$P$15:$P$25,MATCH('Cash Flows - Outlier'!AU$2,Inputs!$L$15:$L$25))/12),0)</f>
        <v/>
      </c>
      <c r="AV33" s="961">
        <f>IFERROR(AU33*(1+INDEX(Inputs!$P$15:$P$25,MATCH('Cash Flows - Outlier'!AV$2,Inputs!$L$15:$L$25))/12),0)</f>
        <v/>
      </c>
      <c r="AW33" s="961">
        <f>IFERROR(AV33*(1+INDEX(Inputs!$P$15:$P$25,MATCH('Cash Flows - Outlier'!AW$2,Inputs!$L$15:$L$25))/12),0)</f>
        <v/>
      </c>
      <c r="AX33" s="961">
        <f>IFERROR(AW33*(1+INDEX(Inputs!$P$15:$P$25,MATCH('Cash Flows - Outlier'!AX$2,Inputs!$L$15:$L$25))/12),0)</f>
        <v/>
      </c>
      <c r="AY33" s="961">
        <f>IFERROR(AX33*(1+INDEX(Inputs!$P$15:$P$25,MATCH('Cash Flows - Outlier'!AY$2,Inputs!$L$15:$L$25))/12),0)</f>
        <v/>
      </c>
      <c r="AZ33" s="961">
        <f>IFERROR(AY33*(1+INDEX(Inputs!$P$15:$P$25,MATCH('Cash Flows - Outlier'!AZ$2,Inputs!$L$15:$L$25))/12),0)</f>
        <v/>
      </c>
      <c r="BA33" s="961">
        <f>IFERROR(AZ33*(1+INDEX(Inputs!$P$15:$P$25,MATCH('Cash Flows - Outlier'!BA$2,Inputs!$L$15:$L$25))/12),0)</f>
        <v/>
      </c>
      <c r="BB33" s="961">
        <f>IFERROR(BA33*(1+INDEX(Inputs!$P$15:$P$25,MATCH('Cash Flows - Outlier'!BB$2,Inputs!$L$15:$L$25))/12),0)</f>
        <v/>
      </c>
      <c r="BC33" s="961">
        <f>IFERROR(BB33*(1+INDEX(Inputs!$P$15:$P$25,MATCH('Cash Flows - Outlier'!BC$2,Inputs!$L$15:$L$25))/12),0)</f>
        <v/>
      </c>
      <c r="BD33" s="961">
        <f>IFERROR(BC33*(1+INDEX(Inputs!$P$15:$P$25,MATCH('Cash Flows - Outlier'!BD$2,Inputs!$L$15:$L$25))/12),0)</f>
        <v/>
      </c>
      <c r="BE33" s="961">
        <f>IFERROR(BD33*(1+INDEX(Inputs!$P$15:$P$25,MATCH('Cash Flows - Outlier'!BE$2,Inputs!$L$15:$L$25))/12),0)</f>
        <v/>
      </c>
      <c r="BF33" s="961">
        <f>IFERROR(BE33*(1+INDEX(Inputs!$P$15:$P$25,MATCH('Cash Flows - Outlier'!BF$2,Inputs!$L$15:$L$25))/12),0)</f>
        <v/>
      </c>
      <c r="BG33" s="961">
        <f>IFERROR(BF33*(1+INDEX(Inputs!$P$15:$P$25,MATCH('Cash Flows - Outlier'!BG$2,Inputs!$L$15:$L$25))/12),0)</f>
        <v/>
      </c>
      <c r="BH33" s="961">
        <f>IFERROR(BG33*(1+INDEX(Inputs!$P$15:$P$25,MATCH('Cash Flows - Outlier'!BH$2,Inputs!$L$15:$L$25))/12),0)</f>
        <v/>
      </c>
      <c r="BI33" s="961">
        <f>IFERROR(BH33*(1+INDEX(Inputs!$P$15:$P$25,MATCH('Cash Flows - Outlier'!BI$2,Inputs!$L$15:$L$25))/12),0)</f>
        <v/>
      </c>
      <c r="BJ33" s="961">
        <f>IFERROR(BI33*(1+INDEX(Inputs!$P$15:$P$25,MATCH('Cash Flows - Outlier'!BJ$2,Inputs!$L$15:$L$25))/12),0)</f>
        <v/>
      </c>
      <c r="BK33" s="961">
        <f>IFERROR(BJ33*(1+INDEX(Inputs!$P$15:$P$25,MATCH('Cash Flows - Outlier'!BK$2,Inputs!$L$15:$L$25))/12),0)</f>
        <v/>
      </c>
      <c r="BL33" s="961">
        <f>IFERROR(BK33*(1+INDEX(Inputs!$P$15:$P$25,MATCH('Cash Flows - Outlier'!BL$2,Inputs!$L$15:$L$25))/12),0)</f>
        <v/>
      </c>
      <c r="BM33" s="961">
        <f>IFERROR(BL33*(1+INDEX(Inputs!$P$15:$P$25,MATCH('Cash Flows - Outlier'!BM$2,Inputs!$L$15:$L$25))/12),0)</f>
        <v/>
      </c>
      <c r="BN33" s="961">
        <f>IFERROR(BM33*(1+INDEX(Inputs!$P$15:$P$25,MATCH('Cash Flows - Outlier'!BN$2,Inputs!$L$15:$L$25))/12),0)</f>
        <v/>
      </c>
      <c r="BO33" s="961">
        <f>IFERROR(BN33*(1+INDEX(Inputs!$P$15:$P$25,MATCH('Cash Flows - Outlier'!BO$2,Inputs!$L$15:$L$25))/12),0)</f>
        <v/>
      </c>
      <c r="BP33" s="961">
        <f>IFERROR(BO33*(1+INDEX(Inputs!$P$15:$P$25,MATCH('Cash Flows - Outlier'!BP$2,Inputs!$L$15:$L$25))/12),0)</f>
        <v/>
      </c>
      <c r="BQ33" s="961">
        <f>IFERROR(BP33*(1+INDEX(Inputs!$P$15:$P$25,MATCH('Cash Flows - Outlier'!BQ$2,Inputs!$L$15:$L$25))/12),0)</f>
        <v/>
      </c>
      <c r="BR33" s="961">
        <f>IFERROR(BQ33*(1+INDEX(Inputs!$P$15:$P$25,MATCH('Cash Flows - Outlier'!BR$2,Inputs!$L$15:$L$25))/12),0)</f>
        <v/>
      </c>
      <c r="BS33" s="961">
        <f>IFERROR(BR33*(1+INDEX(Inputs!$P$15:$P$25,MATCH('Cash Flows - Outlier'!BS$2,Inputs!$L$15:$L$25))/12),0)</f>
        <v/>
      </c>
      <c r="BT33" s="961">
        <f>IFERROR(BS33*(1+INDEX(Inputs!$P$15:$P$25,MATCH('Cash Flows - Outlier'!BT$2,Inputs!$L$15:$L$25))/12),0)</f>
        <v/>
      </c>
      <c r="BU33" s="961">
        <f>IFERROR(BT33*(1+INDEX(Inputs!$P$15:$P$25,MATCH('Cash Flows - Outlier'!BU$2,Inputs!$L$15:$L$25))/12),0)</f>
        <v/>
      </c>
      <c r="BV33" s="961">
        <f>IFERROR(BU33*(1+INDEX(Inputs!$P$15:$P$25,MATCH('Cash Flows - Outlier'!BV$2,Inputs!$L$15:$L$25))/12),0)</f>
        <v/>
      </c>
      <c r="BW33" s="961">
        <f>IFERROR(BV33*(1+INDEX(Inputs!$P$15:$P$25,MATCH('Cash Flows - Outlier'!BW$2,Inputs!$L$15:$L$25))/12),0)</f>
        <v/>
      </c>
      <c r="BX33" s="961">
        <f>IFERROR(BW33*(1+INDEX(Inputs!$P$15:$P$25,MATCH('Cash Flows - Outlier'!BX$2,Inputs!$L$15:$L$25))/12),0)</f>
        <v/>
      </c>
      <c r="BY33" s="961">
        <f>IFERROR(BX33*(1+INDEX(Inputs!$P$15:$P$25,MATCH('Cash Flows - Outlier'!BY$2,Inputs!$L$15:$L$25))/12),0)</f>
        <v/>
      </c>
      <c r="BZ33" s="961">
        <f>IFERROR(BY33*(1+INDEX(Inputs!$P$15:$P$25,MATCH('Cash Flows - Outlier'!BZ$2,Inputs!$L$15:$L$25))/12),0)</f>
        <v/>
      </c>
      <c r="CA33" s="961">
        <f>IFERROR(BZ33*(1+INDEX(Inputs!$P$15:$P$25,MATCH('Cash Flows - Outlier'!CA$2,Inputs!$L$15:$L$25))/12),0)</f>
        <v/>
      </c>
      <c r="CB33" s="961">
        <f>IFERROR(CA33*(1+INDEX(Inputs!$P$15:$P$25,MATCH('Cash Flows - Outlier'!CB$2,Inputs!$L$15:$L$25))/12),0)</f>
        <v/>
      </c>
      <c r="CC33" s="961">
        <f>IFERROR(CB33*(1+INDEX(Inputs!$P$15:$P$25,MATCH('Cash Flows - Outlier'!CC$2,Inputs!$L$15:$L$25))/12),0)</f>
        <v/>
      </c>
      <c r="CD33" s="961">
        <f>IFERROR(CC33*(1+INDEX(Inputs!$P$15:$P$25,MATCH('Cash Flows - Outlier'!CD$2,Inputs!$L$15:$L$25))/12),0)</f>
        <v/>
      </c>
      <c r="CE33" s="961">
        <f>IFERROR(CD33*(1+INDEX(Inputs!$P$15:$P$25,MATCH('Cash Flows - Outlier'!CE$2,Inputs!$L$15:$L$25))/12),0)</f>
        <v/>
      </c>
      <c r="CF33" s="961">
        <f>IFERROR(CE33*(1+INDEX(Inputs!$P$15:$P$25,MATCH('Cash Flows - Outlier'!CF$2,Inputs!$L$15:$L$25))/12),0)</f>
        <v/>
      </c>
      <c r="CG33" s="961">
        <f>IFERROR(CF33*(1+INDEX(Inputs!$P$15:$P$25,MATCH('Cash Flows - Outlier'!CG$2,Inputs!$L$15:$L$25))/12),0)</f>
        <v/>
      </c>
      <c r="CH33" s="961">
        <f>IFERROR(CG33*(1+INDEX(Inputs!$P$15:$P$25,MATCH('Cash Flows - Outlier'!CH$2,Inputs!$L$15:$L$25))/12),0)</f>
        <v/>
      </c>
      <c r="CI33" s="961">
        <f>IFERROR(CH33*(1+INDEX(Inputs!$P$15:$P$25,MATCH('Cash Flows - Outlier'!CI$2,Inputs!$L$15:$L$25))/12),0)</f>
        <v/>
      </c>
      <c r="CJ33" s="961">
        <f>IFERROR(CI33*(1+INDEX(Inputs!$P$15:$P$25,MATCH('Cash Flows - Outlier'!CJ$2,Inputs!$L$15:$L$25))/12),0)</f>
        <v/>
      </c>
      <c r="CK33" s="961">
        <f>IFERROR(CJ33*(1+INDEX(Inputs!$P$15:$P$25,MATCH('Cash Flows - Outlier'!CK$2,Inputs!$L$15:$L$25))/12),0)</f>
        <v/>
      </c>
      <c r="CL33" s="961">
        <f>IFERROR(CK33*(1+INDEX(Inputs!$P$15:$P$25,MATCH('Cash Flows - Outlier'!CL$2,Inputs!$L$15:$L$25))/12),0)</f>
        <v/>
      </c>
      <c r="CM33" s="961">
        <f>IFERROR(CL33*(1+INDEX(Inputs!$P$15:$P$25,MATCH('Cash Flows - Outlier'!CM$2,Inputs!$L$15:$L$25))/12),0)</f>
        <v/>
      </c>
      <c r="CN33" s="961">
        <f>IFERROR(CM33*(1+INDEX(Inputs!$P$15:$P$25,MATCH('Cash Flows - Outlier'!CN$2,Inputs!$L$15:$L$25))/12),0)</f>
        <v/>
      </c>
      <c r="CO33" s="961">
        <f>IFERROR(CN33*(1+INDEX(Inputs!$P$15:$P$25,MATCH('Cash Flows - Outlier'!CO$2,Inputs!$L$15:$L$25))/12),0)</f>
        <v/>
      </c>
      <c r="CP33" s="961">
        <f>IFERROR(CO33*(1+INDEX(Inputs!$P$15:$P$25,MATCH('Cash Flows - Outlier'!CP$2,Inputs!$L$15:$L$25))/12),0)</f>
        <v/>
      </c>
      <c r="CQ33" s="961">
        <f>IFERROR(CP33*(1+INDEX(Inputs!$P$15:$P$25,MATCH('Cash Flows - Outlier'!CQ$2,Inputs!$L$15:$L$25))/12),0)</f>
        <v/>
      </c>
      <c r="CR33" s="961">
        <f>IFERROR(CQ33*(1+INDEX(Inputs!$P$15:$P$25,MATCH('Cash Flows - Outlier'!CR$2,Inputs!$L$15:$L$25))/12),0)</f>
        <v/>
      </c>
      <c r="CS33" s="961">
        <f>IFERROR(CR33*(1+INDEX(Inputs!$P$15:$P$25,MATCH('Cash Flows - Outlier'!CS$2,Inputs!$L$15:$L$25))/12),0)</f>
        <v/>
      </c>
      <c r="CT33" s="961">
        <f>IFERROR(CS33*(1+INDEX(Inputs!$P$15:$P$25,MATCH('Cash Flows - Outlier'!CT$2,Inputs!$L$15:$L$25))/12),0)</f>
        <v/>
      </c>
      <c r="CU33" s="961">
        <f>IFERROR(CT33*(1+INDEX(Inputs!$P$15:$P$25,MATCH('Cash Flows - Outlier'!CU$2,Inputs!$L$15:$L$25))/12),0)</f>
        <v/>
      </c>
      <c r="CV33" s="961">
        <f>IFERROR(CU33*(1+INDEX(Inputs!$P$15:$P$25,MATCH('Cash Flows - Outlier'!CV$2,Inputs!$L$15:$L$25))/12),0)</f>
        <v/>
      </c>
      <c r="CW33" s="961">
        <f>IFERROR(CV33*(1+INDEX(Inputs!$P$15:$P$25,MATCH('Cash Flows - Outlier'!CW$2,Inputs!$L$15:$L$25))/12),0)</f>
        <v/>
      </c>
      <c r="CX33" s="961">
        <f>IFERROR(CW33*(1+INDEX(Inputs!$P$15:$P$25,MATCH('Cash Flows - Outlier'!CX$2,Inputs!$L$15:$L$25))/12),0)</f>
        <v/>
      </c>
      <c r="CY33" s="961">
        <f>IFERROR(CX33*(1+INDEX(Inputs!$P$15:$P$25,MATCH('Cash Flows - Outlier'!CY$2,Inputs!$L$15:$L$25))/12),0)</f>
        <v/>
      </c>
      <c r="CZ33" s="961">
        <f>IFERROR(CY33*(1+INDEX(Inputs!$P$15:$P$25,MATCH('Cash Flows - Outlier'!CZ$2,Inputs!$L$15:$L$25))/12),0)</f>
        <v/>
      </c>
      <c r="DA33" s="961">
        <f>IFERROR(CZ33*(1+INDEX(Inputs!$P$15:$P$25,MATCH('Cash Flows - Outlier'!DA$2,Inputs!$L$15:$L$25))/12),0)</f>
        <v/>
      </c>
      <c r="DB33" s="961">
        <f>IFERROR(DA33*(1+INDEX(Inputs!$P$15:$P$25,MATCH('Cash Flows - Outlier'!DB$2,Inputs!$L$15:$L$25))/12),0)</f>
        <v/>
      </c>
      <c r="DC33" s="961">
        <f>IFERROR(DB33*(1+INDEX(Inputs!$P$15:$P$25,MATCH('Cash Flows - Outlier'!DC$2,Inputs!$L$15:$L$25))/12),0)</f>
        <v/>
      </c>
      <c r="DD33" s="961">
        <f>IFERROR(DC33*(1+INDEX(Inputs!$P$15:$P$25,MATCH('Cash Flows - Outlier'!DD$2,Inputs!$L$15:$L$25))/12),0)</f>
        <v/>
      </c>
      <c r="DE33" s="961">
        <f>IFERROR(DD33*(1+INDEX(Inputs!$P$15:$P$25,MATCH('Cash Flows - Outlier'!DE$2,Inputs!$L$15:$L$25))/12),0)</f>
        <v/>
      </c>
      <c r="DF33" s="961">
        <f>IFERROR(DE33*(1+INDEX(Inputs!$P$15:$P$25,MATCH('Cash Flows - Outlier'!DF$2,Inputs!$L$15:$L$25))/12),0)</f>
        <v/>
      </c>
      <c r="DG33" s="961">
        <f>IFERROR(DF33*(1+INDEX(Inputs!$P$15:$P$25,MATCH('Cash Flows - Outlier'!DG$2,Inputs!$L$15:$L$25))/12),0)</f>
        <v/>
      </c>
      <c r="DH33" s="961">
        <f>IFERROR(DG33*(1+INDEX(Inputs!$P$15:$P$25,MATCH('Cash Flows - Outlier'!DH$2,Inputs!$L$15:$L$25))/12),0)</f>
        <v/>
      </c>
      <c r="DI33" s="961">
        <f>IFERROR(DH33*(1+INDEX(Inputs!$P$15:$P$25,MATCH('Cash Flows - Outlier'!DI$2,Inputs!$L$15:$L$25))/12),0)</f>
        <v/>
      </c>
      <c r="DJ33" s="961">
        <f>IFERROR(DI33*(1+INDEX(Inputs!$P$15:$P$25,MATCH('Cash Flows - Outlier'!DJ$2,Inputs!$L$15:$L$25))/12),0)</f>
        <v/>
      </c>
      <c r="DK33" s="961">
        <f>IFERROR(DJ33*(1+INDEX(Inputs!$P$15:$P$25,MATCH('Cash Flows - Outlier'!DK$2,Inputs!$L$15:$L$25))/12),0)</f>
        <v/>
      </c>
      <c r="DL33" s="961">
        <f>IFERROR(DK33*(1+INDEX(Inputs!$P$15:$P$25,MATCH('Cash Flows - Outlier'!DL$2,Inputs!$L$15:$L$25))/12),0)</f>
        <v/>
      </c>
      <c r="DM33" s="961">
        <f>IFERROR(DL33*(1+INDEX(Inputs!$P$15:$P$25,MATCH('Cash Flows - Outlier'!DM$2,Inputs!$L$15:$L$25))/12),0)</f>
        <v/>
      </c>
      <c r="DN33" s="961">
        <f>IFERROR(DM33*(1+INDEX(Inputs!$P$15:$P$25,MATCH('Cash Flows - Outlier'!DN$2,Inputs!$L$15:$L$25))/12),0)</f>
        <v/>
      </c>
      <c r="DO33" s="961">
        <f>IFERROR(DN33*(1+INDEX(Inputs!$P$15:$P$25,MATCH('Cash Flows - Outlier'!DO$2,Inputs!$L$15:$L$25))/12),0)</f>
        <v/>
      </c>
      <c r="DP33" s="961">
        <f>IFERROR(DO33*(1+INDEX(Inputs!$P$15:$P$25,MATCH('Cash Flows - Outlier'!DP$2,Inputs!$L$15:$L$25))/12),0)</f>
        <v/>
      </c>
      <c r="DQ33" s="961">
        <f>IFERROR(DP33*(1+INDEX(Inputs!$P$15:$P$25,MATCH('Cash Flows - Outlier'!DQ$2,Inputs!$L$15:$L$25))/12),0)</f>
        <v/>
      </c>
      <c r="DR33" s="961">
        <f>IFERROR(DQ33*(1+INDEX(Inputs!$P$15:$P$25,MATCH('Cash Flows - Outlier'!DR$2,Inputs!$L$15:$L$25))/12),0)</f>
        <v/>
      </c>
      <c r="DS33" s="961">
        <f>IFERROR(DR33*(1+INDEX(Inputs!$P$15:$P$25,MATCH('Cash Flows - Outlier'!DS$2,Inputs!$L$15:$L$25))/12),0)</f>
        <v/>
      </c>
      <c r="DT33" s="961">
        <f>IFERROR(DS33*(1+INDEX(Inputs!$P$15:$P$25,MATCH('Cash Flows - Outlier'!DT$2,Inputs!$L$15:$L$25))/12),0)</f>
        <v/>
      </c>
      <c r="DU33" s="961">
        <f>IFERROR(DT33*(1+INDEX(Inputs!$P$15:$P$25,MATCH('Cash Flows - Outlier'!DU$2,Inputs!$L$15:$L$25))/12),0)</f>
        <v/>
      </c>
      <c r="DV33" s="961">
        <f>IFERROR(DU33*(1+INDEX(Inputs!$P$15:$P$25,MATCH('Cash Flows - Outlier'!DV$2,Inputs!$L$15:$L$25))/12),0)</f>
        <v/>
      </c>
      <c r="DW33" s="961">
        <f>IFERROR(DV33*(1+INDEX(Inputs!$P$15:$P$25,MATCH('Cash Flows - Outlier'!DW$2,Inputs!$L$15:$L$25))/12),0)</f>
        <v/>
      </c>
      <c r="DX33" s="961">
        <f>IFERROR(DW33*(1+INDEX(Inputs!$P$15:$P$25,MATCH('Cash Flows - Outlier'!DX$2,Inputs!$L$15:$L$25))/12),0)</f>
        <v/>
      </c>
      <c r="DY33" s="961">
        <f>IFERROR(DX33*(1+INDEX(Inputs!$P$15:$P$25,MATCH('Cash Flows - Outlier'!DY$2,Inputs!$L$15:$L$25))/12),0)</f>
        <v/>
      </c>
      <c r="DZ33" s="961">
        <f>IFERROR(DY33*(1+INDEX(Inputs!$P$15:$P$25,MATCH('Cash Flows - Outlier'!DZ$2,Inputs!$L$15:$L$25))/12),0)</f>
        <v/>
      </c>
      <c r="EA33" s="961">
        <f>IFERROR(DZ33*(1+INDEX(Inputs!$P$15:$P$25,MATCH('Cash Flows - Outlier'!EA$2,Inputs!$L$15:$L$25))/12),0)</f>
        <v/>
      </c>
      <c r="EB33" s="961">
        <f>IFERROR(EA33*(1+INDEX(Inputs!$P$15:$P$25,MATCH('Cash Flows - Outlier'!EB$2,Inputs!$L$15:$L$25))/12),0)</f>
        <v/>
      </c>
      <c r="EC33" s="961">
        <f>IFERROR(EB33*(1+INDEX(Inputs!$P$15:$P$25,MATCH('Cash Flows - Outlier'!EC$2,Inputs!$L$15:$L$25))/12),0)</f>
        <v/>
      </c>
      <c r="ED33" s="961">
        <f>IFERROR(EC33*(1+INDEX(Inputs!$P$15:$P$25,MATCH('Cash Flows - Outlier'!ED$2,Inputs!$L$15:$L$25))/12),0)</f>
        <v/>
      </c>
      <c r="EE33" s="961">
        <f>IFERROR(ED33*(1+INDEX(Inputs!$P$15:$P$25,MATCH('Cash Flows - Outlier'!EE$2,Inputs!$L$15:$L$25))/12),0)</f>
        <v/>
      </c>
      <c r="EF33" s="961">
        <f>IFERROR(EE33*(1+INDEX(Inputs!$P$15:$P$25,MATCH('Cash Flows - Outlier'!EF$2,Inputs!$L$15:$L$25))/12),0)</f>
        <v/>
      </c>
      <c r="EG33" s="961">
        <f>IFERROR(EF33*(1+INDEX(Inputs!$P$15:$P$25,MATCH('Cash Flows - Outlier'!EG$2,Inputs!$L$15:$L$25))/12),0)</f>
        <v/>
      </c>
      <c r="EH33" s="961">
        <f>IFERROR(EG33*(1+INDEX(Inputs!$P$15:$P$25,MATCH('Cash Flows - Outlier'!EH$2,Inputs!$L$15:$L$25))/12),0)</f>
        <v/>
      </c>
      <c r="EI33" s="961">
        <f>IFERROR(EH33*(1+INDEX(Inputs!$P$15:$P$25,MATCH('Cash Flows - Outlier'!EI$2,Inputs!$L$15:$L$25))/12),0)</f>
        <v/>
      </c>
      <c r="EJ33" s="961">
        <f>IFERROR(EI33*(1+INDEX(Inputs!$P$15:$P$25,MATCH('Cash Flows - Outlier'!EJ$2,Inputs!$L$15:$L$25))/12),0)</f>
        <v/>
      </c>
      <c r="EK33" s="961">
        <f>IFERROR(EJ33*(1+INDEX(Inputs!$P$15:$P$25,MATCH('Cash Flows - Outlier'!EK$2,Inputs!$L$15:$L$25))/12),0)</f>
        <v/>
      </c>
      <c r="EL33" s="961">
        <f>IFERROR(EK33*(1+INDEX(Inputs!$P$15:$P$25,MATCH('Cash Flows - Outlier'!EL$2,Inputs!$L$15:$L$25))/12),0)</f>
        <v/>
      </c>
      <c r="EM33" s="961">
        <f>IFERROR(EL33*(1+INDEX(Inputs!$P$15:$P$25,MATCH('Cash Flows - Outlier'!EM$2,Inputs!$L$15:$L$25))/12),0)</f>
        <v/>
      </c>
      <c r="EN33" s="961">
        <f>IFERROR(EM33*(1+INDEX(Inputs!$P$15:$P$25,MATCH('Cash Flows - Outlier'!EN$2,Inputs!$L$15:$L$25))/12),0)</f>
        <v/>
      </c>
      <c r="EO33" s="961">
        <f>IFERROR(EN33*(1+INDEX(Inputs!$P$15:$P$25,MATCH('Cash Flows - Outlier'!EO$2,Inputs!$L$15:$L$25))/12),0)</f>
        <v/>
      </c>
      <c r="EP33" s="961">
        <f>IFERROR(EO33*(1+INDEX(Inputs!$P$15:$P$25,MATCH('Cash Flows - Outlier'!EP$2,Inputs!$L$15:$L$25))/12),0)</f>
        <v/>
      </c>
      <c r="EQ33" s="961">
        <f>IFERROR(EP33*(1+INDEX(Inputs!$P$15:$P$25,MATCH('Cash Flows - Outlier'!EQ$2,Inputs!$L$15:$L$25))/12),0)</f>
        <v/>
      </c>
      <c r="ER33" s="961">
        <f>IFERROR(EQ33*(1+INDEX(Inputs!$P$15:$P$25,MATCH('Cash Flows - Outlier'!ER$2,Inputs!$L$15:$L$25))/12),0)</f>
        <v/>
      </c>
      <c r="ES33" s="961">
        <f>IFERROR(ER33*(1+INDEX(Inputs!$P$15:$P$25,MATCH('Cash Flows - Outlier'!ES$2,Inputs!$L$15:$L$25))/12),0)</f>
        <v/>
      </c>
      <c r="ET33" s="961">
        <f>IFERROR(ES33*(1+INDEX(Inputs!$P$15:$P$25,MATCH('Cash Flows - Outlier'!ET$2,Inputs!$L$15:$L$25))/12),0)</f>
        <v/>
      </c>
      <c r="EU33" s="961">
        <f>IFERROR(ET33*(1+INDEX(Inputs!$P$15:$P$25,MATCH('Cash Flows - Outlier'!EU$2,Inputs!$L$15:$L$25))/12),0)</f>
        <v/>
      </c>
      <c r="EV33" s="961">
        <f>IFERROR(EU33*(1+INDEX(Inputs!$P$15:$P$25,MATCH('Cash Flows - Outlier'!EV$2,Inputs!$L$15:$L$25))/12),0)</f>
        <v/>
      </c>
    </row>
    <row r="34" ht="15" customHeight="1" s="546">
      <c r="C34" s="970">
        <f>R34</f>
        <v/>
      </c>
      <c r="D34" s="986" t="n"/>
      <c r="E34" s="987">
        <f>Inputs!I36</f>
        <v/>
      </c>
      <c r="F34" s="988">
        <f>Inputs!J36</f>
        <v/>
      </c>
      <c r="G34" s="961">
        <f>SUMIFS($U34:$EW34,$U$2:$EW$2,G$2)</f>
        <v/>
      </c>
      <c r="H34" s="961">
        <f>SUMIFS($U34:$EW34,$U$2:$EW$2,H$2)</f>
        <v/>
      </c>
      <c r="I34" s="961">
        <f>SUMIFS($U34:$EW34,$U$2:$EW$2,I$2)</f>
        <v/>
      </c>
      <c r="J34" s="961">
        <f>SUMIFS($U34:$EW34,$U$2:$EW$2,J$2)</f>
        <v/>
      </c>
      <c r="K34" s="961">
        <f>SUMIFS($U34:$EW34,$U$2:$EW$2,K$2)</f>
        <v/>
      </c>
      <c r="L34" s="961">
        <f>SUMIFS($U34:$EW34,$U$2:$EW$2,L$2)</f>
        <v/>
      </c>
      <c r="M34" s="961">
        <f>SUMIFS($U34:$EW34,$U$2:$EW$2,M$2)</f>
        <v/>
      </c>
      <c r="N34" s="961">
        <f>SUMIFS($U34:$EW34,$U$2:$EW$2,N$2)</f>
        <v/>
      </c>
      <c r="O34" s="961">
        <f>SUMIFS($U34:$EW34,$U$2:$EW$2,O$2)</f>
        <v/>
      </c>
      <c r="P34" s="962">
        <f>SUMIFS($U34:$EW34,$U$2:$EW$2,P$2)</f>
        <v/>
      </c>
      <c r="R34" s="759">
        <f>Inputs!G36</f>
        <v/>
      </c>
      <c r="U34" s="961">
        <f>(Inputs!$J36*Units)/12</f>
        <v/>
      </c>
      <c r="V34" s="961">
        <f>IFERROR(U34*(1+INDEX(Inputs!$P$15:$P$25,MATCH('Cash Flows - Outlier'!V$2,Inputs!$L$15:$L$25))/12),0)</f>
        <v/>
      </c>
      <c r="W34" s="961">
        <f>IFERROR(V34*(1+INDEX(Inputs!$P$15:$P$25,MATCH('Cash Flows - Outlier'!W$2,Inputs!$L$15:$L$25))/12),0)</f>
        <v/>
      </c>
      <c r="X34" s="961">
        <f>IFERROR(W34*(1+INDEX(Inputs!$P$15:$P$25,MATCH('Cash Flows - Outlier'!X$2,Inputs!$L$15:$L$25))/12),0)</f>
        <v/>
      </c>
      <c r="Y34" s="961">
        <f>IFERROR(X34*(1+INDEX(Inputs!$P$15:$P$25,MATCH('Cash Flows - Outlier'!Y$2,Inputs!$L$15:$L$25))/12),0)</f>
        <v/>
      </c>
      <c r="Z34" s="961">
        <f>IFERROR(Y34*(1+INDEX(Inputs!$P$15:$P$25,MATCH('Cash Flows - Outlier'!Z$2,Inputs!$L$15:$L$25))/12),0)</f>
        <v/>
      </c>
      <c r="AA34" s="961">
        <f>IFERROR(Z34*(1+INDEX(Inputs!$P$15:$P$25,MATCH('Cash Flows - Outlier'!AA$2,Inputs!$L$15:$L$25))/12),0)</f>
        <v/>
      </c>
      <c r="AB34" s="961">
        <f>IFERROR(AA34*(1+INDEX(Inputs!$P$15:$P$25,MATCH('Cash Flows - Outlier'!AB$2,Inputs!$L$15:$L$25))/12),0)</f>
        <v/>
      </c>
      <c r="AC34" s="961">
        <f>IFERROR(AB34*(1+INDEX(Inputs!$P$15:$P$25,MATCH('Cash Flows - Outlier'!AC$2,Inputs!$L$15:$L$25))/12),0)</f>
        <v/>
      </c>
      <c r="AD34" s="961">
        <f>IFERROR(AC34*(1+INDEX(Inputs!$P$15:$P$25,MATCH('Cash Flows - Outlier'!AD$2,Inputs!$L$15:$L$25))/12),0)</f>
        <v/>
      </c>
      <c r="AE34" s="961">
        <f>IFERROR(AD34*(1+INDEX(Inputs!$P$15:$P$25,MATCH('Cash Flows - Outlier'!AE$2,Inputs!$L$15:$L$25))/12),0)</f>
        <v/>
      </c>
      <c r="AF34" s="961">
        <f>IFERROR(AE34*(1+INDEX(Inputs!$P$15:$P$25,MATCH('Cash Flows - Outlier'!AF$2,Inputs!$L$15:$L$25))/12),0)</f>
        <v/>
      </c>
      <c r="AG34" s="961">
        <f>IFERROR(AF34*(1+INDEX(Inputs!$P$15:$P$25,MATCH('Cash Flows - Outlier'!AG$2,Inputs!$L$15:$L$25))/12),0)</f>
        <v/>
      </c>
      <c r="AH34" s="961">
        <f>IFERROR(AG34*(1+INDEX(Inputs!$P$15:$P$25,MATCH('Cash Flows - Outlier'!AH$2,Inputs!$L$15:$L$25))/12),0)</f>
        <v/>
      </c>
      <c r="AI34" s="961">
        <f>IFERROR(AH34*(1+INDEX(Inputs!$P$15:$P$25,MATCH('Cash Flows - Outlier'!AI$2,Inputs!$L$15:$L$25))/12),0)</f>
        <v/>
      </c>
      <c r="AJ34" s="961">
        <f>IFERROR(AI34*(1+INDEX(Inputs!$P$15:$P$25,MATCH('Cash Flows - Outlier'!AJ$2,Inputs!$L$15:$L$25))/12),0)</f>
        <v/>
      </c>
      <c r="AK34" s="961">
        <f>IFERROR(AJ34*(1+INDEX(Inputs!$P$15:$P$25,MATCH('Cash Flows - Outlier'!AK$2,Inputs!$L$15:$L$25))/12),0)</f>
        <v/>
      </c>
      <c r="AL34" s="961">
        <f>IFERROR(AK34*(1+INDEX(Inputs!$P$15:$P$25,MATCH('Cash Flows - Outlier'!AL$2,Inputs!$L$15:$L$25))/12),0)</f>
        <v/>
      </c>
      <c r="AM34" s="961">
        <f>IFERROR(AL34*(1+INDEX(Inputs!$P$15:$P$25,MATCH('Cash Flows - Outlier'!AM$2,Inputs!$L$15:$L$25))/12),0)</f>
        <v/>
      </c>
      <c r="AN34" s="961">
        <f>IFERROR(AM34*(1+INDEX(Inputs!$P$15:$P$25,MATCH('Cash Flows - Outlier'!AN$2,Inputs!$L$15:$L$25))/12),0)</f>
        <v/>
      </c>
      <c r="AO34" s="961">
        <f>IFERROR(AN34*(1+INDEX(Inputs!$P$15:$P$25,MATCH('Cash Flows - Outlier'!AO$2,Inputs!$L$15:$L$25))/12),0)</f>
        <v/>
      </c>
      <c r="AP34" s="961">
        <f>IFERROR(AO34*(1+INDEX(Inputs!$P$15:$P$25,MATCH('Cash Flows - Outlier'!AP$2,Inputs!$L$15:$L$25))/12),0)</f>
        <v/>
      </c>
      <c r="AQ34" s="961">
        <f>IFERROR(AP34*(1+INDEX(Inputs!$P$15:$P$25,MATCH('Cash Flows - Outlier'!AQ$2,Inputs!$L$15:$L$25))/12),0)</f>
        <v/>
      </c>
      <c r="AR34" s="961">
        <f>IFERROR(AQ34*(1+INDEX(Inputs!$P$15:$P$25,MATCH('Cash Flows - Outlier'!AR$2,Inputs!$L$15:$L$25))/12),0)</f>
        <v/>
      </c>
      <c r="AS34" s="961">
        <f>IFERROR(AR34*(1+INDEX(Inputs!$P$15:$P$25,MATCH('Cash Flows - Outlier'!AS$2,Inputs!$L$15:$L$25))/12),0)</f>
        <v/>
      </c>
      <c r="AT34" s="961">
        <f>IFERROR(AS34*(1+INDEX(Inputs!$P$15:$P$25,MATCH('Cash Flows - Outlier'!AT$2,Inputs!$L$15:$L$25))/12),0)</f>
        <v/>
      </c>
      <c r="AU34" s="961">
        <f>IFERROR(AT34*(1+INDEX(Inputs!$P$15:$P$25,MATCH('Cash Flows - Outlier'!AU$2,Inputs!$L$15:$L$25))/12),0)</f>
        <v/>
      </c>
      <c r="AV34" s="961">
        <f>IFERROR(AU34*(1+INDEX(Inputs!$P$15:$P$25,MATCH('Cash Flows - Outlier'!AV$2,Inputs!$L$15:$L$25))/12),0)</f>
        <v/>
      </c>
      <c r="AW34" s="961">
        <f>IFERROR(AV34*(1+INDEX(Inputs!$P$15:$P$25,MATCH('Cash Flows - Outlier'!AW$2,Inputs!$L$15:$L$25))/12),0)</f>
        <v/>
      </c>
      <c r="AX34" s="961">
        <f>IFERROR(AW34*(1+INDEX(Inputs!$P$15:$P$25,MATCH('Cash Flows - Outlier'!AX$2,Inputs!$L$15:$L$25))/12),0)</f>
        <v/>
      </c>
      <c r="AY34" s="961">
        <f>IFERROR(AX34*(1+INDEX(Inputs!$P$15:$P$25,MATCH('Cash Flows - Outlier'!AY$2,Inputs!$L$15:$L$25))/12),0)</f>
        <v/>
      </c>
      <c r="AZ34" s="961">
        <f>IFERROR(AY34*(1+INDEX(Inputs!$P$15:$P$25,MATCH('Cash Flows - Outlier'!AZ$2,Inputs!$L$15:$L$25))/12),0)</f>
        <v/>
      </c>
      <c r="BA34" s="961">
        <f>IFERROR(AZ34*(1+INDEX(Inputs!$P$15:$P$25,MATCH('Cash Flows - Outlier'!BA$2,Inputs!$L$15:$L$25))/12),0)</f>
        <v/>
      </c>
      <c r="BB34" s="961">
        <f>IFERROR(BA34*(1+INDEX(Inputs!$P$15:$P$25,MATCH('Cash Flows - Outlier'!BB$2,Inputs!$L$15:$L$25))/12),0)</f>
        <v/>
      </c>
      <c r="BC34" s="961">
        <f>IFERROR(BB34*(1+INDEX(Inputs!$P$15:$P$25,MATCH('Cash Flows - Outlier'!BC$2,Inputs!$L$15:$L$25))/12),0)</f>
        <v/>
      </c>
      <c r="BD34" s="961">
        <f>IFERROR(BC34*(1+INDEX(Inputs!$P$15:$P$25,MATCH('Cash Flows - Outlier'!BD$2,Inputs!$L$15:$L$25))/12),0)</f>
        <v/>
      </c>
      <c r="BE34" s="961">
        <f>IFERROR(BD34*(1+INDEX(Inputs!$P$15:$P$25,MATCH('Cash Flows - Outlier'!BE$2,Inputs!$L$15:$L$25))/12),0)</f>
        <v/>
      </c>
      <c r="BF34" s="961">
        <f>IFERROR(BE34*(1+INDEX(Inputs!$P$15:$P$25,MATCH('Cash Flows - Outlier'!BF$2,Inputs!$L$15:$L$25))/12),0)</f>
        <v/>
      </c>
      <c r="BG34" s="961">
        <f>IFERROR(BF34*(1+INDEX(Inputs!$P$15:$P$25,MATCH('Cash Flows - Outlier'!BG$2,Inputs!$L$15:$L$25))/12),0)</f>
        <v/>
      </c>
      <c r="BH34" s="961">
        <f>IFERROR(BG34*(1+INDEX(Inputs!$P$15:$P$25,MATCH('Cash Flows - Outlier'!BH$2,Inputs!$L$15:$L$25))/12),0)</f>
        <v/>
      </c>
      <c r="BI34" s="961">
        <f>IFERROR(BH34*(1+INDEX(Inputs!$P$15:$P$25,MATCH('Cash Flows - Outlier'!BI$2,Inputs!$L$15:$L$25))/12),0)</f>
        <v/>
      </c>
      <c r="BJ34" s="961">
        <f>IFERROR(BI34*(1+INDEX(Inputs!$P$15:$P$25,MATCH('Cash Flows - Outlier'!BJ$2,Inputs!$L$15:$L$25))/12),0)</f>
        <v/>
      </c>
      <c r="BK34" s="961">
        <f>IFERROR(BJ34*(1+INDEX(Inputs!$P$15:$P$25,MATCH('Cash Flows - Outlier'!BK$2,Inputs!$L$15:$L$25))/12),0)</f>
        <v/>
      </c>
      <c r="BL34" s="961">
        <f>IFERROR(BK34*(1+INDEX(Inputs!$P$15:$P$25,MATCH('Cash Flows - Outlier'!BL$2,Inputs!$L$15:$L$25))/12),0)</f>
        <v/>
      </c>
      <c r="BM34" s="961">
        <f>IFERROR(BL34*(1+INDEX(Inputs!$P$15:$P$25,MATCH('Cash Flows - Outlier'!BM$2,Inputs!$L$15:$L$25))/12),0)</f>
        <v/>
      </c>
      <c r="BN34" s="961">
        <f>IFERROR(BM34*(1+INDEX(Inputs!$P$15:$P$25,MATCH('Cash Flows - Outlier'!BN$2,Inputs!$L$15:$L$25))/12),0)</f>
        <v/>
      </c>
      <c r="BO34" s="961">
        <f>IFERROR(BN34*(1+INDEX(Inputs!$P$15:$P$25,MATCH('Cash Flows - Outlier'!BO$2,Inputs!$L$15:$L$25))/12),0)</f>
        <v/>
      </c>
      <c r="BP34" s="961">
        <f>IFERROR(BO34*(1+INDEX(Inputs!$P$15:$P$25,MATCH('Cash Flows - Outlier'!BP$2,Inputs!$L$15:$L$25))/12),0)</f>
        <v/>
      </c>
      <c r="BQ34" s="961">
        <f>IFERROR(BP34*(1+INDEX(Inputs!$P$15:$P$25,MATCH('Cash Flows - Outlier'!BQ$2,Inputs!$L$15:$L$25))/12),0)</f>
        <v/>
      </c>
      <c r="BR34" s="961">
        <f>IFERROR(BQ34*(1+INDEX(Inputs!$P$15:$P$25,MATCH('Cash Flows - Outlier'!BR$2,Inputs!$L$15:$L$25))/12),0)</f>
        <v/>
      </c>
      <c r="BS34" s="961">
        <f>IFERROR(BR34*(1+INDEX(Inputs!$P$15:$P$25,MATCH('Cash Flows - Outlier'!BS$2,Inputs!$L$15:$L$25))/12),0)</f>
        <v/>
      </c>
      <c r="BT34" s="961">
        <f>IFERROR(BS34*(1+INDEX(Inputs!$P$15:$P$25,MATCH('Cash Flows - Outlier'!BT$2,Inputs!$L$15:$L$25))/12),0)</f>
        <v/>
      </c>
      <c r="BU34" s="961">
        <f>IFERROR(BT34*(1+INDEX(Inputs!$P$15:$P$25,MATCH('Cash Flows - Outlier'!BU$2,Inputs!$L$15:$L$25))/12),0)</f>
        <v/>
      </c>
      <c r="BV34" s="961">
        <f>IFERROR(BU34*(1+INDEX(Inputs!$P$15:$P$25,MATCH('Cash Flows - Outlier'!BV$2,Inputs!$L$15:$L$25))/12),0)</f>
        <v/>
      </c>
      <c r="BW34" s="961">
        <f>IFERROR(BV34*(1+INDEX(Inputs!$P$15:$P$25,MATCH('Cash Flows - Outlier'!BW$2,Inputs!$L$15:$L$25))/12),0)</f>
        <v/>
      </c>
      <c r="BX34" s="961">
        <f>IFERROR(BW34*(1+INDEX(Inputs!$P$15:$P$25,MATCH('Cash Flows - Outlier'!BX$2,Inputs!$L$15:$L$25))/12),0)</f>
        <v/>
      </c>
      <c r="BY34" s="961">
        <f>IFERROR(BX34*(1+INDEX(Inputs!$P$15:$P$25,MATCH('Cash Flows - Outlier'!BY$2,Inputs!$L$15:$L$25))/12),0)</f>
        <v/>
      </c>
      <c r="BZ34" s="961">
        <f>IFERROR(BY34*(1+INDEX(Inputs!$P$15:$P$25,MATCH('Cash Flows - Outlier'!BZ$2,Inputs!$L$15:$L$25))/12),0)</f>
        <v/>
      </c>
      <c r="CA34" s="961">
        <f>IFERROR(BZ34*(1+INDEX(Inputs!$P$15:$P$25,MATCH('Cash Flows - Outlier'!CA$2,Inputs!$L$15:$L$25))/12),0)</f>
        <v/>
      </c>
      <c r="CB34" s="961">
        <f>IFERROR(CA34*(1+INDEX(Inputs!$P$15:$P$25,MATCH('Cash Flows - Outlier'!CB$2,Inputs!$L$15:$L$25))/12),0)</f>
        <v/>
      </c>
      <c r="CC34" s="961">
        <f>IFERROR(CB34*(1+INDEX(Inputs!$P$15:$P$25,MATCH('Cash Flows - Outlier'!CC$2,Inputs!$L$15:$L$25))/12),0)</f>
        <v/>
      </c>
      <c r="CD34" s="961">
        <f>IFERROR(CC34*(1+INDEX(Inputs!$P$15:$P$25,MATCH('Cash Flows - Outlier'!CD$2,Inputs!$L$15:$L$25))/12),0)</f>
        <v/>
      </c>
      <c r="CE34" s="961">
        <f>IFERROR(CD34*(1+INDEX(Inputs!$P$15:$P$25,MATCH('Cash Flows - Outlier'!CE$2,Inputs!$L$15:$L$25))/12),0)</f>
        <v/>
      </c>
      <c r="CF34" s="961">
        <f>IFERROR(CE34*(1+INDEX(Inputs!$P$15:$P$25,MATCH('Cash Flows - Outlier'!CF$2,Inputs!$L$15:$L$25))/12),0)</f>
        <v/>
      </c>
      <c r="CG34" s="961">
        <f>IFERROR(CF34*(1+INDEX(Inputs!$P$15:$P$25,MATCH('Cash Flows - Outlier'!CG$2,Inputs!$L$15:$L$25))/12),0)</f>
        <v/>
      </c>
      <c r="CH34" s="961">
        <f>IFERROR(CG34*(1+INDEX(Inputs!$P$15:$P$25,MATCH('Cash Flows - Outlier'!CH$2,Inputs!$L$15:$L$25))/12),0)</f>
        <v/>
      </c>
      <c r="CI34" s="961">
        <f>IFERROR(CH34*(1+INDEX(Inputs!$P$15:$P$25,MATCH('Cash Flows - Outlier'!CI$2,Inputs!$L$15:$L$25))/12),0)</f>
        <v/>
      </c>
      <c r="CJ34" s="961">
        <f>IFERROR(CI34*(1+INDEX(Inputs!$P$15:$P$25,MATCH('Cash Flows - Outlier'!CJ$2,Inputs!$L$15:$L$25))/12),0)</f>
        <v/>
      </c>
      <c r="CK34" s="961">
        <f>IFERROR(CJ34*(1+INDEX(Inputs!$P$15:$P$25,MATCH('Cash Flows - Outlier'!CK$2,Inputs!$L$15:$L$25))/12),0)</f>
        <v/>
      </c>
      <c r="CL34" s="961">
        <f>IFERROR(CK34*(1+INDEX(Inputs!$P$15:$P$25,MATCH('Cash Flows - Outlier'!CL$2,Inputs!$L$15:$L$25))/12),0)</f>
        <v/>
      </c>
      <c r="CM34" s="961">
        <f>IFERROR(CL34*(1+INDEX(Inputs!$P$15:$P$25,MATCH('Cash Flows - Outlier'!CM$2,Inputs!$L$15:$L$25))/12),0)</f>
        <v/>
      </c>
      <c r="CN34" s="961">
        <f>IFERROR(CM34*(1+INDEX(Inputs!$P$15:$P$25,MATCH('Cash Flows - Outlier'!CN$2,Inputs!$L$15:$L$25))/12),0)</f>
        <v/>
      </c>
      <c r="CO34" s="961">
        <f>IFERROR(CN34*(1+INDEX(Inputs!$P$15:$P$25,MATCH('Cash Flows - Outlier'!CO$2,Inputs!$L$15:$L$25))/12),0)</f>
        <v/>
      </c>
      <c r="CP34" s="961">
        <f>IFERROR(CO34*(1+INDEX(Inputs!$P$15:$P$25,MATCH('Cash Flows - Outlier'!CP$2,Inputs!$L$15:$L$25))/12),0)</f>
        <v/>
      </c>
      <c r="CQ34" s="961">
        <f>IFERROR(CP34*(1+INDEX(Inputs!$P$15:$P$25,MATCH('Cash Flows - Outlier'!CQ$2,Inputs!$L$15:$L$25))/12),0)</f>
        <v/>
      </c>
      <c r="CR34" s="961">
        <f>IFERROR(CQ34*(1+INDEX(Inputs!$P$15:$P$25,MATCH('Cash Flows - Outlier'!CR$2,Inputs!$L$15:$L$25))/12),0)</f>
        <v/>
      </c>
      <c r="CS34" s="961">
        <f>IFERROR(CR34*(1+INDEX(Inputs!$P$15:$P$25,MATCH('Cash Flows - Outlier'!CS$2,Inputs!$L$15:$L$25))/12),0)</f>
        <v/>
      </c>
      <c r="CT34" s="961">
        <f>IFERROR(CS34*(1+INDEX(Inputs!$P$15:$P$25,MATCH('Cash Flows - Outlier'!CT$2,Inputs!$L$15:$L$25))/12),0)</f>
        <v/>
      </c>
      <c r="CU34" s="961">
        <f>IFERROR(CT34*(1+INDEX(Inputs!$P$15:$P$25,MATCH('Cash Flows - Outlier'!CU$2,Inputs!$L$15:$L$25))/12),0)</f>
        <v/>
      </c>
      <c r="CV34" s="961">
        <f>IFERROR(CU34*(1+INDEX(Inputs!$P$15:$P$25,MATCH('Cash Flows - Outlier'!CV$2,Inputs!$L$15:$L$25))/12),0)</f>
        <v/>
      </c>
      <c r="CW34" s="961">
        <f>IFERROR(CV34*(1+INDEX(Inputs!$P$15:$P$25,MATCH('Cash Flows - Outlier'!CW$2,Inputs!$L$15:$L$25))/12),0)</f>
        <v/>
      </c>
      <c r="CX34" s="961">
        <f>IFERROR(CW34*(1+INDEX(Inputs!$P$15:$P$25,MATCH('Cash Flows - Outlier'!CX$2,Inputs!$L$15:$L$25))/12),0)</f>
        <v/>
      </c>
      <c r="CY34" s="961">
        <f>IFERROR(CX34*(1+INDEX(Inputs!$P$15:$P$25,MATCH('Cash Flows - Outlier'!CY$2,Inputs!$L$15:$L$25))/12),0)</f>
        <v/>
      </c>
      <c r="CZ34" s="961">
        <f>IFERROR(CY34*(1+INDEX(Inputs!$P$15:$P$25,MATCH('Cash Flows - Outlier'!CZ$2,Inputs!$L$15:$L$25))/12),0)</f>
        <v/>
      </c>
      <c r="DA34" s="961">
        <f>IFERROR(CZ34*(1+INDEX(Inputs!$P$15:$P$25,MATCH('Cash Flows - Outlier'!DA$2,Inputs!$L$15:$L$25))/12),0)</f>
        <v/>
      </c>
      <c r="DB34" s="961">
        <f>IFERROR(DA34*(1+INDEX(Inputs!$P$15:$P$25,MATCH('Cash Flows - Outlier'!DB$2,Inputs!$L$15:$L$25))/12),0)</f>
        <v/>
      </c>
      <c r="DC34" s="961">
        <f>IFERROR(DB34*(1+INDEX(Inputs!$P$15:$P$25,MATCH('Cash Flows - Outlier'!DC$2,Inputs!$L$15:$L$25))/12),0)</f>
        <v/>
      </c>
      <c r="DD34" s="961">
        <f>IFERROR(DC34*(1+INDEX(Inputs!$P$15:$P$25,MATCH('Cash Flows - Outlier'!DD$2,Inputs!$L$15:$L$25))/12),0)</f>
        <v/>
      </c>
      <c r="DE34" s="961">
        <f>IFERROR(DD34*(1+INDEX(Inputs!$P$15:$P$25,MATCH('Cash Flows - Outlier'!DE$2,Inputs!$L$15:$L$25))/12),0)</f>
        <v/>
      </c>
      <c r="DF34" s="961">
        <f>IFERROR(DE34*(1+INDEX(Inputs!$P$15:$P$25,MATCH('Cash Flows - Outlier'!DF$2,Inputs!$L$15:$L$25))/12),0)</f>
        <v/>
      </c>
      <c r="DG34" s="961">
        <f>IFERROR(DF34*(1+INDEX(Inputs!$P$15:$P$25,MATCH('Cash Flows - Outlier'!DG$2,Inputs!$L$15:$L$25))/12),0)</f>
        <v/>
      </c>
      <c r="DH34" s="961">
        <f>IFERROR(DG34*(1+INDEX(Inputs!$P$15:$P$25,MATCH('Cash Flows - Outlier'!DH$2,Inputs!$L$15:$L$25))/12),0)</f>
        <v/>
      </c>
      <c r="DI34" s="961">
        <f>IFERROR(DH34*(1+INDEX(Inputs!$P$15:$P$25,MATCH('Cash Flows - Outlier'!DI$2,Inputs!$L$15:$L$25))/12),0)</f>
        <v/>
      </c>
      <c r="DJ34" s="961">
        <f>IFERROR(DI34*(1+INDEX(Inputs!$P$15:$P$25,MATCH('Cash Flows - Outlier'!DJ$2,Inputs!$L$15:$L$25))/12),0)</f>
        <v/>
      </c>
      <c r="DK34" s="961">
        <f>IFERROR(DJ34*(1+INDEX(Inputs!$P$15:$P$25,MATCH('Cash Flows - Outlier'!DK$2,Inputs!$L$15:$L$25))/12),0)</f>
        <v/>
      </c>
      <c r="DL34" s="961">
        <f>IFERROR(DK34*(1+INDEX(Inputs!$P$15:$P$25,MATCH('Cash Flows - Outlier'!DL$2,Inputs!$L$15:$L$25))/12),0)</f>
        <v/>
      </c>
      <c r="DM34" s="961">
        <f>IFERROR(DL34*(1+INDEX(Inputs!$P$15:$P$25,MATCH('Cash Flows - Outlier'!DM$2,Inputs!$L$15:$L$25))/12),0)</f>
        <v/>
      </c>
      <c r="DN34" s="961">
        <f>IFERROR(DM34*(1+INDEX(Inputs!$P$15:$P$25,MATCH('Cash Flows - Outlier'!DN$2,Inputs!$L$15:$L$25))/12),0)</f>
        <v/>
      </c>
      <c r="DO34" s="961">
        <f>IFERROR(DN34*(1+INDEX(Inputs!$P$15:$P$25,MATCH('Cash Flows - Outlier'!DO$2,Inputs!$L$15:$L$25))/12),0)</f>
        <v/>
      </c>
      <c r="DP34" s="961">
        <f>IFERROR(DO34*(1+INDEX(Inputs!$P$15:$P$25,MATCH('Cash Flows - Outlier'!DP$2,Inputs!$L$15:$L$25))/12),0)</f>
        <v/>
      </c>
      <c r="DQ34" s="961">
        <f>IFERROR(DP34*(1+INDEX(Inputs!$P$15:$P$25,MATCH('Cash Flows - Outlier'!DQ$2,Inputs!$L$15:$L$25))/12),0)</f>
        <v/>
      </c>
      <c r="DR34" s="961">
        <f>IFERROR(DQ34*(1+INDEX(Inputs!$P$15:$P$25,MATCH('Cash Flows - Outlier'!DR$2,Inputs!$L$15:$L$25))/12),0)</f>
        <v/>
      </c>
      <c r="DS34" s="961">
        <f>IFERROR(DR34*(1+INDEX(Inputs!$P$15:$P$25,MATCH('Cash Flows - Outlier'!DS$2,Inputs!$L$15:$L$25))/12),0)</f>
        <v/>
      </c>
      <c r="DT34" s="961">
        <f>IFERROR(DS34*(1+INDEX(Inputs!$P$15:$P$25,MATCH('Cash Flows - Outlier'!DT$2,Inputs!$L$15:$L$25))/12),0)</f>
        <v/>
      </c>
      <c r="DU34" s="961">
        <f>IFERROR(DT34*(1+INDEX(Inputs!$P$15:$P$25,MATCH('Cash Flows - Outlier'!DU$2,Inputs!$L$15:$L$25))/12),0)</f>
        <v/>
      </c>
      <c r="DV34" s="961">
        <f>IFERROR(DU34*(1+INDEX(Inputs!$P$15:$P$25,MATCH('Cash Flows - Outlier'!DV$2,Inputs!$L$15:$L$25))/12),0)</f>
        <v/>
      </c>
      <c r="DW34" s="961">
        <f>IFERROR(DV34*(1+INDEX(Inputs!$P$15:$P$25,MATCH('Cash Flows - Outlier'!DW$2,Inputs!$L$15:$L$25))/12),0)</f>
        <v/>
      </c>
      <c r="DX34" s="961">
        <f>IFERROR(DW34*(1+INDEX(Inputs!$P$15:$P$25,MATCH('Cash Flows - Outlier'!DX$2,Inputs!$L$15:$L$25))/12),0)</f>
        <v/>
      </c>
      <c r="DY34" s="961">
        <f>IFERROR(DX34*(1+INDEX(Inputs!$P$15:$P$25,MATCH('Cash Flows - Outlier'!DY$2,Inputs!$L$15:$L$25))/12),0)</f>
        <v/>
      </c>
      <c r="DZ34" s="961">
        <f>IFERROR(DY34*(1+INDEX(Inputs!$P$15:$P$25,MATCH('Cash Flows - Outlier'!DZ$2,Inputs!$L$15:$L$25))/12),0)</f>
        <v/>
      </c>
      <c r="EA34" s="961">
        <f>IFERROR(DZ34*(1+INDEX(Inputs!$P$15:$P$25,MATCH('Cash Flows - Outlier'!EA$2,Inputs!$L$15:$L$25))/12),0)</f>
        <v/>
      </c>
      <c r="EB34" s="961">
        <f>IFERROR(EA34*(1+INDEX(Inputs!$P$15:$P$25,MATCH('Cash Flows - Outlier'!EB$2,Inputs!$L$15:$L$25))/12),0)</f>
        <v/>
      </c>
      <c r="EC34" s="961">
        <f>IFERROR(EB34*(1+INDEX(Inputs!$P$15:$P$25,MATCH('Cash Flows - Outlier'!EC$2,Inputs!$L$15:$L$25))/12),0)</f>
        <v/>
      </c>
      <c r="ED34" s="961">
        <f>IFERROR(EC34*(1+INDEX(Inputs!$P$15:$P$25,MATCH('Cash Flows - Outlier'!ED$2,Inputs!$L$15:$L$25))/12),0)</f>
        <v/>
      </c>
      <c r="EE34" s="961">
        <f>IFERROR(ED34*(1+INDEX(Inputs!$P$15:$P$25,MATCH('Cash Flows - Outlier'!EE$2,Inputs!$L$15:$L$25))/12),0)</f>
        <v/>
      </c>
      <c r="EF34" s="961">
        <f>IFERROR(EE34*(1+INDEX(Inputs!$P$15:$P$25,MATCH('Cash Flows - Outlier'!EF$2,Inputs!$L$15:$L$25))/12),0)</f>
        <v/>
      </c>
      <c r="EG34" s="961">
        <f>IFERROR(EF34*(1+INDEX(Inputs!$P$15:$P$25,MATCH('Cash Flows - Outlier'!EG$2,Inputs!$L$15:$L$25))/12),0)</f>
        <v/>
      </c>
      <c r="EH34" s="961">
        <f>IFERROR(EG34*(1+INDEX(Inputs!$P$15:$P$25,MATCH('Cash Flows - Outlier'!EH$2,Inputs!$L$15:$L$25))/12),0)</f>
        <v/>
      </c>
      <c r="EI34" s="961">
        <f>IFERROR(EH34*(1+INDEX(Inputs!$P$15:$P$25,MATCH('Cash Flows - Outlier'!EI$2,Inputs!$L$15:$L$25))/12),0)</f>
        <v/>
      </c>
      <c r="EJ34" s="961">
        <f>IFERROR(EI34*(1+INDEX(Inputs!$P$15:$P$25,MATCH('Cash Flows - Outlier'!EJ$2,Inputs!$L$15:$L$25))/12),0)</f>
        <v/>
      </c>
      <c r="EK34" s="961">
        <f>IFERROR(EJ34*(1+INDEX(Inputs!$P$15:$P$25,MATCH('Cash Flows - Outlier'!EK$2,Inputs!$L$15:$L$25))/12),0)</f>
        <v/>
      </c>
      <c r="EL34" s="961">
        <f>IFERROR(EK34*(1+INDEX(Inputs!$P$15:$P$25,MATCH('Cash Flows - Outlier'!EL$2,Inputs!$L$15:$L$25))/12),0)</f>
        <v/>
      </c>
      <c r="EM34" s="961">
        <f>IFERROR(EL34*(1+INDEX(Inputs!$P$15:$P$25,MATCH('Cash Flows - Outlier'!EM$2,Inputs!$L$15:$L$25))/12),0)</f>
        <v/>
      </c>
      <c r="EN34" s="961">
        <f>IFERROR(EM34*(1+INDEX(Inputs!$P$15:$P$25,MATCH('Cash Flows - Outlier'!EN$2,Inputs!$L$15:$L$25))/12),0)</f>
        <v/>
      </c>
      <c r="EO34" s="961">
        <f>IFERROR(EN34*(1+INDEX(Inputs!$P$15:$P$25,MATCH('Cash Flows - Outlier'!EO$2,Inputs!$L$15:$L$25))/12),0)</f>
        <v/>
      </c>
      <c r="EP34" s="961">
        <f>IFERROR(EO34*(1+INDEX(Inputs!$P$15:$P$25,MATCH('Cash Flows - Outlier'!EP$2,Inputs!$L$15:$L$25))/12),0)</f>
        <v/>
      </c>
      <c r="EQ34" s="961">
        <f>IFERROR(EP34*(1+INDEX(Inputs!$P$15:$P$25,MATCH('Cash Flows - Outlier'!EQ$2,Inputs!$L$15:$L$25))/12),0)</f>
        <v/>
      </c>
      <c r="ER34" s="961">
        <f>IFERROR(EQ34*(1+INDEX(Inputs!$P$15:$P$25,MATCH('Cash Flows - Outlier'!ER$2,Inputs!$L$15:$L$25))/12),0)</f>
        <v/>
      </c>
      <c r="ES34" s="961">
        <f>IFERROR(ER34*(1+INDEX(Inputs!$P$15:$P$25,MATCH('Cash Flows - Outlier'!ES$2,Inputs!$L$15:$L$25))/12),0)</f>
        <v/>
      </c>
      <c r="ET34" s="961">
        <f>IFERROR(ES34*(1+INDEX(Inputs!$P$15:$P$25,MATCH('Cash Flows - Outlier'!ET$2,Inputs!$L$15:$L$25))/12),0)</f>
        <v/>
      </c>
      <c r="EU34" s="961">
        <f>IFERROR(ET34*(1+INDEX(Inputs!$P$15:$P$25,MATCH('Cash Flows - Outlier'!EU$2,Inputs!$L$15:$L$25))/12),0)</f>
        <v/>
      </c>
      <c r="EV34" s="961">
        <f>IFERROR(EU34*(1+INDEX(Inputs!$P$15:$P$25,MATCH('Cash Flows - Outlier'!EV$2,Inputs!$L$15:$L$25))/12),0)</f>
        <v/>
      </c>
    </row>
    <row r="35" ht="15" customHeight="1" s="546">
      <c r="C35" s="970">
        <f>R35</f>
        <v/>
      </c>
      <c r="D35" s="986" t="n"/>
      <c r="E35" s="987">
        <f>Inputs!I37</f>
        <v/>
      </c>
      <c r="F35" s="988">
        <f>Inputs!J37</f>
        <v/>
      </c>
      <c r="G35" s="961">
        <f>SUMIFS($U35:$EW35,$U$2:$EW$2,G$2)</f>
        <v/>
      </c>
      <c r="H35" s="961">
        <f>SUMIFS($U35:$EW35,$U$2:$EW$2,H$2)</f>
        <v/>
      </c>
      <c r="I35" s="961">
        <f>SUMIFS($U35:$EW35,$U$2:$EW$2,I$2)</f>
        <v/>
      </c>
      <c r="J35" s="961">
        <f>SUMIFS($U35:$EW35,$U$2:$EW$2,J$2)</f>
        <v/>
      </c>
      <c r="K35" s="961">
        <f>SUMIFS($U35:$EW35,$U$2:$EW$2,K$2)</f>
        <v/>
      </c>
      <c r="L35" s="961">
        <f>SUMIFS($U35:$EW35,$U$2:$EW$2,L$2)</f>
        <v/>
      </c>
      <c r="M35" s="961">
        <f>SUMIFS($U35:$EW35,$U$2:$EW$2,M$2)</f>
        <v/>
      </c>
      <c r="N35" s="961">
        <f>SUMIFS($U35:$EW35,$U$2:$EW$2,N$2)</f>
        <v/>
      </c>
      <c r="O35" s="961">
        <f>SUMIFS($U35:$EW35,$U$2:$EW$2,O$2)</f>
        <v/>
      </c>
      <c r="P35" s="962">
        <f>SUMIFS($U35:$EW35,$U$2:$EW$2,P$2)</f>
        <v/>
      </c>
      <c r="R35" s="759">
        <f>Inputs!G37</f>
        <v/>
      </c>
      <c r="U35" s="961">
        <f>(Inputs!$J37*Units)/12</f>
        <v/>
      </c>
      <c r="V35" s="961">
        <f>IFERROR(U35*(1+INDEX(Inputs!$P$15:$P$25,MATCH('Cash Flows - Outlier'!V$2,Inputs!$L$15:$L$25))/12),0)</f>
        <v/>
      </c>
      <c r="W35" s="961">
        <f>IFERROR(V35*(1+INDEX(Inputs!$P$15:$P$25,MATCH('Cash Flows - Outlier'!W$2,Inputs!$L$15:$L$25))/12),0)</f>
        <v/>
      </c>
      <c r="X35" s="961">
        <f>IFERROR(W35*(1+INDEX(Inputs!$P$15:$P$25,MATCH('Cash Flows - Outlier'!X$2,Inputs!$L$15:$L$25))/12),0)</f>
        <v/>
      </c>
      <c r="Y35" s="961">
        <f>IFERROR(X35*(1+INDEX(Inputs!$P$15:$P$25,MATCH('Cash Flows - Outlier'!Y$2,Inputs!$L$15:$L$25))/12),0)</f>
        <v/>
      </c>
      <c r="Z35" s="961">
        <f>IFERROR(Y35*(1+INDEX(Inputs!$P$15:$P$25,MATCH('Cash Flows - Outlier'!Z$2,Inputs!$L$15:$L$25))/12),0)</f>
        <v/>
      </c>
      <c r="AA35" s="961">
        <f>IFERROR(Z35*(1+INDEX(Inputs!$P$15:$P$25,MATCH('Cash Flows - Outlier'!AA$2,Inputs!$L$15:$L$25))/12),0)</f>
        <v/>
      </c>
      <c r="AB35" s="961">
        <f>IFERROR(AA35*(1+INDEX(Inputs!$P$15:$P$25,MATCH('Cash Flows - Outlier'!AB$2,Inputs!$L$15:$L$25))/12),0)</f>
        <v/>
      </c>
      <c r="AC35" s="961">
        <f>IFERROR(AB35*(1+INDEX(Inputs!$P$15:$P$25,MATCH('Cash Flows - Outlier'!AC$2,Inputs!$L$15:$L$25))/12),0)</f>
        <v/>
      </c>
      <c r="AD35" s="961">
        <f>IFERROR(AC35*(1+INDEX(Inputs!$P$15:$P$25,MATCH('Cash Flows - Outlier'!AD$2,Inputs!$L$15:$L$25))/12),0)</f>
        <v/>
      </c>
      <c r="AE35" s="961">
        <f>IFERROR(AD35*(1+INDEX(Inputs!$P$15:$P$25,MATCH('Cash Flows - Outlier'!AE$2,Inputs!$L$15:$L$25))/12),0)</f>
        <v/>
      </c>
      <c r="AF35" s="961">
        <f>IFERROR(AE35*(1+INDEX(Inputs!$P$15:$P$25,MATCH('Cash Flows - Outlier'!AF$2,Inputs!$L$15:$L$25))/12),0)</f>
        <v/>
      </c>
      <c r="AG35" s="961">
        <f>IFERROR(AF35*(1+INDEX(Inputs!$P$15:$P$25,MATCH('Cash Flows - Outlier'!AG$2,Inputs!$L$15:$L$25))/12),0)</f>
        <v/>
      </c>
      <c r="AH35" s="961">
        <f>IFERROR(AG35*(1+INDEX(Inputs!$P$15:$P$25,MATCH('Cash Flows - Outlier'!AH$2,Inputs!$L$15:$L$25))/12),0)</f>
        <v/>
      </c>
      <c r="AI35" s="961">
        <f>IFERROR(AH35*(1+INDEX(Inputs!$P$15:$P$25,MATCH('Cash Flows - Outlier'!AI$2,Inputs!$L$15:$L$25))/12),0)</f>
        <v/>
      </c>
      <c r="AJ35" s="961">
        <f>IFERROR(AI35*(1+INDEX(Inputs!$P$15:$P$25,MATCH('Cash Flows - Outlier'!AJ$2,Inputs!$L$15:$L$25))/12),0)</f>
        <v/>
      </c>
      <c r="AK35" s="961">
        <f>IFERROR(AJ35*(1+INDEX(Inputs!$P$15:$P$25,MATCH('Cash Flows - Outlier'!AK$2,Inputs!$L$15:$L$25))/12),0)</f>
        <v/>
      </c>
      <c r="AL35" s="961">
        <f>IFERROR(AK35*(1+INDEX(Inputs!$P$15:$P$25,MATCH('Cash Flows - Outlier'!AL$2,Inputs!$L$15:$L$25))/12),0)</f>
        <v/>
      </c>
      <c r="AM35" s="961">
        <f>IFERROR(AL35*(1+INDEX(Inputs!$P$15:$P$25,MATCH('Cash Flows - Outlier'!AM$2,Inputs!$L$15:$L$25))/12),0)</f>
        <v/>
      </c>
      <c r="AN35" s="961">
        <f>IFERROR(AM35*(1+INDEX(Inputs!$P$15:$P$25,MATCH('Cash Flows - Outlier'!AN$2,Inputs!$L$15:$L$25))/12),0)</f>
        <v/>
      </c>
      <c r="AO35" s="961">
        <f>IFERROR(AN35*(1+INDEX(Inputs!$P$15:$P$25,MATCH('Cash Flows - Outlier'!AO$2,Inputs!$L$15:$L$25))/12),0)</f>
        <v/>
      </c>
      <c r="AP35" s="961">
        <f>IFERROR(AO35*(1+INDEX(Inputs!$P$15:$P$25,MATCH('Cash Flows - Outlier'!AP$2,Inputs!$L$15:$L$25))/12),0)</f>
        <v/>
      </c>
      <c r="AQ35" s="961">
        <f>IFERROR(AP35*(1+INDEX(Inputs!$P$15:$P$25,MATCH('Cash Flows - Outlier'!AQ$2,Inputs!$L$15:$L$25))/12),0)</f>
        <v/>
      </c>
      <c r="AR35" s="961">
        <f>IFERROR(AQ35*(1+INDEX(Inputs!$P$15:$P$25,MATCH('Cash Flows - Outlier'!AR$2,Inputs!$L$15:$L$25))/12),0)</f>
        <v/>
      </c>
      <c r="AS35" s="961">
        <f>IFERROR(AR35*(1+INDEX(Inputs!$P$15:$P$25,MATCH('Cash Flows - Outlier'!AS$2,Inputs!$L$15:$L$25))/12),0)</f>
        <v/>
      </c>
      <c r="AT35" s="961">
        <f>IFERROR(AS35*(1+INDEX(Inputs!$P$15:$P$25,MATCH('Cash Flows - Outlier'!AT$2,Inputs!$L$15:$L$25))/12),0)</f>
        <v/>
      </c>
      <c r="AU35" s="961">
        <f>IFERROR(AT35*(1+INDEX(Inputs!$P$15:$P$25,MATCH('Cash Flows - Outlier'!AU$2,Inputs!$L$15:$L$25))/12),0)</f>
        <v/>
      </c>
      <c r="AV35" s="961">
        <f>IFERROR(AU35*(1+INDEX(Inputs!$P$15:$P$25,MATCH('Cash Flows - Outlier'!AV$2,Inputs!$L$15:$L$25))/12),0)</f>
        <v/>
      </c>
      <c r="AW35" s="961">
        <f>IFERROR(AV35*(1+INDEX(Inputs!$P$15:$P$25,MATCH('Cash Flows - Outlier'!AW$2,Inputs!$L$15:$L$25))/12),0)</f>
        <v/>
      </c>
      <c r="AX35" s="961">
        <f>IFERROR(AW35*(1+INDEX(Inputs!$P$15:$P$25,MATCH('Cash Flows - Outlier'!AX$2,Inputs!$L$15:$L$25))/12),0)</f>
        <v/>
      </c>
      <c r="AY35" s="961">
        <f>IFERROR(AX35*(1+INDEX(Inputs!$P$15:$P$25,MATCH('Cash Flows - Outlier'!AY$2,Inputs!$L$15:$L$25))/12),0)</f>
        <v/>
      </c>
      <c r="AZ35" s="961">
        <f>IFERROR(AY35*(1+INDEX(Inputs!$P$15:$P$25,MATCH('Cash Flows - Outlier'!AZ$2,Inputs!$L$15:$L$25))/12),0)</f>
        <v/>
      </c>
      <c r="BA35" s="961">
        <f>IFERROR(AZ35*(1+INDEX(Inputs!$P$15:$P$25,MATCH('Cash Flows - Outlier'!BA$2,Inputs!$L$15:$L$25))/12),0)</f>
        <v/>
      </c>
      <c r="BB35" s="961">
        <f>IFERROR(BA35*(1+INDEX(Inputs!$P$15:$P$25,MATCH('Cash Flows - Outlier'!BB$2,Inputs!$L$15:$L$25))/12),0)</f>
        <v/>
      </c>
      <c r="BC35" s="961">
        <f>IFERROR(BB35*(1+INDEX(Inputs!$P$15:$P$25,MATCH('Cash Flows - Outlier'!BC$2,Inputs!$L$15:$L$25))/12),0)</f>
        <v/>
      </c>
      <c r="BD35" s="961">
        <f>IFERROR(BC35*(1+INDEX(Inputs!$P$15:$P$25,MATCH('Cash Flows - Outlier'!BD$2,Inputs!$L$15:$L$25))/12),0)</f>
        <v/>
      </c>
      <c r="BE35" s="961">
        <f>IFERROR(BD35*(1+INDEX(Inputs!$P$15:$P$25,MATCH('Cash Flows - Outlier'!BE$2,Inputs!$L$15:$L$25))/12),0)</f>
        <v/>
      </c>
      <c r="BF35" s="961">
        <f>IFERROR(BE35*(1+INDEX(Inputs!$P$15:$P$25,MATCH('Cash Flows - Outlier'!BF$2,Inputs!$L$15:$L$25))/12),0)</f>
        <v/>
      </c>
      <c r="BG35" s="961">
        <f>IFERROR(BF35*(1+INDEX(Inputs!$P$15:$P$25,MATCH('Cash Flows - Outlier'!BG$2,Inputs!$L$15:$L$25))/12),0)</f>
        <v/>
      </c>
      <c r="BH35" s="961">
        <f>IFERROR(BG35*(1+INDEX(Inputs!$P$15:$P$25,MATCH('Cash Flows - Outlier'!BH$2,Inputs!$L$15:$L$25))/12),0)</f>
        <v/>
      </c>
      <c r="BI35" s="961">
        <f>IFERROR(BH35*(1+INDEX(Inputs!$P$15:$P$25,MATCH('Cash Flows - Outlier'!BI$2,Inputs!$L$15:$L$25))/12),0)</f>
        <v/>
      </c>
      <c r="BJ35" s="961">
        <f>IFERROR(BI35*(1+INDEX(Inputs!$P$15:$P$25,MATCH('Cash Flows - Outlier'!BJ$2,Inputs!$L$15:$L$25))/12),0)</f>
        <v/>
      </c>
      <c r="BK35" s="961">
        <f>IFERROR(BJ35*(1+INDEX(Inputs!$P$15:$P$25,MATCH('Cash Flows - Outlier'!BK$2,Inputs!$L$15:$L$25))/12),0)</f>
        <v/>
      </c>
      <c r="BL35" s="961">
        <f>IFERROR(BK35*(1+INDEX(Inputs!$P$15:$P$25,MATCH('Cash Flows - Outlier'!BL$2,Inputs!$L$15:$L$25))/12),0)</f>
        <v/>
      </c>
      <c r="BM35" s="961">
        <f>IFERROR(BL35*(1+INDEX(Inputs!$P$15:$P$25,MATCH('Cash Flows - Outlier'!BM$2,Inputs!$L$15:$L$25))/12),0)</f>
        <v/>
      </c>
      <c r="BN35" s="961">
        <f>IFERROR(BM35*(1+INDEX(Inputs!$P$15:$P$25,MATCH('Cash Flows - Outlier'!BN$2,Inputs!$L$15:$L$25))/12),0)</f>
        <v/>
      </c>
      <c r="BO35" s="961">
        <f>IFERROR(BN35*(1+INDEX(Inputs!$P$15:$P$25,MATCH('Cash Flows - Outlier'!BO$2,Inputs!$L$15:$L$25))/12),0)</f>
        <v/>
      </c>
      <c r="BP35" s="961">
        <f>IFERROR(BO35*(1+INDEX(Inputs!$P$15:$P$25,MATCH('Cash Flows - Outlier'!BP$2,Inputs!$L$15:$L$25))/12),0)</f>
        <v/>
      </c>
      <c r="BQ35" s="961">
        <f>IFERROR(BP35*(1+INDEX(Inputs!$P$15:$P$25,MATCH('Cash Flows - Outlier'!BQ$2,Inputs!$L$15:$L$25))/12),0)</f>
        <v/>
      </c>
      <c r="BR35" s="961">
        <f>IFERROR(BQ35*(1+INDEX(Inputs!$P$15:$P$25,MATCH('Cash Flows - Outlier'!BR$2,Inputs!$L$15:$L$25))/12),0)</f>
        <v/>
      </c>
      <c r="BS35" s="961">
        <f>IFERROR(BR35*(1+INDEX(Inputs!$P$15:$P$25,MATCH('Cash Flows - Outlier'!BS$2,Inputs!$L$15:$L$25))/12),0)</f>
        <v/>
      </c>
      <c r="BT35" s="961">
        <f>IFERROR(BS35*(1+INDEX(Inputs!$P$15:$P$25,MATCH('Cash Flows - Outlier'!BT$2,Inputs!$L$15:$L$25))/12),0)</f>
        <v/>
      </c>
      <c r="BU35" s="961">
        <f>IFERROR(BT35*(1+INDEX(Inputs!$P$15:$P$25,MATCH('Cash Flows - Outlier'!BU$2,Inputs!$L$15:$L$25))/12),0)</f>
        <v/>
      </c>
      <c r="BV35" s="961">
        <f>IFERROR(BU35*(1+INDEX(Inputs!$P$15:$P$25,MATCH('Cash Flows - Outlier'!BV$2,Inputs!$L$15:$L$25))/12),0)</f>
        <v/>
      </c>
      <c r="BW35" s="961">
        <f>IFERROR(BV35*(1+INDEX(Inputs!$P$15:$P$25,MATCH('Cash Flows - Outlier'!BW$2,Inputs!$L$15:$L$25))/12),0)</f>
        <v/>
      </c>
      <c r="BX35" s="961">
        <f>IFERROR(BW35*(1+INDEX(Inputs!$P$15:$P$25,MATCH('Cash Flows - Outlier'!BX$2,Inputs!$L$15:$L$25))/12),0)</f>
        <v/>
      </c>
      <c r="BY35" s="961">
        <f>IFERROR(BX35*(1+INDEX(Inputs!$P$15:$P$25,MATCH('Cash Flows - Outlier'!BY$2,Inputs!$L$15:$L$25))/12),0)</f>
        <v/>
      </c>
      <c r="BZ35" s="961">
        <f>IFERROR(BY35*(1+INDEX(Inputs!$P$15:$P$25,MATCH('Cash Flows - Outlier'!BZ$2,Inputs!$L$15:$L$25))/12),0)</f>
        <v/>
      </c>
      <c r="CA35" s="961">
        <f>IFERROR(BZ35*(1+INDEX(Inputs!$P$15:$P$25,MATCH('Cash Flows - Outlier'!CA$2,Inputs!$L$15:$L$25))/12),0)</f>
        <v/>
      </c>
      <c r="CB35" s="961">
        <f>IFERROR(CA35*(1+INDEX(Inputs!$P$15:$P$25,MATCH('Cash Flows - Outlier'!CB$2,Inputs!$L$15:$L$25))/12),0)</f>
        <v/>
      </c>
      <c r="CC35" s="961">
        <f>IFERROR(CB35*(1+INDEX(Inputs!$P$15:$P$25,MATCH('Cash Flows - Outlier'!CC$2,Inputs!$L$15:$L$25))/12),0)</f>
        <v/>
      </c>
      <c r="CD35" s="961">
        <f>IFERROR(CC35*(1+INDEX(Inputs!$P$15:$P$25,MATCH('Cash Flows - Outlier'!CD$2,Inputs!$L$15:$L$25))/12),0)</f>
        <v/>
      </c>
      <c r="CE35" s="961">
        <f>IFERROR(CD35*(1+INDEX(Inputs!$P$15:$P$25,MATCH('Cash Flows - Outlier'!CE$2,Inputs!$L$15:$L$25))/12),0)</f>
        <v/>
      </c>
      <c r="CF35" s="961">
        <f>IFERROR(CE35*(1+INDEX(Inputs!$P$15:$P$25,MATCH('Cash Flows - Outlier'!CF$2,Inputs!$L$15:$L$25))/12),0)</f>
        <v/>
      </c>
      <c r="CG35" s="961">
        <f>IFERROR(CF35*(1+INDEX(Inputs!$P$15:$P$25,MATCH('Cash Flows - Outlier'!CG$2,Inputs!$L$15:$L$25))/12),0)</f>
        <v/>
      </c>
      <c r="CH35" s="961">
        <f>IFERROR(CG35*(1+INDEX(Inputs!$P$15:$P$25,MATCH('Cash Flows - Outlier'!CH$2,Inputs!$L$15:$L$25))/12),0)</f>
        <v/>
      </c>
      <c r="CI35" s="961">
        <f>IFERROR(CH35*(1+INDEX(Inputs!$P$15:$P$25,MATCH('Cash Flows - Outlier'!CI$2,Inputs!$L$15:$L$25))/12),0)</f>
        <v/>
      </c>
      <c r="CJ35" s="961">
        <f>IFERROR(CI35*(1+INDEX(Inputs!$P$15:$P$25,MATCH('Cash Flows - Outlier'!CJ$2,Inputs!$L$15:$L$25))/12),0)</f>
        <v/>
      </c>
      <c r="CK35" s="961">
        <f>IFERROR(CJ35*(1+INDEX(Inputs!$P$15:$P$25,MATCH('Cash Flows - Outlier'!CK$2,Inputs!$L$15:$L$25))/12),0)</f>
        <v/>
      </c>
      <c r="CL35" s="961">
        <f>IFERROR(CK35*(1+INDEX(Inputs!$P$15:$P$25,MATCH('Cash Flows - Outlier'!CL$2,Inputs!$L$15:$L$25))/12),0)</f>
        <v/>
      </c>
      <c r="CM35" s="961">
        <f>IFERROR(CL35*(1+INDEX(Inputs!$P$15:$P$25,MATCH('Cash Flows - Outlier'!CM$2,Inputs!$L$15:$L$25))/12),0)</f>
        <v/>
      </c>
      <c r="CN35" s="961">
        <f>IFERROR(CM35*(1+INDEX(Inputs!$P$15:$P$25,MATCH('Cash Flows - Outlier'!CN$2,Inputs!$L$15:$L$25))/12),0)</f>
        <v/>
      </c>
      <c r="CO35" s="961">
        <f>IFERROR(CN35*(1+INDEX(Inputs!$P$15:$P$25,MATCH('Cash Flows - Outlier'!CO$2,Inputs!$L$15:$L$25))/12),0)</f>
        <v/>
      </c>
      <c r="CP35" s="961">
        <f>IFERROR(CO35*(1+INDEX(Inputs!$P$15:$P$25,MATCH('Cash Flows - Outlier'!CP$2,Inputs!$L$15:$L$25))/12),0)</f>
        <v/>
      </c>
      <c r="CQ35" s="961">
        <f>IFERROR(CP35*(1+INDEX(Inputs!$P$15:$P$25,MATCH('Cash Flows - Outlier'!CQ$2,Inputs!$L$15:$L$25))/12),0)</f>
        <v/>
      </c>
      <c r="CR35" s="961">
        <f>IFERROR(CQ35*(1+INDEX(Inputs!$P$15:$P$25,MATCH('Cash Flows - Outlier'!CR$2,Inputs!$L$15:$L$25))/12),0)</f>
        <v/>
      </c>
      <c r="CS35" s="961">
        <f>IFERROR(CR35*(1+INDEX(Inputs!$P$15:$P$25,MATCH('Cash Flows - Outlier'!CS$2,Inputs!$L$15:$L$25))/12),0)</f>
        <v/>
      </c>
      <c r="CT35" s="961">
        <f>IFERROR(CS35*(1+INDEX(Inputs!$P$15:$P$25,MATCH('Cash Flows - Outlier'!CT$2,Inputs!$L$15:$L$25))/12),0)</f>
        <v/>
      </c>
      <c r="CU35" s="961">
        <f>IFERROR(CT35*(1+INDEX(Inputs!$P$15:$P$25,MATCH('Cash Flows - Outlier'!CU$2,Inputs!$L$15:$L$25))/12),0)</f>
        <v/>
      </c>
      <c r="CV35" s="961">
        <f>IFERROR(CU35*(1+INDEX(Inputs!$P$15:$P$25,MATCH('Cash Flows - Outlier'!CV$2,Inputs!$L$15:$L$25))/12),0)</f>
        <v/>
      </c>
      <c r="CW35" s="961">
        <f>IFERROR(CV35*(1+INDEX(Inputs!$P$15:$P$25,MATCH('Cash Flows - Outlier'!CW$2,Inputs!$L$15:$L$25))/12),0)</f>
        <v/>
      </c>
      <c r="CX35" s="961">
        <f>IFERROR(CW35*(1+INDEX(Inputs!$P$15:$P$25,MATCH('Cash Flows - Outlier'!CX$2,Inputs!$L$15:$L$25))/12),0)</f>
        <v/>
      </c>
      <c r="CY35" s="961">
        <f>IFERROR(CX35*(1+INDEX(Inputs!$P$15:$P$25,MATCH('Cash Flows - Outlier'!CY$2,Inputs!$L$15:$L$25))/12),0)</f>
        <v/>
      </c>
      <c r="CZ35" s="961">
        <f>IFERROR(CY35*(1+INDEX(Inputs!$P$15:$P$25,MATCH('Cash Flows - Outlier'!CZ$2,Inputs!$L$15:$L$25))/12),0)</f>
        <v/>
      </c>
      <c r="DA35" s="961">
        <f>IFERROR(CZ35*(1+INDEX(Inputs!$P$15:$P$25,MATCH('Cash Flows - Outlier'!DA$2,Inputs!$L$15:$L$25))/12),0)</f>
        <v/>
      </c>
      <c r="DB35" s="961">
        <f>IFERROR(DA35*(1+INDEX(Inputs!$P$15:$P$25,MATCH('Cash Flows - Outlier'!DB$2,Inputs!$L$15:$L$25))/12),0)</f>
        <v/>
      </c>
      <c r="DC35" s="961">
        <f>IFERROR(DB35*(1+INDEX(Inputs!$P$15:$P$25,MATCH('Cash Flows - Outlier'!DC$2,Inputs!$L$15:$L$25))/12),0)</f>
        <v/>
      </c>
      <c r="DD35" s="961">
        <f>IFERROR(DC35*(1+INDEX(Inputs!$P$15:$P$25,MATCH('Cash Flows - Outlier'!DD$2,Inputs!$L$15:$L$25))/12),0)</f>
        <v/>
      </c>
      <c r="DE35" s="961">
        <f>IFERROR(DD35*(1+INDEX(Inputs!$P$15:$P$25,MATCH('Cash Flows - Outlier'!DE$2,Inputs!$L$15:$L$25))/12),0)</f>
        <v/>
      </c>
      <c r="DF35" s="961">
        <f>IFERROR(DE35*(1+INDEX(Inputs!$P$15:$P$25,MATCH('Cash Flows - Outlier'!DF$2,Inputs!$L$15:$L$25))/12),0)</f>
        <v/>
      </c>
      <c r="DG35" s="961">
        <f>IFERROR(DF35*(1+INDEX(Inputs!$P$15:$P$25,MATCH('Cash Flows - Outlier'!DG$2,Inputs!$L$15:$L$25))/12),0)</f>
        <v/>
      </c>
      <c r="DH35" s="961">
        <f>IFERROR(DG35*(1+INDEX(Inputs!$P$15:$P$25,MATCH('Cash Flows - Outlier'!DH$2,Inputs!$L$15:$L$25))/12),0)</f>
        <v/>
      </c>
      <c r="DI35" s="961">
        <f>IFERROR(DH35*(1+INDEX(Inputs!$P$15:$P$25,MATCH('Cash Flows - Outlier'!DI$2,Inputs!$L$15:$L$25))/12),0)</f>
        <v/>
      </c>
      <c r="DJ35" s="961">
        <f>IFERROR(DI35*(1+INDEX(Inputs!$P$15:$P$25,MATCH('Cash Flows - Outlier'!DJ$2,Inputs!$L$15:$L$25))/12),0)</f>
        <v/>
      </c>
      <c r="DK35" s="961">
        <f>IFERROR(DJ35*(1+INDEX(Inputs!$P$15:$P$25,MATCH('Cash Flows - Outlier'!DK$2,Inputs!$L$15:$L$25))/12),0)</f>
        <v/>
      </c>
      <c r="DL35" s="961">
        <f>IFERROR(DK35*(1+INDEX(Inputs!$P$15:$P$25,MATCH('Cash Flows - Outlier'!DL$2,Inputs!$L$15:$L$25))/12),0)</f>
        <v/>
      </c>
      <c r="DM35" s="961">
        <f>IFERROR(DL35*(1+INDEX(Inputs!$P$15:$P$25,MATCH('Cash Flows - Outlier'!DM$2,Inputs!$L$15:$L$25))/12),0)</f>
        <v/>
      </c>
      <c r="DN35" s="961">
        <f>IFERROR(DM35*(1+INDEX(Inputs!$P$15:$P$25,MATCH('Cash Flows - Outlier'!DN$2,Inputs!$L$15:$L$25))/12),0)</f>
        <v/>
      </c>
      <c r="DO35" s="961">
        <f>IFERROR(DN35*(1+INDEX(Inputs!$P$15:$P$25,MATCH('Cash Flows - Outlier'!DO$2,Inputs!$L$15:$L$25))/12),0)</f>
        <v/>
      </c>
      <c r="DP35" s="961">
        <f>IFERROR(DO35*(1+INDEX(Inputs!$P$15:$P$25,MATCH('Cash Flows - Outlier'!DP$2,Inputs!$L$15:$L$25))/12),0)</f>
        <v/>
      </c>
      <c r="DQ35" s="961">
        <f>IFERROR(DP35*(1+INDEX(Inputs!$P$15:$P$25,MATCH('Cash Flows - Outlier'!DQ$2,Inputs!$L$15:$L$25))/12),0)</f>
        <v/>
      </c>
      <c r="DR35" s="961">
        <f>IFERROR(DQ35*(1+INDEX(Inputs!$P$15:$P$25,MATCH('Cash Flows - Outlier'!DR$2,Inputs!$L$15:$L$25))/12),0)</f>
        <v/>
      </c>
      <c r="DS35" s="961">
        <f>IFERROR(DR35*(1+INDEX(Inputs!$P$15:$P$25,MATCH('Cash Flows - Outlier'!DS$2,Inputs!$L$15:$L$25))/12),0)</f>
        <v/>
      </c>
      <c r="DT35" s="961">
        <f>IFERROR(DS35*(1+INDEX(Inputs!$P$15:$P$25,MATCH('Cash Flows - Outlier'!DT$2,Inputs!$L$15:$L$25))/12),0)</f>
        <v/>
      </c>
      <c r="DU35" s="961">
        <f>IFERROR(DT35*(1+INDEX(Inputs!$P$15:$P$25,MATCH('Cash Flows - Outlier'!DU$2,Inputs!$L$15:$L$25))/12),0)</f>
        <v/>
      </c>
      <c r="DV35" s="961">
        <f>IFERROR(DU35*(1+INDEX(Inputs!$P$15:$P$25,MATCH('Cash Flows - Outlier'!DV$2,Inputs!$L$15:$L$25))/12),0)</f>
        <v/>
      </c>
      <c r="DW35" s="961">
        <f>IFERROR(DV35*(1+INDEX(Inputs!$P$15:$P$25,MATCH('Cash Flows - Outlier'!DW$2,Inputs!$L$15:$L$25))/12),0)</f>
        <v/>
      </c>
      <c r="DX35" s="961">
        <f>IFERROR(DW35*(1+INDEX(Inputs!$P$15:$P$25,MATCH('Cash Flows - Outlier'!DX$2,Inputs!$L$15:$L$25))/12),0)</f>
        <v/>
      </c>
      <c r="DY35" s="961">
        <f>IFERROR(DX35*(1+INDEX(Inputs!$P$15:$P$25,MATCH('Cash Flows - Outlier'!DY$2,Inputs!$L$15:$L$25))/12),0)</f>
        <v/>
      </c>
      <c r="DZ35" s="961">
        <f>IFERROR(DY35*(1+INDEX(Inputs!$P$15:$P$25,MATCH('Cash Flows - Outlier'!DZ$2,Inputs!$L$15:$L$25))/12),0)</f>
        <v/>
      </c>
      <c r="EA35" s="961">
        <f>IFERROR(DZ35*(1+INDEX(Inputs!$P$15:$P$25,MATCH('Cash Flows - Outlier'!EA$2,Inputs!$L$15:$L$25))/12),0)</f>
        <v/>
      </c>
      <c r="EB35" s="961">
        <f>IFERROR(EA35*(1+INDEX(Inputs!$P$15:$P$25,MATCH('Cash Flows - Outlier'!EB$2,Inputs!$L$15:$L$25))/12),0)</f>
        <v/>
      </c>
      <c r="EC35" s="961">
        <f>IFERROR(EB35*(1+INDEX(Inputs!$P$15:$P$25,MATCH('Cash Flows - Outlier'!EC$2,Inputs!$L$15:$L$25))/12),0)</f>
        <v/>
      </c>
      <c r="ED35" s="961">
        <f>IFERROR(EC35*(1+INDEX(Inputs!$P$15:$P$25,MATCH('Cash Flows - Outlier'!ED$2,Inputs!$L$15:$L$25))/12),0)</f>
        <v/>
      </c>
      <c r="EE35" s="961">
        <f>IFERROR(ED35*(1+INDEX(Inputs!$P$15:$P$25,MATCH('Cash Flows - Outlier'!EE$2,Inputs!$L$15:$L$25))/12),0)</f>
        <v/>
      </c>
      <c r="EF35" s="961">
        <f>IFERROR(EE35*(1+INDEX(Inputs!$P$15:$P$25,MATCH('Cash Flows - Outlier'!EF$2,Inputs!$L$15:$L$25))/12),0)</f>
        <v/>
      </c>
      <c r="EG35" s="961">
        <f>IFERROR(EF35*(1+INDEX(Inputs!$P$15:$P$25,MATCH('Cash Flows - Outlier'!EG$2,Inputs!$L$15:$L$25))/12),0)</f>
        <v/>
      </c>
      <c r="EH35" s="961">
        <f>IFERROR(EG35*(1+INDEX(Inputs!$P$15:$P$25,MATCH('Cash Flows - Outlier'!EH$2,Inputs!$L$15:$L$25))/12),0)</f>
        <v/>
      </c>
      <c r="EI35" s="961">
        <f>IFERROR(EH35*(1+INDEX(Inputs!$P$15:$P$25,MATCH('Cash Flows - Outlier'!EI$2,Inputs!$L$15:$L$25))/12),0)</f>
        <v/>
      </c>
      <c r="EJ35" s="961">
        <f>IFERROR(EI35*(1+INDEX(Inputs!$P$15:$P$25,MATCH('Cash Flows - Outlier'!EJ$2,Inputs!$L$15:$L$25))/12),0)</f>
        <v/>
      </c>
      <c r="EK35" s="961">
        <f>IFERROR(EJ35*(1+INDEX(Inputs!$P$15:$P$25,MATCH('Cash Flows - Outlier'!EK$2,Inputs!$L$15:$L$25))/12),0)</f>
        <v/>
      </c>
      <c r="EL35" s="961">
        <f>IFERROR(EK35*(1+INDEX(Inputs!$P$15:$P$25,MATCH('Cash Flows - Outlier'!EL$2,Inputs!$L$15:$L$25))/12),0)</f>
        <v/>
      </c>
      <c r="EM35" s="961">
        <f>IFERROR(EL35*(1+INDEX(Inputs!$P$15:$P$25,MATCH('Cash Flows - Outlier'!EM$2,Inputs!$L$15:$L$25))/12),0)</f>
        <v/>
      </c>
      <c r="EN35" s="961">
        <f>IFERROR(EM35*(1+INDEX(Inputs!$P$15:$P$25,MATCH('Cash Flows - Outlier'!EN$2,Inputs!$L$15:$L$25))/12),0)</f>
        <v/>
      </c>
      <c r="EO35" s="961">
        <f>IFERROR(EN35*(1+INDEX(Inputs!$P$15:$P$25,MATCH('Cash Flows - Outlier'!EO$2,Inputs!$L$15:$L$25))/12),0)</f>
        <v/>
      </c>
      <c r="EP35" s="961">
        <f>IFERROR(EO35*(1+INDEX(Inputs!$P$15:$P$25,MATCH('Cash Flows - Outlier'!EP$2,Inputs!$L$15:$L$25))/12),0)</f>
        <v/>
      </c>
      <c r="EQ35" s="961">
        <f>IFERROR(EP35*(1+INDEX(Inputs!$P$15:$P$25,MATCH('Cash Flows - Outlier'!EQ$2,Inputs!$L$15:$L$25))/12),0)</f>
        <v/>
      </c>
      <c r="ER35" s="961">
        <f>IFERROR(EQ35*(1+INDEX(Inputs!$P$15:$P$25,MATCH('Cash Flows - Outlier'!ER$2,Inputs!$L$15:$L$25))/12),0)</f>
        <v/>
      </c>
      <c r="ES35" s="961">
        <f>IFERROR(ER35*(1+INDEX(Inputs!$P$15:$P$25,MATCH('Cash Flows - Outlier'!ES$2,Inputs!$L$15:$L$25))/12),0)</f>
        <v/>
      </c>
      <c r="ET35" s="961">
        <f>IFERROR(ES35*(1+INDEX(Inputs!$P$15:$P$25,MATCH('Cash Flows - Outlier'!ET$2,Inputs!$L$15:$L$25))/12),0)</f>
        <v/>
      </c>
      <c r="EU35" s="961">
        <f>IFERROR(ET35*(1+INDEX(Inputs!$P$15:$P$25,MATCH('Cash Flows - Outlier'!EU$2,Inputs!$L$15:$L$25))/12),0)</f>
        <v/>
      </c>
      <c r="EV35" s="961">
        <f>IFERROR(EU35*(1+INDEX(Inputs!$P$15:$P$25,MATCH('Cash Flows - Outlier'!EV$2,Inputs!$L$15:$L$25))/12),0)</f>
        <v/>
      </c>
    </row>
    <row r="36" ht="15" customHeight="1" s="546">
      <c r="C36" s="970">
        <f>R36</f>
        <v/>
      </c>
      <c r="D36" s="986" t="n"/>
      <c r="E36" s="987">
        <f>Inputs!I38</f>
        <v/>
      </c>
      <c r="F36" s="988">
        <f>Inputs!J38</f>
        <v/>
      </c>
      <c r="G36" s="961">
        <f>SUMIFS($U36:$EW36,$U$2:$EW$2,G$2)</f>
        <v/>
      </c>
      <c r="H36" s="961">
        <f>SUMIFS($U36:$EW36,$U$2:$EW$2,H$2)</f>
        <v/>
      </c>
      <c r="I36" s="961">
        <f>SUMIFS($U36:$EW36,$U$2:$EW$2,I$2)</f>
        <v/>
      </c>
      <c r="J36" s="961">
        <f>SUMIFS($U36:$EW36,$U$2:$EW$2,J$2)</f>
        <v/>
      </c>
      <c r="K36" s="961">
        <f>SUMIFS($U36:$EW36,$U$2:$EW$2,K$2)</f>
        <v/>
      </c>
      <c r="L36" s="961">
        <f>SUMIFS($U36:$EW36,$U$2:$EW$2,L$2)</f>
        <v/>
      </c>
      <c r="M36" s="961">
        <f>SUMIFS($U36:$EW36,$U$2:$EW$2,M$2)</f>
        <v/>
      </c>
      <c r="N36" s="961">
        <f>SUMIFS($U36:$EW36,$U$2:$EW$2,N$2)</f>
        <v/>
      </c>
      <c r="O36" s="961">
        <f>SUMIFS($U36:$EW36,$U$2:$EW$2,O$2)</f>
        <v/>
      </c>
      <c r="P36" s="962">
        <f>SUMIFS($U36:$EW36,$U$2:$EW$2,P$2)</f>
        <v/>
      </c>
      <c r="R36" s="759">
        <f>Inputs!G38</f>
        <v/>
      </c>
      <c r="U36" s="961">
        <f>(Inputs!$J38*Units)/12</f>
        <v/>
      </c>
      <c r="V36" s="961">
        <f>IFERROR(U36*(1+INDEX(Inputs!$P$15:$P$25,MATCH('Cash Flows - Outlier'!V$2,Inputs!$L$15:$L$25))/12),0)</f>
        <v/>
      </c>
      <c r="W36" s="961">
        <f>IFERROR(V36*(1+INDEX(Inputs!$P$15:$P$25,MATCH('Cash Flows - Outlier'!W$2,Inputs!$L$15:$L$25))/12),0)</f>
        <v/>
      </c>
      <c r="X36" s="961">
        <f>IFERROR(W36*(1+INDEX(Inputs!$P$15:$P$25,MATCH('Cash Flows - Outlier'!X$2,Inputs!$L$15:$L$25))/12),0)</f>
        <v/>
      </c>
      <c r="Y36" s="961">
        <f>IFERROR(X36*(1+INDEX(Inputs!$P$15:$P$25,MATCH('Cash Flows - Outlier'!Y$2,Inputs!$L$15:$L$25))/12),0)</f>
        <v/>
      </c>
      <c r="Z36" s="961">
        <f>IFERROR(Y36*(1+INDEX(Inputs!$P$15:$P$25,MATCH('Cash Flows - Outlier'!Z$2,Inputs!$L$15:$L$25))/12),0)</f>
        <v/>
      </c>
      <c r="AA36" s="961">
        <f>IFERROR(Z36*(1+INDEX(Inputs!$P$15:$P$25,MATCH('Cash Flows - Outlier'!AA$2,Inputs!$L$15:$L$25))/12),0)</f>
        <v/>
      </c>
      <c r="AB36" s="961">
        <f>IFERROR(AA36*(1+INDEX(Inputs!$P$15:$P$25,MATCH('Cash Flows - Outlier'!AB$2,Inputs!$L$15:$L$25))/12),0)</f>
        <v/>
      </c>
      <c r="AC36" s="961">
        <f>IFERROR(AB36*(1+INDEX(Inputs!$P$15:$P$25,MATCH('Cash Flows - Outlier'!AC$2,Inputs!$L$15:$L$25))/12),0)</f>
        <v/>
      </c>
      <c r="AD36" s="961">
        <f>IFERROR(AC36*(1+INDEX(Inputs!$P$15:$P$25,MATCH('Cash Flows - Outlier'!AD$2,Inputs!$L$15:$L$25))/12),0)</f>
        <v/>
      </c>
      <c r="AE36" s="961">
        <f>IFERROR(AD36*(1+INDEX(Inputs!$P$15:$P$25,MATCH('Cash Flows - Outlier'!AE$2,Inputs!$L$15:$L$25))/12),0)</f>
        <v/>
      </c>
      <c r="AF36" s="961">
        <f>IFERROR(AE36*(1+INDEX(Inputs!$P$15:$P$25,MATCH('Cash Flows - Outlier'!AF$2,Inputs!$L$15:$L$25))/12),0)</f>
        <v/>
      </c>
      <c r="AG36" s="961">
        <f>IFERROR(AF36*(1+INDEX(Inputs!$P$15:$P$25,MATCH('Cash Flows - Outlier'!AG$2,Inputs!$L$15:$L$25))/12),0)</f>
        <v/>
      </c>
      <c r="AH36" s="961">
        <f>IFERROR(AG36*(1+INDEX(Inputs!$P$15:$P$25,MATCH('Cash Flows - Outlier'!AH$2,Inputs!$L$15:$L$25))/12),0)</f>
        <v/>
      </c>
      <c r="AI36" s="961">
        <f>IFERROR(AH36*(1+INDEX(Inputs!$P$15:$P$25,MATCH('Cash Flows - Outlier'!AI$2,Inputs!$L$15:$L$25))/12),0)</f>
        <v/>
      </c>
      <c r="AJ36" s="961">
        <f>IFERROR(AI36*(1+INDEX(Inputs!$P$15:$P$25,MATCH('Cash Flows - Outlier'!AJ$2,Inputs!$L$15:$L$25))/12),0)</f>
        <v/>
      </c>
      <c r="AK36" s="961">
        <f>IFERROR(AJ36*(1+INDEX(Inputs!$P$15:$P$25,MATCH('Cash Flows - Outlier'!AK$2,Inputs!$L$15:$L$25))/12),0)</f>
        <v/>
      </c>
      <c r="AL36" s="961">
        <f>IFERROR(AK36*(1+INDEX(Inputs!$P$15:$P$25,MATCH('Cash Flows - Outlier'!AL$2,Inputs!$L$15:$L$25))/12),0)</f>
        <v/>
      </c>
      <c r="AM36" s="961">
        <f>IFERROR(AL36*(1+INDEX(Inputs!$P$15:$P$25,MATCH('Cash Flows - Outlier'!AM$2,Inputs!$L$15:$L$25))/12),0)</f>
        <v/>
      </c>
      <c r="AN36" s="961">
        <f>IFERROR(AM36*(1+INDEX(Inputs!$P$15:$P$25,MATCH('Cash Flows - Outlier'!AN$2,Inputs!$L$15:$L$25))/12),0)</f>
        <v/>
      </c>
      <c r="AO36" s="961">
        <f>IFERROR(AN36*(1+INDEX(Inputs!$P$15:$P$25,MATCH('Cash Flows - Outlier'!AO$2,Inputs!$L$15:$L$25))/12),0)</f>
        <v/>
      </c>
      <c r="AP36" s="961">
        <f>IFERROR(AO36*(1+INDEX(Inputs!$P$15:$P$25,MATCH('Cash Flows - Outlier'!AP$2,Inputs!$L$15:$L$25))/12),0)</f>
        <v/>
      </c>
      <c r="AQ36" s="961">
        <f>IFERROR(AP36*(1+INDEX(Inputs!$P$15:$P$25,MATCH('Cash Flows - Outlier'!AQ$2,Inputs!$L$15:$L$25))/12),0)</f>
        <v/>
      </c>
      <c r="AR36" s="961">
        <f>IFERROR(AQ36*(1+INDEX(Inputs!$P$15:$P$25,MATCH('Cash Flows - Outlier'!AR$2,Inputs!$L$15:$L$25))/12),0)</f>
        <v/>
      </c>
      <c r="AS36" s="961">
        <f>IFERROR(AR36*(1+INDEX(Inputs!$P$15:$P$25,MATCH('Cash Flows - Outlier'!AS$2,Inputs!$L$15:$L$25))/12),0)</f>
        <v/>
      </c>
      <c r="AT36" s="961">
        <f>IFERROR(AS36*(1+INDEX(Inputs!$P$15:$P$25,MATCH('Cash Flows - Outlier'!AT$2,Inputs!$L$15:$L$25))/12),0)</f>
        <v/>
      </c>
      <c r="AU36" s="961">
        <f>IFERROR(AT36*(1+INDEX(Inputs!$P$15:$P$25,MATCH('Cash Flows - Outlier'!AU$2,Inputs!$L$15:$L$25))/12),0)</f>
        <v/>
      </c>
      <c r="AV36" s="961">
        <f>IFERROR(AU36*(1+INDEX(Inputs!$P$15:$P$25,MATCH('Cash Flows - Outlier'!AV$2,Inputs!$L$15:$L$25))/12),0)</f>
        <v/>
      </c>
      <c r="AW36" s="961">
        <f>IFERROR(AV36*(1+INDEX(Inputs!$P$15:$P$25,MATCH('Cash Flows - Outlier'!AW$2,Inputs!$L$15:$L$25))/12),0)</f>
        <v/>
      </c>
      <c r="AX36" s="961">
        <f>IFERROR(AW36*(1+INDEX(Inputs!$P$15:$P$25,MATCH('Cash Flows - Outlier'!AX$2,Inputs!$L$15:$L$25))/12),0)</f>
        <v/>
      </c>
      <c r="AY36" s="961">
        <f>IFERROR(AX36*(1+INDEX(Inputs!$P$15:$P$25,MATCH('Cash Flows - Outlier'!AY$2,Inputs!$L$15:$L$25))/12),0)</f>
        <v/>
      </c>
      <c r="AZ36" s="961">
        <f>IFERROR(AY36*(1+INDEX(Inputs!$P$15:$P$25,MATCH('Cash Flows - Outlier'!AZ$2,Inputs!$L$15:$L$25))/12),0)</f>
        <v/>
      </c>
      <c r="BA36" s="961">
        <f>IFERROR(AZ36*(1+INDEX(Inputs!$P$15:$P$25,MATCH('Cash Flows - Outlier'!BA$2,Inputs!$L$15:$L$25))/12),0)</f>
        <v/>
      </c>
      <c r="BB36" s="961">
        <f>IFERROR(BA36*(1+INDEX(Inputs!$P$15:$P$25,MATCH('Cash Flows - Outlier'!BB$2,Inputs!$L$15:$L$25))/12),0)</f>
        <v/>
      </c>
      <c r="BC36" s="961">
        <f>IFERROR(BB36*(1+INDEX(Inputs!$P$15:$P$25,MATCH('Cash Flows - Outlier'!BC$2,Inputs!$L$15:$L$25))/12),0)</f>
        <v/>
      </c>
      <c r="BD36" s="961">
        <f>IFERROR(BC36*(1+INDEX(Inputs!$P$15:$P$25,MATCH('Cash Flows - Outlier'!BD$2,Inputs!$L$15:$L$25))/12),0)</f>
        <v/>
      </c>
      <c r="BE36" s="961">
        <f>IFERROR(BD36*(1+INDEX(Inputs!$P$15:$P$25,MATCH('Cash Flows - Outlier'!BE$2,Inputs!$L$15:$L$25))/12),0)</f>
        <v/>
      </c>
      <c r="BF36" s="961">
        <f>IFERROR(BE36*(1+INDEX(Inputs!$P$15:$P$25,MATCH('Cash Flows - Outlier'!BF$2,Inputs!$L$15:$L$25))/12),0)</f>
        <v/>
      </c>
      <c r="BG36" s="961">
        <f>IFERROR(BF36*(1+INDEX(Inputs!$P$15:$P$25,MATCH('Cash Flows - Outlier'!BG$2,Inputs!$L$15:$L$25))/12),0)</f>
        <v/>
      </c>
      <c r="BH36" s="961">
        <f>IFERROR(BG36*(1+INDEX(Inputs!$P$15:$P$25,MATCH('Cash Flows - Outlier'!BH$2,Inputs!$L$15:$L$25))/12),0)</f>
        <v/>
      </c>
      <c r="BI36" s="961">
        <f>IFERROR(BH36*(1+INDEX(Inputs!$P$15:$P$25,MATCH('Cash Flows - Outlier'!BI$2,Inputs!$L$15:$L$25))/12),0)</f>
        <v/>
      </c>
      <c r="BJ36" s="961">
        <f>IFERROR(BI36*(1+INDEX(Inputs!$P$15:$P$25,MATCH('Cash Flows - Outlier'!BJ$2,Inputs!$L$15:$L$25))/12),0)</f>
        <v/>
      </c>
      <c r="BK36" s="961">
        <f>IFERROR(BJ36*(1+INDEX(Inputs!$P$15:$P$25,MATCH('Cash Flows - Outlier'!BK$2,Inputs!$L$15:$L$25))/12),0)</f>
        <v/>
      </c>
      <c r="BL36" s="961">
        <f>IFERROR(BK36*(1+INDEX(Inputs!$P$15:$P$25,MATCH('Cash Flows - Outlier'!BL$2,Inputs!$L$15:$L$25))/12),0)</f>
        <v/>
      </c>
      <c r="BM36" s="961">
        <f>IFERROR(BL36*(1+INDEX(Inputs!$P$15:$P$25,MATCH('Cash Flows - Outlier'!BM$2,Inputs!$L$15:$L$25))/12),0)</f>
        <v/>
      </c>
      <c r="BN36" s="961">
        <f>IFERROR(BM36*(1+INDEX(Inputs!$P$15:$P$25,MATCH('Cash Flows - Outlier'!BN$2,Inputs!$L$15:$L$25))/12),0)</f>
        <v/>
      </c>
      <c r="BO36" s="961">
        <f>IFERROR(BN36*(1+INDEX(Inputs!$P$15:$P$25,MATCH('Cash Flows - Outlier'!BO$2,Inputs!$L$15:$L$25))/12),0)</f>
        <v/>
      </c>
      <c r="BP36" s="961">
        <f>IFERROR(BO36*(1+INDEX(Inputs!$P$15:$P$25,MATCH('Cash Flows - Outlier'!BP$2,Inputs!$L$15:$L$25))/12),0)</f>
        <v/>
      </c>
      <c r="BQ36" s="961">
        <f>IFERROR(BP36*(1+INDEX(Inputs!$P$15:$P$25,MATCH('Cash Flows - Outlier'!BQ$2,Inputs!$L$15:$L$25))/12),0)</f>
        <v/>
      </c>
      <c r="BR36" s="961">
        <f>IFERROR(BQ36*(1+INDEX(Inputs!$P$15:$P$25,MATCH('Cash Flows - Outlier'!BR$2,Inputs!$L$15:$L$25))/12),0)</f>
        <v/>
      </c>
      <c r="BS36" s="961">
        <f>IFERROR(BR36*(1+INDEX(Inputs!$P$15:$P$25,MATCH('Cash Flows - Outlier'!BS$2,Inputs!$L$15:$L$25))/12),0)</f>
        <v/>
      </c>
      <c r="BT36" s="961">
        <f>IFERROR(BS36*(1+INDEX(Inputs!$P$15:$P$25,MATCH('Cash Flows - Outlier'!BT$2,Inputs!$L$15:$L$25))/12),0)</f>
        <v/>
      </c>
      <c r="BU36" s="961">
        <f>IFERROR(BT36*(1+INDEX(Inputs!$P$15:$P$25,MATCH('Cash Flows - Outlier'!BU$2,Inputs!$L$15:$L$25))/12),0)</f>
        <v/>
      </c>
      <c r="BV36" s="961">
        <f>IFERROR(BU36*(1+INDEX(Inputs!$P$15:$P$25,MATCH('Cash Flows - Outlier'!BV$2,Inputs!$L$15:$L$25))/12),0)</f>
        <v/>
      </c>
      <c r="BW36" s="961">
        <f>IFERROR(BV36*(1+INDEX(Inputs!$P$15:$P$25,MATCH('Cash Flows - Outlier'!BW$2,Inputs!$L$15:$L$25))/12),0)</f>
        <v/>
      </c>
      <c r="BX36" s="961">
        <f>IFERROR(BW36*(1+INDEX(Inputs!$P$15:$P$25,MATCH('Cash Flows - Outlier'!BX$2,Inputs!$L$15:$L$25))/12),0)</f>
        <v/>
      </c>
      <c r="BY36" s="961">
        <f>IFERROR(BX36*(1+INDEX(Inputs!$P$15:$P$25,MATCH('Cash Flows - Outlier'!BY$2,Inputs!$L$15:$L$25))/12),0)</f>
        <v/>
      </c>
      <c r="BZ36" s="961">
        <f>IFERROR(BY36*(1+INDEX(Inputs!$P$15:$P$25,MATCH('Cash Flows - Outlier'!BZ$2,Inputs!$L$15:$L$25))/12),0)</f>
        <v/>
      </c>
      <c r="CA36" s="961">
        <f>IFERROR(BZ36*(1+INDEX(Inputs!$P$15:$P$25,MATCH('Cash Flows - Outlier'!CA$2,Inputs!$L$15:$L$25))/12),0)</f>
        <v/>
      </c>
      <c r="CB36" s="961">
        <f>IFERROR(CA36*(1+INDEX(Inputs!$P$15:$P$25,MATCH('Cash Flows - Outlier'!CB$2,Inputs!$L$15:$L$25))/12),0)</f>
        <v/>
      </c>
      <c r="CC36" s="961">
        <f>IFERROR(CB36*(1+INDEX(Inputs!$P$15:$P$25,MATCH('Cash Flows - Outlier'!CC$2,Inputs!$L$15:$L$25))/12),0)</f>
        <v/>
      </c>
      <c r="CD36" s="961">
        <f>IFERROR(CC36*(1+INDEX(Inputs!$P$15:$P$25,MATCH('Cash Flows - Outlier'!CD$2,Inputs!$L$15:$L$25))/12),0)</f>
        <v/>
      </c>
      <c r="CE36" s="961">
        <f>IFERROR(CD36*(1+INDEX(Inputs!$P$15:$P$25,MATCH('Cash Flows - Outlier'!CE$2,Inputs!$L$15:$L$25))/12),0)</f>
        <v/>
      </c>
      <c r="CF36" s="961">
        <f>IFERROR(CE36*(1+INDEX(Inputs!$P$15:$P$25,MATCH('Cash Flows - Outlier'!CF$2,Inputs!$L$15:$L$25))/12),0)</f>
        <v/>
      </c>
      <c r="CG36" s="961">
        <f>IFERROR(CF36*(1+INDEX(Inputs!$P$15:$P$25,MATCH('Cash Flows - Outlier'!CG$2,Inputs!$L$15:$L$25))/12),0)</f>
        <v/>
      </c>
      <c r="CH36" s="961">
        <f>IFERROR(CG36*(1+INDEX(Inputs!$P$15:$P$25,MATCH('Cash Flows - Outlier'!CH$2,Inputs!$L$15:$L$25))/12),0)</f>
        <v/>
      </c>
      <c r="CI36" s="961">
        <f>IFERROR(CH36*(1+INDEX(Inputs!$P$15:$P$25,MATCH('Cash Flows - Outlier'!CI$2,Inputs!$L$15:$L$25))/12),0)</f>
        <v/>
      </c>
      <c r="CJ36" s="961">
        <f>IFERROR(CI36*(1+INDEX(Inputs!$P$15:$P$25,MATCH('Cash Flows - Outlier'!CJ$2,Inputs!$L$15:$L$25))/12),0)</f>
        <v/>
      </c>
      <c r="CK36" s="961">
        <f>IFERROR(CJ36*(1+INDEX(Inputs!$P$15:$P$25,MATCH('Cash Flows - Outlier'!CK$2,Inputs!$L$15:$L$25))/12),0)</f>
        <v/>
      </c>
      <c r="CL36" s="961">
        <f>IFERROR(CK36*(1+INDEX(Inputs!$P$15:$P$25,MATCH('Cash Flows - Outlier'!CL$2,Inputs!$L$15:$L$25))/12),0)</f>
        <v/>
      </c>
      <c r="CM36" s="961">
        <f>IFERROR(CL36*(1+INDEX(Inputs!$P$15:$P$25,MATCH('Cash Flows - Outlier'!CM$2,Inputs!$L$15:$L$25))/12),0)</f>
        <v/>
      </c>
      <c r="CN36" s="961">
        <f>IFERROR(CM36*(1+INDEX(Inputs!$P$15:$P$25,MATCH('Cash Flows - Outlier'!CN$2,Inputs!$L$15:$L$25))/12),0)</f>
        <v/>
      </c>
      <c r="CO36" s="961">
        <f>IFERROR(CN36*(1+INDEX(Inputs!$P$15:$P$25,MATCH('Cash Flows - Outlier'!CO$2,Inputs!$L$15:$L$25))/12),0)</f>
        <v/>
      </c>
      <c r="CP36" s="961">
        <f>IFERROR(CO36*(1+INDEX(Inputs!$P$15:$P$25,MATCH('Cash Flows - Outlier'!CP$2,Inputs!$L$15:$L$25))/12),0)</f>
        <v/>
      </c>
      <c r="CQ36" s="961">
        <f>IFERROR(CP36*(1+INDEX(Inputs!$P$15:$P$25,MATCH('Cash Flows - Outlier'!CQ$2,Inputs!$L$15:$L$25))/12),0)</f>
        <v/>
      </c>
      <c r="CR36" s="961">
        <f>IFERROR(CQ36*(1+INDEX(Inputs!$P$15:$P$25,MATCH('Cash Flows - Outlier'!CR$2,Inputs!$L$15:$L$25))/12),0)</f>
        <v/>
      </c>
      <c r="CS36" s="961">
        <f>IFERROR(CR36*(1+INDEX(Inputs!$P$15:$P$25,MATCH('Cash Flows - Outlier'!CS$2,Inputs!$L$15:$L$25))/12),0)</f>
        <v/>
      </c>
      <c r="CT36" s="961">
        <f>IFERROR(CS36*(1+INDEX(Inputs!$P$15:$P$25,MATCH('Cash Flows - Outlier'!CT$2,Inputs!$L$15:$L$25))/12),0)</f>
        <v/>
      </c>
      <c r="CU36" s="961">
        <f>IFERROR(CT36*(1+INDEX(Inputs!$P$15:$P$25,MATCH('Cash Flows - Outlier'!CU$2,Inputs!$L$15:$L$25))/12),0)</f>
        <v/>
      </c>
      <c r="CV36" s="961">
        <f>IFERROR(CU36*(1+INDEX(Inputs!$P$15:$P$25,MATCH('Cash Flows - Outlier'!CV$2,Inputs!$L$15:$L$25))/12),0)</f>
        <v/>
      </c>
      <c r="CW36" s="961">
        <f>IFERROR(CV36*(1+INDEX(Inputs!$P$15:$P$25,MATCH('Cash Flows - Outlier'!CW$2,Inputs!$L$15:$L$25))/12),0)</f>
        <v/>
      </c>
      <c r="CX36" s="961">
        <f>IFERROR(CW36*(1+INDEX(Inputs!$P$15:$P$25,MATCH('Cash Flows - Outlier'!CX$2,Inputs!$L$15:$L$25))/12),0)</f>
        <v/>
      </c>
      <c r="CY36" s="961">
        <f>IFERROR(CX36*(1+INDEX(Inputs!$P$15:$P$25,MATCH('Cash Flows - Outlier'!CY$2,Inputs!$L$15:$L$25))/12),0)</f>
        <v/>
      </c>
      <c r="CZ36" s="961">
        <f>IFERROR(CY36*(1+INDEX(Inputs!$P$15:$P$25,MATCH('Cash Flows - Outlier'!CZ$2,Inputs!$L$15:$L$25))/12),0)</f>
        <v/>
      </c>
      <c r="DA36" s="961">
        <f>IFERROR(CZ36*(1+INDEX(Inputs!$P$15:$P$25,MATCH('Cash Flows - Outlier'!DA$2,Inputs!$L$15:$L$25))/12),0)</f>
        <v/>
      </c>
      <c r="DB36" s="961">
        <f>IFERROR(DA36*(1+INDEX(Inputs!$P$15:$P$25,MATCH('Cash Flows - Outlier'!DB$2,Inputs!$L$15:$L$25))/12),0)</f>
        <v/>
      </c>
      <c r="DC36" s="961">
        <f>IFERROR(DB36*(1+INDEX(Inputs!$P$15:$P$25,MATCH('Cash Flows - Outlier'!DC$2,Inputs!$L$15:$L$25))/12),0)</f>
        <v/>
      </c>
      <c r="DD36" s="961">
        <f>IFERROR(DC36*(1+INDEX(Inputs!$P$15:$P$25,MATCH('Cash Flows - Outlier'!DD$2,Inputs!$L$15:$L$25))/12),0)</f>
        <v/>
      </c>
      <c r="DE36" s="961">
        <f>IFERROR(DD36*(1+INDEX(Inputs!$P$15:$P$25,MATCH('Cash Flows - Outlier'!DE$2,Inputs!$L$15:$L$25))/12),0)</f>
        <v/>
      </c>
      <c r="DF36" s="961">
        <f>IFERROR(DE36*(1+INDEX(Inputs!$P$15:$P$25,MATCH('Cash Flows - Outlier'!DF$2,Inputs!$L$15:$L$25))/12),0)</f>
        <v/>
      </c>
      <c r="DG36" s="961">
        <f>IFERROR(DF36*(1+INDEX(Inputs!$P$15:$P$25,MATCH('Cash Flows - Outlier'!DG$2,Inputs!$L$15:$L$25))/12),0)</f>
        <v/>
      </c>
      <c r="DH36" s="961">
        <f>IFERROR(DG36*(1+INDEX(Inputs!$P$15:$P$25,MATCH('Cash Flows - Outlier'!DH$2,Inputs!$L$15:$L$25))/12),0)</f>
        <v/>
      </c>
      <c r="DI36" s="961">
        <f>IFERROR(DH36*(1+INDEX(Inputs!$P$15:$P$25,MATCH('Cash Flows - Outlier'!DI$2,Inputs!$L$15:$L$25))/12),0)</f>
        <v/>
      </c>
      <c r="DJ36" s="961">
        <f>IFERROR(DI36*(1+INDEX(Inputs!$P$15:$P$25,MATCH('Cash Flows - Outlier'!DJ$2,Inputs!$L$15:$L$25))/12),0)</f>
        <v/>
      </c>
      <c r="DK36" s="961">
        <f>IFERROR(DJ36*(1+INDEX(Inputs!$P$15:$P$25,MATCH('Cash Flows - Outlier'!DK$2,Inputs!$L$15:$L$25))/12),0)</f>
        <v/>
      </c>
      <c r="DL36" s="961">
        <f>IFERROR(DK36*(1+INDEX(Inputs!$P$15:$P$25,MATCH('Cash Flows - Outlier'!DL$2,Inputs!$L$15:$L$25))/12),0)</f>
        <v/>
      </c>
      <c r="DM36" s="961">
        <f>IFERROR(DL36*(1+INDEX(Inputs!$P$15:$P$25,MATCH('Cash Flows - Outlier'!DM$2,Inputs!$L$15:$L$25))/12),0)</f>
        <v/>
      </c>
      <c r="DN36" s="961">
        <f>IFERROR(DM36*(1+INDEX(Inputs!$P$15:$P$25,MATCH('Cash Flows - Outlier'!DN$2,Inputs!$L$15:$L$25))/12),0)</f>
        <v/>
      </c>
      <c r="DO36" s="961">
        <f>IFERROR(DN36*(1+INDEX(Inputs!$P$15:$P$25,MATCH('Cash Flows - Outlier'!DO$2,Inputs!$L$15:$L$25))/12),0)</f>
        <v/>
      </c>
      <c r="DP36" s="961">
        <f>IFERROR(DO36*(1+INDEX(Inputs!$P$15:$P$25,MATCH('Cash Flows - Outlier'!DP$2,Inputs!$L$15:$L$25))/12),0)</f>
        <v/>
      </c>
      <c r="DQ36" s="961">
        <f>IFERROR(DP36*(1+INDEX(Inputs!$P$15:$P$25,MATCH('Cash Flows - Outlier'!DQ$2,Inputs!$L$15:$L$25))/12),0)</f>
        <v/>
      </c>
      <c r="DR36" s="961">
        <f>IFERROR(DQ36*(1+INDEX(Inputs!$P$15:$P$25,MATCH('Cash Flows - Outlier'!DR$2,Inputs!$L$15:$L$25))/12),0)</f>
        <v/>
      </c>
      <c r="DS36" s="961">
        <f>IFERROR(DR36*(1+INDEX(Inputs!$P$15:$P$25,MATCH('Cash Flows - Outlier'!DS$2,Inputs!$L$15:$L$25))/12),0)</f>
        <v/>
      </c>
      <c r="DT36" s="961">
        <f>IFERROR(DS36*(1+INDEX(Inputs!$P$15:$P$25,MATCH('Cash Flows - Outlier'!DT$2,Inputs!$L$15:$L$25))/12),0)</f>
        <v/>
      </c>
      <c r="DU36" s="961">
        <f>IFERROR(DT36*(1+INDEX(Inputs!$P$15:$P$25,MATCH('Cash Flows - Outlier'!DU$2,Inputs!$L$15:$L$25))/12),0)</f>
        <v/>
      </c>
      <c r="DV36" s="961">
        <f>IFERROR(DU36*(1+INDEX(Inputs!$P$15:$P$25,MATCH('Cash Flows - Outlier'!DV$2,Inputs!$L$15:$L$25))/12),0)</f>
        <v/>
      </c>
      <c r="DW36" s="961">
        <f>IFERROR(DV36*(1+INDEX(Inputs!$P$15:$P$25,MATCH('Cash Flows - Outlier'!DW$2,Inputs!$L$15:$L$25))/12),0)</f>
        <v/>
      </c>
      <c r="DX36" s="961">
        <f>IFERROR(DW36*(1+INDEX(Inputs!$P$15:$P$25,MATCH('Cash Flows - Outlier'!DX$2,Inputs!$L$15:$L$25))/12),0)</f>
        <v/>
      </c>
      <c r="DY36" s="961">
        <f>IFERROR(DX36*(1+INDEX(Inputs!$P$15:$P$25,MATCH('Cash Flows - Outlier'!DY$2,Inputs!$L$15:$L$25))/12),0)</f>
        <v/>
      </c>
      <c r="DZ36" s="961">
        <f>IFERROR(DY36*(1+INDEX(Inputs!$P$15:$P$25,MATCH('Cash Flows - Outlier'!DZ$2,Inputs!$L$15:$L$25))/12),0)</f>
        <v/>
      </c>
      <c r="EA36" s="961">
        <f>IFERROR(DZ36*(1+INDEX(Inputs!$P$15:$P$25,MATCH('Cash Flows - Outlier'!EA$2,Inputs!$L$15:$L$25))/12),0)</f>
        <v/>
      </c>
      <c r="EB36" s="961">
        <f>IFERROR(EA36*(1+INDEX(Inputs!$P$15:$P$25,MATCH('Cash Flows - Outlier'!EB$2,Inputs!$L$15:$L$25))/12),0)</f>
        <v/>
      </c>
      <c r="EC36" s="961">
        <f>IFERROR(EB36*(1+INDEX(Inputs!$P$15:$P$25,MATCH('Cash Flows - Outlier'!EC$2,Inputs!$L$15:$L$25))/12),0)</f>
        <v/>
      </c>
      <c r="ED36" s="961">
        <f>IFERROR(EC36*(1+INDEX(Inputs!$P$15:$P$25,MATCH('Cash Flows - Outlier'!ED$2,Inputs!$L$15:$L$25))/12),0)</f>
        <v/>
      </c>
      <c r="EE36" s="961">
        <f>IFERROR(ED36*(1+INDEX(Inputs!$P$15:$P$25,MATCH('Cash Flows - Outlier'!EE$2,Inputs!$L$15:$L$25))/12),0)</f>
        <v/>
      </c>
      <c r="EF36" s="961">
        <f>IFERROR(EE36*(1+INDEX(Inputs!$P$15:$P$25,MATCH('Cash Flows - Outlier'!EF$2,Inputs!$L$15:$L$25))/12),0)</f>
        <v/>
      </c>
      <c r="EG36" s="961">
        <f>IFERROR(EF36*(1+INDEX(Inputs!$P$15:$P$25,MATCH('Cash Flows - Outlier'!EG$2,Inputs!$L$15:$L$25))/12),0)</f>
        <v/>
      </c>
      <c r="EH36" s="961">
        <f>IFERROR(EG36*(1+INDEX(Inputs!$P$15:$P$25,MATCH('Cash Flows - Outlier'!EH$2,Inputs!$L$15:$L$25))/12),0)</f>
        <v/>
      </c>
      <c r="EI36" s="961">
        <f>IFERROR(EH36*(1+INDEX(Inputs!$P$15:$P$25,MATCH('Cash Flows - Outlier'!EI$2,Inputs!$L$15:$L$25))/12),0)</f>
        <v/>
      </c>
      <c r="EJ36" s="961">
        <f>IFERROR(EI36*(1+INDEX(Inputs!$P$15:$P$25,MATCH('Cash Flows - Outlier'!EJ$2,Inputs!$L$15:$L$25))/12),0)</f>
        <v/>
      </c>
      <c r="EK36" s="961">
        <f>IFERROR(EJ36*(1+INDEX(Inputs!$P$15:$P$25,MATCH('Cash Flows - Outlier'!EK$2,Inputs!$L$15:$L$25))/12),0)</f>
        <v/>
      </c>
      <c r="EL36" s="961">
        <f>IFERROR(EK36*(1+INDEX(Inputs!$P$15:$P$25,MATCH('Cash Flows - Outlier'!EL$2,Inputs!$L$15:$L$25))/12),0)</f>
        <v/>
      </c>
      <c r="EM36" s="961">
        <f>IFERROR(EL36*(1+INDEX(Inputs!$P$15:$P$25,MATCH('Cash Flows - Outlier'!EM$2,Inputs!$L$15:$L$25))/12),0)</f>
        <v/>
      </c>
      <c r="EN36" s="961">
        <f>IFERROR(EM36*(1+INDEX(Inputs!$P$15:$P$25,MATCH('Cash Flows - Outlier'!EN$2,Inputs!$L$15:$L$25))/12),0)</f>
        <v/>
      </c>
      <c r="EO36" s="961">
        <f>IFERROR(EN36*(1+INDEX(Inputs!$P$15:$P$25,MATCH('Cash Flows - Outlier'!EO$2,Inputs!$L$15:$L$25))/12),0)</f>
        <v/>
      </c>
      <c r="EP36" s="961">
        <f>IFERROR(EO36*(1+INDEX(Inputs!$P$15:$P$25,MATCH('Cash Flows - Outlier'!EP$2,Inputs!$L$15:$L$25))/12),0)</f>
        <v/>
      </c>
      <c r="EQ36" s="961">
        <f>IFERROR(EP36*(1+INDEX(Inputs!$P$15:$P$25,MATCH('Cash Flows - Outlier'!EQ$2,Inputs!$L$15:$L$25))/12),0)</f>
        <v/>
      </c>
      <c r="ER36" s="961">
        <f>IFERROR(EQ36*(1+INDEX(Inputs!$P$15:$P$25,MATCH('Cash Flows - Outlier'!ER$2,Inputs!$L$15:$L$25))/12),0)</f>
        <v/>
      </c>
      <c r="ES36" s="961">
        <f>IFERROR(ER36*(1+INDEX(Inputs!$P$15:$P$25,MATCH('Cash Flows - Outlier'!ES$2,Inputs!$L$15:$L$25))/12),0)</f>
        <v/>
      </c>
      <c r="ET36" s="961">
        <f>IFERROR(ES36*(1+INDEX(Inputs!$P$15:$P$25,MATCH('Cash Flows - Outlier'!ET$2,Inputs!$L$15:$L$25))/12),0)</f>
        <v/>
      </c>
      <c r="EU36" s="961">
        <f>IFERROR(ET36*(1+INDEX(Inputs!$P$15:$P$25,MATCH('Cash Flows - Outlier'!EU$2,Inputs!$L$15:$L$25))/12),0)</f>
        <v/>
      </c>
      <c r="EV36" s="961">
        <f>IFERROR(EU36*(1+INDEX(Inputs!$P$15:$P$25,MATCH('Cash Flows - Outlier'!EV$2,Inputs!$L$15:$L$25))/12),0)</f>
        <v/>
      </c>
    </row>
    <row r="37" ht="15" customHeight="1" s="546">
      <c r="C37" s="970">
        <f>R37</f>
        <v/>
      </c>
      <c r="D37" s="986" t="n"/>
      <c r="E37" s="987">
        <f>Inputs!I39</f>
        <v/>
      </c>
      <c r="F37" s="988">
        <f>Inputs!J39</f>
        <v/>
      </c>
      <c r="G37" s="961">
        <f>SUMIFS($U37:$EW37,$U$2:$EW$2,G$2)</f>
        <v/>
      </c>
      <c r="H37" s="961">
        <f>SUMIFS($U37:$EW37,$U$2:$EW$2,H$2)</f>
        <v/>
      </c>
      <c r="I37" s="961">
        <f>SUMIFS($U37:$EW37,$U$2:$EW$2,I$2)</f>
        <v/>
      </c>
      <c r="J37" s="961">
        <f>SUMIFS($U37:$EW37,$U$2:$EW$2,J$2)</f>
        <v/>
      </c>
      <c r="K37" s="961">
        <f>SUMIFS($U37:$EW37,$U$2:$EW$2,K$2)</f>
        <v/>
      </c>
      <c r="L37" s="961">
        <f>SUMIFS($U37:$EW37,$U$2:$EW$2,L$2)</f>
        <v/>
      </c>
      <c r="M37" s="961">
        <f>SUMIFS($U37:$EW37,$U$2:$EW$2,M$2)</f>
        <v/>
      </c>
      <c r="N37" s="961">
        <f>SUMIFS($U37:$EW37,$U$2:$EW$2,N$2)</f>
        <v/>
      </c>
      <c r="O37" s="961">
        <f>SUMIFS($U37:$EW37,$U$2:$EW$2,O$2)</f>
        <v/>
      </c>
      <c r="P37" s="962">
        <f>SUMIFS($U37:$EW37,$U$2:$EW$2,P$2)</f>
        <v/>
      </c>
      <c r="R37" s="759">
        <f>Inputs!G39</f>
        <v/>
      </c>
      <c r="U37" s="961">
        <f>(Inputs!$J39*Units)/12</f>
        <v/>
      </c>
      <c r="V37" s="961">
        <f>IFERROR(U37*(1+INDEX(Inputs!$P$15:$P$25,MATCH('Cash Flows - Outlier'!V$2,Inputs!$L$15:$L$25))/12),0)</f>
        <v/>
      </c>
      <c r="W37" s="961">
        <f>IFERROR(V37*(1+INDEX(Inputs!$P$15:$P$25,MATCH('Cash Flows - Outlier'!W$2,Inputs!$L$15:$L$25))/12),0)</f>
        <v/>
      </c>
      <c r="X37" s="961">
        <f>IFERROR(W37*(1+INDEX(Inputs!$P$15:$P$25,MATCH('Cash Flows - Outlier'!X$2,Inputs!$L$15:$L$25))/12),0)</f>
        <v/>
      </c>
      <c r="Y37" s="961">
        <f>IFERROR(X37*(1+INDEX(Inputs!$P$15:$P$25,MATCH('Cash Flows - Outlier'!Y$2,Inputs!$L$15:$L$25))/12),0)</f>
        <v/>
      </c>
      <c r="Z37" s="961">
        <f>IFERROR(Y37*(1+INDEX(Inputs!$P$15:$P$25,MATCH('Cash Flows - Outlier'!Z$2,Inputs!$L$15:$L$25))/12),0)</f>
        <v/>
      </c>
      <c r="AA37" s="961">
        <f>IFERROR(Z37*(1+INDEX(Inputs!$P$15:$P$25,MATCH('Cash Flows - Outlier'!AA$2,Inputs!$L$15:$L$25))/12),0)</f>
        <v/>
      </c>
      <c r="AB37" s="961">
        <f>IFERROR(AA37*(1+INDEX(Inputs!$P$15:$P$25,MATCH('Cash Flows - Outlier'!AB$2,Inputs!$L$15:$L$25))/12),0)</f>
        <v/>
      </c>
      <c r="AC37" s="961">
        <f>IFERROR(AB37*(1+INDEX(Inputs!$P$15:$P$25,MATCH('Cash Flows - Outlier'!AC$2,Inputs!$L$15:$L$25))/12),0)</f>
        <v/>
      </c>
      <c r="AD37" s="961">
        <f>IFERROR(AC37*(1+INDEX(Inputs!$P$15:$P$25,MATCH('Cash Flows - Outlier'!AD$2,Inputs!$L$15:$L$25))/12),0)</f>
        <v/>
      </c>
      <c r="AE37" s="961">
        <f>IFERROR(AD37*(1+INDEX(Inputs!$P$15:$P$25,MATCH('Cash Flows - Outlier'!AE$2,Inputs!$L$15:$L$25))/12),0)</f>
        <v/>
      </c>
      <c r="AF37" s="961">
        <f>IFERROR(AE37*(1+INDEX(Inputs!$P$15:$P$25,MATCH('Cash Flows - Outlier'!AF$2,Inputs!$L$15:$L$25))/12),0)</f>
        <v/>
      </c>
      <c r="AG37" s="961">
        <f>IFERROR(AF37*(1+INDEX(Inputs!$P$15:$P$25,MATCH('Cash Flows - Outlier'!AG$2,Inputs!$L$15:$L$25))/12),0)</f>
        <v/>
      </c>
      <c r="AH37" s="961">
        <f>IFERROR(AG37*(1+INDEX(Inputs!$P$15:$P$25,MATCH('Cash Flows - Outlier'!AH$2,Inputs!$L$15:$L$25))/12),0)</f>
        <v/>
      </c>
      <c r="AI37" s="961">
        <f>IFERROR(AH37*(1+INDEX(Inputs!$P$15:$P$25,MATCH('Cash Flows - Outlier'!AI$2,Inputs!$L$15:$L$25))/12),0)</f>
        <v/>
      </c>
      <c r="AJ37" s="961">
        <f>IFERROR(AI37*(1+INDEX(Inputs!$P$15:$P$25,MATCH('Cash Flows - Outlier'!AJ$2,Inputs!$L$15:$L$25))/12),0)</f>
        <v/>
      </c>
      <c r="AK37" s="961">
        <f>IFERROR(AJ37*(1+INDEX(Inputs!$P$15:$P$25,MATCH('Cash Flows - Outlier'!AK$2,Inputs!$L$15:$L$25))/12),0)</f>
        <v/>
      </c>
      <c r="AL37" s="961">
        <f>IFERROR(AK37*(1+INDEX(Inputs!$P$15:$P$25,MATCH('Cash Flows - Outlier'!AL$2,Inputs!$L$15:$L$25))/12),0)</f>
        <v/>
      </c>
      <c r="AM37" s="961">
        <f>IFERROR(AL37*(1+INDEX(Inputs!$P$15:$P$25,MATCH('Cash Flows - Outlier'!AM$2,Inputs!$L$15:$L$25))/12),0)</f>
        <v/>
      </c>
      <c r="AN37" s="961">
        <f>IFERROR(AM37*(1+INDEX(Inputs!$P$15:$P$25,MATCH('Cash Flows - Outlier'!AN$2,Inputs!$L$15:$L$25))/12),0)</f>
        <v/>
      </c>
      <c r="AO37" s="961">
        <f>IFERROR(AN37*(1+INDEX(Inputs!$P$15:$P$25,MATCH('Cash Flows - Outlier'!AO$2,Inputs!$L$15:$L$25))/12),0)</f>
        <v/>
      </c>
      <c r="AP37" s="961">
        <f>IFERROR(AO37*(1+INDEX(Inputs!$P$15:$P$25,MATCH('Cash Flows - Outlier'!AP$2,Inputs!$L$15:$L$25))/12),0)</f>
        <v/>
      </c>
      <c r="AQ37" s="961">
        <f>IFERROR(AP37*(1+INDEX(Inputs!$P$15:$P$25,MATCH('Cash Flows - Outlier'!AQ$2,Inputs!$L$15:$L$25))/12),0)</f>
        <v/>
      </c>
      <c r="AR37" s="961">
        <f>IFERROR(AQ37*(1+INDEX(Inputs!$P$15:$P$25,MATCH('Cash Flows - Outlier'!AR$2,Inputs!$L$15:$L$25))/12),0)</f>
        <v/>
      </c>
      <c r="AS37" s="961">
        <f>IFERROR(AR37*(1+INDEX(Inputs!$P$15:$P$25,MATCH('Cash Flows - Outlier'!AS$2,Inputs!$L$15:$L$25))/12),0)</f>
        <v/>
      </c>
      <c r="AT37" s="961">
        <f>IFERROR(AS37*(1+INDEX(Inputs!$P$15:$P$25,MATCH('Cash Flows - Outlier'!AT$2,Inputs!$L$15:$L$25))/12),0)</f>
        <v/>
      </c>
      <c r="AU37" s="961">
        <f>IFERROR(AT37*(1+INDEX(Inputs!$P$15:$P$25,MATCH('Cash Flows - Outlier'!AU$2,Inputs!$L$15:$L$25))/12),0)</f>
        <v/>
      </c>
      <c r="AV37" s="961">
        <f>IFERROR(AU37*(1+INDEX(Inputs!$P$15:$P$25,MATCH('Cash Flows - Outlier'!AV$2,Inputs!$L$15:$L$25))/12),0)</f>
        <v/>
      </c>
      <c r="AW37" s="961">
        <f>IFERROR(AV37*(1+INDEX(Inputs!$P$15:$P$25,MATCH('Cash Flows - Outlier'!AW$2,Inputs!$L$15:$L$25))/12),0)</f>
        <v/>
      </c>
      <c r="AX37" s="961">
        <f>IFERROR(AW37*(1+INDEX(Inputs!$P$15:$P$25,MATCH('Cash Flows - Outlier'!AX$2,Inputs!$L$15:$L$25))/12),0)</f>
        <v/>
      </c>
      <c r="AY37" s="961">
        <f>IFERROR(AX37*(1+INDEX(Inputs!$P$15:$P$25,MATCH('Cash Flows - Outlier'!AY$2,Inputs!$L$15:$L$25))/12),0)</f>
        <v/>
      </c>
      <c r="AZ37" s="961">
        <f>IFERROR(AY37*(1+INDEX(Inputs!$P$15:$P$25,MATCH('Cash Flows - Outlier'!AZ$2,Inputs!$L$15:$L$25))/12),0)</f>
        <v/>
      </c>
      <c r="BA37" s="961">
        <f>IFERROR(AZ37*(1+INDEX(Inputs!$P$15:$P$25,MATCH('Cash Flows - Outlier'!BA$2,Inputs!$L$15:$L$25))/12),0)</f>
        <v/>
      </c>
      <c r="BB37" s="961">
        <f>IFERROR(BA37*(1+INDEX(Inputs!$P$15:$P$25,MATCH('Cash Flows - Outlier'!BB$2,Inputs!$L$15:$L$25))/12),0)</f>
        <v/>
      </c>
      <c r="BC37" s="961">
        <f>IFERROR(BB37*(1+INDEX(Inputs!$P$15:$P$25,MATCH('Cash Flows - Outlier'!BC$2,Inputs!$L$15:$L$25))/12),0)</f>
        <v/>
      </c>
      <c r="BD37" s="961">
        <f>IFERROR(BC37*(1+INDEX(Inputs!$P$15:$P$25,MATCH('Cash Flows - Outlier'!BD$2,Inputs!$L$15:$L$25))/12),0)</f>
        <v/>
      </c>
      <c r="BE37" s="961">
        <f>IFERROR(BD37*(1+INDEX(Inputs!$P$15:$P$25,MATCH('Cash Flows - Outlier'!BE$2,Inputs!$L$15:$L$25))/12),0)</f>
        <v/>
      </c>
      <c r="BF37" s="961">
        <f>IFERROR(BE37*(1+INDEX(Inputs!$P$15:$P$25,MATCH('Cash Flows - Outlier'!BF$2,Inputs!$L$15:$L$25))/12),0)</f>
        <v/>
      </c>
      <c r="BG37" s="961">
        <f>IFERROR(BF37*(1+INDEX(Inputs!$P$15:$P$25,MATCH('Cash Flows - Outlier'!BG$2,Inputs!$L$15:$L$25))/12),0)</f>
        <v/>
      </c>
      <c r="BH37" s="961">
        <f>IFERROR(BG37*(1+INDEX(Inputs!$P$15:$P$25,MATCH('Cash Flows - Outlier'!BH$2,Inputs!$L$15:$L$25))/12),0)</f>
        <v/>
      </c>
      <c r="BI37" s="961">
        <f>IFERROR(BH37*(1+INDEX(Inputs!$P$15:$P$25,MATCH('Cash Flows - Outlier'!BI$2,Inputs!$L$15:$L$25))/12),0)</f>
        <v/>
      </c>
      <c r="BJ37" s="961">
        <f>IFERROR(BI37*(1+INDEX(Inputs!$P$15:$P$25,MATCH('Cash Flows - Outlier'!BJ$2,Inputs!$L$15:$L$25))/12),0)</f>
        <v/>
      </c>
      <c r="BK37" s="961">
        <f>IFERROR(BJ37*(1+INDEX(Inputs!$P$15:$P$25,MATCH('Cash Flows - Outlier'!BK$2,Inputs!$L$15:$L$25))/12),0)</f>
        <v/>
      </c>
      <c r="BL37" s="961">
        <f>IFERROR(BK37*(1+INDEX(Inputs!$P$15:$P$25,MATCH('Cash Flows - Outlier'!BL$2,Inputs!$L$15:$L$25))/12),0)</f>
        <v/>
      </c>
      <c r="BM37" s="961">
        <f>IFERROR(BL37*(1+INDEX(Inputs!$P$15:$P$25,MATCH('Cash Flows - Outlier'!BM$2,Inputs!$L$15:$L$25))/12),0)</f>
        <v/>
      </c>
      <c r="BN37" s="961">
        <f>IFERROR(BM37*(1+INDEX(Inputs!$P$15:$P$25,MATCH('Cash Flows - Outlier'!BN$2,Inputs!$L$15:$L$25))/12),0)</f>
        <v/>
      </c>
      <c r="BO37" s="961">
        <f>IFERROR(BN37*(1+INDEX(Inputs!$P$15:$P$25,MATCH('Cash Flows - Outlier'!BO$2,Inputs!$L$15:$L$25))/12),0)</f>
        <v/>
      </c>
      <c r="BP37" s="961">
        <f>IFERROR(BO37*(1+INDEX(Inputs!$P$15:$P$25,MATCH('Cash Flows - Outlier'!BP$2,Inputs!$L$15:$L$25))/12),0)</f>
        <v/>
      </c>
      <c r="BQ37" s="961">
        <f>IFERROR(BP37*(1+INDEX(Inputs!$P$15:$P$25,MATCH('Cash Flows - Outlier'!BQ$2,Inputs!$L$15:$L$25))/12),0)</f>
        <v/>
      </c>
      <c r="BR37" s="961">
        <f>IFERROR(BQ37*(1+INDEX(Inputs!$P$15:$P$25,MATCH('Cash Flows - Outlier'!BR$2,Inputs!$L$15:$L$25))/12),0)</f>
        <v/>
      </c>
      <c r="BS37" s="961">
        <f>IFERROR(BR37*(1+INDEX(Inputs!$P$15:$P$25,MATCH('Cash Flows - Outlier'!BS$2,Inputs!$L$15:$L$25))/12),0)</f>
        <v/>
      </c>
      <c r="BT37" s="961">
        <f>IFERROR(BS37*(1+INDEX(Inputs!$P$15:$P$25,MATCH('Cash Flows - Outlier'!BT$2,Inputs!$L$15:$L$25))/12),0)</f>
        <v/>
      </c>
      <c r="BU37" s="961">
        <f>IFERROR(BT37*(1+INDEX(Inputs!$P$15:$P$25,MATCH('Cash Flows - Outlier'!BU$2,Inputs!$L$15:$L$25))/12),0)</f>
        <v/>
      </c>
      <c r="BV37" s="961">
        <f>IFERROR(BU37*(1+INDEX(Inputs!$P$15:$P$25,MATCH('Cash Flows - Outlier'!BV$2,Inputs!$L$15:$L$25))/12),0)</f>
        <v/>
      </c>
      <c r="BW37" s="961">
        <f>IFERROR(BV37*(1+INDEX(Inputs!$P$15:$P$25,MATCH('Cash Flows - Outlier'!BW$2,Inputs!$L$15:$L$25))/12),0)</f>
        <v/>
      </c>
      <c r="BX37" s="961">
        <f>IFERROR(BW37*(1+INDEX(Inputs!$P$15:$P$25,MATCH('Cash Flows - Outlier'!BX$2,Inputs!$L$15:$L$25))/12),0)</f>
        <v/>
      </c>
      <c r="BY37" s="961">
        <f>IFERROR(BX37*(1+INDEX(Inputs!$P$15:$P$25,MATCH('Cash Flows - Outlier'!BY$2,Inputs!$L$15:$L$25))/12),0)</f>
        <v/>
      </c>
      <c r="BZ37" s="961">
        <f>IFERROR(BY37*(1+INDEX(Inputs!$P$15:$P$25,MATCH('Cash Flows - Outlier'!BZ$2,Inputs!$L$15:$L$25))/12),0)</f>
        <v/>
      </c>
      <c r="CA37" s="961">
        <f>IFERROR(BZ37*(1+INDEX(Inputs!$P$15:$P$25,MATCH('Cash Flows - Outlier'!CA$2,Inputs!$L$15:$L$25))/12),0)</f>
        <v/>
      </c>
      <c r="CB37" s="961">
        <f>IFERROR(CA37*(1+INDEX(Inputs!$P$15:$P$25,MATCH('Cash Flows - Outlier'!CB$2,Inputs!$L$15:$L$25))/12),0)</f>
        <v/>
      </c>
      <c r="CC37" s="961">
        <f>IFERROR(CB37*(1+INDEX(Inputs!$P$15:$P$25,MATCH('Cash Flows - Outlier'!CC$2,Inputs!$L$15:$L$25))/12),0)</f>
        <v/>
      </c>
      <c r="CD37" s="961">
        <f>IFERROR(CC37*(1+INDEX(Inputs!$P$15:$P$25,MATCH('Cash Flows - Outlier'!CD$2,Inputs!$L$15:$L$25))/12),0)</f>
        <v/>
      </c>
      <c r="CE37" s="961">
        <f>IFERROR(CD37*(1+INDEX(Inputs!$P$15:$P$25,MATCH('Cash Flows - Outlier'!CE$2,Inputs!$L$15:$L$25))/12),0)</f>
        <v/>
      </c>
      <c r="CF37" s="961">
        <f>IFERROR(CE37*(1+INDEX(Inputs!$P$15:$P$25,MATCH('Cash Flows - Outlier'!CF$2,Inputs!$L$15:$L$25))/12),0)</f>
        <v/>
      </c>
      <c r="CG37" s="961">
        <f>IFERROR(CF37*(1+INDEX(Inputs!$P$15:$P$25,MATCH('Cash Flows - Outlier'!CG$2,Inputs!$L$15:$L$25))/12),0)</f>
        <v/>
      </c>
      <c r="CH37" s="961">
        <f>IFERROR(CG37*(1+INDEX(Inputs!$P$15:$P$25,MATCH('Cash Flows - Outlier'!CH$2,Inputs!$L$15:$L$25))/12),0)</f>
        <v/>
      </c>
      <c r="CI37" s="961">
        <f>IFERROR(CH37*(1+INDEX(Inputs!$P$15:$P$25,MATCH('Cash Flows - Outlier'!CI$2,Inputs!$L$15:$L$25))/12),0)</f>
        <v/>
      </c>
      <c r="CJ37" s="961">
        <f>IFERROR(CI37*(1+INDEX(Inputs!$P$15:$P$25,MATCH('Cash Flows - Outlier'!CJ$2,Inputs!$L$15:$L$25))/12),0)</f>
        <v/>
      </c>
      <c r="CK37" s="961">
        <f>IFERROR(CJ37*(1+INDEX(Inputs!$P$15:$P$25,MATCH('Cash Flows - Outlier'!CK$2,Inputs!$L$15:$L$25))/12),0)</f>
        <v/>
      </c>
      <c r="CL37" s="961">
        <f>IFERROR(CK37*(1+INDEX(Inputs!$P$15:$P$25,MATCH('Cash Flows - Outlier'!CL$2,Inputs!$L$15:$L$25))/12),0)</f>
        <v/>
      </c>
      <c r="CM37" s="961">
        <f>IFERROR(CL37*(1+INDEX(Inputs!$P$15:$P$25,MATCH('Cash Flows - Outlier'!CM$2,Inputs!$L$15:$L$25))/12),0)</f>
        <v/>
      </c>
      <c r="CN37" s="961">
        <f>IFERROR(CM37*(1+INDEX(Inputs!$P$15:$P$25,MATCH('Cash Flows - Outlier'!CN$2,Inputs!$L$15:$L$25))/12),0)</f>
        <v/>
      </c>
      <c r="CO37" s="961">
        <f>IFERROR(CN37*(1+INDEX(Inputs!$P$15:$P$25,MATCH('Cash Flows - Outlier'!CO$2,Inputs!$L$15:$L$25))/12),0)</f>
        <v/>
      </c>
      <c r="CP37" s="961">
        <f>IFERROR(CO37*(1+INDEX(Inputs!$P$15:$P$25,MATCH('Cash Flows - Outlier'!CP$2,Inputs!$L$15:$L$25))/12),0)</f>
        <v/>
      </c>
      <c r="CQ37" s="961">
        <f>IFERROR(CP37*(1+INDEX(Inputs!$P$15:$P$25,MATCH('Cash Flows - Outlier'!CQ$2,Inputs!$L$15:$L$25))/12),0)</f>
        <v/>
      </c>
      <c r="CR37" s="961">
        <f>IFERROR(CQ37*(1+INDEX(Inputs!$P$15:$P$25,MATCH('Cash Flows - Outlier'!CR$2,Inputs!$L$15:$L$25))/12),0)</f>
        <v/>
      </c>
      <c r="CS37" s="961">
        <f>IFERROR(CR37*(1+INDEX(Inputs!$P$15:$P$25,MATCH('Cash Flows - Outlier'!CS$2,Inputs!$L$15:$L$25))/12),0)</f>
        <v/>
      </c>
      <c r="CT37" s="961">
        <f>IFERROR(CS37*(1+INDEX(Inputs!$P$15:$P$25,MATCH('Cash Flows - Outlier'!CT$2,Inputs!$L$15:$L$25))/12),0)</f>
        <v/>
      </c>
      <c r="CU37" s="961">
        <f>IFERROR(CT37*(1+INDEX(Inputs!$P$15:$P$25,MATCH('Cash Flows - Outlier'!CU$2,Inputs!$L$15:$L$25))/12),0)</f>
        <v/>
      </c>
      <c r="CV37" s="961">
        <f>IFERROR(CU37*(1+INDEX(Inputs!$P$15:$P$25,MATCH('Cash Flows - Outlier'!CV$2,Inputs!$L$15:$L$25))/12),0)</f>
        <v/>
      </c>
      <c r="CW37" s="961">
        <f>IFERROR(CV37*(1+INDEX(Inputs!$P$15:$P$25,MATCH('Cash Flows - Outlier'!CW$2,Inputs!$L$15:$L$25))/12),0)</f>
        <v/>
      </c>
      <c r="CX37" s="961">
        <f>IFERROR(CW37*(1+INDEX(Inputs!$P$15:$P$25,MATCH('Cash Flows - Outlier'!CX$2,Inputs!$L$15:$L$25))/12),0)</f>
        <v/>
      </c>
      <c r="CY37" s="961">
        <f>IFERROR(CX37*(1+INDEX(Inputs!$P$15:$P$25,MATCH('Cash Flows - Outlier'!CY$2,Inputs!$L$15:$L$25))/12),0)</f>
        <v/>
      </c>
      <c r="CZ37" s="961">
        <f>IFERROR(CY37*(1+INDEX(Inputs!$P$15:$P$25,MATCH('Cash Flows - Outlier'!CZ$2,Inputs!$L$15:$L$25))/12),0)</f>
        <v/>
      </c>
      <c r="DA37" s="961">
        <f>IFERROR(CZ37*(1+INDEX(Inputs!$P$15:$P$25,MATCH('Cash Flows - Outlier'!DA$2,Inputs!$L$15:$L$25))/12),0)</f>
        <v/>
      </c>
      <c r="DB37" s="961">
        <f>IFERROR(DA37*(1+INDEX(Inputs!$P$15:$P$25,MATCH('Cash Flows - Outlier'!DB$2,Inputs!$L$15:$L$25))/12),0)</f>
        <v/>
      </c>
      <c r="DC37" s="961">
        <f>IFERROR(DB37*(1+INDEX(Inputs!$P$15:$P$25,MATCH('Cash Flows - Outlier'!DC$2,Inputs!$L$15:$L$25))/12),0)</f>
        <v/>
      </c>
      <c r="DD37" s="961">
        <f>IFERROR(DC37*(1+INDEX(Inputs!$P$15:$P$25,MATCH('Cash Flows - Outlier'!DD$2,Inputs!$L$15:$L$25))/12),0)</f>
        <v/>
      </c>
      <c r="DE37" s="961">
        <f>IFERROR(DD37*(1+INDEX(Inputs!$P$15:$P$25,MATCH('Cash Flows - Outlier'!DE$2,Inputs!$L$15:$L$25))/12),0)</f>
        <v/>
      </c>
      <c r="DF37" s="961">
        <f>IFERROR(DE37*(1+INDEX(Inputs!$P$15:$P$25,MATCH('Cash Flows - Outlier'!DF$2,Inputs!$L$15:$L$25))/12),0)</f>
        <v/>
      </c>
      <c r="DG37" s="961">
        <f>IFERROR(DF37*(1+INDEX(Inputs!$P$15:$P$25,MATCH('Cash Flows - Outlier'!DG$2,Inputs!$L$15:$L$25))/12),0)</f>
        <v/>
      </c>
      <c r="DH37" s="961">
        <f>IFERROR(DG37*(1+INDEX(Inputs!$P$15:$P$25,MATCH('Cash Flows - Outlier'!DH$2,Inputs!$L$15:$L$25))/12),0)</f>
        <v/>
      </c>
      <c r="DI37" s="961">
        <f>IFERROR(DH37*(1+INDEX(Inputs!$P$15:$P$25,MATCH('Cash Flows - Outlier'!DI$2,Inputs!$L$15:$L$25))/12),0)</f>
        <v/>
      </c>
      <c r="DJ37" s="961">
        <f>IFERROR(DI37*(1+INDEX(Inputs!$P$15:$P$25,MATCH('Cash Flows - Outlier'!DJ$2,Inputs!$L$15:$L$25))/12),0)</f>
        <v/>
      </c>
      <c r="DK37" s="961">
        <f>IFERROR(DJ37*(1+INDEX(Inputs!$P$15:$P$25,MATCH('Cash Flows - Outlier'!DK$2,Inputs!$L$15:$L$25))/12),0)</f>
        <v/>
      </c>
      <c r="DL37" s="961">
        <f>IFERROR(DK37*(1+INDEX(Inputs!$P$15:$P$25,MATCH('Cash Flows - Outlier'!DL$2,Inputs!$L$15:$L$25))/12),0)</f>
        <v/>
      </c>
      <c r="DM37" s="961">
        <f>IFERROR(DL37*(1+INDEX(Inputs!$P$15:$P$25,MATCH('Cash Flows - Outlier'!DM$2,Inputs!$L$15:$L$25))/12),0)</f>
        <v/>
      </c>
      <c r="DN37" s="961">
        <f>IFERROR(DM37*(1+INDEX(Inputs!$P$15:$P$25,MATCH('Cash Flows - Outlier'!DN$2,Inputs!$L$15:$L$25))/12),0)</f>
        <v/>
      </c>
      <c r="DO37" s="961">
        <f>IFERROR(DN37*(1+INDEX(Inputs!$P$15:$P$25,MATCH('Cash Flows - Outlier'!DO$2,Inputs!$L$15:$L$25))/12),0)</f>
        <v/>
      </c>
      <c r="DP37" s="961">
        <f>IFERROR(DO37*(1+INDEX(Inputs!$P$15:$P$25,MATCH('Cash Flows - Outlier'!DP$2,Inputs!$L$15:$L$25))/12),0)</f>
        <v/>
      </c>
      <c r="DQ37" s="961">
        <f>IFERROR(DP37*(1+INDEX(Inputs!$P$15:$P$25,MATCH('Cash Flows - Outlier'!DQ$2,Inputs!$L$15:$L$25))/12),0)</f>
        <v/>
      </c>
      <c r="DR37" s="961">
        <f>IFERROR(DQ37*(1+INDEX(Inputs!$P$15:$P$25,MATCH('Cash Flows - Outlier'!DR$2,Inputs!$L$15:$L$25))/12),0)</f>
        <v/>
      </c>
      <c r="DS37" s="961">
        <f>IFERROR(DR37*(1+INDEX(Inputs!$P$15:$P$25,MATCH('Cash Flows - Outlier'!DS$2,Inputs!$L$15:$L$25))/12),0)</f>
        <v/>
      </c>
      <c r="DT37" s="961">
        <f>IFERROR(DS37*(1+INDEX(Inputs!$P$15:$P$25,MATCH('Cash Flows - Outlier'!DT$2,Inputs!$L$15:$L$25))/12),0)</f>
        <v/>
      </c>
      <c r="DU37" s="961">
        <f>IFERROR(DT37*(1+INDEX(Inputs!$P$15:$P$25,MATCH('Cash Flows - Outlier'!DU$2,Inputs!$L$15:$L$25))/12),0)</f>
        <v/>
      </c>
      <c r="DV37" s="961">
        <f>IFERROR(DU37*(1+INDEX(Inputs!$P$15:$P$25,MATCH('Cash Flows - Outlier'!DV$2,Inputs!$L$15:$L$25))/12),0)</f>
        <v/>
      </c>
      <c r="DW37" s="961">
        <f>IFERROR(DV37*(1+INDEX(Inputs!$P$15:$P$25,MATCH('Cash Flows - Outlier'!DW$2,Inputs!$L$15:$L$25))/12),0)</f>
        <v/>
      </c>
      <c r="DX37" s="961">
        <f>IFERROR(DW37*(1+INDEX(Inputs!$P$15:$P$25,MATCH('Cash Flows - Outlier'!DX$2,Inputs!$L$15:$L$25))/12),0)</f>
        <v/>
      </c>
      <c r="DY37" s="961">
        <f>IFERROR(DX37*(1+INDEX(Inputs!$P$15:$P$25,MATCH('Cash Flows - Outlier'!DY$2,Inputs!$L$15:$L$25))/12),0)</f>
        <v/>
      </c>
      <c r="DZ37" s="961">
        <f>IFERROR(DY37*(1+INDEX(Inputs!$P$15:$P$25,MATCH('Cash Flows - Outlier'!DZ$2,Inputs!$L$15:$L$25))/12),0)</f>
        <v/>
      </c>
      <c r="EA37" s="961">
        <f>IFERROR(DZ37*(1+INDEX(Inputs!$P$15:$P$25,MATCH('Cash Flows - Outlier'!EA$2,Inputs!$L$15:$L$25))/12),0)</f>
        <v/>
      </c>
      <c r="EB37" s="961">
        <f>IFERROR(EA37*(1+INDEX(Inputs!$P$15:$P$25,MATCH('Cash Flows - Outlier'!EB$2,Inputs!$L$15:$L$25))/12),0)</f>
        <v/>
      </c>
      <c r="EC37" s="961">
        <f>IFERROR(EB37*(1+INDEX(Inputs!$P$15:$P$25,MATCH('Cash Flows - Outlier'!EC$2,Inputs!$L$15:$L$25))/12),0)</f>
        <v/>
      </c>
      <c r="ED37" s="961">
        <f>IFERROR(EC37*(1+INDEX(Inputs!$P$15:$P$25,MATCH('Cash Flows - Outlier'!ED$2,Inputs!$L$15:$L$25))/12),0)</f>
        <v/>
      </c>
      <c r="EE37" s="961">
        <f>IFERROR(ED37*(1+INDEX(Inputs!$P$15:$P$25,MATCH('Cash Flows - Outlier'!EE$2,Inputs!$L$15:$L$25))/12),0)</f>
        <v/>
      </c>
      <c r="EF37" s="961">
        <f>IFERROR(EE37*(1+INDEX(Inputs!$P$15:$P$25,MATCH('Cash Flows - Outlier'!EF$2,Inputs!$L$15:$L$25))/12),0)</f>
        <v/>
      </c>
      <c r="EG37" s="961">
        <f>IFERROR(EF37*(1+INDEX(Inputs!$P$15:$P$25,MATCH('Cash Flows - Outlier'!EG$2,Inputs!$L$15:$L$25))/12),0)</f>
        <v/>
      </c>
      <c r="EH37" s="961">
        <f>IFERROR(EG37*(1+INDEX(Inputs!$P$15:$P$25,MATCH('Cash Flows - Outlier'!EH$2,Inputs!$L$15:$L$25))/12),0)</f>
        <v/>
      </c>
      <c r="EI37" s="961">
        <f>IFERROR(EH37*(1+INDEX(Inputs!$P$15:$P$25,MATCH('Cash Flows - Outlier'!EI$2,Inputs!$L$15:$L$25))/12),0)</f>
        <v/>
      </c>
      <c r="EJ37" s="961">
        <f>IFERROR(EI37*(1+INDEX(Inputs!$P$15:$P$25,MATCH('Cash Flows - Outlier'!EJ$2,Inputs!$L$15:$L$25))/12),0)</f>
        <v/>
      </c>
      <c r="EK37" s="961">
        <f>IFERROR(EJ37*(1+INDEX(Inputs!$P$15:$P$25,MATCH('Cash Flows - Outlier'!EK$2,Inputs!$L$15:$L$25))/12),0)</f>
        <v/>
      </c>
      <c r="EL37" s="961">
        <f>IFERROR(EK37*(1+INDEX(Inputs!$P$15:$P$25,MATCH('Cash Flows - Outlier'!EL$2,Inputs!$L$15:$L$25))/12),0)</f>
        <v/>
      </c>
      <c r="EM37" s="961">
        <f>IFERROR(EL37*(1+INDEX(Inputs!$P$15:$P$25,MATCH('Cash Flows - Outlier'!EM$2,Inputs!$L$15:$L$25))/12),0)</f>
        <v/>
      </c>
      <c r="EN37" s="961">
        <f>IFERROR(EM37*(1+INDEX(Inputs!$P$15:$P$25,MATCH('Cash Flows - Outlier'!EN$2,Inputs!$L$15:$L$25))/12),0)</f>
        <v/>
      </c>
      <c r="EO37" s="961">
        <f>IFERROR(EN37*(1+INDEX(Inputs!$P$15:$P$25,MATCH('Cash Flows - Outlier'!EO$2,Inputs!$L$15:$L$25))/12),0)</f>
        <v/>
      </c>
      <c r="EP37" s="961">
        <f>IFERROR(EO37*(1+INDEX(Inputs!$P$15:$P$25,MATCH('Cash Flows - Outlier'!EP$2,Inputs!$L$15:$L$25))/12),0)</f>
        <v/>
      </c>
      <c r="EQ37" s="961">
        <f>IFERROR(EP37*(1+INDEX(Inputs!$P$15:$P$25,MATCH('Cash Flows - Outlier'!EQ$2,Inputs!$L$15:$L$25))/12),0)</f>
        <v/>
      </c>
      <c r="ER37" s="961">
        <f>IFERROR(EQ37*(1+INDEX(Inputs!$P$15:$P$25,MATCH('Cash Flows - Outlier'!ER$2,Inputs!$L$15:$L$25))/12),0)</f>
        <v/>
      </c>
      <c r="ES37" s="961">
        <f>IFERROR(ER37*(1+INDEX(Inputs!$P$15:$P$25,MATCH('Cash Flows - Outlier'!ES$2,Inputs!$L$15:$L$25))/12),0)</f>
        <v/>
      </c>
      <c r="ET37" s="961">
        <f>IFERROR(ES37*(1+INDEX(Inputs!$P$15:$P$25,MATCH('Cash Flows - Outlier'!ET$2,Inputs!$L$15:$L$25))/12),0)</f>
        <v/>
      </c>
      <c r="EU37" s="961">
        <f>IFERROR(ET37*(1+INDEX(Inputs!$P$15:$P$25,MATCH('Cash Flows - Outlier'!EU$2,Inputs!$L$15:$L$25))/12),0)</f>
        <v/>
      </c>
      <c r="EV37" s="961">
        <f>IFERROR(EU37*(1+INDEX(Inputs!$P$15:$P$25,MATCH('Cash Flows - Outlier'!EV$2,Inputs!$L$15:$L$25))/12),0)</f>
        <v/>
      </c>
    </row>
    <row r="38" ht="15" customHeight="1" s="546">
      <c r="C38" s="970">
        <f>R38</f>
        <v/>
      </c>
      <c r="D38" s="986" t="n"/>
      <c r="E38" s="987">
        <f>Inputs!I40</f>
        <v/>
      </c>
      <c r="F38" s="988">
        <f>Inputs!J40</f>
        <v/>
      </c>
      <c r="G38" s="961">
        <f>SUMIFS($U38:$EW38,$U$2:$EW$2,G$2)</f>
        <v/>
      </c>
      <c r="H38" s="961">
        <f>SUMIFS($U38:$EW38,$U$2:$EW$2,H$2)</f>
        <v/>
      </c>
      <c r="I38" s="961">
        <f>SUMIFS($U38:$EW38,$U$2:$EW$2,I$2)</f>
        <v/>
      </c>
      <c r="J38" s="961">
        <f>SUMIFS($U38:$EW38,$U$2:$EW$2,J$2)</f>
        <v/>
      </c>
      <c r="K38" s="961">
        <f>SUMIFS($U38:$EW38,$U$2:$EW$2,K$2)</f>
        <v/>
      </c>
      <c r="L38" s="961">
        <f>SUMIFS($U38:$EW38,$U$2:$EW$2,L$2)</f>
        <v/>
      </c>
      <c r="M38" s="961">
        <f>SUMIFS($U38:$EW38,$U$2:$EW$2,M$2)</f>
        <v/>
      </c>
      <c r="N38" s="961">
        <f>SUMIFS($U38:$EW38,$U$2:$EW$2,N$2)</f>
        <v/>
      </c>
      <c r="O38" s="961">
        <f>SUMIFS($U38:$EW38,$U$2:$EW$2,O$2)</f>
        <v/>
      </c>
      <c r="P38" s="962">
        <f>SUMIFS($U38:$EW38,$U$2:$EW$2,P$2)</f>
        <v/>
      </c>
      <c r="R38" s="759">
        <f>Inputs!G40</f>
        <v/>
      </c>
      <c r="U38" s="961">
        <f>(Inputs!$J40*Units)/12</f>
        <v/>
      </c>
      <c r="V38" s="961">
        <f>IFERROR(U38*(1+INDEX(Inputs!$P$15:$P$25,MATCH('Cash Flows - Outlier'!V$2,Inputs!$L$15:$L$25))/12),0)</f>
        <v/>
      </c>
      <c r="W38" s="961">
        <f>IFERROR(V38*(1+INDEX(Inputs!$P$15:$P$25,MATCH('Cash Flows - Outlier'!W$2,Inputs!$L$15:$L$25))/12),0)</f>
        <v/>
      </c>
      <c r="X38" s="961">
        <f>IFERROR(W38*(1+INDEX(Inputs!$P$15:$P$25,MATCH('Cash Flows - Outlier'!X$2,Inputs!$L$15:$L$25))/12),0)</f>
        <v/>
      </c>
      <c r="Y38" s="961">
        <f>IFERROR(X38*(1+INDEX(Inputs!$P$15:$P$25,MATCH('Cash Flows - Outlier'!Y$2,Inputs!$L$15:$L$25))/12),0)</f>
        <v/>
      </c>
      <c r="Z38" s="961">
        <f>IFERROR(Y38*(1+INDEX(Inputs!$P$15:$P$25,MATCH('Cash Flows - Outlier'!Z$2,Inputs!$L$15:$L$25))/12),0)</f>
        <v/>
      </c>
      <c r="AA38" s="961">
        <f>IFERROR(Z38*(1+INDEX(Inputs!$P$15:$P$25,MATCH('Cash Flows - Outlier'!AA$2,Inputs!$L$15:$L$25))/12),0)</f>
        <v/>
      </c>
      <c r="AB38" s="961">
        <f>IFERROR(AA38*(1+INDEX(Inputs!$P$15:$P$25,MATCH('Cash Flows - Outlier'!AB$2,Inputs!$L$15:$L$25))/12),0)</f>
        <v/>
      </c>
      <c r="AC38" s="961">
        <f>IFERROR(AB38*(1+INDEX(Inputs!$P$15:$P$25,MATCH('Cash Flows - Outlier'!AC$2,Inputs!$L$15:$L$25))/12),0)</f>
        <v/>
      </c>
      <c r="AD38" s="961">
        <f>IFERROR(AC38*(1+INDEX(Inputs!$P$15:$P$25,MATCH('Cash Flows - Outlier'!AD$2,Inputs!$L$15:$L$25))/12),0)</f>
        <v/>
      </c>
      <c r="AE38" s="961">
        <f>IFERROR(AD38*(1+INDEX(Inputs!$P$15:$P$25,MATCH('Cash Flows - Outlier'!AE$2,Inputs!$L$15:$L$25))/12),0)</f>
        <v/>
      </c>
      <c r="AF38" s="961">
        <f>IFERROR(AE38*(1+INDEX(Inputs!$P$15:$P$25,MATCH('Cash Flows - Outlier'!AF$2,Inputs!$L$15:$L$25))/12),0)</f>
        <v/>
      </c>
      <c r="AG38" s="961">
        <f>IFERROR(AF38*(1+INDEX(Inputs!$P$15:$P$25,MATCH('Cash Flows - Outlier'!AG$2,Inputs!$L$15:$L$25))/12),0)</f>
        <v/>
      </c>
      <c r="AH38" s="961">
        <f>IFERROR(AG38*(1+INDEX(Inputs!$P$15:$P$25,MATCH('Cash Flows - Outlier'!AH$2,Inputs!$L$15:$L$25))/12),0)</f>
        <v/>
      </c>
      <c r="AI38" s="961">
        <f>IFERROR(AH38*(1+INDEX(Inputs!$P$15:$P$25,MATCH('Cash Flows - Outlier'!AI$2,Inputs!$L$15:$L$25))/12),0)</f>
        <v/>
      </c>
      <c r="AJ38" s="961">
        <f>IFERROR(AI38*(1+INDEX(Inputs!$P$15:$P$25,MATCH('Cash Flows - Outlier'!AJ$2,Inputs!$L$15:$L$25))/12),0)</f>
        <v/>
      </c>
      <c r="AK38" s="961">
        <f>IFERROR(AJ38*(1+INDEX(Inputs!$P$15:$P$25,MATCH('Cash Flows - Outlier'!AK$2,Inputs!$L$15:$L$25))/12),0)</f>
        <v/>
      </c>
      <c r="AL38" s="961">
        <f>IFERROR(AK38*(1+INDEX(Inputs!$P$15:$P$25,MATCH('Cash Flows - Outlier'!AL$2,Inputs!$L$15:$L$25))/12),0)</f>
        <v/>
      </c>
      <c r="AM38" s="961">
        <f>IFERROR(AL38*(1+INDEX(Inputs!$P$15:$P$25,MATCH('Cash Flows - Outlier'!AM$2,Inputs!$L$15:$L$25))/12),0)</f>
        <v/>
      </c>
      <c r="AN38" s="961">
        <f>IFERROR(AM38*(1+INDEX(Inputs!$P$15:$P$25,MATCH('Cash Flows - Outlier'!AN$2,Inputs!$L$15:$L$25))/12),0)</f>
        <v/>
      </c>
      <c r="AO38" s="961">
        <f>IFERROR(AN38*(1+INDEX(Inputs!$P$15:$P$25,MATCH('Cash Flows - Outlier'!AO$2,Inputs!$L$15:$L$25))/12),0)</f>
        <v/>
      </c>
      <c r="AP38" s="961">
        <f>IFERROR(AO38*(1+INDEX(Inputs!$P$15:$P$25,MATCH('Cash Flows - Outlier'!AP$2,Inputs!$L$15:$L$25))/12),0)</f>
        <v/>
      </c>
      <c r="AQ38" s="961">
        <f>IFERROR(AP38*(1+INDEX(Inputs!$P$15:$P$25,MATCH('Cash Flows - Outlier'!AQ$2,Inputs!$L$15:$L$25))/12),0)</f>
        <v/>
      </c>
      <c r="AR38" s="961">
        <f>IFERROR(AQ38*(1+INDEX(Inputs!$P$15:$P$25,MATCH('Cash Flows - Outlier'!AR$2,Inputs!$L$15:$L$25))/12),0)</f>
        <v/>
      </c>
      <c r="AS38" s="961">
        <f>IFERROR(AR38*(1+INDEX(Inputs!$P$15:$P$25,MATCH('Cash Flows - Outlier'!AS$2,Inputs!$L$15:$L$25))/12),0)</f>
        <v/>
      </c>
      <c r="AT38" s="961">
        <f>IFERROR(AS38*(1+INDEX(Inputs!$P$15:$P$25,MATCH('Cash Flows - Outlier'!AT$2,Inputs!$L$15:$L$25))/12),0)</f>
        <v/>
      </c>
      <c r="AU38" s="961">
        <f>IFERROR(AT38*(1+INDEX(Inputs!$P$15:$P$25,MATCH('Cash Flows - Outlier'!AU$2,Inputs!$L$15:$L$25))/12),0)</f>
        <v/>
      </c>
      <c r="AV38" s="961">
        <f>IFERROR(AU38*(1+INDEX(Inputs!$P$15:$P$25,MATCH('Cash Flows - Outlier'!AV$2,Inputs!$L$15:$L$25))/12),0)</f>
        <v/>
      </c>
      <c r="AW38" s="961">
        <f>IFERROR(AV38*(1+INDEX(Inputs!$P$15:$P$25,MATCH('Cash Flows - Outlier'!AW$2,Inputs!$L$15:$L$25))/12),0)</f>
        <v/>
      </c>
      <c r="AX38" s="961">
        <f>IFERROR(AW38*(1+INDEX(Inputs!$P$15:$P$25,MATCH('Cash Flows - Outlier'!AX$2,Inputs!$L$15:$L$25))/12),0)</f>
        <v/>
      </c>
      <c r="AY38" s="961">
        <f>IFERROR(AX38*(1+INDEX(Inputs!$P$15:$P$25,MATCH('Cash Flows - Outlier'!AY$2,Inputs!$L$15:$L$25))/12),0)</f>
        <v/>
      </c>
      <c r="AZ38" s="961">
        <f>IFERROR(AY38*(1+INDEX(Inputs!$P$15:$P$25,MATCH('Cash Flows - Outlier'!AZ$2,Inputs!$L$15:$L$25))/12),0)</f>
        <v/>
      </c>
      <c r="BA38" s="961">
        <f>IFERROR(AZ38*(1+INDEX(Inputs!$P$15:$P$25,MATCH('Cash Flows - Outlier'!BA$2,Inputs!$L$15:$L$25))/12),0)</f>
        <v/>
      </c>
      <c r="BB38" s="961">
        <f>IFERROR(BA38*(1+INDEX(Inputs!$P$15:$P$25,MATCH('Cash Flows - Outlier'!BB$2,Inputs!$L$15:$L$25))/12),0)</f>
        <v/>
      </c>
      <c r="BC38" s="961">
        <f>IFERROR(BB38*(1+INDEX(Inputs!$P$15:$P$25,MATCH('Cash Flows - Outlier'!BC$2,Inputs!$L$15:$L$25))/12),0)</f>
        <v/>
      </c>
      <c r="BD38" s="961">
        <f>IFERROR(BC38*(1+INDEX(Inputs!$P$15:$P$25,MATCH('Cash Flows - Outlier'!BD$2,Inputs!$L$15:$L$25))/12),0)</f>
        <v/>
      </c>
      <c r="BE38" s="961">
        <f>IFERROR(BD38*(1+INDEX(Inputs!$P$15:$P$25,MATCH('Cash Flows - Outlier'!BE$2,Inputs!$L$15:$L$25))/12),0)</f>
        <v/>
      </c>
      <c r="BF38" s="961">
        <f>IFERROR(BE38*(1+INDEX(Inputs!$P$15:$P$25,MATCH('Cash Flows - Outlier'!BF$2,Inputs!$L$15:$L$25))/12),0)</f>
        <v/>
      </c>
      <c r="BG38" s="961">
        <f>IFERROR(BF38*(1+INDEX(Inputs!$P$15:$P$25,MATCH('Cash Flows - Outlier'!BG$2,Inputs!$L$15:$L$25))/12),0)</f>
        <v/>
      </c>
      <c r="BH38" s="961">
        <f>IFERROR(BG38*(1+INDEX(Inputs!$P$15:$P$25,MATCH('Cash Flows - Outlier'!BH$2,Inputs!$L$15:$L$25))/12),0)</f>
        <v/>
      </c>
      <c r="BI38" s="961">
        <f>IFERROR(BH38*(1+INDEX(Inputs!$P$15:$P$25,MATCH('Cash Flows - Outlier'!BI$2,Inputs!$L$15:$L$25))/12),0)</f>
        <v/>
      </c>
      <c r="BJ38" s="961">
        <f>IFERROR(BI38*(1+INDEX(Inputs!$P$15:$P$25,MATCH('Cash Flows - Outlier'!BJ$2,Inputs!$L$15:$L$25))/12),0)</f>
        <v/>
      </c>
      <c r="BK38" s="961">
        <f>IFERROR(BJ38*(1+INDEX(Inputs!$P$15:$P$25,MATCH('Cash Flows - Outlier'!BK$2,Inputs!$L$15:$L$25))/12),0)</f>
        <v/>
      </c>
      <c r="BL38" s="961">
        <f>IFERROR(BK38*(1+INDEX(Inputs!$P$15:$P$25,MATCH('Cash Flows - Outlier'!BL$2,Inputs!$L$15:$L$25))/12),0)</f>
        <v/>
      </c>
      <c r="BM38" s="961">
        <f>IFERROR(BL38*(1+INDEX(Inputs!$P$15:$P$25,MATCH('Cash Flows - Outlier'!BM$2,Inputs!$L$15:$L$25))/12),0)</f>
        <v/>
      </c>
      <c r="BN38" s="961">
        <f>IFERROR(BM38*(1+INDEX(Inputs!$P$15:$P$25,MATCH('Cash Flows - Outlier'!BN$2,Inputs!$L$15:$L$25))/12),0)</f>
        <v/>
      </c>
      <c r="BO38" s="961">
        <f>IFERROR(BN38*(1+INDEX(Inputs!$P$15:$P$25,MATCH('Cash Flows - Outlier'!BO$2,Inputs!$L$15:$L$25))/12),0)</f>
        <v/>
      </c>
      <c r="BP38" s="961">
        <f>IFERROR(BO38*(1+INDEX(Inputs!$P$15:$P$25,MATCH('Cash Flows - Outlier'!BP$2,Inputs!$L$15:$L$25))/12),0)</f>
        <v/>
      </c>
      <c r="BQ38" s="961">
        <f>IFERROR(BP38*(1+INDEX(Inputs!$P$15:$P$25,MATCH('Cash Flows - Outlier'!BQ$2,Inputs!$L$15:$L$25))/12),0)</f>
        <v/>
      </c>
      <c r="BR38" s="961">
        <f>IFERROR(BQ38*(1+INDEX(Inputs!$P$15:$P$25,MATCH('Cash Flows - Outlier'!BR$2,Inputs!$L$15:$L$25))/12),0)</f>
        <v/>
      </c>
      <c r="BS38" s="961">
        <f>IFERROR(BR38*(1+INDEX(Inputs!$P$15:$P$25,MATCH('Cash Flows - Outlier'!BS$2,Inputs!$L$15:$L$25))/12),0)</f>
        <v/>
      </c>
      <c r="BT38" s="961">
        <f>IFERROR(BS38*(1+INDEX(Inputs!$P$15:$P$25,MATCH('Cash Flows - Outlier'!BT$2,Inputs!$L$15:$L$25))/12),0)</f>
        <v/>
      </c>
      <c r="BU38" s="961">
        <f>IFERROR(BT38*(1+INDEX(Inputs!$P$15:$P$25,MATCH('Cash Flows - Outlier'!BU$2,Inputs!$L$15:$L$25))/12),0)</f>
        <v/>
      </c>
      <c r="BV38" s="961">
        <f>IFERROR(BU38*(1+INDEX(Inputs!$P$15:$P$25,MATCH('Cash Flows - Outlier'!BV$2,Inputs!$L$15:$L$25))/12),0)</f>
        <v/>
      </c>
      <c r="BW38" s="961">
        <f>IFERROR(BV38*(1+INDEX(Inputs!$P$15:$P$25,MATCH('Cash Flows - Outlier'!BW$2,Inputs!$L$15:$L$25))/12),0)</f>
        <v/>
      </c>
      <c r="BX38" s="961">
        <f>IFERROR(BW38*(1+INDEX(Inputs!$P$15:$P$25,MATCH('Cash Flows - Outlier'!BX$2,Inputs!$L$15:$L$25))/12),0)</f>
        <v/>
      </c>
      <c r="BY38" s="961">
        <f>IFERROR(BX38*(1+INDEX(Inputs!$P$15:$P$25,MATCH('Cash Flows - Outlier'!BY$2,Inputs!$L$15:$L$25))/12),0)</f>
        <v/>
      </c>
      <c r="BZ38" s="961">
        <f>IFERROR(BY38*(1+INDEX(Inputs!$P$15:$P$25,MATCH('Cash Flows - Outlier'!BZ$2,Inputs!$L$15:$L$25))/12),0)</f>
        <v/>
      </c>
      <c r="CA38" s="961">
        <f>IFERROR(BZ38*(1+INDEX(Inputs!$P$15:$P$25,MATCH('Cash Flows - Outlier'!CA$2,Inputs!$L$15:$L$25))/12),0)</f>
        <v/>
      </c>
      <c r="CB38" s="961">
        <f>IFERROR(CA38*(1+INDEX(Inputs!$P$15:$P$25,MATCH('Cash Flows - Outlier'!CB$2,Inputs!$L$15:$L$25))/12),0)</f>
        <v/>
      </c>
      <c r="CC38" s="961">
        <f>IFERROR(CB38*(1+INDEX(Inputs!$P$15:$P$25,MATCH('Cash Flows - Outlier'!CC$2,Inputs!$L$15:$L$25))/12),0)</f>
        <v/>
      </c>
      <c r="CD38" s="961">
        <f>IFERROR(CC38*(1+INDEX(Inputs!$P$15:$P$25,MATCH('Cash Flows - Outlier'!CD$2,Inputs!$L$15:$L$25))/12),0)</f>
        <v/>
      </c>
      <c r="CE38" s="961">
        <f>IFERROR(CD38*(1+INDEX(Inputs!$P$15:$P$25,MATCH('Cash Flows - Outlier'!CE$2,Inputs!$L$15:$L$25))/12),0)</f>
        <v/>
      </c>
      <c r="CF38" s="961">
        <f>IFERROR(CE38*(1+INDEX(Inputs!$P$15:$P$25,MATCH('Cash Flows - Outlier'!CF$2,Inputs!$L$15:$L$25))/12),0)</f>
        <v/>
      </c>
      <c r="CG38" s="961">
        <f>IFERROR(CF38*(1+INDEX(Inputs!$P$15:$P$25,MATCH('Cash Flows - Outlier'!CG$2,Inputs!$L$15:$L$25))/12),0)</f>
        <v/>
      </c>
      <c r="CH38" s="961">
        <f>IFERROR(CG38*(1+INDEX(Inputs!$P$15:$P$25,MATCH('Cash Flows - Outlier'!CH$2,Inputs!$L$15:$L$25))/12),0)</f>
        <v/>
      </c>
      <c r="CI38" s="961">
        <f>IFERROR(CH38*(1+INDEX(Inputs!$P$15:$P$25,MATCH('Cash Flows - Outlier'!CI$2,Inputs!$L$15:$L$25))/12),0)</f>
        <v/>
      </c>
      <c r="CJ38" s="961">
        <f>IFERROR(CI38*(1+INDEX(Inputs!$P$15:$P$25,MATCH('Cash Flows - Outlier'!CJ$2,Inputs!$L$15:$L$25))/12),0)</f>
        <v/>
      </c>
      <c r="CK38" s="961">
        <f>IFERROR(CJ38*(1+INDEX(Inputs!$P$15:$P$25,MATCH('Cash Flows - Outlier'!CK$2,Inputs!$L$15:$L$25))/12),0)</f>
        <v/>
      </c>
      <c r="CL38" s="961">
        <f>IFERROR(CK38*(1+INDEX(Inputs!$P$15:$P$25,MATCH('Cash Flows - Outlier'!CL$2,Inputs!$L$15:$L$25))/12),0)</f>
        <v/>
      </c>
      <c r="CM38" s="961">
        <f>IFERROR(CL38*(1+INDEX(Inputs!$P$15:$P$25,MATCH('Cash Flows - Outlier'!CM$2,Inputs!$L$15:$L$25))/12),0)</f>
        <v/>
      </c>
      <c r="CN38" s="961">
        <f>IFERROR(CM38*(1+INDEX(Inputs!$P$15:$P$25,MATCH('Cash Flows - Outlier'!CN$2,Inputs!$L$15:$L$25))/12),0)</f>
        <v/>
      </c>
      <c r="CO38" s="961">
        <f>IFERROR(CN38*(1+INDEX(Inputs!$P$15:$P$25,MATCH('Cash Flows - Outlier'!CO$2,Inputs!$L$15:$L$25))/12),0)</f>
        <v/>
      </c>
      <c r="CP38" s="961">
        <f>IFERROR(CO38*(1+INDEX(Inputs!$P$15:$P$25,MATCH('Cash Flows - Outlier'!CP$2,Inputs!$L$15:$L$25))/12),0)</f>
        <v/>
      </c>
      <c r="CQ38" s="961">
        <f>IFERROR(CP38*(1+INDEX(Inputs!$P$15:$P$25,MATCH('Cash Flows - Outlier'!CQ$2,Inputs!$L$15:$L$25))/12),0)</f>
        <v/>
      </c>
      <c r="CR38" s="961">
        <f>IFERROR(CQ38*(1+INDEX(Inputs!$P$15:$P$25,MATCH('Cash Flows - Outlier'!CR$2,Inputs!$L$15:$L$25))/12),0)</f>
        <v/>
      </c>
      <c r="CS38" s="961">
        <f>IFERROR(CR38*(1+INDEX(Inputs!$P$15:$P$25,MATCH('Cash Flows - Outlier'!CS$2,Inputs!$L$15:$L$25))/12),0)</f>
        <v/>
      </c>
      <c r="CT38" s="961">
        <f>IFERROR(CS38*(1+INDEX(Inputs!$P$15:$P$25,MATCH('Cash Flows - Outlier'!CT$2,Inputs!$L$15:$L$25))/12),0)</f>
        <v/>
      </c>
      <c r="CU38" s="961">
        <f>IFERROR(CT38*(1+INDEX(Inputs!$P$15:$P$25,MATCH('Cash Flows - Outlier'!CU$2,Inputs!$L$15:$L$25))/12),0)</f>
        <v/>
      </c>
      <c r="CV38" s="961">
        <f>IFERROR(CU38*(1+INDEX(Inputs!$P$15:$P$25,MATCH('Cash Flows - Outlier'!CV$2,Inputs!$L$15:$L$25))/12),0)</f>
        <v/>
      </c>
      <c r="CW38" s="961">
        <f>IFERROR(CV38*(1+INDEX(Inputs!$P$15:$P$25,MATCH('Cash Flows - Outlier'!CW$2,Inputs!$L$15:$L$25))/12),0)</f>
        <v/>
      </c>
      <c r="CX38" s="961">
        <f>IFERROR(CW38*(1+INDEX(Inputs!$P$15:$P$25,MATCH('Cash Flows - Outlier'!CX$2,Inputs!$L$15:$L$25))/12),0)</f>
        <v/>
      </c>
      <c r="CY38" s="961">
        <f>IFERROR(CX38*(1+INDEX(Inputs!$P$15:$P$25,MATCH('Cash Flows - Outlier'!CY$2,Inputs!$L$15:$L$25))/12),0)</f>
        <v/>
      </c>
      <c r="CZ38" s="961">
        <f>IFERROR(CY38*(1+INDEX(Inputs!$P$15:$P$25,MATCH('Cash Flows - Outlier'!CZ$2,Inputs!$L$15:$L$25))/12),0)</f>
        <v/>
      </c>
      <c r="DA38" s="961">
        <f>IFERROR(CZ38*(1+INDEX(Inputs!$P$15:$P$25,MATCH('Cash Flows - Outlier'!DA$2,Inputs!$L$15:$L$25))/12),0)</f>
        <v/>
      </c>
      <c r="DB38" s="961">
        <f>IFERROR(DA38*(1+INDEX(Inputs!$P$15:$P$25,MATCH('Cash Flows - Outlier'!DB$2,Inputs!$L$15:$L$25))/12),0)</f>
        <v/>
      </c>
      <c r="DC38" s="961">
        <f>IFERROR(DB38*(1+INDEX(Inputs!$P$15:$P$25,MATCH('Cash Flows - Outlier'!DC$2,Inputs!$L$15:$L$25))/12),0)</f>
        <v/>
      </c>
      <c r="DD38" s="961">
        <f>IFERROR(DC38*(1+INDEX(Inputs!$P$15:$P$25,MATCH('Cash Flows - Outlier'!DD$2,Inputs!$L$15:$L$25))/12),0)</f>
        <v/>
      </c>
      <c r="DE38" s="961">
        <f>IFERROR(DD38*(1+INDEX(Inputs!$P$15:$P$25,MATCH('Cash Flows - Outlier'!DE$2,Inputs!$L$15:$L$25))/12),0)</f>
        <v/>
      </c>
      <c r="DF38" s="961">
        <f>IFERROR(DE38*(1+INDEX(Inputs!$P$15:$P$25,MATCH('Cash Flows - Outlier'!DF$2,Inputs!$L$15:$L$25))/12),0)</f>
        <v/>
      </c>
      <c r="DG38" s="961">
        <f>IFERROR(DF38*(1+INDEX(Inputs!$P$15:$P$25,MATCH('Cash Flows - Outlier'!DG$2,Inputs!$L$15:$L$25))/12),0)</f>
        <v/>
      </c>
      <c r="DH38" s="961">
        <f>IFERROR(DG38*(1+INDEX(Inputs!$P$15:$P$25,MATCH('Cash Flows - Outlier'!DH$2,Inputs!$L$15:$L$25))/12),0)</f>
        <v/>
      </c>
      <c r="DI38" s="961">
        <f>IFERROR(DH38*(1+INDEX(Inputs!$P$15:$P$25,MATCH('Cash Flows - Outlier'!DI$2,Inputs!$L$15:$L$25))/12),0)</f>
        <v/>
      </c>
      <c r="DJ38" s="961">
        <f>IFERROR(DI38*(1+INDEX(Inputs!$P$15:$P$25,MATCH('Cash Flows - Outlier'!DJ$2,Inputs!$L$15:$L$25))/12),0)</f>
        <v/>
      </c>
      <c r="DK38" s="961">
        <f>IFERROR(DJ38*(1+INDEX(Inputs!$P$15:$P$25,MATCH('Cash Flows - Outlier'!DK$2,Inputs!$L$15:$L$25))/12),0)</f>
        <v/>
      </c>
      <c r="DL38" s="961">
        <f>IFERROR(DK38*(1+INDEX(Inputs!$P$15:$P$25,MATCH('Cash Flows - Outlier'!DL$2,Inputs!$L$15:$L$25))/12),0)</f>
        <v/>
      </c>
      <c r="DM38" s="961">
        <f>IFERROR(DL38*(1+INDEX(Inputs!$P$15:$P$25,MATCH('Cash Flows - Outlier'!DM$2,Inputs!$L$15:$L$25))/12),0)</f>
        <v/>
      </c>
      <c r="DN38" s="961">
        <f>IFERROR(DM38*(1+INDEX(Inputs!$P$15:$P$25,MATCH('Cash Flows - Outlier'!DN$2,Inputs!$L$15:$L$25))/12),0)</f>
        <v/>
      </c>
      <c r="DO38" s="961">
        <f>IFERROR(DN38*(1+INDEX(Inputs!$P$15:$P$25,MATCH('Cash Flows - Outlier'!DO$2,Inputs!$L$15:$L$25))/12),0)</f>
        <v/>
      </c>
      <c r="DP38" s="961">
        <f>IFERROR(DO38*(1+INDEX(Inputs!$P$15:$P$25,MATCH('Cash Flows - Outlier'!DP$2,Inputs!$L$15:$L$25))/12),0)</f>
        <v/>
      </c>
      <c r="DQ38" s="961">
        <f>IFERROR(DP38*(1+INDEX(Inputs!$P$15:$P$25,MATCH('Cash Flows - Outlier'!DQ$2,Inputs!$L$15:$L$25))/12),0)</f>
        <v/>
      </c>
      <c r="DR38" s="961">
        <f>IFERROR(DQ38*(1+INDEX(Inputs!$P$15:$P$25,MATCH('Cash Flows - Outlier'!DR$2,Inputs!$L$15:$L$25))/12),0)</f>
        <v/>
      </c>
      <c r="DS38" s="961">
        <f>IFERROR(DR38*(1+INDEX(Inputs!$P$15:$P$25,MATCH('Cash Flows - Outlier'!DS$2,Inputs!$L$15:$L$25))/12),0)</f>
        <v/>
      </c>
      <c r="DT38" s="961">
        <f>IFERROR(DS38*(1+INDEX(Inputs!$P$15:$P$25,MATCH('Cash Flows - Outlier'!DT$2,Inputs!$L$15:$L$25))/12),0)</f>
        <v/>
      </c>
      <c r="DU38" s="961">
        <f>IFERROR(DT38*(1+INDEX(Inputs!$P$15:$P$25,MATCH('Cash Flows - Outlier'!DU$2,Inputs!$L$15:$L$25))/12),0)</f>
        <v/>
      </c>
      <c r="DV38" s="961">
        <f>IFERROR(DU38*(1+INDEX(Inputs!$P$15:$P$25,MATCH('Cash Flows - Outlier'!DV$2,Inputs!$L$15:$L$25))/12),0)</f>
        <v/>
      </c>
      <c r="DW38" s="961">
        <f>IFERROR(DV38*(1+INDEX(Inputs!$P$15:$P$25,MATCH('Cash Flows - Outlier'!DW$2,Inputs!$L$15:$L$25))/12),0)</f>
        <v/>
      </c>
      <c r="DX38" s="961">
        <f>IFERROR(DW38*(1+INDEX(Inputs!$P$15:$P$25,MATCH('Cash Flows - Outlier'!DX$2,Inputs!$L$15:$L$25))/12),0)</f>
        <v/>
      </c>
      <c r="DY38" s="961">
        <f>IFERROR(DX38*(1+INDEX(Inputs!$P$15:$P$25,MATCH('Cash Flows - Outlier'!DY$2,Inputs!$L$15:$L$25))/12),0)</f>
        <v/>
      </c>
      <c r="DZ38" s="961">
        <f>IFERROR(DY38*(1+INDEX(Inputs!$P$15:$P$25,MATCH('Cash Flows - Outlier'!DZ$2,Inputs!$L$15:$L$25))/12),0)</f>
        <v/>
      </c>
      <c r="EA38" s="961">
        <f>IFERROR(DZ38*(1+INDEX(Inputs!$P$15:$P$25,MATCH('Cash Flows - Outlier'!EA$2,Inputs!$L$15:$L$25))/12),0)</f>
        <v/>
      </c>
      <c r="EB38" s="961">
        <f>IFERROR(EA38*(1+INDEX(Inputs!$P$15:$P$25,MATCH('Cash Flows - Outlier'!EB$2,Inputs!$L$15:$L$25))/12),0)</f>
        <v/>
      </c>
      <c r="EC38" s="961">
        <f>IFERROR(EB38*(1+INDEX(Inputs!$P$15:$P$25,MATCH('Cash Flows - Outlier'!EC$2,Inputs!$L$15:$L$25))/12),0)</f>
        <v/>
      </c>
      <c r="ED38" s="961">
        <f>IFERROR(EC38*(1+INDEX(Inputs!$P$15:$P$25,MATCH('Cash Flows - Outlier'!ED$2,Inputs!$L$15:$L$25))/12),0)</f>
        <v/>
      </c>
      <c r="EE38" s="961">
        <f>IFERROR(ED38*(1+INDEX(Inputs!$P$15:$P$25,MATCH('Cash Flows - Outlier'!EE$2,Inputs!$L$15:$L$25))/12),0)</f>
        <v/>
      </c>
      <c r="EF38" s="961">
        <f>IFERROR(EE38*(1+INDEX(Inputs!$P$15:$P$25,MATCH('Cash Flows - Outlier'!EF$2,Inputs!$L$15:$L$25))/12),0)</f>
        <v/>
      </c>
      <c r="EG38" s="961">
        <f>IFERROR(EF38*(1+INDEX(Inputs!$P$15:$P$25,MATCH('Cash Flows - Outlier'!EG$2,Inputs!$L$15:$L$25))/12),0)</f>
        <v/>
      </c>
      <c r="EH38" s="961">
        <f>IFERROR(EG38*(1+INDEX(Inputs!$P$15:$P$25,MATCH('Cash Flows - Outlier'!EH$2,Inputs!$L$15:$L$25))/12),0)</f>
        <v/>
      </c>
      <c r="EI38" s="961">
        <f>IFERROR(EH38*(1+INDEX(Inputs!$P$15:$P$25,MATCH('Cash Flows - Outlier'!EI$2,Inputs!$L$15:$L$25))/12),0)</f>
        <v/>
      </c>
      <c r="EJ38" s="961">
        <f>IFERROR(EI38*(1+INDEX(Inputs!$P$15:$P$25,MATCH('Cash Flows - Outlier'!EJ$2,Inputs!$L$15:$L$25))/12),0)</f>
        <v/>
      </c>
      <c r="EK38" s="961">
        <f>IFERROR(EJ38*(1+INDEX(Inputs!$P$15:$P$25,MATCH('Cash Flows - Outlier'!EK$2,Inputs!$L$15:$L$25))/12),0)</f>
        <v/>
      </c>
      <c r="EL38" s="961">
        <f>IFERROR(EK38*(1+INDEX(Inputs!$P$15:$P$25,MATCH('Cash Flows - Outlier'!EL$2,Inputs!$L$15:$L$25))/12),0)</f>
        <v/>
      </c>
      <c r="EM38" s="961">
        <f>IFERROR(EL38*(1+INDEX(Inputs!$P$15:$P$25,MATCH('Cash Flows - Outlier'!EM$2,Inputs!$L$15:$L$25))/12),0)</f>
        <v/>
      </c>
      <c r="EN38" s="961">
        <f>IFERROR(EM38*(1+INDEX(Inputs!$P$15:$P$25,MATCH('Cash Flows - Outlier'!EN$2,Inputs!$L$15:$L$25))/12),0)</f>
        <v/>
      </c>
      <c r="EO38" s="961">
        <f>IFERROR(EN38*(1+INDEX(Inputs!$P$15:$P$25,MATCH('Cash Flows - Outlier'!EO$2,Inputs!$L$15:$L$25))/12),0)</f>
        <v/>
      </c>
      <c r="EP38" s="961">
        <f>IFERROR(EO38*(1+INDEX(Inputs!$P$15:$P$25,MATCH('Cash Flows - Outlier'!EP$2,Inputs!$L$15:$L$25))/12),0)</f>
        <v/>
      </c>
      <c r="EQ38" s="961">
        <f>IFERROR(EP38*(1+INDEX(Inputs!$P$15:$P$25,MATCH('Cash Flows - Outlier'!EQ$2,Inputs!$L$15:$L$25))/12),0)</f>
        <v/>
      </c>
      <c r="ER38" s="961">
        <f>IFERROR(EQ38*(1+INDEX(Inputs!$P$15:$P$25,MATCH('Cash Flows - Outlier'!ER$2,Inputs!$L$15:$L$25))/12),0)</f>
        <v/>
      </c>
      <c r="ES38" s="961">
        <f>IFERROR(ER38*(1+INDEX(Inputs!$P$15:$P$25,MATCH('Cash Flows - Outlier'!ES$2,Inputs!$L$15:$L$25))/12),0)</f>
        <v/>
      </c>
      <c r="ET38" s="961">
        <f>IFERROR(ES38*(1+INDEX(Inputs!$P$15:$P$25,MATCH('Cash Flows - Outlier'!ET$2,Inputs!$L$15:$L$25))/12),0)</f>
        <v/>
      </c>
      <c r="EU38" s="961">
        <f>IFERROR(ET38*(1+INDEX(Inputs!$P$15:$P$25,MATCH('Cash Flows - Outlier'!EU$2,Inputs!$L$15:$L$25))/12),0)</f>
        <v/>
      </c>
      <c r="EV38" s="961">
        <f>IFERROR(EU38*(1+INDEX(Inputs!$P$15:$P$25,MATCH('Cash Flows - Outlier'!EV$2,Inputs!$L$15:$L$25))/12),0)</f>
        <v/>
      </c>
    </row>
    <row r="39" ht="15" customHeight="1" s="546">
      <c r="C39" s="970">
        <f>R39</f>
        <v/>
      </c>
      <c r="D39" s="986" t="n"/>
      <c r="E39" s="987">
        <f>Inputs!I41</f>
        <v/>
      </c>
      <c r="F39" s="988">
        <f>Inputs!J41</f>
        <v/>
      </c>
      <c r="G39" s="961">
        <f>SUMIFS($U39:$EW39,$U$2:$EW$2,G$2)</f>
        <v/>
      </c>
      <c r="H39" s="961">
        <f>SUMIFS($U39:$EW39,$U$2:$EW$2,H$2)</f>
        <v/>
      </c>
      <c r="I39" s="961">
        <f>SUMIFS($U39:$EW39,$U$2:$EW$2,I$2)</f>
        <v/>
      </c>
      <c r="J39" s="961">
        <f>SUMIFS($U39:$EW39,$U$2:$EW$2,J$2)</f>
        <v/>
      </c>
      <c r="K39" s="961">
        <f>SUMIFS($U39:$EW39,$U$2:$EW$2,K$2)</f>
        <v/>
      </c>
      <c r="L39" s="961">
        <f>SUMIFS($U39:$EW39,$U$2:$EW$2,L$2)</f>
        <v/>
      </c>
      <c r="M39" s="961">
        <f>SUMIFS($U39:$EW39,$U$2:$EW$2,M$2)</f>
        <v/>
      </c>
      <c r="N39" s="961">
        <f>SUMIFS($U39:$EW39,$U$2:$EW$2,N$2)</f>
        <v/>
      </c>
      <c r="O39" s="961">
        <f>SUMIFS($U39:$EW39,$U$2:$EW$2,O$2)</f>
        <v/>
      </c>
      <c r="P39" s="962">
        <f>SUMIFS($U39:$EW39,$U$2:$EW$2,P$2)</f>
        <v/>
      </c>
      <c r="R39" s="759">
        <f>Inputs!G41</f>
        <v/>
      </c>
      <c r="U39" s="961">
        <f>(Inputs!$J41*Units)/12</f>
        <v/>
      </c>
      <c r="V39" s="961">
        <f>IFERROR(U39*(1+INDEX(Inputs!$P$15:$P$25,MATCH('Cash Flows - Outlier'!V$2,Inputs!$L$15:$L$25))/12),0)</f>
        <v/>
      </c>
      <c r="W39" s="961">
        <f>IFERROR(V39*(1+INDEX(Inputs!$P$15:$P$25,MATCH('Cash Flows - Outlier'!W$2,Inputs!$L$15:$L$25))/12),0)</f>
        <v/>
      </c>
      <c r="X39" s="961">
        <f>IFERROR(W39*(1+INDEX(Inputs!$P$15:$P$25,MATCH('Cash Flows - Outlier'!X$2,Inputs!$L$15:$L$25))/12),0)</f>
        <v/>
      </c>
      <c r="Y39" s="961">
        <f>IFERROR(X39*(1+INDEX(Inputs!$P$15:$P$25,MATCH('Cash Flows - Outlier'!Y$2,Inputs!$L$15:$L$25))/12),0)</f>
        <v/>
      </c>
      <c r="Z39" s="961">
        <f>IFERROR(Y39*(1+INDEX(Inputs!$P$15:$P$25,MATCH('Cash Flows - Outlier'!Z$2,Inputs!$L$15:$L$25))/12),0)</f>
        <v/>
      </c>
      <c r="AA39" s="961">
        <f>IFERROR(Z39*(1+INDEX(Inputs!$P$15:$P$25,MATCH('Cash Flows - Outlier'!AA$2,Inputs!$L$15:$L$25))/12),0)</f>
        <v/>
      </c>
      <c r="AB39" s="961">
        <f>IFERROR(AA39*(1+INDEX(Inputs!$P$15:$P$25,MATCH('Cash Flows - Outlier'!AB$2,Inputs!$L$15:$L$25))/12),0)</f>
        <v/>
      </c>
      <c r="AC39" s="961">
        <f>IFERROR(AB39*(1+INDEX(Inputs!$P$15:$P$25,MATCH('Cash Flows - Outlier'!AC$2,Inputs!$L$15:$L$25))/12),0)</f>
        <v/>
      </c>
      <c r="AD39" s="961">
        <f>IFERROR(AC39*(1+INDEX(Inputs!$P$15:$P$25,MATCH('Cash Flows - Outlier'!AD$2,Inputs!$L$15:$L$25))/12),0)</f>
        <v/>
      </c>
      <c r="AE39" s="961">
        <f>IFERROR(AD39*(1+INDEX(Inputs!$P$15:$P$25,MATCH('Cash Flows - Outlier'!AE$2,Inputs!$L$15:$L$25))/12),0)</f>
        <v/>
      </c>
      <c r="AF39" s="961">
        <f>IFERROR(AE39*(1+INDEX(Inputs!$P$15:$P$25,MATCH('Cash Flows - Outlier'!AF$2,Inputs!$L$15:$L$25))/12),0)</f>
        <v/>
      </c>
      <c r="AG39" s="961">
        <f>IFERROR(AF39*(1+INDEX(Inputs!$P$15:$P$25,MATCH('Cash Flows - Outlier'!AG$2,Inputs!$L$15:$L$25))/12),0)</f>
        <v/>
      </c>
      <c r="AH39" s="961">
        <f>IFERROR(AG39*(1+INDEX(Inputs!$P$15:$P$25,MATCH('Cash Flows - Outlier'!AH$2,Inputs!$L$15:$L$25))/12),0)</f>
        <v/>
      </c>
      <c r="AI39" s="961">
        <f>IFERROR(AH39*(1+INDEX(Inputs!$P$15:$P$25,MATCH('Cash Flows - Outlier'!AI$2,Inputs!$L$15:$L$25))/12),0)</f>
        <v/>
      </c>
      <c r="AJ39" s="961">
        <f>IFERROR(AI39*(1+INDEX(Inputs!$P$15:$P$25,MATCH('Cash Flows - Outlier'!AJ$2,Inputs!$L$15:$L$25))/12),0)</f>
        <v/>
      </c>
      <c r="AK39" s="961">
        <f>IFERROR(AJ39*(1+INDEX(Inputs!$P$15:$P$25,MATCH('Cash Flows - Outlier'!AK$2,Inputs!$L$15:$L$25))/12),0)</f>
        <v/>
      </c>
      <c r="AL39" s="961">
        <f>IFERROR(AK39*(1+INDEX(Inputs!$P$15:$P$25,MATCH('Cash Flows - Outlier'!AL$2,Inputs!$L$15:$L$25))/12),0)</f>
        <v/>
      </c>
      <c r="AM39" s="961">
        <f>IFERROR(AL39*(1+INDEX(Inputs!$P$15:$P$25,MATCH('Cash Flows - Outlier'!AM$2,Inputs!$L$15:$L$25))/12),0)</f>
        <v/>
      </c>
      <c r="AN39" s="961">
        <f>IFERROR(AM39*(1+INDEX(Inputs!$P$15:$P$25,MATCH('Cash Flows - Outlier'!AN$2,Inputs!$L$15:$L$25))/12),0)</f>
        <v/>
      </c>
      <c r="AO39" s="961">
        <f>IFERROR(AN39*(1+INDEX(Inputs!$P$15:$P$25,MATCH('Cash Flows - Outlier'!AO$2,Inputs!$L$15:$L$25))/12),0)</f>
        <v/>
      </c>
      <c r="AP39" s="961">
        <f>IFERROR(AO39*(1+INDEX(Inputs!$P$15:$P$25,MATCH('Cash Flows - Outlier'!AP$2,Inputs!$L$15:$L$25))/12),0)</f>
        <v/>
      </c>
      <c r="AQ39" s="961">
        <f>IFERROR(AP39*(1+INDEX(Inputs!$P$15:$P$25,MATCH('Cash Flows - Outlier'!AQ$2,Inputs!$L$15:$L$25))/12),0)</f>
        <v/>
      </c>
      <c r="AR39" s="961">
        <f>IFERROR(AQ39*(1+INDEX(Inputs!$P$15:$P$25,MATCH('Cash Flows - Outlier'!AR$2,Inputs!$L$15:$L$25))/12),0)</f>
        <v/>
      </c>
      <c r="AS39" s="961">
        <f>IFERROR(AR39*(1+INDEX(Inputs!$P$15:$P$25,MATCH('Cash Flows - Outlier'!AS$2,Inputs!$L$15:$L$25))/12),0)</f>
        <v/>
      </c>
      <c r="AT39" s="961">
        <f>IFERROR(AS39*(1+INDEX(Inputs!$P$15:$P$25,MATCH('Cash Flows - Outlier'!AT$2,Inputs!$L$15:$L$25))/12),0)</f>
        <v/>
      </c>
      <c r="AU39" s="961">
        <f>IFERROR(AT39*(1+INDEX(Inputs!$P$15:$P$25,MATCH('Cash Flows - Outlier'!AU$2,Inputs!$L$15:$L$25))/12),0)</f>
        <v/>
      </c>
      <c r="AV39" s="961">
        <f>IFERROR(AU39*(1+INDEX(Inputs!$P$15:$P$25,MATCH('Cash Flows - Outlier'!AV$2,Inputs!$L$15:$L$25))/12),0)</f>
        <v/>
      </c>
      <c r="AW39" s="961">
        <f>IFERROR(AV39*(1+INDEX(Inputs!$P$15:$P$25,MATCH('Cash Flows - Outlier'!AW$2,Inputs!$L$15:$L$25))/12),0)</f>
        <v/>
      </c>
      <c r="AX39" s="961">
        <f>IFERROR(AW39*(1+INDEX(Inputs!$P$15:$P$25,MATCH('Cash Flows - Outlier'!AX$2,Inputs!$L$15:$L$25))/12),0)</f>
        <v/>
      </c>
      <c r="AY39" s="961">
        <f>IFERROR(AX39*(1+INDEX(Inputs!$P$15:$P$25,MATCH('Cash Flows - Outlier'!AY$2,Inputs!$L$15:$L$25))/12),0)</f>
        <v/>
      </c>
      <c r="AZ39" s="961">
        <f>IFERROR(AY39*(1+INDEX(Inputs!$P$15:$P$25,MATCH('Cash Flows - Outlier'!AZ$2,Inputs!$L$15:$L$25))/12),0)</f>
        <v/>
      </c>
      <c r="BA39" s="961">
        <f>IFERROR(AZ39*(1+INDEX(Inputs!$P$15:$P$25,MATCH('Cash Flows - Outlier'!BA$2,Inputs!$L$15:$L$25))/12),0)</f>
        <v/>
      </c>
      <c r="BB39" s="961">
        <f>IFERROR(BA39*(1+INDEX(Inputs!$P$15:$P$25,MATCH('Cash Flows - Outlier'!BB$2,Inputs!$L$15:$L$25))/12),0)</f>
        <v/>
      </c>
      <c r="BC39" s="961">
        <f>IFERROR(BB39*(1+INDEX(Inputs!$P$15:$P$25,MATCH('Cash Flows - Outlier'!BC$2,Inputs!$L$15:$L$25))/12),0)</f>
        <v/>
      </c>
      <c r="BD39" s="961">
        <f>IFERROR(BC39*(1+INDEX(Inputs!$P$15:$P$25,MATCH('Cash Flows - Outlier'!BD$2,Inputs!$L$15:$L$25))/12),0)</f>
        <v/>
      </c>
      <c r="BE39" s="961">
        <f>IFERROR(BD39*(1+INDEX(Inputs!$P$15:$P$25,MATCH('Cash Flows - Outlier'!BE$2,Inputs!$L$15:$L$25))/12),0)</f>
        <v/>
      </c>
      <c r="BF39" s="961">
        <f>IFERROR(BE39*(1+INDEX(Inputs!$P$15:$P$25,MATCH('Cash Flows - Outlier'!BF$2,Inputs!$L$15:$L$25))/12),0)</f>
        <v/>
      </c>
      <c r="BG39" s="961">
        <f>IFERROR(BF39*(1+INDEX(Inputs!$P$15:$P$25,MATCH('Cash Flows - Outlier'!BG$2,Inputs!$L$15:$L$25))/12),0)</f>
        <v/>
      </c>
      <c r="BH39" s="961">
        <f>IFERROR(BG39*(1+INDEX(Inputs!$P$15:$P$25,MATCH('Cash Flows - Outlier'!BH$2,Inputs!$L$15:$L$25))/12),0)</f>
        <v/>
      </c>
      <c r="BI39" s="961">
        <f>IFERROR(BH39*(1+INDEX(Inputs!$P$15:$P$25,MATCH('Cash Flows - Outlier'!BI$2,Inputs!$L$15:$L$25))/12),0)</f>
        <v/>
      </c>
      <c r="BJ39" s="961">
        <f>IFERROR(BI39*(1+INDEX(Inputs!$P$15:$P$25,MATCH('Cash Flows - Outlier'!BJ$2,Inputs!$L$15:$L$25))/12),0)</f>
        <v/>
      </c>
      <c r="BK39" s="961">
        <f>IFERROR(BJ39*(1+INDEX(Inputs!$P$15:$P$25,MATCH('Cash Flows - Outlier'!BK$2,Inputs!$L$15:$L$25))/12),0)</f>
        <v/>
      </c>
      <c r="BL39" s="961">
        <f>IFERROR(BK39*(1+INDEX(Inputs!$P$15:$P$25,MATCH('Cash Flows - Outlier'!BL$2,Inputs!$L$15:$L$25))/12),0)</f>
        <v/>
      </c>
      <c r="BM39" s="961">
        <f>IFERROR(BL39*(1+INDEX(Inputs!$P$15:$P$25,MATCH('Cash Flows - Outlier'!BM$2,Inputs!$L$15:$L$25))/12),0)</f>
        <v/>
      </c>
      <c r="BN39" s="961">
        <f>IFERROR(BM39*(1+INDEX(Inputs!$P$15:$P$25,MATCH('Cash Flows - Outlier'!BN$2,Inputs!$L$15:$L$25))/12),0)</f>
        <v/>
      </c>
      <c r="BO39" s="961">
        <f>IFERROR(BN39*(1+INDEX(Inputs!$P$15:$P$25,MATCH('Cash Flows - Outlier'!BO$2,Inputs!$L$15:$L$25))/12),0)</f>
        <v/>
      </c>
      <c r="BP39" s="961">
        <f>IFERROR(BO39*(1+INDEX(Inputs!$P$15:$P$25,MATCH('Cash Flows - Outlier'!BP$2,Inputs!$L$15:$L$25))/12),0)</f>
        <v/>
      </c>
      <c r="BQ39" s="961">
        <f>IFERROR(BP39*(1+INDEX(Inputs!$P$15:$P$25,MATCH('Cash Flows - Outlier'!BQ$2,Inputs!$L$15:$L$25))/12),0)</f>
        <v/>
      </c>
      <c r="BR39" s="961">
        <f>IFERROR(BQ39*(1+INDEX(Inputs!$P$15:$P$25,MATCH('Cash Flows - Outlier'!BR$2,Inputs!$L$15:$L$25))/12),0)</f>
        <v/>
      </c>
      <c r="BS39" s="961">
        <f>IFERROR(BR39*(1+INDEX(Inputs!$P$15:$P$25,MATCH('Cash Flows - Outlier'!BS$2,Inputs!$L$15:$L$25))/12),0)</f>
        <v/>
      </c>
      <c r="BT39" s="961">
        <f>IFERROR(BS39*(1+INDEX(Inputs!$P$15:$P$25,MATCH('Cash Flows - Outlier'!BT$2,Inputs!$L$15:$L$25))/12),0)</f>
        <v/>
      </c>
      <c r="BU39" s="961">
        <f>IFERROR(BT39*(1+INDEX(Inputs!$P$15:$P$25,MATCH('Cash Flows - Outlier'!BU$2,Inputs!$L$15:$L$25))/12),0)</f>
        <v/>
      </c>
      <c r="BV39" s="961">
        <f>IFERROR(BU39*(1+INDEX(Inputs!$P$15:$P$25,MATCH('Cash Flows - Outlier'!BV$2,Inputs!$L$15:$L$25))/12),0)</f>
        <v/>
      </c>
      <c r="BW39" s="961">
        <f>IFERROR(BV39*(1+INDEX(Inputs!$P$15:$P$25,MATCH('Cash Flows - Outlier'!BW$2,Inputs!$L$15:$L$25))/12),0)</f>
        <v/>
      </c>
      <c r="BX39" s="961">
        <f>IFERROR(BW39*(1+INDEX(Inputs!$P$15:$P$25,MATCH('Cash Flows - Outlier'!BX$2,Inputs!$L$15:$L$25))/12),0)</f>
        <v/>
      </c>
      <c r="BY39" s="961">
        <f>IFERROR(BX39*(1+INDEX(Inputs!$P$15:$P$25,MATCH('Cash Flows - Outlier'!BY$2,Inputs!$L$15:$L$25))/12),0)</f>
        <v/>
      </c>
      <c r="BZ39" s="961">
        <f>IFERROR(BY39*(1+INDEX(Inputs!$P$15:$P$25,MATCH('Cash Flows - Outlier'!BZ$2,Inputs!$L$15:$L$25))/12),0)</f>
        <v/>
      </c>
      <c r="CA39" s="961">
        <f>IFERROR(BZ39*(1+INDEX(Inputs!$P$15:$P$25,MATCH('Cash Flows - Outlier'!CA$2,Inputs!$L$15:$L$25))/12),0)</f>
        <v/>
      </c>
      <c r="CB39" s="961">
        <f>IFERROR(CA39*(1+INDEX(Inputs!$P$15:$P$25,MATCH('Cash Flows - Outlier'!CB$2,Inputs!$L$15:$L$25))/12),0)</f>
        <v/>
      </c>
      <c r="CC39" s="961">
        <f>IFERROR(CB39*(1+INDEX(Inputs!$P$15:$P$25,MATCH('Cash Flows - Outlier'!CC$2,Inputs!$L$15:$L$25))/12),0)</f>
        <v/>
      </c>
      <c r="CD39" s="961">
        <f>IFERROR(CC39*(1+INDEX(Inputs!$P$15:$P$25,MATCH('Cash Flows - Outlier'!CD$2,Inputs!$L$15:$L$25))/12),0)</f>
        <v/>
      </c>
      <c r="CE39" s="961">
        <f>IFERROR(CD39*(1+INDEX(Inputs!$P$15:$P$25,MATCH('Cash Flows - Outlier'!CE$2,Inputs!$L$15:$L$25))/12),0)</f>
        <v/>
      </c>
      <c r="CF39" s="961">
        <f>IFERROR(CE39*(1+INDEX(Inputs!$P$15:$P$25,MATCH('Cash Flows - Outlier'!CF$2,Inputs!$L$15:$L$25))/12),0)</f>
        <v/>
      </c>
      <c r="CG39" s="961">
        <f>IFERROR(CF39*(1+INDEX(Inputs!$P$15:$P$25,MATCH('Cash Flows - Outlier'!CG$2,Inputs!$L$15:$L$25))/12),0)</f>
        <v/>
      </c>
      <c r="CH39" s="961">
        <f>IFERROR(CG39*(1+INDEX(Inputs!$P$15:$P$25,MATCH('Cash Flows - Outlier'!CH$2,Inputs!$L$15:$L$25))/12),0)</f>
        <v/>
      </c>
      <c r="CI39" s="961">
        <f>IFERROR(CH39*(1+INDEX(Inputs!$P$15:$P$25,MATCH('Cash Flows - Outlier'!CI$2,Inputs!$L$15:$L$25))/12),0)</f>
        <v/>
      </c>
      <c r="CJ39" s="961">
        <f>IFERROR(CI39*(1+INDEX(Inputs!$P$15:$P$25,MATCH('Cash Flows - Outlier'!CJ$2,Inputs!$L$15:$L$25))/12),0)</f>
        <v/>
      </c>
      <c r="CK39" s="961">
        <f>IFERROR(CJ39*(1+INDEX(Inputs!$P$15:$P$25,MATCH('Cash Flows - Outlier'!CK$2,Inputs!$L$15:$L$25))/12),0)</f>
        <v/>
      </c>
      <c r="CL39" s="961">
        <f>IFERROR(CK39*(1+INDEX(Inputs!$P$15:$P$25,MATCH('Cash Flows - Outlier'!CL$2,Inputs!$L$15:$L$25))/12),0)</f>
        <v/>
      </c>
      <c r="CM39" s="961">
        <f>IFERROR(CL39*(1+INDEX(Inputs!$P$15:$P$25,MATCH('Cash Flows - Outlier'!CM$2,Inputs!$L$15:$L$25))/12),0)</f>
        <v/>
      </c>
      <c r="CN39" s="961">
        <f>IFERROR(CM39*(1+INDEX(Inputs!$P$15:$P$25,MATCH('Cash Flows - Outlier'!CN$2,Inputs!$L$15:$L$25))/12),0)</f>
        <v/>
      </c>
      <c r="CO39" s="961">
        <f>IFERROR(CN39*(1+INDEX(Inputs!$P$15:$P$25,MATCH('Cash Flows - Outlier'!CO$2,Inputs!$L$15:$L$25))/12),0)</f>
        <v/>
      </c>
      <c r="CP39" s="961">
        <f>IFERROR(CO39*(1+INDEX(Inputs!$P$15:$P$25,MATCH('Cash Flows - Outlier'!CP$2,Inputs!$L$15:$L$25))/12),0)</f>
        <v/>
      </c>
      <c r="CQ39" s="961">
        <f>IFERROR(CP39*(1+INDEX(Inputs!$P$15:$P$25,MATCH('Cash Flows - Outlier'!CQ$2,Inputs!$L$15:$L$25))/12),0)</f>
        <v/>
      </c>
      <c r="CR39" s="961">
        <f>IFERROR(CQ39*(1+INDEX(Inputs!$P$15:$P$25,MATCH('Cash Flows - Outlier'!CR$2,Inputs!$L$15:$L$25))/12),0)</f>
        <v/>
      </c>
      <c r="CS39" s="961">
        <f>IFERROR(CR39*(1+INDEX(Inputs!$P$15:$P$25,MATCH('Cash Flows - Outlier'!CS$2,Inputs!$L$15:$L$25))/12),0)</f>
        <v/>
      </c>
      <c r="CT39" s="961">
        <f>IFERROR(CS39*(1+INDEX(Inputs!$P$15:$P$25,MATCH('Cash Flows - Outlier'!CT$2,Inputs!$L$15:$L$25))/12),0)</f>
        <v/>
      </c>
      <c r="CU39" s="961">
        <f>IFERROR(CT39*(1+INDEX(Inputs!$P$15:$P$25,MATCH('Cash Flows - Outlier'!CU$2,Inputs!$L$15:$L$25))/12),0)</f>
        <v/>
      </c>
      <c r="CV39" s="961">
        <f>IFERROR(CU39*(1+INDEX(Inputs!$P$15:$P$25,MATCH('Cash Flows - Outlier'!CV$2,Inputs!$L$15:$L$25))/12),0)</f>
        <v/>
      </c>
      <c r="CW39" s="961">
        <f>IFERROR(CV39*(1+INDEX(Inputs!$P$15:$P$25,MATCH('Cash Flows - Outlier'!CW$2,Inputs!$L$15:$L$25))/12),0)</f>
        <v/>
      </c>
      <c r="CX39" s="961">
        <f>IFERROR(CW39*(1+INDEX(Inputs!$P$15:$P$25,MATCH('Cash Flows - Outlier'!CX$2,Inputs!$L$15:$L$25))/12),0)</f>
        <v/>
      </c>
      <c r="CY39" s="961">
        <f>IFERROR(CX39*(1+INDEX(Inputs!$P$15:$P$25,MATCH('Cash Flows - Outlier'!CY$2,Inputs!$L$15:$L$25))/12),0)</f>
        <v/>
      </c>
      <c r="CZ39" s="961">
        <f>IFERROR(CY39*(1+INDEX(Inputs!$P$15:$P$25,MATCH('Cash Flows - Outlier'!CZ$2,Inputs!$L$15:$L$25))/12),0)</f>
        <v/>
      </c>
      <c r="DA39" s="961">
        <f>IFERROR(CZ39*(1+INDEX(Inputs!$P$15:$P$25,MATCH('Cash Flows - Outlier'!DA$2,Inputs!$L$15:$L$25))/12),0)</f>
        <v/>
      </c>
      <c r="DB39" s="961">
        <f>IFERROR(DA39*(1+INDEX(Inputs!$P$15:$P$25,MATCH('Cash Flows - Outlier'!DB$2,Inputs!$L$15:$L$25))/12),0)</f>
        <v/>
      </c>
      <c r="DC39" s="961">
        <f>IFERROR(DB39*(1+INDEX(Inputs!$P$15:$P$25,MATCH('Cash Flows - Outlier'!DC$2,Inputs!$L$15:$L$25))/12),0)</f>
        <v/>
      </c>
      <c r="DD39" s="961">
        <f>IFERROR(DC39*(1+INDEX(Inputs!$P$15:$P$25,MATCH('Cash Flows - Outlier'!DD$2,Inputs!$L$15:$L$25))/12),0)</f>
        <v/>
      </c>
      <c r="DE39" s="961">
        <f>IFERROR(DD39*(1+INDEX(Inputs!$P$15:$P$25,MATCH('Cash Flows - Outlier'!DE$2,Inputs!$L$15:$L$25))/12),0)</f>
        <v/>
      </c>
      <c r="DF39" s="961">
        <f>IFERROR(DE39*(1+INDEX(Inputs!$P$15:$P$25,MATCH('Cash Flows - Outlier'!DF$2,Inputs!$L$15:$L$25))/12),0)</f>
        <v/>
      </c>
      <c r="DG39" s="961">
        <f>IFERROR(DF39*(1+INDEX(Inputs!$P$15:$P$25,MATCH('Cash Flows - Outlier'!DG$2,Inputs!$L$15:$L$25))/12),0)</f>
        <v/>
      </c>
      <c r="DH39" s="961">
        <f>IFERROR(DG39*(1+INDEX(Inputs!$P$15:$P$25,MATCH('Cash Flows - Outlier'!DH$2,Inputs!$L$15:$L$25))/12),0)</f>
        <v/>
      </c>
      <c r="DI39" s="961">
        <f>IFERROR(DH39*(1+INDEX(Inputs!$P$15:$P$25,MATCH('Cash Flows - Outlier'!DI$2,Inputs!$L$15:$L$25))/12),0)</f>
        <v/>
      </c>
      <c r="DJ39" s="961">
        <f>IFERROR(DI39*(1+INDEX(Inputs!$P$15:$P$25,MATCH('Cash Flows - Outlier'!DJ$2,Inputs!$L$15:$L$25))/12),0)</f>
        <v/>
      </c>
      <c r="DK39" s="961">
        <f>IFERROR(DJ39*(1+INDEX(Inputs!$P$15:$P$25,MATCH('Cash Flows - Outlier'!DK$2,Inputs!$L$15:$L$25))/12),0)</f>
        <v/>
      </c>
      <c r="DL39" s="961">
        <f>IFERROR(DK39*(1+INDEX(Inputs!$P$15:$P$25,MATCH('Cash Flows - Outlier'!DL$2,Inputs!$L$15:$L$25))/12),0)</f>
        <v/>
      </c>
      <c r="DM39" s="961">
        <f>IFERROR(DL39*(1+INDEX(Inputs!$P$15:$P$25,MATCH('Cash Flows - Outlier'!DM$2,Inputs!$L$15:$L$25))/12),0)</f>
        <v/>
      </c>
      <c r="DN39" s="961">
        <f>IFERROR(DM39*(1+INDEX(Inputs!$P$15:$P$25,MATCH('Cash Flows - Outlier'!DN$2,Inputs!$L$15:$L$25))/12),0)</f>
        <v/>
      </c>
      <c r="DO39" s="961">
        <f>IFERROR(DN39*(1+INDEX(Inputs!$P$15:$P$25,MATCH('Cash Flows - Outlier'!DO$2,Inputs!$L$15:$L$25))/12),0)</f>
        <v/>
      </c>
      <c r="DP39" s="961">
        <f>IFERROR(DO39*(1+INDEX(Inputs!$P$15:$P$25,MATCH('Cash Flows - Outlier'!DP$2,Inputs!$L$15:$L$25))/12),0)</f>
        <v/>
      </c>
      <c r="DQ39" s="961">
        <f>IFERROR(DP39*(1+INDEX(Inputs!$P$15:$P$25,MATCH('Cash Flows - Outlier'!DQ$2,Inputs!$L$15:$L$25))/12),0)</f>
        <v/>
      </c>
      <c r="DR39" s="961">
        <f>IFERROR(DQ39*(1+INDEX(Inputs!$P$15:$P$25,MATCH('Cash Flows - Outlier'!DR$2,Inputs!$L$15:$L$25))/12),0)</f>
        <v/>
      </c>
      <c r="DS39" s="961">
        <f>IFERROR(DR39*(1+INDEX(Inputs!$P$15:$P$25,MATCH('Cash Flows - Outlier'!DS$2,Inputs!$L$15:$L$25))/12),0)</f>
        <v/>
      </c>
      <c r="DT39" s="961">
        <f>IFERROR(DS39*(1+INDEX(Inputs!$P$15:$P$25,MATCH('Cash Flows - Outlier'!DT$2,Inputs!$L$15:$L$25))/12),0)</f>
        <v/>
      </c>
      <c r="DU39" s="961">
        <f>IFERROR(DT39*(1+INDEX(Inputs!$P$15:$P$25,MATCH('Cash Flows - Outlier'!DU$2,Inputs!$L$15:$L$25))/12),0)</f>
        <v/>
      </c>
      <c r="DV39" s="961">
        <f>IFERROR(DU39*(1+INDEX(Inputs!$P$15:$P$25,MATCH('Cash Flows - Outlier'!DV$2,Inputs!$L$15:$L$25))/12),0)</f>
        <v/>
      </c>
      <c r="DW39" s="961">
        <f>IFERROR(DV39*(1+INDEX(Inputs!$P$15:$P$25,MATCH('Cash Flows - Outlier'!DW$2,Inputs!$L$15:$L$25))/12),0)</f>
        <v/>
      </c>
      <c r="DX39" s="961">
        <f>IFERROR(DW39*(1+INDEX(Inputs!$P$15:$P$25,MATCH('Cash Flows - Outlier'!DX$2,Inputs!$L$15:$L$25))/12),0)</f>
        <v/>
      </c>
      <c r="DY39" s="961">
        <f>IFERROR(DX39*(1+INDEX(Inputs!$P$15:$P$25,MATCH('Cash Flows - Outlier'!DY$2,Inputs!$L$15:$L$25))/12),0)</f>
        <v/>
      </c>
      <c r="DZ39" s="961">
        <f>IFERROR(DY39*(1+INDEX(Inputs!$P$15:$P$25,MATCH('Cash Flows - Outlier'!DZ$2,Inputs!$L$15:$L$25))/12),0)</f>
        <v/>
      </c>
      <c r="EA39" s="961">
        <f>IFERROR(DZ39*(1+INDEX(Inputs!$P$15:$P$25,MATCH('Cash Flows - Outlier'!EA$2,Inputs!$L$15:$L$25))/12),0)</f>
        <v/>
      </c>
      <c r="EB39" s="961">
        <f>IFERROR(EA39*(1+INDEX(Inputs!$P$15:$P$25,MATCH('Cash Flows - Outlier'!EB$2,Inputs!$L$15:$L$25))/12),0)</f>
        <v/>
      </c>
      <c r="EC39" s="961">
        <f>IFERROR(EB39*(1+INDEX(Inputs!$P$15:$P$25,MATCH('Cash Flows - Outlier'!EC$2,Inputs!$L$15:$L$25))/12),0)</f>
        <v/>
      </c>
      <c r="ED39" s="961">
        <f>IFERROR(EC39*(1+INDEX(Inputs!$P$15:$P$25,MATCH('Cash Flows - Outlier'!ED$2,Inputs!$L$15:$L$25))/12),0)</f>
        <v/>
      </c>
      <c r="EE39" s="961">
        <f>IFERROR(ED39*(1+INDEX(Inputs!$P$15:$P$25,MATCH('Cash Flows - Outlier'!EE$2,Inputs!$L$15:$L$25))/12),0)</f>
        <v/>
      </c>
      <c r="EF39" s="961">
        <f>IFERROR(EE39*(1+INDEX(Inputs!$P$15:$P$25,MATCH('Cash Flows - Outlier'!EF$2,Inputs!$L$15:$L$25))/12),0)</f>
        <v/>
      </c>
      <c r="EG39" s="961">
        <f>IFERROR(EF39*(1+INDEX(Inputs!$P$15:$P$25,MATCH('Cash Flows - Outlier'!EG$2,Inputs!$L$15:$L$25))/12),0)</f>
        <v/>
      </c>
      <c r="EH39" s="961">
        <f>IFERROR(EG39*(1+INDEX(Inputs!$P$15:$P$25,MATCH('Cash Flows - Outlier'!EH$2,Inputs!$L$15:$L$25))/12),0)</f>
        <v/>
      </c>
      <c r="EI39" s="961">
        <f>IFERROR(EH39*(1+INDEX(Inputs!$P$15:$P$25,MATCH('Cash Flows - Outlier'!EI$2,Inputs!$L$15:$L$25))/12),0)</f>
        <v/>
      </c>
      <c r="EJ39" s="961">
        <f>IFERROR(EI39*(1+INDEX(Inputs!$P$15:$P$25,MATCH('Cash Flows - Outlier'!EJ$2,Inputs!$L$15:$L$25))/12),0)</f>
        <v/>
      </c>
      <c r="EK39" s="961">
        <f>IFERROR(EJ39*(1+INDEX(Inputs!$P$15:$P$25,MATCH('Cash Flows - Outlier'!EK$2,Inputs!$L$15:$L$25))/12),0)</f>
        <v/>
      </c>
      <c r="EL39" s="961">
        <f>IFERROR(EK39*(1+INDEX(Inputs!$P$15:$P$25,MATCH('Cash Flows - Outlier'!EL$2,Inputs!$L$15:$L$25))/12),0)</f>
        <v/>
      </c>
      <c r="EM39" s="961">
        <f>IFERROR(EL39*(1+INDEX(Inputs!$P$15:$P$25,MATCH('Cash Flows - Outlier'!EM$2,Inputs!$L$15:$L$25))/12),0)</f>
        <v/>
      </c>
      <c r="EN39" s="961">
        <f>IFERROR(EM39*(1+INDEX(Inputs!$P$15:$P$25,MATCH('Cash Flows - Outlier'!EN$2,Inputs!$L$15:$L$25))/12),0)</f>
        <v/>
      </c>
      <c r="EO39" s="961">
        <f>IFERROR(EN39*(1+INDEX(Inputs!$P$15:$P$25,MATCH('Cash Flows - Outlier'!EO$2,Inputs!$L$15:$L$25))/12),0)</f>
        <v/>
      </c>
      <c r="EP39" s="961">
        <f>IFERROR(EO39*(1+INDEX(Inputs!$P$15:$P$25,MATCH('Cash Flows - Outlier'!EP$2,Inputs!$L$15:$L$25))/12),0)</f>
        <v/>
      </c>
      <c r="EQ39" s="961">
        <f>IFERROR(EP39*(1+INDEX(Inputs!$P$15:$P$25,MATCH('Cash Flows - Outlier'!EQ$2,Inputs!$L$15:$L$25))/12),0)</f>
        <v/>
      </c>
      <c r="ER39" s="961">
        <f>IFERROR(EQ39*(1+INDEX(Inputs!$P$15:$P$25,MATCH('Cash Flows - Outlier'!ER$2,Inputs!$L$15:$L$25))/12),0)</f>
        <v/>
      </c>
      <c r="ES39" s="961">
        <f>IFERROR(ER39*(1+INDEX(Inputs!$P$15:$P$25,MATCH('Cash Flows - Outlier'!ES$2,Inputs!$L$15:$L$25))/12),0)</f>
        <v/>
      </c>
      <c r="ET39" s="961">
        <f>IFERROR(ES39*(1+INDEX(Inputs!$P$15:$P$25,MATCH('Cash Flows - Outlier'!ET$2,Inputs!$L$15:$L$25))/12),0)</f>
        <v/>
      </c>
      <c r="EU39" s="961">
        <f>IFERROR(ET39*(1+INDEX(Inputs!$P$15:$P$25,MATCH('Cash Flows - Outlier'!EU$2,Inputs!$L$15:$L$25))/12),0)</f>
        <v/>
      </c>
      <c r="EV39" s="961">
        <f>IFERROR(EU39*(1+INDEX(Inputs!$P$15:$P$25,MATCH('Cash Flows - Outlier'!EV$2,Inputs!$L$15:$L$25))/12),0)</f>
        <v/>
      </c>
    </row>
    <row r="40" ht="15" customHeight="1" s="546">
      <c r="C40" s="970">
        <f>R40</f>
        <v/>
      </c>
      <c r="D40" s="989">
        <f>G40/G20</f>
        <v/>
      </c>
      <c r="E40" s="987">
        <f>Inputs!I42</f>
        <v/>
      </c>
      <c r="F40" s="988">
        <f>Inputs!J42</f>
        <v/>
      </c>
      <c r="G40" s="961">
        <f>SUMIFS($U40:$EW40,$U$2:$EW$2,G$2)</f>
        <v/>
      </c>
      <c r="H40" s="961">
        <f>SUMIFS($U40:$EW40,$U$2:$EW$2,H$2)</f>
        <v/>
      </c>
      <c r="I40" s="961">
        <f>SUMIFS($U40:$EW40,$U$2:$EW$2,I$2)</f>
        <v/>
      </c>
      <c r="J40" s="961">
        <f>SUMIFS($U40:$EW40,$U$2:$EW$2,J$2)</f>
        <v/>
      </c>
      <c r="K40" s="961">
        <f>SUMIFS($U40:$EW40,$U$2:$EW$2,K$2)</f>
        <v/>
      </c>
      <c r="L40" s="961">
        <f>SUMIFS($U40:$EW40,$U$2:$EW$2,L$2)</f>
        <v/>
      </c>
      <c r="M40" s="961">
        <f>SUMIFS($U40:$EW40,$U$2:$EW$2,M$2)</f>
        <v/>
      </c>
      <c r="N40" s="961">
        <f>SUMIFS($U40:$EW40,$U$2:$EW$2,N$2)</f>
        <v/>
      </c>
      <c r="O40" s="961">
        <f>SUMIFS($U40:$EW40,$U$2:$EW$2,O$2)</f>
        <v/>
      </c>
      <c r="P40" s="962">
        <f>SUMIFS($U40:$EW40,$U$2:$EW$2,P$2)</f>
        <v/>
      </c>
      <c r="R40" s="759">
        <f>Inputs!G42</f>
        <v/>
      </c>
      <c r="U40" s="961">
        <f>(Inputs!$J42*Units)/12</f>
        <v/>
      </c>
      <c r="V40" s="961">
        <f>IFERROR(U40*(1+INDEX(Inputs!$P$15:$P$25,MATCH('Cash Flows - Outlier'!V$2,Inputs!$L$15:$L$25))/12),0)</f>
        <v/>
      </c>
      <c r="W40" s="961">
        <f>IFERROR(V40*(1+INDEX(Inputs!$P$15:$P$25,MATCH('Cash Flows - Outlier'!W$2,Inputs!$L$15:$L$25))/12),0)</f>
        <v/>
      </c>
      <c r="X40" s="961">
        <f>IFERROR(W40*(1+INDEX(Inputs!$P$15:$P$25,MATCH('Cash Flows - Outlier'!X$2,Inputs!$L$15:$L$25))/12),0)</f>
        <v/>
      </c>
      <c r="Y40" s="961">
        <f>IFERROR(X40*(1+INDEX(Inputs!$P$15:$P$25,MATCH('Cash Flows - Outlier'!Y$2,Inputs!$L$15:$L$25))/12),0)</f>
        <v/>
      </c>
      <c r="Z40" s="961">
        <f>IFERROR(Y40*(1+INDEX(Inputs!$P$15:$P$25,MATCH('Cash Flows - Outlier'!Z$2,Inputs!$L$15:$L$25))/12),0)</f>
        <v/>
      </c>
      <c r="AA40" s="961">
        <f>IFERROR(Z40*(1+INDEX(Inputs!$P$15:$P$25,MATCH('Cash Flows - Outlier'!AA$2,Inputs!$L$15:$L$25))/12),0)</f>
        <v/>
      </c>
      <c r="AB40" s="961">
        <f>IFERROR(AA40*(1+INDEX(Inputs!$P$15:$P$25,MATCH('Cash Flows - Outlier'!AB$2,Inputs!$L$15:$L$25))/12),0)</f>
        <v/>
      </c>
      <c r="AC40" s="961">
        <f>IFERROR(AB40*(1+INDEX(Inputs!$P$15:$P$25,MATCH('Cash Flows - Outlier'!AC$2,Inputs!$L$15:$L$25))/12),0)</f>
        <v/>
      </c>
      <c r="AD40" s="961">
        <f>IFERROR(AC40*(1+INDEX(Inputs!$P$15:$P$25,MATCH('Cash Flows - Outlier'!AD$2,Inputs!$L$15:$L$25))/12),0)</f>
        <v/>
      </c>
      <c r="AE40" s="961">
        <f>IFERROR(AD40*(1+INDEX(Inputs!$P$15:$P$25,MATCH('Cash Flows - Outlier'!AE$2,Inputs!$L$15:$L$25))/12),0)</f>
        <v/>
      </c>
      <c r="AF40" s="961">
        <f>IFERROR(AE40*(1+INDEX(Inputs!$P$15:$P$25,MATCH('Cash Flows - Outlier'!AF$2,Inputs!$L$15:$L$25))/12),0)</f>
        <v/>
      </c>
      <c r="AG40" s="961">
        <f>IFERROR(AF40*(1+INDEX(Inputs!$P$15:$P$25,MATCH('Cash Flows - Outlier'!AG$2,Inputs!$L$15:$L$25))/12),0)</f>
        <v/>
      </c>
      <c r="AH40" s="961">
        <f>IFERROR(AG40*(1+INDEX(Inputs!$P$15:$P$25,MATCH('Cash Flows - Outlier'!AH$2,Inputs!$L$15:$L$25))/12),0)</f>
        <v/>
      </c>
      <c r="AI40" s="961">
        <f>IFERROR(AH40*(1+INDEX(Inputs!$P$15:$P$25,MATCH('Cash Flows - Outlier'!AI$2,Inputs!$L$15:$L$25))/12),0)</f>
        <v/>
      </c>
      <c r="AJ40" s="961">
        <f>IFERROR(AI40*(1+INDEX(Inputs!$P$15:$P$25,MATCH('Cash Flows - Outlier'!AJ$2,Inputs!$L$15:$L$25))/12),0)</f>
        <v/>
      </c>
      <c r="AK40" s="961">
        <f>IFERROR(AJ40*(1+INDEX(Inputs!$P$15:$P$25,MATCH('Cash Flows - Outlier'!AK$2,Inputs!$L$15:$L$25))/12),0)</f>
        <v/>
      </c>
      <c r="AL40" s="961">
        <f>IFERROR(AK40*(1+INDEX(Inputs!$P$15:$P$25,MATCH('Cash Flows - Outlier'!AL$2,Inputs!$L$15:$L$25))/12),0)</f>
        <v/>
      </c>
      <c r="AM40" s="961">
        <f>IFERROR(AL40*(1+INDEX(Inputs!$P$15:$P$25,MATCH('Cash Flows - Outlier'!AM$2,Inputs!$L$15:$L$25))/12),0)</f>
        <v/>
      </c>
      <c r="AN40" s="961">
        <f>IFERROR(AM40*(1+INDEX(Inputs!$P$15:$P$25,MATCH('Cash Flows - Outlier'!AN$2,Inputs!$L$15:$L$25))/12),0)</f>
        <v/>
      </c>
      <c r="AO40" s="961">
        <f>IFERROR(AN40*(1+INDEX(Inputs!$P$15:$P$25,MATCH('Cash Flows - Outlier'!AO$2,Inputs!$L$15:$L$25))/12),0)</f>
        <v/>
      </c>
      <c r="AP40" s="961">
        <f>IFERROR(AO40*(1+INDEX(Inputs!$P$15:$P$25,MATCH('Cash Flows - Outlier'!AP$2,Inputs!$L$15:$L$25))/12),0)</f>
        <v/>
      </c>
      <c r="AQ40" s="961">
        <f>IFERROR(AP40*(1+INDEX(Inputs!$P$15:$P$25,MATCH('Cash Flows - Outlier'!AQ$2,Inputs!$L$15:$L$25))/12),0)</f>
        <v/>
      </c>
      <c r="AR40" s="961">
        <f>IFERROR(AQ40*(1+INDEX(Inputs!$P$15:$P$25,MATCH('Cash Flows - Outlier'!AR$2,Inputs!$L$15:$L$25))/12),0)</f>
        <v/>
      </c>
      <c r="AS40" s="961">
        <f>IFERROR(AR40*(1+INDEX(Inputs!$P$15:$P$25,MATCH('Cash Flows - Outlier'!AS$2,Inputs!$L$15:$L$25))/12),0)</f>
        <v/>
      </c>
      <c r="AT40" s="961">
        <f>IFERROR(AS40*(1+INDEX(Inputs!$P$15:$P$25,MATCH('Cash Flows - Outlier'!AT$2,Inputs!$L$15:$L$25))/12),0)</f>
        <v/>
      </c>
      <c r="AU40" s="961">
        <f>IFERROR(AT40*(1+INDEX(Inputs!$P$15:$P$25,MATCH('Cash Flows - Outlier'!AU$2,Inputs!$L$15:$L$25))/12),0)</f>
        <v/>
      </c>
      <c r="AV40" s="961">
        <f>IFERROR(AU40*(1+INDEX(Inputs!$P$15:$P$25,MATCH('Cash Flows - Outlier'!AV$2,Inputs!$L$15:$L$25))/12),0)</f>
        <v/>
      </c>
      <c r="AW40" s="961">
        <f>IFERROR(AV40*(1+INDEX(Inputs!$P$15:$P$25,MATCH('Cash Flows - Outlier'!AW$2,Inputs!$L$15:$L$25))/12),0)</f>
        <v/>
      </c>
      <c r="AX40" s="961">
        <f>IFERROR(AW40*(1+INDEX(Inputs!$P$15:$P$25,MATCH('Cash Flows - Outlier'!AX$2,Inputs!$L$15:$L$25))/12),0)</f>
        <v/>
      </c>
      <c r="AY40" s="961">
        <f>IFERROR(AX40*(1+INDEX(Inputs!$P$15:$P$25,MATCH('Cash Flows - Outlier'!AY$2,Inputs!$L$15:$L$25))/12),0)</f>
        <v/>
      </c>
      <c r="AZ40" s="961">
        <f>IFERROR(AY40*(1+INDEX(Inputs!$P$15:$P$25,MATCH('Cash Flows - Outlier'!AZ$2,Inputs!$L$15:$L$25))/12),0)</f>
        <v/>
      </c>
      <c r="BA40" s="961">
        <f>IFERROR(AZ40*(1+INDEX(Inputs!$P$15:$P$25,MATCH('Cash Flows - Outlier'!BA$2,Inputs!$L$15:$L$25))/12),0)</f>
        <v/>
      </c>
      <c r="BB40" s="961">
        <f>IFERROR(BA40*(1+INDEX(Inputs!$P$15:$P$25,MATCH('Cash Flows - Outlier'!BB$2,Inputs!$L$15:$L$25))/12),0)</f>
        <v/>
      </c>
      <c r="BC40" s="961">
        <f>IFERROR(BB40*(1+INDEX(Inputs!$P$15:$P$25,MATCH('Cash Flows - Outlier'!BC$2,Inputs!$L$15:$L$25))/12),0)</f>
        <v/>
      </c>
      <c r="BD40" s="961">
        <f>IFERROR(BC40*(1+INDEX(Inputs!$P$15:$P$25,MATCH('Cash Flows - Outlier'!BD$2,Inputs!$L$15:$L$25))/12),0)</f>
        <v/>
      </c>
      <c r="BE40" s="961">
        <f>IFERROR(BD40*(1+INDEX(Inputs!$P$15:$P$25,MATCH('Cash Flows - Outlier'!BE$2,Inputs!$L$15:$L$25))/12),0)</f>
        <v/>
      </c>
      <c r="BF40" s="961">
        <f>IFERROR(BE40*(1+INDEX(Inputs!$P$15:$P$25,MATCH('Cash Flows - Outlier'!BF$2,Inputs!$L$15:$L$25))/12),0)</f>
        <v/>
      </c>
      <c r="BG40" s="961">
        <f>IFERROR(BF40*(1+INDEX(Inputs!$P$15:$P$25,MATCH('Cash Flows - Outlier'!BG$2,Inputs!$L$15:$L$25))/12),0)</f>
        <v/>
      </c>
      <c r="BH40" s="961">
        <f>IFERROR(BG40*(1+INDEX(Inputs!$P$15:$P$25,MATCH('Cash Flows - Outlier'!BH$2,Inputs!$L$15:$L$25))/12),0)</f>
        <v/>
      </c>
      <c r="BI40" s="961">
        <f>IFERROR(BH40*(1+INDEX(Inputs!$P$15:$P$25,MATCH('Cash Flows - Outlier'!BI$2,Inputs!$L$15:$L$25))/12),0)</f>
        <v/>
      </c>
      <c r="BJ40" s="961">
        <f>IFERROR(BI40*(1+INDEX(Inputs!$P$15:$P$25,MATCH('Cash Flows - Outlier'!BJ$2,Inputs!$L$15:$L$25))/12),0)</f>
        <v/>
      </c>
      <c r="BK40" s="961">
        <f>IFERROR(BJ40*(1+INDEX(Inputs!$P$15:$P$25,MATCH('Cash Flows - Outlier'!BK$2,Inputs!$L$15:$L$25))/12),0)</f>
        <v/>
      </c>
      <c r="BL40" s="961">
        <f>IFERROR(BK40*(1+INDEX(Inputs!$P$15:$P$25,MATCH('Cash Flows - Outlier'!BL$2,Inputs!$L$15:$L$25))/12),0)</f>
        <v/>
      </c>
      <c r="BM40" s="961">
        <f>IFERROR(BL40*(1+INDEX(Inputs!$P$15:$P$25,MATCH('Cash Flows - Outlier'!BM$2,Inputs!$L$15:$L$25))/12),0)</f>
        <v/>
      </c>
      <c r="BN40" s="961">
        <f>IFERROR(BM40*(1+INDEX(Inputs!$P$15:$P$25,MATCH('Cash Flows - Outlier'!BN$2,Inputs!$L$15:$L$25))/12),0)</f>
        <v/>
      </c>
      <c r="BO40" s="961">
        <f>IFERROR(BN40*(1+INDEX(Inputs!$P$15:$P$25,MATCH('Cash Flows - Outlier'!BO$2,Inputs!$L$15:$L$25))/12),0)</f>
        <v/>
      </c>
      <c r="BP40" s="961">
        <f>IFERROR(BO40*(1+INDEX(Inputs!$P$15:$P$25,MATCH('Cash Flows - Outlier'!BP$2,Inputs!$L$15:$L$25))/12),0)</f>
        <v/>
      </c>
      <c r="BQ40" s="961">
        <f>IFERROR(BP40*(1+INDEX(Inputs!$P$15:$P$25,MATCH('Cash Flows - Outlier'!BQ$2,Inputs!$L$15:$L$25))/12),0)</f>
        <v/>
      </c>
      <c r="BR40" s="961">
        <f>IFERROR(BQ40*(1+INDEX(Inputs!$P$15:$P$25,MATCH('Cash Flows - Outlier'!BR$2,Inputs!$L$15:$L$25))/12),0)</f>
        <v/>
      </c>
      <c r="BS40" s="961">
        <f>IFERROR(BR40*(1+INDEX(Inputs!$P$15:$P$25,MATCH('Cash Flows - Outlier'!BS$2,Inputs!$L$15:$L$25))/12),0)</f>
        <v/>
      </c>
      <c r="BT40" s="961">
        <f>IFERROR(BS40*(1+INDEX(Inputs!$P$15:$P$25,MATCH('Cash Flows - Outlier'!BT$2,Inputs!$L$15:$L$25))/12),0)</f>
        <v/>
      </c>
      <c r="BU40" s="961">
        <f>IFERROR(BT40*(1+INDEX(Inputs!$P$15:$P$25,MATCH('Cash Flows - Outlier'!BU$2,Inputs!$L$15:$L$25))/12),0)</f>
        <v/>
      </c>
      <c r="BV40" s="961">
        <f>IFERROR(BU40*(1+INDEX(Inputs!$P$15:$P$25,MATCH('Cash Flows - Outlier'!BV$2,Inputs!$L$15:$L$25))/12),0)</f>
        <v/>
      </c>
      <c r="BW40" s="961">
        <f>IFERROR(BV40*(1+INDEX(Inputs!$P$15:$P$25,MATCH('Cash Flows - Outlier'!BW$2,Inputs!$L$15:$L$25))/12),0)</f>
        <v/>
      </c>
      <c r="BX40" s="961">
        <f>IFERROR(BW40*(1+INDEX(Inputs!$P$15:$P$25,MATCH('Cash Flows - Outlier'!BX$2,Inputs!$L$15:$L$25))/12),0)</f>
        <v/>
      </c>
      <c r="BY40" s="961">
        <f>IFERROR(BX40*(1+INDEX(Inputs!$P$15:$P$25,MATCH('Cash Flows - Outlier'!BY$2,Inputs!$L$15:$L$25))/12),0)</f>
        <v/>
      </c>
      <c r="BZ40" s="961">
        <f>IFERROR(BY40*(1+INDEX(Inputs!$P$15:$P$25,MATCH('Cash Flows - Outlier'!BZ$2,Inputs!$L$15:$L$25))/12),0)</f>
        <v/>
      </c>
      <c r="CA40" s="961">
        <f>IFERROR(BZ40*(1+INDEX(Inputs!$P$15:$P$25,MATCH('Cash Flows - Outlier'!CA$2,Inputs!$L$15:$L$25))/12),0)</f>
        <v/>
      </c>
      <c r="CB40" s="961">
        <f>IFERROR(CA40*(1+INDEX(Inputs!$P$15:$P$25,MATCH('Cash Flows - Outlier'!CB$2,Inputs!$L$15:$L$25))/12),0)</f>
        <v/>
      </c>
      <c r="CC40" s="961">
        <f>IFERROR(CB40*(1+INDEX(Inputs!$P$15:$P$25,MATCH('Cash Flows - Outlier'!CC$2,Inputs!$L$15:$L$25))/12),0)</f>
        <v/>
      </c>
      <c r="CD40" s="961">
        <f>IFERROR(CC40*(1+INDEX(Inputs!$P$15:$P$25,MATCH('Cash Flows - Outlier'!CD$2,Inputs!$L$15:$L$25))/12),0)</f>
        <v/>
      </c>
      <c r="CE40" s="961">
        <f>IFERROR(CD40*(1+INDEX(Inputs!$P$15:$P$25,MATCH('Cash Flows - Outlier'!CE$2,Inputs!$L$15:$L$25))/12),0)</f>
        <v/>
      </c>
      <c r="CF40" s="961">
        <f>IFERROR(CE40*(1+INDEX(Inputs!$P$15:$P$25,MATCH('Cash Flows - Outlier'!CF$2,Inputs!$L$15:$L$25))/12),0)</f>
        <v/>
      </c>
      <c r="CG40" s="961">
        <f>IFERROR(CF40*(1+INDEX(Inputs!$P$15:$P$25,MATCH('Cash Flows - Outlier'!CG$2,Inputs!$L$15:$L$25))/12),0)</f>
        <v/>
      </c>
      <c r="CH40" s="961">
        <f>IFERROR(CG40*(1+INDEX(Inputs!$P$15:$P$25,MATCH('Cash Flows - Outlier'!CH$2,Inputs!$L$15:$L$25))/12),0)</f>
        <v/>
      </c>
      <c r="CI40" s="961">
        <f>IFERROR(CH40*(1+INDEX(Inputs!$P$15:$P$25,MATCH('Cash Flows - Outlier'!CI$2,Inputs!$L$15:$L$25))/12),0)</f>
        <v/>
      </c>
      <c r="CJ40" s="961">
        <f>IFERROR(CI40*(1+INDEX(Inputs!$P$15:$P$25,MATCH('Cash Flows - Outlier'!CJ$2,Inputs!$L$15:$L$25))/12),0)</f>
        <v/>
      </c>
      <c r="CK40" s="961">
        <f>IFERROR(CJ40*(1+INDEX(Inputs!$P$15:$P$25,MATCH('Cash Flows - Outlier'!CK$2,Inputs!$L$15:$L$25))/12),0)</f>
        <v/>
      </c>
      <c r="CL40" s="961">
        <f>IFERROR(CK40*(1+INDEX(Inputs!$P$15:$P$25,MATCH('Cash Flows - Outlier'!CL$2,Inputs!$L$15:$L$25))/12),0)</f>
        <v/>
      </c>
      <c r="CM40" s="961">
        <f>IFERROR(CL40*(1+INDEX(Inputs!$P$15:$P$25,MATCH('Cash Flows - Outlier'!CM$2,Inputs!$L$15:$L$25))/12),0)</f>
        <v/>
      </c>
      <c r="CN40" s="961">
        <f>IFERROR(CM40*(1+INDEX(Inputs!$P$15:$P$25,MATCH('Cash Flows - Outlier'!CN$2,Inputs!$L$15:$L$25))/12),0)</f>
        <v/>
      </c>
      <c r="CO40" s="961">
        <f>IFERROR(CN40*(1+INDEX(Inputs!$P$15:$P$25,MATCH('Cash Flows - Outlier'!CO$2,Inputs!$L$15:$L$25))/12),0)</f>
        <v/>
      </c>
      <c r="CP40" s="961">
        <f>IFERROR(CO40*(1+INDEX(Inputs!$P$15:$P$25,MATCH('Cash Flows - Outlier'!CP$2,Inputs!$L$15:$L$25))/12),0)</f>
        <v/>
      </c>
      <c r="CQ40" s="961">
        <f>IFERROR(CP40*(1+INDEX(Inputs!$P$15:$P$25,MATCH('Cash Flows - Outlier'!CQ$2,Inputs!$L$15:$L$25))/12),0)</f>
        <v/>
      </c>
      <c r="CR40" s="961">
        <f>IFERROR(CQ40*(1+INDEX(Inputs!$P$15:$P$25,MATCH('Cash Flows - Outlier'!CR$2,Inputs!$L$15:$L$25))/12),0)</f>
        <v/>
      </c>
      <c r="CS40" s="961">
        <f>IFERROR(CR40*(1+INDEX(Inputs!$P$15:$P$25,MATCH('Cash Flows - Outlier'!CS$2,Inputs!$L$15:$L$25))/12),0)</f>
        <v/>
      </c>
      <c r="CT40" s="961">
        <f>IFERROR(CS40*(1+INDEX(Inputs!$P$15:$P$25,MATCH('Cash Flows - Outlier'!CT$2,Inputs!$L$15:$L$25))/12),0)</f>
        <v/>
      </c>
      <c r="CU40" s="961">
        <f>IFERROR(CT40*(1+INDEX(Inputs!$P$15:$P$25,MATCH('Cash Flows - Outlier'!CU$2,Inputs!$L$15:$L$25))/12),0)</f>
        <v/>
      </c>
      <c r="CV40" s="961">
        <f>IFERROR(CU40*(1+INDEX(Inputs!$P$15:$P$25,MATCH('Cash Flows - Outlier'!CV$2,Inputs!$L$15:$L$25))/12),0)</f>
        <v/>
      </c>
      <c r="CW40" s="961">
        <f>IFERROR(CV40*(1+INDEX(Inputs!$P$15:$P$25,MATCH('Cash Flows - Outlier'!CW$2,Inputs!$L$15:$L$25))/12),0)</f>
        <v/>
      </c>
      <c r="CX40" s="961">
        <f>IFERROR(CW40*(1+INDEX(Inputs!$P$15:$P$25,MATCH('Cash Flows - Outlier'!CX$2,Inputs!$L$15:$L$25))/12),0)</f>
        <v/>
      </c>
      <c r="CY40" s="961">
        <f>IFERROR(CX40*(1+INDEX(Inputs!$P$15:$P$25,MATCH('Cash Flows - Outlier'!CY$2,Inputs!$L$15:$L$25))/12),0)</f>
        <v/>
      </c>
      <c r="CZ40" s="961">
        <f>IFERROR(CY40*(1+INDEX(Inputs!$P$15:$P$25,MATCH('Cash Flows - Outlier'!CZ$2,Inputs!$L$15:$L$25))/12),0)</f>
        <v/>
      </c>
      <c r="DA40" s="961">
        <f>IFERROR(CZ40*(1+INDEX(Inputs!$P$15:$P$25,MATCH('Cash Flows - Outlier'!DA$2,Inputs!$L$15:$L$25))/12),0)</f>
        <v/>
      </c>
      <c r="DB40" s="961">
        <f>IFERROR(DA40*(1+INDEX(Inputs!$P$15:$P$25,MATCH('Cash Flows - Outlier'!DB$2,Inputs!$L$15:$L$25))/12),0)</f>
        <v/>
      </c>
      <c r="DC40" s="961">
        <f>IFERROR(DB40*(1+INDEX(Inputs!$P$15:$P$25,MATCH('Cash Flows - Outlier'!DC$2,Inputs!$L$15:$L$25))/12),0)</f>
        <v/>
      </c>
      <c r="DD40" s="961">
        <f>IFERROR(DC40*(1+INDEX(Inputs!$P$15:$P$25,MATCH('Cash Flows - Outlier'!DD$2,Inputs!$L$15:$L$25))/12),0)</f>
        <v/>
      </c>
      <c r="DE40" s="961">
        <f>IFERROR(DD40*(1+INDEX(Inputs!$P$15:$P$25,MATCH('Cash Flows - Outlier'!DE$2,Inputs!$L$15:$L$25))/12),0)</f>
        <v/>
      </c>
      <c r="DF40" s="961">
        <f>IFERROR(DE40*(1+INDEX(Inputs!$P$15:$P$25,MATCH('Cash Flows - Outlier'!DF$2,Inputs!$L$15:$L$25))/12),0)</f>
        <v/>
      </c>
      <c r="DG40" s="961">
        <f>IFERROR(DF40*(1+INDEX(Inputs!$P$15:$P$25,MATCH('Cash Flows - Outlier'!DG$2,Inputs!$L$15:$L$25))/12),0)</f>
        <v/>
      </c>
      <c r="DH40" s="961">
        <f>IFERROR(DG40*(1+INDEX(Inputs!$P$15:$P$25,MATCH('Cash Flows - Outlier'!DH$2,Inputs!$L$15:$L$25))/12),0)</f>
        <v/>
      </c>
      <c r="DI40" s="961">
        <f>IFERROR(DH40*(1+INDEX(Inputs!$P$15:$P$25,MATCH('Cash Flows - Outlier'!DI$2,Inputs!$L$15:$L$25))/12),0)</f>
        <v/>
      </c>
      <c r="DJ40" s="961">
        <f>IFERROR(DI40*(1+INDEX(Inputs!$P$15:$P$25,MATCH('Cash Flows - Outlier'!DJ$2,Inputs!$L$15:$L$25))/12),0)</f>
        <v/>
      </c>
      <c r="DK40" s="961">
        <f>IFERROR(DJ40*(1+INDEX(Inputs!$P$15:$P$25,MATCH('Cash Flows - Outlier'!DK$2,Inputs!$L$15:$L$25))/12),0)</f>
        <v/>
      </c>
      <c r="DL40" s="961">
        <f>IFERROR(DK40*(1+INDEX(Inputs!$P$15:$P$25,MATCH('Cash Flows - Outlier'!DL$2,Inputs!$L$15:$L$25))/12),0)</f>
        <v/>
      </c>
      <c r="DM40" s="961">
        <f>IFERROR(DL40*(1+INDEX(Inputs!$P$15:$P$25,MATCH('Cash Flows - Outlier'!DM$2,Inputs!$L$15:$L$25))/12),0)</f>
        <v/>
      </c>
      <c r="DN40" s="961">
        <f>IFERROR(DM40*(1+INDEX(Inputs!$P$15:$P$25,MATCH('Cash Flows - Outlier'!DN$2,Inputs!$L$15:$L$25))/12),0)</f>
        <v/>
      </c>
      <c r="DO40" s="961">
        <f>IFERROR(DN40*(1+INDEX(Inputs!$P$15:$P$25,MATCH('Cash Flows - Outlier'!DO$2,Inputs!$L$15:$L$25))/12),0)</f>
        <v/>
      </c>
      <c r="DP40" s="961">
        <f>IFERROR(DO40*(1+INDEX(Inputs!$P$15:$P$25,MATCH('Cash Flows - Outlier'!DP$2,Inputs!$L$15:$L$25))/12),0)</f>
        <v/>
      </c>
      <c r="DQ40" s="961">
        <f>IFERROR(DP40*(1+INDEX(Inputs!$P$15:$P$25,MATCH('Cash Flows - Outlier'!DQ$2,Inputs!$L$15:$L$25))/12),0)</f>
        <v/>
      </c>
      <c r="DR40" s="961">
        <f>IFERROR(DQ40*(1+INDEX(Inputs!$P$15:$P$25,MATCH('Cash Flows - Outlier'!DR$2,Inputs!$L$15:$L$25))/12),0)</f>
        <v/>
      </c>
      <c r="DS40" s="961">
        <f>IFERROR(DR40*(1+INDEX(Inputs!$P$15:$P$25,MATCH('Cash Flows - Outlier'!DS$2,Inputs!$L$15:$L$25))/12),0)</f>
        <v/>
      </c>
      <c r="DT40" s="961">
        <f>IFERROR(DS40*(1+INDEX(Inputs!$P$15:$P$25,MATCH('Cash Flows - Outlier'!DT$2,Inputs!$L$15:$L$25))/12),0)</f>
        <v/>
      </c>
      <c r="DU40" s="961">
        <f>IFERROR(DT40*(1+INDEX(Inputs!$P$15:$P$25,MATCH('Cash Flows - Outlier'!DU$2,Inputs!$L$15:$L$25))/12),0)</f>
        <v/>
      </c>
      <c r="DV40" s="961">
        <f>IFERROR(DU40*(1+INDEX(Inputs!$P$15:$P$25,MATCH('Cash Flows - Outlier'!DV$2,Inputs!$L$15:$L$25))/12),0)</f>
        <v/>
      </c>
      <c r="DW40" s="961">
        <f>IFERROR(DV40*(1+INDEX(Inputs!$P$15:$P$25,MATCH('Cash Flows - Outlier'!DW$2,Inputs!$L$15:$L$25))/12),0)</f>
        <v/>
      </c>
      <c r="DX40" s="961">
        <f>IFERROR(DW40*(1+INDEX(Inputs!$P$15:$P$25,MATCH('Cash Flows - Outlier'!DX$2,Inputs!$L$15:$L$25))/12),0)</f>
        <v/>
      </c>
      <c r="DY40" s="961">
        <f>IFERROR(DX40*(1+INDEX(Inputs!$P$15:$P$25,MATCH('Cash Flows - Outlier'!DY$2,Inputs!$L$15:$L$25))/12),0)</f>
        <v/>
      </c>
      <c r="DZ40" s="961">
        <f>IFERROR(DY40*(1+INDEX(Inputs!$P$15:$P$25,MATCH('Cash Flows - Outlier'!DZ$2,Inputs!$L$15:$L$25))/12),0)</f>
        <v/>
      </c>
      <c r="EA40" s="961">
        <f>IFERROR(DZ40*(1+INDEX(Inputs!$P$15:$P$25,MATCH('Cash Flows - Outlier'!EA$2,Inputs!$L$15:$L$25))/12),0)</f>
        <v/>
      </c>
      <c r="EB40" s="961">
        <f>IFERROR(EA40*(1+INDEX(Inputs!$P$15:$P$25,MATCH('Cash Flows - Outlier'!EB$2,Inputs!$L$15:$L$25))/12),0)</f>
        <v/>
      </c>
      <c r="EC40" s="961">
        <f>IFERROR(EB40*(1+INDEX(Inputs!$P$15:$P$25,MATCH('Cash Flows - Outlier'!EC$2,Inputs!$L$15:$L$25))/12),0)</f>
        <v/>
      </c>
      <c r="ED40" s="961">
        <f>IFERROR(EC40*(1+INDEX(Inputs!$P$15:$P$25,MATCH('Cash Flows - Outlier'!ED$2,Inputs!$L$15:$L$25))/12),0)</f>
        <v/>
      </c>
      <c r="EE40" s="961">
        <f>IFERROR(ED40*(1+INDEX(Inputs!$P$15:$P$25,MATCH('Cash Flows - Outlier'!EE$2,Inputs!$L$15:$L$25))/12),0)</f>
        <v/>
      </c>
      <c r="EF40" s="961">
        <f>IFERROR(EE40*(1+INDEX(Inputs!$P$15:$P$25,MATCH('Cash Flows - Outlier'!EF$2,Inputs!$L$15:$L$25))/12),0)</f>
        <v/>
      </c>
      <c r="EG40" s="961">
        <f>IFERROR(EF40*(1+INDEX(Inputs!$P$15:$P$25,MATCH('Cash Flows - Outlier'!EG$2,Inputs!$L$15:$L$25))/12),0)</f>
        <v/>
      </c>
      <c r="EH40" s="961">
        <f>IFERROR(EG40*(1+INDEX(Inputs!$P$15:$P$25,MATCH('Cash Flows - Outlier'!EH$2,Inputs!$L$15:$L$25))/12),0)</f>
        <v/>
      </c>
      <c r="EI40" s="961">
        <f>IFERROR(EH40*(1+INDEX(Inputs!$P$15:$P$25,MATCH('Cash Flows - Outlier'!EI$2,Inputs!$L$15:$L$25))/12),0)</f>
        <v/>
      </c>
      <c r="EJ40" s="961">
        <f>IFERROR(EI40*(1+INDEX(Inputs!$P$15:$P$25,MATCH('Cash Flows - Outlier'!EJ$2,Inputs!$L$15:$L$25))/12),0)</f>
        <v/>
      </c>
      <c r="EK40" s="961">
        <f>IFERROR(EJ40*(1+INDEX(Inputs!$P$15:$P$25,MATCH('Cash Flows - Outlier'!EK$2,Inputs!$L$15:$L$25))/12),0)</f>
        <v/>
      </c>
      <c r="EL40" s="961">
        <f>IFERROR(EK40*(1+INDEX(Inputs!$P$15:$P$25,MATCH('Cash Flows - Outlier'!EL$2,Inputs!$L$15:$L$25))/12),0)</f>
        <v/>
      </c>
      <c r="EM40" s="961">
        <f>IFERROR(EL40*(1+INDEX(Inputs!$P$15:$P$25,MATCH('Cash Flows - Outlier'!EM$2,Inputs!$L$15:$L$25))/12),0)</f>
        <v/>
      </c>
      <c r="EN40" s="961">
        <f>IFERROR(EM40*(1+INDEX(Inputs!$P$15:$P$25,MATCH('Cash Flows - Outlier'!EN$2,Inputs!$L$15:$L$25))/12),0)</f>
        <v/>
      </c>
      <c r="EO40" s="961">
        <f>IFERROR(EN40*(1+INDEX(Inputs!$P$15:$P$25,MATCH('Cash Flows - Outlier'!EO$2,Inputs!$L$15:$L$25))/12),0)</f>
        <v/>
      </c>
      <c r="EP40" s="961">
        <f>IFERROR(EO40*(1+INDEX(Inputs!$P$15:$P$25,MATCH('Cash Flows - Outlier'!EP$2,Inputs!$L$15:$L$25))/12),0)</f>
        <v/>
      </c>
      <c r="EQ40" s="961">
        <f>IFERROR(EP40*(1+INDEX(Inputs!$P$15:$P$25,MATCH('Cash Flows - Outlier'!EQ$2,Inputs!$L$15:$L$25))/12),0)</f>
        <v/>
      </c>
      <c r="ER40" s="961">
        <f>IFERROR(EQ40*(1+INDEX(Inputs!$P$15:$P$25,MATCH('Cash Flows - Outlier'!ER$2,Inputs!$L$15:$L$25))/12),0)</f>
        <v/>
      </c>
      <c r="ES40" s="961">
        <f>IFERROR(ER40*(1+INDEX(Inputs!$P$15:$P$25,MATCH('Cash Flows - Outlier'!ES$2,Inputs!$L$15:$L$25))/12),0)</f>
        <v/>
      </c>
      <c r="ET40" s="961">
        <f>IFERROR(ES40*(1+INDEX(Inputs!$P$15:$P$25,MATCH('Cash Flows - Outlier'!ET$2,Inputs!$L$15:$L$25))/12),0)</f>
        <v/>
      </c>
      <c r="EU40" s="961">
        <f>IFERROR(ET40*(1+INDEX(Inputs!$P$15:$P$25,MATCH('Cash Flows - Outlier'!EU$2,Inputs!$L$15:$L$25))/12),0)</f>
        <v/>
      </c>
      <c r="EV40" s="961">
        <f>IFERROR(EU40*(1+INDEX(Inputs!$P$15:$P$25,MATCH('Cash Flows - Outlier'!EV$2,Inputs!$L$15:$L$25))/12),0)</f>
        <v/>
      </c>
    </row>
    <row r="41" ht="15" customHeight="1" s="546">
      <c r="C41" s="970">
        <f>R41</f>
        <v/>
      </c>
      <c r="D41" s="986" t="n"/>
      <c r="E41" s="987">
        <f>Inputs!I43</f>
        <v/>
      </c>
      <c r="F41" s="988">
        <f>Inputs!J43</f>
        <v/>
      </c>
      <c r="G41" s="961">
        <f>SUMIFS($U41:$EW41,$U$2:$EW$2,G$2)</f>
        <v/>
      </c>
      <c r="H41" s="961">
        <f>SUMIFS($U41:$EW41,$U$2:$EW$2,H$2)</f>
        <v/>
      </c>
      <c r="I41" s="961">
        <f>SUMIFS($U41:$EW41,$U$2:$EW$2,I$2)</f>
        <v/>
      </c>
      <c r="J41" s="961">
        <f>SUMIFS($U41:$EW41,$U$2:$EW$2,J$2)</f>
        <v/>
      </c>
      <c r="K41" s="961">
        <f>SUMIFS($U41:$EW41,$U$2:$EW$2,K$2)</f>
        <v/>
      </c>
      <c r="L41" s="961">
        <f>SUMIFS($U41:$EW41,$U$2:$EW$2,L$2)</f>
        <v/>
      </c>
      <c r="M41" s="961">
        <f>SUMIFS($U41:$EW41,$U$2:$EW$2,M$2)</f>
        <v/>
      </c>
      <c r="N41" s="961">
        <f>SUMIFS($U41:$EW41,$U$2:$EW$2,N$2)</f>
        <v/>
      </c>
      <c r="O41" s="961">
        <f>SUMIFS($U41:$EW41,$U$2:$EW$2,O$2)</f>
        <v/>
      </c>
      <c r="P41" s="962">
        <f>SUMIFS($U41:$EW41,$U$2:$EW$2,P$2)</f>
        <v/>
      </c>
      <c r="R41" s="759">
        <f>Inputs!G43</f>
        <v/>
      </c>
      <c r="U41" s="961">
        <f>(Inputs!$J43*Units)/12</f>
        <v/>
      </c>
      <c r="V41" s="961">
        <f>IFERROR(U41*(1+INDEX(Inputs!$P$15:$P$25,MATCH('Cash Flows - Outlier'!V$2,Inputs!$L$15:$L$25))/12),0)</f>
        <v/>
      </c>
      <c r="W41" s="961">
        <f>IFERROR(V41*(1+INDEX(Inputs!$P$15:$P$25,MATCH('Cash Flows - Outlier'!W$2,Inputs!$L$15:$L$25))/12),0)</f>
        <v/>
      </c>
      <c r="X41" s="961">
        <f>IFERROR(W41*(1+INDEX(Inputs!$P$15:$P$25,MATCH('Cash Flows - Outlier'!X$2,Inputs!$L$15:$L$25))/12),0)</f>
        <v/>
      </c>
      <c r="Y41" s="961">
        <f>IFERROR(X41*(1+INDEX(Inputs!$P$15:$P$25,MATCH('Cash Flows - Outlier'!Y$2,Inputs!$L$15:$L$25))/12),0)</f>
        <v/>
      </c>
      <c r="Z41" s="961">
        <f>IFERROR(Y41*(1+INDEX(Inputs!$P$15:$P$25,MATCH('Cash Flows - Outlier'!Z$2,Inputs!$L$15:$L$25))/12),0)</f>
        <v/>
      </c>
      <c r="AA41" s="961">
        <f>IFERROR(Z41*(1+INDEX(Inputs!$P$15:$P$25,MATCH('Cash Flows - Outlier'!AA$2,Inputs!$L$15:$L$25))/12),0)</f>
        <v/>
      </c>
      <c r="AB41" s="961">
        <f>IFERROR(AA41*(1+INDEX(Inputs!$P$15:$P$25,MATCH('Cash Flows - Outlier'!AB$2,Inputs!$L$15:$L$25))/12),0)</f>
        <v/>
      </c>
      <c r="AC41" s="961">
        <f>IFERROR(AB41*(1+INDEX(Inputs!$P$15:$P$25,MATCH('Cash Flows - Outlier'!AC$2,Inputs!$L$15:$L$25))/12),0)</f>
        <v/>
      </c>
      <c r="AD41" s="961">
        <f>IFERROR(AC41*(1+INDEX(Inputs!$P$15:$P$25,MATCH('Cash Flows - Outlier'!AD$2,Inputs!$L$15:$L$25))/12),0)</f>
        <v/>
      </c>
      <c r="AE41" s="961">
        <f>IFERROR(AD41*(1+INDEX(Inputs!$P$15:$P$25,MATCH('Cash Flows - Outlier'!AE$2,Inputs!$L$15:$L$25))/12),0)</f>
        <v/>
      </c>
      <c r="AF41" s="961">
        <f>IFERROR(AE41*(1+INDEX(Inputs!$P$15:$P$25,MATCH('Cash Flows - Outlier'!AF$2,Inputs!$L$15:$L$25))/12),0)</f>
        <v/>
      </c>
      <c r="AG41" s="961">
        <f>IFERROR(AF41*(1+INDEX(Inputs!$P$15:$P$25,MATCH('Cash Flows - Outlier'!AG$2,Inputs!$L$15:$L$25))/12),0)</f>
        <v/>
      </c>
      <c r="AH41" s="961">
        <f>IFERROR(AG41*(1+INDEX(Inputs!$P$15:$P$25,MATCH('Cash Flows - Outlier'!AH$2,Inputs!$L$15:$L$25))/12),0)</f>
        <v/>
      </c>
      <c r="AI41" s="961">
        <f>IFERROR(AH41*(1+INDEX(Inputs!$P$15:$P$25,MATCH('Cash Flows - Outlier'!AI$2,Inputs!$L$15:$L$25))/12),0)</f>
        <v/>
      </c>
      <c r="AJ41" s="961">
        <f>IFERROR(AI41*(1+INDEX(Inputs!$P$15:$P$25,MATCH('Cash Flows - Outlier'!AJ$2,Inputs!$L$15:$L$25))/12),0)</f>
        <v/>
      </c>
      <c r="AK41" s="961">
        <f>IFERROR(AJ41*(1+INDEX(Inputs!$P$15:$P$25,MATCH('Cash Flows - Outlier'!AK$2,Inputs!$L$15:$L$25))/12),0)</f>
        <v/>
      </c>
      <c r="AL41" s="961">
        <f>IFERROR(AK41*(1+INDEX(Inputs!$P$15:$P$25,MATCH('Cash Flows - Outlier'!AL$2,Inputs!$L$15:$L$25))/12),0)</f>
        <v/>
      </c>
      <c r="AM41" s="961">
        <f>IFERROR(AL41*(1+INDEX(Inputs!$P$15:$P$25,MATCH('Cash Flows - Outlier'!AM$2,Inputs!$L$15:$L$25))/12),0)</f>
        <v/>
      </c>
      <c r="AN41" s="961">
        <f>IFERROR(AM41*(1+INDEX(Inputs!$P$15:$P$25,MATCH('Cash Flows - Outlier'!AN$2,Inputs!$L$15:$L$25))/12),0)</f>
        <v/>
      </c>
      <c r="AO41" s="961">
        <f>IFERROR(AN41*(1+INDEX(Inputs!$P$15:$P$25,MATCH('Cash Flows - Outlier'!AO$2,Inputs!$L$15:$L$25))/12),0)</f>
        <v/>
      </c>
      <c r="AP41" s="961">
        <f>IFERROR(AO41*(1+INDEX(Inputs!$P$15:$P$25,MATCH('Cash Flows - Outlier'!AP$2,Inputs!$L$15:$L$25))/12),0)</f>
        <v/>
      </c>
      <c r="AQ41" s="961">
        <f>IFERROR(AP41*(1+INDEX(Inputs!$P$15:$P$25,MATCH('Cash Flows - Outlier'!AQ$2,Inputs!$L$15:$L$25))/12),0)</f>
        <v/>
      </c>
      <c r="AR41" s="961">
        <f>IFERROR(AQ41*(1+INDEX(Inputs!$P$15:$P$25,MATCH('Cash Flows - Outlier'!AR$2,Inputs!$L$15:$L$25))/12),0)</f>
        <v/>
      </c>
      <c r="AS41" s="961">
        <f>IFERROR(AR41*(1+INDEX(Inputs!$P$15:$P$25,MATCH('Cash Flows - Outlier'!AS$2,Inputs!$L$15:$L$25))/12),0)</f>
        <v/>
      </c>
      <c r="AT41" s="961">
        <f>IFERROR(AS41*(1+INDEX(Inputs!$P$15:$P$25,MATCH('Cash Flows - Outlier'!AT$2,Inputs!$L$15:$L$25))/12),0)</f>
        <v/>
      </c>
      <c r="AU41" s="961">
        <f>IFERROR(AT41*(1+INDEX(Inputs!$P$15:$P$25,MATCH('Cash Flows - Outlier'!AU$2,Inputs!$L$15:$L$25))/12),0)</f>
        <v/>
      </c>
      <c r="AV41" s="961">
        <f>IFERROR(AU41*(1+INDEX(Inputs!$P$15:$P$25,MATCH('Cash Flows - Outlier'!AV$2,Inputs!$L$15:$L$25))/12),0)</f>
        <v/>
      </c>
      <c r="AW41" s="961">
        <f>IFERROR(AV41*(1+INDEX(Inputs!$P$15:$P$25,MATCH('Cash Flows - Outlier'!AW$2,Inputs!$L$15:$L$25))/12),0)</f>
        <v/>
      </c>
      <c r="AX41" s="961">
        <f>IFERROR(AW41*(1+INDEX(Inputs!$P$15:$P$25,MATCH('Cash Flows - Outlier'!AX$2,Inputs!$L$15:$L$25))/12),0)</f>
        <v/>
      </c>
      <c r="AY41" s="961">
        <f>IFERROR(AX41*(1+INDEX(Inputs!$P$15:$P$25,MATCH('Cash Flows - Outlier'!AY$2,Inputs!$L$15:$L$25))/12),0)</f>
        <v/>
      </c>
      <c r="AZ41" s="961">
        <f>IFERROR(AY41*(1+INDEX(Inputs!$P$15:$P$25,MATCH('Cash Flows - Outlier'!AZ$2,Inputs!$L$15:$L$25))/12),0)</f>
        <v/>
      </c>
      <c r="BA41" s="961">
        <f>IFERROR(AZ41*(1+INDEX(Inputs!$P$15:$P$25,MATCH('Cash Flows - Outlier'!BA$2,Inputs!$L$15:$L$25))/12),0)</f>
        <v/>
      </c>
      <c r="BB41" s="961">
        <f>IFERROR(BA41*(1+INDEX(Inputs!$P$15:$P$25,MATCH('Cash Flows - Outlier'!BB$2,Inputs!$L$15:$L$25))/12),0)</f>
        <v/>
      </c>
      <c r="BC41" s="961">
        <f>IFERROR(BB41*(1+INDEX(Inputs!$P$15:$P$25,MATCH('Cash Flows - Outlier'!BC$2,Inputs!$L$15:$L$25))/12),0)</f>
        <v/>
      </c>
      <c r="BD41" s="961">
        <f>IFERROR(BC41*(1+INDEX(Inputs!$P$15:$P$25,MATCH('Cash Flows - Outlier'!BD$2,Inputs!$L$15:$L$25))/12),0)</f>
        <v/>
      </c>
      <c r="BE41" s="961">
        <f>IFERROR(BD41*(1+INDEX(Inputs!$P$15:$P$25,MATCH('Cash Flows - Outlier'!BE$2,Inputs!$L$15:$L$25))/12),0)</f>
        <v/>
      </c>
      <c r="BF41" s="961">
        <f>IFERROR(BE41*(1+INDEX(Inputs!$P$15:$P$25,MATCH('Cash Flows - Outlier'!BF$2,Inputs!$L$15:$L$25))/12),0)</f>
        <v/>
      </c>
      <c r="BG41" s="961">
        <f>IFERROR(BF41*(1+INDEX(Inputs!$P$15:$P$25,MATCH('Cash Flows - Outlier'!BG$2,Inputs!$L$15:$L$25))/12),0)</f>
        <v/>
      </c>
      <c r="BH41" s="961">
        <f>IFERROR(BG41*(1+INDEX(Inputs!$P$15:$P$25,MATCH('Cash Flows - Outlier'!BH$2,Inputs!$L$15:$L$25))/12),0)</f>
        <v/>
      </c>
      <c r="BI41" s="961">
        <f>IFERROR(BH41*(1+INDEX(Inputs!$P$15:$P$25,MATCH('Cash Flows - Outlier'!BI$2,Inputs!$L$15:$L$25))/12),0)</f>
        <v/>
      </c>
      <c r="BJ41" s="961">
        <f>IFERROR(BI41*(1+INDEX(Inputs!$P$15:$P$25,MATCH('Cash Flows - Outlier'!BJ$2,Inputs!$L$15:$L$25))/12),0)</f>
        <v/>
      </c>
      <c r="BK41" s="961">
        <f>IFERROR(BJ41*(1+INDEX(Inputs!$P$15:$P$25,MATCH('Cash Flows - Outlier'!BK$2,Inputs!$L$15:$L$25))/12),0)</f>
        <v/>
      </c>
      <c r="BL41" s="961">
        <f>IFERROR(BK41*(1+INDEX(Inputs!$P$15:$P$25,MATCH('Cash Flows - Outlier'!BL$2,Inputs!$L$15:$L$25))/12),0)</f>
        <v/>
      </c>
      <c r="BM41" s="961">
        <f>IFERROR(BL41*(1+INDEX(Inputs!$P$15:$P$25,MATCH('Cash Flows - Outlier'!BM$2,Inputs!$L$15:$L$25))/12),0)</f>
        <v/>
      </c>
      <c r="BN41" s="961">
        <f>IFERROR(BM41*(1+INDEX(Inputs!$P$15:$P$25,MATCH('Cash Flows - Outlier'!BN$2,Inputs!$L$15:$L$25))/12),0)</f>
        <v/>
      </c>
      <c r="BO41" s="961">
        <f>IFERROR(BN41*(1+INDEX(Inputs!$P$15:$P$25,MATCH('Cash Flows - Outlier'!BO$2,Inputs!$L$15:$L$25))/12),0)</f>
        <v/>
      </c>
      <c r="BP41" s="961">
        <f>IFERROR(BO41*(1+INDEX(Inputs!$P$15:$P$25,MATCH('Cash Flows - Outlier'!BP$2,Inputs!$L$15:$L$25))/12),0)</f>
        <v/>
      </c>
      <c r="BQ41" s="961">
        <f>IFERROR(BP41*(1+INDEX(Inputs!$P$15:$P$25,MATCH('Cash Flows - Outlier'!BQ$2,Inputs!$L$15:$L$25))/12),0)</f>
        <v/>
      </c>
      <c r="BR41" s="961">
        <f>IFERROR(BQ41*(1+INDEX(Inputs!$P$15:$P$25,MATCH('Cash Flows - Outlier'!BR$2,Inputs!$L$15:$L$25))/12),0)</f>
        <v/>
      </c>
      <c r="BS41" s="961">
        <f>IFERROR(BR41*(1+INDEX(Inputs!$P$15:$P$25,MATCH('Cash Flows - Outlier'!BS$2,Inputs!$L$15:$L$25))/12),0)</f>
        <v/>
      </c>
      <c r="BT41" s="961">
        <f>IFERROR(BS41*(1+INDEX(Inputs!$P$15:$P$25,MATCH('Cash Flows - Outlier'!BT$2,Inputs!$L$15:$L$25))/12),0)</f>
        <v/>
      </c>
      <c r="BU41" s="961">
        <f>IFERROR(BT41*(1+INDEX(Inputs!$P$15:$P$25,MATCH('Cash Flows - Outlier'!BU$2,Inputs!$L$15:$L$25))/12),0)</f>
        <v/>
      </c>
      <c r="BV41" s="961">
        <f>IFERROR(BU41*(1+INDEX(Inputs!$P$15:$P$25,MATCH('Cash Flows - Outlier'!BV$2,Inputs!$L$15:$L$25))/12),0)</f>
        <v/>
      </c>
      <c r="BW41" s="961">
        <f>IFERROR(BV41*(1+INDEX(Inputs!$P$15:$P$25,MATCH('Cash Flows - Outlier'!BW$2,Inputs!$L$15:$L$25))/12),0)</f>
        <v/>
      </c>
      <c r="BX41" s="961">
        <f>IFERROR(BW41*(1+INDEX(Inputs!$P$15:$P$25,MATCH('Cash Flows - Outlier'!BX$2,Inputs!$L$15:$L$25))/12),0)</f>
        <v/>
      </c>
      <c r="BY41" s="961">
        <f>IFERROR(BX41*(1+INDEX(Inputs!$P$15:$P$25,MATCH('Cash Flows - Outlier'!BY$2,Inputs!$L$15:$L$25))/12),0)</f>
        <v/>
      </c>
      <c r="BZ41" s="961">
        <f>IFERROR(BY41*(1+INDEX(Inputs!$P$15:$P$25,MATCH('Cash Flows - Outlier'!BZ$2,Inputs!$L$15:$L$25))/12),0)</f>
        <v/>
      </c>
      <c r="CA41" s="961">
        <f>IFERROR(BZ41*(1+INDEX(Inputs!$P$15:$P$25,MATCH('Cash Flows - Outlier'!CA$2,Inputs!$L$15:$L$25))/12),0)</f>
        <v/>
      </c>
      <c r="CB41" s="961">
        <f>IFERROR(CA41*(1+INDEX(Inputs!$P$15:$P$25,MATCH('Cash Flows - Outlier'!CB$2,Inputs!$L$15:$L$25))/12),0)</f>
        <v/>
      </c>
      <c r="CC41" s="961">
        <f>IFERROR(CB41*(1+INDEX(Inputs!$P$15:$P$25,MATCH('Cash Flows - Outlier'!CC$2,Inputs!$L$15:$L$25))/12),0)</f>
        <v/>
      </c>
      <c r="CD41" s="961">
        <f>IFERROR(CC41*(1+INDEX(Inputs!$P$15:$P$25,MATCH('Cash Flows - Outlier'!CD$2,Inputs!$L$15:$L$25))/12),0)</f>
        <v/>
      </c>
      <c r="CE41" s="961">
        <f>IFERROR(CD41*(1+INDEX(Inputs!$P$15:$P$25,MATCH('Cash Flows - Outlier'!CE$2,Inputs!$L$15:$L$25))/12),0)</f>
        <v/>
      </c>
      <c r="CF41" s="961">
        <f>IFERROR(CE41*(1+INDEX(Inputs!$P$15:$P$25,MATCH('Cash Flows - Outlier'!CF$2,Inputs!$L$15:$L$25))/12),0)</f>
        <v/>
      </c>
      <c r="CG41" s="961">
        <f>IFERROR(CF41*(1+INDEX(Inputs!$P$15:$P$25,MATCH('Cash Flows - Outlier'!CG$2,Inputs!$L$15:$L$25))/12),0)</f>
        <v/>
      </c>
      <c r="CH41" s="961">
        <f>IFERROR(CG41*(1+INDEX(Inputs!$P$15:$P$25,MATCH('Cash Flows - Outlier'!CH$2,Inputs!$L$15:$L$25))/12),0)</f>
        <v/>
      </c>
      <c r="CI41" s="961">
        <f>IFERROR(CH41*(1+INDEX(Inputs!$P$15:$P$25,MATCH('Cash Flows - Outlier'!CI$2,Inputs!$L$15:$L$25))/12),0)</f>
        <v/>
      </c>
      <c r="CJ41" s="961">
        <f>IFERROR(CI41*(1+INDEX(Inputs!$P$15:$P$25,MATCH('Cash Flows - Outlier'!CJ$2,Inputs!$L$15:$L$25))/12),0)</f>
        <v/>
      </c>
      <c r="CK41" s="961">
        <f>IFERROR(CJ41*(1+INDEX(Inputs!$P$15:$P$25,MATCH('Cash Flows - Outlier'!CK$2,Inputs!$L$15:$L$25))/12),0)</f>
        <v/>
      </c>
      <c r="CL41" s="961">
        <f>IFERROR(CK41*(1+INDEX(Inputs!$P$15:$P$25,MATCH('Cash Flows - Outlier'!CL$2,Inputs!$L$15:$L$25))/12),0)</f>
        <v/>
      </c>
      <c r="CM41" s="961">
        <f>IFERROR(CL41*(1+INDEX(Inputs!$P$15:$P$25,MATCH('Cash Flows - Outlier'!CM$2,Inputs!$L$15:$L$25))/12),0)</f>
        <v/>
      </c>
      <c r="CN41" s="961">
        <f>IFERROR(CM41*(1+INDEX(Inputs!$P$15:$P$25,MATCH('Cash Flows - Outlier'!CN$2,Inputs!$L$15:$L$25))/12),0)</f>
        <v/>
      </c>
      <c r="CO41" s="961">
        <f>IFERROR(CN41*(1+INDEX(Inputs!$P$15:$P$25,MATCH('Cash Flows - Outlier'!CO$2,Inputs!$L$15:$L$25))/12),0)</f>
        <v/>
      </c>
      <c r="CP41" s="961">
        <f>IFERROR(CO41*(1+INDEX(Inputs!$P$15:$P$25,MATCH('Cash Flows - Outlier'!CP$2,Inputs!$L$15:$L$25))/12),0)</f>
        <v/>
      </c>
      <c r="CQ41" s="961">
        <f>IFERROR(CP41*(1+INDEX(Inputs!$P$15:$P$25,MATCH('Cash Flows - Outlier'!CQ$2,Inputs!$L$15:$L$25))/12),0)</f>
        <v/>
      </c>
      <c r="CR41" s="961">
        <f>IFERROR(CQ41*(1+INDEX(Inputs!$P$15:$P$25,MATCH('Cash Flows - Outlier'!CR$2,Inputs!$L$15:$L$25))/12),0)</f>
        <v/>
      </c>
      <c r="CS41" s="961">
        <f>IFERROR(CR41*(1+INDEX(Inputs!$P$15:$P$25,MATCH('Cash Flows - Outlier'!CS$2,Inputs!$L$15:$L$25))/12),0)</f>
        <v/>
      </c>
      <c r="CT41" s="961">
        <f>IFERROR(CS41*(1+INDEX(Inputs!$P$15:$P$25,MATCH('Cash Flows - Outlier'!CT$2,Inputs!$L$15:$L$25))/12),0)</f>
        <v/>
      </c>
      <c r="CU41" s="961">
        <f>IFERROR(CT41*(1+INDEX(Inputs!$P$15:$P$25,MATCH('Cash Flows - Outlier'!CU$2,Inputs!$L$15:$L$25))/12),0)</f>
        <v/>
      </c>
      <c r="CV41" s="961">
        <f>IFERROR(CU41*(1+INDEX(Inputs!$P$15:$P$25,MATCH('Cash Flows - Outlier'!CV$2,Inputs!$L$15:$L$25))/12),0)</f>
        <v/>
      </c>
      <c r="CW41" s="961">
        <f>IFERROR(CV41*(1+INDEX(Inputs!$P$15:$P$25,MATCH('Cash Flows - Outlier'!CW$2,Inputs!$L$15:$L$25))/12),0)</f>
        <v/>
      </c>
      <c r="CX41" s="961">
        <f>IFERROR(CW41*(1+INDEX(Inputs!$P$15:$P$25,MATCH('Cash Flows - Outlier'!CX$2,Inputs!$L$15:$L$25))/12),0)</f>
        <v/>
      </c>
      <c r="CY41" s="961">
        <f>IFERROR(CX41*(1+INDEX(Inputs!$P$15:$P$25,MATCH('Cash Flows - Outlier'!CY$2,Inputs!$L$15:$L$25))/12),0)</f>
        <v/>
      </c>
      <c r="CZ41" s="961">
        <f>IFERROR(CY41*(1+INDEX(Inputs!$P$15:$P$25,MATCH('Cash Flows - Outlier'!CZ$2,Inputs!$L$15:$L$25))/12),0)</f>
        <v/>
      </c>
      <c r="DA41" s="961">
        <f>IFERROR(CZ41*(1+INDEX(Inputs!$P$15:$P$25,MATCH('Cash Flows - Outlier'!DA$2,Inputs!$L$15:$L$25))/12),0)</f>
        <v/>
      </c>
      <c r="DB41" s="961">
        <f>IFERROR(DA41*(1+INDEX(Inputs!$P$15:$P$25,MATCH('Cash Flows - Outlier'!DB$2,Inputs!$L$15:$L$25))/12),0)</f>
        <v/>
      </c>
      <c r="DC41" s="961">
        <f>IFERROR(DB41*(1+INDEX(Inputs!$P$15:$P$25,MATCH('Cash Flows - Outlier'!DC$2,Inputs!$L$15:$L$25))/12),0)</f>
        <v/>
      </c>
      <c r="DD41" s="961">
        <f>IFERROR(DC41*(1+INDEX(Inputs!$P$15:$P$25,MATCH('Cash Flows - Outlier'!DD$2,Inputs!$L$15:$L$25))/12),0)</f>
        <v/>
      </c>
      <c r="DE41" s="961">
        <f>IFERROR(DD41*(1+INDEX(Inputs!$P$15:$P$25,MATCH('Cash Flows - Outlier'!DE$2,Inputs!$L$15:$L$25))/12),0)</f>
        <v/>
      </c>
      <c r="DF41" s="961">
        <f>IFERROR(DE41*(1+INDEX(Inputs!$P$15:$P$25,MATCH('Cash Flows - Outlier'!DF$2,Inputs!$L$15:$L$25))/12),0)</f>
        <v/>
      </c>
      <c r="DG41" s="961">
        <f>IFERROR(DF41*(1+INDEX(Inputs!$P$15:$P$25,MATCH('Cash Flows - Outlier'!DG$2,Inputs!$L$15:$L$25))/12),0)</f>
        <v/>
      </c>
      <c r="DH41" s="961">
        <f>IFERROR(DG41*(1+INDEX(Inputs!$P$15:$P$25,MATCH('Cash Flows - Outlier'!DH$2,Inputs!$L$15:$L$25))/12),0)</f>
        <v/>
      </c>
      <c r="DI41" s="961">
        <f>IFERROR(DH41*(1+INDEX(Inputs!$P$15:$P$25,MATCH('Cash Flows - Outlier'!DI$2,Inputs!$L$15:$L$25))/12),0)</f>
        <v/>
      </c>
      <c r="DJ41" s="961">
        <f>IFERROR(DI41*(1+INDEX(Inputs!$P$15:$P$25,MATCH('Cash Flows - Outlier'!DJ$2,Inputs!$L$15:$L$25))/12),0)</f>
        <v/>
      </c>
      <c r="DK41" s="961">
        <f>IFERROR(DJ41*(1+INDEX(Inputs!$P$15:$P$25,MATCH('Cash Flows - Outlier'!DK$2,Inputs!$L$15:$L$25))/12),0)</f>
        <v/>
      </c>
      <c r="DL41" s="961">
        <f>IFERROR(DK41*(1+INDEX(Inputs!$P$15:$P$25,MATCH('Cash Flows - Outlier'!DL$2,Inputs!$L$15:$L$25))/12),0)</f>
        <v/>
      </c>
      <c r="DM41" s="961">
        <f>IFERROR(DL41*(1+INDEX(Inputs!$P$15:$P$25,MATCH('Cash Flows - Outlier'!DM$2,Inputs!$L$15:$L$25))/12),0)</f>
        <v/>
      </c>
      <c r="DN41" s="961">
        <f>IFERROR(DM41*(1+INDEX(Inputs!$P$15:$P$25,MATCH('Cash Flows - Outlier'!DN$2,Inputs!$L$15:$L$25))/12),0)</f>
        <v/>
      </c>
      <c r="DO41" s="961">
        <f>IFERROR(DN41*(1+INDEX(Inputs!$P$15:$P$25,MATCH('Cash Flows - Outlier'!DO$2,Inputs!$L$15:$L$25))/12),0)</f>
        <v/>
      </c>
      <c r="DP41" s="961">
        <f>IFERROR(DO41*(1+INDEX(Inputs!$P$15:$P$25,MATCH('Cash Flows - Outlier'!DP$2,Inputs!$L$15:$L$25))/12),0)</f>
        <v/>
      </c>
      <c r="DQ41" s="961">
        <f>IFERROR(DP41*(1+INDEX(Inputs!$P$15:$P$25,MATCH('Cash Flows - Outlier'!DQ$2,Inputs!$L$15:$L$25))/12),0)</f>
        <v/>
      </c>
      <c r="DR41" s="961">
        <f>IFERROR(DQ41*(1+INDEX(Inputs!$P$15:$P$25,MATCH('Cash Flows - Outlier'!DR$2,Inputs!$L$15:$L$25))/12),0)</f>
        <v/>
      </c>
      <c r="DS41" s="961">
        <f>IFERROR(DR41*(1+INDEX(Inputs!$P$15:$P$25,MATCH('Cash Flows - Outlier'!DS$2,Inputs!$L$15:$L$25))/12),0)</f>
        <v/>
      </c>
      <c r="DT41" s="961">
        <f>IFERROR(DS41*(1+INDEX(Inputs!$P$15:$P$25,MATCH('Cash Flows - Outlier'!DT$2,Inputs!$L$15:$L$25))/12),0)</f>
        <v/>
      </c>
      <c r="DU41" s="961">
        <f>IFERROR(DT41*(1+INDEX(Inputs!$P$15:$P$25,MATCH('Cash Flows - Outlier'!DU$2,Inputs!$L$15:$L$25))/12),0)</f>
        <v/>
      </c>
      <c r="DV41" s="961">
        <f>IFERROR(DU41*(1+INDEX(Inputs!$P$15:$P$25,MATCH('Cash Flows - Outlier'!DV$2,Inputs!$L$15:$L$25))/12),0)</f>
        <v/>
      </c>
      <c r="DW41" s="961">
        <f>IFERROR(DV41*(1+INDEX(Inputs!$P$15:$P$25,MATCH('Cash Flows - Outlier'!DW$2,Inputs!$L$15:$L$25))/12),0)</f>
        <v/>
      </c>
      <c r="DX41" s="961">
        <f>IFERROR(DW41*(1+INDEX(Inputs!$P$15:$P$25,MATCH('Cash Flows - Outlier'!DX$2,Inputs!$L$15:$L$25))/12),0)</f>
        <v/>
      </c>
      <c r="DY41" s="961">
        <f>IFERROR(DX41*(1+INDEX(Inputs!$P$15:$P$25,MATCH('Cash Flows - Outlier'!DY$2,Inputs!$L$15:$L$25))/12),0)</f>
        <v/>
      </c>
      <c r="DZ41" s="961">
        <f>IFERROR(DY41*(1+INDEX(Inputs!$P$15:$P$25,MATCH('Cash Flows - Outlier'!DZ$2,Inputs!$L$15:$L$25))/12),0)</f>
        <v/>
      </c>
      <c r="EA41" s="961">
        <f>IFERROR(DZ41*(1+INDEX(Inputs!$P$15:$P$25,MATCH('Cash Flows - Outlier'!EA$2,Inputs!$L$15:$L$25))/12),0)</f>
        <v/>
      </c>
      <c r="EB41" s="961">
        <f>IFERROR(EA41*(1+INDEX(Inputs!$P$15:$P$25,MATCH('Cash Flows - Outlier'!EB$2,Inputs!$L$15:$L$25))/12),0)</f>
        <v/>
      </c>
      <c r="EC41" s="961">
        <f>IFERROR(EB41*(1+INDEX(Inputs!$P$15:$P$25,MATCH('Cash Flows - Outlier'!EC$2,Inputs!$L$15:$L$25))/12),0)</f>
        <v/>
      </c>
      <c r="ED41" s="961">
        <f>IFERROR(EC41*(1+INDEX(Inputs!$P$15:$P$25,MATCH('Cash Flows - Outlier'!ED$2,Inputs!$L$15:$L$25))/12),0)</f>
        <v/>
      </c>
      <c r="EE41" s="961">
        <f>IFERROR(ED41*(1+INDEX(Inputs!$P$15:$P$25,MATCH('Cash Flows - Outlier'!EE$2,Inputs!$L$15:$L$25))/12),0)</f>
        <v/>
      </c>
      <c r="EF41" s="961">
        <f>IFERROR(EE41*(1+INDEX(Inputs!$P$15:$P$25,MATCH('Cash Flows - Outlier'!EF$2,Inputs!$L$15:$L$25))/12),0)</f>
        <v/>
      </c>
      <c r="EG41" s="961">
        <f>IFERROR(EF41*(1+INDEX(Inputs!$P$15:$P$25,MATCH('Cash Flows - Outlier'!EG$2,Inputs!$L$15:$L$25))/12),0)</f>
        <v/>
      </c>
      <c r="EH41" s="961">
        <f>IFERROR(EG41*(1+INDEX(Inputs!$P$15:$P$25,MATCH('Cash Flows - Outlier'!EH$2,Inputs!$L$15:$L$25))/12),0)</f>
        <v/>
      </c>
      <c r="EI41" s="961">
        <f>IFERROR(EH41*(1+INDEX(Inputs!$P$15:$P$25,MATCH('Cash Flows - Outlier'!EI$2,Inputs!$L$15:$L$25))/12),0)</f>
        <v/>
      </c>
      <c r="EJ41" s="961">
        <f>IFERROR(EI41*(1+INDEX(Inputs!$P$15:$P$25,MATCH('Cash Flows - Outlier'!EJ$2,Inputs!$L$15:$L$25))/12),0)</f>
        <v/>
      </c>
      <c r="EK41" s="961">
        <f>IFERROR(EJ41*(1+INDEX(Inputs!$P$15:$P$25,MATCH('Cash Flows - Outlier'!EK$2,Inputs!$L$15:$L$25))/12),0)</f>
        <v/>
      </c>
      <c r="EL41" s="961">
        <f>IFERROR(EK41*(1+INDEX(Inputs!$P$15:$P$25,MATCH('Cash Flows - Outlier'!EL$2,Inputs!$L$15:$L$25))/12),0)</f>
        <v/>
      </c>
      <c r="EM41" s="961">
        <f>IFERROR(EL41*(1+INDEX(Inputs!$P$15:$P$25,MATCH('Cash Flows - Outlier'!EM$2,Inputs!$L$15:$L$25))/12),0)</f>
        <v/>
      </c>
      <c r="EN41" s="961">
        <f>IFERROR(EM41*(1+INDEX(Inputs!$P$15:$P$25,MATCH('Cash Flows - Outlier'!EN$2,Inputs!$L$15:$L$25))/12),0)</f>
        <v/>
      </c>
      <c r="EO41" s="961">
        <f>IFERROR(EN41*(1+INDEX(Inputs!$P$15:$P$25,MATCH('Cash Flows - Outlier'!EO$2,Inputs!$L$15:$L$25))/12),0)</f>
        <v/>
      </c>
      <c r="EP41" s="961">
        <f>IFERROR(EO41*(1+INDEX(Inputs!$P$15:$P$25,MATCH('Cash Flows - Outlier'!EP$2,Inputs!$L$15:$L$25))/12),0)</f>
        <v/>
      </c>
      <c r="EQ41" s="961">
        <f>IFERROR(EP41*(1+INDEX(Inputs!$P$15:$P$25,MATCH('Cash Flows - Outlier'!EQ$2,Inputs!$L$15:$L$25))/12),0)</f>
        <v/>
      </c>
      <c r="ER41" s="961">
        <f>IFERROR(EQ41*(1+INDEX(Inputs!$P$15:$P$25,MATCH('Cash Flows - Outlier'!ER$2,Inputs!$L$15:$L$25))/12),0)</f>
        <v/>
      </c>
      <c r="ES41" s="961">
        <f>IFERROR(ER41*(1+INDEX(Inputs!$P$15:$P$25,MATCH('Cash Flows - Outlier'!ES$2,Inputs!$L$15:$L$25))/12),0)</f>
        <v/>
      </c>
      <c r="ET41" s="961">
        <f>IFERROR(ES41*(1+INDEX(Inputs!$P$15:$P$25,MATCH('Cash Flows - Outlier'!ET$2,Inputs!$L$15:$L$25))/12),0)</f>
        <v/>
      </c>
      <c r="EU41" s="961">
        <f>IFERROR(ET41*(1+INDEX(Inputs!$P$15:$P$25,MATCH('Cash Flows - Outlier'!EU$2,Inputs!$L$15:$L$25))/12),0)</f>
        <v/>
      </c>
      <c r="EV41" s="961">
        <f>IFERROR(EU41*(1+INDEX(Inputs!$P$15:$P$25,MATCH('Cash Flows - Outlier'!EV$2,Inputs!$L$15:$L$25))/12),0)</f>
        <v/>
      </c>
    </row>
    <row r="42" ht="15" customHeight="1" s="546">
      <c r="C42" s="977">
        <f>R42</f>
        <v/>
      </c>
      <c r="D42" s="940" t="n"/>
      <c r="E42" s="978">
        <f>Inputs!I44</f>
        <v/>
      </c>
      <c r="F42" s="990" t="n"/>
      <c r="G42" s="979">
        <f>SUMIFS($U42:$EW42,$U$2:$EW$2,G$2)</f>
        <v/>
      </c>
      <c r="H42" s="961">
        <f>SUMIFS($U42:$EW42,$U$2:$EW$2,H$2)</f>
        <v/>
      </c>
      <c r="I42" s="961">
        <f>SUMIFS($U42:$EW42,$U$2:$EW$2,I$2)</f>
        <v/>
      </c>
      <c r="J42" s="961">
        <f>SUMIFS($U42:$EW42,$U$2:$EW$2,J$2)</f>
        <v/>
      </c>
      <c r="K42" s="961">
        <f>SUMIFS($U42:$EW42,$U$2:$EW$2,K$2)</f>
        <v/>
      </c>
      <c r="L42" s="961">
        <f>SUMIFS($U42:$EW42,$U$2:$EW$2,L$2)</f>
        <v/>
      </c>
      <c r="M42" s="961">
        <f>SUMIFS($U42:$EW42,$U$2:$EW$2,M$2)</f>
        <v/>
      </c>
      <c r="N42" s="961">
        <f>SUMIFS($U42:$EW42,$U$2:$EW$2,N$2)</f>
        <v/>
      </c>
      <c r="O42" s="961">
        <f>SUMIFS($U42:$EW42,$U$2:$EW$2,O$2)</f>
        <v/>
      </c>
      <c r="P42" s="962">
        <f>SUMIFS($U42:$EW42,$U$2:$EW$2,P$2)</f>
        <v/>
      </c>
      <c r="R42" s="940" t="inlineStr">
        <is>
          <t>TOTAL OPERATING EXPENSES</t>
        </is>
      </c>
      <c r="U42" s="979">
        <f>SUM(U28:U41)</f>
        <v/>
      </c>
      <c r="V42" s="979">
        <f>SUM(V28:V41)</f>
        <v/>
      </c>
      <c r="W42" s="979">
        <f>SUM(W28:W41)</f>
        <v/>
      </c>
      <c r="X42" s="979">
        <f>SUM(X28:X41)</f>
        <v/>
      </c>
      <c r="Y42" s="979">
        <f>SUM(Y28:Y41)</f>
        <v/>
      </c>
      <c r="Z42" s="979">
        <f>SUM(Z28:Z41)</f>
        <v/>
      </c>
      <c r="AA42" s="979">
        <f>SUM(AA28:AA41)</f>
        <v/>
      </c>
      <c r="AB42" s="979">
        <f>SUM(AB28:AB41)</f>
        <v/>
      </c>
      <c r="AC42" s="979">
        <f>SUM(AC28:AC41)</f>
        <v/>
      </c>
      <c r="AD42" s="979">
        <f>SUM(AD28:AD41)</f>
        <v/>
      </c>
      <c r="AE42" s="979">
        <f>SUM(AE28:AE41)</f>
        <v/>
      </c>
      <c r="AF42" s="979">
        <f>SUM(AF28:AF41)</f>
        <v/>
      </c>
      <c r="AG42" s="979">
        <f>SUM(AG28:AG41)</f>
        <v/>
      </c>
      <c r="AH42" s="979">
        <f>SUM(AH28:AH41)</f>
        <v/>
      </c>
      <c r="AI42" s="979">
        <f>SUM(AI28:AI41)</f>
        <v/>
      </c>
      <c r="AJ42" s="979">
        <f>SUM(AJ28:AJ41)</f>
        <v/>
      </c>
      <c r="AK42" s="979">
        <f>SUM(AK28:AK41)</f>
        <v/>
      </c>
      <c r="AL42" s="979">
        <f>SUM(AL28:AL41)</f>
        <v/>
      </c>
      <c r="AM42" s="979">
        <f>SUM(AM28:AM41)</f>
        <v/>
      </c>
      <c r="AN42" s="979">
        <f>SUM(AN28:AN41)</f>
        <v/>
      </c>
      <c r="AO42" s="979">
        <f>SUM(AO28:AO41)</f>
        <v/>
      </c>
      <c r="AP42" s="979">
        <f>SUM(AP28:AP41)</f>
        <v/>
      </c>
      <c r="AQ42" s="979">
        <f>SUM(AQ28:AQ41)</f>
        <v/>
      </c>
      <c r="AR42" s="979">
        <f>SUM(AR28:AR41)</f>
        <v/>
      </c>
      <c r="AS42" s="979">
        <f>SUM(AS28:AS41)</f>
        <v/>
      </c>
      <c r="AT42" s="979">
        <f>SUM(AT28:AT41)</f>
        <v/>
      </c>
      <c r="AU42" s="979">
        <f>SUM(AU28:AU41)</f>
        <v/>
      </c>
      <c r="AV42" s="979">
        <f>SUM(AV28:AV41)</f>
        <v/>
      </c>
      <c r="AW42" s="979">
        <f>SUM(AW28:AW41)</f>
        <v/>
      </c>
      <c r="AX42" s="979">
        <f>SUM(AX28:AX41)</f>
        <v/>
      </c>
      <c r="AY42" s="979">
        <f>SUM(AY28:AY41)</f>
        <v/>
      </c>
      <c r="AZ42" s="979">
        <f>SUM(AZ28:AZ41)</f>
        <v/>
      </c>
      <c r="BA42" s="979">
        <f>SUM(BA28:BA41)</f>
        <v/>
      </c>
      <c r="BB42" s="979">
        <f>SUM(BB28:BB41)</f>
        <v/>
      </c>
      <c r="BC42" s="979">
        <f>SUM(BC28:BC41)</f>
        <v/>
      </c>
      <c r="BD42" s="979">
        <f>SUM(BD28:BD41)</f>
        <v/>
      </c>
      <c r="BE42" s="979">
        <f>SUM(BE28:BE41)</f>
        <v/>
      </c>
      <c r="BF42" s="979">
        <f>SUM(BF28:BF41)</f>
        <v/>
      </c>
      <c r="BG42" s="979">
        <f>SUM(BG28:BG41)</f>
        <v/>
      </c>
      <c r="BH42" s="979">
        <f>SUM(BH28:BH41)</f>
        <v/>
      </c>
      <c r="BI42" s="979">
        <f>SUM(BI28:BI41)</f>
        <v/>
      </c>
      <c r="BJ42" s="979">
        <f>SUM(BJ28:BJ41)</f>
        <v/>
      </c>
      <c r="BK42" s="979">
        <f>SUM(BK28:BK41)</f>
        <v/>
      </c>
      <c r="BL42" s="979">
        <f>SUM(BL28:BL41)</f>
        <v/>
      </c>
      <c r="BM42" s="979">
        <f>SUM(BM28:BM41)</f>
        <v/>
      </c>
      <c r="BN42" s="979">
        <f>SUM(BN28:BN41)</f>
        <v/>
      </c>
      <c r="BO42" s="979">
        <f>SUM(BO28:BO41)</f>
        <v/>
      </c>
      <c r="BP42" s="979">
        <f>SUM(BP28:BP41)</f>
        <v/>
      </c>
      <c r="BQ42" s="979">
        <f>SUM(BQ28:BQ41)</f>
        <v/>
      </c>
      <c r="BR42" s="979">
        <f>SUM(BR28:BR41)</f>
        <v/>
      </c>
      <c r="BS42" s="979">
        <f>SUM(BS28:BS41)</f>
        <v/>
      </c>
      <c r="BT42" s="979">
        <f>SUM(BT28:BT41)</f>
        <v/>
      </c>
      <c r="BU42" s="979">
        <f>SUM(BU28:BU41)</f>
        <v/>
      </c>
      <c r="BV42" s="979">
        <f>SUM(BV28:BV41)</f>
        <v/>
      </c>
      <c r="BW42" s="979">
        <f>SUM(BW28:BW41)</f>
        <v/>
      </c>
      <c r="BX42" s="979">
        <f>SUM(BX28:BX41)</f>
        <v/>
      </c>
      <c r="BY42" s="979">
        <f>SUM(BY28:BY41)</f>
        <v/>
      </c>
      <c r="BZ42" s="979">
        <f>SUM(BZ28:BZ41)</f>
        <v/>
      </c>
      <c r="CA42" s="979">
        <f>SUM(CA28:CA41)</f>
        <v/>
      </c>
      <c r="CB42" s="979">
        <f>SUM(CB28:CB41)</f>
        <v/>
      </c>
      <c r="CC42" s="979">
        <f>SUM(CC28:CC41)</f>
        <v/>
      </c>
      <c r="CD42" s="979">
        <f>SUM(CD28:CD41)</f>
        <v/>
      </c>
      <c r="CE42" s="979">
        <f>SUM(CE28:CE41)</f>
        <v/>
      </c>
      <c r="CF42" s="979">
        <f>SUM(CF28:CF41)</f>
        <v/>
      </c>
      <c r="CG42" s="979">
        <f>SUM(CG28:CG41)</f>
        <v/>
      </c>
      <c r="CH42" s="979">
        <f>SUM(CH28:CH41)</f>
        <v/>
      </c>
      <c r="CI42" s="979">
        <f>SUM(CI28:CI41)</f>
        <v/>
      </c>
      <c r="CJ42" s="979">
        <f>SUM(CJ28:CJ41)</f>
        <v/>
      </c>
      <c r="CK42" s="979">
        <f>SUM(CK28:CK41)</f>
        <v/>
      </c>
      <c r="CL42" s="979">
        <f>SUM(CL28:CL41)</f>
        <v/>
      </c>
      <c r="CM42" s="979">
        <f>SUM(CM28:CM41)</f>
        <v/>
      </c>
      <c r="CN42" s="979">
        <f>SUM(CN28:CN41)</f>
        <v/>
      </c>
      <c r="CO42" s="979">
        <f>SUM(CO28:CO41)</f>
        <v/>
      </c>
      <c r="CP42" s="979">
        <f>SUM(CP28:CP41)</f>
        <v/>
      </c>
      <c r="CQ42" s="979">
        <f>SUM(CQ28:CQ41)</f>
        <v/>
      </c>
      <c r="CR42" s="979">
        <f>SUM(CR28:CR41)</f>
        <v/>
      </c>
      <c r="CS42" s="979">
        <f>SUM(CS28:CS41)</f>
        <v/>
      </c>
      <c r="CT42" s="979">
        <f>SUM(CT28:CT41)</f>
        <v/>
      </c>
      <c r="CU42" s="979">
        <f>SUM(CU28:CU41)</f>
        <v/>
      </c>
      <c r="CV42" s="979">
        <f>SUM(CV28:CV41)</f>
        <v/>
      </c>
      <c r="CW42" s="979">
        <f>SUM(CW28:CW41)</f>
        <v/>
      </c>
      <c r="CX42" s="979">
        <f>SUM(CX28:CX41)</f>
        <v/>
      </c>
      <c r="CY42" s="979">
        <f>SUM(CY28:CY41)</f>
        <v/>
      </c>
      <c r="CZ42" s="979">
        <f>SUM(CZ28:CZ41)</f>
        <v/>
      </c>
      <c r="DA42" s="979">
        <f>SUM(DA28:DA41)</f>
        <v/>
      </c>
      <c r="DB42" s="979">
        <f>SUM(DB28:DB41)</f>
        <v/>
      </c>
      <c r="DC42" s="979">
        <f>SUM(DC28:DC41)</f>
        <v/>
      </c>
      <c r="DD42" s="979">
        <f>SUM(DD28:DD41)</f>
        <v/>
      </c>
      <c r="DE42" s="979">
        <f>SUM(DE28:DE41)</f>
        <v/>
      </c>
      <c r="DF42" s="979">
        <f>SUM(DF28:DF41)</f>
        <v/>
      </c>
      <c r="DG42" s="979">
        <f>SUM(DG28:DG41)</f>
        <v/>
      </c>
      <c r="DH42" s="979">
        <f>SUM(DH28:DH41)</f>
        <v/>
      </c>
      <c r="DI42" s="979">
        <f>SUM(DI28:DI41)</f>
        <v/>
      </c>
      <c r="DJ42" s="979">
        <f>SUM(DJ28:DJ41)</f>
        <v/>
      </c>
      <c r="DK42" s="979">
        <f>SUM(DK28:DK41)</f>
        <v/>
      </c>
      <c r="DL42" s="979">
        <f>SUM(DL28:DL41)</f>
        <v/>
      </c>
      <c r="DM42" s="979">
        <f>SUM(DM28:DM41)</f>
        <v/>
      </c>
      <c r="DN42" s="979">
        <f>SUM(DN28:DN41)</f>
        <v/>
      </c>
      <c r="DO42" s="979">
        <f>SUM(DO28:DO41)</f>
        <v/>
      </c>
      <c r="DP42" s="979">
        <f>SUM(DP28:DP41)</f>
        <v/>
      </c>
      <c r="DQ42" s="979">
        <f>SUM(DQ28:DQ41)</f>
        <v/>
      </c>
      <c r="DR42" s="979">
        <f>SUM(DR28:DR41)</f>
        <v/>
      </c>
      <c r="DS42" s="979">
        <f>SUM(DS28:DS41)</f>
        <v/>
      </c>
      <c r="DT42" s="979">
        <f>SUM(DT28:DT41)</f>
        <v/>
      </c>
      <c r="DU42" s="979">
        <f>SUM(DU28:DU41)</f>
        <v/>
      </c>
      <c r="DV42" s="979">
        <f>SUM(DV28:DV41)</f>
        <v/>
      </c>
      <c r="DW42" s="979">
        <f>SUM(DW28:DW41)</f>
        <v/>
      </c>
      <c r="DX42" s="979">
        <f>SUM(DX28:DX41)</f>
        <v/>
      </c>
      <c r="DY42" s="979">
        <f>SUM(DY28:DY41)</f>
        <v/>
      </c>
      <c r="DZ42" s="979">
        <f>SUM(DZ28:DZ41)</f>
        <v/>
      </c>
      <c r="EA42" s="979">
        <f>SUM(EA28:EA41)</f>
        <v/>
      </c>
      <c r="EB42" s="979">
        <f>SUM(EB28:EB41)</f>
        <v/>
      </c>
      <c r="EC42" s="979">
        <f>SUM(EC28:EC41)</f>
        <v/>
      </c>
      <c r="ED42" s="979">
        <f>SUM(ED28:ED41)</f>
        <v/>
      </c>
      <c r="EE42" s="979">
        <f>SUM(EE28:EE41)</f>
        <v/>
      </c>
      <c r="EF42" s="979">
        <f>SUM(EF28:EF41)</f>
        <v/>
      </c>
      <c r="EG42" s="979">
        <f>SUM(EG28:EG41)</f>
        <v/>
      </c>
      <c r="EH42" s="979">
        <f>SUM(EH28:EH41)</f>
        <v/>
      </c>
      <c r="EI42" s="979">
        <f>SUM(EI28:EI41)</f>
        <v/>
      </c>
      <c r="EJ42" s="979">
        <f>SUM(EJ28:EJ41)</f>
        <v/>
      </c>
      <c r="EK42" s="979">
        <f>SUM(EK28:EK41)</f>
        <v/>
      </c>
      <c r="EL42" s="979">
        <f>SUM(EL28:EL41)</f>
        <v/>
      </c>
      <c r="EM42" s="979">
        <f>SUM(EM28:EM41)</f>
        <v/>
      </c>
      <c r="EN42" s="979">
        <f>SUM(EN28:EN41)</f>
        <v/>
      </c>
      <c r="EO42" s="979">
        <f>SUM(EO28:EO41)</f>
        <v/>
      </c>
      <c r="EP42" s="979">
        <f>SUM(EP28:EP41)</f>
        <v/>
      </c>
      <c r="EQ42" s="979">
        <f>SUM(EQ28:EQ41)</f>
        <v/>
      </c>
      <c r="ER42" s="979">
        <f>SUM(ER28:ER41)</f>
        <v/>
      </c>
      <c r="ES42" s="979">
        <f>SUM(ES28:ES41)</f>
        <v/>
      </c>
      <c r="ET42" s="979">
        <f>SUM(ET28:ET41)</f>
        <v/>
      </c>
      <c r="EU42" s="979">
        <f>SUM(EU28:EU41)</f>
        <v/>
      </c>
      <c r="EV42" s="979">
        <f>SUM(EV28:EV41)</f>
        <v/>
      </c>
    </row>
    <row r="43" ht="15.75" customFormat="1" customHeight="1" s="991">
      <c r="C43" s="992">
        <f>R43</f>
        <v/>
      </c>
      <c r="E43" s="993">
        <f>E42/(E25+E20)</f>
        <v/>
      </c>
      <c r="F43" s="994" t="n"/>
      <c r="G43" s="995">
        <f>G42/(G25+G20)</f>
        <v/>
      </c>
      <c r="H43" s="995">
        <f>H42/(H25+H20)</f>
        <v/>
      </c>
      <c r="I43" s="995">
        <f>I42/(I25+I20)</f>
        <v/>
      </c>
      <c r="J43" s="995">
        <f>J42/(J25+J20)</f>
        <v/>
      </c>
      <c r="K43" s="995">
        <f>K42/(K25+K20)</f>
        <v/>
      </c>
      <c r="L43" s="995">
        <f>L42/(L25+L20)</f>
        <v/>
      </c>
      <c r="M43" s="995">
        <f>M42/(M25+M20)</f>
        <v/>
      </c>
      <c r="N43" s="995">
        <f>N42/(N25+N20)</f>
        <v/>
      </c>
      <c r="O43" s="995">
        <f>O42/(O25+O20)</f>
        <v/>
      </c>
      <c r="P43" s="996">
        <f>P42/(P25+P20)</f>
        <v/>
      </c>
      <c r="R43" s="991" t="inlineStr">
        <is>
          <t>Expense Ratio</t>
        </is>
      </c>
      <c r="U43" s="995">
        <f>U42/(U25+U20)</f>
        <v/>
      </c>
      <c r="V43" s="995">
        <f>V42/(V25+V20)</f>
        <v/>
      </c>
      <c r="W43" s="995">
        <f>W42/(W25+W20)</f>
        <v/>
      </c>
      <c r="X43" s="995">
        <f>X42/(X25+X20)</f>
        <v/>
      </c>
      <c r="Y43" s="995">
        <f>Y42/(Y25+Y20)</f>
        <v/>
      </c>
      <c r="Z43" s="995">
        <f>Z42/(Z25+Z20)</f>
        <v/>
      </c>
      <c r="AA43" s="995">
        <f>AA42/(AA25+AA20)</f>
        <v/>
      </c>
      <c r="AB43" s="995">
        <f>AB42/(AB25+AB20)</f>
        <v/>
      </c>
      <c r="AC43" s="995">
        <f>AC42/(AC25+AC20)</f>
        <v/>
      </c>
      <c r="AD43" s="995">
        <f>AD42/(AD25+AD20)</f>
        <v/>
      </c>
      <c r="AE43" s="995">
        <f>AE42/(AE25+AE20)</f>
        <v/>
      </c>
      <c r="AF43" s="995">
        <f>AF42/(AF25+AF20)</f>
        <v/>
      </c>
      <c r="AG43" s="995">
        <f>AG42/(AG25+AG20)</f>
        <v/>
      </c>
      <c r="AH43" s="995">
        <f>AH42/(AH25+AH20)</f>
        <v/>
      </c>
      <c r="AI43" s="995">
        <f>AI42/(AI25+AI20)</f>
        <v/>
      </c>
      <c r="AJ43" s="995">
        <f>AJ42/(AJ25+AJ20)</f>
        <v/>
      </c>
      <c r="AK43" s="995">
        <f>AK42/(AK25+AK20)</f>
        <v/>
      </c>
      <c r="AL43" s="995">
        <f>AL42/(AL25+AL20)</f>
        <v/>
      </c>
      <c r="AM43" s="995">
        <f>AM42/(AM25+AM20)</f>
        <v/>
      </c>
      <c r="AN43" s="995">
        <f>AN42/(AN25+AN20)</f>
        <v/>
      </c>
      <c r="AO43" s="995">
        <f>AO42/(AO25+AO20)</f>
        <v/>
      </c>
      <c r="AP43" s="995">
        <f>AP42/(AP25+AP20)</f>
        <v/>
      </c>
      <c r="AQ43" s="995">
        <f>AQ42/(AQ25+AQ20)</f>
        <v/>
      </c>
      <c r="AR43" s="995">
        <f>AR42/(AR25+AR20)</f>
        <v/>
      </c>
      <c r="AS43" s="995">
        <f>AS42/(AS25+AS20)</f>
        <v/>
      </c>
      <c r="AT43" s="995">
        <f>AT42/(AT25+AT20)</f>
        <v/>
      </c>
      <c r="AU43" s="995">
        <f>AU42/(AU25+AU20)</f>
        <v/>
      </c>
      <c r="AV43" s="995">
        <f>AV42/(AV25+AV20)</f>
        <v/>
      </c>
      <c r="AW43" s="995">
        <f>AW42/(AW25+AW20)</f>
        <v/>
      </c>
      <c r="AX43" s="995">
        <f>AX42/(AX25+AX20)</f>
        <v/>
      </c>
      <c r="AY43" s="995">
        <f>AY42/(AY25+AY20)</f>
        <v/>
      </c>
      <c r="AZ43" s="995">
        <f>AZ42/(AZ25+AZ20)</f>
        <v/>
      </c>
      <c r="BA43" s="995">
        <f>BA42/(BA25+BA20)</f>
        <v/>
      </c>
      <c r="BB43" s="995">
        <f>BB42/(BB25+BB20)</f>
        <v/>
      </c>
      <c r="BC43" s="995">
        <f>BC42/(BC25+BC20)</f>
        <v/>
      </c>
      <c r="BD43" s="995">
        <f>BD42/(BD25+BD20)</f>
        <v/>
      </c>
      <c r="BE43" s="995">
        <f>BE42/(BE25+BE20)</f>
        <v/>
      </c>
      <c r="BF43" s="995">
        <f>BF42/(BF25+BF20)</f>
        <v/>
      </c>
      <c r="BG43" s="995">
        <f>BG42/(BG25+BG20)</f>
        <v/>
      </c>
      <c r="BH43" s="995">
        <f>BH42/(BH25+BH20)</f>
        <v/>
      </c>
      <c r="BI43" s="995">
        <f>BI42/(BI25+BI20)</f>
        <v/>
      </c>
      <c r="BJ43" s="995">
        <f>BJ42/(BJ25+BJ20)</f>
        <v/>
      </c>
      <c r="BK43" s="995">
        <f>BK42/(BK25+BK20)</f>
        <v/>
      </c>
      <c r="BL43" s="995">
        <f>BL42/(BL25+BL20)</f>
        <v/>
      </c>
      <c r="BM43" s="995">
        <f>BM42/(BM25+BM20)</f>
        <v/>
      </c>
      <c r="BN43" s="995">
        <f>BN42/(BN25+BN20)</f>
        <v/>
      </c>
      <c r="BO43" s="995">
        <f>BO42/(BO25+BO20)</f>
        <v/>
      </c>
      <c r="BP43" s="995">
        <f>BP42/(BP25+BP20)</f>
        <v/>
      </c>
      <c r="BQ43" s="995">
        <f>BQ42/(BQ25+BQ20)</f>
        <v/>
      </c>
      <c r="BR43" s="995">
        <f>BR42/(BR25+BR20)</f>
        <v/>
      </c>
      <c r="BS43" s="995">
        <f>BS42/(BS25+BS20)</f>
        <v/>
      </c>
      <c r="BT43" s="995">
        <f>BT42/(BT25+BT20)</f>
        <v/>
      </c>
      <c r="BU43" s="995">
        <f>BU42/(BU25+BU20)</f>
        <v/>
      </c>
      <c r="BV43" s="995">
        <f>BV42/(BV25+BV20)</f>
        <v/>
      </c>
      <c r="BW43" s="995">
        <f>BW42/(BW25+BW20)</f>
        <v/>
      </c>
      <c r="BX43" s="995">
        <f>BX42/(BX25+BX20)</f>
        <v/>
      </c>
      <c r="BY43" s="995">
        <f>BY42/(BY25+BY20)</f>
        <v/>
      </c>
      <c r="BZ43" s="995">
        <f>BZ42/(BZ25+BZ20)</f>
        <v/>
      </c>
      <c r="CA43" s="995">
        <f>CA42/(CA25+CA20)</f>
        <v/>
      </c>
      <c r="CB43" s="995">
        <f>CB42/(CB25+CB20)</f>
        <v/>
      </c>
      <c r="CC43" s="995">
        <f>CC42/(CC25+CC20)</f>
        <v/>
      </c>
      <c r="CD43" s="995">
        <f>CD42/(CD25+CD20)</f>
        <v/>
      </c>
      <c r="CE43" s="995">
        <f>CE42/(CE25+CE20)</f>
        <v/>
      </c>
      <c r="CF43" s="995">
        <f>CF42/(CF25+CF20)</f>
        <v/>
      </c>
      <c r="CG43" s="995">
        <f>CG42/(CG25+CG20)</f>
        <v/>
      </c>
      <c r="CH43" s="995">
        <f>CH42/(CH25+CH20)</f>
        <v/>
      </c>
      <c r="CI43" s="995">
        <f>CI42/(CI25+CI20)</f>
        <v/>
      </c>
      <c r="CJ43" s="995">
        <f>CJ42/(CJ25+CJ20)</f>
        <v/>
      </c>
      <c r="CK43" s="995">
        <f>CK42/(CK25+CK20)</f>
        <v/>
      </c>
      <c r="CL43" s="995">
        <f>CL42/(CL25+CL20)</f>
        <v/>
      </c>
      <c r="CM43" s="995">
        <f>CM42/(CM25+CM20)</f>
        <v/>
      </c>
      <c r="CN43" s="995">
        <f>CN42/(CN25+CN20)</f>
        <v/>
      </c>
      <c r="CO43" s="995">
        <f>CO42/(CO25+CO20)</f>
        <v/>
      </c>
      <c r="CP43" s="995">
        <f>CP42/(CP25+CP20)</f>
        <v/>
      </c>
      <c r="CQ43" s="995">
        <f>CQ42/(CQ25+CQ20)</f>
        <v/>
      </c>
      <c r="CR43" s="995">
        <f>CR42/(CR25+CR20)</f>
        <v/>
      </c>
      <c r="CS43" s="995">
        <f>CS42/(CS25+CS20)</f>
        <v/>
      </c>
      <c r="CT43" s="995">
        <f>CT42/(CT25+CT20)</f>
        <v/>
      </c>
      <c r="CU43" s="995">
        <f>CU42/(CU25+CU20)</f>
        <v/>
      </c>
      <c r="CV43" s="995">
        <f>CV42/(CV25+CV20)</f>
        <v/>
      </c>
      <c r="CW43" s="995">
        <f>CW42/(CW25+CW20)</f>
        <v/>
      </c>
      <c r="CX43" s="995">
        <f>CX42/(CX25+CX20)</f>
        <v/>
      </c>
      <c r="CY43" s="995">
        <f>CY42/(CY25+CY20)</f>
        <v/>
      </c>
      <c r="CZ43" s="995">
        <f>CZ42/(CZ25+CZ20)</f>
        <v/>
      </c>
      <c r="DA43" s="995">
        <f>DA42/(DA25+DA20)</f>
        <v/>
      </c>
      <c r="DB43" s="995">
        <f>DB42/(DB25+DB20)</f>
        <v/>
      </c>
      <c r="DC43" s="995">
        <f>DC42/(DC25+DC20)</f>
        <v/>
      </c>
      <c r="DD43" s="995">
        <f>DD42/(DD25+DD20)</f>
        <v/>
      </c>
      <c r="DE43" s="995">
        <f>DE42/(DE25+DE20)</f>
        <v/>
      </c>
      <c r="DF43" s="995">
        <f>DF42/(DF25+DF20)</f>
        <v/>
      </c>
      <c r="DG43" s="995">
        <f>DG42/(DG25+DG20)</f>
        <v/>
      </c>
      <c r="DH43" s="995">
        <f>DH42/(DH25+DH20)</f>
        <v/>
      </c>
      <c r="DI43" s="995">
        <f>DI42/(DI25+DI20)</f>
        <v/>
      </c>
      <c r="DJ43" s="995">
        <f>DJ42/(DJ25+DJ20)</f>
        <v/>
      </c>
      <c r="DK43" s="995">
        <f>DK42/(DK25+DK20)</f>
        <v/>
      </c>
      <c r="DL43" s="995">
        <f>DL42/(DL25+DL20)</f>
        <v/>
      </c>
      <c r="DM43" s="995">
        <f>DM42/(DM25+DM20)</f>
        <v/>
      </c>
      <c r="DN43" s="995">
        <f>DN42/(DN25+DN20)</f>
        <v/>
      </c>
      <c r="DO43" s="995">
        <f>DO42/(DO25+DO20)</f>
        <v/>
      </c>
      <c r="DP43" s="995">
        <f>DP42/(DP25+DP20)</f>
        <v/>
      </c>
      <c r="DQ43" s="995">
        <f>DQ42/(DQ25+DQ20)</f>
        <v/>
      </c>
      <c r="DR43" s="995">
        <f>DR42/(DR25+DR20)</f>
        <v/>
      </c>
      <c r="DS43" s="995">
        <f>DS42/(DS25+DS20)</f>
        <v/>
      </c>
      <c r="DT43" s="995">
        <f>DT42/(DT25+DT20)</f>
        <v/>
      </c>
      <c r="DU43" s="995">
        <f>DU42/(DU25+DU20)</f>
        <v/>
      </c>
      <c r="DV43" s="995">
        <f>DV42/(DV25+DV20)</f>
        <v/>
      </c>
      <c r="DW43" s="995">
        <f>DW42/(DW25+DW20)</f>
        <v/>
      </c>
      <c r="DX43" s="995">
        <f>DX42/(DX25+DX20)</f>
        <v/>
      </c>
      <c r="DY43" s="995">
        <f>DY42/(DY25+DY20)</f>
        <v/>
      </c>
      <c r="DZ43" s="995">
        <f>DZ42/(DZ25+DZ20)</f>
        <v/>
      </c>
      <c r="EA43" s="995">
        <f>EA42/(EA25+EA20)</f>
        <v/>
      </c>
      <c r="EB43" s="995">
        <f>EB42/(EB25+EB20)</f>
        <v/>
      </c>
      <c r="EC43" s="995">
        <f>EC42/(EC25+EC20)</f>
        <v/>
      </c>
      <c r="ED43" s="995">
        <f>ED42/(ED25+ED20)</f>
        <v/>
      </c>
      <c r="EE43" s="995">
        <f>EE42/(EE25+EE20)</f>
        <v/>
      </c>
      <c r="EF43" s="995">
        <f>EF42/(EF25+EF20)</f>
        <v/>
      </c>
      <c r="EG43" s="995">
        <f>EG42/(EG25+EG20)</f>
        <v/>
      </c>
      <c r="EH43" s="995">
        <f>EH42/(EH25+EH20)</f>
        <v/>
      </c>
      <c r="EI43" s="995">
        <f>EI42/(EI25+EI20)</f>
        <v/>
      </c>
      <c r="EJ43" s="995">
        <f>EJ42/(EJ25+EJ20)</f>
        <v/>
      </c>
      <c r="EK43" s="995">
        <f>EK42/(EK25+EK20)</f>
        <v/>
      </c>
      <c r="EL43" s="995">
        <f>EL42/(EL25+EL20)</f>
        <v/>
      </c>
      <c r="EM43" s="995">
        <f>EM42/(EM25+EM20)</f>
        <v/>
      </c>
      <c r="EN43" s="995">
        <f>EN42/(EN25+EN20)</f>
        <v/>
      </c>
      <c r="EO43" s="995">
        <f>EO42/(EO25+EO20)</f>
        <v/>
      </c>
      <c r="EP43" s="995">
        <f>EP42/(EP25+EP20)</f>
        <v/>
      </c>
      <c r="EQ43" s="995">
        <f>EQ42/(EQ25+EQ20)</f>
        <v/>
      </c>
      <c r="ER43" s="995">
        <f>ER42/(ER25+ER20)</f>
        <v/>
      </c>
      <c r="ES43" s="995">
        <f>ES42/(ES25+ES20)</f>
        <v/>
      </c>
      <c r="ET43" s="995">
        <f>ET42/(ET25+ET20)</f>
        <v/>
      </c>
      <c r="EU43" s="995">
        <f>EU42/(EU25+EU20)</f>
        <v/>
      </c>
      <c r="EV43" s="995">
        <f>EV42/(EV25+EV20)</f>
        <v/>
      </c>
    </row>
    <row r="44" ht="15" customHeight="1" s="546">
      <c r="C44" s="997">
        <f>R44</f>
        <v/>
      </c>
      <c r="D44" s="998" t="n"/>
      <c r="E44" s="999">
        <f>E20+E25-E42</f>
        <v/>
      </c>
      <c r="F44" s="1000" t="n"/>
      <c r="G44" s="1000">
        <f>SUMIFS($U44:$EW44,$U$2:$EW$2,G$2)</f>
        <v/>
      </c>
      <c r="H44" s="1000">
        <f>SUMIFS($U44:$EW44,$U$2:$EW$2,H$2)</f>
        <v/>
      </c>
      <c r="I44" s="1000">
        <f>SUMIFS($U44:$EW44,$U$2:$EW$2,I$2)</f>
        <v/>
      </c>
      <c r="J44" s="1000">
        <f>SUMIFS($U44:$EW44,$U$2:$EW$2,J$2)</f>
        <v/>
      </c>
      <c r="K44" s="1000">
        <f>SUMIFS($U44:$EW44,$U$2:$EW$2,K$2)</f>
        <v/>
      </c>
      <c r="L44" s="1000">
        <f>SUMIFS($U44:$EW44,$U$2:$EW$2,L$2)</f>
        <v/>
      </c>
      <c r="M44" s="1000">
        <f>SUMIFS($U44:$EW44,$U$2:$EW$2,M$2)</f>
        <v/>
      </c>
      <c r="N44" s="1000">
        <f>SUMIFS($U44:$EW44,$U$2:$EW$2,N$2)</f>
        <v/>
      </c>
      <c r="O44" s="1000">
        <f>SUMIFS($U44:$EW44,$U$2:$EW$2,O$2)</f>
        <v/>
      </c>
      <c r="P44" s="1001">
        <f>SUMIFS($U44:$EW44,$U$2:$EW$2,P$2)</f>
        <v/>
      </c>
      <c r="R44" s="1002" t="inlineStr">
        <is>
          <t>NET OPERATING INCOME</t>
        </is>
      </c>
      <c r="S44" s="1003" t="n"/>
      <c r="T44" s="1004" t="n"/>
      <c r="U44" s="1004">
        <f>U20+U25-U42</f>
        <v/>
      </c>
      <c r="V44" s="1004">
        <f>V20+V25-V42</f>
        <v/>
      </c>
      <c r="W44" s="1004">
        <f>W20+W25-W42</f>
        <v/>
      </c>
      <c r="X44" s="1004">
        <f>X20+X25-X42</f>
        <v/>
      </c>
      <c r="Y44" s="1004">
        <f>Y20+Y25-Y42</f>
        <v/>
      </c>
      <c r="Z44" s="1004">
        <f>Z20+Z25-Z42</f>
        <v/>
      </c>
      <c r="AA44" s="1004">
        <f>AA20+AA25-AA42</f>
        <v/>
      </c>
      <c r="AB44" s="1004">
        <f>AB20+AB25-AB42</f>
        <v/>
      </c>
      <c r="AC44" s="1004">
        <f>AC20+AC25-AC42</f>
        <v/>
      </c>
      <c r="AD44" s="1004">
        <f>AD20+AD25-AD42</f>
        <v/>
      </c>
      <c r="AE44" s="1004">
        <f>AE20+AE25-AE42</f>
        <v/>
      </c>
      <c r="AF44" s="1004">
        <f>AF20+AF25-AF42</f>
        <v/>
      </c>
      <c r="AG44" s="1004">
        <f>AG20+AG25-AG42</f>
        <v/>
      </c>
      <c r="AH44" s="1004">
        <f>AH20+AH25-AH42</f>
        <v/>
      </c>
      <c r="AI44" s="1004">
        <f>AI20+AI25-AI42</f>
        <v/>
      </c>
      <c r="AJ44" s="1004">
        <f>AJ20+AJ25-AJ42</f>
        <v/>
      </c>
      <c r="AK44" s="1004">
        <f>AK20+AK25-AK42</f>
        <v/>
      </c>
      <c r="AL44" s="1004">
        <f>AL20+AL25-AL42</f>
        <v/>
      </c>
      <c r="AM44" s="1004">
        <f>AM20+AM25-AM42</f>
        <v/>
      </c>
      <c r="AN44" s="1004">
        <f>AN20+AN25-AN42</f>
        <v/>
      </c>
      <c r="AO44" s="1004">
        <f>AO20+AO25-AO42</f>
        <v/>
      </c>
      <c r="AP44" s="1004">
        <f>AP20+AP25-AP42</f>
        <v/>
      </c>
      <c r="AQ44" s="1004">
        <f>AQ20+AQ25-AQ42</f>
        <v/>
      </c>
      <c r="AR44" s="1004">
        <f>AR20+AR25-AR42</f>
        <v/>
      </c>
      <c r="AS44" s="1004">
        <f>AS20+AS25-AS42</f>
        <v/>
      </c>
      <c r="AT44" s="1004">
        <f>AT20+AT25-AT42</f>
        <v/>
      </c>
      <c r="AU44" s="1004">
        <f>AU20+AU25-AU42</f>
        <v/>
      </c>
      <c r="AV44" s="1004">
        <f>AV20+AV25-AV42</f>
        <v/>
      </c>
      <c r="AW44" s="1004">
        <f>AW20+AW25-AW42</f>
        <v/>
      </c>
      <c r="AX44" s="1004">
        <f>AX20+AX25-AX42</f>
        <v/>
      </c>
      <c r="AY44" s="1004">
        <f>AY20+AY25-AY42</f>
        <v/>
      </c>
      <c r="AZ44" s="1004">
        <f>AZ20+AZ25-AZ42</f>
        <v/>
      </c>
      <c r="BA44" s="1004">
        <f>BA20+BA25-BA42</f>
        <v/>
      </c>
      <c r="BB44" s="1004">
        <f>BB20+BB25-BB42</f>
        <v/>
      </c>
      <c r="BC44" s="1004">
        <f>BC20+BC25-BC42</f>
        <v/>
      </c>
      <c r="BD44" s="1004">
        <f>BD20+BD25-BD42</f>
        <v/>
      </c>
      <c r="BE44" s="1004">
        <f>BE20+BE25-BE42</f>
        <v/>
      </c>
      <c r="BF44" s="1004">
        <f>BF20+BF25-BF42</f>
        <v/>
      </c>
      <c r="BG44" s="1004">
        <f>BG20+BG25-BG42</f>
        <v/>
      </c>
      <c r="BH44" s="1004">
        <f>BH20+BH25-BH42</f>
        <v/>
      </c>
      <c r="BI44" s="1004">
        <f>BI20+BI25-BI42</f>
        <v/>
      </c>
      <c r="BJ44" s="1004">
        <f>BJ20+BJ25-BJ42</f>
        <v/>
      </c>
      <c r="BK44" s="1004">
        <f>BK20+BK25-BK42</f>
        <v/>
      </c>
      <c r="BL44" s="1004">
        <f>BL20+BL25-BL42</f>
        <v/>
      </c>
      <c r="BM44" s="1004">
        <f>BM20+BM25-BM42</f>
        <v/>
      </c>
      <c r="BN44" s="1004">
        <f>BN20+BN25-BN42</f>
        <v/>
      </c>
      <c r="BO44" s="1004">
        <f>BO20+BO25-BO42</f>
        <v/>
      </c>
      <c r="BP44" s="1004">
        <f>BP20+BP25-BP42</f>
        <v/>
      </c>
      <c r="BQ44" s="1004">
        <f>BQ20+BQ25-BQ42</f>
        <v/>
      </c>
      <c r="BR44" s="1004">
        <f>BR20+BR25-BR42</f>
        <v/>
      </c>
      <c r="BS44" s="1004">
        <f>BS20+BS25-BS42</f>
        <v/>
      </c>
      <c r="BT44" s="1004">
        <f>BT20+BT25-BT42</f>
        <v/>
      </c>
      <c r="BU44" s="1004">
        <f>BU20+BU25-BU42</f>
        <v/>
      </c>
      <c r="BV44" s="1004">
        <f>BV20+BV25-BV42</f>
        <v/>
      </c>
      <c r="BW44" s="1004">
        <f>BW20+BW25-BW42</f>
        <v/>
      </c>
      <c r="BX44" s="1004">
        <f>BX20+BX25-BX42</f>
        <v/>
      </c>
      <c r="BY44" s="1004">
        <f>BY20+BY25-BY42</f>
        <v/>
      </c>
      <c r="BZ44" s="1004">
        <f>BZ20+BZ25-BZ42</f>
        <v/>
      </c>
      <c r="CA44" s="1004">
        <f>CA20+CA25-CA42</f>
        <v/>
      </c>
      <c r="CB44" s="1004">
        <f>CB20+CB25-CB42</f>
        <v/>
      </c>
      <c r="CC44" s="1004">
        <f>CC20+CC25-CC42</f>
        <v/>
      </c>
      <c r="CD44" s="1004">
        <f>CD20+CD25-CD42</f>
        <v/>
      </c>
      <c r="CE44" s="1004">
        <f>CE20+CE25-CE42</f>
        <v/>
      </c>
      <c r="CF44" s="1004">
        <f>CF20+CF25-CF42</f>
        <v/>
      </c>
      <c r="CG44" s="1004">
        <f>CG20+CG25-CG42</f>
        <v/>
      </c>
      <c r="CH44" s="1004">
        <f>CH20+CH25-CH42</f>
        <v/>
      </c>
      <c r="CI44" s="1004">
        <f>CI20+CI25-CI42</f>
        <v/>
      </c>
      <c r="CJ44" s="1004">
        <f>CJ20+CJ25-CJ42</f>
        <v/>
      </c>
      <c r="CK44" s="1004">
        <f>CK20+CK25-CK42</f>
        <v/>
      </c>
      <c r="CL44" s="1004">
        <f>CL20+CL25-CL42</f>
        <v/>
      </c>
      <c r="CM44" s="1004">
        <f>CM20+CM25-CM42</f>
        <v/>
      </c>
      <c r="CN44" s="1004">
        <f>CN20+CN25-CN42</f>
        <v/>
      </c>
      <c r="CO44" s="1004">
        <f>CO20+CO25-CO42</f>
        <v/>
      </c>
      <c r="CP44" s="1004">
        <f>CP20+CP25-CP42</f>
        <v/>
      </c>
      <c r="CQ44" s="1004">
        <f>CQ20+CQ25-CQ42</f>
        <v/>
      </c>
      <c r="CR44" s="1004">
        <f>CR20+CR25-CR42</f>
        <v/>
      </c>
      <c r="CS44" s="1004">
        <f>CS20+CS25-CS42</f>
        <v/>
      </c>
      <c r="CT44" s="1004">
        <f>CT20+CT25-CT42</f>
        <v/>
      </c>
      <c r="CU44" s="1004">
        <f>CU20+CU25-CU42</f>
        <v/>
      </c>
      <c r="CV44" s="1004">
        <f>CV20+CV25-CV42</f>
        <v/>
      </c>
      <c r="CW44" s="1004">
        <f>CW20+CW25-CW42</f>
        <v/>
      </c>
      <c r="CX44" s="1004">
        <f>CX20+CX25-CX42</f>
        <v/>
      </c>
      <c r="CY44" s="1004">
        <f>CY20+CY25-CY42</f>
        <v/>
      </c>
      <c r="CZ44" s="1004">
        <f>CZ20+CZ25-CZ42</f>
        <v/>
      </c>
      <c r="DA44" s="1004">
        <f>DA20+DA25-DA42</f>
        <v/>
      </c>
      <c r="DB44" s="1004">
        <f>DB20+DB25-DB42</f>
        <v/>
      </c>
      <c r="DC44" s="1004">
        <f>DC20+DC25-DC42</f>
        <v/>
      </c>
      <c r="DD44" s="1004">
        <f>DD20+DD25-DD42</f>
        <v/>
      </c>
      <c r="DE44" s="1004">
        <f>DE20+DE25-DE42</f>
        <v/>
      </c>
      <c r="DF44" s="1004">
        <f>DF20+DF25-DF42</f>
        <v/>
      </c>
      <c r="DG44" s="1004">
        <f>DG20+DG25-DG42</f>
        <v/>
      </c>
      <c r="DH44" s="1004">
        <f>DH20+DH25-DH42</f>
        <v/>
      </c>
      <c r="DI44" s="1004">
        <f>DI20+DI25-DI42</f>
        <v/>
      </c>
      <c r="DJ44" s="1004">
        <f>DJ20+DJ25-DJ42</f>
        <v/>
      </c>
      <c r="DK44" s="1004">
        <f>DK20+DK25-DK42</f>
        <v/>
      </c>
      <c r="DL44" s="1004">
        <f>DL20+DL25-DL42</f>
        <v/>
      </c>
      <c r="DM44" s="1004">
        <f>DM20+DM25-DM42</f>
        <v/>
      </c>
      <c r="DN44" s="1004">
        <f>DN20+DN25-DN42</f>
        <v/>
      </c>
      <c r="DO44" s="1004">
        <f>DO20+DO25-DO42</f>
        <v/>
      </c>
      <c r="DP44" s="1004">
        <f>DP20+DP25-DP42</f>
        <v/>
      </c>
      <c r="DQ44" s="1004">
        <f>DQ20+DQ25-DQ42</f>
        <v/>
      </c>
      <c r="DR44" s="1004">
        <f>DR20+DR25-DR42</f>
        <v/>
      </c>
      <c r="DS44" s="1004">
        <f>DS20+DS25-DS42</f>
        <v/>
      </c>
      <c r="DT44" s="1004">
        <f>DT20+DT25-DT42</f>
        <v/>
      </c>
      <c r="DU44" s="1004">
        <f>DU20+DU25-DU42</f>
        <v/>
      </c>
      <c r="DV44" s="1004">
        <f>DV20+DV25-DV42</f>
        <v/>
      </c>
      <c r="DW44" s="1004">
        <f>DW20+DW25-DW42</f>
        <v/>
      </c>
      <c r="DX44" s="1004">
        <f>DX20+DX25-DX42</f>
        <v/>
      </c>
      <c r="DY44" s="1004">
        <f>DY20+DY25-DY42</f>
        <v/>
      </c>
      <c r="DZ44" s="1004">
        <f>DZ20+DZ25-DZ42</f>
        <v/>
      </c>
      <c r="EA44" s="1004">
        <f>EA20+EA25-EA42</f>
        <v/>
      </c>
      <c r="EB44" s="1004">
        <f>EB20+EB25-EB42</f>
        <v/>
      </c>
      <c r="EC44" s="1004">
        <f>EC20+EC25-EC42</f>
        <v/>
      </c>
      <c r="ED44" s="1004">
        <f>ED20+ED25-ED42</f>
        <v/>
      </c>
      <c r="EE44" s="1004">
        <f>EE20+EE25-EE42</f>
        <v/>
      </c>
      <c r="EF44" s="1004">
        <f>EF20+EF25-EF42</f>
        <v/>
      </c>
      <c r="EG44" s="1004">
        <f>EG20+EG25-EG42</f>
        <v/>
      </c>
      <c r="EH44" s="1004">
        <f>EH20+EH25-EH42</f>
        <v/>
      </c>
      <c r="EI44" s="1004">
        <f>EI20+EI25-EI42</f>
        <v/>
      </c>
      <c r="EJ44" s="1004">
        <f>EJ20+EJ25-EJ42</f>
        <v/>
      </c>
      <c r="EK44" s="1004">
        <f>EK20+EK25-EK42</f>
        <v/>
      </c>
      <c r="EL44" s="1004">
        <f>EL20+EL25-EL42</f>
        <v/>
      </c>
      <c r="EM44" s="1004">
        <f>EM20+EM25-EM42</f>
        <v/>
      </c>
      <c r="EN44" s="1004">
        <f>EN20+EN25-EN42</f>
        <v/>
      </c>
      <c r="EO44" s="1004">
        <f>EO20+EO25-EO42</f>
        <v/>
      </c>
      <c r="EP44" s="1004">
        <f>EP20+EP25-EP42</f>
        <v/>
      </c>
      <c r="EQ44" s="1004">
        <f>EQ20+EQ25-EQ42</f>
        <v/>
      </c>
      <c r="ER44" s="1004">
        <f>ER20+ER25-ER42</f>
        <v/>
      </c>
      <c r="ES44" s="1004">
        <f>ES20+ES25-ES42</f>
        <v/>
      </c>
      <c r="ET44" s="1004">
        <f>ET20+ET25-ET42</f>
        <v/>
      </c>
      <c r="EU44" s="1004">
        <f>EU20+EU25-EU42</f>
        <v/>
      </c>
      <c r="EV44" s="1005">
        <f>EV20+EV25-EV42</f>
        <v/>
      </c>
    </row>
    <row r="45" ht="15.75" customHeight="1" s="546">
      <c r="C45" s="1006">
        <f>R45</f>
        <v/>
      </c>
      <c r="D45" s="1007" t="n"/>
      <c r="E45" s="955">
        <f>E44/Inputs!E19</f>
        <v/>
      </c>
      <c r="F45" s="979" t="n"/>
      <c r="G45" s="961">
        <f>IFERROR(INDEX($T$45:$EW$45,MATCH(G$2*12,$T$3:$EW$3,0)),0)</f>
        <v/>
      </c>
      <c r="H45" s="961">
        <f>IFERROR(INDEX($T$45:$EW$45,MATCH(H$2*12,$T$3:$EW$3,0)),0)</f>
        <v/>
      </c>
      <c r="I45" s="961">
        <f>IFERROR(INDEX($T$45:$EW$45,MATCH(I$2*12,$T$3:$EW$3,0)),0)</f>
        <v/>
      </c>
      <c r="J45" s="961">
        <f>IFERROR(INDEX($T$45:$EW$45,MATCH(J$2*12,$T$3:$EW$3,0)),0)</f>
        <v/>
      </c>
      <c r="K45" s="961">
        <f>IFERROR(INDEX($T$45:$EW$45,MATCH(K$2*12,$T$3:$EW$3,0)),0)</f>
        <v/>
      </c>
      <c r="L45" s="961">
        <f>IFERROR(INDEX($T$45:$EW$45,MATCH(L$2*12,$T$3:$EW$3,0)),0)</f>
        <v/>
      </c>
      <c r="M45" s="961">
        <f>IFERROR(INDEX($T$45:$EW$45,MATCH(M$2*12,$T$3:$EW$3,0)),0)</f>
        <v/>
      </c>
      <c r="N45" s="961">
        <f>IFERROR(INDEX($T$45:$EW$45,MATCH(N$2*12,$T$3:$EW$3,0)),0)</f>
        <v/>
      </c>
      <c r="O45" s="961">
        <f>IFERROR(INDEX($T$45:$EW$45,MATCH(O$2*12,$T$3:$EW$3,0)),0)</f>
        <v/>
      </c>
      <c r="P45" s="962">
        <f>IFERROR(INDEX($T$45:$EW$45,MATCH(P$2*12,$T$3:$EW$3,0)),0)</f>
        <v/>
      </c>
      <c r="R45" s="1008" t="inlineStr">
        <is>
          <t xml:space="preserve">VALUATION </t>
        </is>
      </c>
      <c r="S45" s="1009" t="n"/>
      <c r="T45" s="1010">
        <f>Inputs!$M$38</f>
        <v/>
      </c>
      <c r="U45" s="1010">
        <f>IFERROR(SUM(V44:AG44)/Inputs!$E$19,0)</f>
        <v/>
      </c>
      <c r="V45" s="1010">
        <f>IFERROR(SUM(W44:AH44)/Inputs!$E$19,0)</f>
        <v/>
      </c>
      <c r="W45" s="1010">
        <f>IFERROR(SUM(X44:AI44)/Inputs!$E$19,0)</f>
        <v/>
      </c>
      <c r="X45" s="1010">
        <f>IFERROR(SUM(Y44:AJ44)/Inputs!$E$19,0)</f>
        <v/>
      </c>
      <c r="Y45" s="1010">
        <f>IFERROR(SUM(Z44:AK44)/Inputs!$E$19,0)</f>
        <v/>
      </c>
      <c r="Z45" s="1010">
        <f>IFERROR(SUM(AA44:AL44)/Inputs!$E$19,0)</f>
        <v/>
      </c>
      <c r="AA45" s="1010">
        <f>IFERROR(SUM(AB44:AM44)/Inputs!$E$19,0)</f>
        <v/>
      </c>
      <c r="AB45" s="1010">
        <f>IFERROR(SUM(AC44:AN44)/Inputs!$E$19,0)</f>
        <v/>
      </c>
      <c r="AC45" s="1010">
        <f>IFERROR(SUM(AD44:AO44)/Inputs!$E$19,0)</f>
        <v/>
      </c>
      <c r="AD45" s="1010">
        <f>IFERROR(SUM(AE44:AP44)/Inputs!$E$19,0)</f>
        <v/>
      </c>
      <c r="AE45" s="1010">
        <f>IFERROR(SUM(AF44:AQ44)/Inputs!$E$19,0)</f>
        <v/>
      </c>
      <c r="AF45" s="1010">
        <f>IFERROR(SUM(AG44:AR44)/Inputs!$E$19,0)</f>
        <v/>
      </c>
      <c r="AG45" s="1010">
        <f>IFERROR(SUM(AH44:AS44)/Inputs!$E$19,0)</f>
        <v/>
      </c>
      <c r="AH45" s="1010">
        <f>IFERROR(SUM(AI44:AT44)/Inputs!$E$19,0)</f>
        <v/>
      </c>
      <c r="AI45" s="1010">
        <f>IFERROR(SUM(AJ44:AU44)/Inputs!$E$19,0)</f>
        <v/>
      </c>
      <c r="AJ45" s="1010">
        <f>IFERROR(SUM(AK44:AV44)/Inputs!$E$19,0)</f>
        <v/>
      </c>
      <c r="AK45" s="1010">
        <f>IFERROR(SUM(AL44:AW44)/Inputs!$E$19,0)</f>
        <v/>
      </c>
      <c r="AL45" s="1010">
        <f>IFERROR(SUM(AM44:AX44)/Inputs!$E$19,0)</f>
        <v/>
      </c>
      <c r="AM45" s="1010">
        <f>IFERROR(SUM(AN44:AY44)/Inputs!$E$19,0)</f>
        <v/>
      </c>
      <c r="AN45" s="1010">
        <f>IFERROR(SUM(AO44:AZ44)/Inputs!$E$19,0)</f>
        <v/>
      </c>
      <c r="AO45" s="1010">
        <f>IFERROR(SUM(AP44:BA44)/Inputs!$E$19,0)</f>
        <v/>
      </c>
      <c r="AP45" s="1010">
        <f>IFERROR(SUM(AQ44:BB44)/Inputs!$E$19,0)</f>
        <v/>
      </c>
      <c r="AQ45" s="1010">
        <f>IFERROR(SUM(AR44:BC44)/Inputs!$E$19,0)</f>
        <v/>
      </c>
      <c r="AR45" s="1010">
        <f>IFERROR(SUM(AS44:BD44)/Inputs!$E$19,0)</f>
        <v/>
      </c>
      <c r="AS45" s="1010">
        <f>IFERROR(SUM(AT44:BE44)/Inputs!$E$19,0)</f>
        <v/>
      </c>
      <c r="AT45" s="1010">
        <f>IFERROR(SUM(AU44:BF44)/Inputs!$E$19,0)</f>
        <v/>
      </c>
      <c r="AU45" s="1010">
        <f>IFERROR(SUM(AV44:BG44)/Inputs!$E$19,0)</f>
        <v/>
      </c>
      <c r="AV45" s="1010">
        <f>IFERROR(SUM(AW44:BH44)/Inputs!$E$19,0)</f>
        <v/>
      </c>
      <c r="AW45" s="1010">
        <f>IFERROR(SUM(AX44:BI44)/Inputs!$E$19,0)</f>
        <v/>
      </c>
      <c r="AX45" s="1010">
        <f>IFERROR(SUM(AY44:BJ44)/Inputs!$E$19,0)</f>
        <v/>
      </c>
      <c r="AY45" s="1010">
        <f>IFERROR(SUM(AZ44:BK44)/Inputs!$E$19,0)</f>
        <v/>
      </c>
      <c r="AZ45" s="1010">
        <f>IFERROR(SUM(BA44:BL44)/Inputs!$E$19,0)</f>
        <v/>
      </c>
      <c r="BA45" s="1010">
        <f>IFERROR(SUM(BB44:BM44)/Inputs!$E$19,0)</f>
        <v/>
      </c>
      <c r="BB45" s="1010">
        <f>IFERROR(SUM(BC44:BN44)/Inputs!$E$19,0)</f>
        <v/>
      </c>
      <c r="BC45" s="1010">
        <f>IFERROR(SUM(BD44:BO44)/Inputs!$E$19,0)</f>
        <v/>
      </c>
      <c r="BD45" s="1010">
        <f>IFERROR(SUM(BE44:BP44)/Inputs!$E$19,0)</f>
        <v/>
      </c>
      <c r="BE45" s="1010">
        <f>IFERROR(SUM(BF44:BQ44)/Inputs!$E$19,0)</f>
        <v/>
      </c>
      <c r="BF45" s="1010">
        <f>IFERROR(SUM(BG44:BR44)/Inputs!$E$19,0)</f>
        <v/>
      </c>
      <c r="BG45" s="1010">
        <f>IFERROR(SUM(BH44:BS44)/Inputs!$E$19,0)</f>
        <v/>
      </c>
      <c r="BH45" s="1010">
        <f>IFERROR(SUM(BI44:BT44)/Inputs!$E$19,0)</f>
        <v/>
      </c>
      <c r="BI45" s="1010">
        <f>IFERROR(SUM(BJ44:BU44)/Inputs!$E$19,0)</f>
        <v/>
      </c>
      <c r="BJ45" s="1010">
        <f>IFERROR(SUM(BK44:BV44)/Inputs!$E$19,0)</f>
        <v/>
      </c>
      <c r="BK45" s="1010">
        <f>IFERROR(SUM(BL44:BW44)/Inputs!$E$19,0)</f>
        <v/>
      </c>
      <c r="BL45" s="1010">
        <f>IFERROR(SUM(BM44:BX44)/Inputs!$E$19,0)</f>
        <v/>
      </c>
      <c r="BM45" s="1010">
        <f>IFERROR(SUM(BN44:BY44)/Inputs!$E$19,0)</f>
        <v/>
      </c>
      <c r="BN45" s="1010">
        <f>IFERROR(SUM(BO44:BZ44)/Inputs!$E$19,0)</f>
        <v/>
      </c>
      <c r="BO45" s="1010">
        <f>IFERROR(SUM(BP44:CA44)/Inputs!$E$19,0)</f>
        <v/>
      </c>
      <c r="BP45" s="1010">
        <f>IFERROR(SUM(BQ44:CB44)/Inputs!$E$19,0)</f>
        <v/>
      </c>
      <c r="BQ45" s="1010">
        <f>IFERROR(SUM(BR44:CC44)/Inputs!$E$19,0)</f>
        <v/>
      </c>
      <c r="BR45" s="1010">
        <f>IFERROR(SUM(BS44:CD44)/Inputs!$E$19,0)</f>
        <v/>
      </c>
      <c r="BS45" s="1010">
        <f>IFERROR(SUM(BT44:CE44)/Inputs!$E$19,0)</f>
        <v/>
      </c>
      <c r="BT45" s="1010">
        <f>IFERROR(SUM(BU44:CF44)/Inputs!$E$19,0)</f>
        <v/>
      </c>
      <c r="BU45" s="1010">
        <f>IFERROR(SUM(BV44:CG44)/Inputs!$E$19,0)</f>
        <v/>
      </c>
      <c r="BV45" s="1010">
        <f>IFERROR(SUM(BW44:CH44)/Inputs!$E$19,0)</f>
        <v/>
      </c>
      <c r="BW45" s="1010">
        <f>IFERROR(SUM(BX44:CI44)/Inputs!$E$19,0)</f>
        <v/>
      </c>
      <c r="BX45" s="1010">
        <f>IFERROR(SUM(BY44:CJ44)/Inputs!$E$19,0)</f>
        <v/>
      </c>
      <c r="BY45" s="1010">
        <f>IFERROR(SUM(BZ44:CK44)/Inputs!$E$19,0)</f>
        <v/>
      </c>
      <c r="BZ45" s="1010">
        <f>IFERROR(SUM(CA44:CL44)/Inputs!$E$19,0)</f>
        <v/>
      </c>
      <c r="CA45" s="1010">
        <f>IFERROR(SUM(CB44:CM44)/Inputs!$E$19,0)</f>
        <v/>
      </c>
      <c r="CB45" s="1010">
        <f>IFERROR(SUM(CC44:CN44)/Inputs!$E$19,0)</f>
        <v/>
      </c>
      <c r="CC45" s="1010">
        <f>IFERROR(SUM(CD44:CO44)/Inputs!$E$19,0)</f>
        <v/>
      </c>
      <c r="CD45" s="1010">
        <f>IFERROR(SUM(CE44:CP44)/Inputs!$E$19,0)</f>
        <v/>
      </c>
      <c r="CE45" s="1010">
        <f>IFERROR(SUM(CF44:CQ44)/Inputs!$E$19,0)</f>
        <v/>
      </c>
      <c r="CF45" s="1010">
        <f>IFERROR(SUM(CG44:CR44)/Inputs!$E$19,0)</f>
        <v/>
      </c>
      <c r="CG45" s="1010">
        <f>IFERROR(SUM(CH44:CS44)/Inputs!$E$19,0)</f>
        <v/>
      </c>
      <c r="CH45" s="1010">
        <f>IFERROR(SUM(CI44:CT44)/Inputs!$E$19,0)</f>
        <v/>
      </c>
      <c r="CI45" s="1010">
        <f>IFERROR(SUM(CJ44:CU44)/Inputs!$E$19,0)</f>
        <v/>
      </c>
      <c r="CJ45" s="1010">
        <f>IFERROR(SUM(CK44:CV44)/Inputs!$E$19,0)</f>
        <v/>
      </c>
      <c r="CK45" s="1010">
        <f>IFERROR(SUM(CL44:CW44)/Inputs!$E$19,0)</f>
        <v/>
      </c>
      <c r="CL45" s="1010">
        <f>IFERROR(SUM(CM44:CX44)/Inputs!$E$19,0)</f>
        <v/>
      </c>
      <c r="CM45" s="1010">
        <f>IFERROR(SUM(CN44:CY44)/Inputs!$E$19,0)</f>
        <v/>
      </c>
      <c r="CN45" s="1010">
        <f>IFERROR(SUM(CO44:CZ44)/Inputs!$E$19,0)</f>
        <v/>
      </c>
      <c r="CO45" s="1010">
        <f>IFERROR(SUM(CP44:DA44)/Inputs!$E$19,0)</f>
        <v/>
      </c>
      <c r="CP45" s="1010">
        <f>IFERROR(SUM(CQ44:DB44)/Inputs!$E$19,0)</f>
        <v/>
      </c>
      <c r="CQ45" s="1010">
        <f>IFERROR(SUM(CR44:DC44)/Inputs!$E$19,0)</f>
        <v/>
      </c>
      <c r="CR45" s="1010">
        <f>IFERROR(SUM(CS44:DD44)/Inputs!$E$19,0)</f>
        <v/>
      </c>
      <c r="CS45" s="1010">
        <f>IFERROR(SUM(CT44:DE44)/Inputs!$E$19,0)</f>
        <v/>
      </c>
      <c r="CT45" s="1010">
        <f>IFERROR(SUM(CU44:DF44)/Inputs!$E$19,0)</f>
        <v/>
      </c>
      <c r="CU45" s="1010">
        <f>IFERROR(SUM(CV44:DG44)/Inputs!$E$19,0)</f>
        <v/>
      </c>
      <c r="CV45" s="1010">
        <f>IFERROR(SUM(CW44:DH44)/Inputs!$E$19,0)</f>
        <v/>
      </c>
      <c r="CW45" s="1010">
        <f>IFERROR(SUM(CX44:DI44)/Inputs!$E$19,0)</f>
        <v/>
      </c>
      <c r="CX45" s="1010">
        <f>IFERROR(SUM(CY44:DJ44)/Inputs!$E$19,0)</f>
        <v/>
      </c>
      <c r="CY45" s="1010">
        <f>IFERROR(SUM(CZ44:DK44)/Inputs!$E$19,0)</f>
        <v/>
      </c>
      <c r="CZ45" s="1010">
        <f>IFERROR(SUM(DA44:DL44)/Inputs!$E$19,0)</f>
        <v/>
      </c>
      <c r="DA45" s="1010">
        <f>IFERROR(SUM(DB44:DM44)/Inputs!$E$19,0)</f>
        <v/>
      </c>
      <c r="DB45" s="1010">
        <f>IFERROR(SUM(DC44:DN44)/Inputs!$E$19,0)</f>
        <v/>
      </c>
      <c r="DC45" s="1010">
        <f>IFERROR(SUM(DD44:DO44)/Inputs!$E$19,0)</f>
        <v/>
      </c>
      <c r="DD45" s="1010">
        <f>IFERROR(SUM(DE44:DP44)/Inputs!$E$19,0)</f>
        <v/>
      </c>
      <c r="DE45" s="1010">
        <f>IFERROR(SUM(DF44:DQ44)/Inputs!$E$19,0)</f>
        <v/>
      </c>
      <c r="DF45" s="1010">
        <f>IFERROR(SUM(DG44:DR44)/Inputs!$E$19,0)</f>
        <v/>
      </c>
      <c r="DG45" s="1010">
        <f>IFERROR(SUM(DH44:DS44)/Inputs!$E$19,0)</f>
        <v/>
      </c>
      <c r="DH45" s="1010">
        <f>IFERROR(SUM(DI44:DT44)/Inputs!$E$19,0)</f>
        <v/>
      </c>
      <c r="DI45" s="1010">
        <f>IFERROR(SUM(DJ44:DU44)/Inputs!$E$19,0)</f>
        <v/>
      </c>
      <c r="DJ45" s="1010">
        <f>IFERROR(SUM(DK44:DV44)/Inputs!$E$19,0)</f>
        <v/>
      </c>
      <c r="DK45" s="1010">
        <f>IFERROR(SUM(DL44:DW44)/Inputs!$E$19,0)</f>
        <v/>
      </c>
      <c r="DL45" s="1010">
        <f>IFERROR(SUM(DM44:DX44)/Inputs!$E$19,0)</f>
        <v/>
      </c>
      <c r="DM45" s="1010">
        <f>IFERROR(SUM(DN44:DY44)/Inputs!$E$19,0)</f>
        <v/>
      </c>
      <c r="DN45" s="1010">
        <f>IFERROR(SUM(DO44:DZ44)/Inputs!$E$19,0)</f>
        <v/>
      </c>
      <c r="DO45" s="1010">
        <f>IFERROR(SUM(DP44:EA44)/Inputs!$E$19,0)</f>
        <v/>
      </c>
      <c r="DP45" s="1010">
        <f>IFERROR(SUM(DQ44:EB44)/Inputs!$E$19,0)</f>
        <v/>
      </c>
      <c r="DQ45" s="1010">
        <f>IFERROR(SUM(DR44:EC44)/Inputs!$E$19,0)</f>
        <v/>
      </c>
      <c r="DR45" s="1010">
        <f>IFERROR(SUM(DS44:ED44)/Inputs!$E$19,0)</f>
        <v/>
      </c>
      <c r="DS45" s="1010">
        <f>IFERROR(SUM(DT44:EE44)/Inputs!$E$19,0)</f>
        <v/>
      </c>
      <c r="DT45" s="1010">
        <f>IFERROR(SUM(DU44:EF44)/Inputs!$E$19,0)</f>
        <v/>
      </c>
      <c r="DU45" s="1010">
        <f>IFERROR(SUM(DV44:EG44)/Inputs!$E$19,0)</f>
        <v/>
      </c>
      <c r="DV45" s="1010">
        <f>IFERROR(SUM(DW44:EH44)/Inputs!$E$19,0)</f>
        <v/>
      </c>
      <c r="DW45" s="1010">
        <f>IFERROR(SUM(DX44:EI44)/Inputs!$E$19,0)</f>
        <v/>
      </c>
      <c r="DX45" s="1010">
        <f>IFERROR(SUM(DY44:EJ44)/Inputs!$E$19,0)</f>
        <v/>
      </c>
      <c r="DY45" s="1010">
        <f>IFERROR(SUM(DZ44:EK44)/Inputs!$E$19,0)</f>
        <v/>
      </c>
      <c r="DZ45" s="1010">
        <f>IFERROR(SUM(EA44:EL44)/Inputs!$E$19,0)</f>
        <v/>
      </c>
      <c r="EA45" s="1010">
        <f>IFERROR(SUM(EB44:EM44)/Inputs!$E$19,0)</f>
        <v/>
      </c>
      <c r="EB45" s="1010">
        <f>IFERROR(SUM(EC44:EN44)/Inputs!$E$19,0)</f>
        <v/>
      </c>
      <c r="EC45" s="1010">
        <f>IFERROR(SUM(ED44:EO44)/Inputs!$E$19,0)</f>
        <v/>
      </c>
      <c r="ED45" s="1010">
        <f>IFERROR(SUM(EE44:EP44)/Inputs!$E$19,0)</f>
        <v/>
      </c>
      <c r="EE45" s="1010">
        <f>IFERROR(SUM(EF44:EQ44)/Inputs!$E$19,0)</f>
        <v/>
      </c>
      <c r="EF45" s="1010">
        <f>IFERROR(SUM(EG44:ER44)/Inputs!$E$19,0)</f>
        <v/>
      </c>
      <c r="EG45" s="1010">
        <f>IFERROR(SUM(EH44:ES44)/Inputs!$E$19,0)</f>
        <v/>
      </c>
      <c r="EH45" s="1010">
        <f>IFERROR(SUM(EI44:ET44)/Inputs!$E$19,0)</f>
        <v/>
      </c>
      <c r="EI45" s="1010">
        <f>IFERROR(SUM(EJ44:EU44)/Inputs!$E$19,0)</f>
        <v/>
      </c>
      <c r="EJ45" s="1010">
        <f>IFERROR(SUM(EK44:EV44)/Inputs!$E$19,0)</f>
        <v/>
      </c>
      <c r="EK45" s="1010">
        <f>IFERROR(SUM(EL44:EW44)/Inputs!$E$19,0)</f>
        <v/>
      </c>
      <c r="EL45" s="1010">
        <f>IFERROR(SUM(EM44:EX44)/Inputs!$E$19,0)</f>
        <v/>
      </c>
      <c r="EM45" s="1010">
        <f>IFERROR(SUM(EN44:EY44)/Inputs!$E$19,0)</f>
        <v/>
      </c>
      <c r="EN45" s="1010">
        <f>IFERROR(SUM(EO44:EZ44)/Inputs!$E$19,0)</f>
        <v/>
      </c>
      <c r="EO45" s="1010">
        <f>IFERROR(SUM(EP44:FA44)/Inputs!$E$19,0)</f>
        <v/>
      </c>
      <c r="EP45" s="1010">
        <f>IFERROR(SUM(EQ44:FB44)/Inputs!$E$19,0)</f>
        <v/>
      </c>
      <c r="EQ45" s="1010">
        <f>IFERROR(SUM(ER44:FC44)/Inputs!$E$19,0)</f>
        <v/>
      </c>
      <c r="ER45" s="1010">
        <f>IFERROR(SUM(ES44:FD44)/Inputs!$E$19,0)</f>
        <v/>
      </c>
      <c r="ES45" s="1010">
        <f>IFERROR(SUM(ET44:FE44)/Inputs!$E$19,0)</f>
        <v/>
      </c>
      <c r="ET45" s="1010">
        <f>IFERROR(SUM(EU44:FF44)/Inputs!$E$19,0)</f>
        <v/>
      </c>
      <c r="EU45" s="1010">
        <f>IFERROR(SUM(EV44:FG44)/Inputs!$E$19,0)</f>
        <v/>
      </c>
      <c r="EV45" s="1011">
        <f>IFERROR(SUM(EW44:FH44)/Inputs!$E$19,0)</f>
        <v/>
      </c>
    </row>
    <row r="46" ht="15" customHeight="1" s="546">
      <c r="C46" s="1006" t="inlineStr">
        <is>
          <t>DSCR</t>
        </is>
      </c>
      <c r="E46" s="1012" t="n"/>
      <c r="G46" s="1013">
        <f>IFERROR(Y1NOI/-G68,"")</f>
        <v/>
      </c>
      <c r="H46" s="1013">
        <f>IFERROR(H44/-H68,"")</f>
        <v/>
      </c>
      <c r="I46" s="1013">
        <f>IFERROR(I44/-I68,"")</f>
        <v/>
      </c>
      <c r="J46" s="1013">
        <f>IFERROR(J44/-J68,"")</f>
        <v/>
      </c>
      <c r="K46" s="1013">
        <f>IFERROR(K44/-K68,"")</f>
        <v/>
      </c>
      <c r="L46" s="1013">
        <f>IFERROR(L44/-L68,"")</f>
        <v/>
      </c>
      <c r="M46" s="1013">
        <f>IFERROR(M44/-M68,"")</f>
        <v/>
      </c>
      <c r="N46" s="1013">
        <f>IFERROR(N44/-N68,"")</f>
        <v/>
      </c>
      <c r="O46" s="1013">
        <f>IFERROR(O44/-O68,"")</f>
        <v/>
      </c>
      <c r="P46" s="1014">
        <f>IFERROR(P44/-P68,"")</f>
        <v/>
      </c>
      <c r="T46" s="961" t="n"/>
      <c r="U46" s="961" t="n"/>
      <c r="V46" s="961" t="n"/>
      <c r="W46" s="961" t="n"/>
      <c r="X46" s="961" t="n"/>
      <c r="Y46" s="961" t="n"/>
      <c r="Z46" s="961" t="n"/>
      <c r="AA46" s="961" t="n"/>
      <c r="AB46" s="961" t="n"/>
      <c r="AC46" s="961" t="n"/>
      <c r="AD46" s="961" t="n"/>
      <c r="AE46" s="961" t="n"/>
      <c r="AF46" s="961" t="n"/>
      <c r="AG46" s="961" t="n"/>
      <c r="AH46" s="961" t="n"/>
      <c r="AI46" s="961" t="n"/>
      <c r="AJ46" s="961" t="n"/>
      <c r="AK46" s="961" t="n"/>
      <c r="AL46" s="961" t="n"/>
      <c r="AM46" s="961" t="n"/>
      <c r="AN46" s="961" t="n"/>
      <c r="AO46" s="961" t="n"/>
      <c r="AP46" s="961" t="n"/>
      <c r="AQ46" s="961" t="n"/>
      <c r="AR46" s="961" t="n"/>
      <c r="AS46" s="961" t="n"/>
      <c r="AT46" s="961" t="n"/>
      <c r="AU46" s="961" t="n"/>
      <c r="AV46" s="961" t="n"/>
      <c r="AW46" s="961" t="n"/>
      <c r="AX46" s="961" t="n"/>
      <c r="AY46" s="961" t="n"/>
      <c r="AZ46" s="961" t="n"/>
      <c r="BA46" s="961" t="n"/>
      <c r="BB46" s="961" t="n"/>
      <c r="BC46" s="961" t="n"/>
      <c r="BD46" s="961" t="n"/>
      <c r="BE46" s="961" t="n"/>
      <c r="BF46" s="961" t="n"/>
      <c r="BG46" s="961" t="n"/>
      <c r="BH46" s="961" t="n"/>
      <c r="BI46" s="961" t="n"/>
      <c r="BJ46" s="961" t="n"/>
      <c r="BK46" s="961" t="n"/>
      <c r="BL46" s="961" t="n"/>
      <c r="BM46" s="961" t="n"/>
      <c r="BN46" s="961" t="n"/>
      <c r="BO46" s="961" t="n"/>
      <c r="BP46" s="961" t="n"/>
      <c r="BQ46" s="961" t="n"/>
      <c r="BR46" s="961" t="n"/>
      <c r="BS46" s="961" t="n"/>
      <c r="BT46" s="961" t="n"/>
      <c r="BU46" s="961" t="n"/>
      <c r="BV46" s="961" t="n"/>
      <c r="BW46" s="961" t="n"/>
      <c r="BX46" s="961" t="n"/>
      <c r="BY46" s="961" t="n"/>
      <c r="BZ46" s="961" t="n"/>
      <c r="CA46" s="961" t="n"/>
      <c r="CB46" s="961" t="n"/>
      <c r="CC46" s="961" t="n"/>
      <c r="CD46" s="961" t="n"/>
      <c r="CE46" s="961" t="n"/>
      <c r="CF46" s="961" t="n"/>
      <c r="CG46" s="961" t="n"/>
      <c r="CH46" s="961" t="n"/>
      <c r="CI46" s="961" t="n"/>
      <c r="CJ46" s="961" t="n"/>
      <c r="CK46" s="961" t="n"/>
      <c r="CL46" s="961" t="n"/>
      <c r="CM46" s="961" t="n"/>
      <c r="CN46" s="961" t="n"/>
      <c r="CO46" s="961" t="n"/>
      <c r="CP46" s="961" t="n"/>
      <c r="CQ46" s="961" t="n"/>
      <c r="CR46" s="961" t="n"/>
      <c r="CS46" s="961" t="n"/>
      <c r="CT46" s="961" t="n"/>
      <c r="CU46" s="961" t="n"/>
      <c r="CV46" s="961" t="n"/>
      <c r="CW46" s="961" t="n"/>
      <c r="CX46" s="961" t="n"/>
      <c r="CY46" s="961" t="n"/>
      <c r="CZ46" s="961" t="n"/>
      <c r="DA46" s="961" t="n"/>
      <c r="DB46" s="961" t="n"/>
      <c r="DC46" s="961" t="n"/>
      <c r="DD46" s="961" t="n"/>
      <c r="DE46" s="961" t="n"/>
      <c r="DF46" s="961" t="n"/>
      <c r="DG46" s="961" t="n"/>
      <c r="DH46" s="961" t="n"/>
      <c r="DI46" s="961" t="n"/>
      <c r="DJ46" s="961" t="n"/>
      <c r="DK46" s="961" t="n"/>
      <c r="DL46" s="961" t="n"/>
      <c r="DM46" s="961" t="n"/>
      <c r="DN46" s="961" t="n"/>
      <c r="DO46" s="961" t="n"/>
      <c r="DP46" s="961" t="n"/>
      <c r="DQ46" s="961" t="n"/>
      <c r="DR46" s="961" t="n"/>
      <c r="DS46" s="961" t="n"/>
      <c r="DT46" s="961" t="n"/>
      <c r="DU46" s="961" t="n"/>
      <c r="DV46" s="961" t="n"/>
      <c r="DW46" s="961" t="n"/>
      <c r="DX46" s="961" t="n"/>
      <c r="DY46" s="961" t="n"/>
      <c r="DZ46" s="961" t="n"/>
      <c r="EA46" s="961" t="n"/>
      <c r="EB46" s="961" t="n"/>
      <c r="EC46" s="961" t="n"/>
      <c r="ED46" s="961" t="n"/>
      <c r="EE46" s="961" t="n"/>
      <c r="EF46" s="961" t="n"/>
      <c r="EG46" s="961" t="n"/>
      <c r="EH46" s="961" t="n"/>
      <c r="EI46" s="961" t="n"/>
      <c r="EJ46" s="961" t="n"/>
      <c r="EK46" s="961" t="n"/>
      <c r="EL46" s="961" t="n"/>
      <c r="EM46" s="961" t="n"/>
      <c r="EN46" s="961" t="n"/>
      <c r="EO46" s="961" t="n"/>
      <c r="EP46" s="961" t="n"/>
      <c r="EQ46" s="961" t="n"/>
      <c r="ER46" s="961" t="n"/>
      <c r="ES46" s="961" t="n"/>
      <c r="ET46" s="961" t="n"/>
      <c r="EU46" s="961" t="n"/>
      <c r="EV46" s="961" t="n"/>
    </row>
    <row r="47" ht="15" customHeight="1" s="546">
      <c r="C47" s="977">
        <f>R47</f>
        <v/>
      </c>
      <c r="E47" s="978" t="n"/>
      <c r="F47" s="940" t="n"/>
      <c r="G47" s="979">
        <f>SUMIFS($U47:$EW47,$U$2:$EW$2,G$2)</f>
        <v/>
      </c>
      <c r="H47" s="979">
        <f>SUMIFS($U47:$EW47,$U$2:$EW$2,H$2)</f>
        <v/>
      </c>
      <c r="I47" s="979">
        <f>SUMIFS($U47:$EW47,$U$2:$EW$2,I$2)</f>
        <v/>
      </c>
      <c r="J47" s="979">
        <f>SUMIFS($U47:$EW47,$U$2:$EW$2,J$2)</f>
        <v/>
      </c>
      <c r="K47" s="979">
        <f>SUMIFS($U47:$EW47,$U$2:$EW$2,K$2)</f>
        <v/>
      </c>
      <c r="L47" s="979">
        <f>SUMIFS($U47:$EW47,$U$2:$EW$2,L$2)</f>
        <v/>
      </c>
      <c r="M47" s="979">
        <f>SUMIFS($U47:$EW47,$U$2:$EW$2,M$2)</f>
        <v/>
      </c>
      <c r="N47" s="979">
        <f>SUMIFS($U47:$EW47,$U$2:$EW$2,N$2)</f>
        <v/>
      </c>
      <c r="O47" s="979">
        <f>SUMIFS($U47:$EW47,$U$2:$EW$2,O$2)</f>
        <v/>
      </c>
      <c r="P47" s="980">
        <f>SUMIFS($U47:$EW47,$U$2:$EW$2,P$2)</f>
        <v/>
      </c>
      <c r="R47" s="940" t="inlineStr">
        <is>
          <t>CAPITAL EXPENSES</t>
        </is>
      </c>
      <c r="T47" s="961" t="n"/>
      <c r="U47" s="961">
        <f>Inputs!$Q$45*U12</f>
        <v/>
      </c>
      <c r="V47" s="961">
        <f>Inputs!$Q$45*V12</f>
        <v/>
      </c>
      <c r="W47" s="961">
        <f>Inputs!$Q$45*W12</f>
        <v/>
      </c>
      <c r="X47" s="961">
        <f>Inputs!$Q$45*X12</f>
        <v/>
      </c>
      <c r="Y47" s="961">
        <f>Inputs!$Q$45*Y12</f>
        <v/>
      </c>
      <c r="Z47" s="961">
        <f>Inputs!$Q$45*Z12</f>
        <v/>
      </c>
      <c r="AA47" s="961">
        <f>Inputs!$Q$45*AA12</f>
        <v/>
      </c>
      <c r="AB47" s="961">
        <f>Inputs!$Q$45*AB12</f>
        <v/>
      </c>
      <c r="AC47" s="961">
        <f>Inputs!$Q$45*AC12</f>
        <v/>
      </c>
      <c r="AD47" s="961">
        <f>Inputs!$Q$45*AD12</f>
        <v/>
      </c>
      <c r="AE47" s="961">
        <f>Inputs!$Q$45*AE12</f>
        <v/>
      </c>
      <c r="AF47" s="961">
        <f>Inputs!$Q$45*AF12</f>
        <v/>
      </c>
      <c r="AG47" s="961">
        <f>Inputs!$Q$45*AG12</f>
        <v/>
      </c>
      <c r="AH47" s="961">
        <f>Inputs!$Q$45*AH12</f>
        <v/>
      </c>
      <c r="AI47" s="961">
        <f>Inputs!$Q$45*AI12</f>
        <v/>
      </c>
      <c r="AJ47" s="961">
        <f>Inputs!$Q$45*AJ12</f>
        <v/>
      </c>
      <c r="AK47" s="961">
        <f>Inputs!$Q$45*AK12</f>
        <v/>
      </c>
      <c r="AL47" s="961">
        <f>Inputs!$Q$45*AL12</f>
        <v/>
      </c>
      <c r="AM47" s="961">
        <f>Inputs!$Q$45*AM12</f>
        <v/>
      </c>
      <c r="AN47" s="961">
        <f>Inputs!$Q$45*AN12</f>
        <v/>
      </c>
      <c r="AO47" s="961">
        <f>Inputs!$Q$45*AO12</f>
        <v/>
      </c>
      <c r="AP47" s="961">
        <f>Inputs!$Q$45*AP12</f>
        <v/>
      </c>
      <c r="AQ47" s="961">
        <f>Inputs!$Q$45*AQ12</f>
        <v/>
      </c>
      <c r="AR47" s="961">
        <f>Inputs!$Q$45*AR12</f>
        <v/>
      </c>
      <c r="AS47" s="961">
        <f>Inputs!$Q$45*AS12</f>
        <v/>
      </c>
      <c r="AT47" s="961">
        <f>Inputs!$Q$45*AT12</f>
        <v/>
      </c>
      <c r="AU47" s="961">
        <f>Inputs!$Q$45*AU12</f>
        <v/>
      </c>
      <c r="AV47" s="961">
        <f>Inputs!$Q$45*AV12</f>
        <v/>
      </c>
      <c r="AW47" s="961">
        <f>Inputs!$Q$45*AW12</f>
        <v/>
      </c>
      <c r="AX47" s="961">
        <f>Inputs!$Q$45*AX12</f>
        <v/>
      </c>
      <c r="AY47" s="961">
        <f>Inputs!$Q$45*AY12</f>
        <v/>
      </c>
      <c r="AZ47" s="961">
        <f>Inputs!$Q$45*AZ12</f>
        <v/>
      </c>
      <c r="BA47" s="961">
        <f>Inputs!$Q$45*BA12</f>
        <v/>
      </c>
      <c r="BB47" s="961">
        <f>Inputs!$Q$45*BB12</f>
        <v/>
      </c>
      <c r="BC47" s="961">
        <f>Inputs!$Q$45*BC12</f>
        <v/>
      </c>
      <c r="BD47" s="961">
        <f>Inputs!$Q$45*BD12</f>
        <v/>
      </c>
      <c r="BE47" s="961">
        <f>Inputs!$Q$45*BE12</f>
        <v/>
      </c>
      <c r="BF47" s="961">
        <f>Inputs!$Q$45*BF12</f>
        <v/>
      </c>
      <c r="BG47" s="961">
        <f>Inputs!$Q$45*BG12</f>
        <v/>
      </c>
      <c r="BH47" s="961">
        <f>Inputs!$Q$45*BH12</f>
        <v/>
      </c>
      <c r="BI47" s="961">
        <f>Inputs!$Q$45*BI12</f>
        <v/>
      </c>
      <c r="BJ47" s="961">
        <f>Inputs!$Q$45*BJ12</f>
        <v/>
      </c>
      <c r="BK47" s="961">
        <f>Inputs!$Q$45*BK12</f>
        <v/>
      </c>
      <c r="BL47" s="961">
        <f>Inputs!$Q$45*BL12</f>
        <v/>
      </c>
      <c r="BM47" s="961">
        <f>Inputs!$Q$45*BM12</f>
        <v/>
      </c>
      <c r="BN47" s="961">
        <f>Inputs!$Q$45*BN12</f>
        <v/>
      </c>
      <c r="BO47" s="961">
        <f>Inputs!$Q$45*BO12</f>
        <v/>
      </c>
      <c r="BP47" s="961">
        <f>Inputs!$Q$45*BP12</f>
        <v/>
      </c>
      <c r="BQ47" s="961">
        <f>Inputs!$Q$45*BQ12</f>
        <v/>
      </c>
      <c r="BR47" s="961">
        <f>Inputs!$Q$45*BR12</f>
        <v/>
      </c>
      <c r="BS47" s="961">
        <f>Inputs!$Q$45*BS12</f>
        <v/>
      </c>
      <c r="BT47" s="961">
        <f>Inputs!$Q$45*BT12</f>
        <v/>
      </c>
      <c r="BU47" s="961">
        <f>Inputs!$Q$45*BU12</f>
        <v/>
      </c>
      <c r="BV47" s="961">
        <f>Inputs!$Q$45*BV12</f>
        <v/>
      </c>
      <c r="BW47" s="961">
        <f>Inputs!$Q$45*BW12</f>
        <v/>
      </c>
      <c r="BX47" s="961">
        <f>Inputs!$Q$45*BX12</f>
        <v/>
      </c>
      <c r="BY47" s="961">
        <f>Inputs!$Q$45*BY12</f>
        <v/>
      </c>
      <c r="BZ47" s="961">
        <f>Inputs!$Q$45*BZ12</f>
        <v/>
      </c>
      <c r="CA47" s="961">
        <f>Inputs!$Q$45*CA12</f>
        <v/>
      </c>
      <c r="CB47" s="961">
        <f>Inputs!$Q$45*CB12</f>
        <v/>
      </c>
      <c r="CC47" s="961">
        <f>Inputs!$Q$45*CC12</f>
        <v/>
      </c>
      <c r="CD47" s="961">
        <f>Inputs!$Q$45*CD12</f>
        <v/>
      </c>
      <c r="CE47" s="961">
        <f>Inputs!$Q$45*CE12</f>
        <v/>
      </c>
      <c r="CF47" s="961">
        <f>Inputs!$Q$45*CF12</f>
        <v/>
      </c>
      <c r="CG47" s="961">
        <f>Inputs!$Q$45*CG12</f>
        <v/>
      </c>
      <c r="CH47" s="961">
        <f>Inputs!$Q$45*CH12</f>
        <v/>
      </c>
      <c r="CI47" s="961">
        <f>Inputs!$Q$45*CI12</f>
        <v/>
      </c>
      <c r="CJ47" s="961">
        <f>Inputs!$Q$45*CJ12</f>
        <v/>
      </c>
      <c r="CK47" s="961">
        <f>Inputs!$Q$45*CK12</f>
        <v/>
      </c>
      <c r="CL47" s="961">
        <f>Inputs!$Q$45*CL12</f>
        <v/>
      </c>
      <c r="CM47" s="961">
        <f>Inputs!$Q$45*CM12</f>
        <v/>
      </c>
      <c r="CN47" s="961">
        <f>Inputs!$Q$45*CN12</f>
        <v/>
      </c>
      <c r="CO47" s="961">
        <f>Inputs!$Q$45*CO12</f>
        <v/>
      </c>
      <c r="CP47" s="961">
        <f>Inputs!$Q$45*CP12</f>
        <v/>
      </c>
      <c r="CQ47" s="961">
        <f>Inputs!$Q$45*CQ12</f>
        <v/>
      </c>
      <c r="CR47" s="961">
        <f>Inputs!$Q$45*CR12</f>
        <v/>
      </c>
      <c r="CS47" s="961">
        <f>Inputs!$Q$45*CS12</f>
        <v/>
      </c>
      <c r="CT47" s="961">
        <f>Inputs!$Q$45*CT12</f>
        <v/>
      </c>
      <c r="CU47" s="961">
        <f>Inputs!$Q$45*CU12</f>
        <v/>
      </c>
      <c r="CV47" s="961">
        <f>Inputs!$Q$45*CV12</f>
        <v/>
      </c>
      <c r="CW47" s="961">
        <f>Inputs!$Q$45*CW12</f>
        <v/>
      </c>
      <c r="CX47" s="961">
        <f>Inputs!$Q$45*CX12</f>
        <v/>
      </c>
      <c r="CY47" s="961">
        <f>Inputs!$Q$45*CY12</f>
        <v/>
      </c>
      <c r="CZ47" s="961">
        <f>Inputs!$Q$45*CZ12</f>
        <v/>
      </c>
      <c r="DA47" s="961">
        <f>Inputs!$Q$45*DA12</f>
        <v/>
      </c>
      <c r="DB47" s="961">
        <f>Inputs!$Q$45*DB12</f>
        <v/>
      </c>
      <c r="DC47" s="961">
        <f>Inputs!$Q$45*DC12</f>
        <v/>
      </c>
      <c r="DD47" s="961">
        <f>Inputs!$Q$45*DD12</f>
        <v/>
      </c>
      <c r="DE47" s="961">
        <f>Inputs!$Q$45*DE12</f>
        <v/>
      </c>
      <c r="DF47" s="961">
        <f>Inputs!$Q$45*DF12</f>
        <v/>
      </c>
      <c r="DG47" s="961">
        <f>Inputs!$Q$45*DG12</f>
        <v/>
      </c>
      <c r="DH47" s="961">
        <f>Inputs!$Q$45*DH12</f>
        <v/>
      </c>
      <c r="DI47" s="961">
        <f>Inputs!$Q$45*DI12</f>
        <v/>
      </c>
      <c r="DJ47" s="961">
        <f>Inputs!$Q$45*DJ12</f>
        <v/>
      </c>
      <c r="DK47" s="961">
        <f>Inputs!$Q$45*DK12</f>
        <v/>
      </c>
      <c r="DL47" s="961">
        <f>Inputs!$Q$45*DL12</f>
        <v/>
      </c>
      <c r="DM47" s="961">
        <f>Inputs!$Q$45*DM12</f>
        <v/>
      </c>
      <c r="DN47" s="961">
        <f>Inputs!$Q$45*DN12</f>
        <v/>
      </c>
      <c r="DO47" s="961">
        <f>Inputs!$Q$45*DO12</f>
        <v/>
      </c>
      <c r="DP47" s="961">
        <f>Inputs!$Q$45*DP12</f>
        <v/>
      </c>
      <c r="DQ47" s="961">
        <f>Inputs!$Q$45*DQ12</f>
        <v/>
      </c>
      <c r="DR47" s="961">
        <f>Inputs!$Q$45*DR12</f>
        <v/>
      </c>
      <c r="DS47" s="961">
        <f>Inputs!$Q$45*DS12</f>
        <v/>
      </c>
      <c r="DT47" s="961">
        <f>Inputs!$Q$45*DT12</f>
        <v/>
      </c>
      <c r="DU47" s="961">
        <f>Inputs!$Q$45*DU12</f>
        <v/>
      </c>
      <c r="DV47" s="961">
        <f>Inputs!$Q$45*DV12</f>
        <v/>
      </c>
      <c r="DW47" s="961">
        <f>Inputs!$Q$45*DW12</f>
        <v/>
      </c>
      <c r="DX47" s="961">
        <f>Inputs!$Q$45*DX12</f>
        <v/>
      </c>
      <c r="DY47" s="961">
        <f>Inputs!$Q$45*DY12</f>
        <v/>
      </c>
      <c r="DZ47" s="961">
        <f>Inputs!$Q$45*DZ12</f>
        <v/>
      </c>
      <c r="EA47" s="961">
        <f>Inputs!$Q$45*EA12</f>
        <v/>
      </c>
      <c r="EB47" s="961">
        <f>Inputs!$Q$45*EB12</f>
        <v/>
      </c>
      <c r="EC47" s="961">
        <f>Inputs!$Q$45*EC12</f>
        <v/>
      </c>
      <c r="ED47" s="961">
        <f>Inputs!$Q$45*ED12</f>
        <v/>
      </c>
      <c r="EE47" s="961">
        <f>Inputs!$Q$45*EE12</f>
        <v/>
      </c>
      <c r="EF47" s="961">
        <f>Inputs!$Q$45*EF12</f>
        <v/>
      </c>
      <c r="EG47" s="961">
        <f>Inputs!$Q$45*EG12</f>
        <v/>
      </c>
      <c r="EH47" s="961">
        <f>Inputs!$Q$45*EH12</f>
        <v/>
      </c>
      <c r="EI47" s="961">
        <f>Inputs!$Q$45*EI12</f>
        <v/>
      </c>
      <c r="EJ47" s="961">
        <f>Inputs!$Q$45*EJ12</f>
        <v/>
      </c>
      <c r="EK47" s="961">
        <f>Inputs!$Q$45*EK12</f>
        <v/>
      </c>
      <c r="EL47" s="961">
        <f>Inputs!$Q$45*EL12</f>
        <v/>
      </c>
      <c r="EM47" s="961">
        <f>Inputs!$Q$45*EM12</f>
        <v/>
      </c>
      <c r="EN47" s="961">
        <f>Inputs!$Q$45*EN12</f>
        <v/>
      </c>
      <c r="EO47" s="961">
        <f>Inputs!$Q$45*EO12</f>
        <v/>
      </c>
      <c r="EP47" s="961">
        <f>Inputs!$Q$45*EP12</f>
        <v/>
      </c>
      <c r="EQ47" s="961">
        <f>Inputs!$Q$45*EQ12</f>
        <v/>
      </c>
      <c r="ER47" s="961">
        <f>Inputs!$Q$45*ER12</f>
        <v/>
      </c>
      <c r="ES47" s="961">
        <f>Inputs!$Q$45*ES12</f>
        <v/>
      </c>
      <c r="ET47" s="961">
        <f>Inputs!$Q$45*ET12</f>
        <v/>
      </c>
      <c r="EU47" s="961">
        <f>Inputs!$Q$45*EU12</f>
        <v/>
      </c>
      <c r="EV47" s="961">
        <f>Inputs!$Q$45*EV12</f>
        <v/>
      </c>
    </row>
    <row r="48" ht="15" customHeight="1" s="546">
      <c r="C48" s="977" t="n"/>
      <c r="E48" s="955" t="n"/>
      <c r="G48" s="961" t="n"/>
      <c r="H48" s="961" t="n"/>
      <c r="I48" s="961" t="n"/>
      <c r="J48" s="961" t="n"/>
      <c r="K48" s="961" t="n"/>
      <c r="L48" s="961" t="n"/>
      <c r="M48" s="961" t="n"/>
      <c r="N48" s="961" t="n"/>
      <c r="O48" s="961" t="n"/>
      <c r="P48" s="962" t="n"/>
      <c r="R48" s="940" t="n"/>
      <c r="T48" s="961" t="n"/>
      <c r="U48" s="961" t="n"/>
      <c r="V48" s="961" t="n"/>
      <c r="W48" s="961" t="n"/>
      <c r="X48" s="961" t="n"/>
      <c r="Y48" s="961" t="n"/>
      <c r="Z48" s="961" t="n"/>
      <c r="AA48" s="961" t="n"/>
      <c r="AB48" s="961" t="n"/>
      <c r="AC48" s="961" t="n"/>
      <c r="AD48" s="961" t="n"/>
      <c r="AE48" s="961" t="n"/>
      <c r="AF48" s="961" t="n"/>
      <c r="AG48" s="961" t="n"/>
      <c r="AH48" s="961" t="n"/>
      <c r="AI48" s="961" t="n"/>
      <c r="AJ48" s="961" t="n"/>
      <c r="AK48" s="961" t="n"/>
      <c r="AL48" s="961" t="n"/>
      <c r="AM48" s="961" t="n"/>
      <c r="AN48" s="961" t="n"/>
      <c r="AO48" s="961" t="n"/>
      <c r="AP48" s="961" t="n"/>
      <c r="AQ48" s="961" t="n"/>
      <c r="AR48" s="961" t="n"/>
      <c r="AS48" s="961" t="n"/>
      <c r="AT48" s="961" t="n"/>
      <c r="AU48" s="961" t="n"/>
      <c r="AV48" s="961" t="n"/>
      <c r="AW48" s="961" t="n"/>
      <c r="AX48" s="961" t="n"/>
      <c r="AY48" s="961" t="n"/>
      <c r="AZ48" s="961" t="n"/>
      <c r="BA48" s="961" t="n"/>
      <c r="BB48" s="961" t="n"/>
      <c r="BC48" s="961" t="n"/>
      <c r="BD48" s="961" t="n"/>
      <c r="BE48" s="961" t="n"/>
      <c r="BF48" s="961" t="n"/>
      <c r="BG48" s="961" t="n"/>
      <c r="BH48" s="961" t="n"/>
      <c r="BI48" s="961" t="n"/>
      <c r="BJ48" s="961" t="n"/>
      <c r="BK48" s="961" t="n"/>
      <c r="BL48" s="961" t="n"/>
      <c r="BM48" s="961" t="n"/>
      <c r="BN48" s="961" t="n"/>
      <c r="BO48" s="961" t="n"/>
      <c r="BP48" s="961" t="n"/>
      <c r="BQ48" s="961" t="n"/>
      <c r="BR48" s="961" t="n"/>
      <c r="BS48" s="961" t="n"/>
      <c r="BT48" s="961" t="n"/>
      <c r="BU48" s="961" t="n"/>
      <c r="BV48" s="961" t="n"/>
      <c r="BW48" s="961" t="n"/>
      <c r="BX48" s="961" t="n"/>
      <c r="BY48" s="961" t="n"/>
      <c r="BZ48" s="961" t="n"/>
      <c r="CA48" s="961" t="n"/>
      <c r="CB48" s="961" t="n"/>
      <c r="CC48" s="961" t="n"/>
      <c r="CD48" s="961" t="n"/>
      <c r="CE48" s="961" t="n"/>
      <c r="CF48" s="961" t="n"/>
      <c r="CG48" s="961" t="n"/>
      <c r="CH48" s="961" t="n"/>
      <c r="CI48" s="961" t="n"/>
      <c r="CJ48" s="961" t="n"/>
      <c r="CK48" s="961" t="n"/>
      <c r="CL48" s="961" t="n"/>
      <c r="CM48" s="961" t="n"/>
      <c r="CN48" s="961" t="n"/>
      <c r="CO48" s="961" t="n"/>
      <c r="CP48" s="961" t="n"/>
      <c r="CQ48" s="961" t="n"/>
      <c r="CR48" s="961" t="n"/>
      <c r="CS48" s="961" t="n"/>
      <c r="CT48" s="961" t="n"/>
      <c r="CU48" s="961" t="n"/>
      <c r="CV48" s="961" t="n"/>
      <c r="CW48" s="961" t="n"/>
      <c r="CX48" s="961" t="n"/>
      <c r="CY48" s="961" t="n"/>
      <c r="CZ48" s="961" t="n"/>
      <c r="DA48" s="961" t="n"/>
      <c r="DB48" s="961" t="n"/>
      <c r="DC48" s="961" t="n"/>
      <c r="DD48" s="961" t="n"/>
      <c r="DE48" s="961" t="n"/>
      <c r="DF48" s="961" t="n"/>
      <c r="DG48" s="961" t="n"/>
      <c r="DH48" s="961" t="n"/>
      <c r="DI48" s="961" t="n"/>
      <c r="DJ48" s="961" t="n"/>
      <c r="DK48" s="961" t="n"/>
      <c r="DL48" s="961" t="n"/>
      <c r="DM48" s="961" t="n"/>
      <c r="DN48" s="961" t="n"/>
      <c r="DO48" s="961" t="n"/>
      <c r="DP48" s="961" t="n"/>
      <c r="DQ48" s="961" t="n"/>
      <c r="DR48" s="961" t="n"/>
      <c r="DS48" s="961" t="n"/>
      <c r="DT48" s="961" t="n"/>
      <c r="DU48" s="961" t="n"/>
      <c r="DV48" s="961" t="n"/>
      <c r="DW48" s="961" t="n"/>
      <c r="DX48" s="961" t="n"/>
      <c r="DY48" s="961" t="n"/>
      <c r="DZ48" s="961" t="n"/>
      <c r="EA48" s="961" t="n"/>
      <c r="EB48" s="961" t="n"/>
      <c r="EC48" s="961" t="n"/>
      <c r="ED48" s="961" t="n"/>
      <c r="EE48" s="961" t="n"/>
      <c r="EF48" s="961" t="n"/>
      <c r="EG48" s="961" t="n"/>
      <c r="EH48" s="961" t="n"/>
      <c r="EI48" s="961" t="n"/>
      <c r="EJ48" s="961" t="n"/>
      <c r="EK48" s="961" t="n"/>
      <c r="EL48" s="961" t="n"/>
      <c r="EM48" s="961" t="n"/>
      <c r="EN48" s="961" t="n"/>
      <c r="EO48" s="961" t="n"/>
      <c r="EP48" s="961" t="n"/>
      <c r="EQ48" s="961" t="n"/>
      <c r="ER48" s="961" t="n"/>
      <c r="ES48" s="961" t="n"/>
      <c r="ET48" s="961" t="n"/>
      <c r="EU48" s="961" t="n"/>
      <c r="EV48" s="961" t="n"/>
    </row>
    <row r="49" ht="15" customHeight="1" s="546">
      <c r="C49" s="1015">
        <f>R49</f>
        <v/>
      </c>
      <c r="D49" s="1016" t="n"/>
      <c r="E49" s="1017">
        <f>E44-E47</f>
        <v/>
      </c>
      <c r="F49" s="1018">
        <f>SUMIFS($U49:$EW49,$U$2:$EW$2,F$2)</f>
        <v/>
      </c>
      <c r="G49" s="1018">
        <f>SUMIFS($U49:$EW49,$U$2:$EW$2,G$2)</f>
        <v/>
      </c>
      <c r="H49" s="1018">
        <f>SUMIFS($U49:$EW49,$U$2:$EW$2,H$2)</f>
        <v/>
      </c>
      <c r="I49" s="1018">
        <f>SUMIFS($U49:$EW49,$U$2:$EW$2,I$2)</f>
        <v/>
      </c>
      <c r="J49" s="1018">
        <f>SUMIFS($U49:$EW49,$U$2:$EW$2,J$2)</f>
        <v/>
      </c>
      <c r="K49" s="1018">
        <f>SUMIFS($U49:$EW49,$U$2:$EW$2,K$2)</f>
        <v/>
      </c>
      <c r="L49" s="1018">
        <f>SUMIFS($U49:$EW49,$U$2:$EW$2,L$2)</f>
        <v/>
      </c>
      <c r="M49" s="1018">
        <f>SUMIFS($U49:$EW49,$U$2:$EW$2,M$2)</f>
        <v/>
      </c>
      <c r="N49" s="1018">
        <f>SUMIFS($U49:$EW49,$U$2:$EW$2,N$2)</f>
        <v/>
      </c>
      <c r="O49" s="1018">
        <f>SUMIFS($U49:$EW49,$U$2:$EW$2,O$2)</f>
        <v/>
      </c>
      <c r="P49" s="1019">
        <f>SUMIFS($U49:$EW49,$U$2:$EW$2,P$2)</f>
        <v/>
      </c>
      <c r="R49" s="940" t="inlineStr">
        <is>
          <t>NET CASH FLOW</t>
        </is>
      </c>
      <c r="T49" s="961" t="n"/>
      <c r="U49" s="979">
        <f>U44-U47</f>
        <v/>
      </c>
      <c r="V49" s="979">
        <f>V44-V47</f>
        <v/>
      </c>
      <c r="W49" s="979">
        <f>W44-W47</f>
        <v/>
      </c>
      <c r="X49" s="979">
        <f>X44-X47</f>
        <v/>
      </c>
      <c r="Y49" s="979">
        <f>Y44-Y47</f>
        <v/>
      </c>
      <c r="Z49" s="979">
        <f>Z44-Z47</f>
        <v/>
      </c>
      <c r="AA49" s="979">
        <f>AA44-AA47</f>
        <v/>
      </c>
      <c r="AB49" s="979">
        <f>AB44-AB47</f>
        <v/>
      </c>
      <c r="AC49" s="979">
        <f>AC44-AC47</f>
        <v/>
      </c>
      <c r="AD49" s="979">
        <f>AD44-AD47</f>
        <v/>
      </c>
      <c r="AE49" s="979">
        <f>AE44-AE47</f>
        <v/>
      </c>
      <c r="AF49" s="979">
        <f>AF44-AF47</f>
        <v/>
      </c>
      <c r="AG49" s="979">
        <f>AG44-AG47</f>
        <v/>
      </c>
      <c r="AH49" s="979">
        <f>AH44-AH47</f>
        <v/>
      </c>
      <c r="AI49" s="979">
        <f>AI44-AI47</f>
        <v/>
      </c>
      <c r="AJ49" s="979">
        <f>AJ44-AJ47</f>
        <v/>
      </c>
      <c r="AK49" s="979">
        <f>AK44-AK47</f>
        <v/>
      </c>
      <c r="AL49" s="979">
        <f>AL44-AL47</f>
        <v/>
      </c>
      <c r="AM49" s="979">
        <f>AM44-AM47</f>
        <v/>
      </c>
      <c r="AN49" s="979">
        <f>AN44-AN47</f>
        <v/>
      </c>
      <c r="AO49" s="979">
        <f>AO44-AO47</f>
        <v/>
      </c>
      <c r="AP49" s="979">
        <f>AP44-AP47</f>
        <v/>
      </c>
      <c r="AQ49" s="979">
        <f>AQ44-AQ47</f>
        <v/>
      </c>
      <c r="AR49" s="979">
        <f>AR44-AR47</f>
        <v/>
      </c>
      <c r="AS49" s="979">
        <f>AS44-AS47</f>
        <v/>
      </c>
      <c r="AT49" s="979">
        <f>AT44-AT47</f>
        <v/>
      </c>
      <c r="AU49" s="979">
        <f>AU44-AU47</f>
        <v/>
      </c>
      <c r="AV49" s="979">
        <f>AV44-AV47</f>
        <v/>
      </c>
      <c r="AW49" s="979">
        <f>AW44-AW47</f>
        <v/>
      </c>
      <c r="AX49" s="979">
        <f>AX44-AX47</f>
        <v/>
      </c>
      <c r="AY49" s="979">
        <f>AY44-AY47</f>
        <v/>
      </c>
      <c r="AZ49" s="979">
        <f>AZ44-AZ47</f>
        <v/>
      </c>
      <c r="BA49" s="979">
        <f>BA44-BA47</f>
        <v/>
      </c>
      <c r="BB49" s="979">
        <f>BB44-BB47</f>
        <v/>
      </c>
      <c r="BC49" s="979">
        <f>BC44-BC47</f>
        <v/>
      </c>
      <c r="BD49" s="979">
        <f>BD44-BD47</f>
        <v/>
      </c>
      <c r="BE49" s="979">
        <f>BE44-BE47</f>
        <v/>
      </c>
      <c r="BF49" s="979">
        <f>BF44-BF47</f>
        <v/>
      </c>
      <c r="BG49" s="979">
        <f>BG44-BG47</f>
        <v/>
      </c>
      <c r="BH49" s="979">
        <f>BH44-BH47</f>
        <v/>
      </c>
      <c r="BI49" s="979">
        <f>BI44-BI47</f>
        <v/>
      </c>
      <c r="BJ49" s="979">
        <f>BJ44-BJ47</f>
        <v/>
      </c>
      <c r="BK49" s="979">
        <f>BK44-BK47</f>
        <v/>
      </c>
      <c r="BL49" s="979">
        <f>BL44-BL47</f>
        <v/>
      </c>
      <c r="BM49" s="979">
        <f>BM44-BM47</f>
        <v/>
      </c>
      <c r="BN49" s="979">
        <f>BN44-BN47</f>
        <v/>
      </c>
      <c r="BO49" s="979">
        <f>BO44-BO47</f>
        <v/>
      </c>
      <c r="BP49" s="979">
        <f>BP44-BP47</f>
        <v/>
      </c>
      <c r="BQ49" s="979">
        <f>BQ44-BQ47</f>
        <v/>
      </c>
      <c r="BR49" s="979">
        <f>BR44-BR47</f>
        <v/>
      </c>
      <c r="BS49" s="979">
        <f>BS44-BS47</f>
        <v/>
      </c>
      <c r="BT49" s="979">
        <f>BT44-BT47</f>
        <v/>
      </c>
      <c r="BU49" s="979">
        <f>BU44-BU47</f>
        <v/>
      </c>
      <c r="BV49" s="979">
        <f>BV44-BV47</f>
        <v/>
      </c>
      <c r="BW49" s="979">
        <f>BW44-BW47</f>
        <v/>
      </c>
      <c r="BX49" s="979">
        <f>BX44-BX47</f>
        <v/>
      </c>
      <c r="BY49" s="979">
        <f>BY44-BY47</f>
        <v/>
      </c>
      <c r="BZ49" s="979">
        <f>BZ44-BZ47</f>
        <v/>
      </c>
      <c r="CA49" s="979">
        <f>CA44-CA47</f>
        <v/>
      </c>
      <c r="CB49" s="979">
        <f>CB44-CB47</f>
        <v/>
      </c>
      <c r="CC49" s="979">
        <f>CC44-CC47</f>
        <v/>
      </c>
      <c r="CD49" s="979">
        <f>CD44-CD47</f>
        <v/>
      </c>
      <c r="CE49" s="979">
        <f>CE44-CE47</f>
        <v/>
      </c>
      <c r="CF49" s="979">
        <f>CF44-CF47</f>
        <v/>
      </c>
      <c r="CG49" s="979">
        <f>CG44-CG47</f>
        <v/>
      </c>
      <c r="CH49" s="979">
        <f>CH44-CH47</f>
        <v/>
      </c>
      <c r="CI49" s="979">
        <f>CI44-CI47</f>
        <v/>
      </c>
      <c r="CJ49" s="979">
        <f>CJ44-CJ47</f>
        <v/>
      </c>
      <c r="CK49" s="979">
        <f>CK44-CK47</f>
        <v/>
      </c>
      <c r="CL49" s="979">
        <f>CL44-CL47</f>
        <v/>
      </c>
      <c r="CM49" s="979">
        <f>CM44-CM47</f>
        <v/>
      </c>
      <c r="CN49" s="979">
        <f>CN44-CN47</f>
        <v/>
      </c>
      <c r="CO49" s="979">
        <f>CO44-CO47</f>
        <v/>
      </c>
      <c r="CP49" s="979">
        <f>CP44-CP47</f>
        <v/>
      </c>
      <c r="CQ49" s="979">
        <f>CQ44-CQ47</f>
        <v/>
      </c>
      <c r="CR49" s="979">
        <f>CR44-CR47</f>
        <v/>
      </c>
      <c r="CS49" s="979">
        <f>CS44-CS47</f>
        <v/>
      </c>
      <c r="CT49" s="979">
        <f>CT44-CT47</f>
        <v/>
      </c>
      <c r="CU49" s="979">
        <f>CU44-CU47</f>
        <v/>
      </c>
      <c r="CV49" s="979">
        <f>CV44-CV47</f>
        <v/>
      </c>
      <c r="CW49" s="979">
        <f>CW44-CW47</f>
        <v/>
      </c>
      <c r="CX49" s="979">
        <f>CX44-CX47</f>
        <v/>
      </c>
      <c r="CY49" s="979">
        <f>CY44-CY47</f>
        <v/>
      </c>
      <c r="CZ49" s="979">
        <f>CZ44-CZ47</f>
        <v/>
      </c>
      <c r="DA49" s="979">
        <f>DA44-DA47</f>
        <v/>
      </c>
      <c r="DB49" s="979">
        <f>DB44-DB47</f>
        <v/>
      </c>
      <c r="DC49" s="979">
        <f>DC44-DC47</f>
        <v/>
      </c>
      <c r="DD49" s="979">
        <f>DD44-DD47</f>
        <v/>
      </c>
      <c r="DE49" s="979">
        <f>DE44-DE47</f>
        <v/>
      </c>
      <c r="DF49" s="979">
        <f>DF44-DF47</f>
        <v/>
      </c>
      <c r="DG49" s="979">
        <f>DG44-DG47</f>
        <v/>
      </c>
      <c r="DH49" s="979">
        <f>DH44-DH47</f>
        <v/>
      </c>
      <c r="DI49" s="979">
        <f>DI44-DI47</f>
        <v/>
      </c>
      <c r="DJ49" s="979">
        <f>DJ44-DJ47</f>
        <v/>
      </c>
      <c r="DK49" s="979">
        <f>DK44-DK47</f>
        <v/>
      </c>
      <c r="DL49" s="979">
        <f>DL44-DL47</f>
        <v/>
      </c>
      <c r="DM49" s="979">
        <f>DM44-DM47</f>
        <v/>
      </c>
      <c r="DN49" s="979">
        <f>DN44-DN47</f>
        <v/>
      </c>
      <c r="DO49" s="979">
        <f>DO44-DO47</f>
        <v/>
      </c>
      <c r="DP49" s="979">
        <f>DP44-DP47</f>
        <v/>
      </c>
      <c r="DQ49" s="979">
        <f>DQ44-DQ47</f>
        <v/>
      </c>
      <c r="DR49" s="979">
        <f>DR44-DR47</f>
        <v/>
      </c>
      <c r="DS49" s="979">
        <f>DS44-DS47</f>
        <v/>
      </c>
      <c r="DT49" s="979">
        <f>DT44-DT47</f>
        <v/>
      </c>
      <c r="DU49" s="979">
        <f>DU44-DU47</f>
        <v/>
      </c>
      <c r="DV49" s="979">
        <f>DV44-DV47</f>
        <v/>
      </c>
      <c r="DW49" s="979">
        <f>DW44-DW47</f>
        <v/>
      </c>
      <c r="DX49" s="979">
        <f>DX44-DX47</f>
        <v/>
      </c>
      <c r="DY49" s="979">
        <f>DY44-DY47</f>
        <v/>
      </c>
      <c r="DZ49" s="979">
        <f>DZ44-DZ47</f>
        <v/>
      </c>
      <c r="EA49" s="979">
        <f>EA44-EA47</f>
        <v/>
      </c>
      <c r="EB49" s="979">
        <f>EB44-EB47</f>
        <v/>
      </c>
      <c r="EC49" s="979">
        <f>EC44-EC47</f>
        <v/>
      </c>
      <c r="ED49" s="979">
        <f>ED44-ED47</f>
        <v/>
      </c>
      <c r="EE49" s="979">
        <f>EE44-EE47</f>
        <v/>
      </c>
      <c r="EF49" s="979">
        <f>EF44-EF47</f>
        <v/>
      </c>
      <c r="EG49" s="979">
        <f>EG44-EG47</f>
        <v/>
      </c>
      <c r="EH49" s="979">
        <f>EH44-EH47</f>
        <v/>
      </c>
      <c r="EI49" s="979">
        <f>EI44-EI47</f>
        <v/>
      </c>
      <c r="EJ49" s="979">
        <f>EJ44-EJ47</f>
        <v/>
      </c>
      <c r="EK49" s="979">
        <f>EK44-EK47</f>
        <v/>
      </c>
      <c r="EL49" s="979">
        <f>EL44-EL47</f>
        <v/>
      </c>
      <c r="EM49" s="979">
        <f>EM44-EM47</f>
        <v/>
      </c>
      <c r="EN49" s="979">
        <f>EN44-EN47</f>
        <v/>
      </c>
      <c r="EO49" s="979">
        <f>EO44-EO47</f>
        <v/>
      </c>
      <c r="EP49" s="979">
        <f>EP44-EP47</f>
        <v/>
      </c>
      <c r="EQ49" s="979">
        <f>EQ44-EQ47</f>
        <v/>
      </c>
      <c r="ER49" s="979">
        <f>ER44-ER47</f>
        <v/>
      </c>
      <c r="ES49" s="979">
        <f>ES44-ES47</f>
        <v/>
      </c>
      <c r="ET49" s="979">
        <f>ET44-ET47</f>
        <v/>
      </c>
      <c r="EU49" s="979">
        <f>EU44-EU47</f>
        <v/>
      </c>
      <c r="EV49" s="979">
        <f>EV44-EV47</f>
        <v/>
      </c>
    </row>
    <row r="50" ht="15" customHeight="1" s="546">
      <c r="E50" s="982" t="n"/>
      <c r="R50" s="940" t="n"/>
      <c r="T50" s="961" t="n"/>
      <c r="U50" s="961" t="n"/>
      <c r="V50" s="961" t="n"/>
      <c r="W50" s="961" t="n"/>
      <c r="X50" s="961" t="n"/>
      <c r="Y50" s="961" t="n"/>
      <c r="Z50" s="961" t="n"/>
      <c r="AA50" s="961" t="n"/>
      <c r="AB50" s="961" t="n"/>
      <c r="AC50" s="961" t="n"/>
      <c r="AD50" s="961" t="n"/>
      <c r="AE50" s="961" t="n"/>
      <c r="AF50" s="961" t="n"/>
      <c r="AG50" s="961" t="n"/>
      <c r="AH50" s="961" t="n"/>
      <c r="AI50" s="961" t="n"/>
      <c r="AJ50" s="961" t="n"/>
      <c r="AK50" s="961" t="n"/>
      <c r="AL50" s="961" t="n"/>
      <c r="AM50" s="961" t="n"/>
      <c r="AN50" s="961" t="n"/>
      <c r="AO50" s="961" t="n"/>
      <c r="AP50" s="961" t="n"/>
      <c r="AQ50" s="961" t="n"/>
      <c r="AR50" s="961" t="n"/>
      <c r="AS50" s="961" t="n"/>
      <c r="AT50" s="961" t="n"/>
      <c r="AU50" s="961" t="n"/>
      <c r="AV50" s="961" t="n"/>
      <c r="AW50" s="961" t="n"/>
      <c r="AX50" s="961" t="n"/>
      <c r="AY50" s="961" t="n"/>
      <c r="AZ50" s="961" t="n"/>
      <c r="BA50" s="961" t="n"/>
      <c r="BB50" s="961" t="n"/>
      <c r="BC50" s="961" t="n"/>
      <c r="BD50" s="961" t="n"/>
      <c r="BE50" s="961" t="n"/>
      <c r="BF50" s="961" t="n"/>
      <c r="BG50" s="961" t="n"/>
      <c r="BH50" s="961" t="n"/>
      <c r="BI50" s="961" t="n"/>
      <c r="BJ50" s="961" t="n"/>
      <c r="BK50" s="961" t="n"/>
      <c r="BL50" s="961" t="n"/>
      <c r="BM50" s="961" t="n"/>
      <c r="BN50" s="961" t="n"/>
      <c r="BO50" s="961" t="n"/>
      <c r="BP50" s="961" t="n"/>
      <c r="BQ50" s="961" t="n"/>
      <c r="BR50" s="961" t="n"/>
      <c r="BS50" s="961" t="n"/>
      <c r="BT50" s="961" t="n"/>
      <c r="BU50" s="961" t="n"/>
      <c r="BV50" s="961" t="n"/>
      <c r="BW50" s="961" t="n"/>
      <c r="BX50" s="961" t="n"/>
      <c r="BY50" s="961" t="n"/>
      <c r="BZ50" s="961" t="n"/>
      <c r="CA50" s="961" t="n"/>
      <c r="CB50" s="961" t="n"/>
      <c r="CC50" s="961" t="n"/>
      <c r="CD50" s="961" t="n"/>
      <c r="CE50" s="961" t="n"/>
      <c r="CF50" s="961" t="n"/>
      <c r="CG50" s="961" t="n"/>
      <c r="CH50" s="961" t="n"/>
      <c r="CI50" s="961" t="n"/>
      <c r="CJ50" s="961" t="n"/>
      <c r="CK50" s="961" t="n"/>
      <c r="CL50" s="961" t="n"/>
      <c r="CM50" s="961" t="n"/>
      <c r="CN50" s="961" t="n"/>
      <c r="CO50" s="961" t="n"/>
      <c r="CP50" s="961" t="n"/>
      <c r="CQ50" s="961" t="n"/>
      <c r="CR50" s="961" t="n"/>
      <c r="CS50" s="961" t="n"/>
      <c r="CT50" s="961" t="n"/>
      <c r="CU50" s="961" t="n"/>
      <c r="CV50" s="961" t="n"/>
      <c r="CW50" s="961" t="n"/>
      <c r="CX50" s="961" t="n"/>
      <c r="CY50" s="961" t="n"/>
      <c r="CZ50" s="961" t="n"/>
      <c r="DA50" s="961" t="n"/>
      <c r="DB50" s="961" t="n"/>
      <c r="DC50" s="961" t="n"/>
      <c r="DD50" s="961" t="n"/>
      <c r="DE50" s="961" t="n"/>
      <c r="DF50" s="961" t="n"/>
      <c r="DG50" s="961" t="n"/>
      <c r="DH50" s="961" t="n"/>
      <c r="DI50" s="961" t="n"/>
      <c r="DJ50" s="961" t="n"/>
      <c r="DK50" s="961" t="n"/>
      <c r="DL50" s="961" t="n"/>
      <c r="DM50" s="961" t="n"/>
      <c r="DN50" s="961" t="n"/>
      <c r="DO50" s="961" t="n"/>
      <c r="DP50" s="961" t="n"/>
      <c r="DQ50" s="961" t="n"/>
      <c r="DR50" s="961" t="n"/>
      <c r="DS50" s="961" t="n"/>
      <c r="DT50" s="961" t="n"/>
      <c r="DU50" s="961" t="n"/>
      <c r="DV50" s="961" t="n"/>
      <c r="DW50" s="961" t="n"/>
      <c r="DX50" s="961" t="n"/>
      <c r="DY50" s="961" t="n"/>
      <c r="DZ50" s="961" t="n"/>
      <c r="EA50" s="961" t="n"/>
      <c r="EB50" s="961" t="n"/>
      <c r="EC50" s="961" t="n"/>
      <c r="ED50" s="961" t="n"/>
      <c r="EE50" s="961" t="n"/>
      <c r="EF50" s="961" t="n"/>
      <c r="EG50" s="961" t="n"/>
      <c r="EH50" s="961" t="n"/>
      <c r="EI50" s="961" t="n"/>
      <c r="EJ50" s="961" t="n"/>
      <c r="EK50" s="961" t="n"/>
      <c r="EL50" s="961" t="n"/>
      <c r="EM50" s="961" t="n"/>
      <c r="EN50" s="961" t="n"/>
      <c r="EO50" s="961" t="n"/>
      <c r="EP50" s="961" t="n"/>
      <c r="EQ50" s="961" t="n"/>
      <c r="ER50" s="961" t="n"/>
      <c r="ES50" s="961" t="n"/>
      <c r="ET50" s="961" t="n"/>
      <c r="EU50" s="961" t="n"/>
      <c r="EV50" s="961" t="n"/>
    </row>
    <row r="51" ht="15" customHeight="1" s="546">
      <c r="C51" s="1020" t="n"/>
      <c r="D51" s="1020" t="n"/>
      <c r="E51" s="1021" t="n"/>
      <c r="F51" s="1022">
        <f>F2</f>
        <v/>
      </c>
      <c r="G51" s="1022">
        <f>G2</f>
        <v/>
      </c>
      <c r="H51" s="1022">
        <f>H2</f>
        <v/>
      </c>
      <c r="I51" s="1022">
        <f>I2</f>
        <v/>
      </c>
      <c r="J51" s="1022">
        <f>J2</f>
        <v/>
      </c>
      <c r="K51" s="1022">
        <f>K2</f>
        <v/>
      </c>
      <c r="L51" s="1022">
        <f>L2</f>
        <v/>
      </c>
      <c r="M51" s="1022">
        <f>M2</f>
        <v/>
      </c>
      <c r="N51" s="1022">
        <f>N2</f>
        <v/>
      </c>
      <c r="O51" s="1022">
        <f>O2</f>
        <v/>
      </c>
      <c r="P51" s="1022">
        <f>P2</f>
        <v/>
      </c>
      <c r="R51" s="940" t="n"/>
      <c r="T51" s="961" t="n"/>
      <c r="U51" s="961" t="n"/>
      <c r="V51" s="961" t="n"/>
      <c r="W51" s="961" t="n"/>
      <c r="X51" s="961" t="n"/>
      <c r="Y51" s="961" t="n"/>
      <c r="Z51" s="961" t="n"/>
      <c r="AA51" s="961" t="n"/>
      <c r="AB51" s="961" t="n"/>
      <c r="AC51" s="961" t="n"/>
      <c r="AD51" s="961" t="n"/>
      <c r="AE51" s="961" t="n"/>
      <c r="AF51" s="961" t="n"/>
      <c r="AG51" s="961" t="n"/>
      <c r="AH51" s="961" t="n"/>
      <c r="AI51" s="961" t="n"/>
      <c r="AJ51" s="961" t="n"/>
      <c r="AK51" s="961" t="n"/>
      <c r="AL51" s="961" t="n"/>
      <c r="AM51" s="961" t="n"/>
      <c r="AN51" s="961" t="n"/>
      <c r="AO51" s="961" t="n"/>
      <c r="AP51" s="961" t="n"/>
      <c r="AQ51" s="961" t="n"/>
      <c r="AR51" s="961" t="n"/>
      <c r="AS51" s="961" t="n"/>
      <c r="AT51" s="961" t="n"/>
      <c r="AU51" s="961" t="n"/>
      <c r="AV51" s="961" t="n"/>
      <c r="AW51" s="961" t="n"/>
      <c r="AX51" s="961" t="n"/>
      <c r="AY51" s="961" t="n"/>
      <c r="AZ51" s="961" t="n"/>
      <c r="BA51" s="961" t="n"/>
      <c r="BB51" s="961" t="n"/>
      <c r="BC51" s="961" t="n"/>
      <c r="BD51" s="961" t="n"/>
      <c r="BE51" s="961" t="n"/>
      <c r="BF51" s="961" t="n"/>
      <c r="BG51" s="961" t="n"/>
      <c r="BH51" s="961" t="n"/>
      <c r="BI51" s="961" t="n"/>
      <c r="BJ51" s="961" t="n"/>
      <c r="BK51" s="961" t="n"/>
      <c r="BL51" s="961" t="n"/>
      <c r="BM51" s="961" t="n"/>
      <c r="BN51" s="961" t="n"/>
      <c r="BO51" s="961" t="n"/>
      <c r="BP51" s="961" t="n"/>
      <c r="BQ51" s="961" t="n"/>
      <c r="BR51" s="961" t="n"/>
      <c r="BS51" s="961" t="n"/>
      <c r="BT51" s="961" t="n"/>
      <c r="BU51" s="961" t="n"/>
      <c r="BV51" s="961" t="n"/>
      <c r="BW51" s="961" t="n"/>
      <c r="BX51" s="961" t="n"/>
      <c r="BY51" s="961" t="n"/>
      <c r="BZ51" s="961" t="n"/>
      <c r="CA51" s="961" t="n"/>
      <c r="CB51" s="961" t="n"/>
      <c r="CC51" s="961" t="n"/>
      <c r="CD51" s="961" t="n"/>
      <c r="CE51" s="961" t="n"/>
      <c r="CF51" s="961" t="n"/>
      <c r="CG51" s="961" t="n"/>
      <c r="CH51" s="961" t="n"/>
      <c r="CI51" s="961" t="n"/>
      <c r="CJ51" s="961" t="n"/>
      <c r="CK51" s="961" t="n"/>
      <c r="CL51" s="961" t="n"/>
      <c r="CM51" s="961" t="n"/>
      <c r="CN51" s="961" t="n"/>
      <c r="CO51" s="961" t="n"/>
      <c r="CP51" s="961" t="n"/>
      <c r="CQ51" s="961" t="n"/>
      <c r="CR51" s="961" t="n"/>
      <c r="CS51" s="961" t="n"/>
      <c r="CT51" s="961" t="n"/>
      <c r="CU51" s="961" t="n"/>
      <c r="CV51" s="961" t="n"/>
      <c r="CW51" s="961" t="n"/>
      <c r="CX51" s="961" t="n"/>
      <c r="CY51" s="961" t="n"/>
      <c r="CZ51" s="961" t="n"/>
      <c r="DA51" s="961" t="n"/>
      <c r="DB51" s="961" t="n"/>
      <c r="DC51" s="961" t="n"/>
      <c r="DD51" s="961" t="n"/>
      <c r="DE51" s="961" t="n"/>
      <c r="DF51" s="961" t="n"/>
      <c r="DG51" s="961" t="n"/>
      <c r="DH51" s="961" t="n"/>
      <c r="DI51" s="961" t="n"/>
      <c r="DJ51" s="961" t="n"/>
      <c r="DK51" s="961" t="n"/>
      <c r="DL51" s="961" t="n"/>
      <c r="DM51" s="961" t="n"/>
      <c r="DN51" s="961" t="n"/>
      <c r="DO51" s="961" t="n"/>
      <c r="DP51" s="961" t="n"/>
      <c r="DQ51" s="961" t="n"/>
      <c r="DR51" s="961" t="n"/>
      <c r="DS51" s="961" t="n"/>
      <c r="DT51" s="961" t="n"/>
      <c r="DU51" s="961" t="n"/>
      <c r="DV51" s="961" t="n"/>
      <c r="DW51" s="961" t="n"/>
      <c r="DX51" s="961" t="n"/>
      <c r="DY51" s="961" t="n"/>
      <c r="DZ51" s="961" t="n"/>
      <c r="EA51" s="961" t="n"/>
      <c r="EB51" s="961" t="n"/>
      <c r="EC51" s="961" t="n"/>
      <c r="ED51" s="961" t="n"/>
      <c r="EE51" s="961" t="n"/>
      <c r="EF51" s="961" t="n"/>
      <c r="EG51" s="961" t="n"/>
      <c r="EH51" s="961" t="n"/>
      <c r="EI51" s="961" t="n"/>
      <c r="EJ51" s="961" t="n"/>
      <c r="EK51" s="961" t="n"/>
      <c r="EL51" s="961" t="n"/>
      <c r="EM51" s="961" t="n"/>
      <c r="EN51" s="961" t="n"/>
      <c r="EO51" s="961" t="n"/>
      <c r="EP51" s="961" t="n"/>
      <c r="EQ51" s="961" t="n"/>
      <c r="ER51" s="961" t="n"/>
      <c r="ES51" s="961" t="n"/>
      <c r="ET51" s="961" t="n"/>
      <c r="EU51" s="961" t="n"/>
      <c r="EV51" s="961" t="n"/>
    </row>
    <row r="52" ht="15" customHeight="1" s="546">
      <c r="C52" s="1023" t="inlineStr">
        <is>
          <t>For the Period Ending</t>
        </is>
      </c>
      <c r="D52" s="1024" t="n"/>
      <c r="E52" s="1025" t="n"/>
      <c r="F52" s="1026">
        <f>F4</f>
        <v/>
      </c>
      <c r="G52" s="1026">
        <f>G4</f>
        <v/>
      </c>
      <c r="H52" s="1026">
        <f>H4</f>
        <v/>
      </c>
      <c r="I52" s="1026">
        <f>I4</f>
        <v/>
      </c>
      <c r="J52" s="1026">
        <f>J4</f>
        <v/>
      </c>
      <c r="K52" s="1026">
        <f>K4</f>
        <v/>
      </c>
      <c r="L52" s="1026">
        <f>L4</f>
        <v/>
      </c>
      <c r="M52" s="1026">
        <f>M4</f>
        <v/>
      </c>
      <c r="N52" s="1026">
        <f>N4</f>
        <v/>
      </c>
      <c r="O52" s="1026">
        <f>O4</f>
        <v/>
      </c>
      <c r="P52" s="1026">
        <f>P4</f>
        <v/>
      </c>
      <c r="R52" s="940" t="n"/>
      <c r="T52" s="961" t="n"/>
      <c r="U52" s="961" t="n"/>
      <c r="V52" s="961" t="n"/>
      <c r="W52" s="961" t="n"/>
      <c r="X52" s="961" t="n"/>
      <c r="Y52" s="961" t="n"/>
      <c r="Z52" s="961" t="n"/>
      <c r="AA52" s="961" t="n"/>
      <c r="AB52" s="961" t="n"/>
      <c r="AC52" s="961" t="n"/>
      <c r="AD52" s="961" t="n"/>
      <c r="AE52" s="961" t="n"/>
      <c r="AF52" s="961" t="n"/>
      <c r="AG52" s="961" t="n"/>
      <c r="AH52" s="961" t="n"/>
      <c r="AI52" s="961" t="n"/>
      <c r="AJ52" s="961" t="n"/>
      <c r="AK52" s="961" t="n"/>
      <c r="AL52" s="961" t="n"/>
      <c r="AM52" s="961" t="n"/>
      <c r="AN52" s="961" t="n"/>
      <c r="AO52" s="961" t="n"/>
      <c r="AP52" s="961" t="n"/>
      <c r="AQ52" s="961" t="n"/>
      <c r="AR52" s="961" t="n"/>
      <c r="AS52" s="961" t="n"/>
      <c r="AT52" s="961" t="n"/>
      <c r="AU52" s="961" t="n"/>
      <c r="AV52" s="961" t="n"/>
      <c r="AW52" s="961" t="n"/>
      <c r="AX52" s="961" t="n"/>
      <c r="AY52" s="961" t="n"/>
      <c r="AZ52" s="961" t="n"/>
      <c r="BA52" s="961" t="n"/>
      <c r="BB52" s="961" t="n"/>
      <c r="BC52" s="961" t="n"/>
      <c r="BD52" s="961" t="n"/>
      <c r="BE52" s="961" t="n"/>
      <c r="BF52" s="961" t="n"/>
      <c r="BG52" s="961" t="n"/>
      <c r="BH52" s="961" t="n"/>
      <c r="BI52" s="961" t="n"/>
      <c r="BJ52" s="961" t="n"/>
      <c r="BK52" s="961" t="n"/>
      <c r="BL52" s="961" t="n"/>
      <c r="BM52" s="961" t="n"/>
      <c r="BN52" s="961" t="n"/>
      <c r="BO52" s="961" t="n"/>
      <c r="BP52" s="961" t="n"/>
      <c r="BQ52" s="961" t="n"/>
      <c r="BR52" s="961" t="n"/>
      <c r="BS52" s="961" t="n"/>
      <c r="BT52" s="961" t="n"/>
      <c r="BU52" s="961" t="n"/>
      <c r="BV52" s="961" t="n"/>
      <c r="BW52" s="961" t="n"/>
      <c r="BX52" s="961" t="n"/>
      <c r="BY52" s="961" t="n"/>
      <c r="BZ52" s="961" t="n"/>
      <c r="CA52" s="961" t="n"/>
      <c r="CB52" s="961" t="n"/>
      <c r="CC52" s="961" t="n"/>
      <c r="CD52" s="961" t="n"/>
      <c r="CE52" s="961" t="n"/>
      <c r="CF52" s="961" t="n"/>
      <c r="CG52" s="961" t="n"/>
      <c r="CH52" s="961" t="n"/>
      <c r="CI52" s="961" t="n"/>
      <c r="CJ52" s="961" t="n"/>
      <c r="CK52" s="961" t="n"/>
      <c r="CL52" s="961" t="n"/>
      <c r="CM52" s="961" t="n"/>
      <c r="CN52" s="961" t="n"/>
      <c r="CO52" s="961" t="n"/>
      <c r="CP52" s="961" t="n"/>
      <c r="CQ52" s="961" t="n"/>
      <c r="CR52" s="961" t="n"/>
      <c r="CS52" s="961" t="n"/>
      <c r="CT52" s="961" t="n"/>
      <c r="CU52" s="961" t="n"/>
      <c r="CV52" s="961" t="n"/>
      <c r="CW52" s="961" t="n"/>
      <c r="CX52" s="961" t="n"/>
      <c r="CY52" s="961" t="n"/>
      <c r="CZ52" s="961" t="n"/>
      <c r="DA52" s="961" t="n"/>
      <c r="DB52" s="961" t="n"/>
      <c r="DC52" s="961" t="n"/>
      <c r="DD52" s="961" t="n"/>
      <c r="DE52" s="961" t="n"/>
      <c r="DF52" s="961" t="n"/>
      <c r="DG52" s="961" t="n"/>
      <c r="DH52" s="961" t="n"/>
      <c r="DI52" s="961" t="n"/>
      <c r="DJ52" s="961" t="n"/>
      <c r="DK52" s="961" t="n"/>
      <c r="DL52" s="961" t="n"/>
      <c r="DM52" s="961" t="n"/>
      <c r="DN52" s="961" t="n"/>
      <c r="DO52" s="961" t="n"/>
      <c r="DP52" s="961" t="n"/>
      <c r="DQ52" s="961" t="n"/>
      <c r="DR52" s="961" t="n"/>
      <c r="DS52" s="961" t="n"/>
      <c r="DT52" s="961" t="n"/>
      <c r="DU52" s="961" t="n"/>
      <c r="DV52" s="961" t="n"/>
      <c r="DW52" s="961" t="n"/>
      <c r="DX52" s="961" t="n"/>
      <c r="DY52" s="961" t="n"/>
      <c r="DZ52" s="961" t="n"/>
      <c r="EA52" s="961" t="n"/>
      <c r="EB52" s="961" t="n"/>
      <c r="EC52" s="961" t="n"/>
      <c r="ED52" s="961" t="n"/>
      <c r="EE52" s="961" t="n"/>
      <c r="EF52" s="961" t="n"/>
      <c r="EG52" s="961" t="n"/>
      <c r="EH52" s="961" t="n"/>
      <c r="EI52" s="961" t="n"/>
      <c r="EJ52" s="961" t="n"/>
      <c r="EK52" s="961" t="n"/>
      <c r="EL52" s="961" t="n"/>
      <c r="EM52" s="961" t="n"/>
      <c r="EN52" s="961" t="n"/>
      <c r="EO52" s="961" t="n"/>
      <c r="EP52" s="961" t="n"/>
      <c r="EQ52" s="961" t="n"/>
      <c r="ER52" s="961" t="n"/>
      <c r="ES52" s="961" t="n"/>
      <c r="ET52" s="961" t="n"/>
      <c r="EU52" s="961" t="n"/>
      <c r="EV52" s="961" t="n"/>
    </row>
    <row r="53" ht="15" customHeight="1" s="546">
      <c r="C53" s="1027">
        <f>R53</f>
        <v/>
      </c>
      <c r="D53" s="1028" t="n"/>
      <c r="E53" s="1029" t="n"/>
      <c r="F53" s="1030" t="n"/>
      <c r="G53" s="1031" t="n"/>
      <c r="H53" s="1031" t="n"/>
      <c r="I53" s="1031" t="n"/>
      <c r="J53" s="1031" t="n"/>
      <c r="K53" s="1031" t="n"/>
      <c r="L53" s="1031" t="n"/>
      <c r="M53" s="1031" t="n"/>
      <c r="N53" s="1031" t="n"/>
      <c r="O53" s="1031" t="n"/>
      <c r="P53" s="1031" t="n"/>
      <c r="R53" s="940" t="inlineStr">
        <is>
          <t>UNLEVERED GROSS DEAL LEVEL RETURNS</t>
        </is>
      </c>
      <c r="T53" s="961" t="n"/>
      <c r="U53" s="961" t="n"/>
      <c r="V53" s="961" t="n"/>
      <c r="W53" s="961" t="n"/>
      <c r="X53" s="961" t="n"/>
      <c r="Y53" s="961" t="n"/>
      <c r="Z53" s="961" t="n"/>
      <c r="AA53" s="961" t="n"/>
      <c r="AB53" s="961" t="n"/>
      <c r="AC53" s="961" t="n"/>
      <c r="AD53" s="961" t="n"/>
      <c r="AE53" s="961" t="n"/>
      <c r="AF53" s="961" t="n"/>
      <c r="AG53" s="961" t="n"/>
      <c r="AH53" s="961" t="n"/>
      <c r="AI53" s="961" t="n"/>
      <c r="AJ53" s="961" t="n"/>
      <c r="AK53" s="961" t="n"/>
      <c r="AL53" s="961" t="n"/>
      <c r="AM53" s="961" t="n"/>
      <c r="AN53" s="961" t="n"/>
      <c r="AO53" s="961" t="n"/>
      <c r="AP53" s="961" t="n"/>
      <c r="AQ53" s="961" t="n"/>
      <c r="AR53" s="961" t="n"/>
      <c r="AS53" s="961" t="n"/>
      <c r="AT53" s="961" t="n"/>
      <c r="AU53" s="961" t="n"/>
      <c r="AV53" s="961" t="n"/>
      <c r="AW53" s="961" t="n"/>
      <c r="AX53" s="961" t="n"/>
      <c r="AY53" s="961" t="n"/>
      <c r="AZ53" s="961" t="n"/>
      <c r="BA53" s="961" t="n"/>
      <c r="BB53" s="961" t="n"/>
      <c r="BC53" s="961" t="n"/>
      <c r="BD53" s="961" t="n"/>
      <c r="BE53" s="961" t="n"/>
      <c r="BF53" s="961" t="n"/>
      <c r="BG53" s="961" t="n"/>
      <c r="BH53" s="961" t="n"/>
      <c r="BI53" s="961" t="n"/>
      <c r="BJ53" s="961" t="n"/>
      <c r="BK53" s="961" t="n"/>
      <c r="BL53" s="961" t="n"/>
      <c r="BM53" s="961" t="n"/>
      <c r="BN53" s="961" t="n"/>
      <c r="BO53" s="961" t="n"/>
      <c r="BP53" s="961" t="n"/>
      <c r="BQ53" s="961" t="n"/>
      <c r="BR53" s="961" t="n"/>
      <c r="BS53" s="961" t="n"/>
      <c r="BT53" s="961" t="n"/>
      <c r="BU53" s="961" t="n"/>
      <c r="BV53" s="961" t="n"/>
      <c r="BW53" s="961" t="n"/>
      <c r="BX53" s="961" t="n"/>
      <c r="BY53" s="961" t="n"/>
      <c r="BZ53" s="961" t="n"/>
      <c r="CA53" s="961" t="n"/>
      <c r="CB53" s="961" t="n"/>
      <c r="CC53" s="961" t="n"/>
      <c r="CD53" s="961" t="n"/>
      <c r="CE53" s="961" t="n"/>
      <c r="CF53" s="961" t="n"/>
      <c r="CG53" s="961" t="n"/>
      <c r="CH53" s="961" t="n"/>
      <c r="CI53" s="961" t="n"/>
      <c r="CJ53" s="961" t="n"/>
      <c r="CK53" s="961" t="n"/>
      <c r="CL53" s="961" t="n"/>
      <c r="CM53" s="961" t="n"/>
      <c r="CN53" s="961" t="n"/>
      <c r="CO53" s="961" t="n"/>
      <c r="CP53" s="961" t="n"/>
      <c r="CQ53" s="961" t="n"/>
      <c r="CR53" s="961" t="n"/>
      <c r="CS53" s="961" t="n"/>
      <c r="CT53" s="961" t="n"/>
      <c r="CU53" s="961" t="n"/>
      <c r="CV53" s="961" t="n"/>
      <c r="CW53" s="961" t="n"/>
      <c r="CX53" s="961" t="n"/>
      <c r="CY53" s="961" t="n"/>
      <c r="CZ53" s="961" t="n"/>
      <c r="DA53" s="961" t="n"/>
      <c r="DB53" s="961" t="n"/>
      <c r="DC53" s="961" t="n"/>
      <c r="DD53" s="961" t="n"/>
      <c r="DE53" s="961" t="n"/>
      <c r="DF53" s="961" t="n"/>
      <c r="DG53" s="961" t="n"/>
      <c r="DH53" s="961" t="n"/>
      <c r="DI53" s="961" t="n"/>
      <c r="DJ53" s="961" t="n"/>
      <c r="DK53" s="961" t="n"/>
      <c r="DL53" s="961" t="n"/>
      <c r="DM53" s="961" t="n"/>
      <c r="DN53" s="961" t="n"/>
      <c r="DO53" s="961" t="n"/>
      <c r="DP53" s="961" t="n"/>
      <c r="DQ53" s="961" t="n"/>
      <c r="DR53" s="961" t="n"/>
      <c r="DS53" s="961" t="n"/>
      <c r="DT53" s="961" t="n"/>
      <c r="DU53" s="961" t="n"/>
      <c r="DV53" s="961" t="n"/>
      <c r="DW53" s="961" t="n"/>
      <c r="DX53" s="961" t="n"/>
      <c r="DY53" s="961" t="n"/>
      <c r="DZ53" s="961" t="n"/>
      <c r="EA53" s="961" t="n"/>
      <c r="EB53" s="961" t="n"/>
      <c r="EC53" s="961" t="n"/>
      <c r="ED53" s="961" t="n"/>
      <c r="EE53" s="961" t="n"/>
      <c r="EF53" s="961" t="n"/>
      <c r="EG53" s="961" t="n"/>
      <c r="EH53" s="961" t="n"/>
      <c r="EI53" s="961" t="n"/>
      <c r="EJ53" s="961" t="n"/>
      <c r="EK53" s="961" t="n"/>
      <c r="EL53" s="961" t="n"/>
      <c r="EM53" s="961" t="n"/>
      <c r="EN53" s="961" t="n"/>
      <c r="EO53" s="961" t="n"/>
      <c r="EP53" s="961" t="n"/>
      <c r="EQ53" s="961" t="n"/>
      <c r="ER53" s="961" t="n"/>
      <c r="ES53" s="961" t="n"/>
      <c r="ET53" s="961" t="n"/>
      <c r="EU53" s="961" t="n"/>
      <c r="EV53" s="961" t="n"/>
    </row>
    <row r="54" ht="15" customHeight="1" s="546">
      <c r="C54" s="759">
        <f>R54</f>
        <v/>
      </c>
      <c r="E54" s="982" t="n"/>
      <c r="F54" s="961">
        <f>SUMIFS($T54:$EV54,$T$2:$EV$2,F$2)</f>
        <v/>
      </c>
      <c r="G54" s="961">
        <f>SUMIFS($T54:$EV54,$T$2:$EV$2,G$2)</f>
        <v/>
      </c>
      <c r="H54" s="961">
        <f>SUMIFS($T54:$EV54,$T$2:$EV$2,H$2)</f>
        <v/>
      </c>
      <c r="I54" s="961">
        <f>SUMIFS($T54:$EV54,$T$2:$EV$2,I$2)</f>
        <v/>
      </c>
      <c r="J54" s="961">
        <f>SUMIFS($T54:$EV54,$T$2:$EV$2,J$2)</f>
        <v/>
      </c>
      <c r="K54" s="961">
        <f>SUMIFS($T54:$EV54,$T$2:$EV$2,K$2)</f>
        <v/>
      </c>
      <c r="L54" s="961">
        <f>SUMIFS($T54:$EV54,$T$2:$EV$2,L$2)</f>
        <v/>
      </c>
      <c r="M54" s="961">
        <f>SUMIFS($T54:$EV54,$T$2:$EV$2,M$2)</f>
        <v/>
      </c>
      <c r="N54" s="961">
        <f>SUMIFS($T54:$EV54,$T$2:$EV$2,N$2)</f>
        <v/>
      </c>
      <c r="O54" s="961">
        <f>SUMIFS($T54:$EV54,$T$2:$EV$2,O$2)</f>
        <v/>
      </c>
      <c r="P54" s="961">
        <f>SUMIFS($T54:$EV54,$T$2:$EV$2,P$2)</f>
        <v/>
      </c>
      <c r="R54" s="759" t="inlineStr">
        <is>
          <t>Purchase &amp; Sale</t>
        </is>
      </c>
      <c r="T54" s="961">
        <f>IFERROR(IF(T3=0,-Inputs!$M$38,IF(T3=Hold*12,T45,0)),0)</f>
        <v/>
      </c>
      <c r="U54" s="961">
        <f>IFERROR(IF(U3=0,-Inputs!$M$38,IF(U3=Hold*12,U45,0)),0)</f>
        <v/>
      </c>
      <c r="V54" s="961">
        <f>IFERROR(IF(V3=0,-Inputs!$M$38,IF(V3=Hold*12,V45,0)),0)</f>
        <v/>
      </c>
      <c r="W54" s="961">
        <f>IFERROR(IF(W3=0,-Inputs!$M$38,IF(W3=Hold*12,W45,0)),0)</f>
        <v/>
      </c>
      <c r="X54" s="961">
        <f>IFERROR(IF(X3=0,-Inputs!$M$38,IF(X3=Hold*12,X45,0)),0)</f>
        <v/>
      </c>
      <c r="Y54" s="961">
        <f>IFERROR(IF(Y3=0,-Inputs!$M$38,IF(Y3=Hold*12,Y45,0)),0)</f>
        <v/>
      </c>
      <c r="Z54" s="961">
        <f>IFERROR(IF(Z3=0,-Inputs!$M$38,IF(Z3=Hold*12,Z45,0)),0)</f>
        <v/>
      </c>
      <c r="AA54" s="961">
        <f>IFERROR(IF(AA3=0,-Inputs!$M$38,IF(AA3=Hold*12,AA45,0)),0)</f>
        <v/>
      </c>
      <c r="AB54" s="961">
        <f>IFERROR(IF(AB3=0,-Inputs!$M$38,IF(AB3=Hold*12,AB45,0)),0)</f>
        <v/>
      </c>
      <c r="AC54" s="961">
        <f>IFERROR(IF(AC3=0,-Inputs!$M$38,IF(AC3=Hold*12,AC45,0)),0)</f>
        <v/>
      </c>
      <c r="AD54" s="961">
        <f>IFERROR(IF(AD3=0,-Inputs!$M$38,IF(AD3=Hold*12,AD45,0)),0)</f>
        <v/>
      </c>
      <c r="AE54" s="961">
        <f>IFERROR(IF(AE3=0,-Inputs!$M$38,IF(AE3=Hold*12,AE45,0)),0)</f>
        <v/>
      </c>
      <c r="AF54" s="961">
        <f>IFERROR(IF(AF3=0,-Inputs!$M$38,IF(AF3=Hold*12,AF45,0)),0)</f>
        <v/>
      </c>
      <c r="AG54" s="961">
        <f>IFERROR(IF(AG3=0,-Inputs!$M$38,IF(AG3=Hold*12,AG45,0)),0)</f>
        <v/>
      </c>
      <c r="AH54" s="961">
        <f>IFERROR(IF(AH3=0,-Inputs!$M$38,IF(AH3=Hold*12,AH45,0)),0)</f>
        <v/>
      </c>
      <c r="AI54" s="961">
        <f>IFERROR(IF(AI3=0,-Inputs!$M$38,IF(AI3=Hold*12,AI45,0)),0)</f>
        <v/>
      </c>
      <c r="AJ54" s="961">
        <f>IFERROR(IF(AJ3=0,-Inputs!$M$38,IF(AJ3=Hold*12,AJ45,0)),0)</f>
        <v/>
      </c>
      <c r="AK54" s="961">
        <f>IFERROR(IF(AK3=0,-Inputs!$M$38,IF(AK3=Hold*12,AK45,0)),0)</f>
        <v/>
      </c>
      <c r="AL54" s="961">
        <f>IFERROR(IF(AL3=0,-Inputs!$M$38,IF(AL3=Hold*12,AL45,0)),0)</f>
        <v/>
      </c>
      <c r="AM54" s="961">
        <f>IFERROR(IF(AM3=0,-Inputs!$M$38,IF(AM3=Hold*12,AM45,0)),0)</f>
        <v/>
      </c>
      <c r="AN54" s="961">
        <f>IFERROR(IF(AN3=0,-Inputs!$M$38,IF(AN3=Hold*12,AN45,0)),0)</f>
        <v/>
      </c>
      <c r="AO54" s="961">
        <f>IFERROR(IF(AO3=0,-Inputs!$M$38,IF(AO3=Hold*12,AO45,0)),0)</f>
        <v/>
      </c>
      <c r="AP54" s="961">
        <f>IFERROR(IF(AP3=0,-Inputs!$M$38,IF(AP3=Hold*12,AP45,0)),0)</f>
        <v/>
      </c>
      <c r="AQ54" s="961">
        <f>IFERROR(IF(AQ3=0,-Inputs!$M$38,IF(AQ3=Hold*12,AQ45,0)),0)</f>
        <v/>
      </c>
      <c r="AR54" s="961">
        <f>IFERROR(IF(AR3=0,-Inputs!$M$38,IF(AR3=Hold*12,AR45,0)),0)</f>
        <v/>
      </c>
      <c r="AS54" s="961">
        <f>IFERROR(IF(AS3=0,-Inputs!$M$38,IF(AS3=Hold*12,AS45,0)),0)</f>
        <v/>
      </c>
      <c r="AT54" s="961">
        <f>IFERROR(IF(AT3=0,-Inputs!$M$38,IF(AT3=Hold*12,AT45,0)),0)</f>
        <v/>
      </c>
      <c r="AU54" s="961">
        <f>IFERROR(IF(AU3=0,-Inputs!$M$38,IF(AU3=Hold*12,AU45,0)),0)</f>
        <v/>
      </c>
      <c r="AV54" s="961">
        <f>IFERROR(IF(AV3=0,-Inputs!$M$38,IF(AV3=Hold*12,AV45,0)),0)</f>
        <v/>
      </c>
      <c r="AW54" s="961">
        <f>IFERROR(IF(AW3=0,-Inputs!$M$38,IF(AW3=Hold*12,AW45,0)),0)</f>
        <v/>
      </c>
      <c r="AX54" s="961">
        <f>IFERROR(IF(AX3=0,-Inputs!$M$38,IF(AX3=Hold*12,AX45,0)),0)</f>
        <v/>
      </c>
      <c r="AY54" s="961">
        <f>IFERROR(IF(AY3=0,-Inputs!$M$38,IF(AY3=Hold*12,AY45,0)),0)</f>
        <v/>
      </c>
      <c r="AZ54" s="961">
        <f>IFERROR(IF(AZ3=0,-Inputs!$M$38,IF(AZ3=Hold*12,AZ45,0)),0)</f>
        <v/>
      </c>
      <c r="BA54" s="961">
        <f>IFERROR(IF(BA3=0,-Inputs!$M$38,IF(BA3=Hold*12,BA45,0)),0)</f>
        <v/>
      </c>
      <c r="BB54" s="961">
        <f>IFERROR(IF(BB3=0,-Inputs!$M$38,IF(BB3=Hold*12,BB45,0)),0)</f>
        <v/>
      </c>
      <c r="BC54" s="961">
        <f>IFERROR(IF(BC3=0,-Inputs!$M$38,IF(BC3=Hold*12,BC45,0)),0)</f>
        <v/>
      </c>
      <c r="BD54" s="961">
        <f>IFERROR(IF(BD3=0,-Inputs!$M$38,IF(BD3=Hold*12,BD45,0)),0)</f>
        <v/>
      </c>
      <c r="BE54" s="961">
        <f>IFERROR(IF(BE3=0,-Inputs!$M$38,IF(BE3=Hold*12,BE45,0)),0)</f>
        <v/>
      </c>
      <c r="BF54" s="961">
        <f>IFERROR(IF(BF3=0,-Inputs!$M$38,IF(BF3=Hold*12,BF45,0)),0)</f>
        <v/>
      </c>
      <c r="BG54" s="961">
        <f>IFERROR(IF(BG3=0,-Inputs!$M$38,IF(BG3=Hold*12,BG45,0)),0)</f>
        <v/>
      </c>
      <c r="BH54" s="961">
        <f>IFERROR(IF(BH3=0,-Inputs!$M$38,IF(BH3=Hold*12,BH45,0)),0)</f>
        <v/>
      </c>
      <c r="BI54" s="961">
        <f>IFERROR(IF(BI3=0,-Inputs!$M$38,IF(BI3=Hold*12,BI45,0)),0)</f>
        <v/>
      </c>
      <c r="BJ54" s="961">
        <f>IFERROR(IF(BJ3=0,-Inputs!$M$38,IF(BJ3=Hold*12,BJ45,0)),0)</f>
        <v/>
      </c>
      <c r="BK54" s="961">
        <f>IFERROR(IF(BK3=0,-Inputs!$M$38,IF(BK3=Hold*12,BK45,0)),0)</f>
        <v/>
      </c>
      <c r="BL54" s="961">
        <f>IFERROR(IF(BL3=0,-Inputs!$M$38,IF(BL3=Hold*12,BL45,0)),0)</f>
        <v/>
      </c>
      <c r="BM54" s="961">
        <f>IFERROR(IF(BM3=0,-Inputs!$M$38,IF(BM3=Hold*12,BM45,0)),0)</f>
        <v/>
      </c>
      <c r="BN54" s="961">
        <f>IFERROR(IF(BN3=0,-Inputs!$M$38,IF(BN3=Hold*12,BN45,0)),0)</f>
        <v/>
      </c>
      <c r="BO54" s="961">
        <f>IFERROR(IF(BO3=0,-Inputs!$M$38,IF(BO3=Hold*12,BO45,0)),0)</f>
        <v/>
      </c>
      <c r="BP54" s="961">
        <f>IFERROR(IF(BP3=0,-Inputs!$M$38,IF(BP3=Hold*12,BP45,0)),0)</f>
        <v/>
      </c>
      <c r="BQ54" s="961">
        <f>IFERROR(IF(BQ3=0,-Inputs!$M$38,IF(BQ3=Hold*12,BQ45,0)),0)</f>
        <v/>
      </c>
      <c r="BR54" s="961">
        <f>IFERROR(IF(BR3=0,-Inputs!$M$38,IF(BR3=Hold*12,BR45,0)),0)</f>
        <v/>
      </c>
      <c r="BS54" s="961">
        <f>IFERROR(IF(BS3=0,-Inputs!$M$38,IF(BS3=Hold*12,BS45,0)),0)</f>
        <v/>
      </c>
      <c r="BT54" s="961">
        <f>IFERROR(IF(BT3=0,-Inputs!$M$38,IF(BT3=Hold*12,BT45,0)),0)</f>
        <v/>
      </c>
      <c r="BU54" s="961">
        <f>IFERROR(IF(BU3=0,-Inputs!$M$38,IF(BU3=Hold*12,BU45,0)),0)</f>
        <v/>
      </c>
      <c r="BV54" s="961">
        <f>IFERROR(IF(BV3=0,-Inputs!$M$38,IF(BV3=Hold*12,BV45,0)),0)</f>
        <v/>
      </c>
      <c r="BW54" s="961">
        <f>IFERROR(IF(BW3=0,-Inputs!$M$38,IF(BW3=Hold*12,BW45,0)),0)</f>
        <v/>
      </c>
      <c r="BX54" s="961">
        <f>IFERROR(IF(BX3=0,-Inputs!$M$38,IF(BX3=Hold*12,BX45,0)),0)</f>
        <v/>
      </c>
      <c r="BY54" s="961">
        <f>IFERROR(IF(BY3=0,-Inputs!$M$38,IF(BY3=Hold*12,BY45,0)),0)</f>
        <v/>
      </c>
      <c r="BZ54" s="961">
        <f>IFERROR(IF(BZ3=0,-Inputs!$M$38,IF(BZ3=Hold*12,BZ45,0)),0)</f>
        <v/>
      </c>
      <c r="CA54" s="961">
        <f>IFERROR(IF(CA3=0,-Inputs!$M$38,IF(CA3=Hold*12,CA45,0)),0)</f>
        <v/>
      </c>
      <c r="CB54" s="961">
        <f>IFERROR(IF(CB3=0,-Inputs!$M$38,IF(CB3=Hold*12,CB45,0)),0)</f>
        <v/>
      </c>
      <c r="CC54" s="961">
        <f>IFERROR(IF(CC3=0,-Inputs!$M$38,IF(CC3=Hold*12,CC45,0)),0)</f>
        <v/>
      </c>
      <c r="CD54" s="961">
        <f>IFERROR(IF(CD3=0,-Inputs!$M$38,IF(CD3=Hold*12,CD45,0)),0)</f>
        <v/>
      </c>
      <c r="CE54" s="961">
        <f>IFERROR(IF(CE3=0,-Inputs!$M$38,IF(CE3=Hold*12,CE45,0)),0)</f>
        <v/>
      </c>
      <c r="CF54" s="961">
        <f>IFERROR(IF(CF3=0,-Inputs!$M$38,IF(CF3=Hold*12,CF45,0)),0)</f>
        <v/>
      </c>
      <c r="CG54" s="961">
        <f>IFERROR(IF(CG3=0,-Inputs!$M$38,IF(CG3=Hold*12,CG45,0)),0)</f>
        <v/>
      </c>
      <c r="CH54" s="961">
        <f>IFERROR(IF(CH3=0,-Inputs!$M$38,IF(CH3=Hold*12,CH45,0)),0)</f>
        <v/>
      </c>
      <c r="CI54" s="961">
        <f>IFERROR(IF(CI3=0,-Inputs!$M$38,IF(CI3=Hold*12,CI45,0)),0)</f>
        <v/>
      </c>
      <c r="CJ54" s="961">
        <f>IFERROR(IF(CJ3=0,-Inputs!$M$38,IF(CJ3=Hold*12,CJ45,0)),0)</f>
        <v/>
      </c>
      <c r="CK54" s="961">
        <f>IFERROR(IF(CK3=0,-Inputs!$M$38,IF(CK3=Hold*12,CK45,0)),0)</f>
        <v/>
      </c>
      <c r="CL54" s="961">
        <f>IFERROR(IF(CL3=0,-Inputs!$M$38,IF(CL3=Hold*12,CL45,0)),0)</f>
        <v/>
      </c>
      <c r="CM54" s="961">
        <f>IFERROR(IF(CM3=0,-Inputs!$M$38,IF(CM3=Hold*12,CM45,0)),0)</f>
        <v/>
      </c>
      <c r="CN54" s="961">
        <f>IFERROR(IF(CN3=0,-Inputs!$M$38,IF(CN3=Hold*12,CN45,0)),0)</f>
        <v/>
      </c>
      <c r="CO54" s="961">
        <f>IFERROR(IF(CO3=0,-Inputs!$M$38,IF(CO3=Hold*12,CO45,0)),0)</f>
        <v/>
      </c>
      <c r="CP54" s="961">
        <f>IFERROR(IF(CP3=0,-Inputs!$M$38,IF(CP3=Hold*12,CP45,0)),0)</f>
        <v/>
      </c>
      <c r="CQ54" s="961">
        <f>IFERROR(IF(CQ3=0,-Inputs!$M$38,IF(CQ3=Hold*12,CQ45,0)),0)</f>
        <v/>
      </c>
      <c r="CR54" s="961">
        <f>IFERROR(IF(CR3=0,-Inputs!$M$38,IF(CR3=Hold*12,CR45,0)),0)</f>
        <v/>
      </c>
      <c r="CS54" s="961">
        <f>IFERROR(IF(CS3=0,-Inputs!$M$38,IF(CS3=Hold*12,CS45,0)),0)</f>
        <v/>
      </c>
      <c r="CT54" s="961">
        <f>IFERROR(IF(CT3=0,-Inputs!$M$38,IF(CT3=Hold*12,CT45,0)),0)</f>
        <v/>
      </c>
      <c r="CU54" s="961">
        <f>IFERROR(IF(CU3=0,-Inputs!$M$38,IF(CU3=Hold*12,CU45,0)),0)</f>
        <v/>
      </c>
      <c r="CV54" s="961">
        <f>IFERROR(IF(CV3=0,-Inputs!$M$38,IF(CV3=Hold*12,CV45,0)),0)</f>
        <v/>
      </c>
      <c r="CW54" s="961">
        <f>IFERROR(IF(CW3=0,-Inputs!$M$38,IF(CW3=Hold*12,CW45,0)),0)</f>
        <v/>
      </c>
      <c r="CX54" s="961">
        <f>IFERROR(IF(CX3=0,-Inputs!$M$38,IF(CX3=Hold*12,CX45,0)),0)</f>
        <v/>
      </c>
      <c r="CY54" s="961">
        <f>IFERROR(IF(CY3=0,-Inputs!$M$38,IF(CY3=Hold*12,CY45,0)),0)</f>
        <v/>
      </c>
      <c r="CZ54" s="961">
        <f>IFERROR(IF(CZ3=0,-Inputs!$M$38,IF(CZ3=Hold*12,CZ45,0)),0)</f>
        <v/>
      </c>
      <c r="DA54" s="961">
        <f>IFERROR(IF(DA3=0,-Inputs!$M$38,IF(DA3=Hold*12,DA45,0)),0)</f>
        <v/>
      </c>
      <c r="DB54" s="961">
        <f>IFERROR(IF(DB3=0,-Inputs!$M$38,IF(DB3=Hold*12,DB45,0)),0)</f>
        <v/>
      </c>
      <c r="DC54" s="961">
        <f>IFERROR(IF(DC3=0,-Inputs!$M$38,IF(DC3=Hold*12,DC45,0)),0)</f>
        <v/>
      </c>
      <c r="DD54" s="961">
        <f>IFERROR(IF(DD3=0,-Inputs!$M$38,IF(DD3=Hold*12,DD45,0)),0)</f>
        <v/>
      </c>
      <c r="DE54" s="961">
        <f>IFERROR(IF(DE3=0,-Inputs!$M$38,IF(DE3=Hold*12,DE45,0)),0)</f>
        <v/>
      </c>
      <c r="DF54" s="961">
        <f>IFERROR(IF(DF3=0,-Inputs!$M$38,IF(DF3=Hold*12,DF45,0)),0)</f>
        <v/>
      </c>
      <c r="DG54" s="961">
        <f>IFERROR(IF(DG3=0,-Inputs!$M$38,IF(DG3=Hold*12,DG45,0)),0)</f>
        <v/>
      </c>
      <c r="DH54" s="961">
        <f>IFERROR(IF(DH3=0,-Inputs!$M$38,IF(DH3=Hold*12,DH45,0)),0)</f>
        <v/>
      </c>
      <c r="DI54" s="961">
        <f>IFERROR(IF(DI3=0,-Inputs!$M$38,IF(DI3=Hold*12,DI45,0)),0)</f>
        <v/>
      </c>
      <c r="DJ54" s="961">
        <f>IFERROR(IF(DJ3=0,-Inputs!$M$38,IF(DJ3=Hold*12,DJ45,0)),0)</f>
        <v/>
      </c>
      <c r="DK54" s="961">
        <f>IFERROR(IF(DK3=0,-Inputs!$M$38,IF(DK3=Hold*12,DK45,0)),0)</f>
        <v/>
      </c>
      <c r="DL54" s="961">
        <f>IFERROR(IF(DL3=0,-Inputs!$M$38,IF(DL3=Hold*12,DL45,0)),0)</f>
        <v/>
      </c>
      <c r="DM54" s="961">
        <f>IFERROR(IF(DM3=0,-Inputs!$M$38,IF(DM3=Hold*12,DM45,0)),0)</f>
        <v/>
      </c>
      <c r="DN54" s="961">
        <f>IFERROR(IF(DN3=0,-Inputs!$M$38,IF(DN3=Hold*12,DN45,0)),0)</f>
        <v/>
      </c>
      <c r="DO54" s="961">
        <f>IFERROR(IF(DO3=0,-Inputs!$M$38,IF(DO3=Hold*12,DO45,0)),0)</f>
        <v/>
      </c>
      <c r="DP54" s="961">
        <f>IFERROR(IF(DP3=0,-Inputs!$M$38,IF(DP3=Hold*12,DP45,0)),0)</f>
        <v/>
      </c>
      <c r="DQ54" s="961">
        <f>IFERROR(IF(DQ3=0,-Inputs!$M$38,IF(DQ3=Hold*12,DQ45,0)),0)</f>
        <v/>
      </c>
      <c r="DR54" s="961">
        <f>IFERROR(IF(DR3=0,-Inputs!$M$38,IF(DR3=Hold*12,DR45,0)),0)</f>
        <v/>
      </c>
      <c r="DS54" s="961">
        <f>IFERROR(IF(DS3=0,-Inputs!$M$38,IF(DS3=Hold*12,DS45,0)),0)</f>
        <v/>
      </c>
      <c r="DT54" s="961">
        <f>IFERROR(IF(DT3=0,-Inputs!$M$38,IF(DT3=Hold*12,DT45,0)),0)</f>
        <v/>
      </c>
      <c r="DU54" s="961">
        <f>IFERROR(IF(DU3=0,-Inputs!$M$38,IF(DU3=Hold*12,DU45,0)),0)</f>
        <v/>
      </c>
      <c r="DV54" s="961">
        <f>IFERROR(IF(DV3=0,-Inputs!$M$38,IF(DV3=Hold*12,DV45,0)),0)</f>
        <v/>
      </c>
      <c r="DW54" s="961">
        <f>IFERROR(IF(DW3=0,-Inputs!$M$38,IF(DW3=Hold*12,DW45,0)),0)</f>
        <v/>
      </c>
      <c r="DX54" s="961">
        <f>IFERROR(IF(DX3=0,-Inputs!$M$38,IF(DX3=Hold*12,DX45,0)),0)</f>
        <v/>
      </c>
      <c r="DY54" s="961">
        <f>IFERROR(IF(DY3=0,-Inputs!$M$38,IF(DY3=Hold*12,DY45,0)),0)</f>
        <v/>
      </c>
      <c r="DZ54" s="961">
        <f>IFERROR(IF(DZ3=0,-Inputs!$M$38,IF(DZ3=Hold*12,DZ45,0)),0)</f>
        <v/>
      </c>
      <c r="EA54" s="961">
        <f>IFERROR(IF(EA3=0,-Inputs!$M$38,IF(EA3=Hold*12,EA45,0)),0)</f>
        <v/>
      </c>
      <c r="EB54" s="961">
        <f>IFERROR(IF(EB3=0,-Inputs!$M$38,IF(EB3=Hold*12,EB45,0)),0)</f>
        <v/>
      </c>
      <c r="EC54" s="961">
        <f>IFERROR(IF(EC3=0,-Inputs!$M$38,IF(EC3=Hold*12,EC45,0)),0)</f>
        <v/>
      </c>
      <c r="ED54" s="961">
        <f>IFERROR(IF(ED3=0,-Inputs!$M$38,IF(ED3=Hold*12,ED45,0)),0)</f>
        <v/>
      </c>
      <c r="EE54" s="961">
        <f>IFERROR(IF(EE3=0,-Inputs!$M$38,IF(EE3=Hold*12,EE45,0)),0)</f>
        <v/>
      </c>
      <c r="EF54" s="961">
        <f>IFERROR(IF(EF3=0,-Inputs!$M$38,IF(EF3=Hold*12,EF45,0)),0)</f>
        <v/>
      </c>
      <c r="EG54" s="961">
        <f>IFERROR(IF(EG3=0,-Inputs!$M$38,IF(EG3=Hold*12,EG45,0)),0)</f>
        <v/>
      </c>
      <c r="EH54" s="961">
        <f>IFERROR(IF(EH3=0,-Inputs!$M$38,IF(EH3=Hold*12,EH45,0)),0)</f>
        <v/>
      </c>
      <c r="EI54" s="961">
        <f>IFERROR(IF(EI3=0,-Inputs!$M$38,IF(EI3=Hold*12,EI45,0)),0)</f>
        <v/>
      </c>
      <c r="EJ54" s="961">
        <f>IFERROR(IF(EJ3=0,-Inputs!$M$38,IF(EJ3=Hold*12,EJ45,0)),0)</f>
        <v/>
      </c>
      <c r="EK54" s="961">
        <f>IFERROR(IF(EK3=0,-Inputs!$M$38,IF(EK3=Hold*12,EK45,0)),0)</f>
        <v/>
      </c>
      <c r="EL54" s="961">
        <f>IFERROR(IF(EL3=0,-Inputs!$M$38,IF(EL3=Hold*12,EL45,0)),0)</f>
        <v/>
      </c>
      <c r="EM54" s="961">
        <f>IFERROR(IF(EM3=0,-Inputs!$M$38,IF(EM3=Hold*12,EM45,0)),0)</f>
        <v/>
      </c>
      <c r="EN54" s="961">
        <f>IFERROR(IF(EN3=0,-Inputs!$M$38,IF(EN3=Hold*12,EN45,0)),0)</f>
        <v/>
      </c>
      <c r="EO54" s="961">
        <f>IFERROR(IF(EO3=0,-Inputs!$M$38,IF(EO3=Hold*12,EO45,0)),0)</f>
        <v/>
      </c>
      <c r="EP54" s="961">
        <f>IFERROR(IF(EP3=0,-Inputs!$M$38,IF(EP3=Hold*12,EP45,0)),0)</f>
        <v/>
      </c>
      <c r="EQ54" s="961">
        <f>IFERROR(IF(EQ3=0,-Inputs!$M$38,IF(EQ3=Hold*12,EQ45,0)),0)</f>
        <v/>
      </c>
      <c r="ER54" s="961">
        <f>IFERROR(IF(ER3=0,-Inputs!$M$38,IF(ER3=Hold*12,ER45,0)),0)</f>
        <v/>
      </c>
      <c r="ES54" s="961">
        <f>IFERROR(IF(ES3=0,-Inputs!$M$38,IF(ES3=Hold*12,ES45,0)),0)</f>
        <v/>
      </c>
      <c r="ET54" s="961">
        <f>IFERROR(IF(ET3=0,-Inputs!$M$38,IF(ET3=Hold*12,ET45,0)),0)</f>
        <v/>
      </c>
      <c r="EU54" s="961">
        <f>IFERROR(IF(EU3=0,-Inputs!$M$38,IF(EU3=Hold*12,EU45,0)),0)</f>
        <v/>
      </c>
      <c r="EV54" s="961">
        <f>IFERROR(IF(EV3=0,-Inputs!$M$38,IF(EV3=Hold*12,EV45,0)),0)</f>
        <v/>
      </c>
    </row>
    <row r="55" ht="15" customHeight="1" s="546">
      <c r="C55" s="759">
        <f>R55</f>
        <v/>
      </c>
      <c r="E55" s="982" t="n"/>
      <c r="F55" s="961">
        <f>SUMIFS($T55:$EV55,$T$2:$EV$2,F$2)</f>
        <v/>
      </c>
      <c r="G55" s="961">
        <f>SUMIFS($T55:$EV55,$T$2:$EV$2,G$2)</f>
        <v/>
      </c>
      <c r="H55" s="961">
        <f>SUMIFS($T55:$EV55,$T$2:$EV$2,H$2)</f>
        <v/>
      </c>
      <c r="I55" s="961">
        <f>SUMIFS($T55:$EV55,$T$2:$EV$2,I$2)</f>
        <v/>
      </c>
      <c r="J55" s="961">
        <f>SUMIFS($T55:$EV55,$T$2:$EV$2,J$2)</f>
        <v/>
      </c>
      <c r="K55" s="961">
        <f>SUMIFS($T55:$EV55,$T$2:$EV$2,K$2)</f>
        <v/>
      </c>
      <c r="L55" s="961">
        <f>SUMIFS($T55:$EV55,$T$2:$EV$2,L$2)</f>
        <v/>
      </c>
      <c r="M55" s="961">
        <f>SUMIFS($T55:$EV55,$T$2:$EV$2,M$2)</f>
        <v/>
      </c>
      <c r="N55" s="961">
        <f>SUMIFS($T55:$EV55,$T$2:$EV$2,N$2)</f>
        <v/>
      </c>
      <c r="O55" s="961">
        <f>SUMIFS($T55:$EV55,$T$2:$EV$2,O$2)</f>
        <v/>
      </c>
      <c r="P55" s="961">
        <f>SUMIFS($T55:$EV55,$T$2:$EV$2,P$2)</f>
        <v/>
      </c>
      <c r="R55" s="759" t="inlineStr">
        <is>
          <t>Transaction Costs</t>
        </is>
      </c>
      <c r="T55" s="961">
        <f>IFERROR(IF(T3=0,-(Inputs!$D$17*Inputs!$M$38),-T54*Inputs!$D$21),0)</f>
        <v/>
      </c>
      <c r="U55" s="961">
        <f>IFERROR(IF(U3=0,-(Inputs!$D$17*Inputs!$M$38),-U54*Inputs!$D$21),0)</f>
        <v/>
      </c>
      <c r="V55" s="961">
        <f>IFERROR(IF(V3=0,-(Inputs!$D$17*Inputs!$M$38),-V54*Inputs!$D$21),0)</f>
        <v/>
      </c>
      <c r="W55" s="961">
        <f>IFERROR(IF(W3=0,-(Inputs!$D$17*Inputs!$M$38),-W54*Inputs!$D$21),0)</f>
        <v/>
      </c>
      <c r="X55" s="961">
        <f>IFERROR(IF(X3=0,-(Inputs!$D$17*Inputs!$M$38),-X54*Inputs!$D$21),0)</f>
        <v/>
      </c>
      <c r="Y55" s="961">
        <f>IFERROR(IF(Y3=0,-(Inputs!$D$17*Inputs!$M$38),-Y54*Inputs!$D$21),0)</f>
        <v/>
      </c>
      <c r="Z55" s="961">
        <f>IFERROR(IF(Z3=0,-(Inputs!$D$17*Inputs!$M$38),-Z54*Inputs!$D$21),0)</f>
        <v/>
      </c>
      <c r="AA55" s="961">
        <f>IFERROR(IF(AA3=0,-(Inputs!$D$17*Inputs!$M$38),-AA54*Inputs!$D$21),0)</f>
        <v/>
      </c>
      <c r="AB55" s="961">
        <f>IFERROR(IF(AB3=0,-(Inputs!$D$17*Inputs!$M$38),-AB54*Inputs!$D$21),0)</f>
        <v/>
      </c>
      <c r="AC55" s="961">
        <f>IFERROR(IF(AC3=0,-(Inputs!$D$17*Inputs!$M$38),-AC54*Inputs!$D$21),0)</f>
        <v/>
      </c>
      <c r="AD55" s="961">
        <f>IFERROR(IF(AD3=0,-(Inputs!$D$17*Inputs!$M$38),-AD54*Inputs!$D$21),0)</f>
        <v/>
      </c>
      <c r="AE55" s="961">
        <f>IFERROR(IF(AE3=0,-(Inputs!$D$17*Inputs!$M$38),-AE54*Inputs!$D$21),0)</f>
        <v/>
      </c>
      <c r="AF55" s="961">
        <f>IFERROR(IF(AF3=0,-(Inputs!$D$17*Inputs!$M$38),-AF54*Inputs!$D$21),0)</f>
        <v/>
      </c>
      <c r="AG55" s="961">
        <f>IFERROR(IF(AG3=0,-(Inputs!$D$17*Inputs!$M$38),-AG54*Inputs!$D$21),0)</f>
        <v/>
      </c>
      <c r="AH55" s="961">
        <f>IFERROR(IF(AH3=0,-(Inputs!$D$17*Inputs!$M$38),-AH54*Inputs!$D$21),0)</f>
        <v/>
      </c>
      <c r="AI55" s="961">
        <f>IFERROR(IF(AI3=0,-(Inputs!$D$17*Inputs!$M$38),-AI54*Inputs!$D$21),0)</f>
        <v/>
      </c>
      <c r="AJ55" s="961">
        <f>IFERROR(IF(AJ3=0,-(Inputs!$D$17*Inputs!$M$38),-AJ54*Inputs!$D$21),0)</f>
        <v/>
      </c>
      <c r="AK55" s="961">
        <f>IFERROR(IF(AK3=0,-(Inputs!$D$17*Inputs!$M$38),-AK54*Inputs!$D$21),0)</f>
        <v/>
      </c>
      <c r="AL55" s="961">
        <f>IFERROR(IF(AL3=0,-(Inputs!$D$17*Inputs!$M$38),-AL54*Inputs!$D$21),0)</f>
        <v/>
      </c>
      <c r="AM55" s="961">
        <f>IFERROR(IF(AM3=0,-(Inputs!$D$17*Inputs!$M$38),-AM54*Inputs!$D$21),0)</f>
        <v/>
      </c>
      <c r="AN55" s="961">
        <f>IFERROR(IF(AN3=0,-(Inputs!$D$17*Inputs!$M$38),-AN54*Inputs!$D$21),0)</f>
        <v/>
      </c>
      <c r="AO55" s="961">
        <f>IFERROR(IF(AO3=0,-(Inputs!$D$17*Inputs!$M$38),-AO54*Inputs!$D$21),0)</f>
        <v/>
      </c>
      <c r="AP55" s="961">
        <f>IFERROR(IF(AP3=0,-(Inputs!$D$17*Inputs!$M$38),-AP54*Inputs!$D$21),0)</f>
        <v/>
      </c>
      <c r="AQ55" s="961">
        <f>IFERROR(IF(AQ3=0,-(Inputs!$D$17*Inputs!$M$38),-AQ54*Inputs!$D$21),0)</f>
        <v/>
      </c>
      <c r="AR55" s="961">
        <f>IFERROR(IF(AR3=0,-(Inputs!$D$17*Inputs!$M$38),-AR54*Inputs!$D$21),0)</f>
        <v/>
      </c>
      <c r="AS55" s="961">
        <f>IFERROR(IF(AS3=0,-(Inputs!$D$17*Inputs!$M$38),-AS54*Inputs!$D$21),0)</f>
        <v/>
      </c>
      <c r="AT55" s="961">
        <f>IFERROR(IF(AT3=0,-(Inputs!$D$17*Inputs!$M$38),-AT54*Inputs!$D$21),0)</f>
        <v/>
      </c>
      <c r="AU55" s="961">
        <f>IFERROR(IF(AU3=0,-(Inputs!$D$17*Inputs!$M$38),-AU54*Inputs!$D$21),0)</f>
        <v/>
      </c>
      <c r="AV55" s="961">
        <f>IFERROR(IF(AV3=0,-(Inputs!$D$17*Inputs!$M$38),-AV54*Inputs!$D$21),0)</f>
        <v/>
      </c>
      <c r="AW55" s="961">
        <f>IFERROR(IF(AW3=0,-(Inputs!$D$17*Inputs!$M$38),-AW54*Inputs!$D$21),0)</f>
        <v/>
      </c>
      <c r="AX55" s="961">
        <f>IFERROR(IF(AX3=0,-(Inputs!$D$17*Inputs!$M$38),-AX54*Inputs!$D$21),0)</f>
        <v/>
      </c>
      <c r="AY55" s="961">
        <f>IFERROR(IF(AY3=0,-(Inputs!$D$17*Inputs!$M$38),-AY54*Inputs!$D$21),0)</f>
        <v/>
      </c>
      <c r="AZ55" s="961">
        <f>IFERROR(IF(AZ3=0,-(Inputs!$D$17*Inputs!$M$38),-AZ54*Inputs!$D$21),0)</f>
        <v/>
      </c>
      <c r="BA55" s="961">
        <f>IFERROR(IF(BA3=0,-(Inputs!$D$17*Inputs!$M$38),-BA54*Inputs!$D$21),0)</f>
        <v/>
      </c>
      <c r="BB55" s="961">
        <f>IFERROR(IF(BB3=0,-(Inputs!$D$17*Inputs!$M$38),-BB54*Inputs!$D$21),0)</f>
        <v/>
      </c>
      <c r="BC55" s="961">
        <f>IFERROR(IF(BC3=0,-(Inputs!$D$17*Inputs!$M$38),-BC54*Inputs!$D$21),0)</f>
        <v/>
      </c>
      <c r="BD55" s="961">
        <f>IFERROR(IF(BD3=0,-(Inputs!$D$17*Inputs!$M$38),-BD54*Inputs!$D$21),0)</f>
        <v/>
      </c>
      <c r="BE55" s="961">
        <f>IFERROR(IF(BE3=0,-(Inputs!$D$17*Inputs!$M$38),-BE54*Inputs!$D$21),0)</f>
        <v/>
      </c>
      <c r="BF55" s="961">
        <f>IFERROR(IF(BF3=0,-(Inputs!$D$17*Inputs!$M$38),-BF54*Inputs!$D$21),0)</f>
        <v/>
      </c>
      <c r="BG55" s="961">
        <f>IFERROR(IF(BG3=0,-(Inputs!$D$17*Inputs!$M$38),-BG54*Inputs!$D$21),0)</f>
        <v/>
      </c>
      <c r="BH55" s="961">
        <f>IFERROR(IF(BH3=0,-(Inputs!$D$17*Inputs!$M$38),-BH54*Inputs!$D$21),0)</f>
        <v/>
      </c>
      <c r="BI55" s="961">
        <f>IFERROR(IF(BI3=0,-(Inputs!$D$17*Inputs!$M$38),-BI54*Inputs!$D$21),0)</f>
        <v/>
      </c>
      <c r="BJ55" s="961">
        <f>IFERROR(IF(BJ3=0,-(Inputs!$D$17*Inputs!$M$38),-BJ54*Inputs!$D$21),0)</f>
        <v/>
      </c>
      <c r="BK55" s="961">
        <f>IFERROR(IF(BK3=0,-(Inputs!$D$17*Inputs!$M$38),-BK54*Inputs!$D$21),0)</f>
        <v/>
      </c>
      <c r="BL55" s="961">
        <f>IFERROR(IF(BL3=0,-(Inputs!$D$17*Inputs!$M$38),-BL54*Inputs!$D$21),0)</f>
        <v/>
      </c>
      <c r="BM55" s="961">
        <f>IFERROR(IF(BM3=0,-(Inputs!$D$17*Inputs!$M$38),-BM54*Inputs!$D$21),0)</f>
        <v/>
      </c>
      <c r="BN55" s="961">
        <f>IFERROR(IF(BN3=0,-(Inputs!$D$17*Inputs!$M$38),-BN54*Inputs!$D$21),0)</f>
        <v/>
      </c>
      <c r="BO55" s="961">
        <f>IFERROR(IF(BO3=0,-(Inputs!$D$17*Inputs!$M$38),-BO54*Inputs!$D$21),0)</f>
        <v/>
      </c>
      <c r="BP55" s="961">
        <f>IFERROR(IF(BP3=0,-(Inputs!$D$17*Inputs!$M$38),-BP54*Inputs!$D$21),0)</f>
        <v/>
      </c>
      <c r="BQ55" s="961">
        <f>IFERROR(IF(BQ3=0,-(Inputs!$D$17*Inputs!$M$38),-BQ54*Inputs!$D$21),0)</f>
        <v/>
      </c>
      <c r="BR55" s="961">
        <f>IFERROR(IF(BR3=0,-(Inputs!$D$17*Inputs!$M$38),-BR54*Inputs!$D$21),0)</f>
        <v/>
      </c>
      <c r="BS55" s="961">
        <f>IFERROR(IF(BS3=0,-(Inputs!$D$17*Inputs!$M$38),-BS54*Inputs!$D$21),0)</f>
        <v/>
      </c>
      <c r="BT55" s="961">
        <f>IFERROR(IF(BT3=0,-(Inputs!$D$17*Inputs!$M$38),-BT54*Inputs!$D$21),0)</f>
        <v/>
      </c>
      <c r="BU55" s="961">
        <f>IFERROR(IF(BU3=0,-(Inputs!$D$17*Inputs!$M$38),-BU54*Inputs!$D$21),0)</f>
        <v/>
      </c>
      <c r="BV55" s="961">
        <f>IFERROR(IF(BV3=0,-(Inputs!$D$17*Inputs!$M$38),-BV54*Inputs!$D$21),0)</f>
        <v/>
      </c>
      <c r="BW55" s="961">
        <f>IFERROR(IF(BW3=0,-(Inputs!$D$17*Inputs!$M$38),-BW54*Inputs!$D$21),0)</f>
        <v/>
      </c>
      <c r="BX55" s="961">
        <f>IFERROR(IF(BX3=0,-(Inputs!$D$17*Inputs!$M$38),-BX54*Inputs!$D$21),0)</f>
        <v/>
      </c>
      <c r="BY55" s="961">
        <f>IFERROR(IF(BY3=0,-(Inputs!$D$17*Inputs!$M$38),-BY54*Inputs!$D$21),0)</f>
        <v/>
      </c>
      <c r="BZ55" s="961">
        <f>IFERROR(IF(BZ3=0,-(Inputs!$D$17*Inputs!$M$38),-BZ54*Inputs!$D$21),0)</f>
        <v/>
      </c>
      <c r="CA55" s="961">
        <f>IFERROR(IF(CA3=0,-(Inputs!$D$17*Inputs!$M$38),-CA54*Inputs!$D$21),0)</f>
        <v/>
      </c>
      <c r="CB55" s="961">
        <f>IFERROR(IF(CB3=0,-(Inputs!$D$17*Inputs!$M$38),-CB54*Inputs!$D$21),0)</f>
        <v/>
      </c>
      <c r="CC55" s="961">
        <f>IFERROR(IF(CC3=0,-(Inputs!$D$17*Inputs!$M$38),-CC54*Inputs!$D$21),0)</f>
        <v/>
      </c>
      <c r="CD55" s="961">
        <f>IFERROR(IF(CD3=0,-(Inputs!$D$17*Inputs!$M$38),-CD54*Inputs!$D$21),0)</f>
        <v/>
      </c>
      <c r="CE55" s="961">
        <f>IFERROR(IF(CE3=0,-(Inputs!$D$17*Inputs!$M$38),-CE54*Inputs!$D$21),0)</f>
        <v/>
      </c>
      <c r="CF55" s="961">
        <f>IFERROR(IF(CF3=0,-(Inputs!$D$17*Inputs!$M$38),-CF54*Inputs!$D$21),0)</f>
        <v/>
      </c>
      <c r="CG55" s="961">
        <f>IFERROR(IF(CG3=0,-(Inputs!$D$17*Inputs!$M$38),-CG54*Inputs!$D$21),0)</f>
        <v/>
      </c>
      <c r="CH55" s="961">
        <f>IFERROR(IF(CH3=0,-(Inputs!$D$17*Inputs!$M$38),-CH54*Inputs!$D$21),0)</f>
        <v/>
      </c>
      <c r="CI55" s="961">
        <f>IFERROR(IF(CI3=0,-(Inputs!$D$17*Inputs!$M$38),-CI54*Inputs!$D$21),0)</f>
        <v/>
      </c>
      <c r="CJ55" s="961">
        <f>IFERROR(IF(CJ3=0,-(Inputs!$D$17*Inputs!$M$38),-CJ54*Inputs!$D$21),0)</f>
        <v/>
      </c>
      <c r="CK55" s="961">
        <f>IFERROR(IF(CK3=0,-(Inputs!$D$17*Inputs!$M$38),-CK54*Inputs!$D$21),0)</f>
        <v/>
      </c>
      <c r="CL55" s="961">
        <f>IFERROR(IF(CL3=0,-(Inputs!$D$17*Inputs!$M$38),-CL54*Inputs!$D$21),0)</f>
        <v/>
      </c>
      <c r="CM55" s="961">
        <f>IFERROR(IF(CM3=0,-(Inputs!$D$17*Inputs!$M$38),-CM54*Inputs!$D$21),0)</f>
        <v/>
      </c>
      <c r="CN55" s="961">
        <f>IFERROR(IF(CN3=0,-(Inputs!$D$17*Inputs!$M$38),-CN54*Inputs!$D$21),0)</f>
        <v/>
      </c>
      <c r="CO55" s="961">
        <f>IFERROR(IF(CO3=0,-(Inputs!$D$17*Inputs!$M$38),-CO54*Inputs!$D$21),0)</f>
        <v/>
      </c>
      <c r="CP55" s="961">
        <f>IFERROR(IF(CP3=0,-(Inputs!$D$17*Inputs!$M$38),-CP54*Inputs!$D$21),0)</f>
        <v/>
      </c>
      <c r="CQ55" s="961">
        <f>IFERROR(IF(CQ3=0,-(Inputs!$D$17*Inputs!$M$38),-CQ54*Inputs!$D$21),0)</f>
        <v/>
      </c>
      <c r="CR55" s="961">
        <f>IFERROR(IF(CR3=0,-(Inputs!$D$17*Inputs!$M$38),-CR54*Inputs!$D$21),0)</f>
        <v/>
      </c>
      <c r="CS55" s="961">
        <f>IFERROR(IF(CS3=0,-(Inputs!$D$17*Inputs!$M$38),-CS54*Inputs!$D$21),0)</f>
        <v/>
      </c>
      <c r="CT55" s="961">
        <f>IFERROR(IF(CT3=0,-(Inputs!$D$17*Inputs!$M$38),-CT54*Inputs!$D$21),0)</f>
        <v/>
      </c>
      <c r="CU55" s="961">
        <f>IFERROR(IF(CU3=0,-(Inputs!$D$17*Inputs!$M$38),-CU54*Inputs!$D$21),0)</f>
        <v/>
      </c>
      <c r="CV55" s="961">
        <f>IFERROR(IF(CV3=0,-(Inputs!$D$17*Inputs!$M$38),-CV54*Inputs!$D$21),0)</f>
        <v/>
      </c>
      <c r="CW55" s="961">
        <f>IFERROR(IF(CW3=0,-(Inputs!$D$17*Inputs!$M$38),-CW54*Inputs!$D$21),0)</f>
        <v/>
      </c>
      <c r="CX55" s="961">
        <f>IFERROR(IF(CX3=0,-(Inputs!$D$17*Inputs!$M$38),-CX54*Inputs!$D$21),0)</f>
        <v/>
      </c>
      <c r="CY55" s="961">
        <f>IFERROR(IF(CY3=0,-(Inputs!$D$17*Inputs!$M$38),-CY54*Inputs!$D$21),0)</f>
        <v/>
      </c>
      <c r="CZ55" s="961">
        <f>IFERROR(IF(CZ3=0,-(Inputs!$D$17*Inputs!$M$38),-CZ54*Inputs!$D$21),0)</f>
        <v/>
      </c>
      <c r="DA55" s="961">
        <f>IFERROR(IF(DA3=0,-(Inputs!$D$17*Inputs!$M$38),-DA54*Inputs!$D$21),0)</f>
        <v/>
      </c>
      <c r="DB55" s="961">
        <f>IFERROR(IF(DB3=0,-(Inputs!$D$17*Inputs!$M$38),-DB54*Inputs!$D$21),0)</f>
        <v/>
      </c>
      <c r="DC55" s="961">
        <f>IFERROR(IF(DC3=0,-(Inputs!$D$17*Inputs!$M$38),-DC54*Inputs!$D$21),0)</f>
        <v/>
      </c>
      <c r="DD55" s="961">
        <f>IFERROR(IF(DD3=0,-(Inputs!$D$17*Inputs!$M$38),-DD54*Inputs!$D$21),0)</f>
        <v/>
      </c>
      <c r="DE55" s="961">
        <f>IFERROR(IF(DE3=0,-(Inputs!$D$17*Inputs!$M$38),-DE54*Inputs!$D$21),0)</f>
        <v/>
      </c>
      <c r="DF55" s="961">
        <f>IFERROR(IF(DF3=0,-(Inputs!$D$17*Inputs!$M$38),-DF54*Inputs!$D$21),0)</f>
        <v/>
      </c>
      <c r="DG55" s="961">
        <f>IFERROR(IF(DG3=0,-(Inputs!$D$17*Inputs!$M$38),-DG54*Inputs!$D$21),0)</f>
        <v/>
      </c>
      <c r="DH55" s="961">
        <f>IFERROR(IF(DH3=0,-(Inputs!$D$17*Inputs!$M$38),-DH54*Inputs!$D$21),0)</f>
        <v/>
      </c>
      <c r="DI55" s="961">
        <f>IFERROR(IF(DI3=0,-(Inputs!$D$17*Inputs!$M$38),-DI54*Inputs!$D$21),0)</f>
        <v/>
      </c>
      <c r="DJ55" s="961">
        <f>IFERROR(IF(DJ3=0,-(Inputs!$D$17*Inputs!$M$38),-DJ54*Inputs!$D$21),0)</f>
        <v/>
      </c>
      <c r="DK55" s="961">
        <f>IFERROR(IF(DK3=0,-(Inputs!$D$17*Inputs!$M$38),-DK54*Inputs!$D$21),0)</f>
        <v/>
      </c>
      <c r="DL55" s="961">
        <f>IFERROR(IF(DL3=0,-(Inputs!$D$17*Inputs!$M$38),-DL54*Inputs!$D$21),0)</f>
        <v/>
      </c>
      <c r="DM55" s="961">
        <f>IFERROR(IF(DM3=0,-(Inputs!$D$17*Inputs!$M$38),-DM54*Inputs!$D$21),0)</f>
        <v/>
      </c>
      <c r="DN55" s="961">
        <f>IFERROR(IF(DN3=0,-(Inputs!$D$17*Inputs!$M$38),-DN54*Inputs!$D$21),0)</f>
        <v/>
      </c>
      <c r="DO55" s="961">
        <f>IFERROR(IF(DO3=0,-(Inputs!$D$17*Inputs!$M$38),-DO54*Inputs!$D$21),0)</f>
        <v/>
      </c>
      <c r="DP55" s="961">
        <f>IFERROR(IF(DP3=0,-(Inputs!$D$17*Inputs!$M$38),-DP54*Inputs!$D$21),0)</f>
        <v/>
      </c>
      <c r="DQ55" s="961">
        <f>IFERROR(IF(DQ3=0,-(Inputs!$D$17*Inputs!$M$38),-DQ54*Inputs!$D$21),0)</f>
        <v/>
      </c>
      <c r="DR55" s="961">
        <f>IFERROR(IF(DR3=0,-(Inputs!$D$17*Inputs!$M$38),-DR54*Inputs!$D$21),0)</f>
        <v/>
      </c>
      <c r="DS55" s="961">
        <f>IFERROR(IF(DS3=0,-(Inputs!$D$17*Inputs!$M$38),-DS54*Inputs!$D$21),0)</f>
        <v/>
      </c>
      <c r="DT55" s="961">
        <f>IFERROR(IF(DT3=0,-(Inputs!$D$17*Inputs!$M$38),-DT54*Inputs!$D$21),0)</f>
        <v/>
      </c>
      <c r="DU55" s="961">
        <f>IFERROR(IF(DU3=0,-(Inputs!$D$17*Inputs!$M$38),-DU54*Inputs!$D$21),0)</f>
        <v/>
      </c>
      <c r="DV55" s="961">
        <f>IFERROR(IF(DV3=0,-(Inputs!$D$17*Inputs!$M$38),-DV54*Inputs!$D$21),0)</f>
        <v/>
      </c>
      <c r="DW55" s="961">
        <f>IFERROR(IF(DW3=0,-(Inputs!$D$17*Inputs!$M$38),-DW54*Inputs!$D$21),0)</f>
        <v/>
      </c>
      <c r="DX55" s="961">
        <f>IFERROR(IF(DX3=0,-(Inputs!$D$17*Inputs!$M$38),-DX54*Inputs!$D$21),0)</f>
        <v/>
      </c>
      <c r="DY55" s="961">
        <f>IFERROR(IF(DY3=0,-(Inputs!$D$17*Inputs!$M$38),-DY54*Inputs!$D$21),0)</f>
        <v/>
      </c>
      <c r="DZ55" s="961">
        <f>IFERROR(IF(DZ3=0,-(Inputs!$D$17*Inputs!$M$38),-DZ54*Inputs!$D$21),0)</f>
        <v/>
      </c>
      <c r="EA55" s="961">
        <f>IFERROR(IF(EA3=0,-(Inputs!$D$17*Inputs!$M$38),-EA54*Inputs!$D$21),0)</f>
        <v/>
      </c>
      <c r="EB55" s="961">
        <f>IFERROR(IF(EB3=0,-(Inputs!$D$17*Inputs!$M$38),-EB54*Inputs!$D$21),0)</f>
        <v/>
      </c>
      <c r="EC55" s="961">
        <f>IFERROR(IF(EC3=0,-(Inputs!$D$17*Inputs!$M$38),-EC54*Inputs!$D$21),0)</f>
        <v/>
      </c>
      <c r="ED55" s="961">
        <f>IFERROR(IF(ED3=0,-(Inputs!$D$17*Inputs!$M$38),-ED54*Inputs!$D$21),0)</f>
        <v/>
      </c>
      <c r="EE55" s="961">
        <f>IFERROR(IF(EE3=0,-(Inputs!$D$17*Inputs!$M$38),-EE54*Inputs!$D$21),0)</f>
        <v/>
      </c>
      <c r="EF55" s="961">
        <f>IFERROR(IF(EF3=0,-(Inputs!$D$17*Inputs!$M$38),-EF54*Inputs!$D$21),0)</f>
        <v/>
      </c>
      <c r="EG55" s="961">
        <f>IFERROR(IF(EG3=0,-(Inputs!$D$17*Inputs!$M$38),-EG54*Inputs!$D$21),0)</f>
        <v/>
      </c>
      <c r="EH55" s="961">
        <f>IFERROR(IF(EH3=0,-(Inputs!$D$17*Inputs!$M$38),-EH54*Inputs!$D$21),0)</f>
        <v/>
      </c>
      <c r="EI55" s="961">
        <f>IFERROR(IF(EI3=0,-(Inputs!$D$17*Inputs!$M$38),-EI54*Inputs!$D$21),0)</f>
        <v/>
      </c>
      <c r="EJ55" s="961">
        <f>IFERROR(IF(EJ3=0,-(Inputs!$D$17*Inputs!$M$38),-EJ54*Inputs!$D$21),0)</f>
        <v/>
      </c>
      <c r="EK55" s="961">
        <f>IFERROR(IF(EK3=0,-(Inputs!$D$17*Inputs!$M$38),-EK54*Inputs!$D$21),0)</f>
        <v/>
      </c>
      <c r="EL55" s="961">
        <f>IFERROR(IF(EL3=0,-(Inputs!$D$17*Inputs!$M$38),-EL54*Inputs!$D$21),0)</f>
        <v/>
      </c>
      <c r="EM55" s="961">
        <f>IFERROR(IF(EM3=0,-(Inputs!$D$17*Inputs!$M$38),-EM54*Inputs!$D$21),0)</f>
        <v/>
      </c>
      <c r="EN55" s="961">
        <f>IFERROR(IF(EN3=0,-(Inputs!$D$17*Inputs!$M$38),-EN54*Inputs!$D$21),0)</f>
        <v/>
      </c>
      <c r="EO55" s="961">
        <f>IFERROR(IF(EO3=0,-(Inputs!$D$17*Inputs!$M$38),-EO54*Inputs!$D$21),0)</f>
        <v/>
      </c>
      <c r="EP55" s="961">
        <f>IFERROR(IF(EP3=0,-(Inputs!$D$17*Inputs!$M$38),-EP54*Inputs!$D$21),0)</f>
        <v/>
      </c>
      <c r="EQ55" s="961">
        <f>IFERROR(IF(EQ3=0,-(Inputs!$D$17*Inputs!$M$38),-EQ54*Inputs!$D$21),0)</f>
        <v/>
      </c>
      <c r="ER55" s="961">
        <f>IFERROR(IF(ER3=0,-(Inputs!$D$17*Inputs!$M$38),-ER54*Inputs!$D$21),0)</f>
        <v/>
      </c>
      <c r="ES55" s="961">
        <f>IFERROR(IF(ES3=0,-(Inputs!$D$17*Inputs!$M$38),-ES54*Inputs!$D$21),0)</f>
        <v/>
      </c>
      <c r="ET55" s="961">
        <f>IFERROR(IF(ET3=0,-(Inputs!$D$17*Inputs!$M$38),-ET54*Inputs!$D$21),0)</f>
        <v/>
      </c>
      <c r="EU55" s="961">
        <f>IFERROR(IF(EU3=0,-(Inputs!$D$17*Inputs!$M$38),-EU54*Inputs!$D$21),0)</f>
        <v/>
      </c>
      <c r="EV55" s="961">
        <f>IFERROR(IF(EV3=0,-(Inputs!$D$17*Inputs!$M$38),-EV54*Inputs!$D$21),0)</f>
        <v/>
      </c>
    </row>
    <row r="56" ht="15.75" customHeight="1" s="546">
      <c r="C56" s="973">
        <f>R56</f>
        <v/>
      </c>
      <c r="D56" s="973" t="n"/>
      <c r="E56" s="983" t="n"/>
      <c r="F56" s="975">
        <f>SUMIFS($T56:$EV56,$T$2:$EV$2,F$2)</f>
        <v/>
      </c>
      <c r="G56" s="975">
        <f>SUMIFS($T56:$EV56,$T$2:$EV$2,G$2)</f>
        <v/>
      </c>
      <c r="H56" s="975">
        <f>SUMIFS($T56:$EV56,$T$2:$EV$2,H$2)</f>
        <v/>
      </c>
      <c r="I56" s="975">
        <f>SUMIFS($T56:$EV56,$T$2:$EV$2,I$2)</f>
        <v/>
      </c>
      <c r="J56" s="975">
        <f>SUMIFS($T56:$EV56,$T$2:$EV$2,J$2)</f>
        <v/>
      </c>
      <c r="K56" s="975">
        <f>SUMIFS($T56:$EV56,$T$2:$EV$2,K$2)</f>
        <v/>
      </c>
      <c r="L56" s="975">
        <f>SUMIFS($T56:$EV56,$T$2:$EV$2,L$2)</f>
        <v/>
      </c>
      <c r="M56" s="975">
        <f>SUMIFS($T56:$EV56,$T$2:$EV$2,M$2)</f>
        <v/>
      </c>
      <c r="N56" s="975">
        <f>SUMIFS($T56:$EV56,$T$2:$EV$2,N$2)</f>
        <v/>
      </c>
      <c r="O56" s="975">
        <f>SUMIFS($T56:$EV56,$T$2:$EV$2,O$2)</f>
        <v/>
      </c>
      <c r="P56" s="975">
        <f>SUMIFS($T56:$EV56,$T$2:$EV$2,P$2)</f>
        <v/>
      </c>
      <c r="R56" s="759" t="inlineStr">
        <is>
          <t>NCF Before Debt Service</t>
        </is>
      </c>
      <c r="T56" s="975">
        <f>IFERROR(IF(T3&gt;Hold*12,0,T49),0)</f>
        <v/>
      </c>
      <c r="U56" s="975">
        <f>IFERROR(IF(U3&gt;Hold*12,0,U49),0)</f>
        <v/>
      </c>
      <c r="V56" s="975">
        <f>IFERROR(IF(V3&gt;Hold*12,0,V49),0)</f>
        <v/>
      </c>
      <c r="W56" s="975">
        <f>IFERROR(IF(W3&gt;Hold*12,0,W49),0)</f>
        <v/>
      </c>
      <c r="X56" s="975">
        <f>IFERROR(IF(X3&gt;Hold*12,0,X49),0)</f>
        <v/>
      </c>
      <c r="Y56" s="975">
        <f>IFERROR(IF(Y3&gt;Hold*12,0,Y49),0)</f>
        <v/>
      </c>
      <c r="Z56" s="975">
        <f>IFERROR(IF(Z3&gt;Hold*12,0,Z49),0)</f>
        <v/>
      </c>
      <c r="AA56" s="975">
        <f>IFERROR(IF(AA3&gt;Hold*12,0,AA49),0)</f>
        <v/>
      </c>
      <c r="AB56" s="975">
        <f>IFERROR(IF(AB3&gt;Hold*12,0,AB49),0)</f>
        <v/>
      </c>
      <c r="AC56" s="975">
        <f>IFERROR(IF(AC3&gt;Hold*12,0,AC49),0)</f>
        <v/>
      </c>
      <c r="AD56" s="975">
        <f>IFERROR(IF(AD3&gt;Hold*12,0,AD49),0)</f>
        <v/>
      </c>
      <c r="AE56" s="975">
        <f>IFERROR(IF(AE3&gt;Hold*12,0,AE49),0)</f>
        <v/>
      </c>
      <c r="AF56" s="975">
        <f>IFERROR(IF(AF3&gt;Hold*12,0,AF49),0)</f>
        <v/>
      </c>
      <c r="AG56" s="975">
        <f>IFERROR(IF(AG3&gt;Hold*12,0,AG49),0)</f>
        <v/>
      </c>
      <c r="AH56" s="975">
        <f>IFERROR(IF(AH3&gt;Hold*12,0,AH49),0)</f>
        <v/>
      </c>
      <c r="AI56" s="975">
        <f>IFERROR(IF(AI3&gt;Hold*12,0,AI49),0)</f>
        <v/>
      </c>
      <c r="AJ56" s="975">
        <f>IFERROR(IF(AJ3&gt;Hold*12,0,AJ49),0)</f>
        <v/>
      </c>
      <c r="AK56" s="975">
        <f>IFERROR(IF(AK3&gt;Hold*12,0,AK49),0)</f>
        <v/>
      </c>
      <c r="AL56" s="975">
        <f>IFERROR(IF(AL3&gt;Hold*12,0,AL49),0)</f>
        <v/>
      </c>
      <c r="AM56" s="975">
        <f>IFERROR(IF(AM3&gt;Hold*12,0,AM49),0)</f>
        <v/>
      </c>
      <c r="AN56" s="975">
        <f>IFERROR(IF(AN3&gt;Hold*12,0,AN49),0)</f>
        <v/>
      </c>
      <c r="AO56" s="975">
        <f>IFERROR(IF(AO3&gt;Hold*12,0,AO49),0)</f>
        <v/>
      </c>
      <c r="AP56" s="975">
        <f>IFERROR(IF(AP3&gt;Hold*12,0,AP49),0)</f>
        <v/>
      </c>
      <c r="AQ56" s="975">
        <f>IFERROR(IF(AQ3&gt;Hold*12,0,AQ49),0)</f>
        <v/>
      </c>
      <c r="AR56" s="975">
        <f>IFERROR(IF(AR3&gt;Hold*12,0,AR49),0)</f>
        <v/>
      </c>
      <c r="AS56" s="975">
        <f>IFERROR(IF(AS3&gt;Hold*12,0,AS49),0)</f>
        <v/>
      </c>
      <c r="AT56" s="975">
        <f>IFERROR(IF(AT3&gt;Hold*12,0,AT49),0)</f>
        <v/>
      </c>
      <c r="AU56" s="975">
        <f>IFERROR(IF(AU3&gt;Hold*12,0,AU49),0)</f>
        <v/>
      </c>
      <c r="AV56" s="975">
        <f>IFERROR(IF(AV3&gt;Hold*12,0,AV49),0)</f>
        <v/>
      </c>
      <c r="AW56" s="975">
        <f>IFERROR(IF(AW3&gt;Hold*12,0,AW49),0)</f>
        <v/>
      </c>
      <c r="AX56" s="975">
        <f>IFERROR(IF(AX3&gt;Hold*12,0,AX49),0)</f>
        <v/>
      </c>
      <c r="AY56" s="975">
        <f>IFERROR(IF(AY3&gt;Hold*12,0,AY49),0)</f>
        <v/>
      </c>
      <c r="AZ56" s="975">
        <f>IFERROR(IF(AZ3&gt;Hold*12,0,AZ49),0)</f>
        <v/>
      </c>
      <c r="BA56" s="975">
        <f>IFERROR(IF(BA3&gt;Hold*12,0,BA49),0)</f>
        <v/>
      </c>
      <c r="BB56" s="975">
        <f>IFERROR(IF(BB3&gt;Hold*12,0,BB49),0)</f>
        <v/>
      </c>
      <c r="BC56" s="975">
        <f>IFERROR(IF(BC3&gt;Hold*12,0,BC49),0)</f>
        <v/>
      </c>
      <c r="BD56" s="975">
        <f>IFERROR(IF(BD3&gt;Hold*12,0,BD49),0)</f>
        <v/>
      </c>
      <c r="BE56" s="975">
        <f>IFERROR(IF(BE3&gt;Hold*12,0,BE49),0)</f>
        <v/>
      </c>
      <c r="BF56" s="975">
        <f>IFERROR(IF(BF3&gt;Hold*12,0,BF49),0)</f>
        <v/>
      </c>
      <c r="BG56" s="975">
        <f>IFERROR(IF(BG3&gt;Hold*12,0,BG49),0)</f>
        <v/>
      </c>
      <c r="BH56" s="975">
        <f>IFERROR(IF(BH3&gt;Hold*12,0,BH49),0)</f>
        <v/>
      </c>
      <c r="BI56" s="975">
        <f>IFERROR(IF(BI3&gt;Hold*12,0,BI49),0)</f>
        <v/>
      </c>
      <c r="BJ56" s="975">
        <f>IFERROR(IF(BJ3&gt;Hold*12,0,BJ49),0)</f>
        <v/>
      </c>
      <c r="BK56" s="975">
        <f>IFERROR(IF(BK3&gt;Hold*12,0,BK49),0)</f>
        <v/>
      </c>
      <c r="BL56" s="975">
        <f>IFERROR(IF(BL3&gt;Hold*12,0,BL49),0)</f>
        <v/>
      </c>
      <c r="BM56" s="975">
        <f>IFERROR(IF(BM3&gt;Hold*12,0,BM49),0)</f>
        <v/>
      </c>
      <c r="BN56" s="975">
        <f>IFERROR(IF(BN3&gt;Hold*12,0,BN49),0)</f>
        <v/>
      </c>
      <c r="BO56" s="975">
        <f>IFERROR(IF(BO3&gt;Hold*12,0,BO49),0)</f>
        <v/>
      </c>
      <c r="BP56" s="975">
        <f>IFERROR(IF(BP3&gt;Hold*12,0,BP49),0)</f>
        <v/>
      </c>
      <c r="BQ56" s="975">
        <f>IFERROR(IF(BQ3&gt;Hold*12,0,BQ49),0)</f>
        <v/>
      </c>
      <c r="BR56" s="975">
        <f>IFERROR(IF(BR3&gt;Hold*12,0,BR49),0)</f>
        <v/>
      </c>
      <c r="BS56" s="975">
        <f>IFERROR(IF(BS3&gt;Hold*12,0,BS49),0)</f>
        <v/>
      </c>
      <c r="BT56" s="975">
        <f>IFERROR(IF(BT3&gt;Hold*12,0,BT49),0)</f>
        <v/>
      </c>
      <c r="BU56" s="975">
        <f>IFERROR(IF(BU3&gt;Hold*12,0,BU49),0)</f>
        <v/>
      </c>
      <c r="BV56" s="975">
        <f>IFERROR(IF(BV3&gt;Hold*12,0,BV49),0)</f>
        <v/>
      </c>
      <c r="BW56" s="975">
        <f>IFERROR(IF(BW3&gt;Hold*12,0,BW49),0)</f>
        <v/>
      </c>
      <c r="BX56" s="975">
        <f>IFERROR(IF(BX3&gt;Hold*12,0,BX49),0)</f>
        <v/>
      </c>
      <c r="BY56" s="975">
        <f>IFERROR(IF(BY3&gt;Hold*12,0,BY49),0)</f>
        <v/>
      </c>
      <c r="BZ56" s="975">
        <f>IFERROR(IF(BZ3&gt;Hold*12,0,BZ49),0)</f>
        <v/>
      </c>
      <c r="CA56" s="975">
        <f>IFERROR(IF(CA3&gt;Hold*12,0,CA49),0)</f>
        <v/>
      </c>
      <c r="CB56" s="975">
        <f>IFERROR(IF(CB3&gt;Hold*12,0,CB49),0)</f>
        <v/>
      </c>
      <c r="CC56" s="975">
        <f>IFERROR(IF(CC3&gt;Hold*12,0,CC49),0)</f>
        <v/>
      </c>
      <c r="CD56" s="975">
        <f>IFERROR(IF(CD3&gt;Hold*12,0,CD49),0)</f>
        <v/>
      </c>
      <c r="CE56" s="975">
        <f>IFERROR(IF(CE3&gt;Hold*12,0,CE49),0)</f>
        <v/>
      </c>
      <c r="CF56" s="975">
        <f>IFERROR(IF(CF3&gt;Hold*12,0,CF49),0)</f>
        <v/>
      </c>
      <c r="CG56" s="975">
        <f>IFERROR(IF(CG3&gt;Hold*12,0,CG49),0)</f>
        <v/>
      </c>
      <c r="CH56" s="975">
        <f>IFERROR(IF(CH3&gt;Hold*12,0,CH49),0)</f>
        <v/>
      </c>
      <c r="CI56" s="975">
        <f>IFERROR(IF(CI3&gt;Hold*12,0,CI49),0)</f>
        <v/>
      </c>
      <c r="CJ56" s="975">
        <f>IFERROR(IF(CJ3&gt;Hold*12,0,CJ49),0)</f>
        <v/>
      </c>
      <c r="CK56" s="975">
        <f>IFERROR(IF(CK3&gt;Hold*12,0,CK49),0)</f>
        <v/>
      </c>
      <c r="CL56" s="975">
        <f>IFERROR(IF(CL3&gt;Hold*12,0,CL49),0)</f>
        <v/>
      </c>
      <c r="CM56" s="975">
        <f>IFERROR(IF(CM3&gt;Hold*12,0,CM49),0)</f>
        <v/>
      </c>
      <c r="CN56" s="975">
        <f>IFERROR(IF(CN3&gt;Hold*12,0,CN49),0)</f>
        <v/>
      </c>
      <c r="CO56" s="975">
        <f>IFERROR(IF(CO3&gt;Hold*12,0,CO49),0)</f>
        <v/>
      </c>
      <c r="CP56" s="975">
        <f>IFERROR(IF(CP3&gt;Hold*12,0,CP49),0)</f>
        <v/>
      </c>
      <c r="CQ56" s="975">
        <f>IFERROR(IF(CQ3&gt;Hold*12,0,CQ49),0)</f>
        <v/>
      </c>
      <c r="CR56" s="975">
        <f>IFERROR(IF(CR3&gt;Hold*12,0,CR49),0)</f>
        <v/>
      </c>
      <c r="CS56" s="975">
        <f>IFERROR(IF(CS3&gt;Hold*12,0,CS49),0)</f>
        <v/>
      </c>
      <c r="CT56" s="975">
        <f>IFERROR(IF(CT3&gt;Hold*12,0,CT49),0)</f>
        <v/>
      </c>
      <c r="CU56" s="975">
        <f>IFERROR(IF(CU3&gt;Hold*12,0,CU49),0)</f>
        <v/>
      </c>
      <c r="CV56" s="975">
        <f>IFERROR(IF(CV3&gt;Hold*12,0,CV49),0)</f>
        <v/>
      </c>
      <c r="CW56" s="975">
        <f>IFERROR(IF(CW3&gt;Hold*12,0,CW49),0)</f>
        <v/>
      </c>
      <c r="CX56" s="975">
        <f>IFERROR(IF(CX3&gt;Hold*12,0,CX49),0)</f>
        <v/>
      </c>
      <c r="CY56" s="975">
        <f>IFERROR(IF(CY3&gt;Hold*12,0,CY49),0)</f>
        <v/>
      </c>
      <c r="CZ56" s="975">
        <f>IFERROR(IF(CZ3&gt;Hold*12,0,CZ49),0)</f>
        <v/>
      </c>
      <c r="DA56" s="975">
        <f>IFERROR(IF(DA3&gt;Hold*12,0,DA49),0)</f>
        <v/>
      </c>
      <c r="DB56" s="975">
        <f>IFERROR(IF(DB3&gt;Hold*12,0,DB49),0)</f>
        <v/>
      </c>
      <c r="DC56" s="975">
        <f>IFERROR(IF(DC3&gt;Hold*12,0,DC49),0)</f>
        <v/>
      </c>
      <c r="DD56" s="975">
        <f>IFERROR(IF(DD3&gt;Hold*12,0,DD49),0)</f>
        <v/>
      </c>
      <c r="DE56" s="975">
        <f>IFERROR(IF(DE3&gt;Hold*12,0,DE49),0)</f>
        <v/>
      </c>
      <c r="DF56" s="975">
        <f>IFERROR(IF(DF3&gt;Hold*12,0,DF49),0)</f>
        <v/>
      </c>
      <c r="DG56" s="975">
        <f>IFERROR(IF(DG3&gt;Hold*12,0,DG49),0)</f>
        <v/>
      </c>
      <c r="DH56" s="975">
        <f>IFERROR(IF(DH3&gt;Hold*12,0,DH49),0)</f>
        <v/>
      </c>
      <c r="DI56" s="975">
        <f>IFERROR(IF(DI3&gt;Hold*12,0,DI49),0)</f>
        <v/>
      </c>
      <c r="DJ56" s="975">
        <f>IFERROR(IF(DJ3&gt;Hold*12,0,DJ49),0)</f>
        <v/>
      </c>
      <c r="DK56" s="975">
        <f>IFERROR(IF(DK3&gt;Hold*12,0,DK49),0)</f>
        <v/>
      </c>
      <c r="DL56" s="975">
        <f>IFERROR(IF(DL3&gt;Hold*12,0,DL49),0)</f>
        <v/>
      </c>
      <c r="DM56" s="975">
        <f>IFERROR(IF(DM3&gt;Hold*12,0,DM49),0)</f>
        <v/>
      </c>
      <c r="DN56" s="975">
        <f>IFERROR(IF(DN3&gt;Hold*12,0,DN49),0)</f>
        <v/>
      </c>
      <c r="DO56" s="975">
        <f>IFERROR(IF(DO3&gt;Hold*12,0,DO49),0)</f>
        <v/>
      </c>
      <c r="DP56" s="975">
        <f>IFERROR(IF(DP3&gt;Hold*12,0,DP49),0)</f>
        <v/>
      </c>
      <c r="DQ56" s="975">
        <f>IFERROR(IF(DQ3&gt;Hold*12,0,DQ49),0)</f>
        <v/>
      </c>
      <c r="DR56" s="975">
        <f>IFERROR(IF(DR3&gt;Hold*12,0,DR49),0)</f>
        <v/>
      </c>
      <c r="DS56" s="975">
        <f>IFERROR(IF(DS3&gt;Hold*12,0,DS49),0)</f>
        <v/>
      </c>
      <c r="DT56" s="975">
        <f>IFERROR(IF(DT3&gt;Hold*12,0,DT49),0)</f>
        <v/>
      </c>
      <c r="DU56" s="975">
        <f>IFERROR(IF(DU3&gt;Hold*12,0,DU49),0)</f>
        <v/>
      </c>
      <c r="DV56" s="975">
        <f>IFERROR(IF(DV3&gt;Hold*12,0,DV49),0)</f>
        <v/>
      </c>
      <c r="DW56" s="975">
        <f>IFERROR(IF(DW3&gt;Hold*12,0,DW49),0)</f>
        <v/>
      </c>
      <c r="DX56" s="975">
        <f>IFERROR(IF(DX3&gt;Hold*12,0,DX49),0)</f>
        <v/>
      </c>
      <c r="DY56" s="975">
        <f>IFERROR(IF(DY3&gt;Hold*12,0,DY49),0)</f>
        <v/>
      </c>
      <c r="DZ56" s="975">
        <f>IFERROR(IF(DZ3&gt;Hold*12,0,DZ49),0)</f>
        <v/>
      </c>
      <c r="EA56" s="975">
        <f>IFERROR(IF(EA3&gt;Hold*12,0,EA49),0)</f>
        <v/>
      </c>
      <c r="EB56" s="975">
        <f>IFERROR(IF(EB3&gt;Hold*12,0,EB49),0)</f>
        <v/>
      </c>
      <c r="EC56" s="975">
        <f>IFERROR(IF(EC3&gt;Hold*12,0,EC49),0)</f>
        <v/>
      </c>
      <c r="ED56" s="975">
        <f>IFERROR(IF(ED3&gt;Hold*12,0,ED49),0)</f>
        <v/>
      </c>
      <c r="EE56" s="975">
        <f>IFERROR(IF(EE3&gt;Hold*12,0,EE49),0)</f>
        <v/>
      </c>
      <c r="EF56" s="975">
        <f>IFERROR(IF(EF3&gt;Hold*12,0,EF49),0)</f>
        <v/>
      </c>
      <c r="EG56" s="975">
        <f>IFERROR(IF(EG3&gt;Hold*12,0,EG49),0)</f>
        <v/>
      </c>
      <c r="EH56" s="975">
        <f>IFERROR(IF(EH3&gt;Hold*12,0,EH49),0)</f>
        <v/>
      </c>
      <c r="EI56" s="975">
        <f>IFERROR(IF(EI3&gt;Hold*12,0,EI49),0)</f>
        <v/>
      </c>
      <c r="EJ56" s="975">
        <f>IFERROR(IF(EJ3&gt;Hold*12,0,EJ49),0)</f>
        <v/>
      </c>
      <c r="EK56" s="975">
        <f>IFERROR(IF(EK3&gt;Hold*12,0,EK49),0)</f>
        <v/>
      </c>
      <c r="EL56" s="975">
        <f>IFERROR(IF(EL3&gt;Hold*12,0,EL49),0)</f>
        <v/>
      </c>
      <c r="EM56" s="975">
        <f>IFERROR(IF(EM3&gt;Hold*12,0,EM49),0)</f>
        <v/>
      </c>
      <c r="EN56" s="975">
        <f>IFERROR(IF(EN3&gt;Hold*12,0,EN49),0)</f>
        <v/>
      </c>
      <c r="EO56" s="975">
        <f>IFERROR(IF(EO3&gt;Hold*12,0,EO49),0)</f>
        <v/>
      </c>
      <c r="EP56" s="975">
        <f>IFERROR(IF(EP3&gt;Hold*12,0,EP49),0)</f>
        <v/>
      </c>
      <c r="EQ56" s="975">
        <f>IFERROR(IF(EQ3&gt;Hold*12,0,EQ49),0)</f>
        <v/>
      </c>
      <c r="ER56" s="975">
        <f>IFERROR(IF(ER3&gt;Hold*12,0,ER49),0)</f>
        <v/>
      </c>
      <c r="ES56" s="975">
        <f>IFERROR(IF(ES3&gt;Hold*12,0,ES49),0)</f>
        <v/>
      </c>
      <c r="ET56" s="975">
        <f>IFERROR(IF(ET3&gt;Hold*12,0,ET49),0)</f>
        <v/>
      </c>
      <c r="EU56" s="975">
        <f>IFERROR(IF(EU3&gt;Hold*12,0,EU49),0)</f>
        <v/>
      </c>
      <c r="EV56" s="975">
        <f>IFERROR(IF(EV3&gt;Hold*12,0,EV49),0)</f>
        <v/>
      </c>
    </row>
    <row r="57" ht="15.75" customHeight="1" s="546">
      <c r="C57" s="940">
        <f>R57</f>
        <v/>
      </c>
      <c r="E57" s="982" t="n"/>
      <c r="F57" s="979">
        <f>SUMIFS($T57:$EV57,$T$2:$EV$2,F$2)</f>
        <v/>
      </c>
      <c r="G57" s="979">
        <f>SUMIFS($T57:$EV57,$T$2:$EV$2,G$2)</f>
        <v/>
      </c>
      <c r="H57" s="979">
        <f>SUMIFS($T57:$EV57,$T$2:$EV$2,H$2)</f>
        <v/>
      </c>
      <c r="I57" s="979">
        <f>SUMIFS($T57:$EV57,$T$2:$EV$2,I$2)</f>
        <v/>
      </c>
      <c r="J57" s="979">
        <f>SUMIFS($T57:$EV57,$T$2:$EV$2,J$2)</f>
        <v/>
      </c>
      <c r="K57" s="979">
        <f>SUMIFS($T57:$EV57,$T$2:$EV$2,K$2)</f>
        <v/>
      </c>
      <c r="L57" s="979">
        <f>SUMIFS($T57:$EV57,$T$2:$EV$2,L$2)</f>
        <v/>
      </c>
      <c r="M57" s="979">
        <f>SUMIFS($T57:$EV57,$T$2:$EV$2,M$2)</f>
        <v/>
      </c>
      <c r="N57" s="979">
        <f>SUMIFS($T57:$EV57,$T$2:$EV$2,N$2)</f>
        <v/>
      </c>
      <c r="O57" s="979">
        <f>SUMIFS($T57:$EV57,$T$2:$EV$2,O$2)</f>
        <v/>
      </c>
      <c r="P57" s="979">
        <f>SUMIFS($T57:$EV57,$T$2:$EV$2,P$2)</f>
        <v/>
      </c>
      <c r="R57" s="940" t="inlineStr">
        <is>
          <t>Unlevered Cash Flow</t>
        </is>
      </c>
      <c r="T57" s="979">
        <f>SUM(T54:T56)</f>
        <v/>
      </c>
      <c r="U57" s="979">
        <f>SUM(U54:U56)</f>
        <v/>
      </c>
      <c r="V57" s="979">
        <f>SUM(V54:V56)</f>
        <v/>
      </c>
      <c r="W57" s="979">
        <f>SUM(W54:W56)</f>
        <v/>
      </c>
      <c r="X57" s="979">
        <f>SUM(X54:X56)</f>
        <v/>
      </c>
      <c r="Y57" s="979">
        <f>SUM(Y54:Y56)</f>
        <v/>
      </c>
      <c r="Z57" s="979">
        <f>SUM(Z54:Z56)</f>
        <v/>
      </c>
      <c r="AA57" s="979">
        <f>SUM(AA54:AA56)</f>
        <v/>
      </c>
      <c r="AB57" s="979">
        <f>SUM(AB54:AB56)</f>
        <v/>
      </c>
      <c r="AC57" s="979">
        <f>SUM(AC54:AC56)</f>
        <v/>
      </c>
      <c r="AD57" s="979">
        <f>SUM(AD54:AD56)</f>
        <v/>
      </c>
      <c r="AE57" s="979">
        <f>SUM(AE54:AE56)</f>
        <v/>
      </c>
      <c r="AF57" s="979">
        <f>SUM(AF54:AF56)</f>
        <v/>
      </c>
      <c r="AG57" s="979">
        <f>SUM(AG54:AG56)</f>
        <v/>
      </c>
      <c r="AH57" s="979">
        <f>SUM(AH54:AH56)</f>
        <v/>
      </c>
      <c r="AI57" s="979">
        <f>SUM(AI54:AI56)</f>
        <v/>
      </c>
      <c r="AJ57" s="979">
        <f>SUM(AJ54:AJ56)</f>
        <v/>
      </c>
      <c r="AK57" s="979">
        <f>SUM(AK54:AK56)</f>
        <v/>
      </c>
      <c r="AL57" s="979">
        <f>SUM(AL54:AL56)</f>
        <v/>
      </c>
      <c r="AM57" s="979">
        <f>SUM(AM54:AM56)</f>
        <v/>
      </c>
      <c r="AN57" s="979">
        <f>SUM(AN54:AN56)</f>
        <v/>
      </c>
      <c r="AO57" s="979">
        <f>SUM(AO54:AO56)</f>
        <v/>
      </c>
      <c r="AP57" s="979">
        <f>SUM(AP54:AP56)</f>
        <v/>
      </c>
      <c r="AQ57" s="979">
        <f>SUM(AQ54:AQ56)</f>
        <v/>
      </c>
      <c r="AR57" s="979">
        <f>SUM(AR54:AR56)</f>
        <v/>
      </c>
      <c r="AS57" s="979">
        <f>SUM(AS54:AS56)</f>
        <v/>
      </c>
      <c r="AT57" s="979">
        <f>SUM(AT54:AT56)</f>
        <v/>
      </c>
      <c r="AU57" s="979">
        <f>SUM(AU54:AU56)</f>
        <v/>
      </c>
      <c r="AV57" s="979">
        <f>SUM(AV54:AV56)</f>
        <v/>
      </c>
      <c r="AW57" s="979">
        <f>SUM(AW54:AW56)</f>
        <v/>
      </c>
      <c r="AX57" s="979">
        <f>SUM(AX54:AX56)</f>
        <v/>
      </c>
      <c r="AY57" s="979">
        <f>SUM(AY54:AY56)</f>
        <v/>
      </c>
      <c r="AZ57" s="979">
        <f>SUM(AZ54:AZ56)</f>
        <v/>
      </c>
      <c r="BA57" s="979">
        <f>SUM(BA54:BA56)</f>
        <v/>
      </c>
      <c r="BB57" s="979">
        <f>SUM(BB54:BB56)</f>
        <v/>
      </c>
      <c r="BC57" s="979">
        <f>SUM(BC54:BC56)</f>
        <v/>
      </c>
      <c r="BD57" s="979">
        <f>SUM(BD54:BD56)</f>
        <v/>
      </c>
      <c r="BE57" s="979">
        <f>SUM(BE54:BE56)</f>
        <v/>
      </c>
      <c r="BF57" s="979">
        <f>SUM(BF54:BF56)</f>
        <v/>
      </c>
      <c r="BG57" s="979">
        <f>SUM(BG54:BG56)</f>
        <v/>
      </c>
      <c r="BH57" s="979">
        <f>SUM(BH54:BH56)</f>
        <v/>
      </c>
      <c r="BI57" s="979">
        <f>SUM(BI54:BI56)</f>
        <v/>
      </c>
      <c r="BJ57" s="979">
        <f>SUM(BJ54:BJ56)</f>
        <v/>
      </c>
      <c r="BK57" s="979">
        <f>SUM(BK54:BK56)</f>
        <v/>
      </c>
      <c r="BL57" s="979">
        <f>SUM(BL54:BL56)</f>
        <v/>
      </c>
      <c r="BM57" s="979">
        <f>SUM(BM54:BM56)</f>
        <v/>
      </c>
      <c r="BN57" s="979">
        <f>SUM(BN54:BN56)</f>
        <v/>
      </c>
      <c r="BO57" s="979">
        <f>SUM(BO54:BO56)</f>
        <v/>
      </c>
      <c r="BP57" s="979">
        <f>SUM(BP54:BP56)</f>
        <v/>
      </c>
      <c r="BQ57" s="979">
        <f>SUM(BQ54:BQ56)</f>
        <v/>
      </c>
      <c r="BR57" s="979">
        <f>SUM(BR54:BR56)</f>
        <v/>
      </c>
      <c r="BS57" s="979">
        <f>SUM(BS54:BS56)</f>
        <v/>
      </c>
      <c r="BT57" s="979">
        <f>SUM(BT54:BT56)</f>
        <v/>
      </c>
      <c r="BU57" s="979">
        <f>SUM(BU54:BU56)</f>
        <v/>
      </c>
      <c r="BV57" s="979">
        <f>SUM(BV54:BV56)</f>
        <v/>
      </c>
      <c r="BW57" s="979">
        <f>SUM(BW54:BW56)</f>
        <v/>
      </c>
      <c r="BX57" s="979">
        <f>SUM(BX54:BX56)</f>
        <v/>
      </c>
      <c r="BY57" s="979">
        <f>SUM(BY54:BY56)</f>
        <v/>
      </c>
      <c r="BZ57" s="979">
        <f>SUM(BZ54:BZ56)</f>
        <v/>
      </c>
      <c r="CA57" s="979">
        <f>SUM(CA54:CA56)</f>
        <v/>
      </c>
      <c r="CB57" s="979">
        <f>SUM(CB54:CB56)</f>
        <v/>
      </c>
      <c r="CC57" s="979">
        <f>SUM(CC54:CC56)</f>
        <v/>
      </c>
      <c r="CD57" s="979">
        <f>SUM(CD54:CD56)</f>
        <v/>
      </c>
      <c r="CE57" s="979">
        <f>SUM(CE54:CE56)</f>
        <v/>
      </c>
      <c r="CF57" s="979">
        <f>SUM(CF54:CF56)</f>
        <v/>
      </c>
      <c r="CG57" s="979">
        <f>SUM(CG54:CG56)</f>
        <v/>
      </c>
      <c r="CH57" s="979">
        <f>SUM(CH54:CH56)</f>
        <v/>
      </c>
      <c r="CI57" s="979">
        <f>SUM(CI54:CI56)</f>
        <v/>
      </c>
      <c r="CJ57" s="979">
        <f>SUM(CJ54:CJ56)</f>
        <v/>
      </c>
      <c r="CK57" s="979">
        <f>SUM(CK54:CK56)</f>
        <v/>
      </c>
      <c r="CL57" s="979">
        <f>SUM(CL54:CL56)</f>
        <v/>
      </c>
      <c r="CM57" s="979">
        <f>SUM(CM54:CM56)</f>
        <v/>
      </c>
      <c r="CN57" s="979">
        <f>SUM(CN54:CN56)</f>
        <v/>
      </c>
      <c r="CO57" s="979">
        <f>SUM(CO54:CO56)</f>
        <v/>
      </c>
      <c r="CP57" s="979">
        <f>SUM(CP54:CP56)</f>
        <v/>
      </c>
      <c r="CQ57" s="979">
        <f>SUM(CQ54:CQ56)</f>
        <v/>
      </c>
      <c r="CR57" s="979">
        <f>SUM(CR54:CR56)</f>
        <v/>
      </c>
      <c r="CS57" s="979">
        <f>SUM(CS54:CS56)</f>
        <v/>
      </c>
      <c r="CT57" s="979">
        <f>SUM(CT54:CT56)</f>
        <v/>
      </c>
      <c r="CU57" s="979">
        <f>SUM(CU54:CU56)</f>
        <v/>
      </c>
      <c r="CV57" s="979">
        <f>SUM(CV54:CV56)</f>
        <v/>
      </c>
      <c r="CW57" s="979">
        <f>SUM(CW54:CW56)</f>
        <v/>
      </c>
      <c r="CX57" s="979">
        <f>SUM(CX54:CX56)</f>
        <v/>
      </c>
      <c r="CY57" s="979">
        <f>SUM(CY54:CY56)</f>
        <v/>
      </c>
      <c r="CZ57" s="979">
        <f>SUM(CZ54:CZ56)</f>
        <v/>
      </c>
      <c r="DA57" s="979">
        <f>SUM(DA54:DA56)</f>
        <v/>
      </c>
      <c r="DB57" s="979">
        <f>SUM(DB54:DB56)</f>
        <v/>
      </c>
      <c r="DC57" s="979">
        <f>SUM(DC54:DC56)</f>
        <v/>
      </c>
      <c r="DD57" s="979">
        <f>SUM(DD54:DD56)</f>
        <v/>
      </c>
      <c r="DE57" s="979">
        <f>SUM(DE54:DE56)</f>
        <v/>
      </c>
      <c r="DF57" s="979">
        <f>SUM(DF54:DF56)</f>
        <v/>
      </c>
      <c r="DG57" s="979">
        <f>SUM(DG54:DG56)</f>
        <v/>
      </c>
      <c r="DH57" s="979">
        <f>SUM(DH54:DH56)</f>
        <v/>
      </c>
      <c r="DI57" s="979">
        <f>SUM(DI54:DI56)</f>
        <v/>
      </c>
      <c r="DJ57" s="979">
        <f>SUM(DJ54:DJ56)</f>
        <v/>
      </c>
      <c r="DK57" s="979">
        <f>SUM(DK54:DK56)</f>
        <v/>
      </c>
      <c r="DL57" s="979">
        <f>SUM(DL54:DL56)</f>
        <v/>
      </c>
      <c r="DM57" s="979">
        <f>SUM(DM54:DM56)</f>
        <v/>
      </c>
      <c r="DN57" s="979">
        <f>SUM(DN54:DN56)</f>
        <v/>
      </c>
      <c r="DO57" s="979">
        <f>SUM(DO54:DO56)</f>
        <v/>
      </c>
      <c r="DP57" s="979">
        <f>SUM(DP54:DP56)</f>
        <v/>
      </c>
      <c r="DQ57" s="979">
        <f>SUM(DQ54:DQ56)</f>
        <v/>
      </c>
      <c r="DR57" s="979">
        <f>SUM(DR54:DR56)</f>
        <v/>
      </c>
      <c r="DS57" s="979">
        <f>SUM(DS54:DS56)</f>
        <v/>
      </c>
      <c r="DT57" s="979">
        <f>SUM(DT54:DT56)</f>
        <v/>
      </c>
      <c r="DU57" s="979">
        <f>SUM(DU54:DU56)</f>
        <v/>
      </c>
      <c r="DV57" s="979">
        <f>SUM(DV54:DV56)</f>
        <v/>
      </c>
      <c r="DW57" s="979">
        <f>SUM(DW54:DW56)</f>
        <v/>
      </c>
      <c r="DX57" s="979">
        <f>SUM(DX54:DX56)</f>
        <v/>
      </c>
      <c r="DY57" s="979">
        <f>SUM(DY54:DY56)</f>
        <v/>
      </c>
      <c r="DZ57" s="979">
        <f>SUM(DZ54:DZ56)</f>
        <v/>
      </c>
      <c r="EA57" s="979">
        <f>SUM(EA54:EA56)</f>
        <v/>
      </c>
      <c r="EB57" s="979">
        <f>SUM(EB54:EB56)</f>
        <v/>
      </c>
      <c r="EC57" s="979">
        <f>SUM(EC54:EC56)</f>
        <v/>
      </c>
      <c r="ED57" s="979">
        <f>SUM(ED54:ED56)</f>
        <v/>
      </c>
      <c r="EE57" s="979">
        <f>SUM(EE54:EE56)</f>
        <v/>
      </c>
      <c r="EF57" s="979">
        <f>SUM(EF54:EF56)</f>
        <v/>
      </c>
      <c r="EG57" s="979">
        <f>SUM(EG54:EG56)</f>
        <v/>
      </c>
      <c r="EH57" s="979">
        <f>SUM(EH54:EH56)</f>
        <v/>
      </c>
      <c r="EI57" s="979">
        <f>SUM(EI54:EI56)</f>
        <v/>
      </c>
      <c r="EJ57" s="979">
        <f>SUM(EJ54:EJ56)</f>
        <v/>
      </c>
      <c r="EK57" s="979">
        <f>SUM(EK54:EK56)</f>
        <v/>
      </c>
      <c r="EL57" s="979">
        <f>SUM(EL54:EL56)</f>
        <v/>
      </c>
      <c r="EM57" s="979">
        <f>SUM(EM54:EM56)</f>
        <v/>
      </c>
      <c r="EN57" s="979">
        <f>SUM(EN54:EN56)</f>
        <v/>
      </c>
      <c r="EO57" s="979">
        <f>SUM(EO54:EO56)</f>
        <v/>
      </c>
      <c r="EP57" s="979">
        <f>SUM(EP54:EP56)</f>
        <v/>
      </c>
      <c r="EQ57" s="979">
        <f>SUM(EQ54:EQ56)</f>
        <v/>
      </c>
      <c r="ER57" s="979">
        <f>SUM(ER54:ER56)</f>
        <v/>
      </c>
      <c r="ES57" s="979">
        <f>SUM(ES54:ES56)</f>
        <v/>
      </c>
      <c r="ET57" s="979">
        <f>SUM(ET54:ET56)</f>
        <v/>
      </c>
      <c r="EU57" s="979">
        <f>SUM(EU54:EU56)</f>
        <v/>
      </c>
      <c r="EV57" s="979">
        <f>SUM(EV54:EV56)</f>
        <v/>
      </c>
    </row>
    <row r="58" ht="15" customHeight="1" s="546">
      <c r="C58" s="1002" t="inlineStr">
        <is>
          <t>Cash on Cash</t>
        </is>
      </c>
      <c r="D58" s="1032">
        <f>IFERROR(AVERAGEIFS($G$58:$P$58,$G$51:$P$51,"&lt;="&amp;Hold),0)</f>
        <v/>
      </c>
      <c r="E58" s="1033" t="n"/>
      <c r="F58" s="1000" t="n"/>
      <c r="G58" s="1034">
        <f>IFERROR(Y1NOI/(Inputs!E106),0)</f>
        <v/>
      </c>
      <c r="H58" s="1034">
        <f>IFERROR(H44/(Inputs!$E$106),0)</f>
        <v/>
      </c>
      <c r="I58" s="1034">
        <f>IFERROR(I44/(Inputs!$E$106),0)</f>
        <v/>
      </c>
      <c r="J58" s="1034">
        <f>IFERROR(J44/(Inputs!$E$106),0)</f>
        <v/>
      </c>
      <c r="K58" s="1034">
        <f>IFERROR(K44/(Inputs!$E$106),0)</f>
        <v/>
      </c>
      <c r="L58" s="1034">
        <f>IFERROR(L44/(Inputs!$E$106),0)</f>
        <v/>
      </c>
      <c r="M58" s="1034">
        <f>IFERROR(M44/(Inputs!$E$106),0)</f>
        <v/>
      </c>
      <c r="N58" s="1034">
        <f>IFERROR(N44/(Inputs!$E$106),0)</f>
        <v/>
      </c>
      <c r="O58" s="1034">
        <f>IFERROR(O44/(Inputs!$E$106),0)</f>
        <v/>
      </c>
      <c r="P58" s="1034">
        <f>IFERROR(P44/(Inputs!$E$106),0)</f>
        <v/>
      </c>
      <c r="T58" s="961" t="n"/>
      <c r="U58" s="961" t="n"/>
      <c r="V58" s="961" t="n"/>
      <c r="W58" s="961" t="n"/>
      <c r="X58" s="961" t="n"/>
      <c r="Y58" s="961" t="n"/>
      <c r="Z58" s="961" t="n"/>
      <c r="AA58" s="961" t="n"/>
      <c r="AB58" s="961" t="n"/>
      <c r="AC58" s="961" t="n"/>
      <c r="AD58" s="961" t="n"/>
      <c r="AE58" s="961" t="n"/>
      <c r="AF58" s="961" t="n"/>
      <c r="AG58" s="961" t="n"/>
      <c r="AH58" s="961" t="n"/>
      <c r="AI58" s="961" t="n"/>
      <c r="AJ58" s="961" t="n"/>
      <c r="AK58" s="961" t="n"/>
      <c r="AL58" s="961" t="n"/>
      <c r="AM58" s="961" t="n"/>
      <c r="AN58" s="961" t="n"/>
      <c r="AO58" s="961" t="n"/>
      <c r="AP58" s="961" t="n"/>
      <c r="AQ58" s="961" t="n"/>
      <c r="AR58" s="961" t="n"/>
      <c r="AS58" s="961" t="n"/>
      <c r="AT58" s="961" t="n"/>
      <c r="AU58" s="961" t="n"/>
      <c r="AV58" s="961" t="n"/>
      <c r="AW58" s="961" t="n"/>
      <c r="AX58" s="961" t="n"/>
      <c r="AY58" s="961" t="n"/>
      <c r="AZ58" s="961" t="n"/>
      <c r="BA58" s="961" t="n"/>
      <c r="BB58" s="961" t="n"/>
      <c r="BC58" s="961" t="n"/>
      <c r="BD58" s="961" t="n"/>
      <c r="BE58" s="961" t="n"/>
      <c r="BF58" s="961" t="n"/>
      <c r="BG58" s="961" t="n"/>
      <c r="BH58" s="961" t="n"/>
      <c r="BI58" s="961" t="n"/>
      <c r="BJ58" s="961" t="n"/>
      <c r="BK58" s="961" t="n"/>
      <c r="BL58" s="961" t="n"/>
      <c r="BM58" s="961" t="n"/>
      <c r="BN58" s="961" t="n"/>
      <c r="BO58" s="961" t="n"/>
      <c r="BP58" s="961" t="n"/>
      <c r="BQ58" s="961" t="n"/>
      <c r="BR58" s="961" t="n"/>
      <c r="BS58" s="961" t="n"/>
      <c r="BT58" s="961" t="n"/>
      <c r="BU58" s="961" t="n"/>
      <c r="BV58" s="961" t="n"/>
      <c r="BW58" s="961" t="n"/>
      <c r="BX58" s="961" t="n"/>
      <c r="BY58" s="961" t="n"/>
      <c r="BZ58" s="961" t="n"/>
      <c r="CA58" s="961" t="n"/>
      <c r="CB58" s="961" t="n"/>
      <c r="CC58" s="961" t="n"/>
      <c r="CD58" s="961" t="n"/>
      <c r="CE58" s="961" t="n"/>
      <c r="CF58" s="961" t="n"/>
      <c r="CG58" s="961" t="n"/>
      <c r="CH58" s="961" t="n"/>
      <c r="CI58" s="961" t="n"/>
      <c r="CJ58" s="961" t="n"/>
      <c r="CK58" s="961" t="n"/>
      <c r="CL58" s="961" t="n"/>
      <c r="CM58" s="961" t="n"/>
      <c r="CN58" s="961" t="n"/>
      <c r="CO58" s="961" t="n"/>
      <c r="CP58" s="961" t="n"/>
      <c r="CQ58" s="961" t="n"/>
      <c r="CR58" s="961" t="n"/>
      <c r="CS58" s="961" t="n"/>
      <c r="CT58" s="961" t="n"/>
      <c r="CU58" s="961" t="n"/>
      <c r="CV58" s="961" t="n"/>
      <c r="CW58" s="961" t="n"/>
      <c r="CX58" s="961" t="n"/>
      <c r="CY58" s="961" t="n"/>
      <c r="CZ58" s="961" t="n"/>
      <c r="DA58" s="961" t="n"/>
      <c r="DB58" s="961" t="n"/>
      <c r="DC58" s="961" t="n"/>
      <c r="DD58" s="961" t="n"/>
      <c r="DE58" s="961" t="n"/>
      <c r="DF58" s="961" t="n"/>
      <c r="DG58" s="961" t="n"/>
      <c r="DH58" s="961" t="n"/>
      <c r="DI58" s="961" t="n"/>
      <c r="DJ58" s="961" t="n"/>
      <c r="DK58" s="961" t="n"/>
      <c r="DL58" s="961" t="n"/>
      <c r="DM58" s="961" t="n"/>
      <c r="DN58" s="961" t="n"/>
      <c r="DO58" s="961" t="n"/>
      <c r="DP58" s="961" t="n"/>
      <c r="DQ58" s="961" t="n"/>
      <c r="DR58" s="961" t="n"/>
      <c r="DS58" s="961" t="n"/>
      <c r="DT58" s="961" t="n"/>
      <c r="DU58" s="961" t="n"/>
      <c r="DV58" s="961" t="n"/>
      <c r="DW58" s="961" t="n"/>
      <c r="DX58" s="961" t="n"/>
      <c r="DY58" s="961" t="n"/>
      <c r="DZ58" s="961" t="n"/>
      <c r="EA58" s="961" t="n"/>
      <c r="EB58" s="961" t="n"/>
      <c r="EC58" s="961" t="n"/>
      <c r="ED58" s="961" t="n"/>
      <c r="EE58" s="961" t="n"/>
      <c r="EF58" s="961" t="n"/>
      <c r="EG58" s="961" t="n"/>
      <c r="EH58" s="961" t="n"/>
      <c r="EI58" s="961" t="n"/>
      <c r="EJ58" s="961" t="n"/>
      <c r="EK58" s="961" t="n"/>
      <c r="EL58" s="961" t="n"/>
      <c r="EM58" s="961" t="n"/>
      <c r="EN58" s="961" t="n"/>
      <c r="EO58" s="961" t="n"/>
      <c r="EP58" s="961" t="n"/>
      <c r="EQ58" s="961" t="n"/>
      <c r="ER58" s="961" t="n"/>
      <c r="ES58" s="961" t="n"/>
      <c r="ET58" s="961" t="n"/>
      <c r="EU58" s="961" t="n"/>
      <c r="EV58" s="961" t="n"/>
    </row>
    <row r="59" ht="15.75" customHeight="1" s="546">
      <c r="C59" s="1035" t="inlineStr">
        <is>
          <t>Going in Cap Rate</t>
        </is>
      </c>
      <c r="D59" s="1036">
        <f>Y1NOI/PP</f>
        <v/>
      </c>
      <c r="E59" s="1033" t="n"/>
      <c r="F59" s="961" t="n"/>
      <c r="G59" s="953" t="n"/>
      <c r="H59" s="953" t="n"/>
      <c r="I59" s="953" t="n"/>
      <c r="J59" s="953" t="n"/>
      <c r="K59" s="953" t="n"/>
      <c r="L59" s="953" t="n"/>
      <c r="M59" s="953" t="n"/>
      <c r="N59" s="953" t="n"/>
      <c r="O59" s="953" t="n"/>
      <c r="P59" s="953" t="n"/>
      <c r="T59" s="961" t="n"/>
      <c r="U59" s="961" t="n"/>
      <c r="V59" s="961" t="n"/>
      <c r="W59" s="961" t="n"/>
      <c r="X59" s="961" t="n"/>
      <c r="Y59" s="961" t="n"/>
      <c r="Z59" s="961" t="n"/>
      <c r="AA59" s="961" t="n"/>
      <c r="AB59" s="961" t="n"/>
      <c r="AC59" s="961" t="n"/>
      <c r="AD59" s="961" t="n"/>
      <c r="AE59" s="961" t="n"/>
      <c r="AF59" s="961" t="n"/>
      <c r="AG59" s="961" t="n"/>
      <c r="AH59" s="961" t="n"/>
      <c r="AI59" s="961" t="n"/>
      <c r="AJ59" s="961" t="n"/>
      <c r="AK59" s="961" t="n"/>
      <c r="AL59" s="961" t="n"/>
      <c r="AM59" s="961" t="n"/>
      <c r="AN59" s="961" t="n"/>
      <c r="AO59" s="961" t="n"/>
      <c r="AP59" s="961" t="n"/>
      <c r="AQ59" s="961" t="n"/>
      <c r="AR59" s="961" t="n"/>
      <c r="AS59" s="961" t="n"/>
      <c r="AT59" s="961" t="n"/>
      <c r="AU59" s="961" t="n"/>
      <c r="AV59" s="961" t="n"/>
      <c r="AW59" s="961" t="n"/>
      <c r="AX59" s="961" t="n"/>
      <c r="AY59" s="961" t="n"/>
      <c r="AZ59" s="961" t="n"/>
      <c r="BA59" s="961" t="n"/>
      <c r="BB59" s="961" t="n"/>
      <c r="BC59" s="961" t="n"/>
      <c r="BD59" s="961" t="n"/>
      <c r="BE59" s="961" t="n"/>
      <c r="BF59" s="961" t="n"/>
      <c r="BG59" s="961" t="n"/>
      <c r="BH59" s="961" t="n"/>
      <c r="BI59" s="961" t="n"/>
      <c r="BJ59" s="961" t="n"/>
      <c r="BK59" s="961" t="n"/>
      <c r="BL59" s="961" t="n"/>
      <c r="BM59" s="961" t="n"/>
      <c r="BN59" s="961" t="n"/>
      <c r="BO59" s="961" t="n"/>
      <c r="BP59" s="961" t="n"/>
      <c r="BQ59" s="961" t="n"/>
      <c r="BR59" s="961" t="n"/>
      <c r="BS59" s="961" t="n"/>
      <c r="BT59" s="961" t="n"/>
      <c r="BU59" s="961" t="n"/>
      <c r="BV59" s="961" t="n"/>
      <c r="BW59" s="961" t="n"/>
      <c r="BX59" s="961" t="n"/>
      <c r="BY59" s="961" t="n"/>
      <c r="BZ59" s="961" t="n"/>
      <c r="CA59" s="961" t="n"/>
      <c r="CB59" s="961" t="n"/>
      <c r="CC59" s="961" t="n"/>
      <c r="CD59" s="961" t="n"/>
      <c r="CE59" s="961" t="n"/>
      <c r="CF59" s="961" t="n"/>
      <c r="CG59" s="961" t="n"/>
      <c r="CH59" s="961" t="n"/>
      <c r="CI59" s="961" t="n"/>
      <c r="CJ59" s="961" t="n"/>
      <c r="CK59" s="961" t="n"/>
      <c r="CL59" s="961" t="n"/>
      <c r="CM59" s="961" t="n"/>
      <c r="CN59" s="961" t="n"/>
      <c r="CO59" s="961" t="n"/>
      <c r="CP59" s="961" t="n"/>
      <c r="CQ59" s="961" t="n"/>
      <c r="CR59" s="961" t="n"/>
      <c r="CS59" s="961" t="n"/>
      <c r="CT59" s="961" t="n"/>
      <c r="CU59" s="961" t="n"/>
      <c r="CV59" s="961" t="n"/>
      <c r="CW59" s="961" t="n"/>
      <c r="CX59" s="961" t="n"/>
      <c r="CY59" s="961" t="n"/>
      <c r="CZ59" s="961" t="n"/>
      <c r="DA59" s="961" t="n"/>
      <c r="DB59" s="961" t="n"/>
      <c r="DC59" s="961" t="n"/>
      <c r="DD59" s="961" t="n"/>
      <c r="DE59" s="961" t="n"/>
      <c r="DF59" s="961" t="n"/>
      <c r="DG59" s="961" t="n"/>
      <c r="DH59" s="961" t="n"/>
      <c r="DI59" s="961" t="n"/>
      <c r="DJ59" s="961" t="n"/>
      <c r="DK59" s="961" t="n"/>
      <c r="DL59" s="961" t="n"/>
      <c r="DM59" s="961" t="n"/>
      <c r="DN59" s="961" t="n"/>
      <c r="DO59" s="961" t="n"/>
      <c r="DP59" s="961" t="n"/>
      <c r="DQ59" s="961" t="n"/>
      <c r="DR59" s="961" t="n"/>
      <c r="DS59" s="961" t="n"/>
      <c r="DT59" s="961" t="n"/>
      <c r="DU59" s="961" t="n"/>
      <c r="DV59" s="961" t="n"/>
      <c r="DW59" s="961" t="n"/>
      <c r="DX59" s="961" t="n"/>
      <c r="DY59" s="961" t="n"/>
      <c r="DZ59" s="961" t="n"/>
      <c r="EA59" s="961" t="n"/>
      <c r="EB59" s="961" t="n"/>
      <c r="EC59" s="961" t="n"/>
      <c r="ED59" s="961" t="n"/>
      <c r="EE59" s="961" t="n"/>
      <c r="EF59" s="961" t="n"/>
      <c r="EG59" s="961" t="n"/>
      <c r="EH59" s="961" t="n"/>
      <c r="EI59" s="961" t="n"/>
      <c r="EJ59" s="961" t="n"/>
      <c r="EK59" s="961" t="n"/>
      <c r="EL59" s="961" t="n"/>
      <c r="EM59" s="961" t="n"/>
      <c r="EN59" s="961" t="n"/>
      <c r="EO59" s="961" t="n"/>
      <c r="EP59" s="961" t="n"/>
      <c r="EQ59" s="961" t="n"/>
      <c r="ER59" s="961" t="n"/>
      <c r="ES59" s="961" t="n"/>
      <c r="ET59" s="961" t="n"/>
      <c r="EU59" s="961" t="n"/>
      <c r="EV59" s="961" t="n"/>
    </row>
    <row r="60" ht="15" customHeight="1" s="546">
      <c r="C60" s="1035" t="inlineStr">
        <is>
          <t>IRR</t>
        </is>
      </c>
      <c r="D60" s="1036">
        <f>S60</f>
        <v/>
      </c>
      <c r="E60" s="1033" t="n"/>
      <c r="R60" s="1002" t="inlineStr">
        <is>
          <t>IRR</t>
        </is>
      </c>
      <c r="S60" s="1032">
        <f>XIRR(T57:EW57,T4:EW4)</f>
        <v/>
      </c>
      <c r="T60" s="961" t="n"/>
      <c r="U60" s="961" t="n"/>
      <c r="V60" s="961" t="n"/>
      <c r="W60" s="961" t="n"/>
      <c r="X60" s="961" t="n"/>
      <c r="Y60" s="961" t="n"/>
      <c r="Z60" s="961" t="n"/>
      <c r="AA60" s="961" t="n"/>
      <c r="AB60" s="961" t="n"/>
      <c r="AC60" s="961" t="n"/>
      <c r="AD60" s="961" t="n"/>
      <c r="AE60" s="961" t="n"/>
      <c r="AF60" s="961" t="n"/>
      <c r="AG60" s="961" t="n"/>
      <c r="AH60" s="961" t="n"/>
      <c r="AI60" s="961" t="n"/>
      <c r="AJ60" s="961" t="n"/>
      <c r="AK60" s="961" t="n"/>
      <c r="AL60" s="961" t="n"/>
      <c r="AM60" s="961" t="n"/>
      <c r="AN60" s="961" t="n"/>
      <c r="AO60" s="961" t="n"/>
      <c r="AP60" s="961" t="n"/>
      <c r="AQ60" s="961" t="n"/>
      <c r="AR60" s="961" t="n"/>
      <c r="AS60" s="961" t="n"/>
      <c r="AT60" s="961" t="n"/>
      <c r="AU60" s="961" t="n"/>
      <c r="AV60" s="961" t="n"/>
      <c r="AW60" s="961" t="n"/>
      <c r="AX60" s="961" t="n"/>
      <c r="AY60" s="961" t="n"/>
      <c r="AZ60" s="961" t="n"/>
      <c r="BA60" s="961" t="n"/>
      <c r="BB60" s="961" t="n"/>
      <c r="BC60" s="961" t="n"/>
      <c r="BD60" s="961" t="n"/>
      <c r="BE60" s="961" t="n"/>
      <c r="BF60" s="961" t="n"/>
      <c r="BG60" s="961" t="n"/>
      <c r="BH60" s="961" t="n"/>
      <c r="BI60" s="961" t="n"/>
      <c r="BJ60" s="961" t="n"/>
      <c r="BK60" s="961" t="n"/>
      <c r="BL60" s="961" t="n"/>
      <c r="BM60" s="961" t="n"/>
      <c r="BN60" s="961" t="n"/>
      <c r="BO60" s="961" t="n"/>
      <c r="BP60" s="961" t="n"/>
      <c r="BQ60" s="961" t="n"/>
      <c r="BR60" s="961" t="n"/>
      <c r="BS60" s="961" t="n"/>
      <c r="BT60" s="961" t="n"/>
      <c r="BU60" s="961" t="n"/>
      <c r="BV60" s="961" t="n"/>
      <c r="BW60" s="961" t="n"/>
      <c r="BX60" s="961" t="n"/>
      <c r="BY60" s="961" t="n"/>
      <c r="BZ60" s="961" t="n"/>
      <c r="CA60" s="961" t="n"/>
      <c r="CB60" s="961" t="n"/>
      <c r="CC60" s="961" t="n"/>
      <c r="CD60" s="961" t="n"/>
      <c r="CE60" s="961" t="n"/>
      <c r="CF60" s="961" t="n"/>
      <c r="CG60" s="961" t="n"/>
      <c r="CH60" s="961" t="n"/>
      <c r="CI60" s="961" t="n"/>
      <c r="CJ60" s="961" t="n"/>
      <c r="CK60" s="961" t="n"/>
      <c r="CL60" s="961" t="n"/>
      <c r="CM60" s="961" t="n"/>
      <c r="CN60" s="961" t="n"/>
      <c r="CO60" s="961" t="n"/>
      <c r="CP60" s="961" t="n"/>
      <c r="CQ60" s="961" t="n"/>
      <c r="CR60" s="961" t="n"/>
      <c r="CS60" s="961" t="n"/>
      <c r="CT60" s="961" t="n"/>
      <c r="CU60" s="961" t="n"/>
      <c r="CV60" s="961" t="n"/>
      <c r="CW60" s="961" t="n"/>
      <c r="CX60" s="961" t="n"/>
      <c r="CY60" s="961" t="n"/>
      <c r="CZ60" s="961" t="n"/>
      <c r="DA60" s="961" t="n"/>
      <c r="DB60" s="961" t="n"/>
      <c r="DC60" s="961" t="n"/>
      <c r="DD60" s="961" t="n"/>
      <c r="DE60" s="961" t="n"/>
      <c r="DF60" s="961" t="n"/>
      <c r="DG60" s="961" t="n"/>
      <c r="DH60" s="961" t="n"/>
      <c r="DI60" s="961" t="n"/>
      <c r="DJ60" s="961" t="n"/>
      <c r="DK60" s="961" t="n"/>
      <c r="DL60" s="961" t="n"/>
      <c r="DM60" s="961" t="n"/>
      <c r="DN60" s="961" t="n"/>
      <c r="DO60" s="961" t="n"/>
      <c r="DP60" s="961" t="n"/>
      <c r="DQ60" s="961" t="n"/>
      <c r="DR60" s="961" t="n"/>
      <c r="DS60" s="961" t="n"/>
      <c r="DT60" s="961" t="n"/>
      <c r="DU60" s="961" t="n"/>
      <c r="DV60" s="961" t="n"/>
      <c r="DW60" s="961" t="n"/>
      <c r="DX60" s="961" t="n"/>
      <c r="DY60" s="961" t="n"/>
      <c r="DZ60" s="961" t="n"/>
      <c r="EA60" s="961" t="n"/>
      <c r="EB60" s="961" t="n"/>
      <c r="EC60" s="961" t="n"/>
      <c r="ED60" s="961" t="n"/>
      <c r="EE60" s="961" t="n"/>
      <c r="EF60" s="961" t="n"/>
      <c r="EG60" s="961" t="n"/>
      <c r="EH60" s="961" t="n"/>
      <c r="EI60" s="961" t="n"/>
      <c r="EJ60" s="961" t="n"/>
      <c r="EK60" s="961" t="n"/>
      <c r="EL60" s="961" t="n"/>
      <c r="EM60" s="961" t="n"/>
      <c r="EN60" s="961" t="n"/>
      <c r="EO60" s="961" t="n"/>
      <c r="EP60" s="961" t="n"/>
      <c r="EQ60" s="961" t="n"/>
      <c r="ER60" s="961" t="n"/>
      <c r="ES60" s="961" t="n"/>
      <c r="ET60" s="961" t="n"/>
      <c r="EU60" s="961" t="n"/>
      <c r="EV60" s="961" t="n"/>
    </row>
    <row r="61" ht="15" customHeight="1" s="546">
      <c r="C61" s="1035" t="inlineStr">
        <is>
          <t>EM</t>
        </is>
      </c>
      <c r="D61" s="1037">
        <f>S61</f>
        <v/>
      </c>
      <c r="E61" s="1033" t="n"/>
      <c r="F61" s="961" t="n"/>
      <c r="G61" s="961" t="n"/>
      <c r="H61" s="961" t="n"/>
      <c r="I61" s="961" t="n"/>
      <c r="J61" s="961" t="n"/>
      <c r="K61" s="961" t="n"/>
      <c r="L61" s="961" t="n"/>
      <c r="M61" s="961" t="n"/>
      <c r="N61" s="961" t="n"/>
      <c r="O61" s="961" t="n"/>
      <c r="P61" s="961" t="n"/>
      <c r="R61" s="1035" t="inlineStr">
        <is>
          <t>EM</t>
        </is>
      </c>
      <c r="S61" s="1037">
        <f>S62/-T57+1</f>
        <v/>
      </c>
      <c r="T61" s="961" t="n"/>
      <c r="U61" s="961" t="n"/>
      <c r="V61" s="961" t="n"/>
      <c r="W61" s="961" t="n"/>
      <c r="X61" s="961" t="n"/>
      <c r="Y61" s="961" t="n"/>
      <c r="Z61" s="961" t="n"/>
      <c r="AA61" s="961" t="n"/>
      <c r="AB61" s="961" t="n"/>
      <c r="AC61" s="961" t="n"/>
      <c r="AD61" s="961" t="n"/>
      <c r="AE61" s="961" t="n"/>
      <c r="AF61" s="961" t="n"/>
      <c r="AG61" s="961" t="n"/>
      <c r="AH61" s="961" t="n"/>
      <c r="AI61" s="961" t="n"/>
      <c r="AJ61" s="961" t="n"/>
      <c r="AK61" s="961" t="n"/>
      <c r="AL61" s="961" t="n"/>
      <c r="AM61" s="961" t="n"/>
      <c r="AN61" s="961" t="n"/>
      <c r="AO61" s="961" t="n"/>
      <c r="AP61" s="961" t="n"/>
      <c r="AQ61" s="961" t="n"/>
      <c r="AR61" s="961" t="n"/>
      <c r="AS61" s="961" t="n"/>
      <c r="AT61" s="961" t="n"/>
      <c r="AU61" s="961" t="n"/>
      <c r="AV61" s="961" t="n"/>
      <c r="AW61" s="961" t="n"/>
      <c r="AX61" s="961" t="n"/>
      <c r="AY61" s="961" t="n"/>
      <c r="AZ61" s="961" t="n"/>
      <c r="BA61" s="961" t="n"/>
      <c r="BB61" s="961" t="n"/>
      <c r="BC61" s="961" t="n"/>
      <c r="BD61" s="961" t="n"/>
      <c r="BE61" s="961" t="n"/>
      <c r="BF61" s="961" t="n"/>
      <c r="BG61" s="961" t="n"/>
      <c r="BH61" s="961" t="n"/>
      <c r="BI61" s="961" t="n"/>
      <c r="BJ61" s="961" t="n"/>
      <c r="BK61" s="961" t="n"/>
      <c r="BL61" s="961" t="n"/>
      <c r="BM61" s="961" t="n"/>
      <c r="BN61" s="961" t="n"/>
      <c r="BO61" s="961" t="n"/>
      <c r="BP61" s="961" t="n"/>
      <c r="BQ61" s="961" t="n"/>
      <c r="BR61" s="961" t="n"/>
      <c r="BS61" s="961" t="n"/>
      <c r="BT61" s="961" t="n"/>
      <c r="BU61" s="961" t="n"/>
      <c r="BV61" s="961" t="n"/>
      <c r="BW61" s="961" t="n"/>
      <c r="BX61" s="961" t="n"/>
      <c r="BY61" s="961" t="n"/>
      <c r="BZ61" s="961" t="n"/>
      <c r="CA61" s="961" t="n"/>
      <c r="CB61" s="961" t="n"/>
      <c r="CC61" s="961" t="n"/>
      <c r="CD61" s="961" t="n"/>
      <c r="CE61" s="961" t="n"/>
      <c r="CF61" s="961" t="n"/>
      <c r="CG61" s="961" t="n"/>
      <c r="CH61" s="961" t="n"/>
      <c r="CI61" s="961" t="n"/>
      <c r="CJ61" s="961" t="n"/>
      <c r="CK61" s="961" t="n"/>
      <c r="CL61" s="961" t="n"/>
      <c r="CM61" s="961" t="n"/>
      <c r="CN61" s="961" t="n"/>
      <c r="CO61" s="961" t="n"/>
      <c r="CP61" s="961" t="n"/>
      <c r="CQ61" s="961" t="n"/>
      <c r="CR61" s="961" t="n"/>
      <c r="CS61" s="961" t="n"/>
      <c r="CT61" s="961" t="n"/>
      <c r="CU61" s="961" t="n"/>
      <c r="CV61" s="961" t="n"/>
      <c r="CW61" s="961" t="n"/>
      <c r="CX61" s="961" t="n"/>
      <c r="CY61" s="961" t="n"/>
      <c r="CZ61" s="961" t="n"/>
      <c r="DA61" s="961" t="n"/>
      <c r="DB61" s="961" t="n"/>
      <c r="DC61" s="961" t="n"/>
      <c r="DD61" s="961" t="n"/>
      <c r="DE61" s="961" t="n"/>
      <c r="DF61" s="961" t="n"/>
      <c r="DG61" s="961" t="n"/>
      <c r="DH61" s="961" t="n"/>
      <c r="DI61" s="961" t="n"/>
      <c r="DJ61" s="961" t="n"/>
      <c r="DK61" s="961" t="n"/>
      <c r="DL61" s="961" t="n"/>
      <c r="DM61" s="961" t="n"/>
      <c r="DN61" s="961" t="n"/>
      <c r="DO61" s="961" t="n"/>
      <c r="DP61" s="961" t="n"/>
      <c r="DQ61" s="961" t="n"/>
      <c r="DR61" s="961" t="n"/>
      <c r="DS61" s="961" t="n"/>
      <c r="DT61" s="961" t="n"/>
      <c r="DU61" s="961" t="n"/>
      <c r="DV61" s="961" t="n"/>
      <c r="DW61" s="961" t="n"/>
      <c r="DX61" s="961" t="n"/>
      <c r="DY61" s="961" t="n"/>
      <c r="DZ61" s="961" t="n"/>
      <c r="EA61" s="961" t="n"/>
      <c r="EB61" s="961" t="n"/>
      <c r="EC61" s="961" t="n"/>
      <c r="ED61" s="961" t="n"/>
      <c r="EE61" s="961" t="n"/>
      <c r="EF61" s="961" t="n"/>
      <c r="EG61" s="961" t="n"/>
      <c r="EH61" s="961" t="n"/>
      <c r="EI61" s="961" t="n"/>
      <c r="EJ61" s="961" t="n"/>
      <c r="EK61" s="961" t="n"/>
      <c r="EL61" s="961" t="n"/>
      <c r="EM61" s="961" t="n"/>
      <c r="EN61" s="961" t="n"/>
      <c r="EO61" s="961" t="n"/>
      <c r="EP61" s="961" t="n"/>
      <c r="EQ61" s="961" t="n"/>
      <c r="ER61" s="961" t="n"/>
      <c r="ES61" s="961" t="n"/>
      <c r="ET61" s="961" t="n"/>
      <c r="EU61" s="961" t="n"/>
      <c r="EV61" s="961" t="n"/>
    </row>
    <row r="62" ht="15.75" customHeight="1" s="546">
      <c r="C62" s="1035" t="inlineStr">
        <is>
          <t>Whole Dollar Profit</t>
        </is>
      </c>
      <c r="D62" s="1038">
        <f>S62</f>
        <v/>
      </c>
      <c r="E62" s="1033" t="n"/>
      <c r="R62" s="1008" t="inlineStr">
        <is>
          <t>Whole Dollar Profit</t>
        </is>
      </c>
      <c r="S62" s="1011">
        <f>SUM(T57:EX57)</f>
        <v/>
      </c>
      <c r="T62" s="961" t="n"/>
      <c r="U62" s="961" t="n"/>
      <c r="V62" s="961" t="n"/>
      <c r="W62" s="961" t="n"/>
      <c r="X62" s="961" t="n"/>
      <c r="Y62" s="961" t="n"/>
      <c r="Z62" s="961" t="n"/>
      <c r="AA62" s="961" t="n"/>
      <c r="AB62" s="961" t="n"/>
      <c r="AC62" s="961" t="n"/>
      <c r="AD62" s="961" t="n"/>
      <c r="AE62" s="961" t="n"/>
      <c r="AF62" s="961" t="n"/>
      <c r="AG62" s="961" t="n"/>
      <c r="AH62" s="961" t="n"/>
      <c r="AI62" s="961" t="n"/>
      <c r="AJ62" s="961" t="n"/>
      <c r="AK62" s="961" t="n"/>
      <c r="AL62" s="961" t="n"/>
      <c r="AM62" s="961" t="n"/>
      <c r="AN62" s="961" t="n"/>
      <c r="AO62" s="961" t="n"/>
      <c r="AP62" s="961" t="n"/>
      <c r="AQ62" s="961" t="n"/>
      <c r="AR62" s="961" t="n"/>
      <c r="AS62" s="961" t="n"/>
      <c r="AT62" s="961" t="n"/>
      <c r="AU62" s="961" t="n"/>
      <c r="AV62" s="961" t="n"/>
      <c r="AW62" s="961" t="n"/>
      <c r="AX62" s="961" t="n"/>
      <c r="AY62" s="961" t="n"/>
      <c r="AZ62" s="961" t="n"/>
      <c r="BA62" s="961" t="n"/>
      <c r="BB62" s="961" t="n"/>
      <c r="BC62" s="961" t="n"/>
      <c r="BD62" s="961" t="n"/>
      <c r="BE62" s="961" t="n"/>
      <c r="BF62" s="961" t="n"/>
      <c r="BG62" s="961" t="n"/>
      <c r="BH62" s="961" t="n"/>
      <c r="BI62" s="961" t="n"/>
      <c r="BJ62" s="961" t="n"/>
      <c r="BK62" s="961" t="n"/>
      <c r="BL62" s="961" t="n"/>
      <c r="BM62" s="961" t="n"/>
      <c r="BN62" s="961" t="n"/>
      <c r="BO62" s="961" t="n"/>
      <c r="BP62" s="961" t="n"/>
      <c r="BQ62" s="961" t="n"/>
      <c r="BR62" s="961" t="n"/>
      <c r="BS62" s="961" t="n"/>
      <c r="BT62" s="961" t="n"/>
      <c r="BU62" s="961" t="n"/>
      <c r="BV62" s="961" t="n"/>
      <c r="BW62" s="961" t="n"/>
      <c r="BX62" s="961" t="n"/>
      <c r="BY62" s="961" t="n"/>
      <c r="BZ62" s="961" t="n"/>
      <c r="CA62" s="961" t="n"/>
      <c r="CB62" s="961" t="n"/>
      <c r="CC62" s="961" t="n"/>
      <c r="CD62" s="961" t="n"/>
      <c r="CE62" s="961" t="n"/>
      <c r="CF62" s="961" t="n"/>
      <c r="CG62" s="961" t="n"/>
      <c r="CH62" s="961" t="n"/>
      <c r="CI62" s="961" t="n"/>
      <c r="CJ62" s="961" t="n"/>
      <c r="CK62" s="961" t="n"/>
      <c r="CL62" s="961" t="n"/>
      <c r="CM62" s="961" t="n"/>
      <c r="CN62" s="961" t="n"/>
      <c r="CO62" s="961" t="n"/>
      <c r="CP62" s="961" t="n"/>
      <c r="CQ62" s="961" t="n"/>
      <c r="CR62" s="961" t="n"/>
      <c r="CS62" s="961" t="n"/>
      <c r="CT62" s="961" t="n"/>
      <c r="CU62" s="961" t="n"/>
      <c r="CV62" s="961" t="n"/>
      <c r="CW62" s="961" t="n"/>
      <c r="CX62" s="961" t="n"/>
      <c r="CY62" s="961" t="n"/>
      <c r="CZ62" s="961" t="n"/>
      <c r="DA62" s="961" t="n"/>
      <c r="DB62" s="961" t="n"/>
      <c r="DC62" s="961" t="n"/>
      <c r="DD62" s="961" t="n"/>
      <c r="DE62" s="961" t="n"/>
      <c r="DF62" s="961" t="n"/>
      <c r="DG62" s="961" t="n"/>
      <c r="DH62" s="961" t="n"/>
      <c r="DI62" s="961" t="n"/>
      <c r="DJ62" s="961" t="n"/>
      <c r="DK62" s="961" t="n"/>
      <c r="DL62" s="961" t="n"/>
      <c r="DM62" s="961" t="n"/>
      <c r="DN62" s="961" t="n"/>
      <c r="DO62" s="961" t="n"/>
      <c r="DP62" s="961" t="n"/>
      <c r="DQ62" s="961" t="n"/>
      <c r="DR62" s="961" t="n"/>
      <c r="DS62" s="961" t="n"/>
      <c r="DT62" s="961" t="n"/>
      <c r="DU62" s="961" t="n"/>
      <c r="DV62" s="961" t="n"/>
      <c r="DW62" s="961" t="n"/>
      <c r="DX62" s="961" t="n"/>
      <c r="DY62" s="961" t="n"/>
      <c r="DZ62" s="961" t="n"/>
      <c r="EA62" s="961" t="n"/>
      <c r="EB62" s="961" t="n"/>
      <c r="EC62" s="961" t="n"/>
      <c r="ED62" s="961" t="n"/>
      <c r="EE62" s="961" t="n"/>
      <c r="EF62" s="961" t="n"/>
      <c r="EG62" s="961" t="n"/>
      <c r="EH62" s="961" t="n"/>
      <c r="EI62" s="961" t="n"/>
      <c r="EJ62" s="961" t="n"/>
      <c r="EK62" s="961" t="n"/>
      <c r="EL62" s="961" t="n"/>
      <c r="EM62" s="961" t="n"/>
      <c r="EN62" s="961" t="n"/>
      <c r="EO62" s="961" t="n"/>
      <c r="EP62" s="961" t="n"/>
      <c r="EQ62" s="961" t="n"/>
      <c r="ER62" s="961" t="n"/>
      <c r="ES62" s="961" t="n"/>
      <c r="ET62" s="961" t="n"/>
      <c r="EU62" s="961" t="n"/>
      <c r="EV62" s="961" t="n"/>
    </row>
    <row r="63" ht="15.75" customHeight="1" s="546">
      <c r="C63" s="1008" t="inlineStr">
        <is>
          <t>Net Profit via CF</t>
        </is>
      </c>
      <c r="D63" s="1039">
        <f>SUM($F$56:$P$56)/$D$62</f>
        <v/>
      </c>
      <c r="E63" s="1033" t="n"/>
      <c r="T63" s="961" t="n"/>
      <c r="U63" s="961" t="n"/>
      <c r="V63" s="961" t="n"/>
      <c r="W63" s="961" t="n"/>
      <c r="X63" s="961" t="n"/>
      <c r="Y63" s="961" t="n"/>
      <c r="Z63" s="961" t="n"/>
      <c r="AA63" s="961" t="n"/>
      <c r="AB63" s="961" t="n"/>
      <c r="AC63" s="961" t="n"/>
      <c r="AD63" s="961" t="n"/>
      <c r="AE63" s="961" t="n"/>
      <c r="AF63" s="961" t="n"/>
      <c r="AG63" s="961" t="n"/>
      <c r="AH63" s="961" t="n"/>
      <c r="AI63" s="961" t="n"/>
      <c r="AJ63" s="961" t="n"/>
      <c r="AK63" s="961" t="n"/>
      <c r="AL63" s="961" t="n"/>
      <c r="AM63" s="961" t="n"/>
      <c r="AN63" s="961" t="n"/>
      <c r="AO63" s="961" t="n"/>
      <c r="AP63" s="961" t="n"/>
      <c r="AQ63" s="961" t="n"/>
      <c r="AR63" s="961" t="n"/>
      <c r="AS63" s="961" t="n"/>
      <c r="AT63" s="961" t="n"/>
      <c r="AU63" s="961" t="n"/>
      <c r="AV63" s="961" t="n"/>
      <c r="AW63" s="961" t="n"/>
      <c r="AX63" s="961" t="n"/>
      <c r="AY63" s="961" t="n"/>
      <c r="AZ63" s="961" t="n"/>
      <c r="BA63" s="961" t="n"/>
      <c r="BB63" s="961" t="n"/>
      <c r="BC63" s="961" t="n"/>
      <c r="BD63" s="961" t="n"/>
      <c r="BE63" s="961" t="n"/>
      <c r="BF63" s="961" t="n"/>
      <c r="BG63" s="961" t="n"/>
      <c r="BH63" s="961" t="n"/>
      <c r="BI63" s="961" t="n"/>
      <c r="BJ63" s="961" t="n"/>
      <c r="BK63" s="961" t="n"/>
      <c r="BL63" s="961" t="n"/>
      <c r="BM63" s="961" t="n"/>
      <c r="BN63" s="961" t="n"/>
      <c r="BO63" s="961" t="n"/>
      <c r="BP63" s="961" t="n"/>
      <c r="BQ63" s="961" t="n"/>
      <c r="BR63" s="961" t="n"/>
      <c r="BS63" s="961" t="n"/>
      <c r="BT63" s="961" t="n"/>
      <c r="BU63" s="961" t="n"/>
      <c r="BV63" s="961" t="n"/>
      <c r="BW63" s="961" t="n"/>
      <c r="BX63" s="961" t="n"/>
      <c r="BY63" s="961" t="n"/>
      <c r="BZ63" s="961" t="n"/>
      <c r="CA63" s="961" t="n"/>
      <c r="CB63" s="961" t="n"/>
      <c r="CC63" s="961" t="n"/>
      <c r="CD63" s="961" t="n"/>
      <c r="CE63" s="961" t="n"/>
      <c r="CF63" s="961" t="n"/>
      <c r="CG63" s="961" t="n"/>
      <c r="CH63" s="961" t="n"/>
      <c r="CI63" s="961" t="n"/>
      <c r="CJ63" s="961" t="n"/>
      <c r="CK63" s="961" t="n"/>
      <c r="CL63" s="961" t="n"/>
      <c r="CM63" s="961" t="n"/>
      <c r="CN63" s="961" t="n"/>
      <c r="CO63" s="961" t="n"/>
      <c r="CP63" s="961" t="n"/>
      <c r="CQ63" s="961" t="n"/>
      <c r="CR63" s="961" t="n"/>
      <c r="CS63" s="961" t="n"/>
      <c r="CT63" s="961" t="n"/>
      <c r="CU63" s="961" t="n"/>
      <c r="CV63" s="961" t="n"/>
      <c r="CW63" s="961" t="n"/>
      <c r="CX63" s="961" t="n"/>
      <c r="CY63" s="961" t="n"/>
      <c r="CZ63" s="961" t="n"/>
      <c r="DA63" s="961" t="n"/>
      <c r="DB63" s="961" t="n"/>
      <c r="DC63" s="961" t="n"/>
      <c r="DD63" s="961" t="n"/>
      <c r="DE63" s="961" t="n"/>
      <c r="DF63" s="961" t="n"/>
      <c r="DG63" s="961" t="n"/>
      <c r="DH63" s="961" t="n"/>
      <c r="DI63" s="961" t="n"/>
      <c r="DJ63" s="961" t="n"/>
      <c r="DK63" s="961" t="n"/>
      <c r="DL63" s="961" t="n"/>
      <c r="DM63" s="961" t="n"/>
      <c r="DN63" s="961" t="n"/>
      <c r="DO63" s="961" t="n"/>
      <c r="DP63" s="961" t="n"/>
      <c r="DQ63" s="961" t="n"/>
      <c r="DR63" s="961" t="n"/>
      <c r="DS63" s="961" t="n"/>
      <c r="DT63" s="961" t="n"/>
      <c r="DU63" s="961" t="n"/>
      <c r="DV63" s="961" t="n"/>
      <c r="DW63" s="961" t="n"/>
      <c r="DX63" s="961" t="n"/>
      <c r="DY63" s="961" t="n"/>
      <c r="DZ63" s="961" t="n"/>
      <c r="EA63" s="961" t="n"/>
      <c r="EB63" s="961" t="n"/>
      <c r="EC63" s="961" t="n"/>
      <c r="ED63" s="961" t="n"/>
      <c r="EE63" s="961" t="n"/>
      <c r="EF63" s="961" t="n"/>
      <c r="EG63" s="961" t="n"/>
      <c r="EH63" s="961" t="n"/>
      <c r="EI63" s="961" t="n"/>
      <c r="EJ63" s="961" t="n"/>
      <c r="EK63" s="961" t="n"/>
      <c r="EL63" s="961" t="n"/>
      <c r="EM63" s="961" t="n"/>
      <c r="EN63" s="961" t="n"/>
      <c r="EO63" s="961" t="n"/>
      <c r="EP63" s="961" t="n"/>
      <c r="EQ63" s="961" t="n"/>
      <c r="ER63" s="961" t="n"/>
      <c r="ES63" s="961" t="n"/>
      <c r="ET63" s="961" t="n"/>
      <c r="EU63" s="961" t="n"/>
      <c r="EV63" s="961" t="n"/>
    </row>
    <row r="64" ht="15" customHeight="1" s="546">
      <c r="E64" s="982" t="n"/>
    </row>
    <row r="65" ht="15" customHeight="1" s="546">
      <c r="C65" s="937">
        <f>R65</f>
        <v/>
      </c>
      <c r="D65" s="937" t="n"/>
      <c r="E65" s="1040" t="n"/>
      <c r="F65" s="937" t="n"/>
      <c r="G65" s="937" t="n"/>
      <c r="H65" s="937" t="n"/>
      <c r="I65" s="937" t="n"/>
      <c r="J65" s="937" t="n"/>
      <c r="K65" s="937" t="n"/>
      <c r="L65" s="937" t="n"/>
      <c r="M65" s="937" t="n"/>
      <c r="N65" s="937" t="n"/>
      <c r="O65" s="937" t="n"/>
      <c r="P65" s="937" t="n"/>
      <c r="R65" s="1041" t="inlineStr">
        <is>
          <t xml:space="preserve">CAPITAL </t>
        </is>
      </c>
      <c r="S65" s="1042" t="n"/>
      <c r="T65" s="1043" t="n"/>
      <c r="U65" s="1043" t="n"/>
      <c r="V65" s="1043" t="n"/>
      <c r="W65" s="1043" t="n"/>
      <c r="X65" s="1043" t="n"/>
      <c r="Y65" s="1043" t="n"/>
      <c r="Z65" s="1043" t="n"/>
      <c r="AA65" s="1043" t="n"/>
      <c r="AB65" s="1043" t="n"/>
      <c r="AC65" s="1043" t="n"/>
      <c r="AD65" s="1043" t="n"/>
      <c r="AE65" s="1043" t="n"/>
      <c r="AF65" s="1043" t="n"/>
      <c r="AG65" s="1043" t="n"/>
      <c r="AH65" s="1043" t="n"/>
      <c r="AI65" s="1043" t="n"/>
      <c r="AJ65" s="1043" t="n"/>
      <c r="AK65" s="1043" t="n"/>
      <c r="AL65" s="1043" t="n"/>
      <c r="AM65" s="1043" t="n"/>
      <c r="AN65" s="1043" t="n"/>
      <c r="AO65" s="1043" t="n"/>
      <c r="AP65" s="1043" t="n"/>
      <c r="AQ65" s="1043" t="n"/>
      <c r="AR65" s="1043" t="n"/>
      <c r="AS65" s="1043" t="n"/>
      <c r="AT65" s="1043" t="n"/>
      <c r="AU65" s="1043" t="n"/>
      <c r="AV65" s="1043" t="n"/>
      <c r="AW65" s="1043" t="n"/>
      <c r="AX65" s="1043" t="n"/>
      <c r="AY65" s="1043" t="n"/>
      <c r="AZ65" s="1043" t="n"/>
      <c r="BA65" s="1043" t="n"/>
      <c r="BB65" s="1043" t="n"/>
      <c r="BC65" s="1043" t="n"/>
      <c r="BD65" s="1043" t="n"/>
      <c r="BE65" s="1043" t="n"/>
      <c r="BF65" s="1043" t="n"/>
      <c r="BG65" s="1043" t="n"/>
      <c r="BH65" s="1043" t="n"/>
      <c r="BI65" s="1043" t="n"/>
      <c r="BJ65" s="1043" t="n"/>
      <c r="BK65" s="1043" t="n"/>
      <c r="BL65" s="1043" t="n"/>
      <c r="BM65" s="1043" t="n"/>
      <c r="BN65" s="1043" t="n"/>
      <c r="BO65" s="1043" t="n"/>
      <c r="BP65" s="1043" t="n"/>
      <c r="BQ65" s="1043" t="n"/>
      <c r="BR65" s="1043" t="n"/>
      <c r="BS65" s="1043" t="n"/>
      <c r="BT65" s="1043" t="n"/>
      <c r="BU65" s="1043" t="n"/>
      <c r="BV65" s="1043" t="n"/>
      <c r="BW65" s="1043" t="n"/>
      <c r="BX65" s="1043" t="n"/>
      <c r="BY65" s="1043" t="n"/>
      <c r="BZ65" s="1043" t="n"/>
      <c r="CA65" s="1043" t="n"/>
      <c r="CB65" s="1043" t="n"/>
      <c r="CC65" s="1043" t="n"/>
      <c r="CD65" s="1043" t="n"/>
      <c r="CE65" s="1043" t="n"/>
      <c r="CF65" s="1043" t="n"/>
      <c r="CG65" s="1043" t="n"/>
      <c r="CH65" s="1043" t="n"/>
      <c r="CI65" s="1043" t="n"/>
      <c r="CJ65" s="1043" t="n"/>
      <c r="CK65" s="1043" t="n"/>
      <c r="CL65" s="1043" t="n"/>
      <c r="CM65" s="1043" t="n"/>
      <c r="CN65" s="1043" t="n"/>
      <c r="CO65" s="1043" t="n"/>
      <c r="CP65" s="1043" t="n"/>
      <c r="CQ65" s="1043" t="n"/>
      <c r="CR65" s="1043" t="n"/>
      <c r="CS65" s="1043" t="n"/>
      <c r="CT65" s="1043" t="n"/>
      <c r="CU65" s="1043" t="n"/>
      <c r="CV65" s="1043" t="n"/>
      <c r="CW65" s="1043" t="n"/>
      <c r="CX65" s="1043" t="n"/>
      <c r="CY65" s="1043" t="n"/>
      <c r="CZ65" s="1043" t="n"/>
      <c r="DA65" s="1043" t="n"/>
      <c r="DB65" s="1043" t="n"/>
      <c r="DC65" s="1043" t="n"/>
      <c r="DD65" s="1043" t="n"/>
      <c r="DE65" s="1043" t="n"/>
      <c r="DF65" s="1043" t="n"/>
      <c r="DG65" s="1043" t="n"/>
      <c r="DH65" s="1043" t="n"/>
      <c r="DI65" s="1043" t="n"/>
      <c r="DJ65" s="1043" t="n"/>
      <c r="DK65" s="1043" t="n"/>
      <c r="DL65" s="1043" t="n"/>
      <c r="DM65" s="1043" t="n"/>
      <c r="DN65" s="1043" t="n"/>
      <c r="DO65" s="1043" t="n"/>
      <c r="DP65" s="1043" t="n"/>
      <c r="DQ65" s="1043" t="n"/>
      <c r="DR65" s="1043" t="n"/>
      <c r="DS65" s="1043" t="n"/>
      <c r="DT65" s="1043" t="n"/>
      <c r="DU65" s="1043" t="n"/>
      <c r="DV65" s="1043" t="n"/>
      <c r="DW65" s="1043" t="n"/>
      <c r="DX65" s="1043" t="n"/>
      <c r="DY65" s="1043" t="n"/>
      <c r="DZ65" s="1043" t="n"/>
      <c r="EA65" s="1043" t="n"/>
      <c r="EB65" s="1043" t="n"/>
      <c r="EC65" s="1043" t="n"/>
      <c r="ED65" s="1043" t="n"/>
      <c r="EE65" s="1043" t="n"/>
      <c r="EF65" s="1043" t="n"/>
      <c r="EG65" s="1043" t="n"/>
      <c r="EH65" s="1043" t="n"/>
      <c r="EI65" s="1043" t="n"/>
      <c r="EJ65" s="1043" t="n"/>
      <c r="EK65" s="1043" t="n"/>
      <c r="EL65" s="1043" t="n"/>
      <c r="EM65" s="1043" t="n"/>
      <c r="EN65" s="1043" t="n"/>
      <c r="EO65" s="1043" t="n"/>
      <c r="EP65" s="1043" t="n"/>
      <c r="EQ65" s="1043" t="n"/>
      <c r="ER65" s="1043" t="n"/>
      <c r="ES65" s="1043" t="n"/>
      <c r="ET65" s="1043" t="n"/>
      <c r="EU65" s="1043" t="n"/>
      <c r="EV65" s="1043">
        <f>EU71</f>
        <v/>
      </c>
    </row>
    <row r="66" ht="15" customHeight="1" s="546">
      <c r="C66" s="759">
        <f>R66</f>
        <v/>
      </c>
      <c r="E66" s="982" t="n"/>
      <c r="F66" s="961" t="n">
        <v>0</v>
      </c>
      <c r="G66" s="961">
        <f>IFERROR(INDEX($T$66:$EW$66,MATCH(G$2*12,$T$3:$EW$3,0)),0)</f>
        <v/>
      </c>
      <c r="H66" s="961">
        <f>IFERROR(INDEX($T$66:$EW$66,MATCH(H$2*12,$T$3:$EW$3,0)),0)</f>
        <v/>
      </c>
      <c r="I66" s="961">
        <f>IFERROR(INDEX($T$66:$EW$66,MATCH(I$2*12,$T$3:$EW$3,0)),0)</f>
        <v/>
      </c>
      <c r="J66" s="961">
        <f>IFERROR(INDEX($T$66:$EW$66,MATCH(J$2*12,$T$3:$EW$3,0)),0)</f>
        <v/>
      </c>
      <c r="K66" s="961">
        <f>IFERROR(INDEX($T$66:$EW$66,MATCH(K$2*12,$T$3:$EW$3,0)),0)</f>
        <v/>
      </c>
      <c r="L66" s="961">
        <f>IFERROR(INDEX($T$66:$EW$66,MATCH(L$2*12,$T$3:$EW$3,0)),0)</f>
        <v/>
      </c>
      <c r="M66" s="961">
        <f>IFERROR(INDEX($T$66:$EW$66,MATCH(M$2*12,$T$3:$EW$3,0)),0)</f>
        <v/>
      </c>
      <c r="N66" s="961">
        <f>IFERROR(INDEX($T$66:$EW$66,MATCH(N$2*12,$T$3:$EW$3,0)),0)</f>
        <v/>
      </c>
      <c r="O66" s="961">
        <f>IFERROR(INDEX($T$66:$EW$66,MATCH(O$2*12,$T$3:$EW$3,0)),0)</f>
        <v/>
      </c>
      <c r="P66" s="961">
        <f>IFERROR(INDEX($T$66:$EW$66,MATCH(P$2*12,$T$3:$EW$3,0)),0)</f>
        <v/>
      </c>
      <c r="R66" s="940" t="inlineStr">
        <is>
          <t>Beginning Balance</t>
        </is>
      </c>
      <c r="T66" s="961" t="n">
        <v>0</v>
      </c>
      <c r="U66" s="961">
        <f>T72</f>
        <v/>
      </c>
      <c r="V66" s="961">
        <f>U72</f>
        <v/>
      </c>
      <c r="W66" s="961">
        <f>V72</f>
        <v/>
      </c>
      <c r="X66" s="961">
        <f>W72</f>
        <v/>
      </c>
      <c r="Y66" s="961">
        <f>X72</f>
        <v/>
      </c>
      <c r="Z66" s="961">
        <f>Y72</f>
        <v/>
      </c>
      <c r="AA66" s="961">
        <f>Z72</f>
        <v/>
      </c>
      <c r="AB66" s="961">
        <f>AA72</f>
        <v/>
      </c>
      <c r="AC66" s="961">
        <f>AB72</f>
        <v/>
      </c>
      <c r="AD66" s="961">
        <f>AC72</f>
        <v/>
      </c>
      <c r="AE66" s="961">
        <f>AD72</f>
        <v/>
      </c>
      <c r="AF66" s="961">
        <f>AE72</f>
        <v/>
      </c>
      <c r="AG66" s="961">
        <f>AF72</f>
        <v/>
      </c>
      <c r="AH66" s="961">
        <f>AG72</f>
        <v/>
      </c>
      <c r="AI66" s="961">
        <f>AH72</f>
        <v/>
      </c>
      <c r="AJ66" s="961">
        <f>AI72</f>
        <v/>
      </c>
      <c r="AK66" s="961">
        <f>AJ72</f>
        <v/>
      </c>
      <c r="AL66" s="961">
        <f>AK72</f>
        <v/>
      </c>
      <c r="AM66" s="961">
        <f>AL72</f>
        <v/>
      </c>
      <c r="AN66" s="961">
        <f>AM72</f>
        <v/>
      </c>
      <c r="AO66" s="961">
        <f>AN72</f>
        <v/>
      </c>
      <c r="AP66" s="961">
        <f>AO72</f>
        <v/>
      </c>
      <c r="AQ66" s="961">
        <f>AP72</f>
        <v/>
      </c>
      <c r="AR66" s="961">
        <f>AQ72</f>
        <v/>
      </c>
      <c r="AS66" s="961">
        <f>AR72</f>
        <v/>
      </c>
      <c r="AT66" s="961">
        <f>AS72</f>
        <v/>
      </c>
      <c r="AU66" s="961">
        <f>AT72</f>
        <v/>
      </c>
      <c r="AV66" s="961">
        <f>AU72</f>
        <v/>
      </c>
      <c r="AW66" s="961">
        <f>AV72</f>
        <v/>
      </c>
      <c r="AX66" s="961">
        <f>AW72</f>
        <v/>
      </c>
      <c r="AY66" s="961">
        <f>AX72</f>
        <v/>
      </c>
      <c r="AZ66" s="961">
        <f>AY72</f>
        <v/>
      </c>
      <c r="BA66" s="961">
        <f>AZ72</f>
        <v/>
      </c>
      <c r="BB66" s="961">
        <f>BA72</f>
        <v/>
      </c>
      <c r="BC66" s="961">
        <f>BB72</f>
        <v/>
      </c>
      <c r="BD66" s="961">
        <f>BC72</f>
        <v/>
      </c>
      <c r="BE66" s="961">
        <f>BD72</f>
        <v/>
      </c>
      <c r="BF66" s="961">
        <f>BE72</f>
        <v/>
      </c>
      <c r="BG66" s="961">
        <f>BF72</f>
        <v/>
      </c>
      <c r="BH66" s="961">
        <f>BG72</f>
        <v/>
      </c>
      <c r="BI66" s="961">
        <f>BH72</f>
        <v/>
      </c>
      <c r="BJ66" s="961">
        <f>BI72</f>
        <v/>
      </c>
      <c r="BK66" s="961">
        <f>BJ72</f>
        <v/>
      </c>
      <c r="BL66" s="961">
        <f>BK72</f>
        <v/>
      </c>
      <c r="BM66" s="961">
        <f>BL72</f>
        <v/>
      </c>
      <c r="BN66" s="961">
        <f>BM72</f>
        <v/>
      </c>
      <c r="BO66" s="961">
        <f>BN72</f>
        <v/>
      </c>
      <c r="BP66" s="961">
        <f>BO72</f>
        <v/>
      </c>
      <c r="BQ66" s="961">
        <f>BP72</f>
        <v/>
      </c>
      <c r="BR66" s="961">
        <f>BQ72</f>
        <v/>
      </c>
      <c r="BS66" s="961">
        <f>BR72</f>
        <v/>
      </c>
      <c r="BT66" s="961">
        <f>BS72</f>
        <v/>
      </c>
      <c r="BU66" s="961">
        <f>BT72</f>
        <v/>
      </c>
      <c r="BV66" s="961">
        <f>BU72</f>
        <v/>
      </c>
      <c r="BW66" s="961">
        <f>BV72</f>
        <v/>
      </c>
      <c r="BX66" s="961">
        <f>BW72</f>
        <v/>
      </c>
      <c r="BY66" s="961">
        <f>BX72</f>
        <v/>
      </c>
      <c r="BZ66" s="961">
        <f>BY72</f>
        <v/>
      </c>
      <c r="CA66" s="961">
        <f>BZ72</f>
        <v/>
      </c>
      <c r="CB66" s="961">
        <f>CA72</f>
        <v/>
      </c>
      <c r="CC66" s="961">
        <f>CB72</f>
        <v/>
      </c>
      <c r="CD66" s="961">
        <f>CC72</f>
        <v/>
      </c>
      <c r="CE66" s="961">
        <f>CD72</f>
        <v/>
      </c>
      <c r="CF66" s="961">
        <f>CE72</f>
        <v/>
      </c>
      <c r="CG66" s="961">
        <f>CF72</f>
        <v/>
      </c>
      <c r="CH66" s="961">
        <f>CG72</f>
        <v/>
      </c>
      <c r="CI66" s="961">
        <f>CH72</f>
        <v/>
      </c>
      <c r="CJ66" s="961">
        <f>CI72</f>
        <v/>
      </c>
      <c r="CK66" s="961">
        <f>CJ72</f>
        <v/>
      </c>
      <c r="CL66" s="961">
        <f>CK72</f>
        <v/>
      </c>
      <c r="CM66" s="961">
        <f>CL72</f>
        <v/>
      </c>
      <c r="CN66" s="961">
        <f>CM72</f>
        <v/>
      </c>
      <c r="CO66" s="961">
        <f>CN72</f>
        <v/>
      </c>
      <c r="CP66" s="961">
        <f>CO72</f>
        <v/>
      </c>
      <c r="CQ66" s="961">
        <f>CP72</f>
        <v/>
      </c>
      <c r="CR66" s="961">
        <f>CQ72</f>
        <v/>
      </c>
      <c r="CS66" s="961">
        <f>CR72</f>
        <v/>
      </c>
      <c r="CT66" s="961">
        <f>CS72</f>
        <v/>
      </c>
      <c r="CU66" s="961">
        <f>CT72</f>
        <v/>
      </c>
      <c r="CV66" s="961">
        <f>CU72</f>
        <v/>
      </c>
      <c r="CW66" s="961">
        <f>CV72</f>
        <v/>
      </c>
      <c r="CX66" s="961">
        <f>CW72</f>
        <v/>
      </c>
      <c r="CY66" s="961">
        <f>CX72</f>
        <v/>
      </c>
      <c r="CZ66" s="961">
        <f>CY72</f>
        <v/>
      </c>
      <c r="DA66" s="961">
        <f>CZ72</f>
        <v/>
      </c>
      <c r="DB66" s="961">
        <f>DA72</f>
        <v/>
      </c>
      <c r="DC66" s="961">
        <f>DB72</f>
        <v/>
      </c>
      <c r="DD66" s="961">
        <f>DC72</f>
        <v/>
      </c>
      <c r="DE66" s="961">
        <f>DD72</f>
        <v/>
      </c>
      <c r="DF66" s="961">
        <f>DE72</f>
        <v/>
      </c>
      <c r="DG66" s="961">
        <f>DF72</f>
        <v/>
      </c>
      <c r="DH66" s="961">
        <f>DG72</f>
        <v/>
      </c>
      <c r="DI66" s="961">
        <f>DH72</f>
        <v/>
      </c>
      <c r="DJ66" s="961">
        <f>DI72</f>
        <v/>
      </c>
      <c r="DK66" s="961">
        <f>DJ72</f>
        <v/>
      </c>
      <c r="DL66" s="961">
        <f>DK72</f>
        <v/>
      </c>
      <c r="DM66" s="961">
        <f>DL72</f>
        <v/>
      </c>
      <c r="DN66" s="961">
        <f>DM72</f>
        <v/>
      </c>
      <c r="DO66" s="961">
        <f>DN72</f>
        <v/>
      </c>
      <c r="DP66" s="961">
        <f>DO72</f>
        <v/>
      </c>
      <c r="DQ66" s="961">
        <f>DP72</f>
        <v/>
      </c>
      <c r="DR66" s="961">
        <f>DQ72</f>
        <v/>
      </c>
      <c r="DS66" s="961">
        <f>DR72</f>
        <v/>
      </c>
      <c r="DT66" s="961">
        <f>DS72</f>
        <v/>
      </c>
      <c r="DU66" s="961">
        <f>DT72</f>
        <v/>
      </c>
      <c r="DV66" s="961">
        <f>DU72</f>
        <v/>
      </c>
      <c r="DW66" s="961">
        <f>DV72</f>
        <v/>
      </c>
      <c r="DX66" s="961">
        <f>DW72</f>
        <v/>
      </c>
      <c r="DY66" s="961">
        <f>DX72</f>
        <v/>
      </c>
      <c r="DZ66" s="961">
        <f>DY72</f>
        <v/>
      </c>
      <c r="EA66" s="961">
        <f>DZ72</f>
        <v/>
      </c>
      <c r="EB66" s="961">
        <f>EA72</f>
        <v/>
      </c>
      <c r="EC66" s="961">
        <f>EB72</f>
        <v/>
      </c>
      <c r="ED66" s="961">
        <f>EC72</f>
        <v/>
      </c>
      <c r="EE66" s="961">
        <f>ED72</f>
        <v/>
      </c>
      <c r="EF66" s="961">
        <f>EE72</f>
        <v/>
      </c>
      <c r="EG66" s="961">
        <f>EF72</f>
        <v/>
      </c>
      <c r="EH66" s="961">
        <f>EG72</f>
        <v/>
      </c>
      <c r="EI66" s="961">
        <f>EH72</f>
        <v/>
      </c>
      <c r="EJ66" s="961">
        <f>EI72</f>
        <v/>
      </c>
      <c r="EK66" s="961">
        <f>EJ72</f>
        <v/>
      </c>
      <c r="EL66" s="961">
        <f>EK72</f>
        <v/>
      </c>
      <c r="EM66" s="961">
        <f>EL72</f>
        <v/>
      </c>
      <c r="EN66" s="961">
        <f>EM72</f>
        <v/>
      </c>
      <c r="EO66" s="961">
        <f>EN72</f>
        <v/>
      </c>
      <c r="EP66" s="961">
        <f>EO72</f>
        <v/>
      </c>
      <c r="EQ66" s="961">
        <f>EP72</f>
        <v/>
      </c>
      <c r="ER66" s="961">
        <f>EQ72</f>
        <v/>
      </c>
      <c r="ES66" s="961">
        <f>ER72</f>
        <v/>
      </c>
      <c r="ET66" s="961">
        <f>ES72</f>
        <v/>
      </c>
      <c r="EU66" s="961">
        <f>ET72</f>
        <v/>
      </c>
      <c r="EV66" s="961">
        <f>EU72</f>
        <v/>
      </c>
    </row>
    <row r="67" ht="15" customHeight="1" s="546">
      <c r="C67" s="759">
        <f>R67</f>
        <v/>
      </c>
      <c r="E67" s="982" t="n"/>
      <c r="F67" s="961">
        <f>SUMIFS($T67:$EW67,$T$2:$EW$2,F$2)</f>
        <v/>
      </c>
      <c r="G67" s="961">
        <f>SUMIFS($T67:$EW67,$T$2:$EW$2,G$2)</f>
        <v/>
      </c>
      <c r="H67" s="961">
        <f>SUMIFS($T67:$EW67,$T$2:$EW$2,H$2)</f>
        <v/>
      </c>
      <c r="I67" s="961">
        <f>SUMIFS($T67:$EW67,$T$2:$EW$2,I$2)</f>
        <v/>
      </c>
      <c r="J67" s="961">
        <f>SUMIFS($T67:$EW67,$T$2:$EW$2,J$2)</f>
        <v/>
      </c>
      <c r="K67" s="961">
        <f>SUMIFS($T67:$EW67,$T$2:$EW$2,K$2)</f>
        <v/>
      </c>
      <c r="L67" s="961">
        <f>SUMIFS($T67:$EW67,$T$2:$EW$2,L$2)</f>
        <v/>
      </c>
      <c r="M67" s="961">
        <f>SUMIFS($T67:$EW67,$T$2:$EW$2,M$2)</f>
        <v/>
      </c>
      <c r="N67" s="961">
        <f>SUMIFS($T67:$EW67,$T$2:$EW$2,N$2)</f>
        <v/>
      </c>
      <c r="O67" s="961">
        <f>SUMIFS($T67:$EW67,$T$2:$EW$2,O$2)</f>
        <v/>
      </c>
      <c r="P67" s="961">
        <f>SUMIFS($T67:$EW67,$T$2:$EW$2,P$2)</f>
        <v/>
      </c>
      <c r="R67" s="1044" t="inlineStr">
        <is>
          <t>Loan Funding</t>
        </is>
      </c>
      <c r="T67" s="961">
        <f>IF(T3=0,Inputs!$J$102,0)</f>
        <v/>
      </c>
      <c r="U67" s="961">
        <f>IF(U3=0,B61,0)</f>
        <v/>
      </c>
      <c r="V67" s="961">
        <f>IF(V3=0,C70,0)</f>
        <v/>
      </c>
      <c r="W67" s="961">
        <f>IF(W3=0,D70,0)</f>
        <v/>
      </c>
      <c r="X67" s="961">
        <f>IF(X3=0,F70,0)</f>
        <v/>
      </c>
      <c r="Y67" s="961">
        <f>IF(Y3=0,G70,0)</f>
        <v/>
      </c>
      <c r="Z67" s="961">
        <f>IF(Z3=0,H70,0)</f>
        <v/>
      </c>
      <c r="AA67" s="961">
        <f>IF(AA3=0,I70,0)</f>
        <v/>
      </c>
      <c r="AB67" s="961">
        <f>IF(AB3=0,J70,0)</f>
        <v/>
      </c>
      <c r="AC67" s="961">
        <f>IF(AC3=0,K70,0)</f>
        <v/>
      </c>
      <c r="AD67" s="961">
        <f>IF(AD3=0,L70,0)</f>
        <v/>
      </c>
      <c r="AE67" s="961">
        <f>IF(AE3=0,M70,0)</f>
        <v/>
      </c>
      <c r="AF67" s="961">
        <f>IF(AF3=0,N70,0)</f>
        <v/>
      </c>
      <c r="AG67" s="961">
        <f>IF(AG3=0,O70,0)</f>
        <v/>
      </c>
      <c r="AH67" s="961">
        <f>IF(AH3=0,P70,0)</f>
        <v/>
      </c>
      <c r="AI67" s="961">
        <f>IF(AI3=0,Q62,0)</f>
        <v/>
      </c>
      <c r="AJ67" s="961">
        <f>IF(AJ3=0,#REF!,0)</f>
        <v/>
      </c>
      <c r="AK67" s="961">
        <f>IF(AK3=0,#REF!,0)</f>
        <v/>
      </c>
      <c r="AL67" s="961">
        <f>IF(AL3=0,T61,0)</f>
        <v/>
      </c>
      <c r="AM67" s="961">
        <f>IF(AM3=0,U61,0)</f>
        <v/>
      </c>
      <c r="AN67" s="961">
        <f>IF(AN3=0,V61,0)</f>
        <v/>
      </c>
      <c r="AO67" s="961">
        <f>IF(AO3=0,W61,0)</f>
        <v/>
      </c>
      <c r="AP67" s="961">
        <f>IF(AP3=0,X61,0)</f>
        <v/>
      </c>
      <c r="AQ67" s="961">
        <f>IF(AQ3=0,Y61,0)</f>
        <v/>
      </c>
      <c r="AR67" s="961">
        <f>IF(AR3=0,Z61,0)</f>
        <v/>
      </c>
      <c r="AS67" s="961">
        <f>IF(AS3=0,AA61,0)</f>
        <v/>
      </c>
      <c r="AT67" s="961">
        <f>IF(AT3=0,AB61,0)</f>
        <v/>
      </c>
      <c r="AU67" s="961">
        <f>IF(AU3=0,AC61,0)</f>
        <v/>
      </c>
      <c r="AV67" s="961">
        <f>IF(AV3=0,AD61,0)</f>
        <v/>
      </c>
      <c r="AW67" s="961">
        <f>IF(AW3=0,AE61,0)</f>
        <v/>
      </c>
      <c r="AX67" s="961">
        <f>IF(AX3=0,AF61,0)</f>
        <v/>
      </c>
      <c r="AY67" s="961">
        <f>IF(AY3=0,AG61,0)</f>
        <v/>
      </c>
      <c r="AZ67" s="961">
        <f>IF(AZ3=0,AH61,0)</f>
        <v/>
      </c>
      <c r="BA67" s="961">
        <f>IF(BA3=0,AI61,0)</f>
        <v/>
      </c>
      <c r="BB67" s="961">
        <f>IF(BB3=0,AJ61,0)</f>
        <v/>
      </c>
      <c r="BC67" s="961">
        <f>IF(BC3=0,AK61,0)</f>
        <v/>
      </c>
      <c r="BD67" s="961">
        <f>IF(BD3=0,AL61,0)</f>
        <v/>
      </c>
      <c r="BE67" s="961">
        <f>IF(BE3=0,AM61,0)</f>
        <v/>
      </c>
      <c r="BF67" s="961">
        <f>IF(BF3=0,AN61,0)</f>
        <v/>
      </c>
      <c r="BG67" s="961">
        <f>IF(BG3=0,AO61,0)</f>
        <v/>
      </c>
      <c r="BH67" s="961">
        <f>IF(BH3=0,AP61,0)</f>
        <v/>
      </c>
      <c r="BI67" s="961">
        <f>IF(BI3=0,AQ61,0)</f>
        <v/>
      </c>
      <c r="BJ67" s="961">
        <f>IF(BJ3=0,AR61,0)</f>
        <v/>
      </c>
      <c r="BK67" s="961">
        <f>IF(BK3=0,AS61,0)</f>
        <v/>
      </c>
      <c r="BL67" s="961">
        <f>IF(BL3=0,AT61,0)</f>
        <v/>
      </c>
      <c r="BM67" s="961">
        <f>IF(BM3=0,AU61,0)</f>
        <v/>
      </c>
      <c r="BN67" s="961">
        <f>IF(BN3=0,AV61,0)</f>
        <v/>
      </c>
      <c r="BO67" s="961">
        <f>IF(BO3=0,AW61,0)</f>
        <v/>
      </c>
      <c r="BP67" s="961">
        <f>IF(BP3=0,AX61,0)</f>
        <v/>
      </c>
      <c r="BQ67" s="961">
        <f>IF(BQ3=0,AY61,0)</f>
        <v/>
      </c>
      <c r="BR67" s="961">
        <f>IF(BR3=0,AZ61,0)</f>
        <v/>
      </c>
      <c r="BS67" s="961">
        <f>IF(BS3=0,BA61,0)</f>
        <v/>
      </c>
      <c r="BT67" s="961">
        <f>IF(BT3=0,BB61,0)</f>
        <v/>
      </c>
      <c r="BU67" s="961">
        <f>IF(BU3=0,BC61,0)</f>
        <v/>
      </c>
      <c r="BV67" s="961">
        <f>IF(BV3=0,BD61,0)</f>
        <v/>
      </c>
      <c r="BW67" s="961">
        <f>IF(BW3=0,BE61,0)</f>
        <v/>
      </c>
      <c r="BX67" s="961">
        <f>IF(BX3=0,BF61,0)</f>
        <v/>
      </c>
      <c r="BY67" s="961">
        <f>IF(BY3=0,BG61,0)</f>
        <v/>
      </c>
      <c r="BZ67" s="961">
        <f>IF(BZ3=0,BH61,0)</f>
        <v/>
      </c>
      <c r="CA67" s="961">
        <f>IF(CA3=0,BI61,0)</f>
        <v/>
      </c>
      <c r="CB67" s="961">
        <f>IF(CB3=0,BJ61,0)</f>
        <v/>
      </c>
      <c r="CC67" s="961">
        <f>IF(CC3=0,BK61,0)</f>
        <v/>
      </c>
      <c r="CD67" s="961">
        <f>IF(CD3=0,BL61,0)</f>
        <v/>
      </c>
      <c r="CE67" s="961">
        <f>IF(CE3=0,BM61,0)</f>
        <v/>
      </c>
      <c r="CF67" s="961">
        <f>IF(CF3=0,BN61,0)</f>
        <v/>
      </c>
      <c r="CG67" s="961">
        <f>IF(CG3=0,BO61,0)</f>
        <v/>
      </c>
      <c r="CH67" s="961">
        <f>IF(CH3=0,BP61,0)</f>
        <v/>
      </c>
      <c r="CI67" s="961">
        <f>IF(CI3=0,BQ61,0)</f>
        <v/>
      </c>
      <c r="CJ67" s="961">
        <f>IF(CJ3=0,BR61,0)</f>
        <v/>
      </c>
      <c r="CK67" s="961">
        <f>IF(CK3=0,BS61,0)</f>
        <v/>
      </c>
      <c r="CL67" s="961">
        <f>IF(CL3=0,BT61,0)</f>
        <v/>
      </c>
      <c r="CM67" s="961">
        <f>IF(CM3=0,BU61,0)</f>
        <v/>
      </c>
      <c r="CN67" s="961">
        <f>IF(CN3=0,BV61,0)</f>
        <v/>
      </c>
      <c r="CO67" s="961">
        <f>IF(CO3=0,BW61,0)</f>
        <v/>
      </c>
      <c r="CP67" s="961">
        <f>IF(CP3=0,BX61,0)</f>
        <v/>
      </c>
      <c r="CQ67" s="961">
        <f>IF(CQ3=0,BY61,0)</f>
        <v/>
      </c>
      <c r="CR67" s="961">
        <f>IF(CR3=0,BZ61,0)</f>
        <v/>
      </c>
      <c r="CS67" s="961">
        <f>IF(CS3=0,CA61,0)</f>
        <v/>
      </c>
      <c r="CT67" s="961">
        <f>IF(CT3=0,CB61,0)</f>
        <v/>
      </c>
      <c r="CU67" s="961">
        <f>IF(CU3=0,CC61,0)</f>
        <v/>
      </c>
      <c r="CV67" s="961">
        <f>IF(CV3=0,CD61,0)</f>
        <v/>
      </c>
      <c r="CW67" s="961">
        <f>IF(CW3=0,CE61,0)</f>
        <v/>
      </c>
      <c r="CX67" s="961">
        <f>IF(CX3=0,CF61,0)</f>
        <v/>
      </c>
      <c r="CY67" s="961">
        <f>IF(CY3=0,CG61,0)</f>
        <v/>
      </c>
      <c r="CZ67" s="961">
        <f>IF(CZ3=0,CH61,0)</f>
        <v/>
      </c>
      <c r="DA67" s="961">
        <f>IF(DA3=0,CI61,0)</f>
        <v/>
      </c>
      <c r="DB67" s="961">
        <f>IF(DB3=0,CJ61,0)</f>
        <v/>
      </c>
      <c r="DC67" s="961">
        <f>IF(DC3=0,CK61,0)</f>
        <v/>
      </c>
      <c r="DD67" s="961">
        <f>IF(DD3=0,CL61,0)</f>
        <v/>
      </c>
      <c r="DE67" s="961">
        <f>IF(DE3=0,CM61,0)</f>
        <v/>
      </c>
      <c r="DF67" s="961">
        <f>IF(DF3=0,CN61,0)</f>
        <v/>
      </c>
      <c r="DG67" s="961">
        <f>IF(DG3=0,CO61,0)</f>
        <v/>
      </c>
      <c r="DH67" s="961">
        <f>IF(DH3=0,CP61,0)</f>
        <v/>
      </c>
      <c r="DI67" s="961">
        <f>IF(DI3=0,CQ61,0)</f>
        <v/>
      </c>
      <c r="DJ67" s="961">
        <f>IF(DJ3=0,CR61,0)</f>
        <v/>
      </c>
      <c r="DK67" s="961">
        <f>IF(DK3=0,CS61,0)</f>
        <v/>
      </c>
      <c r="DL67" s="961">
        <f>IF(DL3=0,CT61,0)</f>
        <v/>
      </c>
      <c r="DM67" s="961">
        <f>IF(DM3=0,CU61,0)</f>
        <v/>
      </c>
      <c r="DN67" s="961">
        <f>IF(DN3=0,CV61,0)</f>
        <v/>
      </c>
      <c r="DO67" s="961">
        <f>IF(DO3=0,CW61,0)</f>
        <v/>
      </c>
      <c r="DP67" s="961">
        <f>IF(DP3=0,CX61,0)</f>
        <v/>
      </c>
      <c r="DQ67" s="961">
        <f>IF(DQ3=0,CY61,0)</f>
        <v/>
      </c>
      <c r="DR67" s="961">
        <f>IF(DR3=0,CZ61,0)</f>
        <v/>
      </c>
      <c r="DS67" s="961">
        <f>IF(DS3=0,DA61,0)</f>
        <v/>
      </c>
      <c r="DT67" s="961">
        <f>IF(DT3=0,DB61,0)</f>
        <v/>
      </c>
      <c r="DU67" s="961">
        <f>IF(DU3=0,DC61,0)</f>
        <v/>
      </c>
      <c r="DV67" s="961">
        <f>IF(DV3=0,DD61,0)</f>
        <v/>
      </c>
      <c r="DW67" s="961">
        <f>IF(DW3=0,DE61,0)</f>
        <v/>
      </c>
      <c r="DX67" s="961">
        <f>IF(DX3=0,DF61,0)</f>
        <v/>
      </c>
      <c r="DY67" s="961">
        <f>IF(DY3=0,DG61,0)</f>
        <v/>
      </c>
      <c r="DZ67" s="961">
        <f>IF(DZ3=0,DH61,0)</f>
        <v/>
      </c>
      <c r="EA67" s="961">
        <f>IF(EA3=0,DI61,0)</f>
        <v/>
      </c>
      <c r="EB67" s="961">
        <f>IF(EB3=0,DJ61,0)</f>
        <v/>
      </c>
      <c r="EC67" s="961">
        <f>IF(EC3=0,DK61,0)</f>
        <v/>
      </c>
      <c r="ED67" s="961">
        <f>IF(ED3=0,DL61,0)</f>
        <v/>
      </c>
      <c r="EE67" s="961">
        <f>IF(EE3=0,DM61,0)</f>
        <v/>
      </c>
      <c r="EF67" s="961">
        <f>IF(EF3=0,DN61,0)</f>
        <v/>
      </c>
      <c r="EG67" s="961">
        <f>IF(EG3=0,DO61,0)</f>
        <v/>
      </c>
      <c r="EH67" s="961">
        <f>IF(EH3=0,DP61,0)</f>
        <v/>
      </c>
      <c r="EI67" s="961">
        <f>IF(EI3=0,DQ61,0)</f>
        <v/>
      </c>
      <c r="EJ67" s="961">
        <f>IF(EJ3=0,DR61,0)</f>
        <v/>
      </c>
      <c r="EK67" s="961">
        <f>IF(EK3=0,DS61,0)</f>
        <v/>
      </c>
      <c r="EL67" s="961">
        <f>IF(EL3=0,DT61,0)</f>
        <v/>
      </c>
      <c r="EM67" s="961">
        <f>IF(EM3=0,DU61,0)</f>
        <v/>
      </c>
      <c r="EN67" s="961">
        <f>IF(EN3=0,DV61,0)</f>
        <v/>
      </c>
      <c r="EO67" s="961">
        <f>IF(EO3=0,DW61,0)</f>
        <v/>
      </c>
      <c r="EP67" s="961">
        <f>IF(EP3=0,DX61,0)</f>
        <v/>
      </c>
      <c r="EQ67" s="961">
        <f>IF(EQ3=0,DY61,0)</f>
        <v/>
      </c>
      <c r="ER67" s="961">
        <f>IF(ER3=0,DZ61,0)</f>
        <v/>
      </c>
      <c r="ES67" s="961">
        <f>IF(ES3=0,EA61,0)</f>
        <v/>
      </c>
      <c r="ET67" s="961">
        <f>IF(ET3=0,EB61,0)</f>
        <v/>
      </c>
      <c r="EU67" s="961">
        <f>IF(EU3=0,EC61,0)</f>
        <v/>
      </c>
      <c r="EV67" s="961">
        <f>IF(EV3=0,ED61,0)</f>
        <v/>
      </c>
    </row>
    <row r="68" ht="15" customHeight="1" s="546">
      <c r="C68" s="759">
        <f>R68</f>
        <v/>
      </c>
      <c r="D68" s="982" t="n"/>
      <c r="E68" s="982" t="n"/>
      <c r="F68" s="961">
        <f>SUMIFS($T68:$EW68,$T$2:$EW$2,F$2)</f>
        <v/>
      </c>
      <c r="G68" s="961">
        <f>SUMIFS($U68:$EW68,$U$2:$EW$2,G$2)</f>
        <v/>
      </c>
      <c r="H68" s="961">
        <f>SUMIFS($U68:$EW68,$U$2:$EW$2,H$2)</f>
        <v/>
      </c>
      <c r="I68" s="961">
        <f>SUMIFS($U68:$EW68,$U$2:$EW$2,I$2)</f>
        <v/>
      </c>
      <c r="J68" s="961">
        <f>SUMIFS($U68:$EW68,$U$2:$EW$2,J$2)</f>
        <v/>
      </c>
      <c r="K68" s="961">
        <f>SUMIFS($U68:$EW68,$U$2:$EW$2,K$2)</f>
        <v/>
      </c>
      <c r="L68" s="961">
        <f>SUMIFS($U68:$EW68,$U$2:$EW$2,L$2)</f>
        <v/>
      </c>
      <c r="M68" s="961">
        <f>SUMIFS($U68:$EW68,$U$2:$EW$2,M$2)</f>
        <v/>
      </c>
      <c r="N68" s="961">
        <f>SUMIFS($U68:$EW68,$U$2:$EW$2,N$2)</f>
        <v/>
      </c>
      <c r="O68" s="961">
        <f>SUMIFS($U68:$EW68,$U$2:$EW$2,O$2)</f>
        <v/>
      </c>
      <c r="P68" s="961">
        <f>SUMIFS($U68:$EW68,$U$2:$EW$2,P$2)</f>
        <v/>
      </c>
      <c r="R68" s="1044" t="inlineStr">
        <is>
          <t>Debt Service</t>
        </is>
      </c>
      <c r="T68" s="961">
        <f>IF(OR(T3=0,T2&gt;Inputs!$E$20),0,-Inputs!$J$6)</f>
        <v/>
      </c>
      <c r="U68" s="961">
        <f>IF(OR(U3=0,U2&gt;Inputs!$E$20),0,-Inputs!$J$103)</f>
        <v/>
      </c>
      <c r="V68" s="961">
        <f>IF(OR(V3=0,V2&gt;Inputs!$E$20),0,-Inputs!$J$103)</f>
        <v/>
      </c>
      <c r="W68" s="961">
        <f>IF(OR(W3=0,W2&gt;Inputs!$E$20),0,-Inputs!$J$103)</f>
        <v/>
      </c>
      <c r="X68" s="961">
        <f>IF(OR(X3=0,X2&gt;Inputs!$E$20),0,-Inputs!$J$103)</f>
        <v/>
      </c>
      <c r="Y68" s="961">
        <f>IF(OR(Y3=0,Y2&gt;Inputs!$E$20),0,-Inputs!$J$103)</f>
        <v/>
      </c>
      <c r="Z68" s="961">
        <f>IF(OR(Z3=0,Z2&gt;Inputs!$E$20),0,-Inputs!$J$103)</f>
        <v/>
      </c>
      <c r="AA68" s="961">
        <f>IF(OR(AA3=0,AA2&gt;Inputs!$E$20),0,-Inputs!$J$103)</f>
        <v/>
      </c>
      <c r="AB68" s="961">
        <f>IF(OR(AB3=0,AB2&gt;Inputs!$E$20),0,-Inputs!$J$103)</f>
        <v/>
      </c>
      <c r="AC68" s="961">
        <f>IF(OR(AC3=0,AC2&gt;Inputs!$E$20),0,-Inputs!$J$103)</f>
        <v/>
      </c>
      <c r="AD68" s="961">
        <f>IF(OR(AD3=0,AD2&gt;Inputs!$E$20),0,-Inputs!$J$103)</f>
        <v/>
      </c>
      <c r="AE68" s="961">
        <f>IF(OR(AE3=0,AE2&gt;Inputs!$E$20),0,-Inputs!$J$103)</f>
        <v/>
      </c>
      <c r="AF68" s="961">
        <f>IF(OR(AF3=0,AF2&gt;Inputs!$E$20),0,-Inputs!$J$103)</f>
        <v/>
      </c>
      <c r="AG68" s="961">
        <f>IF(OR(AG3=0,AG2&gt;Inputs!$E$20),0,-Inputs!$J$103)</f>
        <v/>
      </c>
      <c r="AH68" s="961">
        <f>IF(OR(AH3=0,AH2&gt;Inputs!$E$20),0,-Inputs!$J$103)</f>
        <v/>
      </c>
      <c r="AI68" s="961">
        <f>IF(OR(AI3=0,AI2&gt;Inputs!$E$20),0,-Inputs!$J$103)</f>
        <v/>
      </c>
      <c r="AJ68" s="961">
        <f>IF(OR(AJ3=0,AJ2&gt;Inputs!$E$20),0,-Inputs!$J$103)</f>
        <v/>
      </c>
      <c r="AK68" s="961">
        <f>IF(OR(AK3=0,AK2&gt;Inputs!$E$20),0,-Inputs!$J$103)</f>
        <v/>
      </c>
      <c r="AL68" s="961">
        <f>IF(OR(AL3=0,AL2&gt;Inputs!$E$20),0,-Inputs!$J$103)</f>
        <v/>
      </c>
      <c r="AM68" s="961">
        <f>IF(OR(AM3=0,AM2&gt;Inputs!$E$20),0,-Inputs!$J$103)</f>
        <v/>
      </c>
      <c r="AN68" s="961">
        <f>IF(OR(AN3=0,AN2&gt;Inputs!$E$20),0,-Inputs!$J$103)</f>
        <v/>
      </c>
      <c r="AO68" s="961">
        <f>IF(OR(AO3=0,AO2&gt;Inputs!$E$20),0,-Inputs!$J$103)</f>
        <v/>
      </c>
      <c r="AP68" s="961">
        <f>IF(OR(AP3=0,AP2&gt;Inputs!$E$20),0,-Inputs!$J$103)</f>
        <v/>
      </c>
      <c r="AQ68" s="961">
        <f>IF(OR(AQ3=0,AQ2&gt;Inputs!$E$20),0,-Inputs!$J$103)</f>
        <v/>
      </c>
      <c r="AR68" s="961">
        <f>IF(OR(AR3=0,AR2&gt;Inputs!$E$20),0,-Inputs!$J$103)</f>
        <v/>
      </c>
      <c r="AS68" s="961">
        <f>IF(OR(AS3=0,AS2&gt;Inputs!$E$20),0,-Inputs!$J$103)</f>
        <v/>
      </c>
      <c r="AT68" s="961">
        <f>IF(OR(AT3=0,AT2&gt;Inputs!$E$20),0,-Inputs!$J$103)</f>
        <v/>
      </c>
      <c r="AU68" s="961">
        <f>IF(OR(AU3=0,AU2&gt;Inputs!$E$20),0,-Inputs!$J$103)</f>
        <v/>
      </c>
      <c r="AV68" s="961">
        <f>IF(OR(AV3=0,AV2&gt;Inputs!$E$20),0,-Inputs!$J$103)</f>
        <v/>
      </c>
      <c r="AW68" s="961">
        <f>IF(OR(AW3=0,AW2&gt;Inputs!$E$20),0,-Inputs!$J$103)</f>
        <v/>
      </c>
      <c r="AX68" s="961">
        <f>IF(OR(AX3=0,AX2&gt;Inputs!$E$20),0,-Inputs!$J$103)</f>
        <v/>
      </c>
      <c r="AY68" s="961">
        <f>IF(OR(AY3=0,AY2&gt;Inputs!$E$20),0,-Inputs!$J$103)</f>
        <v/>
      </c>
      <c r="AZ68" s="961">
        <f>IF(OR(AZ3=0,AZ2&gt;Inputs!$E$20),0,-Inputs!$J$103)</f>
        <v/>
      </c>
      <c r="BA68" s="961">
        <f>IF(OR(BA3=0,BA2&gt;Inputs!$E$20),0,-Inputs!$J$103)</f>
        <v/>
      </c>
      <c r="BB68" s="961">
        <f>IF(OR(BB3=0,BB2&gt;Inputs!$E$20),0,-Inputs!$J$103)</f>
        <v/>
      </c>
      <c r="BC68" s="961">
        <f>IF(OR(BC3=0,BC2&gt;Inputs!$E$20),0,-Inputs!$J$103)</f>
        <v/>
      </c>
      <c r="BD68" s="961">
        <f>IF(OR(BD3=0,BD2&gt;Inputs!$E$20),0,-Inputs!$J$103)</f>
        <v/>
      </c>
      <c r="BE68" s="961">
        <f>IF(OR(BE3=0,BE2&gt;Inputs!$E$20),0,-Inputs!$J$103)</f>
        <v/>
      </c>
      <c r="BF68" s="961">
        <f>IF(OR(BF3=0,BF2&gt;Inputs!$E$20),0,-Inputs!$J$103)</f>
        <v/>
      </c>
      <c r="BG68" s="961">
        <f>IF(OR(BG3=0,BG2&gt;Inputs!$E$20),0,-Inputs!$J$103)</f>
        <v/>
      </c>
      <c r="BH68" s="961">
        <f>IF(OR(BH3=0,BH2&gt;Inputs!$E$20),0,-Inputs!$J$103)</f>
        <v/>
      </c>
      <c r="BI68" s="961">
        <f>IF(OR(BI3=0,BI2&gt;Inputs!$E$20),0,-Inputs!$J$103)</f>
        <v/>
      </c>
      <c r="BJ68" s="961">
        <f>IF(OR(BJ3=0,BJ2&gt;Inputs!$E$20),0,-Inputs!$J$103)</f>
        <v/>
      </c>
      <c r="BK68" s="961">
        <f>IF(OR(BK3=0,BK2&gt;Inputs!$E$20),0,-Inputs!$J$103)</f>
        <v/>
      </c>
      <c r="BL68" s="961">
        <f>IF(OR(BL3=0,BL2&gt;Inputs!$E$20),0,-Inputs!$J$103)</f>
        <v/>
      </c>
      <c r="BM68" s="961">
        <f>IF(OR(BM3=0,BM2&gt;Inputs!$E$20),0,-Inputs!$J$103)</f>
        <v/>
      </c>
      <c r="BN68" s="961">
        <f>IF(OR(BN3=0,BN2&gt;Inputs!$E$20),0,-Inputs!$J$103)</f>
        <v/>
      </c>
      <c r="BO68" s="961">
        <f>IF(OR(BO3=0,BO2&gt;Inputs!$E$20),0,-Inputs!$J$103)</f>
        <v/>
      </c>
      <c r="BP68" s="961">
        <f>IF(OR(BP3=0,BP2&gt;Inputs!$E$20),0,-Inputs!$J$103)</f>
        <v/>
      </c>
      <c r="BQ68" s="961">
        <f>IF(OR(BQ3=0,BQ2&gt;Inputs!$E$20),0,-Inputs!$J$103)</f>
        <v/>
      </c>
      <c r="BR68" s="961">
        <f>IF(OR(BR3=0,BR2&gt;Inputs!$E$20),0,-Inputs!$J$103)</f>
        <v/>
      </c>
      <c r="BS68" s="961">
        <f>IF(OR(BS3=0,BS2&gt;Inputs!$E$20),0,-Inputs!$J$103)</f>
        <v/>
      </c>
      <c r="BT68" s="961">
        <f>IF(OR(BT3=0,BT2&gt;Inputs!$E$20),0,-Inputs!$J$103)</f>
        <v/>
      </c>
      <c r="BU68" s="961">
        <f>IF(OR(BU3=0,BU2&gt;Inputs!$E$20),0,-Inputs!$J$103)</f>
        <v/>
      </c>
      <c r="BV68" s="961">
        <f>IF(OR(BV3=0,BV2&gt;Inputs!$E$20),0,-Inputs!$J$103)</f>
        <v/>
      </c>
      <c r="BW68" s="961">
        <f>IF(OR(BW3=0,BW2&gt;Inputs!$E$20),0,-Inputs!$J$103)</f>
        <v/>
      </c>
      <c r="BX68" s="961">
        <f>IF(OR(BX3=0,BX2&gt;Inputs!$E$20),0,-Inputs!$J$103)</f>
        <v/>
      </c>
      <c r="BY68" s="961">
        <f>IF(OR(BY3=0,BY2&gt;Inputs!$E$20),0,-Inputs!$J$103)</f>
        <v/>
      </c>
      <c r="BZ68" s="961">
        <f>IF(OR(BZ3=0,BZ2&gt;Inputs!$E$20),0,-Inputs!$J$103)</f>
        <v/>
      </c>
      <c r="CA68" s="961">
        <f>IF(OR(CA3=0,CA2&gt;Inputs!$E$20),0,-Inputs!$J$103)</f>
        <v/>
      </c>
      <c r="CB68" s="961">
        <f>IF(OR(CB3=0,CB2&gt;Inputs!$E$20),0,-Inputs!$J$103)</f>
        <v/>
      </c>
      <c r="CC68" s="961">
        <f>IF(OR(CC3=0,CC2&gt;Inputs!$E$20),0,-Inputs!$J$103)</f>
        <v/>
      </c>
      <c r="CD68" s="961">
        <f>IF(OR(CD3=0,CD2&gt;Inputs!$E$20),0,-Inputs!$J$103)</f>
        <v/>
      </c>
      <c r="CE68" s="961">
        <f>IF(OR(CE3=0,CE2&gt;Inputs!$E$20),0,-Inputs!$J$103)</f>
        <v/>
      </c>
      <c r="CF68" s="961">
        <f>IF(OR(CF3=0,CF2&gt;Inputs!$E$20),0,-Inputs!$J$103)</f>
        <v/>
      </c>
      <c r="CG68" s="961">
        <f>IF(OR(CG3=0,CG2&gt;Inputs!$E$20),0,-Inputs!$J$103)</f>
        <v/>
      </c>
      <c r="CH68" s="961">
        <f>IF(OR(CH3=0,CH2&gt;Inputs!$E$20),0,-Inputs!$J$103)</f>
        <v/>
      </c>
      <c r="CI68" s="961">
        <f>IF(OR(CI3=0,CI2&gt;Inputs!$E$20),0,-Inputs!$J$103)</f>
        <v/>
      </c>
      <c r="CJ68" s="961">
        <f>IF(OR(CJ3=0,CJ2&gt;Inputs!$E$20),0,-Inputs!$J$103)</f>
        <v/>
      </c>
      <c r="CK68" s="961">
        <f>IF(OR(CK3=0,CK2&gt;Inputs!$E$20),0,-Inputs!$J$103)</f>
        <v/>
      </c>
      <c r="CL68" s="961">
        <f>IF(OR(CL3=0,CL2&gt;Inputs!$E$20),0,-Inputs!$J$103)</f>
        <v/>
      </c>
      <c r="CM68" s="961">
        <f>IF(OR(CM3=0,CM2&gt;Inputs!$E$20),0,-Inputs!$J$103)</f>
        <v/>
      </c>
      <c r="CN68" s="961">
        <f>IF(OR(CN3=0,CN2&gt;Inputs!$E$20),0,-Inputs!$J$103)</f>
        <v/>
      </c>
      <c r="CO68" s="961">
        <f>IF(OR(CO3=0,CO2&gt;Inputs!$E$20),0,-Inputs!$J$103)</f>
        <v/>
      </c>
      <c r="CP68" s="961">
        <f>IF(OR(CP3=0,CP2&gt;Inputs!$E$20),0,-Inputs!$J$103)</f>
        <v/>
      </c>
      <c r="CQ68" s="961">
        <f>IF(OR(CQ3=0,CQ2&gt;Inputs!$E$20),0,-Inputs!$J$103)</f>
        <v/>
      </c>
      <c r="CR68" s="961">
        <f>IF(OR(CR3=0,CR2&gt;Inputs!$E$20),0,-Inputs!$J$103)</f>
        <v/>
      </c>
      <c r="CS68" s="961">
        <f>IF(OR(CS3=0,CS2&gt;Inputs!$E$20),0,-Inputs!$J$103)</f>
        <v/>
      </c>
      <c r="CT68" s="961">
        <f>IF(OR(CT3=0,CT2&gt;Inputs!$E$20),0,-Inputs!$J$103)</f>
        <v/>
      </c>
      <c r="CU68" s="961">
        <f>IF(OR(CU3=0,CU2&gt;Inputs!$E$20),0,-Inputs!$J$103)</f>
        <v/>
      </c>
      <c r="CV68" s="961">
        <f>IF(OR(CV3=0,CV2&gt;Inputs!$E$20),0,-Inputs!$J$103)</f>
        <v/>
      </c>
      <c r="CW68" s="961">
        <f>IF(OR(CW3=0,CW2&gt;Inputs!$E$20),0,-Inputs!$J$103)</f>
        <v/>
      </c>
      <c r="CX68" s="961">
        <f>IF(OR(CX3=0,CX2&gt;Inputs!$E$20),0,-Inputs!$J$103)</f>
        <v/>
      </c>
      <c r="CY68" s="961">
        <f>IF(OR(CY3=0,CY2&gt;Inputs!$E$20),0,-Inputs!$J$103)</f>
        <v/>
      </c>
      <c r="CZ68" s="961">
        <f>IF(OR(CZ3=0,CZ2&gt;Inputs!$E$20),0,-Inputs!$J$103)</f>
        <v/>
      </c>
      <c r="DA68" s="961">
        <f>IF(OR(DA3=0,DA2&gt;Inputs!$E$20),0,-Inputs!$J$103)</f>
        <v/>
      </c>
      <c r="DB68" s="961">
        <f>IF(OR(DB3=0,DB2&gt;Inputs!$E$20),0,-Inputs!$J$103)</f>
        <v/>
      </c>
      <c r="DC68" s="961">
        <f>IF(OR(DC3=0,DC2&gt;Inputs!$E$20),0,-Inputs!$J$103)</f>
        <v/>
      </c>
      <c r="DD68" s="961">
        <f>IF(OR(DD3=0,DD2&gt;Inputs!$E$20),0,-Inputs!$J$103)</f>
        <v/>
      </c>
      <c r="DE68" s="961">
        <f>IF(OR(DE3=0,DE2&gt;Inputs!$E$20),0,-Inputs!$J$103)</f>
        <v/>
      </c>
      <c r="DF68" s="961">
        <f>IF(OR(DF3=0,DF2&gt;Inputs!$E$20),0,-Inputs!$J$103)</f>
        <v/>
      </c>
      <c r="DG68" s="961">
        <f>IF(OR(DG3=0,DG2&gt;Inputs!$E$20),0,-Inputs!$J$103)</f>
        <v/>
      </c>
      <c r="DH68" s="961">
        <f>IF(OR(DH3=0,DH2&gt;Inputs!$E$20),0,-Inputs!$J$103)</f>
        <v/>
      </c>
      <c r="DI68" s="961">
        <f>IF(OR(DI3=0,DI2&gt;Inputs!$E$20),0,-Inputs!$J$103)</f>
        <v/>
      </c>
      <c r="DJ68" s="961">
        <f>IF(OR(DJ3=0,DJ2&gt;Inputs!$E$20),0,-Inputs!$J$103)</f>
        <v/>
      </c>
      <c r="DK68" s="961">
        <f>IF(OR(DK3=0,DK2&gt;Inputs!$E$20),0,-Inputs!$J$103)</f>
        <v/>
      </c>
      <c r="DL68" s="961">
        <f>IF(OR(DL3=0,DL2&gt;Inputs!$E$20),0,-Inputs!$J$103)</f>
        <v/>
      </c>
      <c r="DM68" s="961">
        <f>IF(OR(DM3=0,DM2&gt;Inputs!$E$20),0,-Inputs!$J$103)</f>
        <v/>
      </c>
      <c r="DN68" s="961">
        <f>IF(OR(DN3=0,DN2&gt;Inputs!$E$20),0,-Inputs!$J$103)</f>
        <v/>
      </c>
      <c r="DO68" s="961">
        <f>IF(OR(DO3=0,DO2&gt;Inputs!$E$20),0,-Inputs!$J$103)</f>
        <v/>
      </c>
      <c r="DP68" s="961">
        <f>IF(OR(DP3=0,DP2&gt;Inputs!$E$20),0,-Inputs!$J$103)</f>
        <v/>
      </c>
      <c r="DQ68" s="961">
        <f>IF(OR(DQ3=0,DQ2&gt;Inputs!$E$20),0,-Inputs!$J$103)</f>
        <v/>
      </c>
      <c r="DR68" s="961">
        <f>IF(OR(DR3=0,DR2&gt;Inputs!$E$20),0,-Inputs!$J$103)</f>
        <v/>
      </c>
      <c r="DS68" s="961">
        <f>IF(OR(DS3=0,DS2&gt;Inputs!$E$20),0,-Inputs!$J$103)</f>
        <v/>
      </c>
      <c r="DT68" s="961">
        <f>IF(OR(DT3=0,DT2&gt;Inputs!$E$20),0,-Inputs!$J$103)</f>
        <v/>
      </c>
      <c r="DU68" s="961">
        <f>IF(OR(DU3=0,DU2&gt;Inputs!$E$20),0,-Inputs!$J$103)</f>
        <v/>
      </c>
      <c r="DV68" s="961">
        <f>IF(OR(DV3=0,DV2&gt;Inputs!$E$20),0,-Inputs!$J$103)</f>
        <v/>
      </c>
      <c r="DW68" s="961">
        <f>IF(OR(DW3=0,DW2&gt;Inputs!$E$20),0,-Inputs!$J$103)</f>
        <v/>
      </c>
      <c r="DX68" s="961">
        <f>IF(OR(DX3=0,DX2&gt;Inputs!$E$20),0,-Inputs!$J$103)</f>
        <v/>
      </c>
      <c r="DY68" s="961">
        <f>IF(OR(DY3=0,DY2&gt;Inputs!$E$20),0,-Inputs!$J$103)</f>
        <v/>
      </c>
      <c r="DZ68" s="961">
        <f>IF(OR(DZ3=0,DZ2&gt;Inputs!$E$20),0,-Inputs!$J$103)</f>
        <v/>
      </c>
      <c r="EA68" s="961">
        <f>IF(OR(EA3=0,EA2&gt;Inputs!$E$20),0,-Inputs!$J$103)</f>
        <v/>
      </c>
      <c r="EB68" s="961">
        <f>IF(OR(EB3=0,EB2&gt;Inputs!$E$20),0,-Inputs!$J$103)</f>
        <v/>
      </c>
      <c r="EC68" s="961">
        <f>IF(OR(EC3=0,EC2&gt;Inputs!$E$20),0,-Inputs!$J$103)</f>
        <v/>
      </c>
      <c r="ED68" s="961">
        <f>IF(OR(ED3=0,ED2&gt;Inputs!$E$20),0,-Inputs!$J$103)</f>
        <v/>
      </c>
      <c r="EE68" s="961">
        <f>IF(OR(EE3=0,EE2&gt;Inputs!$E$20),0,-Inputs!$J$103)</f>
        <v/>
      </c>
      <c r="EF68" s="961">
        <f>IF(OR(EF3=0,EF2&gt;Inputs!$E$20),0,-Inputs!$J$103)</f>
        <v/>
      </c>
      <c r="EG68" s="961">
        <f>IF(OR(EG3=0,EG2&gt;Inputs!$E$20),0,-Inputs!$J$103)</f>
        <v/>
      </c>
      <c r="EH68" s="961">
        <f>IF(OR(EH3=0,EH2&gt;Inputs!$E$20),0,-Inputs!$J$103)</f>
        <v/>
      </c>
      <c r="EI68" s="961">
        <f>IF(OR(EI3=0,EI2&gt;Inputs!$E$20),0,-Inputs!$J$103)</f>
        <v/>
      </c>
      <c r="EJ68" s="961">
        <f>IF(OR(EJ3=0,EJ2&gt;Inputs!$E$20),0,-Inputs!$J$103)</f>
        <v/>
      </c>
      <c r="EK68" s="961">
        <f>IF(OR(EK3=0,EK2&gt;Inputs!$E$20),0,-Inputs!$J$103)</f>
        <v/>
      </c>
      <c r="EL68" s="961">
        <f>IF(OR(EL3=0,EL2&gt;Inputs!$E$20),0,-Inputs!$J$103)</f>
        <v/>
      </c>
      <c r="EM68" s="961">
        <f>IF(OR(EM3=0,EM2&gt;Inputs!$E$20),0,-Inputs!$J$103)</f>
        <v/>
      </c>
      <c r="EN68" s="961">
        <f>IF(OR(EN3=0,EN2&gt;Inputs!$E$20),0,-Inputs!$J$103)</f>
        <v/>
      </c>
      <c r="EO68" s="961">
        <f>IF(OR(EO3=0,EO2&gt;Inputs!$E$20),0,-Inputs!$J$103)</f>
        <v/>
      </c>
      <c r="EP68" s="961">
        <f>IF(OR(EP3=0,EP2&gt;Inputs!$E$20),0,-Inputs!$J$103)</f>
        <v/>
      </c>
      <c r="EQ68" s="961">
        <f>IF(OR(EQ3=0,EQ2&gt;Inputs!$E$20),0,-Inputs!$J$103)</f>
        <v/>
      </c>
      <c r="ER68" s="961">
        <f>IF(OR(ER3=0,ER2&gt;Inputs!$E$20),0,-Inputs!$J$103)</f>
        <v/>
      </c>
      <c r="ES68" s="961">
        <f>IF(OR(ES3=0,ES2&gt;Inputs!$E$20),0,-Inputs!$J$103)</f>
        <v/>
      </c>
      <c r="ET68" s="961">
        <f>IF(OR(ET3=0,ET2&gt;Inputs!$E$20),0,-Inputs!$J$103)</f>
        <v/>
      </c>
      <c r="EU68" s="961">
        <f>IF(OR(EU3=0,EU2&gt;Inputs!$E$20),0,-Inputs!$J$103)</f>
        <v/>
      </c>
      <c r="EV68" s="961">
        <f>IF(OR(EV3=0,EV2&gt;Inputs!$E$20),0,-Inputs!$J$103)</f>
        <v/>
      </c>
    </row>
    <row r="69" ht="15" customHeight="1" s="546">
      <c r="C69" s="759">
        <f>R69</f>
        <v/>
      </c>
      <c r="E69" s="982" t="n"/>
      <c r="F69" s="961">
        <f>SUMIFS($T69:$EW69,$T$2:$EW$2,F$2)</f>
        <v/>
      </c>
      <c r="G69" s="961">
        <f>SUMIFS($U69:$EW69,$U$2:$EW$2,G$2)</f>
        <v/>
      </c>
      <c r="H69" s="961">
        <f>SUMIFS($U69:$EW69,$U$2:$EW$2,H$2)</f>
        <v/>
      </c>
      <c r="I69" s="961">
        <f>SUMIFS($U69:$EW69,$U$2:$EW$2,I$2)</f>
        <v/>
      </c>
      <c r="J69" s="961">
        <f>SUMIFS($U69:$EW69,$U$2:$EW$2,J$2)</f>
        <v/>
      </c>
      <c r="K69" s="961">
        <f>SUMIFS($U69:$EW69,$U$2:$EW$2,K$2)</f>
        <v/>
      </c>
      <c r="L69" s="961">
        <f>SUMIFS($U69:$EW69,$U$2:$EW$2,L$2)</f>
        <v/>
      </c>
      <c r="M69" s="961">
        <f>SUMIFS($U69:$EW69,$U$2:$EW$2,M$2)</f>
        <v/>
      </c>
      <c r="N69" s="961">
        <f>SUMIFS($U69:$EW69,$U$2:$EW$2,N$2)</f>
        <v/>
      </c>
      <c r="O69" s="961">
        <f>SUMIFS($U69:$EW69,$U$2:$EW$2,O$2)</f>
        <v/>
      </c>
      <c r="P69" s="961">
        <f>SUMIFS($U69:$EW69,$U$2:$EW$2,P$2)</f>
        <v/>
      </c>
      <c r="R69" s="1044" t="inlineStr">
        <is>
          <t>Interest</t>
        </is>
      </c>
      <c r="T69" s="961">
        <f>IF(T3&lt;=Inputs!$E$20*12,-T66*Inputs!$J$8/12,0)*365/360</f>
        <v/>
      </c>
      <c r="U69" s="961">
        <f>IF(U3&lt;=Inputs!$E$20*12,-U66*Inputs!$J$8/12,0)*365/360</f>
        <v/>
      </c>
      <c r="V69" s="961">
        <f>IF(V3&lt;=Inputs!$E$20*12,-V66*Inputs!$J$8/12,0)*365/360</f>
        <v/>
      </c>
      <c r="W69" s="961">
        <f>IF(W3&lt;=Inputs!$E$20*12,-W66*Inputs!$J$8/12,0)*365/360</f>
        <v/>
      </c>
      <c r="X69" s="961">
        <f>IF(X3&lt;=Inputs!$E$20*12,-X66*Inputs!$J$8/12,0)*365/360</f>
        <v/>
      </c>
      <c r="Y69" s="961">
        <f>IF(Y3&lt;=Inputs!$E$20*12,-Y66*Inputs!$J$8/12,0)*365/360</f>
        <v/>
      </c>
      <c r="Z69" s="961">
        <f>IF(Z3&lt;=Inputs!$E$20*12,-Z66*Inputs!$J$8/12,0)*365/360</f>
        <v/>
      </c>
      <c r="AA69" s="961">
        <f>IF(AA3&lt;=Inputs!$E$20*12,-AA66*Inputs!$J$8/12,0)*365/360</f>
        <v/>
      </c>
      <c r="AB69" s="961">
        <f>IF(AB3&lt;=Inputs!$E$20*12,-AB66*Inputs!$J$8/12,0)*365/360</f>
        <v/>
      </c>
      <c r="AC69" s="961">
        <f>IF(AC3&lt;=Inputs!$E$20*12,-AC66*Inputs!$J$8/12,0)*365/360</f>
        <v/>
      </c>
      <c r="AD69" s="961">
        <f>IF(AD3&lt;=Inputs!$E$20*12,-AD66*Inputs!$J$8/12,0)*365/360</f>
        <v/>
      </c>
      <c r="AE69" s="961">
        <f>IF(AE3&lt;=Inputs!$E$20*12,-AE66*Inputs!$J$8/12,0)*365/360</f>
        <v/>
      </c>
      <c r="AF69" s="961">
        <f>IF(AF3&lt;=Inputs!$E$20*12,-AF66*Inputs!$J$8/12,0)*365/360</f>
        <v/>
      </c>
      <c r="AG69" s="961">
        <f>IF(AG3&lt;=Inputs!$E$20*12,-AG66*Inputs!$J$8/12,0)*365/360</f>
        <v/>
      </c>
      <c r="AH69" s="961">
        <f>IF(AH3&lt;=Inputs!$E$20*12,-AH66*Inputs!$J$8/12,0)*365/360</f>
        <v/>
      </c>
      <c r="AI69" s="961">
        <f>IF(AI3&lt;=Inputs!$E$20*12,-AI66*Inputs!$J$8/12,0)*365/360</f>
        <v/>
      </c>
      <c r="AJ69" s="961">
        <f>IF(AJ3&lt;=Inputs!$E$20*12,-AJ66*Inputs!$J$8/12,0)*365/360</f>
        <v/>
      </c>
      <c r="AK69" s="961">
        <f>IF(AK3&lt;=Inputs!$E$20*12,-AK66*Inputs!$J$8/12,0)*365/360</f>
        <v/>
      </c>
      <c r="AL69" s="961">
        <f>IF(AL3&lt;=Inputs!$E$20*12,-AL66*Inputs!$J$8/12,0)*365/360</f>
        <v/>
      </c>
      <c r="AM69" s="961">
        <f>IF(AM3&lt;=Inputs!$E$20*12,-AM66*Inputs!$J$8/12,0)*365/360</f>
        <v/>
      </c>
      <c r="AN69" s="961">
        <f>IF(AN3&lt;=Inputs!$E$20*12,-AN66*Inputs!$J$8/12,0)*365/360</f>
        <v/>
      </c>
      <c r="AO69" s="961">
        <f>IF(AO3&lt;=Inputs!$E$20*12,-AO66*Inputs!$J$8/12,0)*365/360</f>
        <v/>
      </c>
      <c r="AP69" s="961">
        <f>IF(AP3&lt;=Inputs!$E$20*12,-AP66*Inputs!$J$8/12,0)*365/360</f>
        <v/>
      </c>
      <c r="AQ69" s="961">
        <f>IF(AQ3&lt;=Inputs!$E$20*12,-AQ66*Inputs!$J$8/12,0)*365/360</f>
        <v/>
      </c>
      <c r="AR69" s="961">
        <f>IF(AR3&lt;=Inputs!$E$20*12,-AR66*Inputs!$J$8/12,0)*365/360</f>
        <v/>
      </c>
      <c r="AS69" s="961">
        <f>IF(AS3&lt;=Inputs!$E$20*12,-AS66*Inputs!$J$8/12,0)*365/360</f>
        <v/>
      </c>
      <c r="AT69" s="961">
        <f>IF(AT3&lt;=Inputs!$E$20*12,-AT66*Inputs!$J$8/12,0)*365/360</f>
        <v/>
      </c>
      <c r="AU69" s="961">
        <f>IF(AU3&lt;=Inputs!$E$20*12,-AU66*Inputs!$J$8/12,0)*365/360</f>
        <v/>
      </c>
      <c r="AV69" s="961">
        <f>IF(AV3&lt;=Inputs!$E$20*12,-AV66*Inputs!$J$8/12,0)*365/360</f>
        <v/>
      </c>
      <c r="AW69" s="961">
        <f>IF(AW3&lt;=Inputs!$E$20*12,-AW66*Inputs!$J$8/12,0)*365/360</f>
        <v/>
      </c>
      <c r="AX69" s="961">
        <f>IF(AX3&lt;=Inputs!$E$20*12,-AX66*Inputs!$J$8/12,0)*365/360</f>
        <v/>
      </c>
      <c r="AY69" s="961">
        <f>IF(AY3&lt;=Inputs!$E$20*12,-AY66*Inputs!$J$8/12,0)*365/360</f>
        <v/>
      </c>
      <c r="AZ69" s="961">
        <f>IF(AZ3&lt;=Inputs!$E$20*12,-AZ66*Inputs!$J$8/12,0)*365/360</f>
        <v/>
      </c>
      <c r="BA69" s="961">
        <f>IF(BA3&lt;=Inputs!$E$20*12,-BA66*Inputs!$J$8/12,0)*365/360</f>
        <v/>
      </c>
      <c r="BB69" s="961">
        <f>IF(BB3&lt;=Inputs!$E$20*12,-BB66*Inputs!$J$8/12,0)*365/360</f>
        <v/>
      </c>
      <c r="BC69" s="961">
        <f>IF(BC3&lt;=Inputs!$E$20*12,-BC66*Inputs!$J$8/12,0)*365/360</f>
        <v/>
      </c>
      <c r="BD69" s="961">
        <f>IF(BD3&lt;=Inputs!$E$20*12,-BD66*Inputs!$J$8/12,0)*365/360</f>
        <v/>
      </c>
      <c r="BE69" s="961">
        <f>IF(BE3&lt;=Inputs!$E$20*12,-BE66*Inputs!$J$8/12,0)*365/360</f>
        <v/>
      </c>
      <c r="BF69" s="961">
        <f>IF(BF3&lt;=Inputs!$E$20*12,-BF66*Inputs!$J$8/12,0)*365/360</f>
        <v/>
      </c>
      <c r="BG69" s="961">
        <f>IF(BG3&lt;=Inputs!$E$20*12,-BG66*Inputs!$J$8/12,0)*365/360</f>
        <v/>
      </c>
      <c r="BH69" s="961">
        <f>IF(BH3&lt;=Inputs!$E$20*12,-BH66*Inputs!$J$8/12,0)*365/360</f>
        <v/>
      </c>
      <c r="BI69" s="961">
        <f>IF(BI3&lt;=Inputs!$E$20*12,-BI66*Inputs!$J$8/12,0)*365/360</f>
        <v/>
      </c>
      <c r="BJ69" s="961">
        <f>IF(BJ3&lt;=Inputs!$E$20*12,-BJ66*Inputs!$J$8/12,0)*365/360</f>
        <v/>
      </c>
      <c r="BK69" s="961">
        <f>IF(BK3&lt;=Inputs!$E$20*12,-BK66*Inputs!$J$8/12,0)*365/360</f>
        <v/>
      </c>
      <c r="BL69" s="961">
        <f>IF(BL3&lt;=Inputs!$E$20*12,-BL66*Inputs!$J$8/12,0)*365/360</f>
        <v/>
      </c>
      <c r="BM69" s="961">
        <f>IF(BM3&lt;=Inputs!$E$20*12,-BM66*Inputs!$J$8/12,0)*365/360</f>
        <v/>
      </c>
      <c r="BN69" s="961">
        <f>IF(BN3&lt;=Inputs!$E$20*12,-BN66*Inputs!$J$8/12,0)*365/360</f>
        <v/>
      </c>
      <c r="BO69" s="961">
        <f>IF(BO3&lt;=Inputs!$E$20*12,-BO66*Inputs!$J$8/12,0)*365/360</f>
        <v/>
      </c>
      <c r="BP69" s="961">
        <f>IF(BP3&lt;=Inputs!$E$20*12,-BP66*Inputs!$J$8/12,0)*365/360</f>
        <v/>
      </c>
      <c r="BQ69" s="961">
        <f>IF(BQ3&lt;=Inputs!$E$20*12,-BQ66*Inputs!$J$8/12,0)*365/360</f>
        <v/>
      </c>
      <c r="BR69" s="961">
        <f>IF(BR3&lt;=Inputs!$E$20*12,-BR66*Inputs!$J$8/12,0)*365/360</f>
        <v/>
      </c>
      <c r="BS69" s="961">
        <f>IF(BS3&lt;=Inputs!$E$20*12,-BS66*Inputs!$J$8/12,0)*365/360</f>
        <v/>
      </c>
      <c r="BT69" s="961">
        <f>IF(BT3&lt;=Inputs!$E$20*12,-BT66*Inputs!$J$8/12,0)*365/360</f>
        <v/>
      </c>
      <c r="BU69" s="961">
        <f>IF(BU3&lt;=Inputs!$E$20*12,-BU66*Inputs!$J$8/12,0)*365/360</f>
        <v/>
      </c>
      <c r="BV69" s="961">
        <f>IF(BV3&lt;=Inputs!$E$20*12,-BV66*Inputs!$J$8/12,0)*365/360</f>
        <v/>
      </c>
      <c r="BW69" s="961">
        <f>IF(BW3&lt;=Inputs!$E$20*12,-BW66*Inputs!$J$8/12,0)*365/360</f>
        <v/>
      </c>
      <c r="BX69" s="961">
        <f>IF(BX3&lt;=Inputs!$E$20*12,-BX66*Inputs!$J$8/12,0)*365/360</f>
        <v/>
      </c>
      <c r="BY69" s="961">
        <f>IF(BY3&lt;=Inputs!$E$20*12,-BY66*Inputs!$J$8/12,0)*365/360</f>
        <v/>
      </c>
      <c r="BZ69" s="961">
        <f>IF(BZ3&lt;=Inputs!$E$20*12,-BZ66*Inputs!$J$8/12,0)*365/360</f>
        <v/>
      </c>
      <c r="CA69" s="961">
        <f>IF(CA3&lt;=Inputs!$E$20*12,-CA66*Inputs!$J$8/12,0)*365/360</f>
        <v/>
      </c>
      <c r="CB69" s="961">
        <f>IF(CB3&lt;=Inputs!$E$20*12,-CB66*Inputs!$J$8/12,0)*365/360</f>
        <v/>
      </c>
      <c r="CC69" s="961">
        <f>IF(CC3&lt;=Inputs!$E$20*12,-CC66*Inputs!$J$8/12,0)*365/360</f>
        <v/>
      </c>
      <c r="CD69" s="961">
        <f>IF(CD3&lt;=Inputs!$E$20*12,-CD66*Inputs!$J$8/12,0)*365/360</f>
        <v/>
      </c>
      <c r="CE69" s="961">
        <f>IF(CE3&lt;=Inputs!$E$20*12,-CE66*Inputs!$J$8/12,0)*365/360</f>
        <v/>
      </c>
      <c r="CF69" s="961">
        <f>IF(CF3&lt;=Inputs!$E$20*12,-CF66*Inputs!$J$8/12,0)*365/360</f>
        <v/>
      </c>
      <c r="CG69" s="961">
        <f>IF(CG3&lt;=Inputs!$E$20*12,-CG66*Inputs!$J$8/12,0)*365/360</f>
        <v/>
      </c>
      <c r="CH69" s="961">
        <f>IF(CH3&lt;=Inputs!$E$20*12,-CH66*Inputs!$J$8/12,0)*365/360</f>
        <v/>
      </c>
      <c r="CI69" s="961">
        <f>IF(CI3&lt;=Inputs!$E$20*12,-CI66*Inputs!$J$8/12,0)*365/360</f>
        <v/>
      </c>
      <c r="CJ69" s="961">
        <f>IF(CJ3&lt;=Inputs!$E$20*12,-CJ66*Inputs!$J$8/12,0)*365/360</f>
        <v/>
      </c>
      <c r="CK69" s="961">
        <f>IF(CK3&lt;=Inputs!$E$20*12,-CK66*Inputs!$J$8/12,0)*365/360</f>
        <v/>
      </c>
      <c r="CL69" s="961">
        <f>IF(CL3&lt;=Inputs!$E$20*12,-CL66*Inputs!$J$8/12,0)*365/360</f>
        <v/>
      </c>
      <c r="CM69" s="961">
        <f>IF(CM3&lt;=Inputs!$E$20*12,-CM66*Inputs!$J$8/12,0)*365/360</f>
        <v/>
      </c>
      <c r="CN69" s="961">
        <f>IF(CN3&lt;=Inputs!$E$20*12,-CN66*Inputs!$J$8/12,0)*365/360</f>
        <v/>
      </c>
      <c r="CO69" s="961">
        <f>IF(CO3&lt;=Inputs!$E$20*12,-CO66*Inputs!$J$8/12,0)*365/360</f>
        <v/>
      </c>
      <c r="CP69" s="961">
        <f>IF(CP3&lt;=Inputs!$E$20*12,-CP66*Inputs!$J$8/12,0)*365/360</f>
        <v/>
      </c>
      <c r="CQ69" s="961">
        <f>IF(CQ3&lt;=Inputs!$E$20*12,-CQ66*Inputs!$J$8/12,0)*365/360</f>
        <v/>
      </c>
      <c r="CR69" s="961">
        <f>IF(CR3&lt;=Inputs!$E$20*12,-CR66*Inputs!$J$8/12,0)*365/360</f>
        <v/>
      </c>
      <c r="CS69" s="961">
        <f>IF(CS3&lt;=Inputs!$E$20*12,-CS66*Inputs!$J$8/12,0)*365/360</f>
        <v/>
      </c>
      <c r="CT69" s="961">
        <f>IF(CT3&lt;=Inputs!$E$20*12,-CT66*Inputs!$J$8/12,0)*365/360</f>
        <v/>
      </c>
      <c r="CU69" s="961">
        <f>IF(CU3&lt;=Inputs!$E$20*12,-CU66*Inputs!$J$8/12,0)*365/360</f>
        <v/>
      </c>
      <c r="CV69" s="961">
        <f>IF(CV3&lt;=Inputs!$E$20*12,-CV66*Inputs!$J$8/12,0)*365/360</f>
        <v/>
      </c>
      <c r="CW69" s="961">
        <f>IF(CW3&lt;=Inputs!$E$20*12,-CW66*Inputs!$J$8/12,0)*365/360</f>
        <v/>
      </c>
      <c r="CX69" s="961">
        <f>IF(CX3&lt;=Inputs!$E$20*12,-CX66*Inputs!$J$8/12,0)*365/360</f>
        <v/>
      </c>
      <c r="CY69" s="961">
        <f>IF(CY3&lt;=Inputs!$E$20*12,-CY66*Inputs!$J$8/12,0)*365/360</f>
        <v/>
      </c>
      <c r="CZ69" s="961">
        <f>IF(CZ3&lt;=Inputs!$E$20*12,-CZ66*Inputs!$J$8/12,0)*365/360</f>
        <v/>
      </c>
      <c r="DA69" s="961">
        <f>IF(DA3&lt;=Inputs!$E$20*12,-DA66*Inputs!$J$8/12,0)*365/360</f>
        <v/>
      </c>
      <c r="DB69" s="961">
        <f>IF(DB3&lt;=Inputs!$E$20*12,-DB66*Inputs!$J$8/12,0)*365/360</f>
        <v/>
      </c>
      <c r="DC69" s="961">
        <f>IF(DC3&lt;=Inputs!$E$20*12,-DC66*Inputs!$J$8/12,0)*365/360</f>
        <v/>
      </c>
      <c r="DD69" s="961">
        <f>IF(DD3&lt;=Inputs!$E$20*12,-DD66*Inputs!$J$8/12,0)*365/360</f>
        <v/>
      </c>
      <c r="DE69" s="961">
        <f>IF(DE3&lt;=Inputs!$E$20*12,-DE66*Inputs!$J$8/12,0)*365/360</f>
        <v/>
      </c>
      <c r="DF69" s="961">
        <f>IF(DF3&lt;=Inputs!$E$20*12,-DF66*Inputs!$J$8/12,0)*365/360</f>
        <v/>
      </c>
      <c r="DG69" s="961">
        <f>IF(DG3&lt;=Inputs!$E$20*12,-DG66*Inputs!$J$8/12,0)*365/360</f>
        <v/>
      </c>
      <c r="DH69" s="961">
        <f>IF(DH3&lt;=Inputs!$E$20*12,-DH66*Inputs!$J$8/12,0)*365/360</f>
        <v/>
      </c>
      <c r="DI69" s="961">
        <f>IF(DI3&lt;=Inputs!$E$20*12,-DI66*Inputs!$J$8/12,0)*365/360</f>
        <v/>
      </c>
      <c r="DJ69" s="961">
        <f>IF(DJ3&lt;=Inputs!$E$20*12,-DJ66*Inputs!$J$8/12,0)*365/360</f>
        <v/>
      </c>
      <c r="DK69" s="961">
        <f>IF(DK3&lt;=Inputs!$E$20*12,-DK66*Inputs!$J$8/12,0)*365/360</f>
        <v/>
      </c>
      <c r="DL69" s="961">
        <f>IF(DL3&lt;=Inputs!$E$20*12,-DL66*Inputs!$J$8/12,0)*365/360</f>
        <v/>
      </c>
      <c r="DM69" s="961">
        <f>IF(DM3&lt;=Inputs!$E$20*12,-DM66*Inputs!$J$8/12,0)*365/360</f>
        <v/>
      </c>
      <c r="DN69" s="961">
        <f>IF(DN3&lt;=Inputs!$E$20*12,-DN66*Inputs!$J$8/12,0)*365/360</f>
        <v/>
      </c>
      <c r="DO69" s="961">
        <f>IF(DO3&lt;=Inputs!$E$20*12,-DO66*Inputs!$J$8/12,0)*365/360</f>
        <v/>
      </c>
      <c r="DP69" s="961">
        <f>IF(DP3&lt;=Inputs!$E$20*12,-DP66*Inputs!$J$8/12,0)*365/360</f>
        <v/>
      </c>
      <c r="DQ69" s="961">
        <f>IF(DQ3&lt;=Inputs!$E$20*12,-DQ66*Inputs!$J$8/12,0)*365/360</f>
        <v/>
      </c>
      <c r="DR69" s="961">
        <f>IF(DR3&lt;=Inputs!$E$20*12,-DR66*Inputs!$J$8/12,0)*365/360</f>
        <v/>
      </c>
      <c r="DS69" s="961">
        <f>IF(DS3&lt;=Inputs!$E$20*12,-DS66*Inputs!$J$8/12,0)*365/360</f>
        <v/>
      </c>
      <c r="DT69" s="961">
        <f>IF(DT3&lt;=Inputs!$E$20*12,-DT66*Inputs!$J$8/12,0)*365/360</f>
        <v/>
      </c>
      <c r="DU69" s="961">
        <f>IF(DU3&lt;=Inputs!$E$20*12,-DU66*Inputs!$J$8/12,0)*365/360</f>
        <v/>
      </c>
      <c r="DV69" s="961">
        <f>IF(DV3&lt;=Inputs!$E$20*12,-DV66*Inputs!$J$8/12,0)*365/360</f>
        <v/>
      </c>
      <c r="DW69" s="961">
        <f>IF(DW3&lt;=Inputs!$E$20*12,-DW66*Inputs!$J$8/12,0)*365/360</f>
        <v/>
      </c>
      <c r="DX69" s="961">
        <f>IF(DX3&lt;=Inputs!$E$20*12,-DX66*Inputs!$J$8/12,0)*365/360</f>
        <v/>
      </c>
      <c r="DY69" s="961">
        <f>IF(DY3&lt;=Inputs!$E$20*12,-DY66*Inputs!$J$8/12,0)*365/360</f>
        <v/>
      </c>
      <c r="DZ69" s="961">
        <f>IF(DZ3&lt;=Inputs!$E$20*12,-DZ66*Inputs!$J$8/12,0)*365/360</f>
        <v/>
      </c>
      <c r="EA69" s="961">
        <f>IF(EA3&lt;=Inputs!$E$20*12,-EA66*Inputs!$J$8/12,0)*365/360</f>
        <v/>
      </c>
      <c r="EB69" s="961">
        <f>IF(EB3&lt;=Inputs!$E$20*12,-EB66*Inputs!$J$8/12,0)*365/360</f>
        <v/>
      </c>
      <c r="EC69" s="961">
        <f>IF(EC3&lt;=Inputs!$E$20*12,-EC66*Inputs!$J$8/12,0)*365/360</f>
        <v/>
      </c>
      <c r="ED69" s="961">
        <f>IF(ED3&lt;=Inputs!$E$20*12,-ED66*Inputs!$J$8/12,0)*365/360</f>
        <v/>
      </c>
      <c r="EE69" s="961">
        <f>IF(EE3&lt;=Inputs!$E$20*12,-EE66*Inputs!$J$8/12,0)*365/360</f>
        <v/>
      </c>
      <c r="EF69" s="961">
        <f>IF(EF3&lt;=Inputs!$E$20*12,-EF66*Inputs!$J$8/12,0)*365/360</f>
        <v/>
      </c>
      <c r="EG69" s="961">
        <f>IF(EG3&lt;=Inputs!$E$20*12,-EG66*Inputs!$J$8/12,0)*365/360</f>
        <v/>
      </c>
      <c r="EH69" s="961">
        <f>IF(EH3&lt;=Inputs!$E$20*12,-EH66*Inputs!$J$8/12,0)*365/360</f>
        <v/>
      </c>
      <c r="EI69" s="961">
        <f>IF(EI3&lt;=Inputs!$E$20*12,-EI66*Inputs!$J$8/12,0)*365/360</f>
        <v/>
      </c>
      <c r="EJ69" s="961">
        <f>IF(EJ3&lt;=Inputs!$E$20*12,-EJ66*Inputs!$J$8/12,0)*365/360</f>
        <v/>
      </c>
      <c r="EK69" s="961">
        <f>IF(EK3&lt;=Inputs!$E$20*12,-EK66*Inputs!$J$8/12,0)*365/360</f>
        <v/>
      </c>
      <c r="EL69" s="961">
        <f>IF(EL3&lt;=Inputs!$E$20*12,-EL66*Inputs!$J$8/12,0)*365/360</f>
        <v/>
      </c>
      <c r="EM69" s="961">
        <f>IF(EM3&lt;=Inputs!$E$20*12,-EM66*Inputs!$J$8/12,0)*365/360</f>
        <v/>
      </c>
      <c r="EN69" s="961">
        <f>IF(EN3&lt;=Inputs!$E$20*12,-EN66*Inputs!$J$8/12,0)*365/360</f>
        <v/>
      </c>
      <c r="EO69" s="961">
        <f>IF(EO3&lt;=Inputs!$E$20*12,-EO66*Inputs!$J$8/12,0)*365/360</f>
        <v/>
      </c>
      <c r="EP69" s="961">
        <f>IF(EP3&lt;=Inputs!$E$20*12,-EP66*Inputs!$J$8/12,0)*365/360</f>
        <v/>
      </c>
      <c r="EQ69" s="961">
        <f>IF(EQ3&lt;=Inputs!$E$20*12,-EQ66*Inputs!$J$8/12,0)*365/360</f>
        <v/>
      </c>
      <c r="ER69" s="961">
        <f>IF(ER3&lt;=Inputs!$E$20*12,-ER66*Inputs!$J$8/12,0)*365/360</f>
        <v/>
      </c>
      <c r="ES69" s="961">
        <f>IF(ES3&lt;=Inputs!$E$20*12,-ES66*Inputs!$J$8/12,0)*365/360</f>
        <v/>
      </c>
      <c r="ET69" s="961">
        <f>IF(ET3&lt;=Inputs!$E$20*12,-ET66*Inputs!$J$8/12,0)*365/360</f>
        <v/>
      </c>
      <c r="EU69" s="961">
        <f>IF(EU3&lt;=Inputs!$E$20*12,-EU66*Inputs!$J$8/12,0)*365/360</f>
        <v/>
      </c>
      <c r="EV69" s="961">
        <f>IF(EV3&lt;=Inputs!$E$20*12,-EV66*Inputs!$J$8/12,0)*365/360</f>
        <v/>
      </c>
    </row>
    <row r="70" ht="15" customHeight="1" s="546">
      <c r="C70" s="759">
        <f>R70</f>
        <v/>
      </c>
      <c r="D70" s="1045" t="n"/>
      <c r="E70" s="982" t="n"/>
      <c r="F70" s="961">
        <f>SUMIFS($T70:$EW70,$T$2:$EW$2,F$2)</f>
        <v/>
      </c>
      <c r="G70" s="961">
        <f>SUMIFS($U70:$EW70,$U$2:$EW$2,G$2)</f>
        <v/>
      </c>
      <c r="H70" s="961">
        <f>SUMIFS($U70:$EW70,$U$2:$EW$2,H$2)</f>
        <v/>
      </c>
      <c r="I70" s="961">
        <f>SUMIFS($U70:$EW70,$U$2:$EW$2,I$2)</f>
        <v/>
      </c>
      <c r="J70" s="961">
        <f>SUMIFS($U70:$EW70,$U$2:$EW$2,J$2)</f>
        <v/>
      </c>
      <c r="K70" s="961">
        <f>SUMIFS($U70:$EW70,$U$2:$EW$2,K$2)</f>
        <v/>
      </c>
      <c r="L70" s="961">
        <f>SUMIFS($U70:$EW70,$U$2:$EW$2,L$2)</f>
        <v/>
      </c>
      <c r="M70" s="961">
        <f>SUMIFS($U70:$EW70,$U$2:$EW$2,M$2)</f>
        <v/>
      </c>
      <c r="N70" s="961">
        <f>SUMIFS($U70:$EW70,$U$2:$EW$2,N$2)</f>
        <v/>
      </c>
      <c r="O70" s="961">
        <f>SUMIFS($U70:$EW70,$U$2:$EW$2,O$2)</f>
        <v/>
      </c>
      <c r="P70" s="961">
        <f>SUMIFS($U70:$EW70,$U$2:$EW$2,P$2)</f>
        <v/>
      </c>
      <c r="R70" s="1046" t="inlineStr">
        <is>
          <t>Amort</t>
        </is>
      </c>
      <c r="T70" s="961">
        <f>T68-T69</f>
        <v/>
      </c>
      <c r="U70" s="961">
        <f>U68-U69</f>
        <v/>
      </c>
      <c r="V70" s="961">
        <f>V68-V69</f>
        <v/>
      </c>
      <c r="W70" s="961">
        <f>W68-W69</f>
        <v/>
      </c>
      <c r="X70" s="961">
        <f>X68-X69</f>
        <v/>
      </c>
      <c r="Y70" s="961">
        <f>Y68-Y69</f>
        <v/>
      </c>
      <c r="Z70" s="961">
        <f>Z68-Z69</f>
        <v/>
      </c>
      <c r="AA70" s="961">
        <f>AA68-AA69</f>
        <v/>
      </c>
      <c r="AB70" s="961">
        <f>AB68-AB69</f>
        <v/>
      </c>
      <c r="AC70" s="961">
        <f>AC68-AC69</f>
        <v/>
      </c>
      <c r="AD70" s="961">
        <f>AD68-AD69</f>
        <v/>
      </c>
      <c r="AE70" s="961">
        <f>AE68-AE69</f>
        <v/>
      </c>
      <c r="AF70" s="961">
        <f>AF68-AF69</f>
        <v/>
      </c>
      <c r="AG70" s="961">
        <f>AG68-AG69</f>
        <v/>
      </c>
      <c r="AH70" s="961">
        <f>AH68-AH69</f>
        <v/>
      </c>
      <c r="AI70" s="961">
        <f>AI68-AI69</f>
        <v/>
      </c>
      <c r="AJ70" s="961">
        <f>AJ68-AJ69</f>
        <v/>
      </c>
      <c r="AK70" s="961">
        <f>AK68-AK69</f>
        <v/>
      </c>
      <c r="AL70" s="961">
        <f>AL68-AL69</f>
        <v/>
      </c>
      <c r="AM70" s="961">
        <f>AM68-AM69</f>
        <v/>
      </c>
      <c r="AN70" s="961">
        <f>AN68-AN69</f>
        <v/>
      </c>
      <c r="AO70" s="961">
        <f>AO68-AO69</f>
        <v/>
      </c>
      <c r="AP70" s="961">
        <f>AP68-AP69</f>
        <v/>
      </c>
      <c r="AQ70" s="961">
        <f>AQ68-AQ69</f>
        <v/>
      </c>
      <c r="AR70" s="961">
        <f>AR68-AR69</f>
        <v/>
      </c>
      <c r="AS70" s="961">
        <f>AS68-AS69</f>
        <v/>
      </c>
      <c r="AT70" s="961">
        <f>AT68-AT69</f>
        <v/>
      </c>
      <c r="AU70" s="961">
        <f>AU68-AU69</f>
        <v/>
      </c>
      <c r="AV70" s="961">
        <f>AV68-AV69</f>
        <v/>
      </c>
      <c r="AW70" s="961">
        <f>AW68-AW69</f>
        <v/>
      </c>
      <c r="AX70" s="961">
        <f>AX68-AX69</f>
        <v/>
      </c>
      <c r="AY70" s="961">
        <f>AY68-AY69</f>
        <v/>
      </c>
      <c r="AZ70" s="961">
        <f>AZ68-AZ69</f>
        <v/>
      </c>
      <c r="BA70" s="961">
        <f>BA68-BA69</f>
        <v/>
      </c>
      <c r="BB70" s="961">
        <f>BB68-BB69</f>
        <v/>
      </c>
      <c r="BC70" s="961">
        <f>BC68-BC69</f>
        <v/>
      </c>
      <c r="BD70" s="961">
        <f>BD68-BD69</f>
        <v/>
      </c>
      <c r="BE70" s="961">
        <f>BE68-BE69</f>
        <v/>
      </c>
      <c r="BF70" s="961">
        <f>BF68-BF69</f>
        <v/>
      </c>
      <c r="BG70" s="961">
        <f>BG68-BG69</f>
        <v/>
      </c>
      <c r="BH70" s="961">
        <f>BH68-BH69</f>
        <v/>
      </c>
      <c r="BI70" s="961">
        <f>BI68-BI69</f>
        <v/>
      </c>
      <c r="BJ70" s="961">
        <f>BJ68-BJ69</f>
        <v/>
      </c>
      <c r="BK70" s="961">
        <f>BK68-BK69</f>
        <v/>
      </c>
      <c r="BL70" s="961">
        <f>BL68-BL69</f>
        <v/>
      </c>
      <c r="BM70" s="961">
        <f>BM68-BM69</f>
        <v/>
      </c>
      <c r="BN70" s="961">
        <f>BN68-BN69</f>
        <v/>
      </c>
      <c r="BO70" s="961">
        <f>BO68-BO69</f>
        <v/>
      </c>
      <c r="BP70" s="961">
        <f>BP68-BP69</f>
        <v/>
      </c>
      <c r="BQ70" s="961">
        <f>BQ68-BQ69</f>
        <v/>
      </c>
      <c r="BR70" s="961">
        <f>BR68-BR69</f>
        <v/>
      </c>
      <c r="BS70" s="961">
        <f>BS68-BS69</f>
        <v/>
      </c>
      <c r="BT70" s="961">
        <f>BT68-BT69</f>
        <v/>
      </c>
      <c r="BU70" s="961">
        <f>BU68-BU69</f>
        <v/>
      </c>
      <c r="BV70" s="961">
        <f>BV68-BV69</f>
        <v/>
      </c>
      <c r="BW70" s="961">
        <f>BW68-BW69</f>
        <v/>
      </c>
      <c r="BX70" s="961">
        <f>BX68-BX69</f>
        <v/>
      </c>
      <c r="BY70" s="961">
        <f>BY68-BY69</f>
        <v/>
      </c>
      <c r="BZ70" s="961">
        <f>BZ68-BZ69</f>
        <v/>
      </c>
      <c r="CA70" s="961">
        <f>CA68-CA69</f>
        <v/>
      </c>
      <c r="CB70" s="961">
        <f>CB68-CB69</f>
        <v/>
      </c>
      <c r="CC70" s="961">
        <f>CC68-CC69</f>
        <v/>
      </c>
      <c r="CD70" s="961">
        <f>CD68-CD69</f>
        <v/>
      </c>
      <c r="CE70" s="961">
        <f>CE68-CE69</f>
        <v/>
      </c>
      <c r="CF70" s="961">
        <f>CF68-CF69</f>
        <v/>
      </c>
      <c r="CG70" s="961">
        <f>CG68-CG69</f>
        <v/>
      </c>
      <c r="CH70" s="961">
        <f>CH68-CH69</f>
        <v/>
      </c>
      <c r="CI70" s="961">
        <f>CI68-CI69</f>
        <v/>
      </c>
      <c r="CJ70" s="961">
        <f>CJ68-CJ69</f>
        <v/>
      </c>
      <c r="CK70" s="961">
        <f>CK68-CK69</f>
        <v/>
      </c>
      <c r="CL70" s="961">
        <f>CL68-CL69</f>
        <v/>
      </c>
      <c r="CM70" s="961">
        <f>CM68-CM69</f>
        <v/>
      </c>
      <c r="CN70" s="961">
        <f>CN68-CN69</f>
        <v/>
      </c>
      <c r="CO70" s="961">
        <f>CO68-CO69</f>
        <v/>
      </c>
      <c r="CP70" s="961">
        <f>CP68-CP69</f>
        <v/>
      </c>
      <c r="CQ70" s="961">
        <f>CQ68-CQ69</f>
        <v/>
      </c>
      <c r="CR70" s="961">
        <f>CR68-CR69</f>
        <v/>
      </c>
      <c r="CS70" s="961">
        <f>CS68-CS69</f>
        <v/>
      </c>
      <c r="CT70" s="961">
        <f>CT68-CT69</f>
        <v/>
      </c>
      <c r="CU70" s="961">
        <f>CU68-CU69</f>
        <v/>
      </c>
      <c r="CV70" s="961">
        <f>CV68-CV69</f>
        <v/>
      </c>
      <c r="CW70" s="961">
        <f>CW68-CW69</f>
        <v/>
      </c>
      <c r="CX70" s="961">
        <f>CX68-CX69</f>
        <v/>
      </c>
      <c r="CY70" s="961">
        <f>CY68-CY69</f>
        <v/>
      </c>
      <c r="CZ70" s="961">
        <f>CZ68-CZ69</f>
        <v/>
      </c>
      <c r="DA70" s="961">
        <f>DA68-DA69</f>
        <v/>
      </c>
      <c r="DB70" s="961">
        <f>DB68-DB69</f>
        <v/>
      </c>
      <c r="DC70" s="961">
        <f>DC68-DC69</f>
        <v/>
      </c>
      <c r="DD70" s="961">
        <f>DD68-DD69</f>
        <v/>
      </c>
      <c r="DE70" s="961">
        <f>DE68-DE69</f>
        <v/>
      </c>
      <c r="DF70" s="961">
        <f>DF68-DF69</f>
        <v/>
      </c>
      <c r="DG70" s="961">
        <f>DG68-DG69</f>
        <v/>
      </c>
      <c r="DH70" s="961">
        <f>DH68-DH69</f>
        <v/>
      </c>
      <c r="DI70" s="961">
        <f>DI68-DI69</f>
        <v/>
      </c>
      <c r="DJ70" s="961">
        <f>DJ68-DJ69</f>
        <v/>
      </c>
      <c r="DK70" s="961">
        <f>DK68-DK69</f>
        <v/>
      </c>
      <c r="DL70" s="961">
        <f>DL68-DL69</f>
        <v/>
      </c>
      <c r="DM70" s="961">
        <f>DM68-DM69</f>
        <v/>
      </c>
      <c r="DN70" s="961">
        <f>DN68-DN69</f>
        <v/>
      </c>
      <c r="DO70" s="961">
        <f>DO68-DO69</f>
        <v/>
      </c>
      <c r="DP70" s="961">
        <f>DP68-DP69</f>
        <v/>
      </c>
      <c r="DQ70" s="961">
        <f>DQ68-DQ69</f>
        <v/>
      </c>
      <c r="DR70" s="961">
        <f>DR68-DR69</f>
        <v/>
      </c>
      <c r="DS70" s="961">
        <f>DS68-DS69</f>
        <v/>
      </c>
      <c r="DT70" s="961">
        <f>DT68-DT69</f>
        <v/>
      </c>
      <c r="DU70" s="961">
        <f>DU68-DU69</f>
        <v/>
      </c>
      <c r="DV70" s="961">
        <f>DV68-DV69</f>
        <v/>
      </c>
      <c r="DW70" s="961">
        <f>DW68-DW69</f>
        <v/>
      </c>
      <c r="DX70" s="961">
        <f>DX68-DX69</f>
        <v/>
      </c>
      <c r="DY70" s="961">
        <f>DY68-DY69</f>
        <v/>
      </c>
      <c r="DZ70" s="961">
        <f>DZ68-DZ69</f>
        <v/>
      </c>
      <c r="EA70" s="961">
        <f>EA68-EA69</f>
        <v/>
      </c>
      <c r="EB70" s="961">
        <f>EB68-EB69</f>
        <v/>
      </c>
      <c r="EC70" s="961">
        <f>EC68-EC69</f>
        <v/>
      </c>
      <c r="ED70" s="961">
        <f>ED68-ED69</f>
        <v/>
      </c>
      <c r="EE70" s="961">
        <f>EE68-EE69</f>
        <v/>
      </c>
      <c r="EF70" s="961">
        <f>EF68-EF69</f>
        <v/>
      </c>
      <c r="EG70" s="961">
        <f>EG68-EG69</f>
        <v/>
      </c>
      <c r="EH70" s="961">
        <f>EH68-EH69</f>
        <v/>
      </c>
      <c r="EI70" s="961">
        <f>EI68-EI69</f>
        <v/>
      </c>
      <c r="EJ70" s="961">
        <f>EJ68-EJ69</f>
        <v/>
      </c>
      <c r="EK70" s="961">
        <f>EK68-EK69</f>
        <v/>
      </c>
      <c r="EL70" s="961">
        <f>EL68-EL69</f>
        <v/>
      </c>
      <c r="EM70" s="961">
        <f>EM68-EM69</f>
        <v/>
      </c>
      <c r="EN70" s="961">
        <f>EN68-EN69</f>
        <v/>
      </c>
      <c r="EO70" s="961">
        <f>EO68-EO69</f>
        <v/>
      </c>
      <c r="EP70" s="961">
        <f>EP68-EP69</f>
        <v/>
      </c>
      <c r="EQ70" s="961">
        <f>EQ68-EQ69</f>
        <v/>
      </c>
      <c r="ER70" s="961">
        <f>ER68-ER69</f>
        <v/>
      </c>
      <c r="ES70" s="961">
        <f>ES68-ES69</f>
        <v/>
      </c>
      <c r="ET70" s="961">
        <f>ET68-ET69</f>
        <v/>
      </c>
      <c r="EU70" s="961">
        <f>EU68-EU69</f>
        <v/>
      </c>
      <c r="EV70" s="961">
        <f>EV68-EV69</f>
        <v/>
      </c>
      <c r="EX70" s="984" t="n"/>
    </row>
    <row r="71" ht="15.75" customHeight="1" s="546">
      <c r="C71" s="973">
        <f>R71</f>
        <v/>
      </c>
      <c r="D71" s="973" t="n"/>
      <c r="E71" s="983" t="n"/>
      <c r="F71" s="975">
        <f>SUMIFS($T71:$EW71,$T$2:$EW$2,F$2)</f>
        <v/>
      </c>
      <c r="G71" s="975">
        <f>SUMIFS($U71:$EW71,$U$2:$EW$2,G$2)</f>
        <v/>
      </c>
      <c r="H71" s="975">
        <f>SUMIFS($U71:$EW71,$U$2:$EW$2,H$2)</f>
        <v/>
      </c>
      <c r="I71" s="975">
        <f>SUMIFS($U71:$EW71,$U$2:$EW$2,I$2)</f>
        <v/>
      </c>
      <c r="J71" s="975">
        <f>SUMIFS($U71:$EW71,$U$2:$EW$2,J$2)</f>
        <v/>
      </c>
      <c r="K71" s="975">
        <f>SUMIFS($U71:$EW71,$U$2:$EW$2,K$2)</f>
        <v/>
      </c>
      <c r="L71" s="975">
        <f>SUMIFS($U71:$EW71,$U$2:$EW$2,L$2)</f>
        <v/>
      </c>
      <c r="M71" s="975">
        <f>SUMIFS($U71:$EW71,$U$2:$EW$2,M$2)</f>
        <v/>
      </c>
      <c r="N71" s="975">
        <f>SUMIFS($U71:$EW71,$U$2:$EW$2,N$2)</f>
        <v/>
      </c>
      <c r="O71" s="975">
        <f>SUMIFS($U71:$EW71,$U$2:$EW$2,O$2)</f>
        <v/>
      </c>
      <c r="P71" s="975">
        <f>SUMIFS($U71:$EW71,$U$2:$EW$2,P$2)</f>
        <v/>
      </c>
      <c r="R71" s="1047" t="inlineStr">
        <is>
          <t>Loan Payoff</t>
        </is>
      </c>
      <c r="S71" s="973" t="n"/>
      <c r="T71" s="975">
        <f>-IF(T3=Inputs!$J$7*12,T66+T70,0)</f>
        <v/>
      </c>
      <c r="U71" s="975">
        <f>-IF(U3=Inputs!$J$7*12,U66+U70,0)</f>
        <v/>
      </c>
      <c r="V71" s="975">
        <f>-IF(V3=Inputs!$J$7*12,V66+V70,0)</f>
        <v/>
      </c>
      <c r="W71" s="975">
        <f>-IF(W3=Inputs!$J$7*12,W66+W70,0)</f>
        <v/>
      </c>
      <c r="X71" s="975">
        <f>-IF(X3=Inputs!$J$7*12,X66+X70,0)</f>
        <v/>
      </c>
      <c r="Y71" s="975">
        <f>-IF(Y3=Inputs!$J$7*12,Y66+Y70,0)</f>
        <v/>
      </c>
      <c r="Z71" s="975">
        <f>-IF(Z3=Inputs!$J$7*12,Z66+Z70,0)</f>
        <v/>
      </c>
      <c r="AA71" s="975">
        <f>-IF(AA3=Inputs!$J$7*12,AA66+AA70,0)</f>
        <v/>
      </c>
      <c r="AB71" s="975">
        <f>-IF(AB3=Inputs!$J$7*12,AB66+AB70,0)</f>
        <v/>
      </c>
      <c r="AC71" s="975">
        <f>-IF(AC3=Inputs!$J$7*12,AC66+AC70,0)</f>
        <v/>
      </c>
      <c r="AD71" s="975">
        <f>-IF(AD3=Inputs!$J$7*12,AD66+AD70,0)</f>
        <v/>
      </c>
      <c r="AE71" s="975">
        <f>-IF(AE3=Inputs!$J$7*12,AE66+AE70,0)</f>
        <v/>
      </c>
      <c r="AF71" s="975">
        <f>-IF(AF3=Inputs!$J$7*12,AF66+AF70,0)</f>
        <v/>
      </c>
      <c r="AG71" s="975">
        <f>-IF(AG3=Inputs!$J$7*12,AG66+AG70,0)</f>
        <v/>
      </c>
      <c r="AH71" s="975">
        <f>-IF(AH3=Inputs!$J$7*12,AH66+AH70,0)</f>
        <v/>
      </c>
      <c r="AI71" s="975">
        <f>-IF(AI3=Inputs!$J$7*12,AI66+AI70,0)</f>
        <v/>
      </c>
      <c r="AJ71" s="975">
        <f>-IF(AJ3=Inputs!$J$7*12,AJ66+AJ70,0)</f>
        <v/>
      </c>
      <c r="AK71" s="975">
        <f>-IF(AK3=Inputs!$J$7*12,AK66+AK70,0)</f>
        <v/>
      </c>
      <c r="AL71" s="975">
        <f>-IF(AL3=Inputs!$J$7*12,AL66+AL70,0)</f>
        <v/>
      </c>
      <c r="AM71" s="975">
        <f>-IF(AM3=Inputs!$J$7*12,AM66+AM70,0)</f>
        <v/>
      </c>
      <c r="AN71" s="975">
        <f>-IF(AN3=Inputs!$J$7*12,AN66+AN70,0)</f>
        <v/>
      </c>
      <c r="AO71" s="975">
        <f>-IF(AO3=Inputs!$J$7*12,AO66+AO70,0)</f>
        <v/>
      </c>
      <c r="AP71" s="975">
        <f>-IF(AP3=Inputs!$J$7*12,AP66+AP70,0)</f>
        <v/>
      </c>
      <c r="AQ71" s="975">
        <f>-IF(AQ3=Inputs!$J$7*12,AQ66+AQ70,0)</f>
        <v/>
      </c>
      <c r="AR71" s="975">
        <f>-IF(AR3=Inputs!$J$7*12,AR66+AR70,0)</f>
        <v/>
      </c>
      <c r="AS71" s="975">
        <f>-IF(AS3=Inputs!$J$7*12,AS66+AS70,0)</f>
        <v/>
      </c>
      <c r="AT71" s="975">
        <f>-IF(AT3=Inputs!$J$7*12,AT66+AT70,0)</f>
        <v/>
      </c>
      <c r="AU71" s="975">
        <f>-IF(AU3=Inputs!$J$7*12,AU66+AU70,0)</f>
        <v/>
      </c>
      <c r="AV71" s="975">
        <f>-IF(AV3=Inputs!$J$7*12,AV66+AV70,0)</f>
        <v/>
      </c>
      <c r="AW71" s="975">
        <f>-IF(AW3=Inputs!$J$7*12,AW66+AW70,0)</f>
        <v/>
      </c>
      <c r="AX71" s="975">
        <f>-IF(AX3=Inputs!$J$7*12,AX66+AX70,0)</f>
        <v/>
      </c>
      <c r="AY71" s="975">
        <f>-IF(AY3=Inputs!$J$7*12,AY66+AY70,0)</f>
        <v/>
      </c>
      <c r="AZ71" s="975">
        <f>-IF(AZ3=Inputs!$J$7*12,AZ66+AZ70,0)</f>
        <v/>
      </c>
      <c r="BA71" s="975">
        <f>-IF(BA3=Inputs!$J$7*12,BA66+BA70,0)</f>
        <v/>
      </c>
      <c r="BB71" s="975">
        <f>-IF(BB3=Inputs!$J$7*12,BB66+BB70,0)</f>
        <v/>
      </c>
      <c r="BC71" s="975">
        <f>-IF(BC3=Inputs!$J$7*12,BC66+BC70,0)</f>
        <v/>
      </c>
      <c r="BD71" s="975">
        <f>-IF(BD3=Inputs!$J$7*12,BD66+BD70,0)</f>
        <v/>
      </c>
      <c r="BE71" s="975">
        <f>-IF(BE3=Inputs!$J$7*12,BE66+BE70,0)</f>
        <v/>
      </c>
      <c r="BF71" s="975">
        <f>-IF(BF3=Inputs!$J$7*12,BF66+BF70,0)</f>
        <v/>
      </c>
      <c r="BG71" s="975">
        <f>-IF(BG3=Inputs!$J$7*12,BG66+BG70,0)</f>
        <v/>
      </c>
      <c r="BH71" s="975">
        <f>-IF(BH3=Inputs!$J$7*12,BH66+BH70,0)</f>
        <v/>
      </c>
      <c r="BI71" s="975">
        <f>-IF(BI3=Inputs!$J$7*12,BI66+BI70,0)</f>
        <v/>
      </c>
      <c r="BJ71" s="975">
        <f>-IF(BJ3=Inputs!$J$7*12,BJ66+BJ70,0)</f>
        <v/>
      </c>
      <c r="BK71" s="975">
        <f>-IF(BK3=Inputs!$J$7*12,BK66+BK70,0)</f>
        <v/>
      </c>
      <c r="BL71" s="975">
        <f>-IF(BL3=Inputs!$J$7*12,BL66+BL70,0)</f>
        <v/>
      </c>
      <c r="BM71" s="975">
        <f>-IF(BM3=Inputs!$J$7*12,BM66+BM70,0)</f>
        <v/>
      </c>
      <c r="BN71" s="975">
        <f>-IF(BN3=Inputs!$J$7*12,BN66+BN70,0)</f>
        <v/>
      </c>
      <c r="BO71" s="975">
        <f>-IF(BO3=Inputs!$J$7*12,BO66+BO70,0)</f>
        <v/>
      </c>
      <c r="BP71" s="975">
        <f>-IF(BP3=Inputs!$J$7*12,BP66+BP70,0)</f>
        <v/>
      </c>
      <c r="BQ71" s="975">
        <f>-IF(BQ3=Inputs!$J$7*12,BQ66+BQ70,0)</f>
        <v/>
      </c>
      <c r="BR71" s="975">
        <f>-IF(BR3=Inputs!$J$7*12,BR66+BR70,0)</f>
        <v/>
      </c>
      <c r="BS71" s="975">
        <f>-IF(BS3=Inputs!$J$7*12,BS66+BS70,0)</f>
        <v/>
      </c>
      <c r="BT71" s="975">
        <f>-IF(BT3=Inputs!$J$7*12,BT66+BT70,0)</f>
        <v/>
      </c>
      <c r="BU71" s="975">
        <f>-IF(BU3=Inputs!$J$7*12,BU66+BU70,0)</f>
        <v/>
      </c>
      <c r="BV71" s="975">
        <f>-IF(BV3=Inputs!$J$7*12,BV66+BV70,0)</f>
        <v/>
      </c>
      <c r="BW71" s="975">
        <f>-IF(BW3=Inputs!$J$7*12,BW66+BW70,0)</f>
        <v/>
      </c>
      <c r="BX71" s="975">
        <f>-IF(BX3=Inputs!$J$7*12,BX66+BX70,0)</f>
        <v/>
      </c>
      <c r="BY71" s="975">
        <f>-IF(BY3=Inputs!$J$7*12,BY66+BY70,0)</f>
        <v/>
      </c>
      <c r="BZ71" s="975">
        <f>-IF(BZ3=Inputs!$J$7*12,BZ66+BZ70,0)</f>
        <v/>
      </c>
      <c r="CA71" s="975">
        <f>-IF(CA3=Inputs!$J$7*12,CA66+CA70,0)</f>
        <v/>
      </c>
      <c r="CB71" s="975">
        <f>-IF(CB3=Inputs!$J$7*12,CB66+CB70,0)</f>
        <v/>
      </c>
      <c r="CC71" s="975">
        <f>-IF(CC3=Inputs!$J$7*12,CC66+CC70,0)</f>
        <v/>
      </c>
      <c r="CD71" s="975">
        <f>-IF(CD3=Inputs!$J$7*12,CD66+CD70,0)</f>
        <v/>
      </c>
      <c r="CE71" s="975">
        <f>-IF(CE3=Inputs!$J$7*12,CE66+CE70,0)</f>
        <v/>
      </c>
      <c r="CF71" s="975">
        <f>-IF(CF3=Inputs!$J$7*12,CF66+CF70,0)</f>
        <v/>
      </c>
      <c r="CG71" s="975">
        <f>-IF(CG3=Inputs!$J$7*12,CG66+CG70,0)</f>
        <v/>
      </c>
      <c r="CH71" s="975">
        <f>-IF(CH3=Inputs!$J$7*12,CH66+CH70,0)</f>
        <v/>
      </c>
      <c r="CI71" s="975">
        <f>-IF(CI3=Inputs!$J$7*12,CI66+CI70,0)</f>
        <v/>
      </c>
      <c r="CJ71" s="975">
        <f>-IF(CJ3=Inputs!$J$7*12,CJ66+CJ70,0)</f>
        <v/>
      </c>
      <c r="CK71" s="975">
        <f>-IF(CK3=Inputs!$J$7*12,CK66+CK70,0)</f>
        <v/>
      </c>
      <c r="CL71" s="975">
        <f>-IF(CL3=Inputs!$J$7*12,CL66+CL70,0)</f>
        <v/>
      </c>
      <c r="CM71" s="975">
        <f>-IF(CM3=Inputs!$J$7*12,CM66+CM70,0)</f>
        <v/>
      </c>
      <c r="CN71" s="975">
        <f>-IF(CN3=Inputs!$J$7*12,CN66+CN70,0)</f>
        <v/>
      </c>
      <c r="CO71" s="975">
        <f>-IF(CO3=Inputs!$J$7*12,CO66+CO70,0)</f>
        <v/>
      </c>
      <c r="CP71" s="975">
        <f>-IF(CP3=Inputs!$J$7*12,CP66+CP70,0)</f>
        <v/>
      </c>
      <c r="CQ71" s="975">
        <f>-IF(CQ3=Inputs!$J$7*12,CQ66+CQ70,0)</f>
        <v/>
      </c>
      <c r="CR71" s="975">
        <f>-IF(CR3=Inputs!$J$7*12,CR66+CR70,0)</f>
        <v/>
      </c>
      <c r="CS71" s="975">
        <f>-IF(CS3=Inputs!$J$7*12,CS66+CS70,0)</f>
        <v/>
      </c>
      <c r="CT71" s="975">
        <f>-IF(CT3=Inputs!$J$7*12,CT66+CT70,0)</f>
        <v/>
      </c>
      <c r="CU71" s="975">
        <f>-IF(CU3=Inputs!$J$7*12,CU66+CU70,0)</f>
        <v/>
      </c>
      <c r="CV71" s="975">
        <f>-IF(CV3=Inputs!$J$7*12,CV66+CV70,0)</f>
        <v/>
      </c>
      <c r="CW71" s="975">
        <f>-IF(CW3=Inputs!$J$7*12,CW66+CW70,0)</f>
        <v/>
      </c>
      <c r="CX71" s="975">
        <f>-IF(CX3=Inputs!$J$7*12,CX66+CX70,0)</f>
        <v/>
      </c>
      <c r="CY71" s="975">
        <f>-IF(CY3=Inputs!$J$7*12,CY66+CY70,0)</f>
        <v/>
      </c>
      <c r="CZ71" s="975">
        <f>-IF(CZ3=Inputs!$J$7*12,CZ66+CZ70,0)</f>
        <v/>
      </c>
      <c r="DA71" s="975">
        <f>-IF(DA3=Inputs!$J$7*12,DA66+DA70,0)</f>
        <v/>
      </c>
      <c r="DB71" s="975">
        <f>-IF(DB3=Inputs!$J$7*12,DB66+DB70,0)</f>
        <v/>
      </c>
      <c r="DC71" s="975">
        <f>-IF(DC3=Inputs!$J$7*12,DC66+DC70,0)</f>
        <v/>
      </c>
      <c r="DD71" s="975">
        <f>-IF(DD3=Inputs!$J$7*12,DD66+DD70,0)</f>
        <v/>
      </c>
      <c r="DE71" s="975">
        <f>-IF(DE3=Inputs!$J$7*12,DE66+DE70,0)</f>
        <v/>
      </c>
      <c r="DF71" s="975">
        <f>-IF(DF3=Inputs!$J$7*12,DF66+DF70,0)</f>
        <v/>
      </c>
      <c r="DG71" s="975">
        <f>-IF(DG3=Inputs!$J$7*12,DG66+DG70,0)</f>
        <v/>
      </c>
      <c r="DH71" s="975">
        <f>-IF(DH3=Inputs!$J$7*12,DH66+DH70,0)</f>
        <v/>
      </c>
      <c r="DI71" s="975">
        <f>-IF(DI3=Inputs!$J$7*12,DI66+DI70,0)</f>
        <v/>
      </c>
      <c r="DJ71" s="975">
        <f>-IF(DJ3=Inputs!$J$7*12,DJ66+DJ70,0)</f>
        <v/>
      </c>
      <c r="DK71" s="975">
        <f>-IF(DK3=Inputs!$J$7*12,DK66+DK70,0)</f>
        <v/>
      </c>
      <c r="DL71" s="975">
        <f>-IF(DL3=Inputs!$J$7*12,DL66+DL70,0)</f>
        <v/>
      </c>
      <c r="DM71" s="975">
        <f>-IF(DM3=Inputs!$J$7*12,DM66+DM70,0)</f>
        <v/>
      </c>
      <c r="DN71" s="975">
        <f>-IF(DN3=Inputs!$J$7*12,DN66+DN70,0)</f>
        <v/>
      </c>
      <c r="DO71" s="975">
        <f>-IF(DO3=Inputs!$J$7*12,DO66+DO70,0)</f>
        <v/>
      </c>
      <c r="DP71" s="975">
        <f>-IF(DP3=Inputs!$J$7*12,DP66+DP70,0)</f>
        <v/>
      </c>
      <c r="DQ71" s="975">
        <f>-IF(DQ3=Inputs!$J$7*12,DQ66+DQ70,0)</f>
        <v/>
      </c>
      <c r="DR71" s="975">
        <f>-IF(DR3=Inputs!$J$7*12,DR66+DR70,0)</f>
        <v/>
      </c>
      <c r="DS71" s="975">
        <f>-IF(DS3=Inputs!$J$7*12,DS66+DS70,0)</f>
        <v/>
      </c>
      <c r="DT71" s="975">
        <f>-IF(DT3=Inputs!$J$7*12,DT66+DT70,0)</f>
        <v/>
      </c>
      <c r="DU71" s="975">
        <f>-IF(DU3=Inputs!$J$7*12,DU66+DU70,0)</f>
        <v/>
      </c>
      <c r="DV71" s="975">
        <f>-IF(DV3=Inputs!$J$7*12,DV66+DV70,0)</f>
        <v/>
      </c>
      <c r="DW71" s="975">
        <f>-IF(DW3=Inputs!$J$7*12,DW66+DW70,0)</f>
        <v/>
      </c>
      <c r="DX71" s="975">
        <f>-IF(DX3=Inputs!$J$7*12,DX66+DX70,0)</f>
        <v/>
      </c>
      <c r="DY71" s="975">
        <f>-IF(DY3=Inputs!$J$7*12,DY66+DY70,0)</f>
        <v/>
      </c>
      <c r="DZ71" s="975">
        <f>-IF(DZ3=Inputs!$J$7*12,DZ66+DZ70,0)</f>
        <v/>
      </c>
      <c r="EA71" s="975">
        <f>-IF(EA3=Inputs!$J$7*12,EA66+EA70,0)</f>
        <v/>
      </c>
      <c r="EB71" s="975">
        <f>-IF(EB3=Inputs!$J$7*12,EB66+EB70,0)</f>
        <v/>
      </c>
      <c r="EC71" s="975">
        <f>-IF(EC3=Inputs!$J$7*12,EC66+EC70,0)</f>
        <v/>
      </c>
      <c r="ED71" s="975">
        <f>-IF(ED3=Inputs!$J$7*12,ED66+ED70,0)</f>
        <v/>
      </c>
      <c r="EE71" s="975">
        <f>-IF(EE3=Inputs!$J$7*12,EE66+EE70,0)</f>
        <v/>
      </c>
      <c r="EF71" s="975">
        <f>-IF(EF3=Inputs!$J$7*12,EF66+EF70,0)</f>
        <v/>
      </c>
      <c r="EG71" s="975">
        <f>-IF(EG3=Inputs!$J$7*12,EG66+EG70,0)</f>
        <v/>
      </c>
      <c r="EH71" s="975">
        <f>-IF(EH3=Inputs!$J$7*12,EH66+EH70,0)</f>
        <v/>
      </c>
      <c r="EI71" s="975">
        <f>-IF(EI3=Inputs!$J$7*12,EI66+EI70,0)</f>
        <v/>
      </c>
      <c r="EJ71" s="975">
        <f>-IF(EJ3=Inputs!$J$7*12,EJ66+EJ70,0)</f>
        <v/>
      </c>
      <c r="EK71" s="975">
        <f>-IF(EK3=Inputs!$J$7*12,EK66+EK70,0)</f>
        <v/>
      </c>
      <c r="EL71" s="975">
        <f>-IF(EL3=Inputs!$J$7*12,EL66+EL70,0)</f>
        <v/>
      </c>
      <c r="EM71" s="975">
        <f>-IF(EM3=Inputs!$J$7*12,EM66+EM70,0)</f>
        <v/>
      </c>
      <c r="EN71" s="975">
        <f>-IF(EN3=Inputs!$J$7*12,EN66+EN70,0)</f>
        <v/>
      </c>
      <c r="EO71" s="975">
        <f>-IF(EO3=Inputs!$J$7*12,EO66+EO70,0)</f>
        <v/>
      </c>
      <c r="EP71" s="975">
        <f>-IF(EP3=Inputs!$J$7*12,EP66+EP70,0)</f>
        <v/>
      </c>
      <c r="EQ71" s="975">
        <f>-IF(EQ3=Inputs!$J$7*12,EQ66+EQ70,0)</f>
        <v/>
      </c>
      <c r="ER71" s="975">
        <f>-IF(ER3=Inputs!$J$7*12,ER66+ER70,0)</f>
        <v/>
      </c>
      <c r="ES71" s="975">
        <f>-IF(ES3=Inputs!$J$7*12,ES66+ES70,0)</f>
        <v/>
      </c>
      <c r="ET71" s="975">
        <f>-IF(ET3=Inputs!$J$7*12,ET66+ET70,0)</f>
        <v/>
      </c>
      <c r="EU71" s="975">
        <f>-IF(EU3=Inputs!$J$7*12,EU66+EU70,0)</f>
        <v/>
      </c>
      <c r="EV71" s="975">
        <f>-IF(EV3=Inputs!$J$7*12,EV66+EV70,0)</f>
        <v/>
      </c>
    </row>
    <row r="72" ht="15" customHeight="1" s="546">
      <c r="C72" s="940">
        <f>R72</f>
        <v/>
      </c>
      <c r="E72" s="982" t="n"/>
      <c r="F72" s="979">
        <f>F66+F67+F69+F70+F71</f>
        <v/>
      </c>
      <c r="G72" s="979">
        <f>IFERROR(INDEX($T$72:$EW$72,MATCH(G$2*12,$T$3:$EW$3,0)),0)</f>
        <v/>
      </c>
      <c r="H72" s="979">
        <f>IFERROR(INDEX($T$72:$EW$72,MATCH(H$2*12,$T$3:$EW$3,0)),0)</f>
        <v/>
      </c>
      <c r="I72" s="979">
        <f>IFERROR(INDEX($T$72:$EW$72,MATCH(I$2*12,$T$3:$EW$3,0)),0)</f>
        <v/>
      </c>
      <c r="J72" s="979">
        <f>IFERROR(INDEX($T$72:$EW$72,MATCH(J$2*12,$T$3:$EW$3,0)),0)</f>
        <v/>
      </c>
      <c r="K72" s="979">
        <f>IFERROR(INDEX($T$72:$EW$72,MATCH(K$2*12,$T$3:$EW$3,0)),0)</f>
        <v/>
      </c>
      <c r="L72" s="979">
        <f>IFERROR(INDEX($T$72:$EW$72,MATCH(L$2*12,$T$3:$EW$3,0)),0)</f>
        <v/>
      </c>
      <c r="M72" s="979">
        <f>IFERROR(INDEX($T$72:$EW$72,MATCH(M$2*12,$T$3:$EW$3,0)),0)</f>
        <v/>
      </c>
      <c r="N72" s="979">
        <f>IFERROR(INDEX($T$72:$EW$72,MATCH(N$2*12,$T$3:$EW$3,0)),0)</f>
        <v/>
      </c>
      <c r="O72" s="979">
        <f>IFERROR(INDEX($T$72:$EW$72,MATCH(O$2*12,$T$3:$EW$3,0)),0)</f>
        <v/>
      </c>
      <c r="P72" s="979">
        <f>IFERROR(INDEX($T$72:$EW$72,MATCH(P$2*12,$T$3:$EW$3,0)),0)</f>
        <v/>
      </c>
      <c r="R72" s="940" t="inlineStr">
        <is>
          <t>Ending Balance</t>
        </is>
      </c>
      <c r="S72" s="940" t="n"/>
      <c r="T72" s="961">
        <f>T66+T67+T70+T71</f>
        <v/>
      </c>
      <c r="U72" s="961">
        <f>U66+U67+U70+U71</f>
        <v/>
      </c>
      <c r="V72" s="961">
        <f>V66+V67+V70+V71</f>
        <v/>
      </c>
      <c r="W72" s="961">
        <f>W66+W67+W70+W71</f>
        <v/>
      </c>
      <c r="X72" s="961">
        <f>X66+X67+X70+X71</f>
        <v/>
      </c>
      <c r="Y72" s="961">
        <f>Y66+Y67+Y70+Y71</f>
        <v/>
      </c>
      <c r="Z72" s="961">
        <f>Z66+Z67+Z70+Z71</f>
        <v/>
      </c>
      <c r="AA72" s="961">
        <f>AA66+AA67+AA70+AA71</f>
        <v/>
      </c>
      <c r="AB72" s="961">
        <f>AB66+AB67+AB70+AB71</f>
        <v/>
      </c>
      <c r="AC72" s="961">
        <f>AC66+AC67+AC70+AC71</f>
        <v/>
      </c>
      <c r="AD72" s="961">
        <f>AD66+AD67+AD70+AD71</f>
        <v/>
      </c>
      <c r="AE72" s="961">
        <f>AE66+AE67+AE70+AE71</f>
        <v/>
      </c>
      <c r="AF72" s="961">
        <f>AF66+AF67+AF70+AF71</f>
        <v/>
      </c>
      <c r="AG72" s="961">
        <f>AG66+AG67+AG70+AG71</f>
        <v/>
      </c>
      <c r="AH72" s="961">
        <f>AH66+AH67+AH70+AH71</f>
        <v/>
      </c>
      <c r="AI72" s="961">
        <f>AI66+AI67+AI70+AI71</f>
        <v/>
      </c>
      <c r="AJ72" s="961">
        <f>AJ66+AJ67+AJ70+AJ71</f>
        <v/>
      </c>
      <c r="AK72" s="961">
        <f>AK66+AK67+AK70+AK71</f>
        <v/>
      </c>
      <c r="AL72" s="961">
        <f>AL66+AL67+AL70+AL71</f>
        <v/>
      </c>
      <c r="AM72" s="961">
        <f>AM66+AM67+AM70+AM71</f>
        <v/>
      </c>
      <c r="AN72" s="961">
        <f>AN66+AN67+AN70+AN71</f>
        <v/>
      </c>
      <c r="AO72" s="961">
        <f>AO66+AO67+AO70+AO71</f>
        <v/>
      </c>
      <c r="AP72" s="961">
        <f>AP66+AP67+AP70+AP71</f>
        <v/>
      </c>
      <c r="AQ72" s="961">
        <f>AQ66+AQ67+AQ70+AQ71</f>
        <v/>
      </c>
      <c r="AR72" s="961">
        <f>AR66+AR67+AR70+AR71</f>
        <v/>
      </c>
      <c r="AS72" s="961">
        <f>AS66+AS67+AS70+AS71</f>
        <v/>
      </c>
      <c r="AT72" s="961">
        <f>AT66+AT67+AT70+AT71</f>
        <v/>
      </c>
      <c r="AU72" s="961">
        <f>AU66+AU67+AU70+AU71</f>
        <v/>
      </c>
      <c r="AV72" s="961">
        <f>AV66+AV67+AV70+AV71</f>
        <v/>
      </c>
      <c r="AW72" s="961">
        <f>AW66+AW67+AW70+AW71</f>
        <v/>
      </c>
      <c r="AX72" s="961">
        <f>AX66+AX67+AX70+AX71</f>
        <v/>
      </c>
      <c r="AY72" s="961">
        <f>AY66+AY67+AY70+AY71</f>
        <v/>
      </c>
      <c r="AZ72" s="961">
        <f>AZ66+AZ67+AZ70+AZ71</f>
        <v/>
      </c>
      <c r="BA72" s="961">
        <f>BA66+BA67+BA70+BA71</f>
        <v/>
      </c>
      <c r="BB72" s="961">
        <f>BB66+BB67+BB70+BB71</f>
        <v/>
      </c>
      <c r="BC72" s="961">
        <f>BC66+BC67+BC70+BC71</f>
        <v/>
      </c>
      <c r="BD72" s="961">
        <f>BD66+BD67+BD70+BD71</f>
        <v/>
      </c>
      <c r="BE72" s="961">
        <f>BE66+BE67+BE70+BE71</f>
        <v/>
      </c>
      <c r="BF72" s="961">
        <f>BF66+BF67+BF70+BF71</f>
        <v/>
      </c>
      <c r="BG72" s="961">
        <f>BG66+BG67+BG70+BG71</f>
        <v/>
      </c>
      <c r="BH72" s="961">
        <f>BH66+BH67+BH70+BH71</f>
        <v/>
      </c>
      <c r="BI72" s="961">
        <f>BI66+BI67+BI70+BI71</f>
        <v/>
      </c>
      <c r="BJ72" s="961">
        <f>BJ66+BJ67+BJ70+BJ71</f>
        <v/>
      </c>
      <c r="BK72" s="961">
        <f>BK66+BK67+BK70+BK71</f>
        <v/>
      </c>
      <c r="BL72" s="961">
        <f>BL66+BL67+BL70+BL71</f>
        <v/>
      </c>
      <c r="BM72" s="961">
        <f>BM66+BM67+BM70+BM71</f>
        <v/>
      </c>
      <c r="BN72" s="961">
        <f>BN66+BN67+BN70+BN71</f>
        <v/>
      </c>
      <c r="BO72" s="961">
        <f>BO66+BO67+BO70+BO71</f>
        <v/>
      </c>
      <c r="BP72" s="961">
        <f>BP66+BP67+BP70+BP71</f>
        <v/>
      </c>
      <c r="BQ72" s="961">
        <f>BQ66+BQ67+BQ70+BQ71</f>
        <v/>
      </c>
      <c r="BR72" s="961">
        <f>BR66+BR67+BR70+BR71</f>
        <v/>
      </c>
      <c r="BS72" s="961">
        <f>BS66+BS67+BS70+BS71</f>
        <v/>
      </c>
      <c r="BT72" s="961">
        <f>BT66+BT67+BT70+BT71</f>
        <v/>
      </c>
      <c r="BU72" s="961">
        <f>BU66+BU67+BU70+BU71</f>
        <v/>
      </c>
      <c r="BV72" s="961">
        <f>BV66+BV67+BV70+BV71</f>
        <v/>
      </c>
      <c r="BW72" s="961">
        <f>BW66+BW67+BW70+BW71</f>
        <v/>
      </c>
      <c r="BX72" s="961">
        <f>BX66+BX67+BX70+BX71</f>
        <v/>
      </c>
      <c r="BY72" s="961">
        <f>BY66+BY67+BY70+BY71</f>
        <v/>
      </c>
      <c r="BZ72" s="961">
        <f>BZ66+BZ67+BZ70+BZ71</f>
        <v/>
      </c>
      <c r="CA72" s="961">
        <f>CA66+CA67+CA70+CA71</f>
        <v/>
      </c>
      <c r="CB72" s="961">
        <f>CB66+CB67+CB70+CB71</f>
        <v/>
      </c>
      <c r="CC72" s="961">
        <f>CC66+CC67+CC70+CC71</f>
        <v/>
      </c>
      <c r="CD72" s="961">
        <f>CD66+CD67+CD70+CD71</f>
        <v/>
      </c>
      <c r="CE72" s="961">
        <f>CE66+CE67+CE70+CE71</f>
        <v/>
      </c>
      <c r="CF72" s="961">
        <f>CF66+CF67+CF70+CF71</f>
        <v/>
      </c>
      <c r="CG72" s="961">
        <f>CG66+CG67+CG70+CG71</f>
        <v/>
      </c>
      <c r="CH72" s="961">
        <f>CH66+CH67+CH70+CH71</f>
        <v/>
      </c>
      <c r="CI72" s="961">
        <f>CI66+CI67+CI70+CI71</f>
        <v/>
      </c>
      <c r="CJ72" s="961">
        <f>CJ66+CJ67+CJ70+CJ71</f>
        <v/>
      </c>
      <c r="CK72" s="961">
        <f>CK66+CK67+CK70+CK71</f>
        <v/>
      </c>
      <c r="CL72" s="961">
        <f>CL66+CL67+CL70+CL71</f>
        <v/>
      </c>
      <c r="CM72" s="961">
        <f>CM66+CM67+CM70+CM71</f>
        <v/>
      </c>
      <c r="CN72" s="961">
        <f>CN66+CN67+CN70+CN71</f>
        <v/>
      </c>
      <c r="CO72" s="961">
        <f>CO66+CO67+CO70+CO71</f>
        <v/>
      </c>
      <c r="CP72" s="961">
        <f>CP66+CP67+CP70+CP71</f>
        <v/>
      </c>
      <c r="CQ72" s="961">
        <f>CQ66+CQ67+CQ70+CQ71</f>
        <v/>
      </c>
      <c r="CR72" s="961">
        <f>CR66+CR67+CR70+CR71</f>
        <v/>
      </c>
      <c r="CS72" s="961">
        <f>CS66+CS67+CS70+CS71</f>
        <v/>
      </c>
      <c r="CT72" s="961">
        <f>CT66+CT67+CT70+CT71</f>
        <v/>
      </c>
      <c r="CU72" s="961">
        <f>CU66+CU67+CU70+CU71</f>
        <v/>
      </c>
      <c r="CV72" s="961">
        <f>CV66+CV67+CV70+CV71</f>
        <v/>
      </c>
      <c r="CW72" s="961">
        <f>CW66+CW67+CW70+CW71</f>
        <v/>
      </c>
      <c r="CX72" s="961">
        <f>CX66+CX67+CX70+CX71</f>
        <v/>
      </c>
      <c r="CY72" s="961">
        <f>CY66+CY67+CY70+CY71</f>
        <v/>
      </c>
      <c r="CZ72" s="961">
        <f>CZ66+CZ67+CZ70+CZ71</f>
        <v/>
      </c>
      <c r="DA72" s="961">
        <f>DA66+DA67+DA70+DA71</f>
        <v/>
      </c>
      <c r="DB72" s="961">
        <f>DB66+DB67+DB70+DB71</f>
        <v/>
      </c>
      <c r="DC72" s="961">
        <f>DC66+DC67+DC70+DC71</f>
        <v/>
      </c>
      <c r="DD72" s="961">
        <f>DD66+DD67+DD70+DD71</f>
        <v/>
      </c>
      <c r="DE72" s="961">
        <f>DE66+DE67+DE70+DE71</f>
        <v/>
      </c>
      <c r="DF72" s="961">
        <f>DF66+DF67+DF70+DF71</f>
        <v/>
      </c>
      <c r="DG72" s="961">
        <f>DG66+DG67+DG70+DG71</f>
        <v/>
      </c>
      <c r="DH72" s="961">
        <f>DH66+DH67+DH70+DH71</f>
        <v/>
      </c>
      <c r="DI72" s="961">
        <f>DI66+DI67+DI70+DI71</f>
        <v/>
      </c>
      <c r="DJ72" s="961">
        <f>DJ66+DJ67+DJ70+DJ71</f>
        <v/>
      </c>
      <c r="DK72" s="961">
        <f>DK66+DK67+DK70+DK71</f>
        <v/>
      </c>
      <c r="DL72" s="961">
        <f>DL66+DL67+DL70+DL71</f>
        <v/>
      </c>
      <c r="DM72" s="961">
        <f>DM66+DM67+DM70+DM71</f>
        <v/>
      </c>
      <c r="DN72" s="961">
        <f>DN66+DN67+DN70+DN71</f>
        <v/>
      </c>
      <c r="DO72" s="961">
        <f>DO66+DO67+DO70+DO71</f>
        <v/>
      </c>
      <c r="DP72" s="961">
        <f>DP66+DP67+DP70+DP71</f>
        <v/>
      </c>
      <c r="DQ72" s="961">
        <f>DQ66+DQ67+DQ70+DQ71</f>
        <v/>
      </c>
      <c r="DR72" s="961">
        <f>DR66+DR67+DR70+DR71</f>
        <v/>
      </c>
      <c r="DS72" s="961">
        <f>DS66+DS67+DS70+DS71</f>
        <v/>
      </c>
      <c r="DT72" s="961">
        <f>DT66+DT67+DT70+DT71</f>
        <v/>
      </c>
      <c r="DU72" s="961">
        <f>DU66+DU67+DU70+DU71</f>
        <v/>
      </c>
      <c r="DV72" s="961">
        <f>DV66+DV67+DV70+DV71</f>
        <v/>
      </c>
      <c r="DW72" s="961">
        <f>DW66+DW67+DW70+DW71</f>
        <v/>
      </c>
      <c r="DX72" s="961">
        <f>DX66+DX67+DX70+DX71</f>
        <v/>
      </c>
      <c r="DY72" s="961">
        <f>DY66+DY67+DY70+DY71</f>
        <v/>
      </c>
      <c r="DZ72" s="961">
        <f>DZ66+DZ67+DZ70+DZ71</f>
        <v/>
      </c>
      <c r="EA72" s="961">
        <f>EA66+EA67+EA70+EA71</f>
        <v/>
      </c>
      <c r="EB72" s="961">
        <f>EB66+EB67+EB70+EB71</f>
        <v/>
      </c>
      <c r="EC72" s="961">
        <f>EC66+EC67+EC70+EC71</f>
        <v/>
      </c>
      <c r="ED72" s="961">
        <f>ED66+ED67+ED70+ED71</f>
        <v/>
      </c>
      <c r="EE72" s="961">
        <f>EE66+EE67+EE70+EE71</f>
        <v/>
      </c>
      <c r="EF72" s="961">
        <f>EF66+EF67+EF70+EF71</f>
        <v/>
      </c>
      <c r="EG72" s="961">
        <f>EG66+EG67+EG70+EG71</f>
        <v/>
      </c>
      <c r="EH72" s="961">
        <f>EH66+EH67+EH70+EH71</f>
        <v/>
      </c>
      <c r="EI72" s="961">
        <f>EI66+EI67+EI70+EI71</f>
        <v/>
      </c>
      <c r="EJ72" s="961">
        <f>EJ66+EJ67+EJ70+EJ71</f>
        <v/>
      </c>
      <c r="EK72" s="961">
        <f>EK66+EK67+EK70+EK71</f>
        <v/>
      </c>
      <c r="EL72" s="961">
        <f>EL66+EL67+EL70+EL71</f>
        <v/>
      </c>
      <c r="EM72" s="961">
        <f>EM66+EM67+EM70+EM71</f>
        <v/>
      </c>
      <c r="EN72" s="961">
        <f>EN66+EN67+EN70+EN71</f>
        <v/>
      </c>
      <c r="EO72" s="961">
        <f>EO66+EO67+EO70+EO71</f>
        <v/>
      </c>
      <c r="EP72" s="961">
        <f>EP66+EP67+EP70+EP71</f>
        <v/>
      </c>
      <c r="EQ72" s="961">
        <f>EQ66+EQ67+EQ70+EQ71</f>
        <v/>
      </c>
      <c r="ER72" s="961">
        <f>ER66+ER67+ER70+ER71</f>
        <v/>
      </c>
      <c r="ES72" s="961">
        <f>ES66+ES67+ES70+ES71</f>
        <v/>
      </c>
      <c r="ET72" s="961">
        <f>ET66+ET67+ET70+ET71</f>
        <v/>
      </c>
      <c r="EU72" s="961">
        <f>EU66+EU67+EU70+EU71</f>
        <v/>
      </c>
      <c r="EV72" s="961">
        <f>EV66+EV67+EV70+EV71</f>
        <v/>
      </c>
    </row>
    <row r="73" ht="15" customHeight="1" s="546">
      <c r="E73" s="982" t="n"/>
      <c r="T73" s="961" t="n"/>
      <c r="U73" s="961" t="n"/>
      <c r="V73" s="961" t="n"/>
      <c r="W73" s="961" t="n"/>
      <c r="X73" s="961" t="n"/>
      <c r="Y73" s="961" t="n"/>
      <c r="Z73" s="961" t="n"/>
      <c r="AA73" s="961" t="n"/>
      <c r="AB73" s="961" t="n"/>
      <c r="AC73" s="961" t="n"/>
      <c r="AD73" s="961" t="n"/>
      <c r="AE73" s="961" t="n"/>
      <c r="AF73" s="961" t="n"/>
      <c r="AG73" s="961" t="n"/>
      <c r="AH73" s="961" t="n"/>
      <c r="AI73" s="961" t="n"/>
      <c r="AJ73" s="961" t="n"/>
      <c r="AK73" s="961" t="n"/>
      <c r="AL73" s="961" t="n"/>
      <c r="AM73" s="961" t="n"/>
      <c r="AN73" s="961" t="n"/>
      <c r="AO73" s="961" t="n"/>
      <c r="AP73" s="961" t="n"/>
      <c r="AQ73" s="961" t="n"/>
      <c r="AR73" s="961" t="n"/>
      <c r="AS73" s="961" t="n"/>
      <c r="AT73" s="961" t="n"/>
      <c r="AU73" s="961" t="n"/>
      <c r="AV73" s="961" t="n"/>
      <c r="AW73" s="961" t="n"/>
      <c r="AX73" s="961" t="n"/>
      <c r="AY73" s="961" t="n"/>
      <c r="AZ73" s="961" t="n"/>
      <c r="BA73" s="961" t="n"/>
      <c r="BB73" s="961" t="n"/>
      <c r="BC73" s="961" t="n"/>
      <c r="BD73" s="961" t="n"/>
      <c r="BE73" s="961" t="n"/>
      <c r="BF73" s="961" t="n"/>
      <c r="BG73" s="961" t="n"/>
      <c r="BH73" s="961" t="n"/>
      <c r="BI73" s="961" t="n"/>
      <c r="BJ73" s="961" t="n"/>
      <c r="BK73" s="961" t="n"/>
      <c r="BL73" s="961" t="n"/>
      <c r="BM73" s="961" t="n"/>
      <c r="BN73" s="961" t="n"/>
      <c r="BO73" s="961" t="n"/>
      <c r="BP73" s="961" t="n"/>
      <c r="BQ73" s="961" t="n"/>
      <c r="BR73" s="961" t="n"/>
      <c r="BS73" s="961" t="n"/>
      <c r="BT73" s="961" t="n"/>
      <c r="BU73" s="961" t="n"/>
      <c r="BV73" s="961" t="n"/>
      <c r="BW73" s="961" t="n"/>
      <c r="BX73" s="961" t="n"/>
      <c r="BY73" s="961" t="n"/>
      <c r="BZ73" s="961" t="n"/>
      <c r="CA73" s="961" t="n"/>
      <c r="CB73" s="961" t="n"/>
      <c r="CC73" s="961" t="n"/>
      <c r="CD73" s="961" t="n"/>
      <c r="CE73" s="961" t="n"/>
      <c r="CF73" s="961" t="n"/>
      <c r="CG73" s="961" t="n"/>
      <c r="CH73" s="961" t="n"/>
      <c r="CI73" s="961" t="n"/>
      <c r="CJ73" s="961" t="n"/>
      <c r="CK73" s="961" t="n"/>
      <c r="CL73" s="961" t="n"/>
      <c r="CM73" s="961" t="n"/>
      <c r="CN73" s="961" t="n"/>
      <c r="CO73" s="961" t="n"/>
      <c r="CP73" s="961" t="n"/>
      <c r="CQ73" s="961" t="n"/>
      <c r="CR73" s="961" t="n"/>
      <c r="CS73" s="961" t="n"/>
      <c r="CT73" s="961" t="n"/>
      <c r="CU73" s="961" t="n"/>
      <c r="CV73" s="961" t="n"/>
      <c r="CW73" s="961" t="n"/>
      <c r="CX73" s="961" t="n"/>
      <c r="CY73" s="961" t="n"/>
      <c r="CZ73" s="961" t="n"/>
      <c r="DA73" s="961" t="n"/>
      <c r="DB73" s="961" t="n"/>
      <c r="DC73" s="961" t="n"/>
      <c r="DD73" s="961" t="n"/>
      <c r="DE73" s="961" t="n"/>
      <c r="DF73" s="961" t="n"/>
      <c r="DG73" s="961" t="n"/>
      <c r="DH73" s="961" t="n"/>
      <c r="DI73" s="961" t="n"/>
      <c r="DJ73" s="961" t="n"/>
      <c r="DK73" s="961" t="n"/>
      <c r="DL73" s="961" t="n"/>
      <c r="DM73" s="961" t="n"/>
      <c r="DN73" s="961" t="n"/>
      <c r="DO73" s="961" t="n"/>
      <c r="DP73" s="961" t="n"/>
      <c r="DQ73" s="961" t="n"/>
      <c r="DR73" s="961" t="n"/>
      <c r="DS73" s="961" t="n"/>
      <c r="DT73" s="961" t="n"/>
      <c r="DU73" s="961" t="n"/>
      <c r="DV73" s="961" t="n"/>
      <c r="DW73" s="961" t="n"/>
      <c r="DX73" s="961" t="n"/>
      <c r="DY73" s="961" t="n"/>
      <c r="DZ73" s="961" t="n"/>
      <c r="EA73" s="961" t="n"/>
      <c r="EB73" s="961" t="n"/>
      <c r="EC73" s="961" t="n"/>
      <c r="ED73" s="961" t="n"/>
      <c r="EE73" s="961" t="n"/>
      <c r="EF73" s="961" t="n"/>
      <c r="EG73" s="961" t="n"/>
      <c r="EH73" s="961" t="n"/>
      <c r="EI73" s="961" t="n"/>
      <c r="EJ73" s="961" t="n"/>
      <c r="EK73" s="961" t="n"/>
      <c r="EL73" s="961" t="n"/>
      <c r="EM73" s="961" t="n"/>
      <c r="EN73" s="961" t="n"/>
      <c r="EO73" s="961" t="n"/>
      <c r="EP73" s="961" t="n"/>
      <c r="EQ73" s="961" t="n"/>
      <c r="ER73" s="961" t="n"/>
      <c r="ES73" s="961" t="n"/>
      <c r="ET73" s="961" t="n"/>
      <c r="EU73" s="961" t="n"/>
      <c r="EV73" s="961" t="n"/>
    </row>
    <row r="74" ht="15" customHeight="1" s="546">
      <c r="C74" s="759">
        <f>R74</f>
        <v/>
      </c>
      <c r="E74" s="982" t="n"/>
      <c r="F74" s="961">
        <f>SUMIFS($T74:$EV74,$T$2:$EV$2,F$2)</f>
        <v/>
      </c>
      <c r="G74" s="961">
        <f>SUMIFS($T74:$EV74,$T$2:$EV$2,G$2)</f>
        <v/>
      </c>
      <c r="H74" s="961">
        <f>SUMIFS($T74:$EV74,$T$2:$EV$2,H$2)</f>
        <v/>
      </c>
      <c r="I74" s="961">
        <f>SUMIFS($T74:$EV74,$T$2:$EV$2,I$2)</f>
        <v/>
      </c>
      <c r="J74" s="961">
        <f>SUMIFS($T74:$EV74,$T$2:$EV$2,J$2)</f>
        <v/>
      </c>
      <c r="K74" s="961">
        <f>SUMIFS($T74:$EV74,$T$2:$EV$2,K$2)</f>
        <v/>
      </c>
      <c r="L74" s="961">
        <f>SUMIFS($T74:$EV74,$T$2:$EV$2,L$2)</f>
        <v/>
      </c>
      <c r="M74" s="961">
        <f>SUMIFS($T74:$EV74,$T$2:$EV$2,M$2)</f>
        <v/>
      </c>
      <c r="N74" s="961">
        <f>SUMIFS($T74:$EV74,$T$2:$EV$2,N$2)</f>
        <v/>
      </c>
      <c r="O74" s="961">
        <f>SUMIFS($T74:$EV74,$T$2:$EV$2,O$2)</f>
        <v/>
      </c>
      <c r="P74" s="961">
        <f>SUMIFS($T74:$EV74,$T$2:$EV$2,P$2)</f>
        <v/>
      </c>
      <c r="R74" s="759" t="inlineStr">
        <is>
          <t>Loan Fees</t>
        </is>
      </c>
      <c r="T74" s="961">
        <f>IF(T3=0,-(Inputs!$I$10*Inputs!$J$102),0)</f>
        <v/>
      </c>
      <c r="U74" s="961">
        <f>IF(U3=0,-(Inputs!$I$10*Inputs!$J$102),0)</f>
        <v/>
      </c>
      <c r="V74" s="961">
        <f>IF(V3=0,-(Inputs!$I$10*Inputs!$J$102),0)</f>
        <v/>
      </c>
      <c r="W74" s="961">
        <f>IF(W3=0,-(Inputs!$I$10*Inputs!$J$102),0)</f>
        <v/>
      </c>
      <c r="X74" s="961">
        <f>IF(X3=0,-(Inputs!$I$10*Inputs!$J$102),0)</f>
        <v/>
      </c>
      <c r="Y74" s="961">
        <f>IF(Y3=0,-(Inputs!$I$10*Inputs!$J$102),0)</f>
        <v/>
      </c>
      <c r="Z74" s="961">
        <f>IF(Z3=0,-(Inputs!$I$10*Inputs!$J$102),0)</f>
        <v/>
      </c>
      <c r="AA74" s="961">
        <f>IF(AA3=0,-(Inputs!$I$10*Inputs!$J$102),0)</f>
        <v/>
      </c>
      <c r="AB74" s="961">
        <f>IF(AB3=0,-(Inputs!$I$10*Inputs!$J$102),0)</f>
        <v/>
      </c>
      <c r="AC74" s="961">
        <f>IF(AC3=0,-(Inputs!$I$10*Inputs!$J$102),0)</f>
        <v/>
      </c>
      <c r="AD74" s="961">
        <f>IF(AD3=0,-(Inputs!$I$10*Inputs!$J$102),0)</f>
        <v/>
      </c>
      <c r="AE74" s="961">
        <f>IF(AE3=0,-(Inputs!$I$10*Inputs!$J$102),0)</f>
        <v/>
      </c>
      <c r="AF74" s="961">
        <f>IF(AF3=0,-(Inputs!$I$10*Inputs!$J$102),0)</f>
        <v/>
      </c>
      <c r="AG74" s="961">
        <f>IF(AG3=0,-(Inputs!$I$10*Inputs!$J$102),0)</f>
        <v/>
      </c>
      <c r="AH74" s="961">
        <f>IF(AH3=0,-(Inputs!$I$10*Inputs!$J$102),0)</f>
        <v/>
      </c>
      <c r="AI74" s="961">
        <f>IF(AI3=0,-(Inputs!$I$10*Inputs!$J$102),0)</f>
        <v/>
      </c>
      <c r="AJ74" s="961">
        <f>IF(AJ3=0,-(Inputs!$I$10*Inputs!$J$102),0)</f>
        <v/>
      </c>
      <c r="AK74" s="961">
        <f>IF(AK3=0,-(Inputs!$I$10*Inputs!$J$102),0)</f>
        <v/>
      </c>
      <c r="AL74" s="961">
        <f>IF(AL3=0,-(Inputs!$I$10*Inputs!$J$102),0)</f>
        <v/>
      </c>
      <c r="AM74" s="961">
        <f>IF(AM3=0,-(Inputs!$I$10*Inputs!$J$102),0)</f>
        <v/>
      </c>
      <c r="AN74" s="961">
        <f>IF(AN3=0,-(Inputs!$I$10*Inputs!$J$102),0)</f>
        <v/>
      </c>
      <c r="AO74" s="961">
        <f>IF(AO3=0,-(Inputs!$I$10*Inputs!$J$102),0)</f>
        <v/>
      </c>
      <c r="AP74" s="961">
        <f>IF(AP3=0,-(Inputs!$I$10*Inputs!$J$102),0)</f>
        <v/>
      </c>
      <c r="AQ74" s="961">
        <f>IF(AQ3=0,-(Inputs!$I$10*Inputs!$J$102),0)</f>
        <v/>
      </c>
      <c r="AR74" s="961">
        <f>IF(AR3=0,-(Inputs!$I$10*Inputs!$J$102),0)</f>
        <v/>
      </c>
      <c r="AS74" s="961">
        <f>IF(AS3=0,-(Inputs!$I$10*Inputs!$J$102),0)</f>
        <v/>
      </c>
      <c r="AT74" s="961">
        <f>IF(AT3=0,-(Inputs!$I$10*Inputs!$J$102),0)</f>
        <v/>
      </c>
      <c r="AU74" s="961">
        <f>IF(AU3=0,-(Inputs!$I$10*Inputs!$J$102),0)</f>
        <v/>
      </c>
      <c r="AV74" s="961">
        <f>IF(AV3=0,-(Inputs!$I$10*Inputs!$J$102),0)</f>
        <v/>
      </c>
      <c r="AW74" s="961">
        <f>IF(AW3=0,-(Inputs!$I$10*Inputs!$J$102),0)</f>
        <v/>
      </c>
      <c r="AX74" s="961">
        <f>IF(AX3=0,-(Inputs!$I$10*Inputs!$J$102),0)</f>
        <v/>
      </c>
      <c r="AY74" s="961">
        <f>IF(AY3=0,-(Inputs!$I$10*Inputs!$J$102),0)</f>
        <v/>
      </c>
      <c r="AZ74" s="961">
        <f>IF(AZ3=0,-(Inputs!$I$10*Inputs!$J$102),0)</f>
        <v/>
      </c>
      <c r="BA74" s="961">
        <f>IF(BA3=0,-(Inputs!$I$10*Inputs!$J$102),0)</f>
        <v/>
      </c>
      <c r="BB74" s="961">
        <f>IF(BB3=0,-(Inputs!$I$10*Inputs!$J$102),0)</f>
        <v/>
      </c>
      <c r="BC74" s="961">
        <f>IF(BC3=0,-(Inputs!$I$10*Inputs!$J$102),0)</f>
        <v/>
      </c>
      <c r="BD74" s="961">
        <f>IF(BD3=0,-(Inputs!$I$10*Inputs!$J$102),0)</f>
        <v/>
      </c>
      <c r="BE74" s="961">
        <f>IF(BE3=0,-(Inputs!$I$10*Inputs!$J$102),0)</f>
        <v/>
      </c>
      <c r="BF74" s="961">
        <f>IF(BF3=0,-(Inputs!$I$10*Inputs!$J$102),0)</f>
        <v/>
      </c>
      <c r="BG74" s="961">
        <f>IF(BG3=0,-(Inputs!$I$10*Inputs!$J$102),0)</f>
        <v/>
      </c>
      <c r="BH74" s="961">
        <f>IF(BH3=0,-(Inputs!$I$10*Inputs!$J$102),0)</f>
        <v/>
      </c>
      <c r="BI74" s="961">
        <f>IF(BI3=0,-(Inputs!$I$10*Inputs!$J$102),0)</f>
        <v/>
      </c>
      <c r="BJ74" s="961">
        <f>IF(BJ3=0,-(Inputs!$I$10*Inputs!$J$102),0)</f>
        <v/>
      </c>
      <c r="BK74" s="961">
        <f>IF(BK3=0,-(Inputs!$I$10*Inputs!$J$102),0)</f>
        <v/>
      </c>
      <c r="BL74" s="961">
        <f>IF(BL3=0,-(Inputs!$I$10*Inputs!$J$102),0)</f>
        <v/>
      </c>
      <c r="BM74" s="961">
        <f>IF(BM3=0,-(Inputs!$I$10*Inputs!$J$102),0)</f>
        <v/>
      </c>
      <c r="BN74" s="961">
        <f>IF(BN3=0,-(Inputs!$I$10*Inputs!$J$102),0)</f>
        <v/>
      </c>
      <c r="BO74" s="961">
        <f>IF(BO3=0,-(Inputs!$I$10*Inputs!$J$102),0)</f>
        <v/>
      </c>
      <c r="BP74" s="961">
        <f>IF(BP3=0,-(Inputs!$I$10*Inputs!$J$102),0)</f>
        <v/>
      </c>
      <c r="BQ74" s="961">
        <f>IF(BQ3=0,-(Inputs!$I$10*Inputs!$J$102),0)</f>
        <v/>
      </c>
      <c r="BR74" s="961">
        <f>IF(BR3=0,-(Inputs!$I$10*Inputs!$J$102),0)</f>
        <v/>
      </c>
      <c r="BS74" s="961">
        <f>IF(BS3=0,-(Inputs!$I$10*Inputs!$J$102),0)</f>
        <v/>
      </c>
      <c r="BT74" s="961">
        <f>IF(BT3=0,-(Inputs!$I$10*Inputs!$J$102),0)</f>
        <v/>
      </c>
      <c r="BU74" s="961">
        <f>IF(BU3=0,-(Inputs!$I$10*Inputs!$J$102),0)</f>
        <v/>
      </c>
      <c r="BV74" s="961">
        <f>IF(BV3=0,-(Inputs!$I$10*Inputs!$J$102),0)</f>
        <v/>
      </c>
      <c r="BW74" s="961">
        <f>IF(BW3=0,-(Inputs!$I$10*Inputs!$J$102),0)</f>
        <v/>
      </c>
      <c r="BX74" s="961">
        <f>IF(BX3=0,-(Inputs!$I$10*Inputs!$J$102),0)</f>
        <v/>
      </c>
      <c r="BY74" s="961">
        <f>IF(BY3=0,-(Inputs!$I$10*Inputs!$J$102),0)</f>
        <v/>
      </c>
      <c r="BZ74" s="961">
        <f>IF(BZ3=0,-(Inputs!$I$10*Inputs!$J$102),0)</f>
        <v/>
      </c>
      <c r="CA74" s="961">
        <f>IF(CA3=0,-(Inputs!$I$10*Inputs!$J$102),0)</f>
        <v/>
      </c>
      <c r="CB74" s="961">
        <f>IF(CB3=0,-(Inputs!$I$10*Inputs!$J$102),0)</f>
        <v/>
      </c>
      <c r="CC74" s="961">
        <f>IF(CC3=0,-(Inputs!$I$10*Inputs!$J$102),0)</f>
        <v/>
      </c>
      <c r="CD74" s="961">
        <f>IF(CD3=0,-(Inputs!$I$10*Inputs!$J$102),0)</f>
        <v/>
      </c>
      <c r="CE74" s="961">
        <f>IF(CE3=0,-(Inputs!$I$10*Inputs!$J$102),0)</f>
        <v/>
      </c>
      <c r="CF74" s="961">
        <f>IF(CF3=0,-(Inputs!$I$10*Inputs!$J$102),0)</f>
        <v/>
      </c>
      <c r="CG74" s="961">
        <f>IF(CG3=0,-(Inputs!$I$10*Inputs!$J$102),0)</f>
        <v/>
      </c>
      <c r="CH74" s="961">
        <f>IF(CH3=0,-(Inputs!$I$10*Inputs!$J$102),0)</f>
        <v/>
      </c>
      <c r="CI74" s="961">
        <f>IF(CI3=0,-(Inputs!$I$10*Inputs!$J$102),0)</f>
        <v/>
      </c>
      <c r="CJ74" s="961">
        <f>IF(CJ3=0,-(Inputs!$I$10*Inputs!$J$102),0)</f>
        <v/>
      </c>
      <c r="CK74" s="961">
        <f>IF(CK3=0,-(Inputs!$I$10*Inputs!$J$102),0)</f>
        <v/>
      </c>
      <c r="CL74" s="961">
        <f>IF(CL3=0,-(Inputs!$I$10*Inputs!$J$102),0)</f>
        <v/>
      </c>
      <c r="CM74" s="961">
        <f>IF(CM3=0,-(Inputs!$I$10*Inputs!$J$102),0)</f>
        <v/>
      </c>
      <c r="CN74" s="961">
        <f>IF(CN3=0,-(Inputs!$I$10*Inputs!$J$102),0)</f>
        <v/>
      </c>
      <c r="CO74" s="961">
        <f>IF(CO3=0,-(Inputs!$I$10*Inputs!$J$102),0)</f>
        <v/>
      </c>
      <c r="CP74" s="961">
        <f>IF(CP3=0,-(Inputs!$I$10*Inputs!$J$102),0)</f>
        <v/>
      </c>
      <c r="CQ74" s="961">
        <f>IF(CQ3=0,-(Inputs!$I$10*Inputs!$J$102),0)</f>
        <v/>
      </c>
      <c r="CR74" s="961">
        <f>IF(CR3=0,-(Inputs!$I$10*Inputs!$J$102),0)</f>
        <v/>
      </c>
      <c r="CS74" s="961">
        <f>IF(CS3=0,-(Inputs!$I$10*Inputs!$J$102),0)</f>
        <v/>
      </c>
      <c r="CT74" s="961">
        <f>IF(CT3=0,-(Inputs!$I$10*Inputs!$J$102),0)</f>
        <v/>
      </c>
      <c r="CU74" s="961">
        <f>IF(CU3=0,-(Inputs!$I$10*Inputs!$J$102),0)</f>
        <v/>
      </c>
      <c r="CV74" s="961">
        <f>IF(CV3=0,-(Inputs!$I$10*Inputs!$J$102),0)</f>
        <v/>
      </c>
      <c r="CW74" s="961">
        <f>IF(CW3=0,-(Inputs!$I$10*Inputs!$J$102),0)</f>
        <v/>
      </c>
      <c r="CX74" s="961">
        <f>IF(CX3=0,-(Inputs!$I$10*Inputs!$J$102),0)</f>
        <v/>
      </c>
      <c r="CY74" s="961">
        <f>IF(CY3=0,-(Inputs!$I$10*Inputs!$J$102),0)</f>
        <v/>
      </c>
      <c r="CZ74" s="961">
        <f>IF(CZ3=0,-(Inputs!$I$10*Inputs!$J$102),0)</f>
        <v/>
      </c>
      <c r="DA74" s="961">
        <f>IF(DA3=0,-(Inputs!$I$10*Inputs!$J$102),0)</f>
        <v/>
      </c>
      <c r="DB74" s="961">
        <f>IF(DB3=0,-(Inputs!$I$10*Inputs!$J$102),0)</f>
        <v/>
      </c>
      <c r="DC74" s="961">
        <f>IF(DC3=0,-(Inputs!$I$10*Inputs!$J$102),0)</f>
        <v/>
      </c>
      <c r="DD74" s="961">
        <f>IF(DD3=0,-(Inputs!$I$10*Inputs!$J$102),0)</f>
        <v/>
      </c>
      <c r="DE74" s="961">
        <f>IF(DE3=0,-(Inputs!$I$10*Inputs!$J$102),0)</f>
        <v/>
      </c>
      <c r="DF74" s="961">
        <f>IF(DF3=0,-(Inputs!$I$10*Inputs!$J$102),0)</f>
        <v/>
      </c>
      <c r="DG74" s="961">
        <f>IF(DG3=0,-(Inputs!$I$10*Inputs!$J$102),0)</f>
        <v/>
      </c>
      <c r="DH74" s="961">
        <f>IF(DH3=0,-(Inputs!$I$10*Inputs!$J$102),0)</f>
        <v/>
      </c>
      <c r="DI74" s="961">
        <f>IF(DI3=0,-(Inputs!$I$10*Inputs!$J$102),0)</f>
        <v/>
      </c>
      <c r="DJ74" s="961">
        <f>IF(DJ3=0,-(Inputs!$I$10*Inputs!$J$102),0)</f>
        <v/>
      </c>
      <c r="DK74" s="961">
        <f>IF(DK3=0,-(Inputs!$I$10*Inputs!$J$102),0)</f>
        <v/>
      </c>
      <c r="DL74" s="961">
        <f>IF(DL3=0,-(Inputs!$I$10*Inputs!$J$102),0)</f>
        <v/>
      </c>
      <c r="DM74" s="961">
        <f>IF(DM3=0,-(Inputs!$I$10*Inputs!$J$102),0)</f>
        <v/>
      </c>
      <c r="DN74" s="961">
        <f>IF(DN3=0,-(Inputs!$I$10*Inputs!$J$102),0)</f>
        <v/>
      </c>
      <c r="DO74" s="961">
        <f>IF(DO3=0,-(Inputs!$I$10*Inputs!$J$102),0)</f>
        <v/>
      </c>
      <c r="DP74" s="961">
        <f>IF(DP3=0,-(Inputs!$I$10*Inputs!$J$102),0)</f>
        <v/>
      </c>
      <c r="DQ74" s="961">
        <f>IF(DQ3=0,-(Inputs!$I$10*Inputs!$J$102),0)</f>
        <v/>
      </c>
      <c r="DR74" s="961">
        <f>IF(DR3=0,-(Inputs!$I$10*Inputs!$J$102),0)</f>
        <v/>
      </c>
      <c r="DS74" s="961">
        <f>IF(DS3=0,-(Inputs!$I$10*Inputs!$J$102),0)</f>
        <v/>
      </c>
      <c r="DT74" s="961">
        <f>IF(DT3=0,-(Inputs!$I$10*Inputs!$J$102),0)</f>
        <v/>
      </c>
      <c r="DU74" s="961">
        <f>IF(DU3=0,-(Inputs!$I$10*Inputs!$J$102),0)</f>
        <v/>
      </c>
      <c r="DV74" s="961">
        <f>IF(DV3=0,-(Inputs!$I$10*Inputs!$J$102),0)</f>
        <v/>
      </c>
      <c r="DW74" s="961">
        <f>IF(DW3=0,-(Inputs!$I$10*Inputs!$J$102),0)</f>
        <v/>
      </c>
      <c r="DX74" s="961">
        <f>IF(DX3=0,-(Inputs!$I$10*Inputs!$J$102),0)</f>
        <v/>
      </c>
      <c r="DY74" s="961">
        <f>IF(DY3=0,-(Inputs!$I$10*Inputs!$J$102),0)</f>
        <v/>
      </c>
      <c r="DZ74" s="961">
        <f>IF(DZ3=0,-(Inputs!$I$10*Inputs!$J$102),0)</f>
        <v/>
      </c>
      <c r="EA74" s="961">
        <f>IF(EA3=0,-(Inputs!$I$10*Inputs!$J$102),0)</f>
        <v/>
      </c>
      <c r="EB74" s="961">
        <f>IF(EB3=0,-(Inputs!$I$10*Inputs!$J$102),0)</f>
        <v/>
      </c>
      <c r="EC74" s="961">
        <f>IF(EC3=0,-(Inputs!$I$10*Inputs!$J$102),0)</f>
        <v/>
      </c>
      <c r="ED74" s="961">
        <f>IF(ED3=0,-(Inputs!$I$10*Inputs!$J$102),0)</f>
        <v/>
      </c>
      <c r="EE74" s="961">
        <f>IF(EE3=0,-(Inputs!$I$10*Inputs!$J$102),0)</f>
        <v/>
      </c>
      <c r="EF74" s="961">
        <f>IF(EF3=0,-(Inputs!$I$10*Inputs!$J$102),0)</f>
        <v/>
      </c>
      <c r="EG74" s="961">
        <f>IF(EG3=0,-(Inputs!$I$10*Inputs!$J$102),0)</f>
        <v/>
      </c>
      <c r="EH74" s="961">
        <f>IF(EH3=0,-(Inputs!$I$10*Inputs!$J$102),0)</f>
        <v/>
      </c>
      <c r="EI74" s="961">
        <f>IF(EI3=0,-(Inputs!$I$10*Inputs!$J$102),0)</f>
        <v/>
      </c>
      <c r="EJ74" s="961">
        <f>IF(EJ3=0,-(Inputs!$I$10*Inputs!$J$102),0)</f>
        <v/>
      </c>
      <c r="EK74" s="961">
        <f>IF(EK3=0,-(Inputs!$I$10*Inputs!$J$102),0)</f>
        <v/>
      </c>
      <c r="EL74" s="961">
        <f>IF(EL3=0,-(Inputs!$I$10*Inputs!$J$102),0)</f>
        <v/>
      </c>
      <c r="EM74" s="961">
        <f>IF(EM3=0,-(Inputs!$I$10*Inputs!$J$102),0)</f>
        <v/>
      </c>
      <c r="EN74" s="961">
        <f>IF(EN3=0,-(Inputs!$I$10*Inputs!$J$102),0)</f>
        <v/>
      </c>
      <c r="EO74" s="961">
        <f>IF(EO3=0,-(Inputs!$I$10*Inputs!$J$102),0)</f>
        <v/>
      </c>
      <c r="EP74" s="961">
        <f>IF(EP3=0,-(Inputs!$I$10*Inputs!$J$102),0)</f>
        <v/>
      </c>
      <c r="EQ74" s="961">
        <f>IF(EQ3=0,-(Inputs!$I$10*Inputs!$J$102),0)</f>
        <v/>
      </c>
      <c r="ER74" s="961">
        <f>IF(ER3=0,-(Inputs!$I$10*Inputs!$J$102),0)</f>
        <v/>
      </c>
      <c r="ES74" s="961">
        <f>IF(ES3=0,-(Inputs!$I$10*Inputs!$J$102),0)</f>
        <v/>
      </c>
      <c r="ET74" s="961">
        <f>IF(ET3=0,-(Inputs!$I$10*Inputs!$J$102),0)</f>
        <v/>
      </c>
      <c r="EU74" s="961">
        <f>IF(EU3=0,-(Inputs!$I$10*Inputs!$J$102),0)</f>
        <v/>
      </c>
      <c r="EV74" s="961">
        <f>IF(EV3=0,-(Inputs!$I$10*Inputs!$J$102),0)</f>
        <v/>
      </c>
    </row>
    <row r="75" ht="15" customHeight="1" s="546">
      <c r="E75" s="982" t="n"/>
      <c r="F75" s="961" t="n"/>
      <c r="G75" s="961" t="n"/>
      <c r="H75" s="961" t="n"/>
      <c r="I75" s="961" t="n"/>
      <c r="J75" s="961" t="n"/>
      <c r="K75" s="961" t="n"/>
      <c r="L75" s="961" t="n"/>
      <c r="M75" s="961" t="n"/>
      <c r="N75" s="961" t="n"/>
      <c r="O75" s="961" t="n"/>
      <c r="P75" s="961" t="n"/>
      <c r="T75" s="961" t="n"/>
      <c r="U75" s="961" t="n"/>
      <c r="V75" s="961" t="n"/>
      <c r="W75" s="961" t="n"/>
      <c r="X75" s="961" t="n"/>
      <c r="Y75" s="961" t="n"/>
      <c r="Z75" s="961" t="n"/>
      <c r="AA75" s="961" t="n"/>
      <c r="AB75" s="961" t="n"/>
      <c r="AC75" s="961" t="n"/>
      <c r="AD75" s="961" t="n"/>
      <c r="AE75" s="961" t="n"/>
      <c r="AF75" s="961" t="n"/>
      <c r="AG75" s="961" t="n"/>
      <c r="AH75" s="961" t="n"/>
      <c r="AI75" s="961" t="n"/>
      <c r="AJ75" s="961" t="n"/>
      <c r="AK75" s="961" t="n"/>
      <c r="AL75" s="961" t="n"/>
      <c r="AM75" s="961" t="n"/>
      <c r="AN75" s="961" t="n"/>
      <c r="AO75" s="961" t="n"/>
      <c r="AP75" s="961" t="n"/>
      <c r="AQ75" s="961" t="n"/>
      <c r="AR75" s="961" t="n"/>
      <c r="AS75" s="961" t="n"/>
      <c r="AT75" s="961" t="n"/>
      <c r="AU75" s="961" t="n"/>
      <c r="AV75" s="961" t="n"/>
      <c r="AW75" s="961" t="n"/>
      <c r="AX75" s="961" t="n"/>
      <c r="AY75" s="961" t="n"/>
      <c r="AZ75" s="961" t="n"/>
      <c r="BA75" s="961" t="n"/>
      <c r="BB75" s="961" t="n"/>
      <c r="BC75" s="961" t="n"/>
      <c r="BD75" s="961" t="n"/>
      <c r="BE75" s="961" t="n"/>
      <c r="BF75" s="961" t="n"/>
      <c r="BG75" s="961" t="n"/>
      <c r="BH75" s="961" t="n"/>
      <c r="BI75" s="961" t="n"/>
      <c r="BJ75" s="961" t="n"/>
      <c r="BK75" s="961" t="n"/>
      <c r="BL75" s="961" t="n"/>
      <c r="BM75" s="961" t="n"/>
      <c r="BN75" s="961" t="n"/>
      <c r="BO75" s="961" t="n"/>
      <c r="BP75" s="961" t="n"/>
      <c r="BQ75" s="961" t="n"/>
      <c r="BR75" s="961" t="n"/>
      <c r="BS75" s="961" t="n"/>
      <c r="BT75" s="961" t="n"/>
      <c r="BU75" s="961" t="n"/>
      <c r="BV75" s="961" t="n"/>
      <c r="BW75" s="961" t="n"/>
      <c r="BX75" s="961" t="n"/>
      <c r="BY75" s="961" t="n"/>
      <c r="BZ75" s="961" t="n"/>
      <c r="CA75" s="961" t="n"/>
      <c r="CB75" s="961" t="n"/>
      <c r="CC75" s="961" t="n"/>
      <c r="CD75" s="961" t="n"/>
      <c r="CE75" s="961" t="n"/>
      <c r="CF75" s="961" t="n"/>
      <c r="CG75" s="961" t="n"/>
      <c r="CH75" s="961" t="n"/>
      <c r="CI75" s="961" t="n"/>
      <c r="CJ75" s="961" t="n"/>
      <c r="CK75" s="961" t="n"/>
      <c r="CL75" s="961" t="n"/>
      <c r="CM75" s="961" t="n"/>
      <c r="CN75" s="961" t="n"/>
      <c r="CO75" s="961" t="n"/>
      <c r="CP75" s="961" t="n"/>
      <c r="CQ75" s="961" t="n"/>
      <c r="CR75" s="961" t="n"/>
      <c r="CS75" s="961" t="n"/>
      <c r="CT75" s="961" t="n"/>
      <c r="CU75" s="961" t="n"/>
      <c r="CV75" s="961" t="n"/>
      <c r="CW75" s="961" t="n"/>
      <c r="CX75" s="961" t="n"/>
      <c r="CY75" s="961" t="n"/>
      <c r="CZ75" s="961" t="n"/>
      <c r="DA75" s="961" t="n"/>
      <c r="DB75" s="961" t="n"/>
      <c r="DC75" s="961" t="n"/>
      <c r="DD75" s="961" t="n"/>
      <c r="DE75" s="961" t="n"/>
      <c r="DF75" s="961" t="n"/>
      <c r="DG75" s="961" t="n"/>
      <c r="DH75" s="961" t="n"/>
      <c r="DI75" s="961" t="n"/>
      <c r="DJ75" s="961" t="n"/>
      <c r="DK75" s="961" t="n"/>
      <c r="DL75" s="961" t="n"/>
      <c r="DM75" s="961" t="n"/>
      <c r="DN75" s="961" t="n"/>
      <c r="DO75" s="961" t="n"/>
      <c r="DP75" s="961" t="n"/>
      <c r="DQ75" s="961" t="n"/>
      <c r="DR75" s="961" t="n"/>
      <c r="DS75" s="961" t="n"/>
      <c r="DT75" s="961" t="n"/>
      <c r="DU75" s="961" t="n"/>
      <c r="DV75" s="961" t="n"/>
      <c r="DW75" s="961" t="n"/>
      <c r="DX75" s="961" t="n"/>
      <c r="DY75" s="961" t="n"/>
      <c r="DZ75" s="961" t="n"/>
      <c r="EA75" s="961" t="n"/>
      <c r="EB75" s="961" t="n"/>
      <c r="EC75" s="961" t="n"/>
      <c r="ED75" s="961" t="n"/>
      <c r="EE75" s="961" t="n"/>
      <c r="EF75" s="961" t="n"/>
      <c r="EG75" s="961" t="n"/>
      <c r="EH75" s="961" t="n"/>
      <c r="EI75" s="961" t="n"/>
      <c r="EJ75" s="961" t="n"/>
      <c r="EK75" s="961" t="n"/>
      <c r="EL75" s="961" t="n"/>
      <c r="EM75" s="961" t="n"/>
      <c r="EN75" s="961" t="n"/>
      <c r="EO75" s="961" t="n"/>
      <c r="EP75" s="961" t="n"/>
      <c r="EQ75" s="961" t="n"/>
      <c r="ER75" s="961" t="n"/>
      <c r="ES75" s="961" t="n"/>
      <c r="ET75" s="961" t="n"/>
      <c r="EU75" s="961" t="n"/>
      <c r="EV75" s="961" t="n"/>
    </row>
    <row r="76" ht="15" customHeight="1" s="546">
      <c r="C76" s="1027">
        <f>R76</f>
        <v/>
      </c>
      <c r="D76" s="1028" t="n"/>
      <c r="E76" s="1029" t="n"/>
      <c r="F76" s="1030" t="n"/>
      <c r="G76" s="1031" t="n"/>
      <c r="H76" s="1031" t="n"/>
      <c r="I76" s="1031" t="n"/>
      <c r="J76" s="1031" t="n"/>
      <c r="K76" s="1031" t="n"/>
      <c r="L76" s="1031" t="n"/>
      <c r="M76" s="1031" t="n"/>
      <c r="N76" s="1031" t="n"/>
      <c r="O76" s="1031" t="n"/>
      <c r="P76" s="1031" t="n"/>
      <c r="R76" s="940" t="inlineStr">
        <is>
          <t>LEVERED GROSS DEAL LEVEL RETURNS</t>
        </is>
      </c>
      <c r="T76" s="961" t="n"/>
      <c r="U76" s="961" t="n"/>
      <c r="V76" s="961" t="n"/>
      <c r="W76" s="961" t="n"/>
      <c r="X76" s="961" t="n"/>
      <c r="Y76" s="961" t="n"/>
      <c r="Z76" s="961" t="n"/>
      <c r="AA76" s="961" t="n"/>
      <c r="AB76" s="961" t="n"/>
      <c r="AC76" s="961" t="n"/>
      <c r="AD76" s="961" t="n"/>
      <c r="AE76" s="961" t="n"/>
      <c r="AF76" s="961" t="n"/>
      <c r="AG76" s="961" t="n"/>
      <c r="AH76" s="961" t="n"/>
      <c r="AI76" s="961" t="n"/>
      <c r="AJ76" s="961" t="n"/>
      <c r="AK76" s="961" t="n"/>
      <c r="AL76" s="961" t="n"/>
      <c r="AM76" s="961" t="n"/>
      <c r="AN76" s="961" t="n"/>
      <c r="AO76" s="961" t="n"/>
      <c r="AP76" s="961" t="n"/>
      <c r="AQ76" s="961" t="n"/>
      <c r="AR76" s="961" t="n"/>
      <c r="AS76" s="961" t="n"/>
      <c r="AT76" s="961" t="n"/>
      <c r="AU76" s="961" t="n"/>
      <c r="AV76" s="961" t="n"/>
      <c r="AW76" s="961" t="n"/>
      <c r="AX76" s="961" t="n"/>
      <c r="AY76" s="961" t="n"/>
      <c r="AZ76" s="961" t="n"/>
      <c r="BA76" s="961" t="n"/>
      <c r="BB76" s="961" t="n"/>
      <c r="BC76" s="961" t="n"/>
      <c r="BD76" s="961" t="n"/>
      <c r="BE76" s="961" t="n"/>
      <c r="BF76" s="961" t="n"/>
      <c r="BG76" s="961" t="n"/>
      <c r="BH76" s="961" t="n"/>
      <c r="BI76" s="961" t="n"/>
      <c r="BJ76" s="961" t="n"/>
      <c r="BK76" s="961" t="n"/>
      <c r="BL76" s="961" t="n"/>
      <c r="BM76" s="961" t="n"/>
      <c r="BN76" s="961" t="n"/>
      <c r="BO76" s="961" t="n"/>
      <c r="BP76" s="961" t="n"/>
      <c r="BQ76" s="961" t="n"/>
      <c r="BR76" s="961" t="n"/>
      <c r="BS76" s="961" t="n"/>
      <c r="BT76" s="961" t="n"/>
      <c r="BU76" s="961" t="n"/>
      <c r="BV76" s="961" t="n"/>
      <c r="BW76" s="961" t="n"/>
      <c r="BX76" s="961" t="n"/>
      <c r="BY76" s="961" t="n"/>
      <c r="BZ76" s="961" t="n"/>
      <c r="CA76" s="961" t="n"/>
      <c r="CB76" s="961" t="n"/>
      <c r="CC76" s="961" t="n"/>
      <c r="CD76" s="961" t="n"/>
      <c r="CE76" s="961" t="n"/>
      <c r="CF76" s="961" t="n"/>
      <c r="CG76" s="961" t="n"/>
      <c r="CH76" s="961" t="n"/>
      <c r="CI76" s="961" t="n"/>
      <c r="CJ76" s="961" t="n"/>
      <c r="CK76" s="961" t="n"/>
      <c r="CL76" s="961" t="n"/>
      <c r="CM76" s="961" t="n"/>
      <c r="CN76" s="961" t="n"/>
      <c r="CO76" s="961" t="n"/>
      <c r="CP76" s="961" t="n"/>
      <c r="CQ76" s="961" t="n"/>
      <c r="CR76" s="961" t="n"/>
      <c r="CS76" s="961" t="n"/>
      <c r="CT76" s="961" t="n"/>
      <c r="CU76" s="961" t="n"/>
      <c r="CV76" s="961" t="n"/>
      <c r="CW76" s="961" t="n"/>
      <c r="CX76" s="961" t="n"/>
      <c r="CY76" s="961" t="n"/>
      <c r="CZ76" s="961" t="n"/>
      <c r="DA76" s="961" t="n"/>
      <c r="DB76" s="961" t="n"/>
      <c r="DC76" s="961" t="n"/>
      <c r="DD76" s="961" t="n"/>
      <c r="DE76" s="961" t="n"/>
      <c r="DF76" s="961" t="n"/>
      <c r="DG76" s="961" t="n"/>
      <c r="DH76" s="961" t="n"/>
      <c r="DI76" s="961" t="n"/>
      <c r="DJ76" s="961" t="n"/>
      <c r="DK76" s="961" t="n"/>
      <c r="DL76" s="961" t="n"/>
      <c r="DM76" s="961" t="n"/>
      <c r="DN76" s="961" t="n"/>
      <c r="DO76" s="961" t="n"/>
      <c r="DP76" s="961" t="n"/>
      <c r="DQ76" s="961" t="n"/>
      <c r="DR76" s="961" t="n"/>
      <c r="DS76" s="961" t="n"/>
      <c r="DT76" s="961" t="n"/>
      <c r="DU76" s="961" t="n"/>
      <c r="DV76" s="961" t="n"/>
      <c r="DW76" s="961" t="n"/>
      <c r="DX76" s="961" t="n"/>
      <c r="DY76" s="961" t="n"/>
      <c r="DZ76" s="961" t="n"/>
      <c r="EA76" s="961" t="n"/>
      <c r="EB76" s="961" t="n"/>
      <c r="EC76" s="961" t="n"/>
      <c r="ED76" s="961" t="n"/>
      <c r="EE76" s="961" t="n"/>
      <c r="EF76" s="961" t="n"/>
      <c r="EG76" s="961" t="n"/>
      <c r="EH76" s="961" t="n"/>
      <c r="EI76" s="961" t="n"/>
      <c r="EJ76" s="961" t="n"/>
      <c r="EK76" s="961" t="n"/>
      <c r="EL76" s="961" t="n"/>
      <c r="EM76" s="961" t="n"/>
      <c r="EN76" s="961" t="n"/>
      <c r="EO76" s="961" t="n"/>
      <c r="EP76" s="961" t="n"/>
      <c r="EQ76" s="961" t="n"/>
      <c r="ER76" s="961" t="n"/>
      <c r="ES76" s="961" t="n"/>
      <c r="ET76" s="961" t="n"/>
      <c r="EU76" s="961" t="n"/>
      <c r="EV76" s="961" t="n"/>
    </row>
    <row r="77" ht="15" customHeight="1" s="546">
      <c r="C77" s="759">
        <f>R77</f>
        <v/>
      </c>
      <c r="E77" s="982" t="n"/>
      <c r="F77" s="961">
        <f>SUMIFS($T77:$EW77,$T$2:$EW$2,F$2)</f>
        <v/>
      </c>
      <c r="G77" s="961">
        <f>SUMIFS($U77:$EW77,$U$2:$EW$2,G$2)</f>
        <v/>
      </c>
      <c r="H77" s="961">
        <f>SUMIFS($U77:$EW77,$U$2:$EW$2,H$2)</f>
        <v/>
      </c>
      <c r="I77" s="961">
        <f>SUMIFS($U77:$EW77,$U$2:$EW$2,I$2)</f>
        <v/>
      </c>
      <c r="J77" s="961">
        <f>SUMIFS($U77:$EW77,$U$2:$EW$2,J$2)</f>
        <v/>
      </c>
      <c r="K77" s="961">
        <f>SUMIFS($U77:$EW77,$U$2:$EW$2,K$2)</f>
        <v/>
      </c>
      <c r="L77" s="961">
        <f>SUMIFS($U77:$EW77,$U$2:$EW$2,L$2)</f>
        <v/>
      </c>
      <c r="M77" s="961">
        <f>SUMIFS($U77:$EW77,$U$2:$EW$2,M$2)</f>
        <v/>
      </c>
      <c r="N77" s="961">
        <f>SUMIFS($U77:$EW77,$U$2:$EW$2,N$2)</f>
        <v/>
      </c>
      <c r="O77" s="961">
        <f>SUMIFS($U77:$EW77,$U$2:$EW$2,O$2)</f>
        <v/>
      </c>
      <c r="P77" s="961">
        <f>SUMIFS($U77:$EW77,$U$2:$EW$2,P$2)</f>
        <v/>
      </c>
      <c r="R77" s="759" t="inlineStr">
        <is>
          <t xml:space="preserve">Net Acquisition / Residual </t>
        </is>
      </c>
      <c r="T77" s="961">
        <f>SUM(T54:T55)</f>
        <v/>
      </c>
      <c r="U77" s="961">
        <f>SUM(U54:U55)</f>
        <v/>
      </c>
      <c r="V77" s="961">
        <f>SUM(V54:V55)</f>
        <v/>
      </c>
      <c r="W77" s="961">
        <f>SUM(W54:W55)</f>
        <v/>
      </c>
      <c r="X77" s="961">
        <f>SUM(X54:X55)</f>
        <v/>
      </c>
      <c r="Y77" s="961">
        <f>SUM(Y54:Y55)</f>
        <v/>
      </c>
      <c r="Z77" s="961">
        <f>SUM(Z54:Z55)</f>
        <v/>
      </c>
      <c r="AA77" s="961">
        <f>SUM(AA54:AA55)</f>
        <v/>
      </c>
      <c r="AB77" s="961">
        <f>SUM(AB54:AB55)</f>
        <v/>
      </c>
      <c r="AC77" s="961">
        <f>SUM(AC54:AC55)</f>
        <v/>
      </c>
      <c r="AD77" s="961">
        <f>SUM(AD54:AD55)</f>
        <v/>
      </c>
      <c r="AE77" s="961">
        <f>SUM(AE54:AE55)</f>
        <v/>
      </c>
      <c r="AF77" s="961">
        <f>SUM(AF54:AF55)</f>
        <v/>
      </c>
      <c r="AG77" s="961">
        <f>SUM(AG54:AG55)</f>
        <v/>
      </c>
      <c r="AH77" s="961">
        <f>SUM(AH54:AH55)</f>
        <v/>
      </c>
      <c r="AI77" s="961">
        <f>SUM(AI54:AI55)</f>
        <v/>
      </c>
      <c r="AJ77" s="961">
        <f>SUM(AJ54:AJ55)</f>
        <v/>
      </c>
      <c r="AK77" s="961">
        <f>SUM(AK54:AK55)</f>
        <v/>
      </c>
      <c r="AL77" s="961">
        <f>SUM(AL54:AL55)</f>
        <v/>
      </c>
      <c r="AM77" s="961">
        <f>SUM(AM54:AM55)</f>
        <v/>
      </c>
      <c r="AN77" s="961">
        <f>SUM(AN54:AN55)</f>
        <v/>
      </c>
      <c r="AO77" s="961">
        <f>SUM(AO54:AO55)</f>
        <v/>
      </c>
      <c r="AP77" s="961">
        <f>SUM(AP54:AP55)</f>
        <v/>
      </c>
      <c r="AQ77" s="961">
        <f>SUM(AQ54:AQ55)</f>
        <v/>
      </c>
      <c r="AR77" s="961">
        <f>SUM(AR54:AR55)</f>
        <v/>
      </c>
      <c r="AS77" s="961">
        <f>SUM(AS54:AS55)</f>
        <v/>
      </c>
      <c r="AT77" s="961">
        <f>SUM(AT54:AT55)</f>
        <v/>
      </c>
      <c r="AU77" s="961">
        <f>SUM(AU54:AU55)</f>
        <v/>
      </c>
      <c r="AV77" s="961">
        <f>SUM(AV54:AV55)</f>
        <v/>
      </c>
      <c r="AW77" s="961">
        <f>SUM(AW54:AW55)</f>
        <v/>
      </c>
      <c r="AX77" s="961">
        <f>SUM(AX54:AX55)</f>
        <v/>
      </c>
      <c r="AY77" s="961">
        <f>SUM(AY54:AY55)</f>
        <v/>
      </c>
      <c r="AZ77" s="961">
        <f>SUM(AZ54:AZ55)</f>
        <v/>
      </c>
      <c r="BA77" s="961">
        <f>SUM(BA54:BA55)</f>
        <v/>
      </c>
      <c r="BB77" s="961">
        <f>SUM(BB54:BB55)</f>
        <v/>
      </c>
      <c r="BC77" s="961">
        <f>SUM(BC54:BC55)</f>
        <v/>
      </c>
      <c r="BD77" s="961">
        <f>SUM(BD54:BD55)</f>
        <v/>
      </c>
      <c r="BE77" s="961">
        <f>SUM(BE54:BE55)</f>
        <v/>
      </c>
      <c r="BF77" s="961">
        <f>SUM(BF54:BF55)</f>
        <v/>
      </c>
      <c r="BG77" s="961">
        <f>SUM(BG54:BG55)</f>
        <v/>
      </c>
      <c r="BH77" s="961">
        <f>SUM(BH54:BH55)</f>
        <v/>
      </c>
      <c r="BI77" s="961">
        <f>SUM(BI54:BI55)</f>
        <v/>
      </c>
      <c r="BJ77" s="961">
        <f>SUM(BJ54:BJ55)</f>
        <v/>
      </c>
      <c r="BK77" s="961">
        <f>SUM(BK54:BK55)</f>
        <v/>
      </c>
      <c r="BL77" s="961">
        <f>SUM(BL54:BL55)</f>
        <v/>
      </c>
      <c r="BM77" s="961">
        <f>SUM(BM54:BM55)</f>
        <v/>
      </c>
      <c r="BN77" s="961">
        <f>SUM(BN54:BN55)</f>
        <v/>
      </c>
      <c r="BO77" s="961">
        <f>SUM(BO54:BO55)</f>
        <v/>
      </c>
      <c r="BP77" s="961">
        <f>SUM(BP54:BP55)</f>
        <v/>
      </c>
      <c r="BQ77" s="961">
        <f>SUM(BQ54:BQ55)</f>
        <v/>
      </c>
      <c r="BR77" s="961">
        <f>SUM(BR54:BR55)</f>
        <v/>
      </c>
      <c r="BS77" s="961">
        <f>SUM(BS54:BS55)</f>
        <v/>
      </c>
      <c r="BT77" s="961">
        <f>SUM(BT54:BT55)</f>
        <v/>
      </c>
      <c r="BU77" s="961">
        <f>SUM(BU54:BU55)</f>
        <v/>
      </c>
      <c r="BV77" s="961">
        <f>SUM(BV54:BV55)</f>
        <v/>
      </c>
      <c r="BW77" s="961">
        <f>SUM(BW54:BW55)</f>
        <v/>
      </c>
      <c r="BX77" s="961">
        <f>SUM(BX54:BX55)</f>
        <v/>
      </c>
      <c r="BY77" s="961">
        <f>SUM(BY54:BY55)</f>
        <v/>
      </c>
      <c r="BZ77" s="961">
        <f>SUM(BZ54:BZ55)</f>
        <v/>
      </c>
      <c r="CA77" s="961">
        <f>SUM(CA54:CA55)</f>
        <v/>
      </c>
      <c r="CB77" s="961">
        <f>SUM(CB54:CB55)</f>
        <v/>
      </c>
      <c r="CC77" s="961">
        <f>SUM(CC54:CC55)</f>
        <v/>
      </c>
      <c r="CD77" s="961">
        <f>SUM(CD54:CD55)</f>
        <v/>
      </c>
      <c r="CE77" s="961">
        <f>SUM(CE54:CE55)</f>
        <v/>
      </c>
      <c r="CF77" s="961">
        <f>SUM(CF54:CF55)</f>
        <v/>
      </c>
      <c r="CG77" s="961">
        <f>SUM(CG54:CG55)</f>
        <v/>
      </c>
      <c r="CH77" s="961">
        <f>SUM(CH54:CH55)</f>
        <v/>
      </c>
      <c r="CI77" s="961">
        <f>SUM(CI54:CI55)</f>
        <v/>
      </c>
      <c r="CJ77" s="961">
        <f>SUM(CJ54:CJ55)</f>
        <v/>
      </c>
      <c r="CK77" s="961">
        <f>SUM(CK54:CK55)</f>
        <v/>
      </c>
      <c r="CL77" s="961">
        <f>SUM(CL54:CL55)</f>
        <v/>
      </c>
      <c r="CM77" s="961">
        <f>SUM(CM54:CM55)</f>
        <v/>
      </c>
      <c r="CN77" s="961">
        <f>SUM(CN54:CN55)</f>
        <v/>
      </c>
      <c r="CO77" s="961">
        <f>SUM(CO54:CO55)</f>
        <v/>
      </c>
      <c r="CP77" s="961">
        <f>SUM(CP54:CP55)</f>
        <v/>
      </c>
      <c r="CQ77" s="961">
        <f>SUM(CQ54:CQ55)</f>
        <v/>
      </c>
      <c r="CR77" s="961">
        <f>SUM(CR54:CR55)</f>
        <v/>
      </c>
      <c r="CS77" s="961">
        <f>SUM(CS54:CS55)</f>
        <v/>
      </c>
      <c r="CT77" s="961">
        <f>SUM(CT54:CT55)</f>
        <v/>
      </c>
      <c r="CU77" s="961">
        <f>SUM(CU54:CU55)</f>
        <v/>
      </c>
      <c r="CV77" s="961">
        <f>SUM(CV54:CV55)</f>
        <v/>
      </c>
      <c r="CW77" s="961">
        <f>SUM(CW54:CW55)</f>
        <v/>
      </c>
      <c r="CX77" s="961">
        <f>SUM(CX54:CX55)</f>
        <v/>
      </c>
      <c r="CY77" s="961">
        <f>SUM(CY54:CY55)</f>
        <v/>
      </c>
      <c r="CZ77" s="961">
        <f>SUM(CZ54:CZ55)</f>
        <v/>
      </c>
      <c r="DA77" s="961">
        <f>SUM(DA54:DA55)</f>
        <v/>
      </c>
      <c r="DB77" s="961">
        <f>SUM(DB54:DB55)</f>
        <v/>
      </c>
      <c r="DC77" s="961">
        <f>SUM(DC54:DC55)</f>
        <v/>
      </c>
      <c r="DD77" s="961">
        <f>SUM(DD54:DD55)</f>
        <v/>
      </c>
      <c r="DE77" s="961">
        <f>SUM(DE54:DE55)</f>
        <v/>
      </c>
      <c r="DF77" s="961">
        <f>SUM(DF54:DF55)</f>
        <v/>
      </c>
      <c r="DG77" s="961">
        <f>SUM(DG54:DG55)</f>
        <v/>
      </c>
      <c r="DH77" s="961">
        <f>SUM(DH54:DH55)</f>
        <v/>
      </c>
      <c r="DI77" s="961">
        <f>SUM(DI54:DI55)</f>
        <v/>
      </c>
      <c r="DJ77" s="961">
        <f>SUM(DJ54:DJ55)</f>
        <v/>
      </c>
      <c r="DK77" s="961">
        <f>SUM(DK54:DK55)</f>
        <v/>
      </c>
      <c r="DL77" s="961">
        <f>SUM(DL54:DL55)</f>
        <v/>
      </c>
      <c r="DM77" s="961">
        <f>SUM(DM54:DM55)</f>
        <v/>
      </c>
      <c r="DN77" s="961">
        <f>SUM(DN54:DN55)</f>
        <v/>
      </c>
      <c r="DO77" s="961">
        <f>SUM(DO54:DO55)</f>
        <v/>
      </c>
      <c r="DP77" s="961">
        <f>SUM(DP54:DP55)</f>
        <v/>
      </c>
      <c r="DQ77" s="961">
        <f>SUM(DQ54:DQ55)</f>
        <v/>
      </c>
      <c r="DR77" s="961">
        <f>SUM(DR54:DR55)</f>
        <v/>
      </c>
      <c r="DS77" s="961">
        <f>SUM(DS54:DS55)</f>
        <v/>
      </c>
      <c r="DT77" s="961">
        <f>SUM(DT54:DT55)</f>
        <v/>
      </c>
      <c r="DU77" s="961">
        <f>SUM(DU54:DU55)</f>
        <v/>
      </c>
      <c r="DV77" s="961">
        <f>SUM(DV54:DV55)</f>
        <v/>
      </c>
      <c r="DW77" s="961">
        <f>SUM(DW54:DW55)</f>
        <v/>
      </c>
      <c r="DX77" s="961">
        <f>SUM(DX54:DX55)</f>
        <v/>
      </c>
      <c r="DY77" s="961">
        <f>SUM(DY54:DY55)</f>
        <v/>
      </c>
      <c r="DZ77" s="961">
        <f>SUM(DZ54:DZ55)</f>
        <v/>
      </c>
      <c r="EA77" s="961">
        <f>SUM(EA54:EA55)</f>
        <v/>
      </c>
      <c r="EB77" s="961">
        <f>SUM(EB54:EB55)</f>
        <v/>
      </c>
      <c r="EC77" s="961">
        <f>SUM(EC54:EC55)</f>
        <v/>
      </c>
      <c r="ED77" s="961">
        <f>SUM(ED54:ED55)</f>
        <v/>
      </c>
      <c r="EE77" s="961">
        <f>SUM(EE54:EE55)</f>
        <v/>
      </c>
      <c r="EF77" s="961">
        <f>SUM(EF54:EF55)</f>
        <v/>
      </c>
      <c r="EG77" s="961">
        <f>SUM(EG54:EG55)</f>
        <v/>
      </c>
      <c r="EH77" s="961">
        <f>SUM(EH54:EH55)</f>
        <v/>
      </c>
      <c r="EI77" s="961">
        <f>SUM(EI54:EI55)</f>
        <v/>
      </c>
      <c r="EJ77" s="961">
        <f>SUM(EJ54:EJ55)</f>
        <v/>
      </c>
      <c r="EK77" s="961">
        <f>SUM(EK54:EK55)</f>
        <v/>
      </c>
      <c r="EL77" s="961">
        <f>SUM(EL54:EL55)</f>
        <v/>
      </c>
      <c r="EM77" s="961">
        <f>SUM(EM54:EM55)</f>
        <v/>
      </c>
      <c r="EN77" s="961">
        <f>SUM(EN54:EN55)</f>
        <v/>
      </c>
      <c r="EO77" s="961">
        <f>SUM(EO54:EO55)</f>
        <v/>
      </c>
      <c r="EP77" s="961">
        <f>SUM(EP54:EP55)</f>
        <v/>
      </c>
      <c r="EQ77" s="961">
        <f>SUM(EQ54:EQ55)</f>
        <v/>
      </c>
      <c r="ER77" s="961">
        <f>SUM(ER54:ER55)</f>
        <v/>
      </c>
      <c r="ES77" s="961">
        <f>SUM(ES54:ES55)</f>
        <v/>
      </c>
      <c r="ET77" s="961">
        <f>SUM(ET54:ET55)</f>
        <v/>
      </c>
      <c r="EU77" s="961">
        <f>SUM(EU54:EU55)</f>
        <v/>
      </c>
      <c r="EV77" s="961">
        <f>SUM(EV54:EV55)</f>
        <v/>
      </c>
    </row>
    <row r="78" ht="15" customHeight="1" s="546">
      <c r="C78" s="759">
        <f>R78</f>
        <v/>
      </c>
      <c r="E78" s="982" t="n"/>
      <c r="F78" s="961">
        <f>SUMIFS($T78:$EW78,$T$2:$EW$2,F$2)</f>
        <v/>
      </c>
      <c r="G78" s="961">
        <f>SUMIFS($U78:$EW78,$U$2:$EW$2,G$2)</f>
        <v/>
      </c>
      <c r="H78" s="961">
        <f>SUMIFS($U78:$EW78,$U$2:$EW$2,H$2)</f>
        <v/>
      </c>
      <c r="I78" s="961">
        <f>SUMIFS($U78:$EW78,$U$2:$EW$2,I$2)</f>
        <v/>
      </c>
      <c r="J78" s="961">
        <f>SUMIFS($U78:$EW78,$U$2:$EW$2,J$2)</f>
        <v/>
      </c>
      <c r="K78" s="961">
        <f>SUMIFS($U78:$EW78,$U$2:$EW$2,K$2)</f>
        <v/>
      </c>
      <c r="L78" s="961">
        <f>SUMIFS($U78:$EW78,$U$2:$EW$2,L$2)</f>
        <v/>
      </c>
      <c r="M78" s="961">
        <f>SUMIFS($U78:$EW78,$U$2:$EW$2,M$2)</f>
        <v/>
      </c>
      <c r="N78" s="961">
        <f>SUMIFS($U78:$EW78,$U$2:$EW$2,N$2)</f>
        <v/>
      </c>
      <c r="O78" s="961">
        <f>SUMIFS($U78:$EW78,$U$2:$EW$2,O$2)</f>
        <v/>
      </c>
      <c r="P78" s="961">
        <f>SUMIFS($U78:$EW78,$U$2:$EW$2,P$2)</f>
        <v/>
      </c>
      <c r="R78" s="759" t="inlineStr">
        <is>
          <t>Debt Transaction Costs</t>
        </is>
      </c>
      <c r="T78" s="961">
        <f>T74</f>
        <v/>
      </c>
      <c r="U78" s="961">
        <f>U74</f>
        <v/>
      </c>
      <c r="V78" s="961">
        <f>V74</f>
        <v/>
      </c>
      <c r="W78" s="961">
        <f>W74</f>
        <v/>
      </c>
      <c r="X78" s="961">
        <f>X74</f>
        <v/>
      </c>
      <c r="Y78" s="961">
        <f>Y74</f>
        <v/>
      </c>
      <c r="Z78" s="961">
        <f>Z74</f>
        <v/>
      </c>
      <c r="AA78" s="961">
        <f>AA74</f>
        <v/>
      </c>
      <c r="AB78" s="961">
        <f>AB74</f>
        <v/>
      </c>
      <c r="AC78" s="961">
        <f>AC74</f>
        <v/>
      </c>
      <c r="AD78" s="961">
        <f>AD74</f>
        <v/>
      </c>
      <c r="AE78" s="961">
        <f>AE74</f>
        <v/>
      </c>
      <c r="AF78" s="961">
        <f>AF74</f>
        <v/>
      </c>
      <c r="AG78" s="961">
        <f>AG74</f>
        <v/>
      </c>
      <c r="AH78" s="961">
        <f>AH74</f>
        <v/>
      </c>
      <c r="AI78" s="961">
        <f>AI74</f>
        <v/>
      </c>
      <c r="AJ78" s="961">
        <f>AJ74</f>
        <v/>
      </c>
      <c r="AK78" s="961">
        <f>AK74</f>
        <v/>
      </c>
      <c r="AL78" s="961">
        <f>AL74</f>
        <v/>
      </c>
      <c r="AM78" s="961">
        <f>AM74</f>
        <v/>
      </c>
      <c r="AN78" s="961">
        <f>AN74</f>
        <v/>
      </c>
      <c r="AO78" s="961">
        <f>AO74</f>
        <v/>
      </c>
      <c r="AP78" s="961">
        <f>AP74</f>
        <v/>
      </c>
      <c r="AQ78" s="961">
        <f>AQ74</f>
        <v/>
      </c>
      <c r="AR78" s="961">
        <f>AR74</f>
        <v/>
      </c>
      <c r="AS78" s="961">
        <f>AS74</f>
        <v/>
      </c>
      <c r="AT78" s="961">
        <f>AT74</f>
        <v/>
      </c>
      <c r="AU78" s="961">
        <f>AU74</f>
        <v/>
      </c>
      <c r="AV78" s="961">
        <f>AV74</f>
        <v/>
      </c>
      <c r="AW78" s="961">
        <f>AW74</f>
        <v/>
      </c>
      <c r="AX78" s="961">
        <f>AX74</f>
        <v/>
      </c>
      <c r="AY78" s="961">
        <f>AY74</f>
        <v/>
      </c>
      <c r="AZ78" s="961">
        <f>AZ74</f>
        <v/>
      </c>
      <c r="BA78" s="961">
        <f>BA74</f>
        <v/>
      </c>
      <c r="BB78" s="961">
        <f>BB74</f>
        <v/>
      </c>
      <c r="BC78" s="961">
        <f>BC74</f>
        <v/>
      </c>
      <c r="BD78" s="961">
        <f>BD74</f>
        <v/>
      </c>
      <c r="BE78" s="961">
        <f>BE74</f>
        <v/>
      </c>
      <c r="BF78" s="961">
        <f>BF74</f>
        <v/>
      </c>
      <c r="BG78" s="961">
        <f>BG74</f>
        <v/>
      </c>
      <c r="BH78" s="961">
        <f>BH74</f>
        <v/>
      </c>
      <c r="BI78" s="961">
        <f>BI74</f>
        <v/>
      </c>
      <c r="BJ78" s="961">
        <f>BJ74</f>
        <v/>
      </c>
      <c r="BK78" s="961">
        <f>BK74</f>
        <v/>
      </c>
      <c r="BL78" s="961">
        <f>BL74</f>
        <v/>
      </c>
      <c r="BM78" s="961">
        <f>BM74</f>
        <v/>
      </c>
      <c r="BN78" s="961">
        <f>BN74</f>
        <v/>
      </c>
      <c r="BO78" s="961">
        <f>BO74</f>
        <v/>
      </c>
      <c r="BP78" s="961">
        <f>BP74</f>
        <v/>
      </c>
      <c r="BQ78" s="961">
        <f>BQ74</f>
        <v/>
      </c>
      <c r="BR78" s="961">
        <f>BR74</f>
        <v/>
      </c>
      <c r="BS78" s="961">
        <f>BS74</f>
        <v/>
      </c>
      <c r="BT78" s="961">
        <f>BT74</f>
        <v/>
      </c>
      <c r="BU78" s="961">
        <f>BU74</f>
        <v/>
      </c>
      <c r="BV78" s="961">
        <f>BV74</f>
        <v/>
      </c>
      <c r="BW78" s="961">
        <f>BW74</f>
        <v/>
      </c>
      <c r="BX78" s="961">
        <f>BX74</f>
        <v/>
      </c>
      <c r="BY78" s="961">
        <f>BY74</f>
        <v/>
      </c>
      <c r="BZ78" s="961">
        <f>BZ74</f>
        <v/>
      </c>
      <c r="CA78" s="961">
        <f>CA74</f>
        <v/>
      </c>
      <c r="CB78" s="961">
        <f>CB74</f>
        <v/>
      </c>
      <c r="CC78" s="961">
        <f>CC74</f>
        <v/>
      </c>
      <c r="CD78" s="961">
        <f>CD74</f>
        <v/>
      </c>
      <c r="CE78" s="961">
        <f>CE74</f>
        <v/>
      </c>
      <c r="CF78" s="961">
        <f>CF74</f>
        <v/>
      </c>
      <c r="CG78" s="961">
        <f>CG74</f>
        <v/>
      </c>
      <c r="CH78" s="961">
        <f>CH74</f>
        <v/>
      </c>
      <c r="CI78" s="961">
        <f>CI74</f>
        <v/>
      </c>
      <c r="CJ78" s="961">
        <f>CJ74</f>
        <v/>
      </c>
      <c r="CK78" s="961">
        <f>CK74</f>
        <v/>
      </c>
      <c r="CL78" s="961">
        <f>CL74</f>
        <v/>
      </c>
      <c r="CM78" s="961">
        <f>CM74</f>
        <v/>
      </c>
      <c r="CN78" s="961">
        <f>CN74</f>
        <v/>
      </c>
      <c r="CO78" s="961">
        <f>CO74</f>
        <v/>
      </c>
      <c r="CP78" s="961">
        <f>CP74</f>
        <v/>
      </c>
      <c r="CQ78" s="961">
        <f>CQ74</f>
        <v/>
      </c>
      <c r="CR78" s="961">
        <f>CR74</f>
        <v/>
      </c>
      <c r="CS78" s="961">
        <f>CS74</f>
        <v/>
      </c>
      <c r="CT78" s="961">
        <f>CT74</f>
        <v/>
      </c>
      <c r="CU78" s="961">
        <f>CU74</f>
        <v/>
      </c>
      <c r="CV78" s="961">
        <f>CV74</f>
        <v/>
      </c>
      <c r="CW78" s="961">
        <f>CW74</f>
        <v/>
      </c>
      <c r="CX78" s="961">
        <f>CX74</f>
        <v/>
      </c>
      <c r="CY78" s="961">
        <f>CY74</f>
        <v/>
      </c>
      <c r="CZ78" s="961">
        <f>CZ74</f>
        <v/>
      </c>
      <c r="DA78" s="961">
        <f>DA74</f>
        <v/>
      </c>
      <c r="DB78" s="961">
        <f>DB74</f>
        <v/>
      </c>
      <c r="DC78" s="961">
        <f>DC74</f>
        <v/>
      </c>
      <c r="DD78" s="961">
        <f>DD74</f>
        <v/>
      </c>
      <c r="DE78" s="961">
        <f>DE74</f>
        <v/>
      </c>
      <c r="DF78" s="961">
        <f>DF74</f>
        <v/>
      </c>
      <c r="DG78" s="961">
        <f>DG74</f>
        <v/>
      </c>
      <c r="DH78" s="961">
        <f>DH74</f>
        <v/>
      </c>
      <c r="DI78" s="961">
        <f>DI74</f>
        <v/>
      </c>
      <c r="DJ78" s="961">
        <f>DJ74</f>
        <v/>
      </c>
      <c r="DK78" s="961">
        <f>DK74</f>
        <v/>
      </c>
      <c r="DL78" s="961">
        <f>DL74</f>
        <v/>
      </c>
      <c r="DM78" s="961">
        <f>DM74</f>
        <v/>
      </c>
      <c r="DN78" s="961">
        <f>DN74</f>
        <v/>
      </c>
      <c r="DO78" s="961">
        <f>DO74</f>
        <v/>
      </c>
      <c r="DP78" s="961">
        <f>DP74</f>
        <v/>
      </c>
      <c r="DQ78" s="961">
        <f>DQ74</f>
        <v/>
      </c>
      <c r="DR78" s="961">
        <f>DR74</f>
        <v/>
      </c>
      <c r="DS78" s="961">
        <f>DS74</f>
        <v/>
      </c>
      <c r="DT78" s="961">
        <f>DT74</f>
        <v/>
      </c>
      <c r="DU78" s="961">
        <f>DU74</f>
        <v/>
      </c>
      <c r="DV78" s="961">
        <f>DV74</f>
        <v/>
      </c>
      <c r="DW78" s="961">
        <f>DW74</f>
        <v/>
      </c>
      <c r="DX78" s="961">
        <f>DX74</f>
        <v/>
      </c>
      <c r="DY78" s="961">
        <f>DY74</f>
        <v/>
      </c>
      <c r="DZ78" s="961">
        <f>DZ74</f>
        <v/>
      </c>
      <c r="EA78" s="961">
        <f>EA74</f>
        <v/>
      </c>
      <c r="EB78" s="961">
        <f>EB74</f>
        <v/>
      </c>
      <c r="EC78" s="961">
        <f>EC74</f>
        <v/>
      </c>
      <c r="ED78" s="961">
        <f>ED74</f>
        <v/>
      </c>
      <c r="EE78" s="961">
        <f>EE74</f>
        <v/>
      </c>
      <c r="EF78" s="961">
        <f>EF74</f>
        <v/>
      </c>
      <c r="EG78" s="961">
        <f>EG74</f>
        <v/>
      </c>
      <c r="EH78" s="961">
        <f>EH74</f>
        <v/>
      </c>
      <c r="EI78" s="961">
        <f>EI74</f>
        <v/>
      </c>
      <c r="EJ78" s="961">
        <f>EJ74</f>
        <v/>
      </c>
      <c r="EK78" s="961">
        <f>EK74</f>
        <v/>
      </c>
      <c r="EL78" s="961">
        <f>EL74</f>
        <v/>
      </c>
      <c r="EM78" s="961">
        <f>EM74</f>
        <v/>
      </c>
      <c r="EN78" s="961">
        <f>EN74</f>
        <v/>
      </c>
      <c r="EO78" s="961">
        <f>EO74</f>
        <v/>
      </c>
      <c r="EP78" s="961">
        <f>EP74</f>
        <v/>
      </c>
      <c r="EQ78" s="961">
        <f>EQ74</f>
        <v/>
      </c>
      <c r="ER78" s="961">
        <f>ER74</f>
        <v/>
      </c>
      <c r="ES78" s="961">
        <f>ES74</f>
        <v/>
      </c>
      <c r="ET78" s="961">
        <f>ET74</f>
        <v/>
      </c>
      <c r="EU78" s="961">
        <f>EU74</f>
        <v/>
      </c>
      <c r="EV78" s="961">
        <f>EV74</f>
        <v/>
      </c>
    </row>
    <row r="79" ht="15" customHeight="1" s="546">
      <c r="C79" s="759">
        <f>R79</f>
        <v/>
      </c>
      <c r="E79" s="982" t="n"/>
      <c r="F79" s="961">
        <f>SUMIFS($T79:$EW79,$T$2:$EW$2,F$2)</f>
        <v/>
      </c>
      <c r="G79" s="961">
        <f>SUMIFS($U79:$EW79,$U$2:$EW$2,G$2)</f>
        <v/>
      </c>
      <c r="H79" s="961">
        <f>SUMIFS($U79:$EW79,$U$2:$EW$2,H$2)</f>
        <v/>
      </c>
      <c r="I79" s="961">
        <f>SUMIFS($U79:$EW79,$U$2:$EW$2,I$2)</f>
        <v/>
      </c>
      <c r="J79" s="961">
        <f>SUMIFS($U79:$EW79,$U$2:$EW$2,J$2)</f>
        <v/>
      </c>
      <c r="K79" s="961">
        <f>SUMIFS($U79:$EW79,$U$2:$EW$2,K$2)</f>
        <v/>
      </c>
      <c r="L79" s="961">
        <f>SUMIFS($U79:$EW79,$U$2:$EW$2,L$2)</f>
        <v/>
      </c>
      <c r="M79" s="961">
        <f>SUMIFS($U79:$EW79,$U$2:$EW$2,M$2)</f>
        <v/>
      </c>
      <c r="N79" s="961">
        <f>SUMIFS($U79:$EW79,$U$2:$EW$2,N$2)</f>
        <v/>
      </c>
      <c r="O79" s="961">
        <f>SUMIFS($U79:$EW79,$U$2:$EW$2,O$2)</f>
        <v/>
      </c>
      <c r="P79" s="961">
        <f>SUMIFS($U79:$EW79,$U$2:$EW$2,P$2)</f>
        <v/>
      </c>
      <c r="R79" s="759" t="inlineStr">
        <is>
          <t>Net Loan Proceeds</t>
        </is>
      </c>
      <c r="T79" s="961">
        <f>T67+T71</f>
        <v/>
      </c>
      <c r="U79" s="961">
        <f>U67+U71</f>
        <v/>
      </c>
      <c r="V79" s="961">
        <f>V67+V71</f>
        <v/>
      </c>
      <c r="W79" s="961">
        <f>W67+W71</f>
        <v/>
      </c>
      <c r="X79" s="961">
        <f>X67+X71</f>
        <v/>
      </c>
      <c r="Y79" s="961">
        <f>Y67+Y71</f>
        <v/>
      </c>
      <c r="Z79" s="961">
        <f>Z67+Z71</f>
        <v/>
      </c>
      <c r="AA79" s="961">
        <f>AA67+AA71</f>
        <v/>
      </c>
      <c r="AB79" s="961">
        <f>AB67+AB71</f>
        <v/>
      </c>
      <c r="AC79" s="961">
        <f>AC67+AC71</f>
        <v/>
      </c>
      <c r="AD79" s="961">
        <f>AD67+AD71</f>
        <v/>
      </c>
      <c r="AE79" s="961">
        <f>AE67+AE71</f>
        <v/>
      </c>
      <c r="AF79" s="961">
        <f>AF67+AF71</f>
        <v/>
      </c>
      <c r="AG79" s="961">
        <f>AG67+AG71</f>
        <v/>
      </c>
      <c r="AH79" s="961">
        <f>AH67+AH71</f>
        <v/>
      </c>
      <c r="AI79" s="961">
        <f>AI67+AI71</f>
        <v/>
      </c>
      <c r="AJ79" s="961">
        <f>AJ67+AJ71</f>
        <v/>
      </c>
      <c r="AK79" s="961">
        <f>AK67+AK71</f>
        <v/>
      </c>
      <c r="AL79" s="961">
        <f>AL67+AL71</f>
        <v/>
      </c>
      <c r="AM79" s="961">
        <f>AM67+AM71</f>
        <v/>
      </c>
      <c r="AN79" s="961">
        <f>AN67+AN71</f>
        <v/>
      </c>
      <c r="AO79" s="961">
        <f>AO67+AO71</f>
        <v/>
      </c>
      <c r="AP79" s="961">
        <f>AP67+AP71</f>
        <v/>
      </c>
      <c r="AQ79" s="961">
        <f>AQ67+AQ71</f>
        <v/>
      </c>
      <c r="AR79" s="961">
        <f>AR67+AR71</f>
        <v/>
      </c>
      <c r="AS79" s="961">
        <f>AS67+AS71</f>
        <v/>
      </c>
      <c r="AT79" s="961">
        <f>AT67+AT71</f>
        <v/>
      </c>
      <c r="AU79" s="961">
        <f>AU67+AU71</f>
        <v/>
      </c>
      <c r="AV79" s="961">
        <f>AV67+AV71</f>
        <v/>
      </c>
      <c r="AW79" s="961">
        <f>AW67+AW71</f>
        <v/>
      </c>
      <c r="AX79" s="961">
        <f>AX67+AX71</f>
        <v/>
      </c>
      <c r="AY79" s="961">
        <f>AY67+AY71</f>
        <v/>
      </c>
      <c r="AZ79" s="961">
        <f>AZ67+AZ71</f>
        <v/>
      </c>
      <c r="BA79" s="961">
        <f>BA67+BA71</f>
        <v/>
      </c>
      <c r="BB79" s="961">
        <f>BB67+BB71</f>
        <v/>
      </c>
      <c r="BC79" s="961">
        <f>BC67+BC71</f>
        <v/>
      </c>
      <c r="BD79" s="961">
        <f>BD67+BD71</f>
        <v/>
      </c>
      <c r="BE79" s="961">
        <f>BE67+BE71</f>
        <v/>
      </c>
      <c r="BF79" s="961">
        <f>BF67+BF71</f>
        <v/>
      </c>
      <c r="BG79" s="961">
        <f>BG67+BG71</f>
        <v/>
      </c>
      <c r="BH79" s="961">
        <f>BH67+BH71</f>
        <v/>
      </c>
      <c r="BI79" s="961">
        <f>BI67+BI71</f>
        <v/>
      </c>
      <c r="BJ79" s="961">
        <f>BJ67+BJ71</f>
        <v/>
      </c>
      <c r="BK79" s="961">
        <f>BK67+BK71</f>
        <v/>
      </c>
      <c r="BL79" s="961">
        <f>BL67+BL71</f>
        <v/>
      </c>
      <c r="BM79" s="961">
        <f>BM67+BM71</f>
        <v/>
      </c>
      <c r="BN79" s="961">
        <f>BN67+BN71</f>
        <v/>
      </c>
      <c r="BO79" s="961">
        <f>BO67+BO71</f>
        <v/>
      </c>
      <c r="BP79" s="961">
        <f>BP67+BP71</f>
        <v/>
      </c>
      <c r="BQ79" s="961">
        <f>BQ67+BQ71</f>
        <v/>
      </c>
      <c r="BR79" s="961">
        <f>BR67+BR71</f>
        <v/>
      </c>
      <c r="BS79" s="961">
        <f>BS67+BS71</f>
        <v/>
      </c>
      <c r="BT79" s="961">
        <f>BT67+BT71</f>
        <v/>
      </c>
      <c r="BU79" s="961">
        <f>BU67+BU71</f>
        <v/>
      </c>
      <c r="BV79" s="961">
        <f>BV67+BV71</f>
        <v/>
      </c>
      <c r="BW79" s="961">
        <f>BW67+BW71</f>
        <v/>
      </c>
      <c r="BX79" s="961">
        <f>BX67+BX71</f>
        <v/>
      </c>
      <c r="BY79" s="961">
        <f>BY67+BY71</f>
        <v/>
      </c>
      <c r="BZ79" s="961">
        <f>BZ67+BZ71</f>
        <v/>
      </c>
      <c r="CA79" s="961">
        <f>CA67+CA71</f>
        <v/>
      </c>
      <c r="CB79" s="961">
        <f>CB67+CB71</f>
        <v/>
      </c>
      <c r="CC79" s="961">
        <f>CC67+CC71</f>
        <v/>
      </c>
      <c r="CD79" s="961">
        <f>CD67+CD71</f>
        <v/>
      </c>
      <c r="CE79" s="961">
        <f>CE67+CE71</f>
        <v/>
      </c>
      <c r="CF79" s="961">
        <f>CF67+CF71</f>
        <v/>
      </c>
      <c r="CG79" s="961">
        <f>CG67+CG71</f>
        <v/>
      </c>
      <c r="CH79" s="961">
        <f>CH67+CH71</f>
        <v/>
      </c>
      <c r="CI79" s="961">
        <f>CI67+CI71</f>
        <v/>
      </c>
      <c r="CJ79" s="961">
        <f>CJ67+CJ71</f>
        <v/>
      </c>
      <c r="CK79" s="961">
        <f>CK67+CK71</f>
        <v/>
      </c>
      <c r="CL79" s="961">
        <f>CL67+CL71</f>
        <v/>
      </c>
      <c r="CM79" s="961">
        <f>CM67+CM71</f>
        <v/>
      </c>
      <c r="CN79" s="961">
        <f>CN67+CN71</f>
        <v/>
      </c>
      <c r="CO79" s="961">
        <f>CO67+CO71</f>
        <v/>
      </c>
      <c r="CP79" s="961">
        <f>CP67+CP71</f>
        <v/>
      </c>
      <c r="CQ79" s="961">
        <f>CQ67+CQ71</f>
        <v/>
      </c>
      <c r="CR79" s="961">
        <f>CR67+CR71</f>
        <v/>
      </c>
      <c r="CS79" s="961">
        <f>CS67+CS71</f>
        <v/>
      </c>
      <c r="CT79" s="961">
        <f>CT67+CT71</f>
        <v/>
      </c>
      <c r="CU79" s="961">
        <f>CU67+CU71</f>
        <v/>
      </c>
      <c r="CV79" s="961">
        <f>CV67+CV71</f>
        <v/>
      </c>
      <c r="CW79" s="961">
        <f>CW67+CW71</f>
        <v/>
      </c>
      <c r="CX79" s="961">
        <f>CX67+CX71</f>
        <v/>
      </c>
      <c r="CY79" s="961">
        <f>CY67+CY71</f>
        <v/>
      </c>
      <c r="CZ79" s="961">
        <f>CZ67+CZ71</f>
        <v/>
      </c>
      <c r="DA79" s="961">
        <f>DA67+DA71</f>
        <v/>
      </c>
      <c r="DB79" s="961">
        <f>DB67+DB71</f>
        <v/>
      </c>
      <c r="DC79" s="961">
        <f>DC67+DC71</f>
        <v/>
      </c>
      <c r="DD79" s="961">
        <f>DD67+DD71</f>
        <v/>
      </c>
      <c r="DE79" s="961">
        <f>DE67+DE71</f>
        <v/>
      </c>
      <c r="DF79" s="961">
        <f>DF67+DF71</f>
        <v/>
      </c>
      <c r="DG79" s="961">
        <f>DG67+DG71</f>
        <v/>
      </c>
      <c r="DH79" s="961">
        <f>DH67+DH71</f>
        <v/>
      </c>
      <c r="DI79" s="961">
        <f>DI67+DI71</f>
        <v/>
      </c>
      <c r="DJ79" s="961">
        <f>DJ67+DJ71</f>
        <v/>
      </c>
      <c r="DK79" s="961">
        <f>DK67+DK71</f>
        <v/>
      </c>
      <c r="DL79" s="961">
        <f>DL67+DL71</f>
        <v/>
      </c>
      <c r="DM79" s="961">
        <f>DM67+DM71</f>
        <v/>
      </c>
      <c r="DN79" s="961">
        <f>DN67+DN71</f>
        <v/>
      </c>
      <c r="DO79" s="961">
        <f>DO67+DO71</f>
        <v/>
      </c>
      <c r="DP79" s="961">
        <f>DP67+DP71</f>
        <v/>
      </c>
      <c r="DQ79" s="961">
        <f>DQ67+DQ71</f>
        <v/>
      </c>
      <c r="DR79" s="961">
        <f>DR67+DR71</f>
        <v/>
      </c>
      <c r="DS79" s="961">
        <f>DS67+DS71</f>
        <v/>
      </c>
      <c r="DT79" s="961">
        <f>DT67+DT71</f>
        <v/>
      </c>
      <c r="DU79" s="961">
        <f>DU67+DU71</f>
        <v/>
      </c>
      <c r="DV79" s="961">
        <f>DV67+DV71</f>
        <v/>
      </c>
      <c r="DW79" s="961">
        <f>DW67+DW71</f>
        <v/>
      </c>
      <c r="DX79" s="961">
        <f>DX67+DX71</f>
        <v/>
      </c>
      <c r="DY79" s="961">
        <f>DY67+DY71</f>
        <v/>
      </c>
      <c r="DZ79" s="961">
        <f>DZ67+DZ71</f>
        <v/>
      </c>
      <c r="EA79" s="961">
        <f>EA67+EA71</f>
        <v/>
      </c>
      <c r="EB79" s="961">
        <f>EB67+EB71</f>
        <v/>
      </c>
      <c r="EC79" s="961">
        <f>EC67+EC71</f>
        <v/>
      </c>
      <c r="ED79" s="961">
        <f>ED67+ED71</f>
        <v/>
      </c>
      <c r="EE79" s="961">
        <f>EE67+EE71</f>
        <v/>
      </c>
      <c r="EF79" s="961">
        <f>EF67+EF71</f>
        <v/>
      </c>
      <c r="EG79" s="961">
        <f>EG67+EG71</f>
        <v/>
      </c>
      <c r="EH79" s="961">
        <f>EH67+EH71</f>
        <v/>
      </c>
      <c r="EI79" s="961">
        <f>EI67+EI71</f>
        <v/>
      </c>
      <c r="EJ79" s="961">
        <f>EJ67+EJ71</f>
        <v/>
      </c>
      <c r="EK79" s="961">
        <f>EK67+EK71</f>
        <v/>
      </c>
      <c r="EL79" s="961">
        <f>EL67+EL71</f>
        <v/>
      </c>
      <c r="EM79" s="961">
        <f>EM67+EM71</f>
        <v/>
      </c>
      <c r="EN79" s="961">
        <f>EN67+EN71</f>
        <v/>
      </c>
      <c r="EO79" s="961">
        <f>EO67+EO71</f>
        <v/>
      </c>
      <c r="EP79" s="961">
        <f>EP67+EP71</f>
        <v/>
      </c>
      <c r="EQ79" s="961">
        <f>EQ67+EQ71</f>
        <v/>
      </c>
      <c r="ER79" s="961">
        <f>ER67+ER71</f>
        <v/>
      </c>
      <c r="ES79" s="961">
        <f>ES67+ES71</f>
        <v/>
      </c>
      <c r="ET79" s="961">
        <f>ET67+ET71</f>
        <v/>
      </c>
      <c r="EU79" s="961">
        <f>EU67+EU71</f>
        <v/>
      </c>
      <c r="EV79" s="961">
        <f>EV67+EV71</f>
        <v/>
      </c>
    </row>
    <row r="80" ht="15.75" customHeight="1" s="546">
      <c r="C80" s="973">
        <f>R80</f>
        <v/>
      </c>
      <c r="D80" s="973" t="n"/>
      <c r="E80" s="983" t="n"/>
      <c r="F80" s="975">
        <f>SUMIFS($T80:$EW80,$T$2:$EW$2,F$2)</f>
        <v/>
      </c>
      <c r="G80" s="975">
        <f>SUMIFS($U80:$EW80,$U$2:$EW$2,G$2)</f>
        <v/>
      </c>
      <c r="H80" s="975">
        <f>SUMIFS($U80:$EW80,$U$2:$EW$2,H$2)</f>
        <v/>
      </c>
      <c r="I80" s="975">
        <f>SUMIFS($U80:$EW80,$U$2:$EW$2,I$2)</f>
        <v/>
      </c>
      <c r="J80" s="975">
        <f>SUMIFS($U80:$EW80,$U$2:$EW$2,J$2)</f>
        <v/>
      </c>
      <c r="K80" s="975">
        <f>SUMIFS($U80:$EW80,$U$2:$EW$2,K$2)</f>
        <v/>
      </c>
      <c r="L80" s="975">
        <f>SUMIFS($U80:$EW80,$U$2:$EW$2,L$2)</f>
        <v/>
      </c>
      <c r="M80" s="975">
        <f>SUMIFS($U80:$EW80,$U$2:$EW$2,M$2)</f>
        <v/>
      </c>
      <c r="N80" s="975">
        <f>SUMIFS($U80:$EW80,$U$2:$EW$2,N$2)</f>
        <v/>
      </c>
      <c r="O80" s="975">
        <f>SUMIFS($U80:$EW80,$U$2:$EW$2,O$2)</f>
        <v/>
      </c>
      <c r="P80" s="975">
        <f>SUMIFS($U80:$EW80,$U$2:$EW$2,P$2)</f>
        <v/>
      </c>
      <c r="R80" s="759" t="inlineStr">
        <is>
          <t>NCF After Debt Service</t>
        </is>
      </c>
      <c r="T80" s="975">
        <f>T56+T69+T70</f>
        <v/>
      </c>
      <c r="U80" s="975">
        <f>U56+U69+U70</f>
        <v/>
      </c>
      <c r="V80" s="975">
        <f>V56+V69+V70</f>
        <v/>
      </c>
      <c r="W80" s="975">
        <f>W56+W69+W70</f>
        <v/>
      </c>
      <c r="X80" s="975">
        <f>X56+X69+X70</f>
        <v/>
      </c>
      <c r="Y80" s="975">
        <f>Y56+Y69+Y70</f>
        <v/>
      </c>
      <c r="Z80" s="975">
        <f>Z56+Z69+Z70</f>
        <v/>
      </c>
      <c r="AA80" s="975">
        <f>AA56+AA69+AA70</f>
        <v/>
      </c>
      <c r="AB80" s="975">
        <f>AB56+AB69+AB70</f>
        <v/>
      </c>
      <c r="AC80" s="975">
        <f>AC56+AC69+AC70</f>
        <v/>
      </c>
      <c r="AD80" s="975">
        <f>AD56+AD69+AD70</f>
        <v/>
      </c>
      <c r="AE80" s="975">
        <f>AE56+AE69+AE70</f>
        <v/>
      </c>
      <c r="AF80" s="975">
        <f>AF56+AF69+AF70</f>
        <v/>
      </c>
      <c r="AG80" s="975">
        <f>AG56+AG69+AG70</f>
        <v/>
      </c>
      <c r="AH80" s="975">
        <f>AH56+AH69+AH70</f>
        <v/>
      </c>
      <c r="AI80" s="975">
        <f>AI56+AI69+AI70</f>
        <v/>
      </c>
      <c r="AJ80" s="975">
        <f>AJ56+AJ69+AJ70</f>
        <v/>
      </c>
      <c r="AK80" s="975">
        <f>AK56+AK69+AK70</f>
        <v/>
      </c>
      <c r="AL80" s="975">
        <f>AL56+AL69+AL70</f>
        <v/>
      </c>
      <c r="AM80" s="975">
        <f>AM56+AM69+AM70</f>
        <v/>
      </c>
      <c r="AN80" s="975">
        <f>AN56+AN69+AN70</f>
        <v/>
      </c>
      <c r="AO80" s="975">
        <f>AO56+AO69+AO70</f>
        <v/>
      </c>
      <c r="AP80" s="975">
        <f>AP56+AP69+AP70</f>
        <v/>
      </c>
      <c r="AQ80" s="975">
        <f>AQ56+AQ69+AQ70</f>
        <v/>
      </c>
      <c r="AR80" s="975">
        <f>AR56+AR69+AR70</f>
        <v/>
      </c>
      <c r="AS80" s="975">
        <f>AS56+AS69+AS70</f>
        <v/>
      </c>
      <c r="AT80" s="975">
        <f>AT56+AT69+AT70</f>
        <v/>
      </c>
      <c r="AU80" s="975">
        <f>AU56+AU69+AU70</f>
        <v/>
      </c>
      <c r="AV80" s="975">
        <f>AV56+AV69+AV70</f>
        <v/>
      </c>
      <c r="AW80" s="975">
        <f>AW56+AW69+AW70</f>
        <v/>
      </c>
      <c r="AX80" s="975">
        <f>AX56+AX69+AX70</f>
        <v/>
      </c>
      <c r="AY80" s="975">
        <f>AY56+AY69+AY70</f>
        <v/>
      </c>
      <c r="AZ80" s="975">
        <f>AZ56+AZ69+AZ70</f>
        <v/>
      </c>
      <c r="BA80" s="975">
        <f>BA56+BA69+BA70</f>
        <v/>
      </c>
      <c r="BB80" s="975">
        <f>BB56+BB69+BB70</f>
        <v/>
      </c>
      <c r="BC80" s="975">
        <f>BC56+BC69+BC70</f>
        <v/>
      </c>
      <c r="BD80" s="975">
        <f>BD56+BD69+BD70</f>
        <v/>
      </c>
      <c r="BE80" s="975">
        <f>BE56+BE69+BE70</f>
        <v/>
      </c>
      <c r="BF80" s="975">
        <f>BF56+BF69+BF70</f>
        <v/>
      </c>
      <c r="BG80" s="975">
        <f>BG56+BG69+BG70</f>
        <v/>
      </c>
      <c r="BH80" s="975">
        <f>BH56+BH69+BH70</f>
        <v/>
      </c>
      <c r="BI80" s="975">
        <f>BI56+BI69+BI70</f>
        <v/>
      </c>
      <c r="BJ80" s="975">
        <f>BJ56+BJ69+BJ70</f>
        <v/>
      </c>
      <c r="BK80" s="975">
        <f>BK56+BK69+BK70</f>
        <v/>
      </c>
      <c r="BL80" s="975">
        <f>BL56+BL69+BL70</f>
        <v/>
      </c>
      <c r="BM80" s="975">
        <f>BM56+BM69+BM70</f>
        <v/>
      </c>
      <c r="BN80" s="975">
        <f>BN56+BN69+BN70</f>
        <v/>
      </c>
      <c r="BO80" s="975">
        <f>BO56+BO69+BO70</f>
        <v/>
      </c>
      <c r="BP80" s="975">
        <f>BP56+BP69+BP70</f>
        <v/>
      </c>
      <c r="BQ80" s="975">
        <f>BQ56+BQ69+BQ70</f>
        <v/>
      </c>
      <c r="BR80" s="975">
        <f>BR56+BR69+BR70</f>
        <v/>
      </c>
      <c r="BS80" s="975">
        <f>BS56+BS69+BS70</f>
        <v/>
      </c>
      <c r="BT80" s="975">
        <f>BT56+BT69+BT70</f>
        <v/>
      </c>
      <c r="BU80" s="975">
        <f>BU56+BU69+BU70</f>
        <v/>
      </c>
      <c r="BV80" s="975">
        <f>BV56+BV69+BV70</f>
        <v/>
      </c>
      <c r="BW80" s="975">
        <f>BW56+BW69+BW70</f>
        <v/>
      </c>
      <c r="BX80" s="975">
        <f>BX56+BX69+BX70</f>
        <v/>
      </c>
      <c r="BY80" s="975">
        <f>BY56+BY69+BY70</f>
        <v/>
      </c>
      <c r="BZ80" s="975">
        <f>BZ56+BZ69+BZ70</f>
        <v/>
      </c>
      <c r="CA80" s="975">
        <f>CA56+CA69+CA70</f>
        <v/>
      </c>
      <c r="CB80" s="975">
        <f>CB56+CB69+CB70</f>
        <v/>
      </c>
      <c r="CC80" s="975">
        <f>CC56+CC69+CC70</f>
        <v/>
      </c>
      <c r="CD80" s="975">
        <f>CD56+CD69+CD70</f>
        <v/>
      </c>
      <c r="CE80" s="975">
        <f>CE56+CE69+CE70</f>
        <v/>
      </c>
      <c r="CF80" s="975">
        <f>CF56+CF69+CF70</f>
        <v/>
      </c>
      <c r="CG80" s="975">
        <f>CG56+CG69+CG70</f>
        <v/>
      </c>
      <c r="CH80" s="975">
        <f>CH56+CH69+CH70</f>
        <v/>
      </c>
      <c r="CI80" s="975">
        <f>CI56+CI69+CI70</f>
        <v/>
      </c>
      <c r="CJ80" s="975">
        <f>CJ56+CJ69+CJ70</f>
        <v/>
      </c>
      <c r="CK80" s="975">
        <f>CK56+CK69+CK70</f>
        <v/>
      </c>
      <c r="CL80" s="975">
        <f>CL56+CL69+CL70</f>
        <v/>
      </c>
      <c r="CM80" s="975">
        <f>CM56+CM69+CM70</f>
        <v/>
      </c>
      <c r="CN80" s="975">
        <f>CN56+CN69+CN70</f>
        <v/>
      </c>
      <c r="CO80" s="975">
        <f>CO56+CO69+CO70</f>
        <v/>
      </c>
      <c r="CP80" s="975">
        <f>CP56+CP69+CP70</f>
        <v/>
      </c>
      <c r="CQ80" s="975">
        <f>CQ56+CQ69+CQ70</f>
        <v/>
      </c>
      <c r="CR80" s="975">
        <f>CR56+CR69+CR70</f>
        <v/>
      </c>
      <c r="CS80" s="975">
        <f>CS56+CS69+CS70</f>
        <v/>
      </c>
      <c r="CT80" s="975">
        <f>CT56+CT69+CT70</f>
        <v/>
      </c>
      <c r="CU80" s="975">
        <f>CU56+CU69+CU70</f>
        <v/>
      </c>
      <c r="CV80" s="975">
        <f>CV56+CV69+CV70</f>
        <v/>
      </c>
      <c r="CW80" s="975">
        <f>CW56+CW69+CW70</f>
        <v/>
      </c>
      <c r="CX80" s="975">
        <f>CX56+CX69+CX70</f>
        <v/>
      </c>
      <c r="CY80" s="975">
        <f>CY56+CY69+CY70</f>
        <v/>
      </c>
      <c r="CZ80" s="975">
        <f>CZ56+CZ69+CZ70</f>
        <v/>
      </c>
      <c r="DA80" s="975">
        <f>DA56+DA69+DA70</f>
        <v/>
      </c>
      <c r="DB80" s="975">
        <f>DB56+DB69+DB70</f>
        <v/>
      </c>
      <c r="DC80" s="975">
        <f>DC56+DC69+DC70</f>
        <v/>
      </c>
      <c r="DD80" s="975">
        <f>DD56+DD69+DD70</f>
        <v/>
      </c>
      <c r="DE80" s="975">
        <f>DE56+DE69+DE70</f>
        <v/>
      </c>
      <c r="DF80" s="975">
        <f>DF56+DF69+DF70</f>
        <v/>
      </c>
      <c r="DG80" s="975">
        <f>DG56+DG69+DG70</f>
        <v/>
      </c>
      <c r="DH80" s="975">
        <f>DH56+DH69+DH70</f>
        <v/>
      </c>
      <c r="DI80" s="975">
        <f>DI56+DI69+DI70</f>
        <v/>
      </c>
      <c r="DJ80" s="975">
        <f>DJ56+DJ69+DJ70</f>
        <v/>
      </c>
      <c r="DK80" s="975">
        <f>DK56+DK69+DK70</f>
        <v/>
      </c>
      <c r="DL80" s="975">
        <f>DL56+DL69+DL70</f>
        <v/>
      </c>
      <c r="DM80" s="975">
        <f>DM56+DM69+DM70</f>
        <v/>
      </c>
      <c r="DN80" s="975">
        <f>DN56+DN69+DN70</f>
        <v/>
      </c>
      <c r="DO80" s="975">
        <f>DO56+DO69+DO70</f>
        <v/>
      </c>
      <c r="DP80" s="975">
        <f>DP56+DP69+DP70</f>
        <v/>
      </c>
      <c r="DQ80" s="975">
        <f>DQ56+DQ69+DQ70</f>
        <v/>
      </c>
      <c r="DR80" s="975">
        <f>DR56+DR69+DR70</f>
        <v/>
      </c>
      <c r="DS80" s="975">
        <f>DS56+DS69+DS70</f>
        <v/>
      </c>
      <c r="DT80" s="975">
        <f>DT56+DT69+DT70</f>
        <v/>
      </c>
      <c r="DU80" s="975">
        <f>DU56+DU69+DU70</f>
        <v/>
      </c>
      <c r="DV80" s="975">
        <f>DV56+DV69+DV70</f>
        <v/>
      </c>
      <c r="DW80" s="975">
        <f>DW56+DW69+DW70</f>
        <v/>
      </c>
      <c r="DX80" s="975">
        <f>DX56+DX69+DX70</f>
        <v/>
      </c>
      <c r="DY80" s="975">
        <f>DY56+DY69+DY70</f>
        <v/>
      </c>
      <c r="DZ80" s="975">
        <f>DZ56+DZ69+DZ70</f>
        <v/>
      </c>
      <c r="EA80" s="975">
        <f>EA56+EA69+EA70</f>
        <v/>
      </c>
      <c r="EB80" s="975">
        <f>EB56+EB69+EB70</f>
        <v/>
      </c>
      <c r="EC80" s="975">
        <f>EC56+EC69+EC70</f>
        <v/>
      </c>
      <c r="ED80" s="975">
        <f>ED56+ED69+ED70</f>
        <v/>
      </c>
      <c r="EE80" s="975">
        <f>EE56+EE69+EE70</f>
        <v/>
      </c>
      <c r="EF80" s="975">
        <f>EF56+EF69+EF70</f>
        <v/>
      </c>
      <c r="EG80" s="975">
        <f>EG56+EG69+EG70</f>
        <v/>
      </c>
      <c r="EH80" s="975">
        <f>EH56+EH69+EH70</f>
        <v/>
      </c>
      <c r="EI80" s="975">
        <f>EI56+EI69+EI70</f>
        <v/>
      </c>
      <c r="EJ80" s="975">
        <f>EJ56+EJ69+EJ70</f>
        <v/>
      </c>
      <c r="EK80" s="975">
        <f>EK56+EK69+EK70</f>
        <v/>
      </c>
      <c r="EL80" s="975">
        <f>EL56+EL69+EL70</f>
        <v/>
      </c>
      <c r="EM80" s="975">
        <f>EM56+EM69+EM70</f>
        <v/>
      </c>
      <c r="EN80" s="975">
        <f>EN56+EN69+EN70</f>
        <v/>
      </c>
      <c r="EO80" s="975">
        <f>EO56+EO69+EO70</f>
        <v/>
      </c>
      <c r="EP80" s="975">
        <f>EP56+EP69+EP70</f>
        <v/>
      </c>
      <c r="EQ80" s="975">
        <f>EQ56+EQ69+EQ70</f>
        <v/>
      </c>
      <c r="ER80" s="975">
        <f>ER56+ER69+ER70</f>
        <v/>
      </c>
      <c r="ES80" s="975">
        <f>ES56+ES69+ES70</f>
        <v/>
      </c>
      <c r="ET80" s="975">
        <f>ET56+ET69+ET70</f>
        <v/>
      </c>
      <c r="EU80" s="975">
        <f>EU56+EU69+EU70</f>
        <v/>
      </c>
      <c r="EV80" s="975">
        <f>EV56+EV69+EV70</f>
        <v/>
      </c>
    </row>
    <row r="81" ht="15" customFormat="1" customHeight="1" s="961">
      <c r="A81" s="759" t="n"/>
      <c r="B81" s="759" t="n"/>
      <c r="C81" s="940">
        <f>R81</f>
        <v/>
      </c>
      <c r="D81" s="940" t="n"/>
      <c r="E81" s="984" t="n"/>
      <c r="F81" s="979">
        <f>SUMIFS($T81:$EW81,$T$2:$EW$2,F$2)</f>
        <v/>
      </c>
      <c r="G81" s="979">
        <f>SUMIFS($U81:$EW81,$U$2:$EW$2,G$2)</f>
        <v/>
      </c>
      <c r="H81" s="979">
        <f>SUMIFS($U81:$EW81,$U$2:$EW$2,H$2)</f>
        <v/>
      </c>
      <c r="I81" s="979">
        <f>SUMIFS($U81:$EW81,$U$2:$EW$2,I$2)</f>
        <v/>
      </c>
      <c r="J81" s="979">
        <f>SUMIFS($U81:$EW81,$U$2:$EW$2,J$2)</f>
        <v/>
      </c>
      <c r="K81" s="979">
        <f>SUMIFS($U81:$EW81,$U$2:$EW$2,K$2)</f>
        <v/>
      </c>
      <c r="L81" s="979">
        <f>SUMIFS($U81:$EW81,$U$2:$EW$2,L$2)</f>
        <v/>
      </c>
      <c r="M81" s="979">
        <f>SUMIFS($U81:$EW81,$U$2:$EW$2,M$2)</f>
        <v/>
      </c>
      <c r="N81" s="979">
        <f>SUMIFS($U81:$EW81,$U$2:$EW$2,N$2)</f>
        <v/>
      </c>
      <c r="O81" s="979">
        <f>SUMIFS($U81:$EW81,$U$2:$EW$2,O$2)</f>
        <v/>
      </c>
      <c r="P81" s="979">
        <f>SUMIFS($U81:$EW81,$U$2:$EW$2,P$2)</f>
        <v/>
      </c>
      <c r="Q81" s="759" t="n"/>
      <c r="R81" s="940" t="inlineStr">
        <is>
          <t>Levered Cash Flow</t>
        </is>
      </c>
      <c r="S81" s="759" t="n"/>
      <c r="T81" s="979">
        <f>SUM(T77:T80)</f>
        <v/>
      </c>
      <c r="U81" s="979">
        <f>SUM(U77:U80)</f>
        <v/>
      </c>
      <c r="V81" s="979">
        <f>SUM(V77:V80)</f>
        <v/>
      </c>
      <c r="W81" s="979">
        <f>SUM(W77:W80)</f>
        <v/>
      </c>
      <c r="X81" s="979">
        <f>SUM(X77:X80)</f>
        <v/>
      </c>
      <c r="Y81" s="979">
        <f>SUM(Y77:Y80)</f>
        <v/>
      </c>
      <c r="Z81" s="979">
        <f>SUM(Z77:Z80)</f>
        <v/>
      </c>
      <c r="AA81" s="979">
        <f>SUM(AA77:AA80)</f>
        <v/>
      </c>
      <c r="AB81" s="979">
        <f>SUM(AB77:AB80)</f>
        <v/>
      </c>
      <c r="AC81" s="979">
        <f>SUM(AC77:AC80)</f>
        <v/>
      </c>
      <c r="AD81" s="979">
        <f>SUM(AD77:AD80)</f>
        <v/>
      </c>
      <c r="AE81" s="979">
        <f>SUM(AE77:AE80)</f>
        <v/>
      </c>
      <c r="AF81" s="979">
        <f>SUM(AF77:AF80)</f>
        <v/>
      </c>
      <c r="AG81" s="979">
        <f>SUM(AG77:AG80)</f>
        <v/>
      </c>
      <c r="AH81" s="979">
        <f>SUM(AH77:AH80)</f>
        <v/>
      </c>
      <c r="AI81" s="979">
        <f>SUM(AI77:AI80)</f>
        <v/>
      </c>
      <c r="AJ81" s="979">
        <f>SUM(AJ77:AJ80)</f>
        <v/>
      </c>
      <c r="AK81" s="979">
        <f>SUM(AK77:AK80)</f>
        <v/>
      </c>
      <c r="AL81" s="979">
        <f>SUM(AL77:AL80)</f>
        <v/>
      </c>
      <c r="AM81" s="979">
        <f>SUM(AM77:AM80)</f>
        <v/>
      </c>
      <c r="AN81" s="979">
        <f>SUM(AN77:AN80)</f>
        <v/>
      </c>
      <c r="AO81" s="979">
        <f>SUM(AO77:AO80)</f>
        <v/>
      </c>
      <c r="AP81" s="979">
        <f>SUM(AP77:AP80)</f>
        <v/>
      </c>
      <c r="AQ81" s="979">
        <f>SUM(AQ77:AQ80)</f>
        <v/>
      </c>
      <c r="AR81" s="979">
        <f>SUM(AR77:AR80)</f>
        <v/>
      </c>
      <c r="AS81" s="979">
        <f>SUM(AS77:AS80)</f>
        <v/>
      </c>
      <c r="AT81" s="979">
        <f>SUM(AT77:AT80)</f>
        <v/>
      </c>
      <c r="AU81" s="979">
        <f>SUM(AU77:AU80)</f>
        <v/>
      </c>
      <c r="AV81" s="979">
        <f>SUM(AV77:AV80)</f>
        <v/>
      </c>
      <c r="AW81" s="979">
        <f>SUM(AW77:AW80)</f>
        <v/>
      </c>
      <c r="AX81" s="979">
        <f>SUM(AX77:AX80)</f>
        <v/>
      </c>
      <c r="AY81" s="979">
        <f>SUM(AY77:AY80)</f>
        <v/>
      </c>
      <c r="AZ81" s="979">
        <f>SUM(AZ77:AZ80)</f>
        <v/>
      </c>
      <c r="BA81" s="979">
        <f>SUM(BA77:BA80)</f>
        <v/>
      </c>
      <c r="BB81" s="979">
        <f>SUM(BB77:BB80)</f>
        <v/>
      </c>
      <c r="BC81" s="979">
        <f>SUM(BC77:BC80)</f>
        <v/>
      </c>
      <c r="BD81" s="979">
        <f>SUM(BD77:BD80)</f>
        <v/>
      </c>
      <c r="BE81" s="979">
        <f>SUM(BE77:BE80)</f>
        <v/>
      </c>
      <c r="BF81" s="979">
        <f>SUM(BF77:BF80)</f>
        <v/>
      </c>
      <c r="BG81" s="979">
        <f>SUM(BG77:BG80)</f>
        <v/>
      </c>
      <c r="BH81" s="979">
        <f>SUM(BH77:BH80)</f>
        <v/>
      </c>
      <c r="BI81" s="979">
        <f>SUM(BI77:BI80)</f>
        <v/>
      </c>
      <c r="BJ81" s="979">
        <f>SUM(BJ77:BJ80)</f>
        <v/>
      </c>
      <c r="BK81" s="979">
        <f>SUM(BK77:BK80)</f>
        <v/>
      </c>
      <c r="BL81" s="979">
        <f>SUM(BL77:BL80)</f>
        <v/>
      </c>
      <c r="BM81" s="979">
        <f>SUM(BM77:BM80)</f>
        <v/>
      </c>
      <c r="BN81" s="979">
        <f>SUM(BN77:BN80)</f>
        <v/>
      </c>
      <c r="BO81" s="979">
        <f>SUM(BO77:BO80)</f>
        <v/>
      </c>
      <c r="BP81" s="979">
        <f>SUM(BP77:BP80)</f>
        <v/>
      </c>
      <c r="BQ81" s="979">
        <f>SUM(BQ77:BQ80)</f>
        <v/>
      </c>
      <c r="BR81" s="979">
        <f>SUM(BR77:BR80)</f>
        <v/>
      </c>
      <c r="BS81" s="979">
        <f>SUM(BS77:BS80)</f>
        <v/>
      </c>
      <c r="BT81" s="979">
        <f>SUM(BT77:BT80)</f>
        <v/>
      </c>
      <c r="BU81" s="979">
        <f>SUM(BU77:BU80)</f>
        <v/>
      </c>
      <c r="BV81" s="979">
        <f>SUM(BV77:BV80)</f>
        <v/>
      </c>
      <c r="BW81" s="979">
        <f>SUM(BW77:BW80)</f>
        <v/>
      </c>
      <c r="BX81" s="979">
        <f>SUM(BX77:BX80)</f>
        <v/>
      </c>
      <c r="BY81" s="979">
        <f>SUM(BY77:BY80)</f>
        <v/>
      </c>
      <c r="BZ81" s="979">
        <f>SUM(BZ77:BZ80)</f>
        <v/>
      </c>
      <c r="CA81" s="979">
        <f>SUM(CA77:CA80)</f>
        <v/>
      </c>
      <c r="CB81" s="979">
        <f>SUM(CB77:CB80)</f>
        <v/>
      </c>
      <c r="CC81" s="979">
        <f>SUM(CC77:CC80)</f>
        <v/>
      </c>
      <c r="CD81" s="979">
        <f>SUM(CD77:CD80)</f>
        <v/>
      </c>
      <c r="CE81" s="979">
        <f>SUM(CE77:CE80)</f>
        <v/>
      </c>
      <c r="CF81" s="979">
        <f>SUM(CF77:CF80)</f>
        <v/>
      </c>
      <c r="CG81" s="979">
        <f>SUM(CG77:CG80)</f>
        <v/>
      </c>
      <c r="CH81" s="979">
        <f>SUM(CH77:CH80)</f>
        <v/>
      </c>
      <c r="CI81" s="979">
        <f>SUM(CI77:CI80)</f>
        <v/>
      </c>
      <c r="CJ81" s="979">
        <f>SUM(CJ77:CJ80)</f>
        <v/>
      </c>
      <c r="CK81" s="979">
        <f>SUM(CK77:CK80)</f>
        <v/>
      </c>
      <c r="CL81" s="979">
        <f>SUM(CL77:CL80)</f>
        <v/>
      </c>
      <c r="CM81" s="979">
        <f>SUM(CM77:CM80)</f>
        <v/>
      </c>
      <c r="CN81" s="979">
        <f>SUM(CN77:CN80)</f>
        <v/>
      </c>
      <c r="CO81" s="979">
        <f>SUM(CO77:CO80)</f>
        <v/>
      </c>
      <c r="CP81" s="979">
        <f>SUM(CP77:CP80)</f>
        <v/>
      </c>
      <c r="CQ81" s="979">
        <f>SUM(CQ77:CQ80)</f>
        <v/>
      </c>
      <c r="CR81" s="979">
        <f>SUM(CR77:CR80)</f>
        <v/>
      </c>
      <c r="CS81" s="979">
        <f>SUM(CS77:CS80)</f>
        <v/>
      </c>
      <c r="CT81" s="979">
        <f>SUM(CT77:CT80)</f>
        <v/>
      </c>
      <c r="CU81" s="979">
        <f>SUM(CU77:CU80)</f>
        <v/>
      </c>
      <c r="CV81" s="979">
        <f>SUM(CV77:CV80)</f>
        <v/>
      </c>
      <c r="CW81" s="979">
        <f>SUM(CW77:CW80)</f>
        <v/>
      </c>
      <c r="CX81" s="979">
        <f>SUM(CX77:CX80)</f>
        <v/>
      </c>
      <c r="CY81" s="979">
        <f>SUM(CY77:CY80)</f>
        <v/>
      </c>
      <c r="CZ81" s="979">
        <f>SUM(CZ77:CZ80)</f>
        <v/>
      </c>
      <c r="DA81" s="979">
        <f>SUM(DA77:DA80)</f>
        <v/>
      </c>
      <c r="DB81" s="979">
        <f>SUM(DB77:DB80)</f>
        <v/>
      </c>
      <c r="DC81" s="979">
        <f>SUM(DC77:DC80)</f>
        <v/>
      </c>
      <c r="DD81" s="979">
        <f>SUM(DD77:DD80)</f>
        <v/>
      </c>
      <c r="DE81" s="979">
        <f>SUM(DE77:DE80)</f>
        <v/>
      </c>
      <c r="DF81" s="979">
        <f>SUM(DF77:DF80)</f>
        <v/>
      </c>
      <c r="DG81" s="979">
        <f>SUM(DG77:DG80)</f>
        <v/>
      </c>
      <c r="DH81" s="979">
        <f>SUM(DH77:DH80)</f>
        <v/>
      </c>
      <c r="DI81" s="979">
        <f>SUM(DI77:DI80)</f>
        <v/>
      </c>
      <c r="DJ81" s="979">
        <f>SUM(DJ77:DJ80)</f>
        <v/>
      </c>
      <c r="DK81" s="979">
        <f>SUM(DK77:DK80)</f>
        <v/>
      </c>
      <c r="DL81" s="979">
        <f>SUM(DL77:DL80)</f>
        <v/>
      </c>
      <c r="DM81" s="979">
        <f>SUM(DM77:DM80)</f>
        <v/>
      </c>
      <c r="DN81" s="979">
        <f>SUM(DN77:DN80)</f>
        <v/>
      </c>
      <c r="DO81" s="979">
        <f>SUM(DO77:DO80)</f>
        <v/>
      </c>
      <c r="DP81" s="979">
        <f>SUM(DP77:DP80)</f>
        <v/>
      </c>
      <c r="DQ81" s="979">
        <f>SUM(DQ77:DQ80)</f>
        <v/>
      </c>
      <c r="DR81" s="979">
        <f>SUM(DR77:DR80)</f>
        <v/>
      </c>
      <c r="DS81" s="979">
        <f>SUM(DS77:DS80)</f>
        <v/>
      </c>
      <c r="DT81" s="979">
        <f>SUM(DT77:DT80)</f>
        <v/>
      </c>
      <c r="DU81" s="979">
        <f>SUM(DU77:DU80)</f>
        <v/>
      </c>
      <c r="DV81" s="979">
        <f>SUM(DV77:DV80)</f>
        <v/>
      </c>
      <c r="DW81" s="979">
        <f>SUM(DW77:DW80)</f>
        <v/>
      </c>
      <c r="DX81" s="979">
        <f>SUM(DX77:DX80)</f>
        <v/>
      </c>
      <c r="DY81" s="979">
        <f>SUM(DY77:DY80)</f>
        <v/>
      </c>
      <c r="DZ81" s="979">
        <f>SUM(DZ77:DZ80)</f>
        <v/>
      </c>
      <c r="EA81" s="979">
        <f>SUM(EA77:EA80)</f>
        <v/>
      </c>
      <c r="EB81" s="979">
        <f>SUM(EB77:EB80)</f>
        <v/>
      </c>
      <c r="EC81" s="979">
        <f>SUM(EC77:EC80)</f>
        <v/>
      </c>
      <c r="ED81" s="979">
        <f>SUM(ED77:ED80)</f>
        <v/>
      </c>
      <c r="EE81" s="979">
        <f>SUM(EE77:EE80)</f>
        <v/>
      </c>
      <c r="EF81" s="979">
        <f>SUM(EF77:EF80)</f>
        <v/>
      </c>
      <c r="EG81" s="979">
        <f>SUM(EG77:EG80)</f>
        <v/>
      </c>
      <c r="EH81" s="979">
        <f>SUM(EH77:EH80)</f>
        <v/>
      </c>
      <c r="EI81" s="979">
        <f>SUM(EI77:EI80)</f>
        <v/>
      </c>
      <c r="EJ81" s="979">
        <f>SUM(EJ77:EJ80)</f>
        <v/>
      </c>
      <c r="EK81" s="979">
        <f>SUM(EK77:EK80)</f>
        <v/>
      </c>
      <c r="EL81" s="979">
        <f>SUM(EL77:EL80)</f>
        <v/>
      </c>
      <c r="EM81" s="979">
        <f>SUM(EM77:EM80)</f>
        <v/>
      </c>
      <c r="EN81" s="979">
        <f>SUM(EN77:EN80)</f>
        <v/>
      </c>
      <c r="EO81" s="979">
        <f>SUM(EO77:EO80)</f>
        <v/>
      </c>
      <c r="EP81" s="979">
        <f>SUM(EP77:EP80)</f>
        <v/>
      </c>
      <c r="EQ81" s="979">
        <f>SUM(EQ77:EQ80)</f>
        <v/>
      </c>
      <c r="ER81" s="979">
        <f>SUM(ER77:ER80)</f>
        <v/>
      </c>
      <c r="ES81" s="979">
        <f>SUM(ES77:ES80)</f>
        <v/>
      </c>
      <c r="ET81" s="979">
        <f>SUM(ET77:ET80)</f>
        <v/>
      </c>
      <c r="EU81" s="979">
        <f>SUM(EU77:EU80)</f>
        <v/>
      </c>
      <c r="EV81" s="979">
        <f>SUM(EV77:EV80)</f>
        <v/>
      </c>
    </row>
    <row r="82" outlineLevel="1" ht="15" customHeight="1" s="546">
      <c r="C82" s="759">
        <f>R82</f>
        <v/>
      </c>
      <c r="E82" s="982" t="n"/>
      <c r="F82" s="961">
        <f>SUMIFS($T82:$EW82,$T$2:$EW$2,F$2)</f>
        <v/>
      </c>
      <c r="G82" s="961">
        <f>SUMIFS($T82:$EW82,$T$2:$EW$2,G$2)</f>
        <v/>
      </c>
      <c r="H82" s="961">
        <f>SUMIFS($T82:$EW82,$T$2:$EW$2,H$2)</f>
        <v/>
      </c>
      <c r="I82" s="961">
        <f>SUMIFS($T82:$EW82,$T$2:$EW$2,I$2)</f>
        <v/>
      </c>
      <c r="J82" s="961">
        <f>SUMIFS($T82:$EW82,$T$2:$EW$2,J$2)</f>
        <v/>
      </c>
      <c r="K82" s="961">
        <f>SUMIFS($T82:$EW82,$T$2:$EW$2,K$2)</f>
        <v/>
      </c>
      <c r="L82" s="961">
        <f>SUMIFS($T82:$EW82,$T$2:$EW$2,L$2)</f>
        <v/>
      </c>
      <c r="M82" s="961">
        <f>SUMIFS($T82:$EW82,$T$2:$EW$2,M$2)</f>
        <v/>
      </c>
      <c r="N82" s="961">
        <f>SUMIFS($T82:$EW82,$T$2:$EW$2,N$2)</f>
        <v/>
      </c>
      <c r="O82" s="961">
        <f>SUMIFS($T82:$EW82,$T$2:$EW$2,O$2)</f>
        <v/>
      </c>
      <c r="P82" s="961">
        <f>SUMIFS($T82:$EW82,$T$2:$EW$2,P$2)</f>
        <v/>
      </c>
      <c r="R82" s="759" t="inlineStr">
        <is>
          <t>NCF After Debt Service</t>
        </is>
      </c>
      <c r="T82" s="961" t="n"/>
      <c r="U82" s="961">
        <f>IF(U2&gt;Hold,0,U44+U69+U70)</f>
        <v/>
      </c>
      <c r="V82" s="961">
        <f>IF(V2&gt;Hold,0,V44+V69+V70)</f>
        <v/>
      </c>
      <c r="W82" s="961">
        <f>IF(W2&gt;Hold,0,W44+W69+W70)</f>
        <v/>
      </c>
      <c r="X82" s="961">
        <f>IF(X2&gt;Hold,0,X44+X69+X70)</f>
        <v/>
      </c>
      <c r="Y82" s="961">
        <f>IF(Y2&gt;Hold,0,Y44+Y69+Y70)</f>
        <v/>
      </c>
      <c r="Z82" s="961">
        <f>IF(Z2&gt;Hold,0,Z44+Z69+Z70)</f>
        <v/>
      </c>
      <c r="AA82" s="961">
        <f>IF(AA2&gt;Hold,0,AA44+AA69+AA70)</f>
        <v/>
      </c>
      <c r="AB82" s="961">
        <f>IF(AB2&gt;Hold,0,AB44+AB69+AB70)</f>
        <v/>
      </c>
      <c r="AC82" s="961">
        <f>IF(AC2&gt;Hold,0,AC44+AC69+AC70)</f>
        <v/>
      </c>
      <c r="AD82" s="961">
        <f>IF(AD2&gt;Hold,0,AD44+AD69+AD70)</f>
        <v/>
      </c>
      <c r="AE82" s="961">
        <f>IF(AE2&gt;Hold,0,AE44+AE69+AE70)</f>
        <v/>
      </c>
      <c r="AF82" s="961">
        <f>IF(AF2&gt;Hold,0,AF44+AF69+AF70)</f>
        <v/>
      </c>
      <c r="AG82" s="961">
        <f>IF(AG2&gt;Hold,0,AG44+AG69+AG70)</f>
        <v/>
      </c>
      <c r="AH82" s="961">
        <f>IF(AH2&gt;Hold,0,AH44+AH69+AH70)</f>
        <v/>
      </c>
      <c r="AI82" s="961">
        <f>IF(AI2&gt;Hold,0,AI44+AI69+AI70)</f>
        <v/>
      </c>
      <c r="AJ82" s="961">
        <f>IF(AJ2&gt;Hold,0,AJ44+AJ69+AJ70)</f>
        <v/>
      </c>
      <c r="AK82" s="961">
        <f>IF(AK2&gt;Hold,0,AK44+AK69+AK70)</f>
        <v/>
      </c>
      <c r="AL82" s="961">
        <f>IF(AL2&gt;Hold,0,AL44+AL69+AL70)</f>
        <v/>
      </c>
      <c r="AM82" s="961">
        <f>IF(AM2&gt;Hold,0,AM44+AM69+AM70)</f>
        <v/>
      </c>
      <c r="AN82" s="961">
        <f>IF(AN2&gt;Hold,0,AN44+AN69+AN70)</f>
        <v/>
      </c>
      <c r="AO82" s="961">
        <f>IF(AO2&gt;Hold,0,AO44+AO69+AO70)</f>
        <v/>
      </c>
      <c r="AP82" s="961">
        <f>IF(AP2&gt;Hold,0,AP44+AP69+AP70)</f>
        <v/>
      </c>
      <c r="AQ82" s="961">
        <f>IF(AQ2&gt;Hold,0,AQ44+AQ69+AQ70)</f>
        <v/>
      </c>
      <c r="AR82" s="961">
        <f>IF(AR2&gt;Hold,0,AR44+AR69+AR70)</f>
        <v/>
      </c>
      <c r="AS82" s="961">
        <f>IF(AS2&gt;Hold,0,AS44+AS69+AS70)</f>
        <v/>
      </c>
      <c r="AT82" s="961">
        <f>IF(AT2&gt;Hold,0,AT44+AT69+AT70)</f>
        <v/>
      </c>
      <c r="AU82" s="961">
        <f>IF(AU2&gt;Hold,0,AU44+AU69+AU70)</f>
        <v/>
      </c>
      <c r="AV82" s="961">
        <f>IF(AV2&gt;Hold,0,AV44+AV69+AV70)</f>
        <v/>
      </c>
      <c r="AW82" s="961">
        <f>IF(AW2&gt;Hold,0,AW44+AW69+AW70)</f>
        <v/>
      </c>
      <c r="AX82" s="961">
        <f>IF(AX2&gt;Hold,0,AX44+AX69+AX70)</f>
        <v/>
      </c>
      <c r="AY82" s="961">
        <f>IF(AY2&gt;Hold,0,AY44+AY69+AY70)</f>
        <v/>
      </c>
      <c r="AZ82" s="961">
        <f>IF(AZ2&gt;Hold,0,AZ44+AZ69+AZ70)</f>
        <v/>
      </c>
      <c r="BA82" s="961">
        <f>IF(BA2&gt;Hold,0,BA44+BA69+BA70)</f>
        <v/>
      </c>
      <c r="BB82" s="961">
        <f>IF(BB2&gt;Hold,0,BB44+BB69+BB70)</f>
        <v/>
      </c>
      <c r="BC82" s="961">
        <f>IF(BC2&gt;Hold,0,BC44+BC69+BC70)</f>
        <v/>
      </c>
      <c r="BD82" s="961">
        <f>IF(BD2&gt;Hold,0,BD44+BD69+BD70)</f>
        <v/>
      </c>
      <c r="BE82" s="961">
        <f>IF(BE2&gt;Hold,0,BE44+BE69+BE70)</f>
        <v/>
      </c>
      <c r="BF82" s="961">
        <f>IF(BF2&gt;Hold,0,BF44+BF69+BF70)</f>
        <v/>
      </c>
      <c r="BG82" s="961">
        <f>IF(BG2&gt;Hold,0,BG44+BG69+BG70)</f>
        <v/>
      </c>
      <c r="BH82" s="961">
        <f>IF(BH2&gt;Hold,0,BH44+BH69+BH70)</f>
        <v/>
      </c>
      <c r="BI82" s="961">
        <f>IF(BI2&gt;Hold,0,BI44+BI69+BI70)</f>
        <v/>
      </c>
      <c r="BJ82" s="961">
        <f>IF(BJ2&gt;Hold,0,BJ44+BJ69+BJ70)</f>
        <v/>
      </c>
      <c r="BK82" s="961">
        <f>IF(BK2&gt;Hold,0,BK44+BK69+BK70)</f>
        <v/>
      </c>
      <c r="BL82" s="961">
        <f>IF(BL2&gt;Hold,0,BL44+BL69+BL70)</f>
        <v/>
      </c>
      <c r="BM82" s="961">
        <f>IF(BM2&gt;Hold,0,BM44+BM69+BM70)</f>
        <v/>
      </c>
      <c r="BN82" s="961">
        <f>IF(BN2&gt;Hold,0,BN44+BN69+BN70)</f>
        <v/>
      </c>
      <c r="BO82" s="961">
        <f>IF(BO2&gt;Hold,0,BO44+BO69+BO70)</f>
        <v/>
      </c>
      <c r="BP82" s="961">
        <f>IF(BP2&gt;Hold,0,BP44+BP69+BP70)</f>
        <v/>
      </c>
      <c r="BQ82" s="961">
        <f>IF(BQ2&gt;Hold,0,BQ44+BQ69+BQ70)</f>
        <v/>
      </c>
      <c r="BR82" s="961">
        <f>IF(BR2&gt;Hold,0,BR44+BR69+BR70)</f>
        <v/>
      </c>
      <c r="BS82" s="961">
        <f>IF(BS2&gt;Hold,0,BS44+BS69+BS70)</f>
        <v/>
      </c>
      <c r="BT82" s="961">
        <f>IF(BT2&gt;Hold,0,BT44+BT69+BT70)</f>
        <v/>
      </c>
      <c r="BU82" s="961">
        <f>IF(BU2&gt;Hold,0,BU44+BU69+BU70)</f>
        <v/>
      </c>
      <c r="BV82" s="961">
        <f>IF(BV2&gt;Hold,0,BV44+BV69+BV70)</f>
        <v/>
      </c>
      <c r="BW82" s="961">
        <f>IF(BW2&gt;Hold,0,BW44+BW69+BW70)</f>
        <v/>
      </c>
      <c r="BX82" s="961">
        <f>IF(BX2&gt;Hold,0,BX44+BX69+BX70)</f>
        <v/>
      </c>
      <c r="BY82" s="961">
        <f>IF(BY2&gt;Hold,0,BY44+BY69+BY70)</f>
        <v/>
      </c>
      <c r="BZ82" s="961">
        <f>IF(BZ2&gt;Hold,0,BZ44+BZ69+BZ70)</f>
        <v/>
      </c>
      <c r="CA82" s="961">
        <f>IF(CA2&gt;Hold,0,CA44+CA69+CA70)</f>
        <v/>
      </c>
      <c r="CB82" s="961">
        <f>IF(CB2&gt;Hold,0,CB44+CB69+CB70)</f>
        <v/>
      </c>
      <c r="CC82" s="961">
        <f>IF(CC2&gt;Hold,0,CC44+CC69+CC70)</f>
        <v/>
      </c>
      <c r="CD82" s="961">
        <f>IF(CD2&gt;Hold,0,CD44+CD69+CD70)</f>
        <v/>
      </c>
      <c r="CE82" s="961">
        <f>IF(CE2&gt;Hold,0,CE44+CE69+CE70)</f>
        <v/>
      </c>
      <c r="CF82" s="961">
        <f>IF(CF2&gt;Hold,0,CF44+CF69+CF70)</f>
        <v/>
      </c>
      <c r="CG82" s="961">
        <f>IF(CG2&gt;Hold,0,CG44+CG69+CG70)</f>
        <v/>
      </c>
      <c r="CH82" s="961">
        <f>IF(CH2&gt;Hold,0,CH44+CH69+CH70)</f>
        <v/>
      </c>
      <c r="CI82" s="961">
        <f>IF(CI2&gt;Hold,0,CI44+CI69+CI70)</f>
        <v/>
      </c>
      <c r="CJ82" s="961">
        <f>IF(CJ2&gt;Hold,0,CJ44+CJ69+CJ70)</f>
        <v/>
      </c>
      <c r="CK82" s="961">
        <f>IF(CK2&gt;Hold,0,CK44+CK69+CK70)</f>
        <v/>
      </c>
      <c r="CL82" s="961">
        <f>IF(CL2&gt;Hold,0,CL44+CL69+CL70)</f>
        <v/>
      </c>
      <c r="CM82" s="961">
        <f>IF(CM2&gt;Hold,0,CM44+CM69+CM70)</f>
        <v/>
      </c>
      <c r="CN82" s="961">
        <f>IF(CN2&gt;Hold,0,CN44+CN69+CN70)</f>
        <v/>
      </c>
      <c r="CO82" s="961">
        <f>IF(CO2&gt;Hold,0,CO44+CO69+CO70)</f>
        <v/>
      </c>
      <c r="CP82" s="961">
        <f>IF(CP2&gt;Hold,0,CP44+CP69+CP70)</f>
        <v/>
      </c>
      <c r="CQ82" s="961">
        <f>IF(CQ2&gt;Hold,0,CQ44+CQ69+CQ70)</f>
        <v/>
      </c>
      <c r="CR82" s="961">
        <f>IF(CR2&gt;Hold,0,CR44+CR69+CR70)</f>
        <v/>
      </c>
      <c r="CS82" s="961">
        <f>IF(CS2&gt;Hold,0,CS44+CS69+CS70)</f>
        <v/>
      </c>
      <c r="CT82" s="961">
        <f>IF(CT2&gt;Hold,0,CT44+CT69+CT70)</f>
        <v/>
      </c>
      <c r="CU82" s="961">
        <f>IF(CU2&gt;Hold,0,CU44+CU69+CU70)</f>
        <v/>
      </c>
      <c r="CV82" s="961">
        <f>IF(CV2&gt;Hold,0,CV44+CV69+CV70)</f>
        <v/>
      </c>
      <c r="CW82" s="961">
        <f>IF(CW2&gt;Hold,0,CW44+CW69+CW70)</f>
        <v/>
      </c>
      <c r="CX82" s="961">
        <f>IF(CX2&gt;Hold,0,CX44+CX69+CX70)</f>
        <v/>
      </c>
      <c r="CY82" s="961">
        <f>IF(CY2&gt;Hold,0,CY44+CY69+CY70)</f>
        <v/>
      </c>
      <c r="CZ82" s="961">
        <f>IF(CZ2&gt;Hold,0,CZ44+CZ69+CZ70)</f>
        <v/>
      </c>
      <c r="DA82" s="961">
        <f>IF(DA2&gt;Hold,0,DA44+DA69+DA70)</f>
        <v/>
      </c>
      <c r="DB82" s="961">
        <f>IF(DB2&gt;Hold,0,DB44+DB69+DB70)</f>
        <v/>
      </c>
      <c r="DC82" s="961">
        <f>IF(DC2&gt;Hold,0,DC44+DC69+DC70)</f>
        <v/>
      </c>
      <c r="DD82" s="961">
        <f>IF(DD2&gt;Hold,0,DD44+DD69+DD70)</f>
        <v/>
      </c>
      <c r="DE82" s="961">
        <f>IF(DE2&gt;Hold,0,DE44+DE69+DE70)</f>
        <v/>
      </c>
      <c r="DF82" s="961">
        <f>IF(DF2&gt;Hold,0,DF44+DF69+DF70)</f>
        <v/>
      </c>
      <c r="DG82" s="961">
        <f>IF(DG2&gt;Hold,0,DG44+DG69+DG70)</f>
        <v/>
      </c>
      <c r="DH82" s="961">
        <f>IF(DH2&gt;Hold,0,DH44+DH69+DH70)</f>
        <v/>
      </c>
      <c r="DI82" s="961">
        <f>IF(DI2&gt;Hold,0,DI44+DI69+DI70)</f>
        <v/>
      </c>
      <c r="DJ82" s="961">
        <f>IF(DJ2&gt;Hold,0,DJ44+DJ69+DJ70)</f>
        <v/>
      </c>
      <c r="DK82" s="961">
        <f>IF(DK2&gt;Hold,0,DK44+DK69+DK70)</f>
        <v/>
      </c>
      <c r="DL82" s="961">
        <f>IF(DL2&gt;Hold,0,DL44+DL69+DL70)</f>
        <v/>
      </c>
      <c r="DM82" s="961">
        <f>IF(DM2&gt;Hold,0,DM44+DM69+DM70)</f>
        <v/>
      </c>
      <c r="DN82" s="961">
        <f>IF(DN2&gt;Hold,0,DN44+DN69+DN70)</f>
        <v/>
      </c>
      <c r="DO82" s="961">
        <f>IF(DO2&gt;Hold,0,DO44+DO69+DO70)</f>
        <v/>
      </c>
      <c r="DP82" s="961">
        <f>IF(DP2&gt;Hold,0,DP44+DP69+DP70)</f>
        <v/>
      </c>
      <c r="DQ82" s="961">
        <f>IF(DQ2&gt;Hold,0,DQ44+DQ69+DQ70)</f>
        <v/>
      </c>
      <c r="DR82" s="961">
        <f>IF(DR2&gt;Hold,0,DR44+DR69+DR70)</f>
        <v/>
      </c>
      <c r="DS82" s="961">
        <f>IF(DS2&gt;Hold,0,DS44+DS69+DS70)</f>
        <v/>
      </c>
      <c r="DT82" s="961">
        <f>IF(DT2&gt;Hold,0,DT44+DT69+DT70)</f>
        <v/>
      </c>
      <c r="DU82" s="961">
        <f>IF(DU2&gt;Hold,0,DU44+DU69+DU70)</f>
        <v/>
      </c>
      <c r="DV82" s="961">
        <f>IF(DV2&gt;Hold,0,DV44+DV69+DV70)</f>
        <v/>
      </c>
      <c r="DW82" s="961">
        <f>IF(DW2&gt;Hold,0,DW44+DW69+DW70)</f>
        <v/>
      </c>
      <c r="DX82" s="961">
        <f>IF(DX2&gt;Hold,0,DX44+DX69+DX70)</f>
        <v/>
      </c>
      <c r="DY82" s="961">
        <f>IF(DY2&gt;Hold,0,DY44+DY69+DY70)</f>
        <v/>
      </c>
      <c r="DZ82" s="961">
        <f>IF(DZ2&gt;Hold,0,DZ44+DZ69+DZ70)</f>
        <v/>
      </c>
      <c r="EA82" s="961">
        <f>IF(EA2&gt;Hold,0,EA44+EA69+EA70)</f>
        <v/>
      </c>
      <c r="EB82" s="961">
        <f>IF(EB2&gt;Hold,0,EB44+EB69+EB70)</f>
        <v/>
      </c>
      <c r="EC82" s="961">
        <f>IF(EC2&gt;Hold,0,EC44+EC69+EC70)</f>
        <v/>
      </c>
      <c r="ED82" s="961">
        <f>IF(ED2&gt;Hold,0,ED44+ED69+ED70)</f>
        <v/>
      </c>
      <c r="EE82" s="961">
        <f>IF(EE2&gt;Hold,0,EE44+EE69+EE70)</f>
        <v/>
      </c>
      <c r="EF82" s="961">
        <f>IF(EF2&gt;Hold,0,EF44+EF69+EF70)</f>
        <v/>
      </c>
      <c r="EG82" s="961">
        <f>IF(EG2&gt;Hold,0,EG44+EG69+EG70)</f>
        <v/>
      </c>
      <c r="EH82" s="961">
        <f>IF(EH2&gt;Hold,0,EH44+EH69+EH70)</f>
        <v/>
      </c>
      <c r="EI82" s="961">
        <f>IF(EI2&gt;Hold,0,EI44+EI69+EI70)</f>
        <v/>
      </c>
      <c r="EJ82" s="961">
        <f>IF(EJ2&gt;Hold,0,EJ44+EJ69+EJ70)</f>
        <v/>
      </c>
      <c r="EK82" s="961">
        <f>IF(EK2&gt;Hold,0,EK44+EK69+EK70)</f>
        <v/>
      </c>
      <c r="EL82" s="961">
        <f>IF(EL2&gt;Hold,0,EL44+EL69+EL70)</f>
        <v/>
      </c>
      <c r="EM82" s="961">
        <f>IF(EM2&gt;Hold,0,EM44+EM69+EM70)</f>
        <v/>
      </c>
      <c r="EN82" s="961">
        <f>IF(EN2&gt;Hold,0,EN44+EN69+EN70)</f>
        <v/>
      </c>
      <c r="EO82" s="961">
        <f>IF(EO2&gt;Hold,0,EO44+EO69+EO70)</f>
        <v/>
      </c>
      <c r="EP82" s="961">
        <f>IF(EP2&gt;Hold,0,EP44+EP69+EP70)</f>
        <v/>
      </c>
      <c r="EQ82" s="961">
        <f>IF(EQ2&gt;Hold,0,EQ44+EQ69+EQ70)</f>
        <v/>
      </c>
      <c r="ER82" s="961">
        <f>IF(ER2&gt;Hold,0,ER44+ER69+ER70)</f>
        <v/>
      </c>
      <c r="ES82" s="961">
        <f>IF(ES2&gt;Hold,0,ES44+ES69+ES70)</f>
        <v/>
      </c>
      <c r="ET82" s="961">
        <f>IF(ET2&gt;Hold,0,ET44+ET69+ET70)</f>
        <v/>
      </c>
      <c r="EU82" s="961">
        <f>IF(EU2&gt;Hold,0,EU44+EU69+EU70)</f>
        <v/>
      </c>
      <c r="EV82" s="961">
        <f>IF(EV2&gt;Hold,0,EV44+EV69+EV70)</f>
        <v/>
      </c>
    </row>
    <row r="83" outlineLevel="1" ht="15.75" customHeight="1" s="546">
      <c r="C83" s="759">
        <f>R83</f>
        <v/>
      </c>
      <c r="E83" s="982" t="n"/>
      <c r="F83" s="961">
        <f>IFERROR(INDEX($T$83:$EW$83,MATCH(F$2*12,$T$3:$EW$3,0)),0)</f>
        <v/>
      </c>
      <c r="G83" s="961">
        <f>IFERROR(INDEX($T$83:$EW$83,MATCH(G$2*12,$T$3:$EW$3,0)),0)</f>
        <v/>
      </c>
      <c r="H83" s="961">
        <f>IFERROR(INDEX($T$83:$EW$83,MATCH(H$2*12,$T$3:$EW$3,0)),0)</f>
        <v/>
      </c>
      <c r="I83" s="961">
        <f>IFERROR(INDEX($T$83:$EW$83,MATCH(I$2*12,$T$3:$EW$3,0)),0)</f>
        <v/>
      </c>
      <c r="J83" s="961">
        <f>IFERROR(INDEX($T$83:$EW$83,MATCH(J$2*12,$T$3:$EW$3,0)),0)</f>
        <v/>
      </c>
      <c r="K83" s="961">
        <f>IFERROR(INDEX($T$83:$EW$83,MATCH(K$2*12,$T$3:$EW$3,0)),0)</f>
        <v/>
      </c>
      <c r="L83" s="961">
        <f>IFERROR(INDEX($T$83:$EW$83,MATCH(L$2*12,$T$3:$EW$3,0)),0)</f>
        <v/>
      </c>
      <c r="M83" s="961">
        <f>IFERROR(INDEX($T$83:$EW$83,MATCH(M$2*12,$T$3:$EW$3,0)),0)</f>
        <v/>
      </c>
      <c r="N83" s="961">
        <f>IFERROR(INDEX($T$83:$EW$83,MATCH(N$2*12,$T$3:$EW$3,0)),0)</f>
        <v/>
      </c>
      <c r="O83" s="961">
        <f>IFERROR(INDEX($T$83:$EW$83,MATCH(O$2*12,$T$3:$EW$3,0)),0)</f>
        <v/>
      </c>
      <c r="P83" s="961">
        <f>IFERROR(INDEX($T$83:$EW$83,MATCH(P$2*12,$T$3:$EW$3,0)),0)</f>
        <v/>
      </c>
      <c r="R83" s="759" t="inlineStr">
        <is>
          <t>Equity Basis</t>
        </is>
      </c>
      <c r="T83" s="961">
        <f>IFERROR(IF(T2&gt;Hold,0,IF(T3=0,-T81,IF(T81&lt;0,-T81+S83,S83))),0)</f>
        <v/>
      </c>
      <c r="U83" s="961">
        <f>IFERROR(IF(U2&gt;Hold,0,IF(U3=0,-U81,IF(U81&lt;0,-U81+T83,T83))),0)</f>
        <v/>
      </c>
      <c r="V83" s="961">
        <f>IFERROR(IF(V2&gt;Hold,0,IF(V3=0,-V81,IF(V81&lt;0,-V81+U83,U83))),0)</f>
        <v/>
      </c>
      <c r="W83" s="961">
        <f>IFERROR(IF(W2&gt;Hold,0,IF(W3=0,-W81,IF(W81&lt;0,-W81+V83,V83))),0)</f>
        <v/>
      </c>
      <c r="X83" s="961">
        <f>IFERROR(IF(X2&gt;Hold,0,IF(X3=0,-X81,IF(X81&lt;0,-X81+W83,W83))),0)</f>
        <v/>
      </c>
      <c r="Y83" s="961">
        <f>IFERROR(IF(Y2&gt;Hold,0,IF(Y3=0,-Y81,IF(Y81&lt;0,-Y81+X83,X83))),0)</f>
        <v/>
      </c>
      <c r="Z83" s="961">
        <f>IFERROR(IF(Z2&gt;Hold,0,IF(Z3=0,-Z81,IF(Z81&lt;0,-Z81+Y83,Y83))),0)</f>
        <v/>
      </c>
      <c r="AA83" s="961">
        <f>IFERROR(IF(AA2&gt;Hold,0,IF(AA3=0,-AA81,IF(AA81&lt;0,-AA81+Z83,Z83))),0)</f>
        <v/>
      </c>
      <c r="AB83" s="961">
        <f>IFERROR(IF(AB2&gt;Hold,0,IF(AB3=0,-AB81,IF(AB81&lt;0,-AB81+AA83,AA83))),0)</f>
        <v/>
      </c>
      <c r="AC83" s="961">
        <f>IFERROR(IF(AC2&gt;Hold,0,IF(AC3=0,-AC81,IF(AC81&lt;0,-AC81+AB83,AB83))),0)</f>
        <v/>
      </c>
      <c r="AD83" s="961">
        <f>IFERROR(IF(AD2&gt;Hold,0,IF(AD3=0,-AD81,IF(AD81&lt;0,-AD81+AC83,AC83))),0)</f>
        <v/>
      </c>
      <c r="AE83" s="961">
        <f>IFERROR(IF(AE2&gt;Hold,0,IF(AE3=0,-AE81,IF(AE81&lt;0,-AE81+AD83,AD83))),0)</f>
        <v/>
      </c>
      <c r="AF83" s="961">
        <f>IFERROR(IF(AF2&gt;Hold,0,IF(AF3=0,-AF81,IF(AF81&lt;0,-AF81+AE83,AE83))),0)</f>
        <v/>
      </c>
      <c r="AG83" s="961">
        <f>IFERROR(IF(AG2&gt;Hold,0,IF(AG3=0,-AG81,IF(AG81&lt;0,-AG81+AF83,AF83))),0)</f>
        <v/>
      </c>
      <c r="AH83" s="961">
        <f>IFERROR(IF(AH2&gt;Hold,0,IF(AH3=0,-AH81,IF(AH81&lt;0,-AH81+AG83,AG83))),0)</f>
        <v/>
      </c>
      <c r="AI83" s="961">
        <f>IFERROR(IF(AI2&gt;Hold,0,IF(AI3=0,-AI81,IF(AI81&lt;0,-AI81+AH83,AH83))),0)</f>
        <v/>
      </c>
      <c r="AJ83" s="961">
        <f>IFERROR(IF(AJ2&gt;Hold,0,IF(AJ3=0,-AJ81,IF(AJ81&lt;0,-AJ81+AI83,AI83))),0)</f>
        <v/>
      </c>
      <c r="AK83" s="961">
        <f>IFERROR(IF(AK2&gt;Hold,0,IF(AK3=0,-AK81,IF(AK81&lt;0,-AK81+AJ83,AJ83))),0)</f>
        <v/>
      </c>
      <c r="AL83" s="961">
        <f>IFERROR(IF(AL2&gt;Hold,0,IF(AL3=0,-AL81,IF(AL81&lt;0,-AL81+AK83,AK83))),0)</f>
        <v/>
      </c>
      <c r="AM83" s="961">
        <f>IFERROR(IF(AM2&gt;Hold,0,IF(AM3=0,-AM81,IF(AM81&lt;0,-AM81+AL83,AL83))),0)</f>
        <v/>
      </c>
      <c r="AN83" s="961">
        <f>IFERROR(IF(AN2&gt;Hold,0,IF(AN3=0,-AN81,IF(AN81&lt;0,-AN81+AM83,AM83))),0)</f>
        <v/>
      </c>
      <c r="AO83" s="961">
        <f>IFERROR(IF(AO2&gt;Hold,0,IF(AO3=0,-AO81,IF(AO81&lt;0,-AO81+AN83,AN83))),0)</f>
        <v/>
      </c>
      <c r="AP83" s="961">
        <f>IFERROR(IF(AP2&gt;Hold,0,IF(AP3=0,-AP81,IF(AP81&lt;0,-AP81+AO83,AO83))),0)</f>
        <v/>
      </c>
      <c r="AQ83" s="961">
        <f>IFERROR(IF(AQ2&gt;Hold,0,IF(AQ3=0,-AQ81,IF(AQ81&lt;0,-AQ81+AP83,AP83))),0)</f>
        <v/>
      </c>
      <c r="AR83" s="961">
        <f>IFERROR(IF(AR2&gt;Hold,0,IF(AR3=0,-AR81,IF(AR81&lt;0,-AR81+AQ83,AQ83))),0)</f>
        <v/>
      </c>
      <c r="AS83" s="961">
        <f>IFERROR(IF(AS2&gt;Hold,0,IF(AS3=0,-AS81,IF(AS81&lt;0,-AS81+AR83,AR83))),0)</f>
        <v/>
      </c>
      <c r="AT83" s="961">
        <f>IFERROR(IF(AT2&gt;Hold,0,IF(AT3=0,-AT81,IF(AT81&lt;0,-AT81+AS83,AS83))),0)</f>
        <v/>
      </c>
      <c r="AU83" s="961">
        <f>IFERROR(IF(AU2&gt;Hold,0,IF(AU3=0,-AU81,IF(AU81&lt;0,-AU81+AT83,AT83))),0)</f>
        <v/>
      </c>
      <c r="AV83" s="961">
        <f>IFERROR(IF(AV2&gt;Hold,0,IF(AV3=0,-AV81,IF(AV81&lt;0,-AV81+AU83,AU83))),0)</f>
        <v/>
      </c>
      <c r="AW83" s="961">
        <f>IFERROR(IF(AW2&gt;Hold,0,IF(AW3=0,-AW81,IF(AW81&lt;0,-AW81+AV83,AV83))),0)</f>
        <v/>
      </c>
      <c r="AX83" s="961">
        <f>IFERROR(IF(AX2&gt;Hold,0,IF(AX3=0,-AX81,IF(AX81&lt;0,-AX81+AW83,AW83))),0)</f>
        <v/>
      </c>
      <c r="AY83" s="961">
        <f>IFERROR(IF(AY2&gt;Hold,0,IF(AY3=0,-AY81,IF(AY81&lt;0,-AY81+AX83,AX83))),0)</f>
        <v/>
      </c>
      <c r="AZ83" s="961">
        <f>IFERROR(IF(AZ2&gt;Hold,0,IF(AZ3=0,-AZ81,IF(AZ81&lt;0,-AZ81+AY83,AY83))),0)</f>
        <v/>
      </c>
      <c r="BA83" s="961">
        <f>IFERROR(IF(BA2&gt;Hold,0,IF(BA3=0,-BA81,IF(BA81&lt;0,-BA81+AZ83,AZ83))),0)</f>
        <v/>
      </c>
      <c r="BB83" s="961">
        <f>IFERROR(IF(BB2&gt;Hold,0,IF(BB3=0,-BB81,IF(BB81&lt;0,-BB81+BA83,BA83))),0)</f>
        <v/>
      </c>
      <c r="BC83" s="961">
        <f>IFERROR(IF(BC2&gt;Hold,0,IF(BC3=0,-BC81,IF(BC81&lt;0,-BC81+BB83,BB83))),0)</f>
        <v/>
      </c>
      <c r="BD83" s="961">
        <f>IFERROR(IF(BD2&gt;Hold,0,IF(BD3=0,-BD81,IF(BD81&lt;0,-BD81+BC83,BC83))),0)</f>
        <v/>
      </c>
      <c r="BE83" s="961">
        <f>IFERROR(IF(BE2&gt;Hold,0,IF(BE3=0,-BE81,IF(BE81&lt;0,-BE81+BD83,BD83))),0)</f>
        <v/>
      </c>
      <c r="BF83" s="961">
        <f>IFERROR(IF(BF2&gt;Hold,0,IF(BF3=0,-BF81,IF(BF81&lt;0,-BF81+BE83,BE83))),0)</f>
        <v/>
      </c>
      <c r="BG83" s="961">
        <f>IFERROR(IF(BG2&gt;Hold,0,IF(BG3=0,-BG81,IF(BG81&lt;0,-BG81+BF83,BF83))),0)</f>
        <v/>
      </c>
      <c r="BH83" s="961">
        <f>IFERROR(IF(BH2&gt;Hold,0,IF(BH3=0,-BH81,IF(BH81&lt;0,-BH81+BG83,BG83))),0)</f>
        <v/>
      </c>
      <c r="BI83" s="961">
        <f>IFERROR(IF(BI2&gt;Hold,0,IF(BI3=0,-BI81,IF(BI81&lt;0,-BI81+BH83,BH83))),0)</f>
        <v/>
      </c>
      <c r="BJ83" s="961">
        <f>IFERROR(IF(BJ2&gt;Hold,0,IF(BJ3=0,-BJ81,IF(BJ81&lt;0,-BJ81+BI83,BI83))),0)</f>
        <v/>
      </c>
      <c r="BK83" s="961">
        <f>IFERROR(IF(BK2&gt;Hold,0,IF(BK3=0,-BK81,IF(BK81&lt;0,-BK81+BJ83,BJ83))),0)</f>
        <v/>
      </c>
      <c r="BL83" s="961">
        <f>IFERROR(IF(BL2&gt;Hold,0,IF(BL3=0,-BL81,IF(BL81&lt;0,-BL81+BK83,BK83))),0)</f>
        <v/>
      </c>
      <c r="BM83" s="961">
        <f>IFERROR(IF(BM2&gt;Hold,0,IF(BM3=0,-BM81,IF(BM81&lt;0,-BM81+BL83,BL83))),0)</f>
        <v/>
      </c>
      <c r="BN83" s="961">
        <f>IFERROR(IF(BN2&gt;Hold,0,IF(BN3=0,-BN81,IF(BN81&lt;0,-BN81+BM83,BM83))),0)</f>
        <v/>
      </c>
      <c r="BO83" s="961">
        <f>IFERROR(IF(BO2&gt;Hold,0,IF(BO3=0,-BO81,IF(BO81&lt;0,-BO81+BN83,BN83))),0)</f>
        <v/>
      </c>
      <c r="BP83" s="961">
        <f>IFERROR(IF(BP2&gt;Hold,0,IF(BP3=0,-BP81,IF(BP81&lt;0,-BP81+BO83,BO83))),0)</f>
        <v/>
      </c>
      <c r="BQ83" s="961">
        <f>IFERROR(IF(BQ2&gt;Hold,0,IF(BQ3=0,-BQ81,IF(BQ81&lt;0,-BQ81+BP83,BP83))),0)</f>
        <v/>
      </c>
      <c r="BR83" s="961">
        <f>IFERROR(IF(BR2&gt;Hold,0,IF(BR3=0,-BR81,IF(BR81&lt;0,-BR81+BQ83,BQ83))),0)</f>
        <v/>
      </c>
      <c r="BS83" s="961">
        <f>IFERROR(IF(BS2&gt;Hold,0,IF(BS3=0,-BS81,IF(BS81&lt;0,-BS81+BR83,BR83))),0)</f>
        <v/>
      </c>
      <c r="BT83" s="961">
        <f>IFERROR(IF(BT2&gt;Hold,0,IF(BT3=0,-BT81,IF(BT81&lt;0,-BT81+BS83,BS83))),0)</f>
        <v/>
      </c>
      <c r="BU83" s="961">
        <f>IFERROR(IF(BU2&gt;Hold,0,IF(BU3=0,-BU81,IF(BU81&lt;0,-BU81+BT83,BT83))),0)</f>
        <v/>
      </c>
      <c r="BV83" s="961">
        <f>IFERROR(IF(BV2&gt;Hold,0,IF(BV3=0,-BV81,IF(BV81&lt;0,-BV81+BU83,BU83))),0)</f>
        <v/>
      </c>
      <c r="BW83" s="961">
        <f>IFERROR(IF(BW2&gt;Hold,0,IF(BW3=0,-BW81,IF(BW81&lt;0,-BW81+BV83,BV83))),0)</f>
        <v/>
      </c>
      <c r="BX83" s="961">
        <f>IFERROR(IF(BX2&gt;Hold,0,IF(BX3=0,-BX81,IF(BX81&lt;0,-BX81+BW83,BW83))),0)</f>
        <v/>
      </c>
      <c r="BY83" s="961">
        <f>IFERROR(IF(BY2&gt;Hold,0,IF(BY3=0,-BY81,IF(BY81&lt;0,-BY81+BX83,BX83))),0)</f>
        <v/>
      </c>
      <c r="BZ83" s="961">
        <f>IFERROR(IF(BZ2&gt;Hold,0,IF(BZ3=0,-BZ81,IF(BZ81&lt;0,-BZ81+BY83,BY83))),0)</f>
        <v/>
      </c>
      <c r="CA83" s="961">
        <f>IFERROR(IF(CA2&gt;Hold,0,IF(CA3=0,-CA81,IF(CA81&lt;0,-CA81+BZ83,BZ83))),0)</f>
        <v/>
      </c>
      <c r="CB83" s="961">
        <f>IFERROR(IF(CB2&gt;Hold,0,IF(CB3=0,-CB81,IF(CB81&lt;0,-CB81+CA83,CA83))),0)</f>
        <v/>
      </c>
      <c r="CC83" s="961">
        <f>IFERROR(IF(CC2&gt;Hold,0,IF(CC3=0,-CC81,IF(CC81&lt;0,-CC81+CB83,CB83))),0)</f>
        <v/>
      </c>
      <c r="CD83" s="961">
        <f>IFERROR(IF(CD2&gt;Hold,0,IF(CD3=0,-CD81,IF(CD81&lt;0,-CD81+CC83,CC83))),0)</f>
        <v/>
      </c>
      <c r="CE83" s="961">
        <f>IFERROR(IF(CE2&gt;Hold,0,IF(CE3=0,-CE81,IF(CE81&lt;0,-CE81+CD83,CD83))),0)</f>
        <v/>
      </c>
      <c r="CF83" s="961">
        <f>IFERROR(IF(CF2&gt;Hold,0,IF(CF3=0,-CF81,IF(CF81&lt;0,-CF81+CE83,CE83))),0)</f>
        <v/>
      </c>
      <c r="CG83" s="961">
        <f>IFERROR(IF(CG2&gt;Hold,0,IF(CG3=0,-CG81,IF(CG81&lt;0,-CG81+CF83,CF83))),0)</f>
        <v/>
      </c>
      <c r="CH83" s="961">
        <f>IFERROR(IF(CH2&gt;Hold,0,IF(CH3=0,-CH81,IF(CH81&lt;0,-CH81+CG83,CG83))),0)</f>
        <v/>
      </c>
      <c r="CI83" s="961">
        <f>IFERROR(IF(CI2&gt;Hold,0,IF(CI3=0,-CI81,IF(CI81&lt;0,-CI81+CH83,CH83))),0)</f>
        <v/>
      </c>
      <c r="CJ83" s="961">
        <f>IFERROR(IF(CJ2&gt;Hold,0,IF(CJ3=0,-CJ81,IF(CJ81&lt;0,-CJ81+CI83,CI83))),0)</f>
        <v/>
      </c>
      <c r="CK83" s="961">
        <f>IFERROR(IF(CK2&gt;Hold,0,IF(CK3=0,-CK81,IF(CK81&lt;0,-CK81+CJ83,CJ83))),0)</f>
        <v/>
      </c>
      <c r="CL83" s="961">
        <f>IFERROR(IF(CL2&gt;Hold,0,IF(CL3=0,-CL81,IF(CL81&lt;0,-CL81+CK83,CK83))),0)</f>
        <v/>
      </c>
      <c r="CM83" s="961">
        <f>IFERROR(IF(CM2&gt;Hold,0,IF(CM3=0,-CM81,IF(CM81&lt;0,-CM81+CL83,CL83))),0)</f>
        <v/>
      </c>
      <c r="CN83" s="961">
        <f>IFERROR(IF(CN2&gt;Hold,0,IF(CN3=0,-CN81,IF(CN81&lt;0,-CN81+CM83,CM83))),0)</f>
        <v/>
      </c>
      <c r="CO83" s="961">
        <f>IFERROR(IF(CO2&gt;Hold,0,IF(CO3=0,-CO81,IF(CO81&lt;0,-CO81+CN83,CN83))),0)</f>
        <v/>
      </c>
      <c r="CP83" s="961">
        <f>IFERROR(IF(CP2&gt;Hold,0,IF(CP3=0,-CP81,IF(CP81&lt;0,-CP81+CO83,CO83))),0)</f>
        <v/>
      </c>
      <c r="CQ83" s="961">
        <f>IFERROR(IF(CQ2&gt;Hold,0,IF(CQ3=0,-CQ81,IF(CQ81&lt;0,-CQ81+CP83,CP83))),0)</f>
        <v/>
      </c>
      <c r="CR83" s="961">
        <f>IFERROR(IF(CR2&gt;Hold,0,IF(CR3=0,-CR81,IF(CR81&lt;0,-CR81+CQ83,CQ83))),0)</f>
        <v/>
      </c>
      <c r="CS83" s="961">
        <f>IFERROR(IF(CS2&gt;Hold,0,IF(CS3=0,-CS81,IF(CS81&lt;0,-CS81+CR83,CR83))),0)</f>
        <v/>
      </c>
      <c r="CT83" s="961">
        <f>IFERROR(IF(CT2&gt;Hold,0,IF(CT3=0,-CT81,IF(CT81&lt;0,-CT81+CS83,CS83))),0)</f>
        <v/>
      </c>
      <c r="CU83" s="961">
        <f>IFERROR(IF(CU2&gt;Hold,0,IF(CU3=0,-CU81,IF(CU81&lt;0,-CU81+CT83,CT83))),0)</f>
        <v/>
      </c>
      <c r="CV83" s="961">
        <f>IFERROR(IF(CV2&gt;Hold,0,IF(CV3=0,-CV81,IF(CV81&lt;0,-CV81+CU83,CU83))),0)</f>
        <v/>
      </c>
      <c r="CW83" s="961">
        <f>IFERROR(IF(CW2&gt;Hold,0,IF(CW3=0,-CW81,IF(CW81&lt;0,-CW81+CV83,CV83))),0)</f>
        <v/>
      </c>
      <c r="CX83" s="961">
        <f>IFERROR(IF(CX2&gt;Hold,0,IF(CX3=0,-CX81,IF(CX81&lt;0,-CX81+CW83,CW83))),0)</f>
        <v/>
      </c>
      <c r="CY83" s="961">
        <f>IFERROR(IF(CY2&gt;Hold,0,IF(CY3=0,-CY81,IF(CY81&lt;0,-CY81+CX83,CX83))),0)</f>
        <v/>
      </c>
      <c r="CZ83" s="961">
        <f>IFERROR(IF(CZ2&gt;Hold,0,IF(CZ3=0,-CZ81,IF(CZ81&lt;0,-CZ81+CY83,CY83))),0)</f>
        <v/>
      </c>
      <c r="DA83" s="961">
        <f>IFERROR(IF(DA2&gt;Hold,0,IF(DA3=0,-DA81,IF(DA81&lt;0,-DA81+CZ83,CZ83))),0)</f>
        <v/>
      </c>
      <c r="DB83" s="961">
        <f>IFERROR(IF(DB2&gt;Hold,0,IF(DB3=0,-DB81,IF(DB81&lt;0,-DB81+DA83,DA83))),0)</f>
        <v/>
      </c>
      <c r="DC83" s="961">
        <f>IFERROR(IF(DC2&gt;Hold,0,IF(DC3=0,-DC81,IF(DC81&lt;0,-DC81+DB83,DB83))),0)</f>
        <v/>
      </c>
      <c r="DD83" s="961">
        <f>IFERROR(IF(DD2&gt;Hold,0,IF(DD3=0,-DD81,IF(DD81&lt;0,-DD81+DC83,DC83))),0)</f>
        <v/>
      </c>
      <c r="DE83" s="961">
        <f>IFERROR(IF(DE2&gt;Hold,0,IF(DE3=0,-DE81,IF(DE81&lt;0,-DE81+DD83,DD83))),0)</f>
        <v/>
      </c>
      <c r="DF83" s="961">
        <f>IFERROR(IF(DF2&gt;Hold,0,IF(DF3=0,-DF81,IF(DF81&lt;0,-DF81+DE83,DE83))),0)</f>
        <v/>
      </c>
      <c r="DG83" s="961">
        <f>IFERROR(IF(DG2&gt;Hold,0,IF(DG3=0,-DG81,IF(DG81&lt;0,-DG81+DF83,DF83))),0)</f>
        <v/>
      </c>
      <c r="DH83" s="961">
        <f>IFERROR(IF(DH2&gt;Hold,0,IF(DH3=0,-DH81,IF(DH81&lt;0,-DH81+DG83,DG83))),0)</f>
        <v/>
      </c>
      <c r="DI83" s="961">
        <f>IFERROR(IF(DI2&gt;Hold,0,IF(DI3=0,-DI81,IF(DI81&lt;0,-DI81+DH83,DH83))),0)</f>
        <v/>
      </c>
      <c r="DJ83" s="961">
        <f>IFERROR(IF(DJ2&gt;Hold,0,IF(DJ3=0,-DJ81,IF(DJ81&lt;0,-DJ81+DI83,DI83))),0)</f>
        <v/>
      </c>
      <c r="DK83" s="961">
        <f>IFERROR(IF(DK2&gt;Hold,0,IF(DK3=0,-DK81,IF(DK81&lt;0,-DK81+DJ83,DJ83))),0)</f>
        <v/>
      </c>
      <c r="DL83" s="961">
        <f>IFERROR(IF(DL2&gt;Hold,0,IF(DL3=0,-DL81,IF(DL81&lt;0,-DL81+DK83,DK83))),0)</f>
        <v/>
      </c>
      <c r="DM83" s="961">
        <f>IFERROR(IF(DM2&gt;Hold,0,IF(DM3=0,-DM81,IF(DM81&lt;0,-DM81+DL83,DL83))),0)</f>
        <v/>
      </c>
      <c r="DN83" s="961">
        <f>IFERROR(IF(DN2&gt;Hold,0,IF(DN3=0,-DN81,IF(DN81&lt;0,-DN81+DM83,DM83))),0)</f>
        <v/>
      </c>
      <c r="DO83" s="961">
        <f>IFERROR(IF(DO2&gt;Hold,0,IF(DO3=0,-DO81,IF(DO81&lt;0,-DO81+DN83,DN83))),0)</f>
        <v/>
      </c>
      <c r="DP83" s="961">
        <f>IFERROR(IF(DP2&gt;Hold,0,IF(DP3=0,-DP81,IF(DP81&lt;0,-DP81+DO83,DO83))),0)</f>
        <v/>
      </c>
      <c r="DQ83" s="961">
        <f>IFERROR(IF(DQ2&gt;Hold,0,IF(DQ3=0,-DQ81,IF(DQ81&lt;0,-DQ81+DP83,DP83))),0)</f>
        <v/>
      </c>
      <c r="DR83" s="961">
        <f>IFERROR(IF(DR2&gt;Hold,0,IF(DR3=0,-DR81,IF(DR81&lt;0,-DR81+DQ83,DQ83))),0)</f>
        <v/>
      </c>
      <c r="DS83" s="961">
        <f>IFERROR(IF(DS2&gt;Hold,0,IF(DS3=0,-DS81,IF(DS81&lt;0,-DS81+DR83,DR83))),0)</f>
        <v/>
      </c>
      <c r="DT83" s="961">
        <f>IFERROR(IF(DT2&gt;Hold,0,IF(DT3=0,-DT81,IF(DT81&lt;0,-DT81+DS83,DS83))),0)</f>
        <v/>
      </c>
      <c r="DU83" s="961">
        <f>IFERROR(IF(DU2&gt;Hold,0,IF(DU3=0,-DU81,IF(DU81&lt;0,-DU81+DT83,DT83))),0)</f>
        <v/>
      </c>
      <c r="DV83" s="961">
        <f>IFERROR(IF(DV2&gt;Hold,0,IF(DV3=0,-DV81,IF(DV81&lt;0,-DV81+DU83,DU83))),0)</f>
        <v/>
      </c>
      <c r="DW83" s="961">
        <f>IFERROR(IF(DW2&gt;Hold,0,IF(DW3=0,-DW81,IF(DW81&lt;0,-DW81+DV83,DV83))),0)</f>
        <v/>
      </c>
      <c r="DX83" s="961">
        <f>IFERROR(IF(DX2&gt;Hold,0,IF(DX3=0,-DX81,IF(DX81&lt;0,-DX81+DW83,DW83))),0)</f>
        <v/>
      </c>
      <c r="DY83" s="961">
        <f>IFERROR(IF(DY2&gt;Hold,0,IF(DY3=0,-DY81,IF(DY81&lt;0,-DY81+DX83,DX83))),0)</f>
        <v/>
      </c>
      <c r="DZ83" s="961">
        <f>IFERROR(IF(DZ2&gt;Hold,0,IF(DZ3=0,-DZ81,IF(DZ81&lt;0,-DZ81+DY83,DY83))),0)</f>
        <v/>
      </c>
      <c r="EA83" s="961">
        <f>IFERROR(IF(EA2&gt;Hold,0,IF(EA3=0,-EA81,IF(EA81&lt;0,-EA81+DZ83,DZ83))),0)</f>
        <v/>
      </c>
      <c r="EB83" s="961">
        <f>IFERROR(IF(EB2&gt;Hold,0,IF(EB3=0,-EB81,IF(EB81&lt;0,-EB81+EA83,EA83))),0)</f>
        <v/>
      </c>
      <c r="EC83" s="961">
        <f>IFERROR(IF(EC2&gt;Hold,0,IF(EC3=0,-EC81,IF(EC81&lt;0,-EC81+EB83,EB83))),0)</f>
        <v/>
      </c>
      <c r="ED83" s="961">
        <f>IFERROR(IF(ED2&gt;Hold,0,IF(ED3=0,-ED81,IF(ED81&lt;0,-ED81+EC83,EC83))),0)</f>
        <v/>
      </c>
      <c r="EE83" s="961">
        <f>IFERROR(IF(EE2&gt;Hold,0,IF(EE3=0,-EE81,IF(EE81&lt;0,-EE81+ED83,ED83))),0)</f>
        <v/>
      </c>
      <c r="EF83" s="961">
        <f>IFERROR(IF(EF2&gt;Hold,0,IF(EF3=0,-EF81,IF(EF81&lt;0,-EF81+EE83,EE83))),0)</f>
        <v/>
      </c>
      <c r="EG83" s="961">
        <f>IFERROR(IF(EG2&gt;Hold,0,IF(EG3=0,-EG81,IF(EG81&lt;0,-EG81+EF83,EF83))),0)</f>
        <v/>
      </c>
      <c r="EH83" s="961">
        <f>IFERROR(IF(EH2&gt;Hold,0,IF(EH3=0,-EH81,IF(EH81&lt;0,-EH81+EG83,EG83))),0)</f>
        <v/>
      </c>
      <c r="EI83" s="961">
        <f>IFERROR(IF(EI2&gt;Hold,0,IF(EI3=0,-EI81,IF(EI81&lt;0,-EI81+EH83,EH83))),0)</f>
        <v/>
      </c>
      <c r="EJ83" s="961">
        <f>IFERROR(IF(EJ2&gt;Hold,0,IF(EJ3=0,-EJ81,IF(EJ81&lt;0,-EJ81+EI83,EI83))),0)</f>
        <v/>
      </c>
      <c r="EK83" s="961">
        <f>IFERROR(IF(EK2&gt;Hold,0,IF(EK3=0,-EK81,IF(EK81&lt;0,-EK81+EJ83,EJ83))),0)</f>
        <v/>
      </c>
      <c r="EL83" s="961">
        <f>IFERROR(IF(EL2&gt;Hold,0,IF(EL3=0,-EL81,IF(EL81&lt;0,-EL81+EK83,EK83))),0)</f>
        <v/>
      </c>
      <c r="EM83" s="961">
        <f>IFERROR(IF(EM2&gt;Hold,0,IF(EM3=0,-EM81,IF(EM81&lt;0,-EM81+EL83,EL83))),0)</f>
        <v/>
      </c>
      <c r="EN83" s="961">
        <f>IFERROR(IF(EN2&gt;Hold,0,IF(EN3=0,-EN81,IF(EN81&lt;0,-EN81+EM83,EM83))),0)</f>
        <v/>
      </c>
      <c r="EO83" s="961">
        <f>IFERROR(IF(EO2&gt;Hold,0,IF(EO3=0,-EO81,IF(EO81&lt;0,-EO81+EN83,EN83))),0)</f>
        <v/>
      </c>
      <c r="EP83" s="961">
        <f>IFERROR(IF(EP2&gt;Hold,0,IF(EP3=0,-EP81,IF(EP81&lt;0,-EP81+EO83,EO83))),0)</f>
        <v/>
      </c>
      <c r="EQ83" s="961">
        <f>IFERROR(IF(EQ2&gt;Hold,0,IF(EQ3=0,-EQ81,IF(EQ81&lt;0,-EQ81+EP83,EP83))),0)</f>
        <v/>
      </c>
      <c r="ER83" s="961">
        <f>IFERROR(IF(ER2&gt;Hold,0,IF(ER3=0,-ER81,IF(ER81&lt;0,-ER81+EQ83,EQ83))),0)</f>
        <v/>
      </c>
      <c r="ES83" s="961">
        <f>IFERROR(IF(ES2&gt;Hold,0,IF(ES3=0,-ES81,IF(ES81&lt;0,-ES81+ER83,ER83))),0)</f>
        <v/>
      </c>
      <c r="ET83" s="961">
        <f>IFERROR(IF(ET2&gt;Hold,0,IF(ET3=0,-ET81,IF(ET81&lt;0,-ET81+ES83,ES83))),0)</f>
        <v/>
      </c>
      <c r="EU83" s="961">
        <f>IFERROR(IF(EU2&gt;Hold,0,IF(EU3=0,-EU81,IF(EU81&lt;0,-EU81+ET83,ET83))),0)</f>
        <v/>
      </c>
      <c r="EV83" s="961">
        <f>IFERROR(IF(EV2&gt;Hold,0,IF(EV3=0,-EV81,IF(EV81&lt;0,-EV81+EU83,EU83))),0)</f>
        <v/>
      </c>
    </row>
    <row r="84" ht="15.75" customHeight="1" s="546">
      <c r="C84" s="1002" t="inlineStr">
        <is>
          <t>Cash On Cash</t>
        </is>
      </c>
      <c r="D84" s="1032">
        <f>IFERROR(AVERAGEIFS($G$84:$P$84,$G$51:$P$51,"&lt;="&amp;Hold),0)</f>
        <v/>
      </c>
      <c r="E84" s="1033" t="n"/>
      <c r="F84" s="1048">
        <f>IFERROR(F82/F83,"")</f>
        <v/>
      </c>
      <c r="G84" s="1048">
        <f>IFERROR(G82/G83,"")</f>
        <v/>
      </c>
      <c r="H84" s="1048">
        <f>IFERROR(H82/H83,"")</f>
        <v/>
      </c>
      <c r="I84" s="1048">
        <f>IFERROR(I82/I83,"")</f>
        <v/>
      </c>
      <c r="J84" s="1048">
        <f>IFERROR(J82/J83,"")</f>
        <v/>
      </c>
      <c r="K84" s="1048">
        <f>IFERROR(K82/K83,"")</f>
        <v/>
      </c>
      <c r="L84" s="1048">
        <f>IFERROR(L82/L83,"")</f>
        <v/>
      </c>
      <c r="M84" s="1048">
        <f>IFERROR(M82/M83,"")</f>
        <v/>
      </c>
      <c r="N84" s="1048">
        <f>IFERROR(N82/N83,"")</f>
        <v/>
      </c>
      <c r="O84" s="1048">
        <f>IFERROR(O82/O83,"")</f>
        <v/>
      </c>
      <c r="P84" s="1048">
        <f>IFERROR(P82/P83,"")</f>
        <v/>
      </c>
      <c r="CB84" s="961" t="n"/>
    </row>
    <row r="85" ht="15" customHeight="1" s="546">
      <c r="C85" s="1035">
        <f>R85</f>
        <v/>
      </c>
      <c r="D85" s="1036">
        <f>$S$85</f>
        <v/>
      </c>
      <c r="E85" s="1033" t="n"/>
      <c r="G85" s="961" t="n"/>
      <c r="H85" s="961" t="n"/>
      <c r="I85" s="961" t="n"/>
      <c r="J85" s="961" t="n"/>
      <c r="K85" s="961" t="n"/>
      <c r="L85" s="961" t="n"/>
      <c r="M85" s="961" t="n"/>
      <c r="N85" s="961" t="n"/>
      <c r="O85" s="961" t="n"/>
      <c r="P85" s="961" t="n"/>
      <c r="R85" s="1002" t="inlineStr">
        <is>
          <t>IRR</t>
        </is>
      </c>
      <c r="S85" s="1049">
        <f>XIRR($T$81:$EW$81,$T$4:$EW$4)</f>
        <v/>
      </c>
      <c r="CB85" s="961" t="n"/>
    </row>
    <row r="86" ht="15" customHeight="1" s="546">
      <c r="C86" s="1035">
        <f>R86</f>
        <v/>
      </c>
      <c r="D86" s="1037">
        <f>S86</f>
        <v/>
      </c>
      <c r="E86" s="1033" t="n"/>
      <c r="R86" s="1035" t="inlineStr">
        <is>
          <t>EM</t>
        </is>
      </c>
      <c r="S86" s="1050">
        <f>S87/-T81+1</f>
        <v/>
      </c>
    </row>
    <row r="87" ht="15.75" customHeight="1" s="546">
      <c r="C87" s="1035">
        <f>R87</f>
        <v/>
      </c>
      <c r="D87" s="1038">
        <f>S87</f>
        <v/>
      </c>
      <c r="E87" s="1033" t="n"/>
      <c r="R87" s="1008" t="inlineStr">
        <is>
          <t>Whole Dollar Profit</t>
        </is>
      </c>
      <c r="S87" s="1051">
        <f>SUM(T81:EW81)</f>
        <v/>
      </c>
      <c r="EJ87" s="1045" t="n"/>
    </row>
    <row r="88" ht="15.75" customHeight="1" s="546">
      <c r="C88" s="1008" t="inlineStr">
        <is>
          <t>Net Profit via CF</t>
        </is>
      </c>
      <c r="D88" s="1039">
        <f>SUM($F$80:$P$80)/$D$87</f>
        <v/>
      </c>
      <c r="E88" s="1033" t="n"/>
      <c r="T88" s="953" t="n"/>
      <c r="U88" s="953" t="n"/>
      <c r="V88" s="953" t="n"/>
    </row>
    <row r="89" ht="15" customHeight="1" s="546">
      <c r="C89" s="940" t="n"/>
      <c r="D89" s="1052" t="n"/>
      <c r="E89" s="984" t="n"/>
      <c r="S89" s="953" t="n"/>
      <c r="T89" s="953" t="n"/>
      <c r="U89" s="953" t="n"/>
      <c r="V89" s="953" t="n"/>
    </row>
    <row r="90" ht="15" customHeight="1" s="546">
      <c r="C90" s="937" t="inlineStr">
        <is>
          <t>WATERFALL SUMMARY</t>
        </is>
      </c>
      <c r="D90" s="964" t="n"/>
      <c r="E90" s="1053" t="n"/>
      <c r="F90" s="938">
        <f>F2</f>
        <v/>
      </c>
      <c r="G90" s="938">
        <f>G2</f>
        <v/>
      </c>
      <c r="H90" s="938">
        <f>H2</f>
        <v/>
      </c>
      <c r="I90" s="938">
        <f>I2</f>
        <v/>
      </c>
      <c r="J90" s="938">
        <f>J2</f>
        <v/>
      </c>
      <c r="K90" s="938">
        <f>K2</f>
        <v/>
      </c>
      <c r="L90" s="938">
        <f>L2</f>
        <v/>
      </c>
      <c r="M90" s="938">
        <f>M2</f>
        <v/>
      </c>
      <c r="N90" s="938">
        <f>N2</f>
        <v/>
      </c>
      <c r="O90" s="938">
        <f>O2</f>
        <v/>
      </c>
      <c r="P90" s="938">
        <f>P2</f>
        <v/>
      </c>
      <c r="S90" s="953" t="n"/>
      <c r="T90" s="953" t="n"/>
      <c r="U90" s="953" t="n"/>
      <c r="V90" s="953" t="n"/>
    </row>
    <row r="91" ht="15" customHeight="1" s="546">
      <c r="C91" s="940" t="inlineStr">
        <is>
          <t>Levered Cash Flows</t>
        </is>
      </c>
      <c r="D91" s="1052" t="n"/>
      <c r="E91" s="984" t="n"/>
      <c r="F91" s="961">
        <f>F81</f>
        <v/>
      </c>
      <c r="G91" s="961">
        <f>G81</f>
        <v/>
      </c>
      <c r="H91" s="961">
        <f>H81</f>
        <v/>
      </c>
      <c r="I91" s="961">
        <f>I81</f>
        <v/>
      </c>
      <c r="J91" s="961">
        <f>J81</f>
        <v/>
      </c>
      <c r="K91" s="961">
        <f>K81</f>
        <v/>
      </c>
      <c r="L91" s="961">
        <f>L81</f>
        <v/>
      </c>
      <c r="M91" s="961">
        <f>M81</f>
        <v/>
      </c>
      <c r="N91" s="961">
        <f>N81</f>
        <v/>
      </c>
      <c r="O91" s="961">
        <f>O81</f>
        <v/>
      </c>
      <c r="P91" s="961">
        <f>P81</f>
        <v/>
      </c>
      <c r="S91" s="953" t="n"/>
      <c r="T91" s="953" t="n"/>
      <c r="U91" s="953" t="n"/>
      <c r="V91" s="953" t="n"/>
    </row>
    <row r="92" ht="15" customHeight="1" s="546">
      <c r="C92" s="940" t="inlineStr">
        <is>
          <t>GP Contributions</t>
        </is>
      </c>
      <c r="D92" s="1054">
        <f>Inputs!$V$20</f>
        <v/>
      </c>
      <c r="E92" s="988" t="n"/>
      <c r="F92" s="961">
        <f>-MIN(F$91,0)*$D92</f>
        <v/>
      </c>
      <c r="G92" s="961">
        <f>-MIN(G$91,0)*$D92</f>
        <v/>
      </c>
      <c r="H92" s="961">
        <f>-MIN(H$91,0)*$D92</f>
        <v/>
      </c>
      <c r="I92" s="961">
        <f>-MIN(I$91,0)*$D92</f>
        <v/>
      </c>
      <c r="J92" s="961">
        <f>-MIN(J$91,0)*$D92</f>
        <v/>
      </c>
      <c r="K92" s="961">
        <f>-MIN(K$91,0)*$D92</f>
        <v/>
      </c>
      <c r="L92" s="961">
        <f>-MIN(L$91,0)*$D92</f>
        <v/>
      </c>
      <c r="M92" s="961">
        <f>-MIN(M$91,0)*$D92</f>
        <v/>
      </c>
      <c r="N92" s="961">
        <f>-MIN(N$91,0)*$D92</f>
        <v/>
      </c>
      <c r="O92" s="961">
        <f>-MIN(O$91,0)*$D92</f>
        <v/>
      </c>
      <c r="P92" s="961">
        <f>-MIN(P$91,0)*$D92</f>
        <v/>
      </c>
      <c r="S92" s="953" t="n"/>
      <c r="T92" s="953" t="n"/>
      <c r="U92" s="953" t="n"/>
      <c r="V92" s="953" t="n"/>
    </row>
    <row r="93" ht="15.75" customHeight="1" s="546">
      <c r="C93" s="940" t="inlineStr">
        <is>
          <t>LP Contributions</t>
        </is>
      </c>
      <c r="D93" s="1054">
        <f>Inputs!$W$20</f>
        <v/>
      </c>
      <c r="E93" s="988" t="n"/>
      <c r="F93" s="975">
        <f>-MIN(F$91,0)*$D93</f>
        <v/>
      </c>
      <c r="G93" s="975">
        <f>-MIN(G$91,0)*$D93</f>
        <v/>
      </c>
      <c r="H93" s="975">
        <f>-MIN(H$91,0)*$D93</f>
        <v/>
      </c>
      <c r="I93" s="975">
        <f>-MIN(I$91,0)*$D93</f>
        <v/>
      </c>
      <c r="J93" s="975">
        <f>-MIN(J$91,0)*$D93</f>
        <v/>
      </c>
      <c r="K93" s="975">
        <f>-MIN(K$91,0)*$D93</f>
        <v/>
      </c>
      <c r="L93" s="975">
        <f>-MIN(L$91,0)*$D93</f>
        <v/>
      </c>
      <c r="M93" s="975">
        <f>-MIN(M$91,0)*$D93</f>
        <v/>
      </c>
      <c r="N93" s="975">
        <f>-MIN(N$91,0)*$D93</f>
        <v/>
      </c>
      <c r="O93" s="975">
        <f>-MIN(O$91,0)*$D93</f>
        <v/>
      </c>
      <c r="P93" s="975">
        <f>-MIN(P$91,0)*$D93</f>
        <v/>
      </c>
      <c r="S93" s="953" t="n"/>
      <c r="T93" s="953" t="n"/>
      <c r="U93" s="953" t="n"/>
      <c r="V93" s="953" t="n"/>
    </row>
    <row r="94" ht="15" customHeight="1" s="546">
      <c r="C94" s="940" t="inlineStr">
        <is>
          <t>Total Contributions</t>
        </is>
      </c>
      <c r="D94" s="1052" t="n"/>
      <c r="E94" s="984" t="n"/>
      <c r="F94" s="979">
        <f>SUM(F92:F93)</f>
        <v/>
      </c>
      <c r="G94" s="979">
        <f>SUM(G92:G93)</f>
        <v/>
      </c>
      <c r="H94" s="979">
        <f>SUM(H92:H93)</f>
        <v/>
      </c>
      <c r="I94" s="979">
        <f>SUM(I92:I93)</f>
        <v/>
      </c>
      <c r="J94" s="979">
        <f>SUM(J92:J93)</f>
        <v/>
      </c>
      <c r="K94" s="979">
        <f>SUM(K92:K93)</f>
        <v/>
      </c>
      <c r="L94" s="979">
        <f>SUM(L92:L93)</f>
        <v/>
      </c>
      <c r="M94" s="979">
        <f>SUM(M92:M93)</f>
        <v/>
      </c>
      <c r="N94" s="979">
        <f>SUM(N92:N93)</f>
        <v/>
      </c>
      <c r="O94" s="979">
        <f>SUM(O92:O93)</f>
        <v/>
      </c>
      <c r="P94" s="979">
        <f>SUM(P92:P93)</f>
        <v/>
      </c>
      <c r="S94" s="953" t="n"/>
      <c r="T94" s="953" t="n"/>
      <c r="U94" s="953" t="n"/>
      <c r="V94" s="953" t="n"/>
    </row>
    <row r="95" ht="15" customHeight="1" s="546">
      <c r="C95" s="940" t="n"/>
      <c r="D95" s="1052" t="n"/>
      <c r="E95" s="984" t="n"/>
      <c r="F95" s="979" t="n"/>
      <c r="G95" s="979" t="n"/>
      <c r="H95" s="979" t="n"/>
      <c r="I95" s="979" t="n"/>
      <c r="J95" s="979" t="n"/>
      <c r="K95" s="979" t="n"/>
      <c r="L95" s="979" t="n"/>
      <c r="M95" s="979" t="n"/>
      <c r="N95" s="979" t="n"/>
      <c r="O95" s="979" t="n"/>
      <c r="P95" s="979" t="n"/>
      <c r="S95" s="953" t="n"/>
      <c r="T95" s="953" t="n"/>
      <c r="U95" s="953" t="n"/>
      <c r="V95" s="953" t="n"/>
    </row>
    <row r="96" ht="15" customHeight="1" s="546">
      <c r="C96" s="937" t="inlineStr">
        <is>
          <t>Sponsor (GP) Cash Flow</t>
        </is>
      </c>
      <c r="D96" s="964" t="n"/>
      <c r="E96" s="1053" t="n"/>
      <c r="F96" s="964" t="n"/>
      <c r="G96" s="938" t="n"/>
      <c r="H96" s="938" t="n"/>
      <c r="I96" s="938" t="n"/>
      <c r="J96" s="938" t="n"/>
      <c r="K96" s="938" t="n"/>
      <c r="L96" s="938" t="n"/>
      <c r="M96" s="938" t="n"/>
      <c r="N96" s="938" t="n"/>
      <c r="O96" s="938" t="n"/>
      <c r="P96" s="938" t="n"/>
      <c r="S96" s="953" t="n"/>
      <c r="T96" s="953" t="n"/>
      <c r="U96" s="953" t="n"/>
      <c r="V96" s="953" t="n"/>
    </row>
    <row r="97" ht="15" customHeight="1" s="546">
      <c r="C97" s="1055" t="inlineStr">
        <is>
          <t>Sponor Distributions</t>
        </is>
      </c>
      <c r="D97" s="1056" t="n"/>
      <c r="E97" s="1057" t="n"/>
      <c r="F97" s="961">
        <f>F121+F139+F157+F166</f>
        <v/>
      </c>
      <c r="G97" s="961">
        <f>G121+G139+G157+G166</f>
        <v/>
      </c>
      <c r="H97" s="961">
        <f>H121+H139+H157+H166</f>
        <v/>
      </c>
      <c r="I97" s="961">
        <f>I121+I139+I157+I166</f>
        <v/>
      </c>
      <c r="J97" s="961">
        <f>J121+J139+J157+J166</f>
        <v/>
      </c>
      <c r="K97" s="961">
        <f>K121+K139+K157+K166</f>
        <v/>
      </c>
      <c r="L97" s="961">
        <f>L121+L139+L157+L166</f>
        <v/>
      </c>
      <c r="M97" s="961">
        <f>M121+M139+M157+M166</f>
        <v/>
      </c>
      <c r="N97" s="961">
        <f>N121+N139+N157+N166</f>
        <v/>
      </c>
      <c r="O97" s="961">
        <f>O121+O139+O157+O166</f>
        <v/>
      </c>
      <c r="P97" s="961">
        <f>P121+P139+P157+P166</f>
        <v/>
      </c>
      <c r="S97" s="953" t="n"/>
      <c r="T97" s="953" t="n"/>
      <c r="U97" s="953" t="n"/>
      <c r="V97" s="953" t="n"/>
    </row>
    <row r="98" ht="15.75" customHeight="1" s="546">
      <c r="C98" s="1055" t="inlineStr">
        <is>
          <t>Contributions</t>
        </is>
      </c>
      <c r="D98" s="1056" t="n"/>
      <c r="E98" s="1057" t="n"/>
      <c r="F98" s="975">
        <f>-F92</f>
        <v/>
      </c>
      <c r="G98" s="975">
        <f>-G92</f>
        <v/>
      </c>
      <c r="H98" s="975">
        <f>-H92</f>
        <v/>
      </c>
      <c r="I98" s="975">
        <f>-I92</f>
        <v/>
      </c>
      <c r="J98" s="975">
        <f>-J92</f>
        <v/>
      </c>
      <c r="K98" s="975">
        <f>-K92</f>
        <v/>
      </c>
      <c r="L98" s="975">
        <f>-L92</f>
        <v/>
      </c>
      <c r="M98" s="975">
        <f>-M92</f>
        <v/>
      </c>
      <c r="N98" s="975">
        <f>-N92</f>
        <v/>
      </c>
      <c r="O98" s="975">
        <f>-O92</f>
        <v/>
      </c>
      <c r="P98" s="975">
        <f>-P92</f>
        <v/>
      </c>
      <c r="S98" s="953" t="n"/>
      <c r="T98" s="953" t="n"/>
      <c r="U98" s="953" t="n"/>
      <c r="V98" s="953" t="n"/>
    </row>
    <row r="99" ht="15.75" customHeight="1" s="546">
      <c r="C99" s="1055" t="inlineStr">
        <is>
          <t>Net Cash Flow</t>
        </is>
      </c>
      <c r="D99" s="1056" t="n"/>
      <c r="E99" s="1057" t="n"/>
      <c r="F99" s="979">
        <f>SUM(F97:F98)</f>
        <v/>
      </c>
      <c r="G99" s="979">
        <f>SUM(G97:G98)</f>
        <v/>
      </c>
      <c r="H99" s="979">
        <f>SUM(H97:H98)</f>
        <v/>
      </c>
      <c r="I99" s="979">
        <f>SUM(I97:I98)</f>
        <v/>
      </c>
      <c r="J99" s="979">
        <f>SUM(J97:J98)</f>
        <v/>
      </c>
      <c r="K99" s="979">
        <f>SUM(K97:K98)</f>
        <v/>
      </c>
      <c r="L99" s="979">
        <f>SUM(L97:L98)</f>
        <v/>
      </c>
      <c r="M99" s="979">
        <f>SUM(M97:M98)</f>
        <v/>
      </c>
      <c r="N99" s="979">
        <f>SUM(N97:N98)</f>
        <v/>
      </c>
      <c r="O99" s="979">
        <f>SUM(O97:O98)</f>
        <v/>
      </c>
      <c r="P99" s="979">
        <f>SUM(P97:P98)</f>
        <v/>
      </c>
      <c r="S99" s="953" t="n"/>
      <c r="T99" s="953" t="n"/>
      <c r="U99" s="953" t="n"/>
      <c r="V99" s="953" t="n"/>
    </row>
    <row r="100" ht="15" customHeight="1" s="546">
      <c r="C100" s="1002" t="inlineStr">
        <is>
          <t>Profit</t>
        </is>
      </c>
      <c r="D100" s="1058">
        <f>SUM(F99:P99)</f>
        <v/>
      </c>
      <c r="E100" s="1033" t="n"/>
      <c r="G100" s="961" t="n"/>
      <c r="H100" s="961" t="n"/>
      <c r="I100" s="961" t="n"/>
      <c r="J100" s="961" t="n"/>
      <c r="K100" s="961" t="n"/>
      <c r="L100" s="961" t="n"/>
      <c r="M100" s="961" t="n"/>
      <c r="N100" s="961" t="n"/>
      <c r="O100" s="961" t="n"/>
      <c r="P100" s="961" t="n"/>
      <c r="S100" s="953" t="n"/>
      <c r="T100" s="953" t="n"/>
      <c r="U100" s="953" t="n"/>
      <c r="V100" s="953" t="n"/>
    </row>
    <row r="101" ht="15" customHeight="1" s="546">
      <c r="C101" s="1035" t="inlineStr">
        <is>
          <t>IRR</t>
        </is>
      </c>
      <c r="D101" s="1059">
        <f>IRR(F99:P99)</f>
        <v/>
      </c>
      <c r="E101" s="1033" t="n"/>
      <c r="G101" s="1060" t="n"/>
      <c r="H101" s="1060" t="n"/>
      <c r="I101" s="1060" t="n"/>
      <c r="J101" s="1060" t="n"/>
      <c r="K101" s="1060" t="n"/>
      <c r="L101" s="1060" t="n"/>
      <c r="M101" s="1060" t="n"/>
      <c r="N101" s="1060" t="n"/>
      <c r="O101" s="1060" t="n"/>
      <c r="P101" s="1060" t="n"/>
      <c r="S101" s="953" t="n"/>
      <c r="T101" s="953" t="n"/>
      <c r="U101" s="953" t="n"/>
      <c r="V101" s="953" t="n"/>
    </row>
    <row r="102" ht="15.75" customHeight="1" s="546">
      <c r="C102" s="1008" t="inlineStr">
        <is>
          <t>EM</t>
        </is>
      </c>
      <c r="D102" s="1061">
        <f>D100/SUM($F$92:$P$92)+1</f>
        <v/>
      </c>
      <c r="E102" s="1033" t="n"/>
      <c r="F102" s="1062" t="n"/>
      <c r="G102" s="1060" t="n"/>
      <c r="H102" s="1060" t="n"/>
      <c r="I102" s="1060" t="n"/>
      <c r="J102" s="1060" t="n"/>
      <c r="K102" s="1060" t="n"/>
      <c r="L102" s="1060" t="n"/>
      <c r="M102" s="1060" t="n"/>
      <c r="N102" s="1060" t="n"/>
      <c r="O102" s="1060" t="n"/>
      <c r="P102" s="1060" t="n"/>
      <c r="S102" s="953" t="n"/>
      <c r="T102" s="953" t="n"/>
      <c r="U102" s="953" t="n"/>
      <c r="V102" s="953" t="n"/>
    </row>
    <row r="103" ht="15" customHeight="1" s="546">
      <c r="C103" s="1055" t="n"/>
      <c r="D103" s="1056" t="n"/>
      <c r="E103" s="1057" t="n"/>
      <c r="F103" s="1063" t="n"/>
      <c r="G103" s="1060" t="n"/>
      <c r="H103" s="1060" t="n"/>
      <c r="I103" s="1060" t="n"/>
      <c r="J103" s="1060" t="n"/>
      <c r="K103" s="1060" t="n"/>
      <c r="L103" s="1060" t="n"/>
      <c r="M103" s="1060" t="n"/>
      <c r="N103" s="1060" t="n"/>
      <c r="O103" s="1060" t="n"/>
      <c r="P103" s="1060" t="n"/>
      <c r="S103" s="953" t="n"/>
      <c r="T103" s="953" t="n"/>
      <c r="U103" s="953" t="n"/>
      <c r="V103" s="953" t="n"/>
    </row>
    <row r="104" ht="15" customHeight="1" s="546">
      <c r="C104" s="937" t="inlineStr">
        <is>
          <t>Limited Partner (LP) Cash Flow</t>
        </is>
      </c>
      <c r="D104" s="964" t="n"/>
      <c r="E104" s="1053" t="n"/>
      <c r="F104" s="964" t="n"/>
      <c r="G104" s="938" t="n"/>
      <c r="H104" s="938" t="n"/>
      <c r="I104" s="938" t="n"/>
      <c r="J104" s="938" t="n"/>
      <c r="K104" s="938" t="n"/>
      <c r="L104" s="938" t="n"/>
      <c r="M104" s="938" t="n"/>
      <c r="N104" s="938" t="n"/>
      <c r="O104" s="938" t="n"/>
      <c r="P104" s="938" t="n"/>
      <c r="S104" s="953" t="n"/>
      <c r="T104" s="953" t="n"/>
      <c r="U104" s="953" t="n"/>
      <c r="V104" s="953" t="n"/>
    </row>
    <row r="105" ht="15" customHeight="1" s="546">
      <c r="C105" s="1055" t="inlineStr">
        <is>
          <t>LP Distributions</t>
        </is>
      </c>
      <c r="D105" s="1056" t="n"/>
      <c r="E105" s="1057" t="n"/>
      <c r="F105" s="961">
        <f>F$116+F$133+F$151+F$165</f>
        <v/>
      </c>
      <c r="G105" s="961">
        <f>G$116+G$133+G$151+G$165</f>
        <v/>
      </c>
      <c r="H105" s="961">
        <f>H$116+H$133+H$151+H$165</f>
        <v/>
      </c>
      <c r="I105" s="961">
        <f>I$116+I$133+I$151+I$165</f>
        <v/>
      </c>
      <c r="J105" s="961">
        <f>J$116+J$133+J$151+J$165</f>
        <v/>
      </c>
      <c r="K105" s="961">
        <f>K$116+K$133+K$151+K$165</f>
        <v/>
      </c>
      <c r="L105" s="961">
        <f>L$116+L$133+L$151+L$165</f>
        <v/>
      </c>
      <c r="M105" s="961">
        <f>M$116+M$133+M$151+M$165</f>
        <v/>
      </c>
      <c r="N105" s="961">
        <f>N$116+N$133+N$151+N$165</f>
        <v/>
      </c>
      <c r="O105" s="961">
        <f>O$116+O$133+O$151+O$165</f>
        <v/>
      </c>
      <c r="P105" s="961">
        <f>P$116+P$133+P$151+P$165</f>
        <v/>
      </c>
      <c r="S105" s="953" t="n"/>
      <c r="T105" s="953" t="n"/>
      <c r="U105" s="953" t="n"/>
      <c r="V105" s="953" t="n"/>
    </row>
    <row r="106" ht="15.75" customHeight="1" s="546">
      <c r="C106" s="1055" t="inlineStr">
        <is>
          <t>Contributions</t>
        </is>
      </c>
      <c r="D106" s="1056" t="n"/>
      <c r="E106" s="1057" t="n"/>
      <c r="F106" s="975">
        <f>-F93</f>
        <v/>
      </c>
      <c r="G106" s="975">
        <f>-G93</f>
        <v/>
      </c>
      <c r="H106" s="975">
        <f>-H93</f>
        <v/>
      </c>
      <c r="I106" s="975">
        <f>-I93</f>
        <v/>
      </c>
      <c r="J106" s="975">
        <f>-J93</f>
        <v/>
      </c>
      <c r="K106" s="975">
        <f>-K93</f>
        <v/>
      </c>
      <c r="L106" s="975">
        <f>-L93</f>
        <v/>
      </c>
      <c r="M106" s="975">
        <f>-M93</f>
        <v/>
      </c>
      <c r="N106" s="975">
        <f>-N93</f>
        <v/>
      </c>
      <c r="O106" s="975">
        <f>-O93</f>
        <v/>
      </c>
      <c r="P106" s="975">
        <f>-P93</f>
        <v/>
      </c>
      <c r="S106" s="953" t="n"/>
      <c r="T106" s="953" t="n"/>
      <c r="U106" s="953" t="n"/>
      <c r="V106" s="953" t="n"/>
    </row>
    <row r="107" ht="15.75" customHeight="1" s="546">
      <c r="C107" s="1055" t="inlineStr">
        <is>
          <t>Net Cash Flow</t>
        </is>
      </c>
      <c r="D107" s="1056" t="n"/>
      <c r="E107" s="1057" t="n"/>
      <c r="F107" s="979">
        <f>SUM(F105:F106)</f>
        <v/>
      </c>
      <c r="G107" s="979">
        <f>SUM(G105:G106)</f>
        <v/>
      </c>
      <c r="H107" s="979">
        <f>SUM(H105:H106)</f>
        <v/>
      </c>
      <c r="I107" s="979">
        <f>SUM(I105:I106)</f>
        <v/>
      </c>
      <c r="J107" s="979">
        <f>SUM(J105:J106)</f>
        <v/>
      </c>
      <c r="K107" s="979">
        <f>SUM(K105:K106)</f>
        <v/>
      </c>
      <c r="L107" s="979">
        <f>SUM(L105:L106)</f>
        <v/>
      </c>
      <c r="M107" s="979">
        <f>SUM(M105:M106)</f>
        <v/>
      </c>
      <c r="N107" s="979">
        <f>SUM(N105:N106)</f>
        <v/>
      </c>
      <c r="O107" s="979">
        <f>SUM(O105:O106)</f>
        <v/>
      </c>
      <c r="P107" s="979">
        <f>SUM(P105:P106)</f>
        <v/>
      </c>
      <c r="S107" s="953" t="n"/>
      <c r="T107" s="953" t="n"/>
      <c r="U107" s="953" t="n"/>
      <c r="V107" s="953" t="n"/>
    </row>
    <row r="108" ht="15" customHeight="1" s="546">
      <c r="C108" s="1002" t="inlineStr">
        <is>
          <t>Profit</t>
        </is>
      </c>
      <c r="D108" s="1058">
        <f>SUM(F107:P107)</f>
        <v/>
      </c>
      <c r="E108" s="1033" t="n"/>
      <c r="F108" s="1064" t="n"/>
      <c r="G108" s="1060" t="n"/>
      <c r="H108" s="1060" t="n"/>
      <c r="I108" s="1060" t="n"/>
      <c r="J108" s="1060" t="n"/>
      <c r="K108" s="1060" t="n"/>
      <c r="L108" s="1060" t="n"/>
      <c r="M108" s="979" t="n"/>
      <c r="N108" s="979" t="n"/>
      <c r="O108" s="979" t="n"/>
      <c r="P108" s="979" t="n"/>
      <c r="S108" s="953" t="n"/>
      <c r="T108" s="953" t="n"/>
      <c r="U108" s="953" t="n"/>
      <c r="V108" s="953" t="n"/>
    </row>
    <row r="109" ht="15" customHeight="1" s="546">
      <c r="C109" s="1035" t="inlineStr">
        <is>
          <t>IRR</t>
        </is>
      </c>
      <c r="D109" s="1059">
        <f>IRR(F107:P107)</f>
        <v/>
      </c>
      <c r="E109" s="1033" t="n"/>
      <c r="F109" s="1063" t="n"/>
      <c r="G109" s="1060" t="n"/>
      <c r="H109" s="1060" t="n"/>
      <c r="I109" s="1060" t="n"/>
      <c r="J109" s="1060" t="n"/>
      <c r="K109" s="1060" t="n"/>
      <c r="L109" s="1060" t="n"/>
      <c r="M109" s="979" t="n"/>
      <c r="N109" s="979" t="n"/>
      <c r="O109" s="979" t="n"/>
      <c r="P109" s="979" t="n"/>
      <c r="S109" s="953" t="n"/>
      <c r="T109" s="953" t="n"/>
      <c r="U109" s="953" t="n"/>
      <c r="V109" s="953" t="n"/>
    </row>
    <row r="110" ht="15.75" customHeight="1" s="546">
      <c r="C110" s="1008" t="inlineStr">
        <is>
          <t>EM</t>
        </is>
      </c>
      <c r="D110" s="1061">
        <f>D108/SUM($F$93:$P$93)+1</f>
        <v/>
      </c>
      <c r="E110" s="1033" t="n"/>
      <c r="F110" s="979" t="n"/>
      <c r="G110" s="979" t="n"/>
      <c r="H110" s="979" t="n"/>
      <c r="I110" s="979" t="n"/>
      <c r="J110" s="979" t="n"/>
      <c r="K110" s="979" t="n"/>
      <c r="L110" s="979" t="n"/>
      <c r="M110" s="979" t="n"/>
      <c r="N110" s="979" t="n"/>
      <c r="O110" s="979" t="n"/>
      <c r="P110" s="979" t="n"/>
      <c r="S110" s="953" t="n"/>
      <c r="T110" s="953" t="n"/>
      <c r="U110" s="953" t="n"/>
      <c r="V110" s="953" t="n"/>
    </row>
    <row r="111" ht="15" customHeight="1" s="546">
      <c r="C111" s="940" t="n"/>
      <c r="D111" s="1052" t="n"/>
      <c r="E111" s="1052" t="n"/>
      <c r="F111" s="979" t="n"/>
      <c r="G111" s="979" t="n"/>
      <c r="H111" s="979" t="n"/>
      <c r="I111" s="979" t="n"/>
      <c r="J111" s="979" t="n"/>
      <c r="K111" s="979" t="n"/>
      <c r="L111" s="979" t="n"/>
      <c r="M111" s="979" t="n"/>
      <c r="N111" s="979" t="n"/>
      <c r="O111" s="979" t="n"/>
      <c r="P111" s="979" t="n"/>
      <c r="S111" s="953" t="n"/>
      <c r="T111" s="953" t="n"/>
      <c r="U111" s="953" t="n"/>
      <c r="V111" s="953" t="n"/>
    </row>
    <row r="112" ht="15.75" customHeight="1" s="546">
      <c r="C112" s="1065" t="inlineStr">
        <is>
          <t xml:space="preserve">Hurdle 1 - Pref Return </t>
        </is>
      </c>
      <c r="D112" s="1066" t="n"/>
      <c r="E112" s="1066" t="n"/>
      <c r="F112" s="1067" t="n"/>
      <c r="G112" s="1067" t="n"/>
      <c r="H112" s="1067" t="n"/>
      <c r="I112" s="1067" t="n"/>
      <c r="J112" s="1067" t="n"/>
      <c r="K112" s="1067" t="n"/>
      <c r="L112" s="1067" t="n"/>
      <c r="M112" s="1067" t="n"/>
      <c r="N112" s="1067" t="n"/>
      <c r="O112" s="1067" t="n"/>
      <c r="P112" s="1067" t="n"/>
      <c r="S112" s="953" t="n"/>
      <c r="T112" s="953" t="n"/>
      <c r="U112" s="953" t="n"/>
      <c r="V112" s="953" t="n"/>
    </row>
    <row r="113" ht="15" customHeight="1" s="546">
      <c r="C113" s="1068" t="inlineStr">
        <is>
          <t>Beg. Bal</t>
        </is>
      </c>
      <c r="D113" s="1052" t="n"/>
      <c r="E113" s="1052" t="n"/>
      <c r="F113" s="1069" t="n">
        <v>0</v>
      </c>
      <c r="G113" s="961">
        <f>F117</f>
        <v/>
      </c>
      <c r="H113" s="961">
        <f>G117</f>
        <v/>
      </c>
      <c r="I113" s="961">
        <f>H117</f>
        <v/>
      </c>
      <c r="J113" s="961">
        <f>I117</f>
        <v/>
      </c>
      <c r="K113" s="961">
        <f>J117</f>
        <v/>
      </c>
      <c r="L113" s="961">
        <f>K117</f>
        <v/>
      </c>
      <c r="M113" s="961">
        <f>L117</f>
        <v/>
      </c>
      <c r="N113" s="961">
        <f>M117</f>
        <v/>
      </c>
      <c r="O113" s="961">
        <f>N117</f>
        <v/>
      </c>
      <c r="P113" s="961">
        <f>O117</f>
        <v/>
      </c>
      <c r="S113" s="953" t="n"/>
      <c r="T113" s="953" t="n"/>
      <c r="U113" s="953" t="n"/>
      <c r="V113" s="953" t="n"/>
    </row>
    <row r="114" ht="15" customHeight="1" s="546">
      <c r="C114" s="1068" t="inlineStr">
        <is>
          <t>Accrual</t>
        </is>
      </c>
      <c r="D114" s="1054">
        <f>Inputs!$T$20</f>
        <v/>
      </c>
      <c r="E114" s="1054" t="n"/>
      <c r="F114" s="961">
        <f>F113*$D$114</f>
        <v/>
      </c>
      <c r="G114" s="961">
        <f>G113*$D$114</f>
        <v/>
      </c>
      <c r="H114" s="961">
        <f>H113*$D$114</f>
        <v/>
      </c>
      <c r="I114" s="961">
        <f>I113*$D$114</f>
        <v/>
      </c>
      <c r="J114" s="961">
        <f>J113*$D$114</f>
        <v/>
      </c>
      <c r="K114" s="961">
        <f>K113*$D$114</f>
        <v/>
      </c>
      <c r="L114" s="961">
        <f>L113*$D$114</f>
        <v/>
      </c>
      <c r="M114" s="961">
        <f>M113*$D$114</f>
        <v/>
      </c>
      <c r="N114" s="961">
        <f>N113*$D$114</f>
        <v/>
      </c>
      <c r="O114" s="961">
        <f>O113*$D$114</f>
        <v/>
      </c>
      <c r="P114" s="961">
        <f>P113*$D$114</f>
        <v/>
      </c>
      <c r="S114" s="953" t="n"/>
      <c r="T114" s="953" t="n"/>
      <c r="U114" s="953" t="n"/>
      <c r="V114" s="953" t="n"/>
    </row>
    <row r="115" ht="15" customHeight="1" s="546">
      <c r="C115" s="1068" t="inlineStr">
        <is>
          <t>LP Contribution</t>
        </is>
      </c>
      <c r="D115" s="1054">
        <f>D93</f>
        <v/>
      </c>
      <c r="E115" s="1054" t="n"/>
      <c r="F115" s="961">
        <f>F93</f>
        <v/>
      </c>
      <c r="G115" s="961">
        <f>G93</f>
        <v/>
      </c>
      <c r="H115" s="961">
        <f>H93</f>
        <v/>
      </c>
      <c r="I115" s="961">
        <f>I93</f>
        <v/>
      </c>
      <c r="J115" s="961">
        <f>J93</f>
        <v/>
      </c>
      <c r="K115" s="961">
        <f>K93</f>
        <v/>
      </c>
      <c r="L115" s="961">
        <f>L93</f>
        <v/>
      </c>
      <c r="M115" s="961">
        <f>M93</f>
        <v/>
      </c>
      <c r="N115" s="961">
        <f>N93</f>
        <v/>
      </c>
      <c r="O115" s="961">
        <f>O93</f>
        <v/>
      </c>
      <c r="P115" s="961">
        <f>P93</f>
        <v/>
      </c>
      <c r="S115" s="953" t="n"/>
      <c r="T115" s="953" t="n"/>
      <c r="U115" s="953" t="n"/>
      <c r="V115" s="953" t="n"/>
    </row>
    <row r="116" ht="15.75" customHeight="1" s="546">
      <c r="C116" s="1068" t="inlineStr">
        <is>
          <t>LP Distributions</t>
        </is>
      </c>
      <c r="D116" s="1052" t="n"/>
      <c r="E116" s="1052" t="n"/>
      <c r="F116" s="975">
        <f>MIN(MAX(0,F91*$D$115),F113+F114)</f>
        <v/>
      </c>
      <c r="G116" s="975">
        <f>MIN(MAX(0,G91*$D$115),G113+G114)</f>
        <v/>
      </c>
      <c r="H116" s="975">
        <f>MIN(MAX(0,H91*$D$115),H113+H114)</f>
        <v/>
      </c>
      <c r="I116" s="975">
        <f>MIN(MAX(0,I91*$D$115),I113+I114)</f>
        <v/>
      </c>
      <c r="J116" s="975">
        <f>MIN(MAX(0,J91*$D$115),J113+J114)</f>
        <v/>
      </c>
      <c r="K116" s="975">
        <f>MIN(MAX(0,K91*$D$115),K113+K114)</f>
        <v/>
      </c>
      <c r="L116" s="975">
        <f>MIN(MAX(0,L91*$D$115),L113+L114)</f>
        <v/>
      </c>
      <c r="M116" s="975">
        <f>MIN(MAX(0,M91*$D$115),M113+M114)</f>
        <v/>
      </c>
      <c r="N116" s="975">
        <f>MIN(MAX(0,N91*$D$115),N113+N114)</f>
        <v/>
      </c>
      <c r="O116" s="975">
        <f>MIN(MAX(0,O91*$D$115),O113+O114)</f>
        <v/>
      </c>
      <c r="P116" s="975">
        <f>MIN(MAX(0,P91*$D$115),P113+P114)</f>
        <v/>
      </c>
      <c r="S116" s="953" t="n"/>
      <c r="T116" s="953" t="n"/>
      <c r="U116" s="953" t="n"/>
      <c r="V116" s="953" t="n"/>
    </row>
    <row r="117" ht="15" customHeight="1" s="546">
      <c r="C117" s="1068" t="inlineStr">
        <is>
          <t>End Bal.</t>
        </is>
      </c>
      <c r="D117" s="1052" t="n"/>
      <c r="E117" s="1052" t="n"/>
      <c r="F117" s="961">
        <f>F113+F114+F115-F116</f>
        <v/>
      </c>
      <c r="G117" s="961">
        <f>G113+G114+G115-G116</f>
        <v/>
      </c>
      <c r="H117" s="961">
        <f>H113+H114+H115-H116</f>
        <v/>
      </c>
      <c r="I117" s="961">
        <f>I113+I114+I115-I116</f>
        <v/>
      </c>
      <c r="J117" s="961">
        <f>J113+J114+J115-J116</f>
        <v/>
      </c>
      <c r="K117" s="961">
        <f>K113+K114+K115-K116</f>
        <v/>
      </c>
      <c r="L117" s="961">
        <f>L113+L114+L115-L116</f>
        <v/>
      </c>
      <c r="M117" s="961">
        <f>M113+M114+M115-M116</f>
        <v/>
      </c>
      <c r="N117" s="961">
        <f>N113+N114+N115-N116</f>
        <v/>
      </c>
      <c r="O117" s="961">
        <f>O113+O114+O115-O116</f>
        <v/>
      </c>
      <c r="P117" s="961">
        <f>P113+P114+P115-P116</f>
        <v/>
      </c>
      <c r="S117" s="953" t="n"/>
      <c r="T117" s="953" t="n"/>
      <c r="U117" s="953" t="n"/>
      <c r="V117" s="953" t="n"/>
    </row>
    <row r="118" ht="15" customHeight="1" s="546">
      <c r="C118" s="1068" t="inlineStr">
        <is>
          <t>LP IRR Check</t>
        </is>
      </c>
      <c r="D118" s="953">
        <f>IRR(F118:P118)</f>
        <v/>
      </c>
      <c r="E118" s="953" t="n"/>
      <c r="F118" s="961">
        <f>-F115+F116</f>
        <v/>
      </c>
      <c r="G118" s="961">
        <f>-G115+G116</f>
        <v/>
      </c>
      <c r="H118" s="961">
        <f>-H115+H116</f>
        <v/>
      </c>
      <c r="I118" s="961">
        <f>-I115+I116</f>
        <v/>
      </c>
      <c r="J118" s="961">
        <f>-J115+J116</f>
        <v/>
      </c>
      <c r="K118" s="961">
        <f>-K115+K116</f>
        <v/>
      </c>
      <c r="L118" s="961">
        <f>-L115+L116</f>
        <v/>
      </c>
      <c r="M118" s="961">
        <f>-M115+M116</f>
        <v/>
      </c>
      <c r="N118" s="961">
        <f>-N115+N116</f>
        <v/>
      </c>
      <c r="O118" s="961">
        <f>-O115+O116</f>
        <v/>
      </c>
      <c r="P118" s="961">
        <f>-P115+P116</f>
        <v/>
      </c>
      <c r="S118" s="953" t="n"/>
      <c r="T118" s="953" t="n"/>
      <c r="U118" s="953" t="n"/>
      <c r="V118" s="953" t="n"/>
    </row>
    <row r="119" ht="15" customHeight="1" s="546">
      <c r="C119" s="1068" t="n"/>
      <c r="D119" s="1052" t="n"/>
      <c r="E119" s="1052" t="n"/>
      <c r="S119" s="953" t="n"/>
      <c r="T119" s="953" t="n"/>
      <c r="U119" s="953" t="n"/>
      <c r="V119" s="953" t="n"/>
    </row>
    <row r="120" ht="15" customHeight="1" s="546">
      <c r="C120" s="1068" t="inlineStr">
        <is>
          <t xml:space="preserve">Contributions from Sponsor </t>
        </is>
      </c>
      <c r="D120" s="1054">
        <f>D92</f>
        <v/>
      </c>
      <c r="E120" s="1054" t="n"/>
      <c r="F120" s="961">
        <f>F92</f>
        <v/>
      </c>
      <c r="G120" s="961">
        <f>G92</f>
        <v/>
      </c>
      <c r="H120" s="961">
        <f>H92</f>
        <v/>
      </c>
      <c r="I120" s="961">
        <f>I92</f>
        <v/>
      </c>
      <c r="J120" s="961">
        <f>J92</f>
        <v/>
      </c>
      <c r="K120" s="961">
        <f>K92</f>
        <v/>
      </c>
      <c r="L120" s="961">
        <f>L92</f>
        <v/>
      </c>
      <c r="M120" s="961">
        <f>M92</f>
        <v/>
      </c>
      <c r="N120" s="961">
        <f>N92</f>
        <v/>
      </c>
      <c r="O120" s="961">
        <f>O92</f>
        <v/>
      </c>
      <c r="P120" s="961">
        <f>P92</f>
        <v/>
      </c>
      <c r="S120" s="953" t="n"/>
      <c r="T120" s="953" t="n"/>
      <c r="U120" s="953" t="n"/>
      <c r="V120" s="953" t="n"/>
    </row>
    <row r="121" ht="15" customHeight="1" s="546">
      <c r="C121" s="1068" t="inlineStr">
        <is>
          <t>Distributions to Sponsor</t>
        </is>
      </c>
      <c r="D121" s="1070" t="n"/>
      <c r="E121" s="1070" t="n"/>
      <c r="F121" s="961">
        <f>F116/$D$115*$D$120</f>
        <v/>
      </c>
      <c r="G121" s="961">
        <f>G116/$D$115*$D$120</f>
        <v/>
      </c>
      <c r="H121" s="961">
        <f>H116/$D$115*$D$120</f>
        <v/>
      </c>
      <c r="I121" s="961">
        <f>I116/$D$115*$D$120</f>
        <v/>
      </c>
      <c r="J121" s="961">
        <f>J116/$D$115*$D$120</f>
        <v/>
      </c>
      <c r="K121" s="961">
        <f>K116/$D$115*$D$120</f>
        <v/>
      </c>
      <c r="L121" s="961">
        <f>L116/$D$115*$D$120</f>
        <v/>
      </c>
      <c r="M121" s="961">
        <f>M116/$D$115*$D$120</f>
        <v/>
      </c>
      <c r="N121" s="961">
        <f>N116/$D$115*$D$120</f>
        <v/>
      </c>
      <c r="O121" s="961">
        <f>O116/$D$115*$D$120</f>
        <v/>
      </c>
      <c r="P121" s="961">
        <f>P116/$D$115*$D$120</f>
        <v/>
      </c>
      <c r="S121" s="953" t="n"/>
      <c r="T121" s="953" t="n"/>
      <c r="U121" s="953" t="n"/>
      <c r="V121" s="953" t="n"/>
    </row>
    <row r="122" ht="15" customHeight="1" s="546">
      <c r="C122" s="1068" t="inlineStr">
        <is>
          <t>Sponsor IRR Check</t>
        </is>
      </c>
      <c r="D122" s="953">
        <f>IRR(F122:P122)</f>
        <v/>
      </c>
      <c r="E122" s="953" t="n"/>
      <c r="F122" s="961">
        <f>-F120+F121</f>
        <v/>
      </c>
      <c r="G122" s="961">
        <f>-G120+G121</f>
        <v/>
      </c>
      <c r="H122" s="961">
        <f>-H120+H121</f>
        <v/>
      </c>
      <c r="I122" s="961">
        <f>-I120+I121</f>
        <v/>
      </c>
      <c r="J122" s="961">
        <f>-J120+J121</f>
        <v/>
      </c>
      <c r="K122" s="961">
        <f>-K120+K121</f>
        <v/>
      </c>
      <c r="L122" s="961">
        <f>-L120+L121</f>
        <v/>
      </c>
      <c r="M122" s="961">
        <f>-M120+M121</f>
        <v/>
      </c>
      <c r="N122" s="961">
        <f>-N120+N121</f>
        <v/>
      </c>
      <c r="O122" s="961">
        <f>-O120+O121</f>
        <v/>
      </c>
      <c r="P122" s="961">
        <f>-P120+P121</f>
        <v/>
      </c>
    </row>
    <row r="123" ht="15" customHeight="1" s="546">
      <c r="C123" s="1068" t="n"/>
    </row>
    <row r="124" ht="15" customHeight="1" s="546">
      <c r="C124" s="1068" t="inlineStr">
        <is>
          <t>Total Distributions</t>
        </is>
      </c>
      <c r="F124" s="961">
        <f>F116+F121</f>
        <v/>
      </c>
      <c r="G124" s="961">
        <f>G116+G121</f>
        <v/>
      </c>
      <c r="H124" s="961">
        <f>H116+H121</f>
        <v/>
      </c>
      <c r="I124" s="961">
        <f>I116+I121</f>
        <v/>
      </c>
      <c r="J124" s="961">
        <f>J116+J121</f>
        <v/>
      </c>
      <c r="K124" s="961">
        <f>K116+K121</f>
        <v/>
      </c>
      <c r="L124" s="961">
        <f>L116+L121</f>
        <v/>
      </c>
      <c r="M124" s="961">
        <f>M116+M121</f>
        <v/>
      </c>
      <c r="N124" s="961">
        <f>N116+N121</f>
        <v/>
      </c>
      <c r="O124" s="961">
        <f>O116+O121</f>
        <v/>
      </c>
      <c r="P124" s="961">
        <f>P116+P121</f>
        <v/>
      </c>
    </row>
    <row r="125" ht="15" customHeight="1" s="546">
      <c r="C125" s="1068" t="inlineStr">
        <is>
          <t>Cash Flow Remaining</t>
        </is>
      </c>
      <c r="F125" s="961">
        <f>MAX(F91,0)-F124</f>
        <v/>
      </c>
      <c r="G125" s="961">
        <f>MAX(G91,0)-G124</f>
        <v/>
      </c>
      <c r="H125" s="961">
        <f>MAX(H91,0)-H124</f>
        <v/>
      </c>
      <c r="I125" s="961">
        <f>MAX(I91,0)-I124</f>
        <v/>
      </c>
      <c r="J125" s="961">
        <f>MAX(J91,0)-J124</f>
        <v/>
      </c>
      <c r="K125" s="961">
        <f>MAX(K91,0)-K124</f>
        <v/>
      </c>
      <c r="L125" s="961">
        <f>MAX(L91,0)-L124</f>
        <v/>
      </c>
      <c r="M125" s="961">
        <f>MAX(M91,0)-M124</f>
        <v/>
      </c>
      <c r="N125" s="961">
        <f>MAX(N91,0)-N124</f>
        <v/>
      </c>
      <c r="O125" s="961">
        <f>MAX(O91,0)-O124</f>
        <v/>
      </c>
      <c r="P125" s="961">
        <f>MAX(P91,0)-P124</f>
        <v/>
      </c>
    </row>
    <row r="126" ht="15" customHeight="1" s="546">
      <c r="C126" s="1068" t="n"/>
      <c r="F126" s="961" t="n"/>
      <c r="G126" s="961" t="n"/>
      <c r="H126" s="961" t="n"/>
      <c r="I126" s="961" t="n"/>
      <c r="J126" s="961" t="n"/>
      <c r="K126" s="961" t="n"/>
      <c r="L126" s="961" t="n"/>
      <c r="M126" s="961" t="n"/>
      <c r="N126" s="961" t="n"/>
      <c r="O126" s="961" t="n"/>
      <c r="P126" s="961" t="n"/>
    </row>
    <row r="127" ht="15.75" customHeight="1" s="546">
      <c r="C127" s="1065" t="inlineStr">
        <is>
          <t>Hurdle 2</t>
        </is>
      </c>
      <c r="D127" s="1066" t="n"/>
      <c r="E127" s="1066" t="n"/>
      <c r="F127" s="1067" t="n"/>
      <c r="G127" s="1067" t="n"/>
      <c r="H127" s="1067" t="n"/>
      <c r="I127" s="1067" t="n"/>
      <c r="J127" s="1067" t="n"/>
      <c r="K127" s="1067" t="n"/>
      <c r="L127" s="1067" t="n"/>
      <c r="M127" s="1067" t="n"/>
      <c r="N127" s="1067" t="n"/>
      <c r="O127" s="1067" t="n"/>
      <c r="P127" s="1067" t="n"/>
    </row>
    <row r="128" ht="15" customHeight="1" s="546">
      <c r="C128" s="1068" t="n"/>
      <c r="F128" s="961" t="n"/>
      <c r="G128" s="961" t="n"/>
      <c r="H128" s="961" t="n"/>
      <c r="I128" s="961" t="n"/>
      <c r="J128" s="961" t="n"/>
      <c r="K128" s="961" t="n"/>
      <c r="L128" s="961" t="n"/>
      <c r="M128" s="961" t="n"/>
      <c r="N128" s="961" t="n"/>
      <c r="O128" s="961" t="n"/>
      <c r="P128" s="961" t="n"/>
    </row>
    <row r="129" ht="15" customHeight="1" s="546">
      <c r="C129" s="1068" t="inlineStr">
        <is>
          <t>Beg. Bal</t>
        </is>
      </c>
      <c r="D129" s="1052" t="n"/>
      <c r="E129" s="1052" t="n"/>
      <c r="F129" s="1069" t="n">
        <v>0</v>
      </c>
      <c r="G129" s="961">
        <f>F134</f>
        <v/>
      </c>
      <c r="H129" s="961">
        <f>G134</f>
        <v/>
      </c>
      <c r="I129" s="961">
        <f>H134</f>
        <v/>
      </c>
      <c r="J129" s="961">
        <f>I134</f>
        <v/>
      </c>
      <c r="K129" s="961">
        <f>J134</f>
        <v/>
      </c>
      <c r="L129" s="961">
        <f>K134</f>
        <v/>
      </c>
      <c r="M129" s="961">
        <f>L134</f>
        <v/>
      </c>
      <c r="N129" s="961">
        <f>M134</f>
        <v/>
      </c>
      <c r="O129" s="961">
        <f>N134</f>
        <v/>
      </c>
      <c r="P129" s="961">
        <f>O134</f>
        <v/>
      </c>
    </row>
    <row r="130" ht="15" customHeight="1" s="546">
      <c r="C130" s="1068" t="inlineStr">
        <is>
          <t>Accrual</t>
        </is>
      </c>
      <c r="D130" s="1054">
        <f>Inputs!$T$21</f>
        <v/>
      </c>
      <c r="E130" s="1054" t="n"/>
      <c r="F130" s="961">
        <f>F129*$D$130</f>
        <v/>
      </c>
      <c r="G130" s="961">
        <f>G129*$D$130</f>
        <v/>
      </c>
      <c r="H130" s="961">
        <f>H129*$D$130</f>
        <v/>
      </c>
      <c r="I130" s="961">
        <f>I129*$D$130</f>
        <v/>
      </c>
      <c r="J130" s="961">
        <f>J129*$D$130</f>
        <v/>
      </c>
      <c r="K130" s="961">
        <f>K129*$D$130</f>
        <v/>
      </c>
      <c r="L130" s="961">
        <f>L129*$D$130</f>
        <v/>
      </c>
      <c r="M130" s="961">
        <f>M129*$D$130</f>
        <v/>
      </c>
      <c r="N130" s="961">
        <f>N129*$D$130</f>
        <v/>
      </c>
      <c r="O130" s="961">
        <f>O129*$D$130</f>
        <v/>
      </c>
      <c r="P130" s="961">
        <f>P129*$D$130</f>
        <v/>
      </c>
    </row>
    <row r="131" ht="15" customHeight="1" s="546">
      <c r="C131" s="1068" t="inlineStr">
        <is>
          <t>LP Contribution</t>
        </is>
      </c>
      <c r="D131" s="1054">
        <f>Inputs!$W$21</f>
        <v/>
      </c>
      <c r="E131" s="1054" t="n"/>
      <c r="F131" s="961">
        <f>F115</f>
        <v/>
      </c>
      <c r="G131" s="961">
        <f>G115</f>
        <v/>
      </c>
      <c r="H131" s="961">
        <f>H115</f>
        <v/>
      </c>
      <c r="I131" s="961">
        <f>I115</f>
        <v/>
      </c>
      <c r="J131" s="961">
        <f>J115</f>
        <v/>
      </c>
      <c r="K131" s="961">
        <f>K115</f>
        <v/>
      </c>
      <c r="L131" s="961">
        <f>L115</f>
        <v/>
      </c>
      <c r="M131" s="961">
        <f>M115</f>
        <v/>
      </c>
      <c r="N131" s="961">
        <f>N115</f>
        <v/>
      </c>
      <c r="O131" s="961">
        <f>O115</f>
        <v/>
      </c>
      <c r="P131" s="961">
        <f>P115</f>
        <v/>
      </c>
    </row>
    <row r="132" ht="15" customHeight="1" s="546">
      <c r="C132" s="1068" t="inlineStr">
        <is>
          <t>Prior Distributions</t>
        </is>
      </c>
      <c r="D132" s="1070" t="n"/>
      <c r="E132" s="1070" t="n"/>
      <c r="F132" s="961">
        <f>F116</f>
        <v/>
      </c>
      <c r="G132" s="961">
        <f>G116</f>
        <v/>
      </c>
      <c r="H132" s="961">
        <f>H116</f>
        <v/>
      </c>
      <c r="I132" s="961">
        <f>I116</f>
        <v/>
      </c>
      <c r="J132" s="961">
        <f>J116</f>
        <v/>
      </c>
      <c r="K132" s="961">
        <f>K116</f>
        <v/>
      </c>
      <c r="L132" s="961">
        <f>L116</f>
        <v/>
      </c>
      <c r="M132" s="961">
        <f>M116</f>
        <v/>
      </c>
      <c r="N132" s="961">
        <f>N116</f>
        <v/>
      </c>
      <c r="O132" s="961">
        <f>O116</f>
        <v/>
      </c>
      <c r="P132" s="961">
        <f>P116</f>
        <v/>
      </c>
    </row>
    <row r="133" ht="15.75" customHeight="1" s="546">
      <c r="C133" s="1068" t="inlineStr">
        <is>
          <t>LP Distributions</t>
        </is>
      </c>
      <c r="D133" s="1052" t="n"/>
      <c r="E133" s="1052" t="n"/>
      <c r="F133" s="975">
        <f>MIN(MAX(0,F125*$D$131),F129+F130-F132)</f>
        <v/>
      </c>
      <c r="G133" s="975">
        <f>MIN(MAX(0,G125*$D$131),G129+G130-G132)</f>
        <v/>
      </c>
      <c r="H133" s="975">
        <f>MIN(MAX(0,H125*$D$131),H129+H130-H132)</f>
        <v/>
      </c>
      <c r="I133" s="975">
        <f>MIN(MAX(0,I125*$D$131),I129+I130-I132)</f>
        <v/>
      </c>
      <c r="J133" s="975">
        <f>MIN(MAX(0,J125*$D$131),J129+J130-J132)</f>
        <v/>
      </c>
      <c r="K133" s="975">
        <f>MIN(MAX(0,K125*$D$131),K129+K130-K132)</f>
        <v/>
      </c>
      <c r="L133" s="975">
        <f>MIN(MAX(0,L125*$D$131),L129+L130-L132)</f>
        <v/>
      </c>
      <c r="M133" s="975">
        <f>MIN(MAX(0,M125*$D$131),M129+M130-M132)</f>
        <v/>
      </c>
      <c r="N133" s="975">
        <f>MIN(MAX(0,N125*$D$131),N129+N130-N132)</f>
        <v/>
      </c>
      <c r="O133" s="975">
        <f>MIN(MAX(0,O125*$D$131),O129+O130-O132)</f>
        <v/>
      </c>
      <c r="P133" s="975">
        <f>MIN(MAX(0,P125*$D$131),P129+P130-P132)</f>
        <v/>
      </c>
    </row>
    <row r="134" ht="15" customHeight="1" s="546">
      <c r="C134" s="1068" t="inlineStr">
        <is>
          <t>End Bal.</t>
        </is>
      </c>
      <c r="D134" s="1052" t="n"/>
      <c r="E134" s="1052" t="n"/>
      <c r="F134" s="961">
        <f>F129+F130+F131-F132-F133</f>
        <v/>
      </c>
      <c r="G134" s="961">
        <f>G129+G130+G131-G132-G133</f>
        <v/>
      </c>
      <c r="H134" s="961">
        <f>H129+H130+H131-H132-H133</f>
        <v/>
      </c>
      <c r="I134" s="961">
        <f>I129+I130+I131-I132-I133</f>
        <v/>
      </c>
      <c r="J134" s="961">
        <f>J129+J130+J131-J132-J133</f>
        <v/>
      </c>
      <c r="K134" s="961">
        <f>K129+K130+K131-K132-K133</f>
        <v/>
      </c>
      <c r="L134" s="961">
        <f>L129+L130+L131-L132-L133</f>
        <v/>
      </c>
      <c r="M134" s="961">
        <f>M129+M130+M131-M132-M133</f>
        <v/>
      </c>
      <c r="N134" s="961">
        <f>N129+N130+N131-N132-N133</f>
        <v/>
      </c>
      <c r="O134" s="961">
        <f>O129+O130+O131-O132-O133</f>
        <v/>
      </c>
      <c r="P134" s="961">
        <f>P129+P130+P131-P132-P133</f>
        <v/>
      </c>
    </row>
    <row r="135" ht="15" customHeight="1" s="546">
      <c r="C135" s="1068" t="inlineStr">
        <is>
          <t>LP IRR Check</t>
        </is>
      </c>
      <c r="D135" s="953">
        <f>IRR(F135:P135)</f>
        <v/>
      </c>
      <c r="E135" s="953" t="n"/>
      <c r="F135" s="961">
        <f>-F131+F132+F133</f>
        <v/>
      </c>
      <c r="G135" s="961">
        <f>-G131+G132+G133</f>
        <v/>
      </c>
      <c r="H135" s="961">
        <f>-H131+H132+H133</f>
        <v/>
      </c>
      <c r="I135" s="961">
        <f>-I131+I132+I133</f>
        <v/>
      </c>
      <c r="J135" s="961">
        <f>-J131+J132+J133</f>
        <v/>
      </c>
      <c r="K135" s="961">
        <f>-K131+K132+K133</f>
        <v/>
      </c>
      <c r="L135" s="961">
        <f>-L131+L132+L133</f>
        <v/>
      </c>
      <c r="M135" s="961">
        <f>-M131+M132+M133</f>
        <v/>
      </c>
      <c r="N135" s="961">
        <f>-N131+N132+N133</f>
        <v/>
      </c>
      <c r="O135" s="961">
        <f>-O131+O132+O133</f>
        <v/>
      </c>
      <c r="P135" s="961">
        <f>-P131+P132+P133</f>
        <v/>
      </c>
    </row>
    <row r="136" ht="15" customHeight="1" s="546">
      <c r="C136" s="1068" t="n"/>
      <c r="D136" s="1052" t="n"/>
      <c r="E136" s="1052" t="n"/>
    </row>
    <row r="137" ht="15" customHeight="1" s="546">
      <c r="C137" s="1068" t="inlineStr">
        <is>
          <t xml:space="preserve">Contributions from Sponsor </t>
        </is>
      </c>
      <c r="D137" s="1054">
        <f>Inputs!$V$21</f>
        <v/>
      </c>
      <c r="E137" s="1054" t="n"/>
      <c r="F137" s="961">
        <f>F120</f>
        <v/>
      </c>
      <c r="G137" s="961">
        <f>G120</f>
        <v/>
      </c>
      <c r="H137" s="961">
        <f>H120</f>
        <v/>
      </c>
      <c r="I137" s="961">
        <f>I120</f>
        <v/>
      </c>
      <c r="J137" s="961">
        <f>J120</f>
        <v/>
      </c>
      <c r="K137" s="961">
        <f>K120</f>
        <v/>
      </c>
      <c r="L137" s="961">
        <f>L120</f>
        <v/>
      </c>
      <c r="M137" s="961">
        <f>M120</f>
        <v/>
      </c>
      <c r="N137" s="961">
        <f>N120</f>
        <v/>
      </c>
      <c r="O137" s="961">
        <f>O120</f>
        <v/>
      </c>
      <c r="P137" s="961">
        <f>P120</f>
        <v/>
      </c>
    </row>
    <row r="138" ht="15" customHeight="1" s="546">
      <c r="C138" s="1068" t="inlineStr">
        <is>
          <t>Prior Distributions</t>
        </is>
      </c>
      <c r="D138" s="1070" t="n"/>
      <c r="E138" s="1070" t="n"/>
      <c r="F138" s="961">
        <f>F121</f>
        <v/>
      </c>
      <c r="G138" s="961">
        <f>G121</f>
        <v/>
      </c>
      <c r="H138" s="961">
        <f>H121</f>
        <v/>
      </c>
      <c r="I138" s="961">
        <f>I121</f>
        <v/>
      </c>
      <c r="J138" s="961">
        <f>J121</f>
        <v/>
      </c>
      <c r="K138" s="961">
        <f>K121</f>
        <v/>
      </c>
      <c r="L138" s="961">
        <f>L121</f>
        <v/>
      </c>
      <c r="M138" s="961">
        <f>M121</f>
        <v/>
      </c>
      <c r="N138" s="961">
        <f>N121</f>
        <v/>
      </c>
      <c r="O138" s="961">
        <f>O121</f>
        <v/>
      </c>
      <c r="P138" s="961">
        <f>P121</f>
        <v/>
      </c>
    </row>
    <row r="139" ht="15.75" customHeight="1" s="546">
      <c r="C139" s="1068" t="inlineStr">
        <is>
          <t>Distributions to Sponsor</t>
        </is>
      </c>
      <c r="D139" s="1070" t="n"/>
      <c r="E139" s="1070" t="n"/>
      <c r="F139" s="975">
        <f>F133/$D$131*$D$137</f>
        <v/>
      </c>
      <c r="G139" s="975">
        <f>G133/$D$131*$D$137</f>
        <v/>
      </c>
      <c r="H139" s="975">
        <f>H133/$D$131*$D$137</f>
        <v/>
      </c>
      <c r="I139" s="975">
        <f>I133/$D$131*$D$137</f>
        <v/>
      </c>
      <c r="J139" s="975">
        <f>J133/$D$131*$D$137</f>
        <v/>
      </c>
      <c r="K139" s="975">
        <f>K133/$D$131*$D$137</f>
        <v/>
      </c>
      <c r="L139" s="975">
        <f>L133/$D$131*$D$137</f>
        <v/>
      </c>
      <c r="M139" s="975">
        <f>M133/$D$131*$D$137</f>
        <v/>
      </c>
      <c r="N139" s="975">
        <f>N133/$D$131*$D$137</f>
        <v/>
      </c>
      <c r="O139" s="975">
        <f>O133/$D$131*$D$137</f>
        <v/>
      </c>
      <c r="P139" s="975">
        <f>P133/$D$131*$D$137</f>
        <v/>
      </c>
    </row>
    <row r="140" ht="15" customHeight="1" s="546">
      <c r="C140" s="1068" t="inlineStr">
        <is>
          <t>Sponsor IRR Check</t>
        </is>
      </c>
      <c r="D140" s="953">
        <f>IRR(F140:P140)</f>
        <v/>
      </c>
      <c r="E140" s="953" t="n"/>
      <c r="F140" s="961">
        <f>-F137+F138+F139</f>
        <v/>
      </c>
      <c r="G140" s="961">
        <f>-G137+G138+G139</f>
        <v/>
      </c>
      <c r="H140" s="961">
        <f>-H137+H138+H139</f>
        <v/>
      </c>
      <c r="I140" s="961">
        <f>-I137+I138+I139</f>
        <v/>
      </c>
      <c r="J140" s="961">
        <f>-J137+J138+J139</f>
        <v/>
      </c>
      <c r="K140" s="961">
        <f>-K137+K138+K139</f>
        <v/>
      </c>
      <c r="L140" s="961">
        <f>-L137+L138+L139</f>
        <v/>
      </c>
      <c r="M140" s="961">
        <f>-M137+M138+M139</f>
        <v/>
      </c>
      <c r="N140" s="961">
        <f>-N137+N138+N139</f>
        <v/>
      </c>
      <c r="O140" s="961">
        <f>-O137+O138+O139</f>
        <v/>
      </c>
      <c r="P140" s="961">
        <f>-P137+P138+P139</f>
        <v/>
      </c>
    </row>
    <row r="141" ht="15" customHeight="1" s="546">
      <c r="C141" s="1068" t="n"/>
    </row>
    <row r="142" ht="15" customHeight="1" s="546">
      <c r="C142" s="1068" t="inlineStr">
        <is>
          <t>Total Distributions</t>
        </is>
      </c>
      <c r="F142" s="961">
        <f>F133+F139</f>
        <v/>
      </c>
      <c r="G142" s="961">
        <f>G133+G139</f>
        <v/>
      </c>
      <c r="H142" s="961">
        <f>H133+H139</f>
        <v/>
      </c>
      <c r="I142" s="961">
        <f>I133+I139</f>
        <v/>
      </c>
      <c r="J142" s="961">
        <f>J133+J139</f>
        <v/>
      </c>
      <c r="K142" s="961">
        <f>K133+K139</f>
        <v/>
      </c>
      <c r="L142" s="961">
        <f>L133+L139</f>
        <v/>
      </c>
      <c r="M142" s="961">
        <f>M133+M139</f>
        <v/>
      </c>
      <c r="N142" s="961">
        <f>N133+N139</f>
        <v/>
      </c>
      <c r="O142" s="961">
        <f>O133+O139</f>
        <v/>
      </c>
      <c r="P142" s="961">
        <f>P133+P139</f>
        <v/>
      </c>
    </row>
    <row r="143" ht="15" customHeight="1" s="546">
      <c r="C143" s="1068" t="inlineStr">
        <is>
          <t>Cash Flow Remaining</t>
        </is>
      </c>
      <c r="F143" s="961">
        <f>MAX(F125,0)-F142</f>
        <v/>
      </c>
      <c r="G143" s="961">
        <f>MAX(G125,0)-G142</f>
        <v/>
      </c>
      <c r="H143" s="961">
        <f>MAX(H125,0)-H142</f>
        <v/>
      </c>
      <c r="I143" s="961">
        <f>MAX(I125,0)-I142</f>
        <v/>
      </c>
      <c r="J143" s="961">
        <f>MAX(J125,0)-J142</f>
        <v/>
      </c>
      <c r="K143" s="961">
        <f>MAX(K125,0)-K142</f>
        <v/>
      </c>
      <c r="L143" s="961">
        <f>MAX(L125,0)-L142</f>
        <v/>
      </c>
      <c r="M143" s="961">
        <f>MAX(M125,0)-M142</f>
        <v/>
      </c>
      <c r="N143" s="961">
        <f>MAX(N125,0)-N142</f>
        <v/>
      </c>
      <c r="O143" s="961">
        <f>MAX(O125,0)-O142</f>
        <v/>
      </c>
      <c r="P143" s="961">
        <f>MAX(P125,0)-P142</f>
        <v/>
      </c>
      <c r="T143" s="1071" t="n"/>
      <c r="U143" s="1071" t="n"/>
    </row>
    <row r="145" ht="15.75" customHeight="1" s="546">
      <c r="C145" s="1065" t="inlineStr">
        <is>
          <t>Hurdle 3</t>
        </is>
      </c>
      <c r="D145" s="1066" t="n"/>
      <c r="E145" s="1066" t="n"/>
      <c r="F145" s="1067" t="n"/>
      <c r="G145" s="1067" t="n"/>
      <c r="H145" s="1067" t="n"/>
      <c r="I145" s="1067" t="n"/>
      <c r="J145" s="1067" t="n"/>
      <c r="K145" s="1067" t="n"/>
      <c r="L145" s="1067" t="n"/>
      <c r="M145" s="1067" t="n"/>
      <c r="N145" s="1067" t="n"/>
      <c r="O145" s="1067" t="n"/>
      <c r="P145" s="1067" t="n"/>
    </row>
    <row r="146" ht="15" customHeight="1" s="546">
      <c r="C146" s="1068" t="n"/>
      <c r="F146" s="961" t="n"/>
      <c r="G146" s="961" t="n"/>
      <c r="H146" s="961" t="n"/>
      <c r="I146" s="961" t="n"/>
      <c r="J146" s="961" t="n"/>
      <c r="K146" s="961" t="n"/>
      <c r="L146" s="961" t="n"/>
      <c r="M146" s="961" t="n"/>
      <c r="N146" s="961" t="n"/>
      <c r="O146" s="961" t="n"/>
      <c r="P146" s="961" t="n"/>
    </row>
    <row r="147" ht="15" customHeight="1" s="546">
      <c r="C147" s="1068" t="inlineStr">
        <is>
          <t>Beg. Bal</t>
        </is>
      </c>
      <c r="D147" s="1052" t="n"/>
      <c r="E147" s="1052" t="n"/>
      <c r="F147" s="1069" t="n">
        <v>0</v>
      </c>
      <c r="G147" s="961">
        <f>F152</f>
        <v/>
      </c>
      <c r="H147" s="961">
        <f>G152</f>
        <v/>
      </c>
      <c r="I147" s="961">
        <f>H152</f>
        <v/>
      </c>
      <c r="J147" s="961">
        <f>I152</f>
        <v/>
      </c>
      <c r="K147" s="961">
        <f>J152</f>
        <v/>
      </c>
      <c r="L147" s="961">
        <f>K152</f>
        <v/>
      </c>
      <c r="M147" s="961">
        <f>L152</f>
        <v/>
      </c>
      <c r="N147" s="961">
        <f>M152</f>
        <v/>
      </c>
      <c r="O147" s="961">
        <f>N152</f>
        <v/>
      </c>
      <c r="P147" s="961">
        <f>O152</f>
        <v/>
      </c>
    </row>
    <row r="148" ht="15" customHeight="1" s="546">
      <c r="C148" s="1068" t="inlineStr">
        <is>
          <t>Accrual</t>
        </is>
      </c>
      <c r="D148" s="1054">
        <f>Inputs!$T$22</f>
        <v/>
      </c>
      <c r="E148" s="1054" t="n"/>
      <c r="F148" s="961">
        <f>F147*$D$148</f>
        <v/>
      </c>
      <c r="G148" s="961">
        <f>G147*$D$148</f>
        <v/>
      </c>
      <c r="H148" s="961">
        <f>H147*$D$148</f>
        <v/>
      </c>
      <c r="I148" s="961">
        <f>I147*$D$148</f>
        <v/>
      </c>
      <c r="J148" s="961">
        <f>J147*$D$148</f>
        <v/>
      </c>
      <c r="K148" s="961">
        <f>K147*$D$148</f>
        <v/>
      </c>
      <c r="L148" s="961">
        <f>L147*$D$148</f>
        <v/>
      </c>
      <c r="M148" s="961">
        <f>M147*$D$148</f>
        <v/>
      </c>
      <c r="N148" s="961">
        <f>N147*$D$148</f>
        <v/>
      </c>
      <c r="O148" s="961">
        <f>O147*$D$148</f>
        <v/>
      </c>
      <c r="P148" s="961">
        <f>P147*$D$148</f>
        <v/>
      </c>
    </row>
    <row r="149" ht="15" customHeight="1" s="546">
      <c r="C149" s="1068" t="inlineStr">
        <is>
          <t>LP Contribution</t>
        </is>
      </c>
      <c r="D149" s="1054">
        <f>Inputs!$W$22</f>
        <v/>
      </c>
      <c r="E149" s="1054" t="n"/>
      <c r="F149" s="961">
        <f>F131</f>
        <v/>
      </c>
      <c r="G149" s="961">
        <f>G131</f>
        <v/>
      </c>
      <c r="H149" s="961">
        <f>H131</f>
        <v/>
      </c>
      <c r="I149" s="961">
        <f>I131</f>
        <v/>
      </c>
      <c r="J149" s="961">
        <f>J131</f>
        <v/>
      </c>
      <c r="K149" s="961">
        <f>K131</f>
        <v/>
      </c>
      <c r="L149" s="961">
        <f>L131</f>
        <v/>
      </c>
      <c r="M149" s="961">
        <f>M131</f>
        <v/>
      </c>
      <c r="N149" s="961">
        <f>N131</f>
        <v/>
      </c>
      <c r="O149" s="961">
        <f>O131</f>
        <v/>
      </c>
      <c r="P149" s="961">
        <f>P131</f>
        <v/>
      </c>
    </row>
    <row r="150" ht="15" customHeight="1" s="546">
      <c r="C150" s="1068" t="inlineStr">
        <is>
          <t>Prior Distributions</t>
        </is>
      </c>
      <c r="D150" s="1070" t="n"/>
      <c r="E150" s="1070" t="n"/>
      <c r="F150" s="961">
        <f>F$132+F$133</f>
        <v/>
      </c>
      <c r="G150" s="961">
        <f>G$132+G$133</f>
        <v/>
      </c>
      <c r="H150" s="961">
        <f>H$132+H$133</f>
        <v/>
      </c>
      <c r="I150" s="961">
        <f>I$132+I$133</f>
        <v/>
      </c>
      <c r="J150" s="961">
        <f>J$132+J$133</f>
        <v/>
      </c>
      <c r="K150" s="961">
        <f>K$132+K$133</f>
        <v/>
      </c>
      <c r="L150" s="961">
        <f>L$132+L$133</f>
        <v/>
      </c>
      <c r="M150" s="961">
        <f>M$132+M$133</f>
        <v/>
      </c>
      <c r="N150" s="961">
        <f>N$132+N$133</f>
        <v/>
      </c>
      <c r="O150" s="961">
        <f>O$132+O$133</f>
        <v/>
      </c>
      <c r="P150" s="961">
        <f>P$132+P$133</f>
        <v/>
      </c>
    </row>
    <row r="151" ht="15.75" customHeight="1" s="546">
      <c r="C151" s="1068" t="inlineStr">
        <is>
          <t>LP Distributions</t>
        </is>
      </c>
      <c r="D151" s="1052" t="n"/>
      <c r="E151" s="1052" t="n"/>
      <c r="F151" s="975">
        <f>MIN(MAX(0,F143*$D$149),F147+F148-F150)</f>
        <v/>
      </c>
      <c r="G151" s="975">
        <f>MIN(MAX(0,G143*$D$149),G147+G148-G150)</f>
        <v/>
      </c>
      <c r="H151" s="975">
        <f>MIN(MAX(0,H143*$D$149),H147+H148-H150)</f>
        <v/>
      </c>
      <c r="I151" s="975">
        <f>MIN(MAX(0,I143*$D$149),I147+I148-I150)</f>
        <v/>
      </c>
      <c r="J151" s="975">
        <f>MIN(MAX(0,J143*$D$149),J147+J148-J150)</f>
        <v/>
      </c>
      <c r="K151" s="975">
        <f>MIN(MAX(0,K143*$D$149),K147+K148-K150)</f>
        <v/>
      </c>
      <c r="L151" s="975">
        <f>MIN(MAX(0,L143*$D$149),L147+L148-L150)</f>
        <v/>
      </c>
      <c r="M151" s="975">
        <f>MIN(MAX(0,M143*$D$149),M147+M148-M150)</f>
        <v/>
      </c>
      <c r="N151" s="975">
        <f>MIN(MAX(0,N143*$D$149),N147+N148-N150)</f>
        <v/>
      </c>
      <c r="O151" s="975">
        <f>MIN(MAX(0,O143*$D$149),O147+O148-O150)</f>
        <v/>
      </c>
      <c r="P151" s="975">
        <f>MIN(MAX(0,P143*$D$149),P147+P148-P150)</f>
        <v/>
      </c>
    </row>
    <row r="152" ht="15" customHeight="1" s="546">
      <c r="C152" s="1068" t="inlineStr">
        <is>
          <t>End Bal.</t>
        </is>
      </c>
      <c r="D152" s="1052" t="n"/>
      <c r="E152" s="1052" t="n"/>
      <c r="F152" s="961">
        <f>F147+F148+F149-F150-F151</f>
        <v/>
      </c>
      <c r="G152" s="961">
        <f>G147+G148+G149-G150-G151</f>
        <v/>
      </c>
      <c r="H152" s="961">
        <f>H147+H148+H149-H150-H151</f>
        <v/>
      </c>
      <c r="I152" s="961">
        <f>I147+I148+I149-I150-I151</f>
        <v/>
      </c>
      <c r="J152" s="961">
        <f>J147+J148+J149-J150-J151</f>
        <v/>
      </c>
      <c r="K152" s="961">
        <f>K147+K148+K149-K150-K151</f>
        <v/>
      </c>
      <c r="L152" s="961">
        <f>L147+L148+L149-L150-L151</f>
        <v/>
      </c>
      <c r="M152" s="961">
        <f>M147+M148+M149-M150-M151</f>
        <v/>
      </c>
      <c r="N152" s="961">
        <f>N147+N148+N149-N150-N151</f>
        <v/>
      </c>
      <c r="O152" s="961">
        <f>O147+O148+O149-O150-O151</f>
        <v/>
      </c>
      <c r="P152" s="961">
        <f>P147+P148+P149-P150-P151</f>
        <v/>
      </c>
    </row>
    <row r="153" ht="15" customHeight="1" s="546">
      <c r="C153" s="1068" t="inlineStr">
        <is>
          <t>LP IRR Check</t>
        </is>
      </c>
      <c r="D153" s="953">
        <f>IRR(F153:P153)</f>
        <v/>
      </c>
      <c r="E153" s="953" t="n"/>
      <c r="F153" s="961">
        <f>-F149+F150+F151</f>
        <v/>
      </c>
      <c r="G153" s="961">
        <f>-G149+G150+G151</f>
        <v/>
      </c>
      <c r="H153" s="961">
        <f>-H149+H150+H151</f>
        <v/>
      </c>
      <c r="I153" s="961">
        <f>-I149+I150+I151</f>
        <v/>
      </c>
      <c r="J153" s="961">
        <f>-J149+J150+J151</f>
        <v/>
      </c>
      <c r="K153" s="961">
        <f>-K149+K150+K151</f>
        <v/>
      </c>
      <c r="L153" s="961">
        <f>-L149+L150+L151</f>
        <v/>
      </c>
      <c r="M153" s="961">
        <f>-M149+M150+M151</f>
        <v/>
      </c>
      <c r="N153" s="961">
        <f>-N149+N150+N151</f>
        <v/>
      </c>
      <c r="O153" s="961">
        <f>-O149+O150+O151</f>
        <v/>
      </c>
      <c r="P153" s="961">
        <f>-P149+P150+P151</f>
        <v/>
      </c>
    </row>
    <row r="154" ht="15" customHeight="1" s="546">
      <c r="C154" s="1068" t="n"/>
      <c r="D154" s="1052" t="n"/>
      <c r="E154" s="1052" t="n"/>
    </row>
    <row r="155" ht="15" customHeight="1" s="546">
      <c r="C155" s="1068" t="inlineStr">
        <is>
          <t xml:space="preserve">Contributions from Sponsor </t>
        </is>
      </c>
      <c r="D155" s="1054">
        <f>Inputs!$V$22</f>
        <v/>
      </c>
      <c r="E155" s="1054" t="n"/>
      <c r="F155" s="961">
        <f>F$137</f>
        <v/>
      </c>
      <c r="G155" s="961">
        <f>G$137</f>
        <v/>
      </c>
      <c r="H155" s="961">
        <f>H$137</f>
        <v/>
      </c>
      <c r="I155" s="961">
        <f>I$137</f>
        <v/>
      </c>
      <c r="J155" s="961">
        <f>J$137</f>
        <v/>
      </c>
      <c r="K155" s="961">
        <f>K$137</f>
        <v/>
      </c>
      <c r="L155" s="961">
        <f>L$137</f>
        <v/>
      </c>
      <c r="M155" s="961">
        <f>M$137</f>
        <v/>
      </c>
      <c r="N155" s="961">
        <f>N$137</f>
        <v/>
      </c>
      <c r="O155" s="961">
        <f>O$137</f>
        <v/>
      </c>
      <c r="P155" s="961">
        <f>P$137</f>
        <v/>
      </c>
    </row>
    <row r="156" ht="15" customHeight="1" s="546">
      <c r="C156" s="1068" t="inlineStr">
        <is>
          <t>Prior Distributions</t>
        </is>
      </c>
      <c r="D156" s="1070" t="n"/>
      <c r="E156" s="1070" t="n"/>
      <c r="F156" s="961">
        <f>F139+F121</f>
        <v/>
      </c>
      <c r="G156" s="961">
        <f>G139+G121</f>
        <v/>
      </c>
      <c r="H156" s="961">
        <f>H139+H121</f>
        <v/>
      </c>
      <c r="I156" s="961">
        <f>I139+I121</f>
        <v/>
      </c>
      <c r="J156" s="961">
        <f>J139+J121</f>
        <v/>
      </c>
      <c r="K156" s="961">
        <f>K139+K121</f>
        <v/>
      </c>
      <c r="L156" s="961">
        <f>L139+L121</f>
        <v/>
      </c>
      <c r="M156" s="961">
        <f>M139+M121</f>
        <v/>
      </c>
      <c r="N156" s="961">
        <f>N139+N121</f>
        <v/>
      </c>
      <c r="O156" s="961">
        <f>O139+O121</f>
        <v/>
      </c>
      <c r="P156" s="961">
        <f>P139+P121</f>
        <v/>
      </c>
    </row>
    <row r="157" ht="15.75" customHeight="1" s="546">
      <c r="C157" s="1068" t="inlineStr">
        <is>
          <t>Distributions to Sponsor</t>
        </is>
      </c>
      <c r="D157" s="1070" t="n"/>
      <c r="E157" s="1070" t="n"/>
      <c r="F157" s="975">
        <f>F151/$D$149*$D$155</f>
        <v/>
      </c>
      <c r="G157" s="975">
        <f>G151/$D$149*$D$155</f>
        <v/>
      </c>
      <c r="H157" s="975">
        <f>H151/$D$149*$D$155</f>
        <v/>
      </c>
      <c r="I157" s="975">
        <f>I151/$D$149*$D$155</f>
        <v/>
      </c>
      <c r="J157" s="975">
        <f>J151/$D$149*$D$155</f>
        <v/>
      </c>
      <c r="K157" s="975">
        <f>K151/$D$149*$D$155</f>
        <v/>
      </c>
      <c r="L157" s="975">
        <f>L151/$D$149*$D$155</f>
        <v/>
      </c>
      <c r="M157" s="975">
        <f>M151/$D$149*$D$155</f>
        <v/>
      </c>
      <c r="N157" s="975">
        <f>N151/$D$149*$D$155</f>
        <v/>
      </c>
      <c r="O157" s="975">
        <f>O151/$D$149*$D$155</f>
        <v/>
      </c>
      <c r="P157" s="975">
        <f>P151/$D$149*$D$155</f>
        <v/>
      </c>
    </row>
    <row r="158" ht="15" customHeight="1" s="546">
      <c r="C158" s="1068" t="inlineStr">
        <is>
          <t>Sponsor IRR Check</t>
        </is>
      </c>
      <c r="D158" s="953">
        <f>IRR(F158:P158)</f>
        <v/>
      </c>
      <c r="E158" s="953" t="n"/>
      <c r="F158" s="961">
        <f>-F155+F156+F157</f>
        <v/>
      </c>
      <c r="G158" s="961">
        <f>-G155+G156+G157</f>
        <v/>
      </c>
      <c r="H158" s="961">
        <f>-H155+H156+H157</f>
        <v/>
      </c>
      <c r="I158" s="961">
        <f>-I155+I156+I157</f>
        <v/>
      </c>
      <c r="J158" s="961">
        <f>-J155+J156+J157</f>
        <v/>
      </c>
      <c r="K158" s="961">
        <f>-K155+K156+K157</f>
        <v/>
      </c>
      <c r="L158" s="961">
        <f>-L155+L156+L157</f>
        <v/>
      </c>
      <c r="M158" s="961">
        <f>-M155+M156+M157</f>
        <v/>
      </c>
      <c r="N158" s="961">
        <f>-N155+N156+N157</f>
        <v/>
      </c>
      <c r="O158" s="961">
        <f>-O155+O156+O157</f>
        <v/>
      </c>
      <c r="P158" s="961">
        <f>-P155+P156+P157</f>
        <v/>
      </c>
    </row>
    <row r="159" ht="15" customHeight="1" s="546">
      <c r="C159" s="1068" t="n"/>
    </row>
    <row r="160" ht="15" customHeight="1" s="546">
      <c r="C160" s="1068" t="inlineStr">
        <is>
          <t>Total Distributions</t>
        </is>
      </c>
      <c r="F160" s="961">
        <f>F151+F157</f>
        <v/>
      </c>
      <c r="G160" s="961">
        <f>G151+G157</f>
        <v/>
      </c>
      <c r="H160" s="961">
        <f>H151+H157</f>
        <v/>
      </c>
      <c r="I160" s="961">
        <f>I151+I157</f>
        <v/>
      </c>
      <c r="J160" s="961">
        <f>J151+J157</f>
        <v/>
      </c>
      <c r="K160" s="961">
        <f>K151+K157</f>
        <v/>
      </c>
      <c r="L160" s="961">
        <f>L151+L157</f>
        <v/>
      </c>
      <c r="M160" s="961">
        <f>M151+M157</f>
        <v/>
      </c>
      <c r="N160" s="961">
        <f>N151+N157</f>
        <v/>
      </c>
      <c r="O160" s="961">
        <f>O151+O157</f>
        <v/>
      </c>
      <c r="P160" s="961">
        <f>P151+P157</f>
        <v/>
      </c>
    </row>
    <row r="161" ht="15" customHeight="1" s="546">
      <c r="C161" s="1068" t="inlineStr">
        <is>
          <t>Cash Flow Remaining</t>
        </is>
      </c>
      <c r="F161" s="961">
        <f>MAX(F143,0)-F160</f>
        <v/>
      </c>
      <c r="G161" s="961">
        <f>MAX(G143,0)-G160</f>
        <v/>
      </c>
      <c r="H161" s="961">
        <f>MAX(H143,0)-H160</f>
        <v/>
      </c>
      <c r="I161" s="961">
        <f>MAX(I143,0)-I160</f>
        <v/>
      </c>
      <c r="J161" s="961">
        <f>MAX(J143,0)-J160</f>
        <v/>
      </c>
      <c r="K161" s="961">
        <f>MAX(K143,0)-K160</f>
        <v/>
      </c>
      <c r="L161" s="961">
        <f>MAX(L143,0)-L160</f>
        <v/>
      </c>
      <c r="M161" s="961">
        <f>MAX(M143,0)-M160</f>
        <v/>
      </c>
      <c r="N161" s="961">
        <f>MAX(N143,0)-N160</f>
        <v/>
      </c>
      <c r="O161" s="961">
        <f>MAX(O143,0)-O160</f>
        <v/>
      </c>
      <c r="P161" s="961">
        <f>MAX(P143,0)-P160</f>
        <v/>
      </c>
    </row>
    <row r="163" ht="15.75" customHeight="1" s="546">
      <c r="C163" s="1065" t="inlineStr">
        <is>
          <t>Hurdle 4</t>
        </is>
      </c>
      <c r="D163" s="1066" t="n"/>
      <c r="E163" s="1066" t="n"/>
      <c r="F163" s="1067" t="n"/>
      <c r="G163" s="1067" t="n"/>
      <c r="H163" s="1067" t="n"/>
      <c r="I163" s="1067" t="n"/>
      <c r="J163" s="1067" t="n"/>
      <c r="K163" s="1067" t="n"/>
      <c r="L163" s="1067" t="n"/>
      <c r="M163" s="1067" t="n"/>
      <c r="N163" s="1067" t="n"/>
      <c r="O163" s="1067" t="n"/>
      <c r="P163" s="1067" t="n"/>
    </row>
    <row r="165" ht="15" customHeight="1" s="546">
      <c r="C165" s="759" t="inlineStr">
        <is>
          <t>Distributions to LP</t>
        </is>
      </c>
      <c r="D165" s="1054">
        <f>Inputs!$W$23</f>
        <v/>
      </c>
      <c r="E165" s="1054" t="n"/>
      <c r="F165" s="961">
        <f>F161*$D$165</f>
        <v/>
      </c>
      <c r="G165" s="961">
        <f>G161*$D$165</f>
        <v/>
      </c>
      <c r="H165" s="961">
        <f>H161*$D$165</f>
        <v/>
      </c>
      <c r="I165" s="961">
        <f>I161*$D$165</f>
        <v/>
      </c>
      <c r="J165" s="961">
        <f>J161*$D$165</f>
        <v/>
      </c>
      <c r="K165" s="961">
        <f>K161*$D$165</f>
        <v/>
      </c>
      <c r="L165" s="961">
        <f>L161*$D$165</f>
        <v/>
      </c>
      <c r="M165" s="961">
        <f>M161*$D$165</f>
        <v/>
      </c>
      <c r="N165" s="961">
        <f>N161*$D$165</f>
        <v/>
      </c>
      <c r="O165" s="961">
        <f>O161*$D$165</f>
        <v/>
      </c>
      <c r="P165" s="961">
        <f>P161*$D$165</f>
        <v/>
      </c>
    </row>
    <row r="166" ht="15.75" customHeight="1" s="546">
      <c r="C166" s="759" t="inlineStr">
        <is>
          <t>Distributions to GP</t>
        </is>
      </c>
      <c r="D166" s="1054">
        <f>Inputs!$V$23</f>
        <v/>
      </c>
      <c r="E166" s="1054" t="n"/>
      <c r="F166" s="975">
        <f>F161*$D$166</f>
        <v/>
      </c>
      <c r="G166" s="975">
        <f>G161*$D$166</f>
        <v/>
      </c>
      <c r="H166" s="975">
        <f>H161*$D$166</f>
        <v/>
      </c>
      <c r="I166" s="975">
        <f>I161*$D$166</f>
        <v/>
      </c>
      <c r="J166" s="975">
        <f>J161*$D$166</f>
        <v/>
      </c>
      <c r="K166" s="975">
        <f>K161*$D$166</f>
        <v/>
      </c>
      <c r="L166" s="975">
        <f>L161*$D$166</f>
        <v/>
      </c>
      <c r="M166" s="975">
        <f>M161*$D$166</f>
        <v/>
      </c>
      <c r="N166" s="975">
        <f>N161*$D$166</f>
        <v/>
      </c>
      <c r="O166" s="975">
        <f>O161*$D$166</f>
        <v/>
      </c>
      <c r="P166" s="975">
        <f>P161*$D$166</f>
        <v/>
      </c>
    </row>
    <row r="167" ht="15" customHeight="1" s="546">
      <c r="C167" s="759" t="inlineStr">
        <is>
          <t>Total Distributions</t>
        </is>
      </c>
      <c r="F167" s="961">
        <f>SUM(F165:F166)</f>
        <v/>
      </c>
      <c r="G167" s="961">
        <f>SUM(G165:G166)</f>
        <v/>
      </c>
      <c r="H167" s="961">
        <f>SUM(H165:H166)</f>
        <v/>
      </c>
      <c r="I167" s="961">
        <f>SUM(I165:I166)</f>
        <v/>
      </c>
      <c r="J167" s="961">
        <f>SUM(J165:J166)</f>
        <v/>
      </c>
      <c r="K167" s="961">
        <f>SUM(K165:K166)</f>
        <v/>
      </c>
      <c r="L167" s="961">
        <f>SUM(L165:L166)</f>
        <v/>
      </c>
      <c r="M167" s="961">
        <f>SUM(M165:M166)</f>
        <v/>
      </c>
      <c r="N167" s="961">
        <f>SUM(N165:N166)</f>
        <v/>
      </c>
      <c r="O167" s="961">
        <f>SUM(O165:O166)</f>
        <v/>
      </c>
      <c r="P167" s="961">
        <f>SUM(P165:P166)</f>
        <v/>
      </c>
    </row>
    <row r="188" ht="15" customHeight="1" s="546">
      <c r="EJ188" s="759" t="inlineStr">
        <is>
          <t>x</t>
        </is>
      </c>
    </row>
    <row r="189" ht="15" customHeight="1" s="546">
      <c r="EJ189" s="759" t="inlineStr">
        <is>
          <t>x</t>
        </is>
      </c>
    </row>
    <row r="190" ht="15" customHeight="1" s="546">
      <c r="EJ190" s="759" t="inlineStr">
        <is>
          <t>x</t>
        </is>
      </c>
    </row>
    <row r="191" ht="15" customHeight="1" s="546">
      <c r="EJ191" s="759" t="inlineStr">
        <is>
          <t>x</t>
        </is>
      </c>
    </row>
    <row r="192" ht="15" customHeight="1" s="546">
      <c r="EJ192" s="759" t="inlineStr">
        <is>
          <t>x</t>
        </is>
      </c>
    </row>
    <row r="193" ht="15" customHeight="1" s="546">
      <c r="EJ193" s="759" t="inlineStr">
        <is>
          <t>x</t>
        </is>
      </c>
    </row>
    <row r="194" ht="15" customHeight="1" s="546">
      <c r="EJ194" s="759" t="inlineStr">
        <is>
          <t>x</t>
        </is>
      </c>
    </row>
    <row r="195" ht="15" customHeight="1" s="546">
      <c r="EJ195" s="759" t="inlineStr">
        <is>
          <t>x</t>
        </is>
      </c>
    </row>
    <row r="196" ht="15" customHeight="1" s="546">
      <c r="EJ196" s="759" t="inlineStr">
        <is>
          <t>x</t>
        </is>
      </c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37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B3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8.54296875" defaultRowHeight="15" zeroHeight="0" outlineLevelRow="0"/>
  <cols>
    <col width="23.15" customWidth="1" style="1074" min="2" max="2"/>
    <col width="14.43" customWidth="1" style="1074" min="3" max="5"/>
  </cols>
  <sheetData>
    <row r="2" ht="15.75" customHeight="1" s="546"/>
    <row r="3" ht="15" customFormat="1" customHeight="1" s="1075">
      <c r="B3" s="1076" t="inlineStr">
        <is>
          <t>PRICING</t>
        </is>
      </c>
      <c r="C3" s="1077" t="inlineStr">
        <is>
          <t>Market</t>
        </is>
      </c>
      <c r="D3" s="1077" t="inlineStr">
        <is>
          <t>Strike</t>
        </is>
      </c>
      <c r="E3" s="1078" t="inlineStr">
        <is>
          <t>Outlier</t>
        </is>
      </c>
    </row>
    <row r="4" ht="15" customHeight="1" s="546">
      <c r="B4" s="1079" t="inlineStr">
        <is>
          <t>Sales Price</t>
        </is>
      </c>
      <c r="C4" s="1080">
        <f>Inputs!M42</f>
        <v/>
      </c>
      <c r="D4" s="1080">
        <f>Inputs!M40</f>
        <v/>
      </c>
      <c r="E4" s="1081">
        <f>Inputs!M38</f>
        <v/>
      </c>
    </row>
    <row r="5" ht="15" customHeight="1" s="546">
      <c r="B5" s="1082" t="inlineStr">
        <is>
          <t xml:space="preserve">  Per Unit</t>
        </is>
      </c>
      <c r="C5" s="1083">
        <f>Inputs!N42</f>
        <v/>
      </c>
      <c r="D5" s="1083">
        <f>Inputs!N40</f>
        <v/>
      </c>
      <c r="E5" s="1084">
        <f>Inputs!N38</f>
        <v/>
      </c>
    </row>
    <row r="6" ht="15" customHeight="1" s="546">
      <c r="B6" s="1082" t="inlineStr">
        <is>
          <t xml:space="preserve">  Per SF</t>
        </is>
      </c>
      <c r="C6" s="1083">
        <f>Inputs!O42</f>
        <v/>
      </c>
      <c r="D6" s="1083">
        <f>Inputs!O40</f>
        <v/>
      </c>
      <c r="E6" s="1084">
        <f>Inputs!O38</f>
        <v/>
      </c>
    </row>
    <row r="7" ht="15" customHeight="1" s="546">
      <c r="B7" s="1082" t="n"/>
      <c r="E7" s="1085" t="n"/>
    </row>
    <row r="8" ht="15" customHeight="1" s="546">
      <c r="B8" s="1086" t="inlineStr">
        <is>
          <t>RETURN METRCS</t>
        </is>
      </c>
      <c r="C8" s="1087" t="n"/>
      <c r="D8" s="1087" t="n"/>
      <c r="E8" s="1088" t="n"/>
    </row>
    <row r="9" ht="15" customHeight="1" s="546">
      <c r="B9" s="1082" t="inlineStr">
        <is>
          <t>In-Place Cap Rate</t>
        </is>
      </c>
      <c r="C9" s="1089">
        <f>Inputs!P42</f>
        <v/>
      </c>
      <c r="D9" s="1089">
        <f>Inputs!P40</f>
        <v/>
      </c>
      <c r="E9" s="1090">
        <f>Inputs!P38</f>
        <v/>
      </c>
    </row>
    <row r="10" ht="15" customHeight="1" s="546">
      <c r="B10" s="1082" t="inlineStr">
        <is>
          <t>Stabilized NOI</t>
        </is>
      </c>
      <c r="C10" s="1089">
        <f>Inputs!Q42</f>
        <v/>
      </c>
      <c r="D10" s="1089">
        <f>Inputs!Q40</f>
        <v/>
      </c>
      <c r="E10" s="1090">
        <f>Inputs!Q38</f>
        <v/>
      </c>
    </row>
    <row r="11" ht="15" customHeight="1" s="546">
      <c r="B11" s="1082" t="inlineStr">
        <is>
          <t>Unlevered Cash-on-Cash</t>
        </is>
      </c>
      <c r="C11" s="1091">
        <f>'Cash Flows - Market'!$D$58</f>
        <v/>
      </c>
      <c r="D11" s="1091">
        <f>'Cash Flows - Strike'!$D$58</f>
        <v/>
      </c>
      <c r="E11" s="1092">
        <f>'Cash Flows - Outlier'!$D$58</f>
        <v/>
      </c>
      <c r="F11" s="1093" t="inlineStr">
        <is>
          <t>&lt;---------------------</t>
        </is>
      </c>
      <c r="H11" s="1094" t="inlineStr">
        <is>
          <t>Needs to be linked, but will ask my team to complete</t>
        </is>
      </c>
    </row>
    <row r="12" ht="15" customHeight="1" s="546">
      <c r="B12" s="1082" t="inlineStr">
        <is>
          <t>Levered Cash-on-Cash</t>
        </is>
      </c>
      <c r="C12" s="1091">
        <f>'Cash Flows - Market'!$D$84</f>
        <v/>
      </c>
      <c r="D12" s="1091">
        <f>'Cash Flows - Strike'!$D$84</f>
        <v/>
      </c>
      <c r="E12" s="1092">
        <f>'Cash Flows - Outlier'!$D$84</f>
        <v/>
      </c>
    </row>
    <row r="13" ht="15" customHeight="1" s="546">
      <c r="B13" s="1082" t="inlineStr">
        <is>
          <t>Unlevered IRR</t>
        </is>
      </c>
      <c r="C13" s="1091">
        <f>'Cash Flows - Market'!$D$60</f>
        <v/>
      </c>
      <c r="D13" s="1091">
        <f>'Cash Flows - Strike'!$D$60</f>
        <v/>
      </c>
      <c r="E13" s="1092">
        <f>'Cash Flows - Outlier'!$D$60</f>
        <v/>
      </c>
    </row>
    <row r="14" ht="15.75" customHeight="1" s="546">
      <c r="B14" s="1095" t="inlineStr">
        <is>
          <t>Levered IRR</t>
        </is>
      </c>
      <c r="C14" s="1096">
        <f>'Cash Flows - Market'!$D$85</f>
        <v/>
      </c>
      <c r="D14" s="1096">
        <f>'Cash Flows - Strike'!$D$85</f>
        <v/>
      </c>
      <c r="E14" s="1097">
        <f>'Cash Flows - Outlier'!$D$85</f>
        <v/>
      </c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B2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54296875" defaultRowHeight="15" zeroHeight="0" outlineLevelRow="0"/>
  <sheetData>
    <row r="2" ht="15" customHeight="1" s="546">
      <c r="B2" s="1098" t="inlineStr">
        <is>
          <t>Instructions:</t>
        </is>
      </c>
    </row>
    <row r="4" ht="15" customHeight="1" s="546">
      <c r="B4" s="1074" t="inlineStr">
        <is>
          <t>Use table from I&amp;E Summary Page: B4 down through B27 and Across to I4 down through I27.</t>
        </is>
      </c>
    </row>
    <row r="5" ht="15" customHeight="1" s="546">
      <c r="B5" s="1074" t="inlineStr">
        <is>
          <t>I put a red line around the table to show what cells to use</t>
        </is>
      </c>
    </row>
  </sheetData>
  <printOptions horizontalCentered="0" verticalCentered="0" headings="1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adunn</dc:creator>
  <dc:language xmlns:dc="http://purl.org/dc/elements/1.1/">en-US</dc:language>
  <dcterms:created xmlns:dcterms="http://purl.org/dc/terms/" xmlns:xsi="http://www.w3.org/2001/XMLSchema-instance" xsi:type="dcterms:W3CDTF">2023-10-05T15:30:56Z</dcterms:created>
  <dcterms:modified xmlns:dcterms="http://purl.org/dc/terms/" xmlns:xsi="http://www.w3.org/2001/XMLSchema-instance" xsi:type="dcterms:W3CDTF">2024-08-10T08:58:40Z</dcterms:modified>
  <cp:revision>6</cp:revision>
  <cp:lastPrinted>2024-01-23T01:25:40Z</cp:lastPrinted>
</cp:coreProperties>
</file>