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ya\Downloads\Trim-2\FM (RITU)\"/>
    </mc:Choice>
  </mc:AlternateContent>
  <xr:revisionPtr revIDLastSave="0" documentId="8_{9B25B0BE-A5EC-1942-9979-0BF8FAD37AD5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ata Sheet " sheetId="1" r:id="rId1"/>
    <sheet name="Leverage " sheetId="2" r:id="rId2"/>
    <sheet name="Dividend Policy " sheetId="3" r:id="rId3"/>
    <sheet name="Working Capital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4" l="1"/>
  <c r="E6" i="4"/>
  <c r="F6" i="4"/>
  <c r="G6" i="4"/>
  <c r="C6" i="4"/>
  <c r="D5" i="4"/>
  <c r="E5" i="4"/>
  <c r="F5" i="4"/>
  <c r="G5" i="4"/>
  <c r="C5" i="4"/>
  <c r="B94" i="1"/>
  <c r="B95" i="1"/>
  <c r="B96" i="1"/>
  <c r="C9" i="3"/>
  <c r="B9" i="3"/>
  <c r="C7" i="3"/>
  <c r="B7" i="3"/>
  <c r="C6" i="3"/>
  <c r="B6" i="3"/>
  <c r="B8" i="2"/>
  <c r="B7" i="2"/>
  <c r="B6" i="2"/>
  <c r="C3" i="2"/>
  <c r="C4" i="2"/>
  <c r="C2" i="2"/>
  <c r="I88" i="1"/>
  <c r="I90" i="1"/>
  <c r="I82" i="1"/>
  <c r="I83" i="1"/>
  <c r="E86" i="1"/>
  <c r="E87" i="1"/>
  <c r="E79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5" i="1"/>
  <c r="D73" i="1"/>
  <c r="I81" i="1"/>
  <c r="I85" i="1"/>
  <c r="I66" i="1"/>
  <c r="I71" i="1"/>
  <c r="I72" i="1"/>
  <c r="E76" i="1"/>
  <c r="E83" i="1"/>
  <c r="L76" i="1"/>
  <c r="D71" i="1"/>
  <c r="D72" i="1"/>
  <c r="I69" i="1"/>
  <c r="I67" i="1"/>
  <c r="D66" i="1"/>
  <c r="D69" i="1"/>
  <c r="D67" i="1"/>
</calcChain>
</file>

<file path=xl/sharedStrings.xml><?xml version="1.0" encoding="utf-8"?>
<sst xmlns="http://schemas.openxmlformats.org/spreadsheetml/2006/main" count="82" uniqueCount="64">
  <si>
    <t>Date</t>
  </si>
  <si>
    <t>Adj Close</t>
  </si>
  <si>
    <t xml:space="preserve">Returns </t>
  </si>
  <si>
    <t>Bharat Forge</t>
  </si>
  <si>
    <t>Nifty 500</t>
  </si>
  <si>
    <t>Returns</t>
  </si>
  <si>
    <t xml:space="preserve">Monthly </t>
  </si>
  <si>
    <t>Weekly</t>
  </si>
  <si>
    <t xml:space="preserve">Bharat Forge </t>
  </si>
  <si>
    <t xml:space="preserve">1. Monthly Returns </t>
  </si>
  <si>
    <t xml:space="preserve">2. Annualised Return </t>
  </si>
  <si>
    <t>(Arithmetic Mean)</t>
  </si>
  <si>
    <t xml:space="preserve">3. Annualised Return </t>
  </si>
  <si>
    <t>(Geometric Mean)</t>
  </si>
  <si>
    <t>4. Monthly Standard Deviation</t>
  </si>
  <si>
    <t>5. Annually Standard Deviation</t>
  </si>
  <si>
    <t>6. Beta</t>
  </si>
  <si>
    <t>Regression Beta (Levered Beta)</t>
  </si>
  <si>
    <t>Market Value Of Equity</t>
  </si>
  <si>
    <t>market value of debt</t>
  </si>
  <si>
    <t>Marginal Tax rate</t>
  </si>
  <si>
    <t xml:space="preserve">Unlevered Beta </t>
  </si>
  <si>
    <t>Cash</t>
  </si>
  <si>
    <t>Firm Value</t>
  </si>
  <si>
    <t>Cash/firm value</t>
  </si>
  <si>
    <t>Pure Play Beta</t>
  </si>
  <si>
    <t>Is the product discretionary?</t>
  </si>
  <si>
    <t>Does the company have high financial leverage?</t>
  </si>
  <si>
    <t>Does the company have high operatng leverage?</t>
  </si>
  <si>
    <t>NO</t>
  </si>
  <si>
    <t xml:space="preserve">Ke </t>
  </si>
  <si>
    <t>Kd</t>
  </si>
  <si>
    <t>Kd after tax</t>
  </si>
  <si>
    <t>Cost of capital (Ko)</t>
  </si>
  <si>
    <t>MV of equity</t>
  </si>
  <si>
    <t>MV of debt</t>
  </si>
  <si>
    <t>Total capital</t>
  </si>
  <si>
    <t>Ratio (Debt to Equity)</t>
  </si>
  <si>
    <t xml:space="preserve">Particulars </t>
  </si>
  <si>
    <t xml:space="preserve">% Change </t>
  </si>
  <si>
    <t xml:space="preserve">EBIT </t>
  </si>
  <si>
    <t>Sales</t>
  </si>
  <si>
    <t xml:space="preserve">EPS </t>
  </si>
  <si>
    <t xml:space="preserve">DOL </t>
  </si>
  <si>
    <t xml:space="preserve">DFL </t>
  </si>
  <si>
    <t>DCL</t>
  </si>
  <si>
    <t>EPS</t>
  </si>
  <si>
    <t xml:space="preserve">Div Payout Ratio </t>
  </si>
  <si>
    <t xml:space="preserve">Div amount </t>
  </si>
  <si>
    <t>Particulars</t>
  </si>
  <si>
    <t xml:space="preserve">Retention amount </t>
  </si>
  <si>
    <t>Retained ratio</t>
  </si>
  <si>
    <t xml:space="preserve">Div Yield </t>
  </si>
  <si>
    <t xml:space="preserve">Dividend Policy </t>
  </si>
  <si>
    <t xml:space="preserve">Risk Free Rate </t>
  </si>
  <si>
    <t xml:space="preserve">Market risk </t>
  </si>
  <si>
    <t xml:space="preserve">Risk premium </t>
  </si>
  <si>
    <t>WACC</t>
  </si>
  <si>
    <t>Current Asset</t>
  </si>
  <si>
    <t>Current Liabilities</t>
  </si>
  <si>
    <t>Working capital Calculation</t>
  </si>
  <si>
    <t xml:space="preserve">Working capital </t>
  </si>
  <si>
    <t>Current Ratio</t>
  </si>
  <si>
    <r>
      <t xml:space="preserve">Company's current ratio is less than 2 in most of the years which indicates the company is having </t>
    </r>
    <r>
      <rPr>
        <b/>
        <sz val="11"/>
        <color rgb="FFFF0000"/>
        <rFont val="Calibri"/>
        <family val="2"/>
        <scheme val="minor"/>
      </rPr>
      <t>aggressive approach</t>
    </r>
    <r>
      <rPr>
        <b/>
        <sz val="11"/>
        <color theme="1"/>
        <rFont val="Calibri"/>
        <family val="2"/>
        <scheme val="minor"/>
      </rPr>
      <t xml:space="preserve"> of working capital.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</si>
</sst>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00"/>
    <numFmt numFmtId="165" formatCode="0.0%"/>
    <numFmt numFmtId="166" formatCode="0.00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1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1C9EC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18" fillId="33" borderId="0" xfId="0" applyFont="1" applyFill="1"/>
    <xf numFmtId="0" fontId="0" fillId="33" borderId="0" xfId="0" applyFill="1"/>
    <xf numFmtId="0" fontId="0" fillId="0" borderId="10" xfId="0" applyBorder="1"/>
    <xf numFmtId="14" fontId="0" fillId="0" borderId="10" xfId="0" applyNumberFormat="1" applyBorder="1"/>
    <xf numFmtId="0" fontId="19" fillId="0" borderId="0" xfId="0" applyFont="1"/>
    <xf numFmtId="0" fontId="16" fillId="0" borderId="0" xfId="0" applyFont="1"/>
    <xf numFmtId="9" fontId="0" fillId="0" borderId="0" xfId="0" applyNumberFormat="1"/>
    <xf numFmtId="164" fontId="0" fillId="0" borderId="0" xfId="0" applyNumberFormat="1"/>
    <xf numFmtId="164" fontId="16" fillId="34" borderId="0" xfId="0" applyNumberFormat="1" applyFont="1" applyFill="1"/>
    <xf numFmtId="165" fontId="16" fillId="34" borderId="0" xfId="42" applyNumberFormat="1" applyFont="1" applyFill="1"/>
    <xf numFmtId="10" fontId="16" fillId="34" borderId="0" xfId="42" applyNumberFormat="1" applyFont="1" applyFill="1"/>
    <xf numFmtId="0" fontId="16" fillId="34" borderId="0" xfId="0" applyFont="1" applyFill="1"/>
    <xf numFmtId="0" fontId="16" fillId="35" borderId="0" xfId="0" applyFont="1" applyFill="1"/>
    <xf numFmtId="10" fontId="0" fillId="0" borderId="0" xfId="42" applyNumberFormat="1" applyFont="1"/>
    <xf numFmtId="0" fontId="16" fillId="35" borderId="11" xfId="0" applyFont="1" applyFill="1" applyBorder="1"/>
    <xf numFmtId="9" fontId="0" fillId="0" borderId="0" xfId="42" applyFont="1"/>
    <xf numFmtId="10" fontId="16" fillId="34" borderId="0" xfId="0" applyNumberFormat="1" applyFont="1" applyFill="1"/>
    <xf numFmtId="166" fontId="16" fillId="34" borderId="0" xfId="0" applyNumberFormat="1" applyFont="1" applyFill="1"/>
    <xf numFmtId="165" fontId="0" fillId="0" borderId="0" xfId="42" applyNumberFormat="1" applyFont="1"/>
    <xf numFmtId="0" fontId="7" fillId="3" borderId="0" xfId="7"/>
    <xf numFmtId="0" fontId="1" fillId="11" borderId="0" xfId="20"/>
    <xf numFmtId="2" fontId="1" fillId="11" borderId="0" xfId="20" applyNumberFormat="1"/>
    <xf numFmtId="10" fontId="1" fillId="11" borderId="0" xfId="20" applyNumberFormat="1"/>
    <xf numFmtId="17" fontId="1" fillId="11" borderId="0" xfId="20" applyNumberFormat="1"/>
    <xf numFmtId="9" fontId="1" fillId="11" borderId="0" xfId="20" applyNumberFormat="1"/>
    <xf numFmtId="0" fontId="1" fillId="12" borderId="0" xfId="21" applyAlignment="1">
      <alignment horizontal="center"/>
    </xf>
    <xf numFmtId="17" fontId="1" fillId="12" borderId="0" xfId="21" applyNumberFormat="1" applyAlignment="1">
      <alignment horizontal="center"/>
    </xf>
    <xf numFmtId="0" fontId="17" fillId="9" borderId="0" xfId="18"/>
    <xf numFmtId="0" fontId="20" fillId="0" borderId="0" xfId="0" applyFont="1"/>
    <xf numFmtId="0" fontId="16" fillId="36" borderId="10" xfId="0" applyFont="1" applyFill="1" applyBorder="1" applyAlignment="1">
      <alignment wrapText="1"/>
    </xf>
    <xf numFmtId="0" fontId="1" fillId="12" borderId="0" xfId="2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3" xr:uid="{DBE5266B-0D88-4EF2-A247-CB82C944BB82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1C9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2"/>
  <sheetViews>
    <sheetView showGridLines="0" topLeftCell="A74" workbookViewId="0">
      <selection activeCell="D90" sqref="D90"/>
    </sheetView>
  </sheetViews>
  <sheetFormatPr defaultRowHeight="15" x14ac:dyDescent="0.2"/>
  <cols>
    <col min="1" max="1" width="13.046875" customWidth="1"/>
    <col min="2" max="2" width="20.04296875" bestFit="1" customWidth="1"/>
    <col min="8" max="8" width="10.4921875" bestFit="1" customWidth="1"/>
    <col min="12" max="12" width="11.296875" customWidth="1"/>
    <col min="13" max="13" width="14.2578125" bestFit="1" customWidth="1"/>
    <col min="19" max="19" width="10.4921875" bestFit="1" customWidth="1"/>
  </cols>
  <sheetData>
    <row r="1" spans="1:21" ht="29.25" customHeight="1" x14ac:dyDescent="0.35">
      <c r="E1" s="1" t="s">
        <v>6</v>
      </c>
      <c r="F1" s="2"/>
      <c r="N1" s="1" t="s">
        <v>7</v>
      </c>
      <c r="O1" s="2"/>
    </row>
    <row r="2" spans="1:21" ht="20.25" customHeight="1" x14ac:dyDescent="0.2">
      <c r="A2" s="5" t="s">
        <v>3</v>
      </c>
      <c r="H2" s="5" t="s">
        <v>4</v>
      </c>
      <c r="M2" s="5" t="s">
        <v>8</v>
      </c>
      <c r="S2" s="5" t="s">
        <v>4</v>
      </c>
    </row>
    <row r="3" spans="1:21" x14ac:dyDescent="0.2">
      <c r="A3" s="3" t="s">
        <v>0</v>
      </c>
      <c r="B3" s="3" t="s">
        <v>1</v>
      </c>
      <c r="C3" s="3" t="s">
        <v>2</v>
      </c>
      <c r="H3" s="3" t="s">
        <v>0</v>
      </c>
      <c r="I3" s="3" t="s">
        <v>1</v>
      </c>
      <c r="J3" s="3" t="s">
        <v>5</v>
      </c>
      <c r="M3" s="3" t="s">
        <v>0</v>
      </c>
      <c r="N3" s="3" t="s">
        <v>1</v>
      </c>
      <c r="O3" s="3" t="s">
        <v>2</v>
      </c>
      <c r="S3" s="3" t="s">
        <v>0</v>
      </c>
      <c r="T3" s="3" t="s">
        <v>1</v>
      </c>
      <c r="U3" s="3" t="s">
        <v>2</v>
      </c>
    </row>
    <row r="4" spans="1:21" x14ac:dyDescent="0.2">
      <c r="A4" s="4">
        <v>43466</v>
      </c>
      <c r="B4" s="3">
        <v>476.01849399999998</v>
      </c>
      <c r="C4" s="3"/>
      <c r="H4" s="4">
        <v>43466</v>
      </c>
      <c r="I4" s="3">
        <v>9003.8378909999992</v>
      </c>
      <c r="J4" s="3"/>
      <c r="M4" s="4">
        <v>43466</v>
      </c>
      <c r="N4" s="3">
        <v>463.17663599999997</v>
      </c>
      <c r="O4" s="3"/>
      <c r="S4" s="4">
        <v>43466</v>
      </c>
      <c r="T4" s="3">
        <v>9081.1386719999991</v>
      </c>
      <c r="U4" s="3"/>
    </row>
    <row r="5" spans="1:21" x14ac:dyDescent="0.2">
      <c r="A5" s="4">
        <v>43497</v>
      </c>
      <c r="B5" s="3">
        <v>495.23312399999998</v>
      </c>
      <c r="C5" s="3">
        <f>(B5-B4)/B4</f>
        <v>4.0365301437216852E-2</v>
      </c>
      <c r="H5" s="4">
        <v>43497</v>
      </c>
      <c r="I5" s="3">
        <v>8955.9384769999997</v>
      </c>
      <c r="J5" s="3">
        <f>(I5-I4)/I4</f>
        <v>-5.3198885386284579E-3</v>
      </c>
      <c r="M5" s="4">
        <v>43473</v>
      </c>
      <c r="N5" s="3">
        <v>460.08685300000002</v>
      </c>
      <c r="O5" s="3"/>
      <c r="S5" s="4">
        <v>43473</v>
      </c>
      <c r="T5" s="3">
        <v>9051.4384769999997</v>
      </c>
      <c r="U5" s="3"/>
    </row>
    <row r="6" spans="1:21" x14ac:dyDescent="0.2">
      <c r="A6" s="4">
        <v>43525</v>
      </c>
      <c r="B6" s="3">
        <v>494.75027499999999</v>
      </c>
      <c r="C6" s="3">
        <f t="shared" ref="C6:C64" si="0">(B6-B5)/B5</f>
        <v>-9.7499334475047649E-4</v>
      </c>
      <c r="H6" s="4">
        <v>43525</v>
      </c>
      <c r="I6" s="3">
        <v>9663.6875</v>
      </c>
      <c r="J6" s="3">
        <f t="shared" ref="J6:J64" si="1">(I6-I5)/I5</f>
        <v>7.9025668255492232E-2</v>
      </c>
      <c r="M6" s="4">
        <v>43480</v>
      </c>
      <c r="N6" s="3">
        <v>462.162781</v>
      </c>
      <c r="O6" s="3"/>
      <c r="S6" s="4">
        <v>43480</v>
      </c>
      <c r="T6" s="3">
        <v>9155.2880860000005</v>
      </c>
      <c r="U6" s="3"/>
    </row>
    <row r="7" spans="1:21" x14ac:dyDescent="0.2">
      <c r="A7" s="4">
        <v>43556</v>
      </c>
      <c r="B7" s="3">
        <v>455.98327599999999</v>
      </c>
      <c r="C7" s="3">
        <f t="shared" si="0"/>
        <v>-7.8356700256508191E-2</v>
      </c>
      <c r="H7" s="4">
        <v>43556</v>
      </c>
      <c r="I7" s="3">
        <v>9664.2871090000008</v>
      </c>
      <c r="J7" s="3">
        <f t="shared" si="1"/>
        <v>6.2047639682138162E-5</v>
      </c>
      <c r="M7" s="4">
        <v>43487</v>
      </c>
      <c r="N7" s="3">
        <v>454.39007600000002</v>
      </c>
      <c r="O7" s="3"/>
      <c r="S7" s="4">
        <v>43487</v>
      </c>
      <c r="T7" s="3">
        <v>8876.5878909999992</v>
      </c>
      <c r="U7" s="3"/>
    </row>
    <row r="8" spans="1:21" x14ac:dyDescent="0.2">
      <c r="A8" s="4">
        <v>43586</v>
      </c>
      <c r="B8" s="3">
        <v>451.25204500000001</v>
      </c>
      <c r="C8" s="3">
        <f t="shared" si="0"/>
        <v>-1.0375887119158248E-2</v>
      </c>
      <c r="H8" s="4">
        <v>43586</v>
      </c>
      <c r="I8" s="3">
        <v>9805.0371090000008</v>
      </c>
      <c r="J8" s="3">
        <f t="shared" si="1"/>
        <v>1.4563929901143418E-2</v>
      </c>
      <c r="M8" s="4">
        <v>43494</v>
      </c>
      <c r="N8" s="3">
        <v>470.85278299999999</v>
      </c>
      <c r="O8" s="3"/>
      <c r="S8" s="4">
        <v>43494</v>
      </c>
      <c r="T8" s="3">
        <v>9041.9882809999999</v>
      </c>
      <c r="U8" s="3"/>
    </row>
    <row r="9" spans="1:21" x14ac:dyDescent="0.2">
      <c r="A9" s="4">
        <v>43617</v>
      </c>
      <c r="B9" s="3">
        <v>434.40310699999998</v>
      </c>
      <c r="C9" s="3">
        <f t="shared" si="0"/>
        <v>-3.7338197547669913E-2</v>
      </c>
      <c r="H9" s="4">
        <v>43617</v>
      </c>
      <c r="I9" s="3">
        <v>9657.9375</v>
      </c>
      <c r="J9" s="3">
        <f t="shared" si="1"/>
        <v>-1.5002453062108118E-2</v>
      </c>
      <c r="M9" s="4">
        <v>43501</v>
      </c>
      <c r="N9" s="3">
        <v>462.59726000000001</v>
      </c>
      <c r="O9" s="3"/>
      <c r="S9" s="4">
        <v>43501</v>
      </c>
      <c r="T9" s="3">
        <v>8967.1386719999991</v>
      </c>
      <c r="U9" s="3"/>
    </row>
    <row r="10" spans="1:21" x14ac:dyDescent="0.2">
      <c r="A10" s="4">
        <v>43647</v>
      </c>
      <c r="B10" s="3">
        <v>408.38137799999998</v>
      </c>
      <c r="C10" s="3">
        <f t="shared" si="0"/>
        <v>-5.9902262623549779E-2</v>
      </c>
      <c r="H10" s="4">
        <v>43647</v>
      </c>
      <c r="I10" s="3">
        <v>9044.9384769999997</v>
      </c>
      <c r="J10" s="3">
        <f t="shared" si="1"/>
        <v>-6.3471007448536537E-2</v>
      </c>
      <c r="M10" s="4">
        <v>43508</v>
      </c>
      <c r="N10" s="3">
        <v>443.18960600000003</v>
      </c>
      <c r="O10" s="3"/>
      <c r="S10" s="4">
        <v>43508</v>
      </c>
      <c r="T10" s="3">
        <v>8754.3378909999992</v>
      </c>
      <c r="U10" s="3"/>
    </row>
    <row r="11" spans="1:21" x14ac:dyDescent="0.2">
      <c r="A11" s="4">
        <v>43678</v>
      </c>
      <c r="B11" s="3">
        <v>371.11099200000001</v>
      </c>
      <c r="C11" s="3">
        <f t="shared" si="0"/>
        <v>-9.1263676572441499E-2</v>
      </c>
      <c r="H11" s="4">
        <v>43678</v>
      </c>
      <c r="I11" s="3">
        <v>8977.5380860000005</v>
      </c>
      <c r="J11" s="3">
        <f t="shared" si="1"/>
        <v>-7.4517246492487362E-3</v>
      </c>
      <c r="M11" s="4">
        <v>43515</v>
      </c>
      <c r="N11" s="3">
        <v>477.51507600000002</v>
      </c>
      <c r="O11" s="3"/>
      <c r="S11" s="4">
        <v>43515</v>
      </c>
      <c r="T11" s="3">
        <v>8983.8378909999992</v>
      </c>
      <c r="U11" s="3"/>
    </row>
    <row r="12" spans="1:21" x14ac:dyDescent="0.2">
      <c r="A12" s="4">
        <v>43709</v>
      </c>
      <c r="B12" s="3">
        <v>433.53799400000003</v>
      </c>
      <c r="C12" s="3">
        <f t="shared" si="0"/>
        <v>0.16821652644554386</v>
      </c>
      <c r="H12" s="4">
        <v>43709</v>
      </c>
      <c r="I12" s="3">
        <v>9340.8876949999994</v>
      </c>
      <c r="J12" s="3">
        <f t="shared" si="1"/>
        <v>4.0473190480430667E-2</v>
      </c>
      <c r="M12" s="4">
        <v>43522</v>
      </c>
      <c r="N12" s="3">
        <v>501.84707600000002</v>
      </c>
      <c r="O12" s="3"/>
      <c r="S12" s="4">
        <v>43522</v>
      </c>
      <c r="T12" s="3">
        <v>9037.4882809999999</v>
      </c>
      <c r="U12" s="3"/>
    </row>
    <row r="13" spans="1:21" x14ac:dyDescent="0.2">
      <c r="A13" s="4">
        <v>43739</v>
      </c>
      <c r="B13" s="3">
        <v>440.82269300000002</v>
      </c>
      <c r="C13" s="3">
        <f t="shared" si="0"/>
        <v>1.6802907936138093E-2</v>
      </c>
      <c r="H13" s="4">
        <v>43739</v>
      </c>
      <c r="I13" s="3">
        <v>9689.6376949999994</v>
      </c>
      <c r="J13" s="3">
        <f t="shared" si="1"/>
        <v>3.7335851943352157E-2</v>
      </c>
      <c r="M13" s="4">
        <v>43529</v>
      </c>
      <c r="N13" s="3">
        <v>515.46142599999996</v>
      </c>
      <c r="O13" s="3"/>
      <c r="S13" s="4">
        <v>43529</v>
      </c>
      <c r="T13" s="3">
        <v>9345.5869139999995</v>
      </c>
      <c r="U13" s="3"/>
    </row>
    <row r="14" spans="1:21" x14ac:dyDescent="0.2">
      <c r="A14" s="4">
        <v>43770</v>
      </c>
      <c r="B14" s="3">
        <v>451.06982399999998</v>
      </c>
      <c r="C14" s="3">
        <f t="shared" si="0"/>
        <v>2.3245470713550511E-2</v>
      </c>
      <c r="H14" s="4">
        <v>43770</v>
      </c>
      <c r="I14" s="3">
        <v>9813.6376949999994</v>
      </c>
      <c r="J14" s="3">
        <f t="shared" si="1"/>
        <v>1.2797176107418947E-2</v>
      </c>
      <c r="M14" s="4">
        <v>43536</v>
      </c>
      <c r="N14" s="3">
        <v>499.43325800000002</v>
      </c>
      <c r="O14" s="3"/>
      <c r="S14" s="4">
        <v>43536</v>
      </c>
      <c r="T14" s="3">
        <v>9516.6875</v>
      </c>
      <c r="U14" s="3"/>
    </row>
    <row r="15" spans="1:21" x14ac:dyDescent="0.2">
      <c r="A15" s="4">
        <v>43800</v>
      </c>
      <c r="B15" s="3">
        <v>470.83468599999998</v>
      </c>
      <c r="C15" s="3">
        <f t="shared" si="0"/>
        <v>4.3817743835597375E-2</v>
      </c>
      <c r="H15" s="4">
        <v>43800</v>
      </c>
      <c r="I15" s="3">
        <v>9872.5371090000008</v>
      </c>
      <c r="J15" s="3">
        <f t="shared" si="1"/>
        <v>6.0017921825268024E-3</v>
      </c>
      <c r="M15" s="4">
        <v>43543</v>
      </c>
      <c r="N15" s="3">
        <v>470.80450400000001</v>
      </c>
      <c r="O15" s="3"/>
      <c r="S15" s="4">
        <v>43543</v>
      </c>
      <c r="T15" s="3">
        <v>9411.6376949999994</v>
      </c>
      <c r="U15" s="3"/>
    </row>
    <row r="16" spans="1:21" x14ac:dyDescent="0.2">
      <c r="A16" s="4">
        <v>43831</v>
      </c>
      <c r="B16" s="3">
        <v>478.14355499999999</v>
      </c>
      <c r="C16" s="3">
        <f t="shared" si="0"/>
        <v>1.552321699595432E-2</v>
      </c>
      <c r="H16" s="4">
        <v>43831</v>
      </c>
      <c r="I16" s="3">
        <v>9861.4375</v>
      </c>
      <c r="J16" s="3">
        <f t="shared" si="1"/>
        <v>-1.1242914437750919E-3</v>
      </c>
      <c r="M16" s="4">
        <v>43550</v>
      </c>
      <c r="N16" s="3">
        <v>493.977844</v>
      </c>
      <c r="O16" s="3"/>
      <c r="S16" s="4">
        <v>43550</v>
      </c>
      <c r="T16" s="3">
        <v>9701.9873050000006</v>
      </c>
      <c r="U16" s="3"/>
    </row>
    <row r="17" spans="1:21" x14ac:dyDescent="0.2">
      <c r="A17" s="4">
        <v>43862</v>
      </c>
      <c r="B17" s="3">
        <v>424.30181900000002</v>
      </c>
      <c r="C17" s="3">
        <f t="shared" si="0"/>
        <v>-0.11260579680928663</v>
      </c>
      <c r="H17" s="4">
        <v>43862</v>
      </c>
      <c r="I17" s="3">
        <v>9236.0380860000005</v>
      </c>
      <c r="J17" s="3">
        <f t="shared" si="1"/>
        <v>-6.3418686575866801E-2</v>
      </c>
      <c r="M17" s="4">
        <v>43557</v>
      </c>
      <c r="N17" s="3">
        <v>486.06030299999998</v>
      </c>
      <c r="O17" s="3"/>
      <c r="S17" s="4">
        <v>43557</v>
      </c>
      <c r="T17" s="3">
        <v>9634.3876949999994</v>
      </c>
      <c r="U17" s="3"/>
    </row>
    <row r="18" spans="1:21" x14ac:dyDescent="0.2">
      <c r="A18" s="4">
        <v>43891</v>
      </c>
      <c r="B18" s="3">
        <v>228.96121199999999</v>
      </c>
      <c r="C18" s="3">
        <f t="shared" si="0"/>
        <v>-0.46038126223540893</v>
      </c>
      <c r="H18" s="4">
        <v>43891</v>
      </c>
      <c r="I18" s="3">
        <v>6996.7407229999999</v>
      </c>
      <c r="J18" s="3">
        <f t="shared" si="1"/>
        <v>-0.24245215774871379</v>
      </c>
      <c r="M18" s="4">
        <v>43564</v>
      </c>
      <c r="N18" s="3">
        <v>495.039917</v>
      </c>
      <c r="O18" s="3"/>
      <c r="S18" s="4">
        <v>43564</v>
      </c>
      <c r="T18" s="3">
        <v>9716.4873050000006</v>
      </c>
      <c r="U18" s="3"/>
    </row>
    <row r="19" spans="1:21" x14ac:dyDescent="0.2">
      <c r="A19" s="4">
        <v>43922</v>
      </c>
      <c r="B19" s="3">
        <v>302.66091899999998</v>
      </c>
      <c r="C19" s="3">
        <f t="shared" si="0"/>
        <v>0.32188730290264184</v>
      </c>
      <c r="H19" s="4">
        <v>43922</v>
      </c>
      <c r="I19" s="3">
        <v>8012.8891599999997</v>
      </c>
      <c r="J19" s="3">
        <f t="shared" si="1"/>
        <v>0.14523168389814289</v>
      </c>
      <c r="M19" s="4">
        <v>43571</v>
      </c>
      <c r="N19" s="3">
        <v>465.10775799999999</v>
      </c>
      <c r="O19" s="3"/>
      <c r="S19" s="4">
        <v>43571</v>
      </c>
      <c r="T19" s="3">
        <v>9599.7871090000008</v>
      </c>
      <c r="U19" s="3"/>
    </row>
    <row r="20" spans="1:21" x14ac:dyDescent="0.2">
      <c r="A20" s="4">
        <v>43952</v>
      </c>
      <c r="B20" s="3">
        <v>319.15460200000001</v>
      </c>
      <c r="C20" s="3">
        <f t="shared" si="0"/>
        <v>5.4495582232736275E-2</v>
      </c>
      <c r="H20" s="4">
        <v>43952</v>
      </c>
      <c r="I20" s="3">
        <v>7822.3896480000003</v>
      </c>
      <c r="J20" s="3">
        <f t="shared" si="1"/>
        <v>-2.3774135420587726E-2</v>
      </c>
      <c r="M20" s="4">
        <v>43578</v>
      </c>
      <c r="N20" s="3">
        <v>459.74890099999999</v>
      </c>
      <c r="O20" s="3"/>
      <c r="S20" s="4">
        <v>43578</v>
      </c>
      <c r="T20" s="3">
        <v>9689.6875</v>
      </c>
      <c r="U20" s="3"/>
    </row>
    <row r="21" spans="1:21" x14ac:dyDescent="0.2">
      <c r="A21" s="4">
        <v>43983</v>
      </c>
      <c r="B21" s="3">
        <v>312.59628300000003</v>
      </c>
      <c r="C21" s="3">
        <f t="shared" si="0"/>
        <v>-2.0549034727689694E-2</v>
      </c>
      <c r="H21" s="4">
        <v>43983</v>
      </c>
      <c r="I21" s="3">
        <v>8474.7890630000002</v>
      </c>
      <c r="J21" s="3">
        <f t="shared" si="1"/>
        <v>8.3401549188591356E-2</v>
      </c>
      <c r="M21" s="4">
        <v>43585</v>
      </c>
      <c r="N21" s="3">
        <v>454.58316000000002</v>
      </c>
      <c r="O21" s="3"/>
      <c r="S21" s="4">
        <v>43585</v>
      </c>
      <c r="T21" s="3">
        <v>9532.4375</v>
      </c>
      <c r="U21" s="3"/>
    </row>
    <row r="22" spans="1:21" x14ac:dyDescent="0.2">
      <c r="A22" s="4">
        <v>44013</v>
      </c>
      <c r="B22" s="3">
        <v>373.87240600000001</v>
      </c>
      <c r="C22" s="3">
        <f t="shared" si="0"/>
        <v>0.19602319775504171</v>
      </c>
      <c r="H22" s="4">
        <v>44013</v>
      </c>
      <c r="I22" s="3">
        <v>9035.7382809999999</v>
      </c>
      <c r="J22" s="3">
        <f t="shared" si="1"/>
        <v>6.6190345721882635E-2</v>
      </c>
      <c r="M22" s="4">
        <v>43592</v>
      </c>
      <c r="N22" s="3">
        <v>435.22387700000002</v>
      </c>
      <c r="O22" s="3"/>
      <c r="S22" s="4">
        <v>43592</v>
      </c>
      <c r="T22" s="3">
        <v>9159.9384769999997</v>
      </c>
      <c r="U22" s="3"/>
    </row>
    <row r="23" spans="1:21" x14ac:dyDescent="0.2">
      <c r="A23" s="4">
        <v>44044</v>
      </c>
      <c r="B23" s="3">
        <v>480.81195100000002</v>
      </c>
      <c r="C23" s="3">
        <f t="shared" si="0"/>
        <v>0.28603219516553463</v>
      </c>
      <c r="H23" s="4">
        <v>44044</v>
      </c>
      <c r="I23" s="3">
        <v>9372.0371090000008</v>
      </c>
      <c r="J23" s="3">
        <f t="shared" si="1"/>
        <v>3.7218743786233494E-2</v>
      </c>
      <c r="M23" s="4">
        <v>43599</v>
      </c>
      <c r="N23" s="3">
        <v>469.356201</v>
      </c>
      <c r="O23" s="3"/>
      <c r="S23" s="4">
        <v>43599</v>
      </c>
      <c r="T23" s="3">
        <v>9671.8876949999994</v>
      </c>
      <c r="U23" s="3"/>
    </row>
    <row r="24" spans="1:21" x14ac:dyDescent="0.2">
      <c r="A24" s="4">
        <v>44075</v>
      </c>
      <c r="B24" s="3">
        <v>438.08505200000002</v>
      </c>
      <c r="C24" s="3">
        <f t="shared" si="0"/>
        <v>-8.8864053630813344E-2</v>
      </c>
      <c r="H24" s="4">
        <v>44075</v>
      </c>
      <c r="I24" s="3">
        <v>9341.7373050000006</v>
      </c>
      <c r="J24" s="3">
        <f t="shared" si="1"/>
        <v>-3.2330008564416812E-3</v>
      </c>
      <c r="M24" s="4">
        <v>43606</v>
      </c>
      <c r="N24" s="3">
        <v>465.73535199999998</v>
      </c>
      <c r="O24" s="3"/>
      <c r="S24" s="4">
        <v>43606</v>
      </c>
      <c r="T24" s="3">
        <v>9804.8876949999994</v>
      </c>
      <c r="U24" s="3"/>
    </row>
    <row r="25" spans="1:21" x14ac:dyDescent="0.2">
      <c r="A25" s="4">
        <v>44105</v>
      </c>
      <c r="B25" s="3">
        <v>441.75576799999999</v>
      </c>
      <c r="C25" s="3">
        <f t="shared" si="0"/>
        <v>8.3790030799771962E-3</v>
      </c>
      <c r="H25" s="4">
        <v>44105</v>
      </c>
      <c r="I25" s="3">
        <v>9581.6376949999994</v>
      </c>
      <c r="J25" s="3">
        <f t="shared" si="1"/>
        <v>2.5680489845459089E-2</v>
      </c>
      <c r="M25" s="4">
        <v>43613</v>
      </c>
      <c r="N25" s="3">
        <v>448.50018299999999</v>
      </c>
      <c r="O25" s="3"/>
      <c r="S25" s="4">
        <v>43613</v>
      </c>
      <c r="T25" s="3">
        <v>9922.5869139999995</v>
      </c>
      <c r="U25" s="3"/>
    </row>
    <row r="26" spans="1:21" x14ac:dyDescent="0.2">
      <c r="A26" s="4">
        <v>44136</v>
      </c>
      <c r="B26" s="3">
        <v>497.59927399999998</v>
      </c>
      <c r="C26" s="3">
        <f t="shared" si="0"/>
        <v>0.12641262445270435</v>
      </c>
      <c r="H26" s="4">
        <v>44136</v>
      </c>
      <c r="I26" s="3">
        <v>10719.036133</v>
      </c>
      <c r="J26" s="3">
        <f t="shared" si="1"/>
        <v>0.1187060577956867</v>
      </c>
      <c r="M26" s="4">
        <v>43620</v>
      </c>
      <c r="N26" s="3">
        <v>445.21731599999998</v>
      </c>
      <c r="O26" s="3"/>
      <c r="S26" s="4">
        <v>43620</v>
      </c>
      <c r="T26" s="3">
        <v>9765.8369139999995</v>
      </c>
      <c r="U26" s="3"/>
    </row>
    <row r="27" spans="1:21" x14ac:dyDescent="0.2">
      <c r="A27" s="4">
        <v>44166</v>
      </c>
      <c r="B27" s="3">
        <v>514.19079599999998</v>
      </c>
      <c r="C27" s="3">
        <f t="shared" si="0"/>
        <v>3.3343139483760581E-2</v>
      </c>
      <c r="H27" s="4">
        <v>44166</v>
      </c>
      <c r="I27" s="3">
        <v>11518.285156</v>
      </c>
      <c r="J27" s="3">
        <f t="shared" si="1"/>
        <v>7.4563516073931718E-2</v>
      </c>
      <c r="M27" s="4">
        <v>43627</v>
      </c>
      <c r="N27" s="3">
        <v>427.45111100000003</v>
      </c>
      <c r="O27" s="3"/>
      <c r="S27" s="4">
        <v>43627</v>
      </c>
      <c r="T27" s="3">
        <v>9543.5869139999995</v>
      </c>
      <c r="U27" s="3"/>
    </row>
    <row r="28" spans="1:21" x14ac:dyDescent="0.2">
      <c r="A28" s="4">
        <v>44197</v>
      </c>
      <c r="B28" s="3">
        <v>571.45355199999995</v>
      </c>
      <c r="C28" s="3">
        <f t="shared" si="0"/>
        <v>0.11136480163678381</v>
      </c>
      <c r="H28" s="4">
        <v>44197</v>
      </c>
      <c r="I28" s="3">
        <v>11302.385742</v>
      </c>
      <c r="J28" s="3">
        <f t="shared" si="1"/>
        <v>-1.8744058779230272E-2</v>
      </c>
      <c r="M28" s="4">
        <v>43634</v>
      </c>
      <c r="N28" s="3">
        <v>421.36810300000002</v>
      </c>
      <c r="O28" s="3"/>
      <c r="S28" s="4">
        <v>43634</v>
      </c>
      <c r="T28" s="3">
        <v>9564.0869139999995</v>
      </c>
      <c r="U28" s="3"/>
    </row>
    <row r="29" spans="1:21" x14ac:dyDescent="0.2">
      <c r="A29" s="4">
        <v>44228</v>
      </c>
      <c r="B29" s="3">
        <v>597.14843800000006</v>
      </c>
      <c r="C29" s="3">
        <f t="shared" si="0"/>
        <v>4.4964084850066893E-2</v>
      </c>
      <c r="H29" s="4">
        <v>44228</v>
      </c>
      <c r="I29" s="3">
        <v>12181.384765999999</v>
      </c>
      <c r="J29" s="3">
        <f t="shared" si="1"/>
        <v>7.7771104620293782E-2</v>
      </c>
      <c r="M29" s="4">
        <v>43641</v>
      </c>
      <c r="N29" s="3">
        <v>441.83789100000001</v>
      </c>
      <c r="O29" s="3"/>
      <c r="S29" s="4">
        <v>43641</v>
      </c>
      <c r="T29" s="3">
        <v>9712.9873050000006</v>
      </c>
      <c r="U29" s="3"/>
    </row>
    <row r="30" spans="1:21" x14ac:dyDescent="0.2">
      <c r="A30" s="4">
        <v>44256</v>
      </c>
      <c r="B30" s="3">
        <v>583.34667999999999</v>
      </c>
      <c r="C30" s="3">
        <f t="shared" si="0"/>
        <v>-2.3112775855573892E-2</v>
      </c>
      <c r="H30" s="4">
        <v>44256</v>
      </c>
      <c r="I30" s="3">
        <v>12313.683594</v>
      </c>
      <c r="J30" s="3">
        <f t="shared" si="1"/>
        <v>1.0860737965462348E-2</v>
      </c>
      <c r="M30" s="4">
        <v>43648</v>
      </c>
      <c r="N30" s="3">
        <v>433.67889400000001</v>
      </c>
      <c r="O30" s="3"/>
      <c r="S30" s="4">
        <v>43648</v>
      </c>
      <c r="T30" s="3">
        <v>9447.7871090000008</v>
      </c>
      <c r="U30" s="3"/>
    </row>
    <row r="31" spans="1:21" x14ac:dyDescent="0.2">
      <c r="A31" s="4">
        <v>44287</v>
      </c>
      <c r="B31" s="3">
        <v>597.49114999999995</v>
      </c>
      <c r="C31" s="3">
        <f t="shared" si="0"/>
        <v>2.4247108083309835E-2</v>
      </c>
      <c r="H31" s="4">
        <v>44287</v>
      </c>
      <c r="I31" s="3">
        <v>12364.333008</v>
      </c>
      <c r="J31" s="3">
        <f t="shared" si="1"/>
        <v>4.1132625841286919E-3</v>
      </c>
      <c r="M31" s="4">
        <v>43655</v>
      </c>
      <c r="N31" s="3">
        <v>446.61734000000001</v>
      </c>
      <c r="O31" s="3"/>
      <c r="S31" s="4">
        <v>43655</v>
      </c>
      <c r="T31" s="3">
        <v>9469.1376949999994</v>
      </c>
      <c r="U31" s="3"/>
    </row>
    <row r="32" spans="1:21" x14ac:dyDescent="0.2">
      <c r="A32" s="4">
        <v>44317</v>
      </c>
      <c r="B32" s="3">
        <v>663.51458700000001</v>
      </c>
      <c r="C32" s="3">
        <f t="shared" si="0"/>
        <v>0.11050111286167179</v>
      </c>
      <c r="H32" s="4">
        <v>44317</v>
      </c>
      <c r="I32" s="3">
        <v>13226.332031</v>
      </c>
      <c r="J32" s="3">
        <f t="shared" si="1"/>
        <v>6.971658094636142E-2</v>
      </c>
      <c r="M32" s="4">
        <v>43662</v>
      </c>
      <c r="N32" s="3">
        <v>422.76815800000003</v>
      </c>
      <c r="O32" s="3"/>
      <c r="S32" s="4">
        <v>43662</v>
      </c>
      <c r="T32" s="3">
        <v>9247.7382809999999</v>
      </c>
      <c r="U32" s="3"/>
    </row>
    <row r="33" spans="1:21" x14ac:dyDescent="0.2">
      <c r="A33" s="4">
        <v>44348</v>
      </c>
      <c r="B33" s="3">
        <v>745.78710899999999</v>
      </c>
      <c r="C33" s="3">
        <f t="shared" si="0"/>
        <v>0.12399504639677195</v>
      </c>
      <c r="H33" s="4">
        <v>44348</v>
      </c>
      <c r="I33" s="3">
        <v>13473.532227</v>
      </c>
      <c r="J33" s="3">
        <f t="shared" si="1"/>
        <v>1.8690003806089976E-2</v>
      </c>
      <c r="M33" s="4">
        <v>43669</v>
      </c>
      <c r="N33" s="3">
        <v>413.06433099999998</v>
      </c>
      <c r="O33" s="3"/>
      <c r="S33" s="4">
        <v>43669</v>
      </c>
      <c r="T33" s="3">
        <v>9108.8886719999991</v>
      </c>
      <c r="U33" s="3"/>
    </row>
    <row r="34" spans="1:21" x14ac:dyDescent="0.2">
      <c r="A34" s="4">
        <v>44378</v>
      </c>
      <c r="B34" s="3">
        <v>755.33093299999996</v>
      </c>
      <c r="C34" s="3">
        <f t="shared" si="0"/>
        <v>1.279698171881377E-2</v>
      </c>
      <c r="H34" s="4">
        <v>44378</v>
      </c>
      <c r="I34" s="3">
        <v>13664.232421999999</v>
      </c>
      <c r="J34" s="3">
        <f t="shared" si="1"/>
        <v>1.4153689751663623E-2</v>
      </c>
      <c r="M34" s="4">
        <v>43676</v>
      </c>
      <c r="N34" s="3">
        <v>404.905396</v>
      </c>
      <c r="O34" s="3"/>
      <c r="S34" s="4">
        <v>43676</v>
      </c>
      <c r="T34" s="3">
        <v>8831.9384769999997</v>
      </c>
      <c r="U34" s="3"/>
    </row>
    <row r="35" spans="1:21" x14ac:dyDescent="0.2">
      <c r="A35" s="4">
        <v>44409</v>
      </c>
      <c r="B35" s="3">
        <v>752.82904099999996</v>
      </c>
      <c r="C35" s="3">
        <f t="shared" si="0"/>
        <v>-3.3123123795063721E-3</v>
      </c>
      <c r="H35" s="4">
        <v>44409</v>
      </c>
      <c r="I35" s="3">
        <v>14555.880859000001</v>
      </c>
      <c r="J35" s="3">
        <f t="shared" si="1"/>
        <v>6.5254191341506271E-2</v>
      </c>
      <c r="M35" s="4">
        <v>43683</v>
      </c>
      <c r="N35" s="3">
        <v>416.20034800000002</v>
      </c>
      <c r="O35" s="3"/>
      <c r="S35" s="4">
        <v>43683</v>
      </c>
      <c r="T35" s="3">
        <v>9046.5380860000005</v>
      </c>
      <c r="U35" s="3"/>
    </row>
    <row r="36" spans="1:21" x14ac:dyDescent="0.2">
      <c r="A36" s="4">
        <v>44440</v>
      </c>
      <c r="B36" s="3">
        <v>723.63635299999999</v>
      </c>
      <c r="C36" s="3">
        <f t="shared" si="0"/>
        <v>-3.8777313852322519E-2</v>
      </c>
      <c r="H36" s="4">
        <v>44440</v>
      </c>
      <c r="I36" s="3">
        <v>15052.630859000001</v>
      </c>
      <c r="J36" s="3">
        <f t="shared" si="1"/>
        <v>3.4127099885738352E-2</v>
      </c>
      <c r="M36" s="4">
        <v>43690</v>
      </c>
      <c r="N36" s="3">
        <v>385.16738900000001</v>
      </c>
      <c r="O36" s="3"/>
      <c r="S36" s="4">
        <v>43690</v>
      </c>
      <c r="T36" s="3">
        <v>8997.9384769999997</v>
      </c>
      <c r="U36" s="3"/>
    </row>
    <row r="37" spans="1:21" x14ac:dyDescent="0.2">
      <c r="A37" s="4">
        <v>44470</v>
      </c>
      <c r="B37" s="3">
        <v>752.78002900000001</v>
      </c>
      <c r="C37" s="3">
        <f t="shared" si="0"/>
        <v>4.0273924712569034E-2</v>
      </c>
      <c r="H37" s="4">
        <v>44470</v>
      </c>
      <c r="I37" s="3">
        <v>15086.880859000001</v>
      </c>
      <c r="J37" s="3">
        <f t="shared" si="1"/>
        <v>2.275349759176606E-3</v>
      </c>
      <c r="M37" s="4">
        <v>43697</v>
      </c>
      <c r="N37" s="3">
        <v>379.533905</v>
      </c>
      <c r="O37" s="3"/>
      <c r="S37" s="4">
        <v>43697</v>
      </c>
      <c r="T37" s="3">
        <v>8964.6884769999997</v>
      </c>
      <c r="U37" s="3"/>
    </row>
    <row r="38" spans="1:21" x14ac:dyDescent="0.2">
      <c r="A38" s="4">
        <v>44501</v>
      </c>
      <c r="B38" s="3">
        <v>680.65679899999998</v>
      </c>
      <c r="C38" s="3">
        <f t="shared" si="0"/>
        <v>-9.5809170304118202E-2</v>
      </c>
      <c r="H38" s="4">
        <v>44501</v>
      </c>
      <c r="I38" s="3">
        <v>14648.330078000001</v>
      </c>
      <c r="J38" s="3">
        <f t="shared" si="1"/>
        <v>-2.9068353167141552E-2</v>
      </c>
      <c r="M38" s="4">
        <v>43704</v>
      </c>
      <c r="N38" s="3">
        <v>373.31762700000002</v>
      </c>
      <c r="O38" s="3"/>
      <c r="S38" s="4">
        <v>43704</v>
      </c>
      <c r="T38" s="3">
        <v>8977.5380860000005</v>
      </c>
      <c r="U38" s="3"/>
    </row>
    <row r="39" spans="1:21" x14ac:dyDescent="0.2">
      <c r="A39" s="4">
        <v>44531</v>
      </c>
      <c r="B39" s="3">
        <v>686.16778599999998</v>
      </c>
      <c r="C39" s="3">
        <f t="shared" si="0"/>
        <v>8.0965723226397984E-3</v>
      </c>
      <c r="H39" s="4">
        <v>44531</v>
      </c>
      <c r="I39" s="3">
        <v>14996.180664</v>
      </c>
      <c r="J39" s="3">
        <f t="shared" si="1"/>
        <v>2.3746774147479627E-2</v>
      </c>
      <c r="M39" s="4">
        <v>43711</v>
      </c>
      <c r="N39" s="3">
        <v>388.80978399999998</v>
      </c>
      <c r="O39" s="3"/>
      <c r="S39" s="4">
        <v>43711</v>
      </c>
      <c r="T39" s="3">
        <v>8972.3886719999991</v>
      </c>
      <c r="U39" s="3"/>
    </row>
    <row r="40" spans="1:21" x14ac:dyDescent="0.2">
      <c r="A40" s="4">
        <v>44562</v>
      </c>
      <c r="B40" s="3">
        <v>722.69598399999995</v>
      </c>
      <c r="C40" s="3">
        <f t="shared" si="0"/>
        <v>5.3235081484865825E-2</v>
      </c>
      <c r="H40" s="4">
        <v>44562</v>
      </c>
      <c r="I40" s="3">
        <v>14921.430664</v>
      </c>
      <c r="J40" s="3">
        <f t="shared" si="1"/>
        <v>-4.984602524791242E-3</v>
      </c>
      <c r="M40" s="4">
        <v>43718</v>
      </c>
      <c r="N40" s="3">
        <v>399.29977400000001</v>
      </c>
      <c r="O40" s="3"/>
      <c r="S40" s="4">
        <v>43718</v>
      </c>
      <c r="T40" s="3">
        <v>9009.1386719999991</v>
      </c>
      <c r="U40" s="3"/>
    </row>
    <row r="41" spans="1:21" x14ac:dyDescent="0.2">
      <c r="A41" s="4">
        <v>44593</v>
      </c>
      <c r="B41" s="3">
        <v>667.28924600000005</v>
      </c>
      <c r="C41" s="3">
        <f t="shared" si="0"/>
        <v>-7.6666730169625386E-2</v>
      </c>
      <c r="H41" s="4">
        <v>44593</v>
      </c>
      <c r="I41" s="3">
        <v>14307.931640999999</v>
      </c>
      <c r="J41" s="3">
        <f t="shared" si="1"/>
        <v>-4.1115294961638696E-2</v>
      </c>
      <c r="M41" s="4">
        <v>43725</v>
      </c>
      <c r="N41" s="3">
        <v>439.36575299999998</v>
      </c>
      <c r="O41" s="3"/>
      <c r="S41" s="4">
        <v>43725</v>
      </c>
      <c r="T41" s="3">
        <v>9486.5869139999995</v>
      </c>
      <c r="U41" s="3"/>
    </row>
    <row r="42" spans="1:21" x14ac:dyDescent="0.2">
      <c r="A42" s="4">
        <v>44621</v>
      </c>
      <c r="B42" s="3">
        <v>688.87170400000002</v>
      </c>
      <c r="C42" s="3">
        <f t="shared" si="0"/>
        <v>3.2343482424411756E-2</v>
      </c>
      <c r="H42" s="4">
        <v>44621</v>
      </c>
      <c r="I42" s="3">
        <v>14894.480469</v>
      </c>
      <c r="J42" s="3">
        <f t="shared" si="1"/>
        <v>4.0994662451365071E-2</v>
      </c>
      <c r="M42" s="4">
        <v>43732</v>
      </c>
      <c r="N42" s="3">
        <v>433.53796399999999</v>
      </c>
      <c r="O42" s="3"/>
      <c r="S42" s="4">
        <v>43732</v>
      </c>
      <c r="T42" s="3">
        <v>9340.8876949999994</v>
      </c>
      <c r="U42" s="3"/>
    </row>
    <row r="43" spans="1:21" x14ac:dyDescent="0.2">
      <c r="A43" s="4">
        <v>44652</v>
      </c>
      <c r="B43" s="3">
        <v>690.00250200000005</v>
      </c>
      <c r="C43" s="3">
        <f t="shared" si="0"/>
        <v>1.6415219168299979E-3</v>
      </c>
      <c r="H43" s="4">
        <v>44652</v>
      </c>
      <c r="I43" s="3">
        <v>14783.330078000001</v>
      </c>
      <c r="J43" s="3">
        <f t="shared" si="1"/>
        <v>-7.4625221894336902E-3</v>
      </c>
      <c r="M43" s="4">
        <v>43739</v>
      </c>
      <c r="N43" s="3">
        <v>413.04363999999998</v>
      </c>
      <c r="O43" s="3"/>
      <c r="S43" s="4">
        <v>43739</v>
      </c>
      <c r="T43" s="3">
        <v>9040.6386719999991</v>
      </c>
      <c r="U43" s="3"/>
    </row>
    <row r="44" spans="1:21" x14ac:dyDescent="0.2">
      <c r="A44" s="4">
        <v>44682</v>
      </c>
      <c r="B44" s="3">
        <v>693.09979199999998</v>
      </c>
      <c r="C44" s="3">
        <f t="shared" si="0"/>
        <v>4.4888098101417166E-3</v>
      </c>
      <c r="H44" s="4">
        <v>44682</v>
      </c>
      <c r="I44" s="3">
        <v>14119.581055000001</v>
      </c>
      <c r="J44" s="3">
        <f t="shared" si="1"/>
        <v>-4.4898478184408994E-2</v>
      </c>
      <c r="M44" s="4">
        <v>43746</v>
      </c>
      <c r="N44" s="3">
        <v>417.99722300000002</v>
      </c>
      <c r="O44" s="3"/>
      <c r="S44" s="4">
        <v>43746</v>
      </c>
      <c r="T44" s="3">
        <v>9192.6386719999991</v>
      </c>
      <c r="U44" s="3"/>
    </row>
    <row r="45" spans="1:21" x14ac:dyDescent="0.2">
      <c r="A45" s="4">
        <v>44713</v>
      </c>
      <c r="B45" s="3">
        <v>640.88867200000004</v>
      </c>
      <c r="C45" s="3">
        <f t="shared" si="0"/>
        <v>-7.5329873998865579E-2</v>
      </c>
      <c r="H45" s="4">
        <v>44713</v>
      </c>
      <c r="I45" s="3">
        <v>13387.532227</v>
      </c>
      <c r="J45" s="3">
        <f t="shared" si="1"/>
        <v>-5.1846356145302842E-2</v>
      </c>
      <c r="M45" s="4">
        <v>43753</v>
      </c>
      <c r="N45" s="3">
        <v>433.00372299999998</v>
      </c>
      <c r="O45" s="3"/>
      <c r="S45" s="4">
        <v>43753</v>
      </c>
      <c r="T45" s="3">
        <v>9479.1875</v>
      </c>
      <c r="U45" s="3"/>
    </row>
    <row r="46" spans="1:21" x14ac:dyDescent="0.2">
      <c r="A46" s="4">
        <v>44743</v>
      </c>
      <c r="B46" s="3">
        <v>720.72943099999998</v>
      </c>
      <c r="C46" s="3">
        <f t="shared" si="0"/>
        <v>0.12457820287389934</v>
      </c>
      <c r="H46" s="4">
        <v>44743</v>
      </c>
      <c r="I46" s="3">
        <v>14665.630859000001</v>
      </c>
      <c r="J46" s="3">
        <f t="shared" si="1"/>
        <v>9.5469322525500958E-2</v>
      </c>
      <c r="M46" s="4">
        <v>43760</v>
      </c>
      <c r="N46" s="3">
        <v>438.83154300000001</v>
      </c>
      <c r="O46" s="3"/>
      <c r="S46" s="4">
        <v>43760</v>
      </c>
      <c r="T46" s="3">
        <v>9431.0869139999995</v>
      </c>
      <c r="U46" s="3"/>
    </row>
    <row r="47" spans="1:21" x14ac:dyDescent="0.2">
      <c r="A47" s="4">
        <v>44774</v>
      </c>
      <c r="B47" s="3">
        <v>734.77832000000001</v>
      </c>
      <c r="C47" s="3">
        <f t="shared" si="0"/>
        <v>1.9492597909464351E-2</v>
      </c>
      <c r="H47" s="4">
        <v>44774</v>
      </c>
      <c r="I47" s="3">
        <v>15325.029296999999</v>
      </c>
      <c r="J47" s="3">
        <f t="shared" si="1"/>
        <v>4.4962159782941685E-2</v>
      </c>
      <c r="M47" s="4">
        <v>43767</v>
      </c>
      <c r="N47" s="3">
        <v>448.25308200000001</v>
      </c>
      <c r="O47" s="3"/>
      <c r="S47" s="4">
        <v>43767</v>
      </c>
      <c r="T47" s="3">
        <v>9732.3876949999994</v>
      </c>
      <c r="U47" s="3"/>
    </row>
    <row r="48" spans="1:21" x14ac:dyDescent="0.2">
      <c r="A48" s="4">
        <v>44805</v>
      </c>
      <c r="B48" s="3">
        <v>689.80004899999994</v>
      </c>
      <c r="C48" s="3">
        <f t="shared" si="0"/>
        <v>-6.1213388821815082E-2</v>
      </c>
      <c r="H48" s="4">
        <v>44805</v>
      </c>
      <c r="I48" s="3">
        <v>14829.330078000001</v>
      </c>
      <c r="J48" s="3">
        <f t="shared" si="1"/>
        <v>-3.2345727332282193E-2</v>
      </c>
      <c r="M48" s="4">
        <v>43774</v>
      </c>
      <c r="N48" s="3">
        <v>423.48504600000001</v>
      </c>
      <c r="O48" s="3"/>
      <c r="S48" s="4">
        <v>43774</v>
      </c>
      <c r="T48" s="3">
        <v>9695.8369139999995</v>
      </c>
      <c r="U48" s="3"/>
    </row>
    <row r="49" spans="1:21" x14ac:dyDescent="0.2">
      <c r="A49" s="4">
        <v>44835</v>
      </c>
      <c r="B49" s="3">
        <v>827.36328100000003</v>
      </c>
      <c r="C49" s="3">
        <f t="shared" si="0"/>
        <v>0.1994247930243335</v>
      </c>
      <c r="H49" s="4">
        <v>44835</v>
      </c>
      <c r="I49" s="3">
        <v>15423.979492</v>
      </c>
      <c r="J49" s="3">
        <f t="shared" si="1"/>
        <v>4.009954670050736E-2</v>
      </c>
      <c r="M49" s="4">
        <v>43781</v>
      </c>
      <c r="N49" s="3">
        <v>435.3349</v>
      </c>
      <c r="O49" s="3"/>
      <c r="S49" s="4">
        <v>43781</v>
      </c>
      <c r="T49" s="3">
        <v>9668.5869139999995</v>
      </c>
      <c r="U49" s="3"/>
    </row>
    <row r="50" spans="1:21" x14ac:dyDescent="0.2">
      <c r="A50" s="4">
        <v>44866</v>
      </c>
      <c r="B50" s="3">
        <v>852.505493</v>
      </c>
      <c r="C50" s="3">
        <f t="shared" si="0"/>
        <v>3.0388358508745533E-2</v>
      </c>
      <c r="H50" s="4">
        <v>44866</v>
      </c>
      <c r="I50" s="3">
        <v>15946.129883</v>
      </c>
      <c r="J50" s="3">
        <f t="shared" si="1"/>
        <v>3.3853156461393405E-2</v>
      </c>
      <c r="M50" s="4">
        <v>43788</v>
      </c>
      <c r="N50" s="3">
        <v>435.43197600000002</v>
      </c>
      <c r="O50" s="3"/>
      <c r="S50" s="4">
        <v>43788</v>
      </c>
      <c r="T50" s="3">
        <v>9802.0371090000008</v>
      </c>
      <c r="U50" s="3"/>
    </row>
    <row r="51" spans="1:21" x14ac:dyDescent="0.2">
      <c r="A51" s="4">
        <v>44896</v>
      </c>
      <c r="B51" s="3">
        <v>874.19274900000005</v>
      </c>
      <c r="C51" s="3">
        <f t="shared" si="0"/>
        <v>2.5439432564453926E-2</v>
      </c>
      <c r="H51" s="4">
        <v>44896</v>
      </c>
      <c r="I51" s="3">
        <v>15448.829102</v>
      </c>
      <c r="J51" s="3">
        <f t="shared" si="1"/>
        <v>-3.1186299412383881E-2</v>
      </c>
      <c r="M51" s="4">
        <v>43795</v>
      </c>
      <c r="N51" s="3">
        <v>454.95019500000001</v>
      </c>
      <c r="O51" s="3"/>
      <c r="S51" s="4">
        <v>43795</v>
      </c>
      <c r="T51" s="3">
        <v>9797.9873050000006</v>
      </c>
      <c r="U51" s="3"/>
    </row>
    <row r="52" spans="1:21" x14ac:dyDescent="0.2">
      <c r="A52" s="4">
        <v>44927</v>
      </c>
      <c r="B52" s="3">
        <v>868.479736</v>
      </c>
      <c r="C52" s="3">
        <f t="shared" si="0"/>
        <v>-6.5351868984674525E-3</v>
      </c>
      <c r="H52" s="4">
        <v>44927</v>
      </c>
      <c r="I52" s="3">
        <v>14935.480469</v>
      </c>
      <c r="J52" s="3">
        <f t="shared" si="1"/>
        <v>-3.3228967037608158E-2</v>
      </c>
      <c r="M52" s="4">
        <v>43802</v>
      </c>
      <c r="N52" s="3">
        <v>433.85205100000002</v>
      </c>
      <c r="O52" s="3"/>
      <c r="S52" s="4">
        <v>43802</v>
      </c>
      <c r="T52" s="3">
        <v>9671.4375</v>
      </c>
      <c r="U52" s="3"/>
    </row>
    <row r="53" spans="1:21" x14ac:dyDescent="0.2">
      <c r="A53" s="4">
        <v>44958</v>
      </c>
      <c r="B53" s="3">
        <v>810.75335700000005</v>
      </c>
      <c r="C53" s="3">
        <f t="shared" si="0"/>
        <v>-6.6468308478759897E-2</v>
      </c>
      <c r="H53" s="4">
        <v>44958</v>
      </c>
      <c r="I53" s="3">
        <v>14518.75</v>
      </c>
      <c r="J53" s="3">
        <f t="shared" si="1"/>
        <v>-2.7902046396496152E-2</v>
      </c>
      <c r="M53" s="4">
        <v>43809</v>
      </c>
      <c r="N53" s="3">
        <v>458.896973</v>
      </c>
      <c r="O53" s="3"/>
      <c r="S53" s="4">
        <v>43809</v>
      </c>
      <c r="T53" s="3">
        <v>9752.9873050000006</v>
      </c>
      <c r="U53" s="3"/>
    </row>
    <row r="54" spans="1:21" x14ac:dyDescent="0.2">
      <c r="A54" s="4">
        <v>44986</v>
      </c>
      <c r="B54" s="3">
        <v>765.496216</v>
      </c>
      <c r="C54" s="3">
        <f t="shared" si="0"/>
        <v>-5.5821096032785275E-2</v>
      </c>
      <c r="H54" s="4">
        <v>44986</v>
      </c>
      <c r="I54" s="3">
        <v>14557.849609000001</v>
      </c>
      <c r="J54" s="3">
        <f t="shared" si="1"/>
        <v>2.6930423762376778E-3</v>
      </c>
      <c r="M54" s="4">
        <v>43816</v>
      </c>
      <c r="N54" s="3">
        <v>487.74243200000001</v>
      </c>
      <c r="O54" s="3"/>
      <c r="S54" s="4">
        <v>43816</v>
      </c>
      <c r="T54" s="3">
        <v>9897.6376949999994</v>
      </c>
      <c r="U54" s="3"/>
    </row>
    <row r="55" spans="1:21" x14ac:dyDescent="0.2">
      <c r="A55" s="4">
        <v>45017</v>
      </c>
      <c r="B55" s="3">
        <v>796.19750999999997</v>
      </c>
      <c r="C55" s="3">
        <f t="shared" si="0"/>
        <v>4.0106395509602315E-2</v>
      </c>
      <c r="H55" s="4">
        <v>45017</v>
      </c>
      <c r="I55" s="3">
        <v>15219.549805000001</v>
      </c>
      <c r="J55" s="3">
        <f t="shared" si="1"/>
        <v>4.5453155086237554E-2</v>
      </c>
      <c r="M55" s="4">
        <v>43823</v>
      </c>
      <c r="N55" s="3">
        <v>478.97186299999998</v>
      </c>
      <c r="O55" s="3"/>
      <c r="S55" s="4">
        <v>43823</v>
      </c>
      <c r="T55" s="3">
        <v>9924.6875</v>
      </c>
      <c r="U55" s="3"/>
    </row>
    <row r="56" spans="1:21" x14ac:dyDescent="0.2">
      <c r="A56" s="4">
        <v>45047</v>
      </c>
      <c r="B56" s="3">
        <v>786.21215800000004</v>
      </c>
      <c r="C56" s="3">
        <f t="shared" si="0"/>
        <v>-1.2541300210798098E-2</v>
      </c>
      <c r="H56" s="4">
        <v>45047</v>
      </c>
      <c r="I56" s="3">
        <v>15766.400390999999</v>
      </c>
      <c r="J56" s="3">
        <f t="shared" si="1"/>
        <v>3.5930799071359168E-2</v>
      </c>
      <c r="M56" s="4">
        <v>43830</v>
      </c>
      <c r="N56" s="3">
        <v>465.71853599999997</v>
      </c>
      <c r="O56" s="3"/>
      <c r="S56" s="4">
        <v>43830</v>
      </c>
      <c r="T56" s="3">
        <v>9747.3876949999994</v>
      </c>
      <c r="U56" s="3"/>
    </row>
    <row r="57" spans="1:21" x14ac:dyDescent="0.2">
      <c r="A57" s="4">
        <v>45078</v>
      </c>
      <c r="B57" s="3">
        <v>831.41961700000002</v>
      </c>
      <c r="C57" s="3">
        <f t="shared" si="0"/>
        <v>5.750033059142793E-2</v>
      </c>
      <c r="H57" s="4">
        <v>45078</v>
      </c>
      <c r="I57" s="3">
        <v>16430</v>
      </c>
      <c r="J57" s="3">
        <f t="shared" si="1"/>
        <v>4.2089480955894418E-2</v>
      </c>
      <c r="M57" s="4">
        <v>43837</v>
      </c>
      <c r="N57" s="3">
        <v>502.45751999999999</v>
      </c>
      <c r="O57" s="3"/>
      <c r="S57" s="4">
        <v>43837</v>
      </c>
      <c r="T57" s="3">
        <v>10042.487305000001</v>
      </c>
      <c r="U57" s="3"/>
    </row>
    <row r="58" spans="1:21" x14ac:dyDescent="0.2">
      <c r="A58" s="4">
        <v>45108</v>
      </c>
      <c r="B58" s="3">
        <v>925.46105999999997</v>
      </c>
      <c r="C58" s="3">
        <f t="shared" si="0"/>
        <v>0.11310948295798987</v>
      </c>
      <c r="H58" s="4">
        <v>45108</v>
      </c>
      <c r="I58" s="3">
        <v>17059</v>
      </c>
      <c r="J58" s="3">
        <f t="shared" si="1"/>
        <v>3.8283627510651251E-2</v>
      </c>
      <c r="M58" s="4">
        <v>43844</v>
      </c>
      <c r="N58" s="3">
        <v>505.42984000000001</v>
      </c>
      <c r="O58" s="3"/>
      <c r="S58" s="4">
        <v>43844</v>
      </c>
      <c r="T58" s="3">
        <v>10025.6875</v>
      </c>
      <c r="U58" s="3"/>
    </row>
    <row r="59" spans="1:21" x14ac:dyDescent="0.2">
      <c r="A59" s="4">
        <v>45139</v>
      </c>
      <c r="B59" s="3">
        <v>1070.349976</v>
      </c>
      <c r="C59" s="3">
        <f t="shared" si="0"/>
        <v>0.15655863035447434</v>
      </c>
      <c r="H59" s="4">
        <v>45139</v>
      </c>
      <c r="I59" s="3">
        <v>16924.300781000002</v>
      </c>
      <c r="J59" s="3">
        <f t="shared" si="1"/>
        <v>-7.8960794302126887E-3</v>
      </c>
      <c r="M59" s="4">
        <v>43851</v>
      </c>
      <c r="N59" s="3">
        <v>495.977081</v>
      </c>
      <c r="O59" s="3"/>
      <c r="S59" s="4">
        <v>43851</v>
      </c>
      <c r="T59" s="3">
        <v>9999.5869139999995</v>
      </c>
      <c r="U59" s="3"/>
    </row>
    <row r="60" spans="1:21" x14ac:dyDescent="0.2">
      <c r="A60" s="4">
        <v>45170</v>
      </c>
      <c r="B60" s="3">
        <v>1091.599976</v>
      </c>
      <c r="C60" s="3">
        <f t="shared" si="0"/>
        <v>1.9853319452963675E-2</v>
      </c>
      <c r="H60" s="4">
        <v>45170</v>
      </c>
      <c r="I60" s="3">
        <v>17292.599609000001</v>
      </c>
      <c r="J60" s="3">
        <f t="shared" si="1"/>
        <v>2.1761538793583026E-2</v>
      </c>
      <c r="M60" s="4">
        <v>43858</v>
      </c>
      <c r="N60" s="3">
        <v>475.99960299999998</v>
      </c>
      <c r="O60" s="3"/>
      <c r="S60" s="4">
        <v>43858</v>
      </c>
      <c r="T60" s="3">
        <v>9650.5371090000008</v>
      </c>
      <c r="U60" s="3"/>
    </row>
    <row r="61" spans="1:21" x14ac:dyDescent="0.2">
      <c r="A61" s="4">
        <v>45200</v>
      </c>
      <c r="B61" s="3">
        <v>1019.349976</v>
      </c>
      <c r="C61" s="3">
        <f t="shared" si="0"/>
        <v>-6.6187249531416262E-2</v>
      </c>
      <c r="H61" s="4">
        <v>45200</v>
      </c>
      <c r="I61" s="3">
        <v>16801.099609000001</v>
      </c>
      <c r="J61" s="3">
        <f t="shared" si="1"/>
        <v>-2.8422562894719249E-2</v>
      </c>
      <c r="M61" s="4">
        <v>43865</v>
      </c>
      <c r="N61" s="3">
        <v>486.57302900000002</v>
      </c>
      <c r="O61" s="3"/>
      <c r="S61" s="4">
        <v>43865</v>
      </c>
      <c r="T61" s="3">
        <v>9945.6376949999994</v>
      </c>
      <c r="U61" s="3"/>
    </row>
    <row r="62" spans="1:21" x14ac:dyDescent="0.2">
      <c r="A62" s="4">
        <v>45231</v>
      </c>
      <c r="B62" s="3">
        <v>1120.25</v>
      </c>
      <c r="C62" s="3">
        <f t="shared" si="0"/>
        <v>9.8984672953972813E-2</v>
      </c>
      <c r="H62" s="4">
        <v>45231</v>
      </c>
      <c r="I62" s="3">
        <v>17987.949218999998</v>
      </c>
      <c r="J62" s="3">
        <f t="shared" si="1"/>
        <v>7.0641186447357687E-2</v>
      </c>
      <c r="M62" s="4">
        <v>43872</v>
      </c>
      <c r="N62" s="3">
        <v>472.97866800000003</v>
      </c>
      <c r="O62" s="3"/>
      <c r="S62" s="4">
        <v>43872</v>
      </c>
      <c r="T62" s="3">
        <v>9890.9873050000006</v>
      </c>
      <c r="U62" s="3"/>
    </row>
    <row r="63" spans="1:21" x14ac:dyDescent="0.2">
      <c r="A63" s="4">
        <v>45261</v>
      </c>
      <c r="B63" s="3">
        <v>1196.6999510000001</v>
      </c>
      <c r="C63" s="3">
        <f t="shared" si="0"/>
        <v>6.8243651863423391E-2</v>
      </c>
      <c r="H63" s="4">
        <v>45261</v>
      </c>
      <c r="I63" s="3">
        <v>19145.050781000002</v>
      </c>
      <c r="J63" s="3">
        <f t="shared" si="1"/>
        <v>6.4326485910789669E-2</v>
      </c>
      <c r="M63" s="4">
        <v>43879</v>
      </c>
      <c r="N63" s="3">
        <v>450.51617399999998</v>
      </c>
      <c r="O63" s="3"/>
      <c r="S63" s="4">
        <v>43879</v>
      </c>
      <c r="T63" s="3">
        <v>9758.1875</v>
      </c>
      <c r="U63" s="3"/>
    </row>
    <row r="64" spans="1:21" x14ac:dyDescent="0.2">
      <c r="A64" s="4">
        <v>45275</v>
      </c>
      <c r="B64" s="3">
        <v>1196.6999510000001</v>
      </c>
      <c r="C64" s="3">
        <f t="shared" si="0"/>
        <v>0</v>
      </c>
      <c r="H64" s="4">
        <v>45275</v>
      </c>
      <c r="I64" s="3">
        <v>19145.050781000002</v>
      </c>
      <c r="J64" s="3">
        <f t="shared" si="1"/>
        <v>0</v>
      </c>
      <c r="M64" s="4">
        <v>43886</v>
      </c>
      <c r="N64" s="3">
        <v>439.45547499999998</v>
      </c>
      <c r="O64" s="3"/>
      <c r="S64" s="4">
        <v>43886</v>
      </c>
      <c r="T64" s="3">
        <v>9178.7880860000005</v>
      </c>
      <c r="U64" s="3"/>
    </row>
    <row r="65" spans="1:21" x14ac:dyDescent="0.2">
      <c r="M65" s="4">
        <v>43893</v>
      </c>
      <c r="N65" s="3">
        <v>402.27789300000001</v>
      </c>
      <c r="O65" s="3"/>
      <c r="S65" s="4">
        <v>43893</v>
      </c>
      <c r="T65" s="3">
        <v>8631.3378909999992</v>
      </c>
      <c r="U65" s="3"/>
    </row>
    <row r="66" spans="1:21" x14ac:dyDescent="0.2">
      <c r="A66" s="6" t="s">
        <v>9</v>
      </c>
      <c r="B66" s="6"/>
      <c r="D66" s="16">
        <f>+AVERAGE(C5:C64)</f>
        <v>2.18964339636449E-2</v>
      </c>
      <c r="F66" s="6" t="s">
        <v>9</v>
      </c>
      <c r="G66" s="6"/>
      <c r="I66" s="8">
        <f>+AVERAGE(J5:J64)</f>
        <v>1.4236171791702295E-2</v>
      </c>
      <c r="M66" s="4">
        <v>43900</v>
      </c>
      <c r="N66" s="3">
        <v>362.46875</v>
      </c>
      <c r="O66" s="3"/>
      <c r="S66" s="4">
        <v>43900</v>
      </c>
      <c r="T66" s="3">
        <v>7591.8901370000003</v>
      </c>
      <c r="U66" s="3"/>
    </row>
    <row r="67" spans="1:21" x14ac:dyDescent="0.2">
      <c r="A67" s="6" t="s">
        <v>10</v>
      </c>
      <c r="B67" s="6"/>
      <c r="D67" s="14">
        <f>+D66*12</f>
        <v>0.26275720756373877</v>
      </c>
      <c r="F67" s="6" t="s">
        <v>10</v>
      </c>
      <c r="G67" s="6"/>
      <c r="I67" s="8">
        <f>+I66*12</f>
        <v>0.17083406150042754</v>
      </c>
      <c r="M67" s="4">
        <v>43907</v>
      </c>
      <c r="N67" s="3">
        <v>240.552795</v>
      </c>
      <c r="O67" s="3"/>
      <c r="S67" s="4">
        <v>43907</v>
      </c>
      <c r="T67" s="3">
        <v>6242.9916990000002</v>
      </c>
      <c r="U67" s="3"/>
    </row>
    <row r="68" spans="1:21" x14ac:dyDescent="0.2">
      <c r="A68" s="6" t="s">
        <v>11</v>
      </c>
      <c r="D68" s="8"/>
      <c r="F68" s="6" t="s">
        <v>11</v>
      </c>
      <c r="I68" s="8"/>
      <c r="M68" s="4">
        <v>43914</v>
      </c>
      <c r="N68" s="3">
        <v>241.140106</v>
      </c>
      <c r="O68" s="3"/>
      <c r="S68" s="4">
        <v>43914</v>
      </c>
      <c r="T68" s="3">
        <v>6749.1914059999999</v>
      </c>
      <c r="U68" s="3"/>
    </row>
    <row r="69" spans="1:21" x14ac:dyDescent="0.2">
      <c r="A69" s="6" t="s">
        <v>12</v>
      </c>
      <c r="B69" s="6"/>
      <c r="D69" s="19">
        <f>+((1+D66)^12)-1</f>
        <v>0.29682867094934839</v>
      </c>
      <c r="F69" s="6" t="s">
        <v>12</v>
      </c>
      <c r="G69" s="6"/>
      <c r="I69" s="8">
        <f>+((1+I66)^12)-1</f>
        <v>0.18486574053218097</v>
      </c>
      <c r="M69" s="4">
        <v>43921</v>
      </c>
      <c r="N69" s="3">
        <v>215.004761</v>
      </c>
      <c r="O69" s="3"/>
      <c r="S69" s="4">
        <v>43921</v>
      </c>
      <c r="T69" s="3">
        <v>6638.4414059999999</v>
      </c>
      <c r="U69" s="3"/>
    </row>
    <row r="70" spans="1:21" x14ac:dyDescent="0.2">
      <c r="A70" s="6" t="s">
        <v>13</v>
      </c>
      <c r="D70" s="8"/>
      <c r="F70" s="6" t="s">
        <v>13</v>
      </c>
      <c r="I70" s="8"/>
      <c r="M70" s="4">
        <v>43928</v>
      </c>
      <c r="N70" s="3">
        <v>234.28814700000001</v>
      </c>
      <c r="O70" s="3"/>
      <c r="S70" s="4">
        <v>43928</v>
      </c>
      <c r="T70" s="3">
        <v>7360.3403319999998</v>
      </c>
      <c r="U70" s="3"/>
    </row>
    <row r="71" spans="1:21" x14ac:dyDescent="0.2">
      <c r="A71" s="6" t="s">
        <v>14</v>
      </c>
      <c r="D71" s="8">
        <f>+STDEV(C5:C64)</f>
        <v>0.1090745480787183</v>
      </c>
      <c r="F71" s="6" t="s">
        <v>14</v>
      </c>
      <c r="I71" s="8">
        <f>STDEV(J5:J64)</f>
        <v>5.5414422618716541E-2</v>
      </c>
      <c r="M71" s="4">
        <v>43935</v>
      </c>
      <c r="N71" s="3">
        <v>284.20959499999998</v>
      </c>
      <c r="O71" s="3"/>
      <c r="S71" s="4">
        <v>43935</v>
      </c>
      <c r="T71" s="3">
        <v>7614.5903319999998</v>
      </c>
      <c r="U71" s="3"/>
    </row>
    <row r="72" spans="1:21" x14ac:dyDescent="0.2">
      <c r="A72" s="6" t="s">
        <v>15</v>
      </c>
      <c r="D72" s="8">
        <f>+D71*SQRT(12)</f>
        <v>0.37784531816990874</v>
      </c>
      <c r="F72" s="6" t="s">
        <v>15</v>
      </c>
      <c r="I72" s="8">
        <f>+I71*SQRT(12)</f>
        <v>0.19196119089542207</v>
      </c>
      <c r="M72" s="4">
        <v>43942</v>
      </c>
      <c r="N72" s="3">
        <v>265.46456899999998</v>
      </c>
      <c r="O72" s="3"/>
      <c r="S72" s="4">
        <v>43942</v>
      </c>
      <c r="T72" s="3">
        <v>7603.9404299999997</v>
      </c>
      <c r="U72" s="3"/>
    </row>
    <row r="73" spans="1:21" x14ac:dyDescent="0.2">
      <c r="A73" s="6" t="s">
        <v>16</v>
      </c>
      <c r="D73" s="8">
        <f>SLOPE(C5:C64,J5:J64)</f>
        <v>1.4591750560142183</v>
      </c>
      <c r="M73" s="4">
        <v>43949</v>
      </c>
      <c r="N73" s="3">
        <v>264.09414700000002</v>
      </c>
      <c r="O73" s="3"/>
      <c r="S73" s="4">
        <v>43949</v>
      </c>
      <c r="T73" s="3">
        <v>7596.8901370000003</v>
      </c>
      <c r="U73" s="3"/>
    </row>
    <row r="74" spans="1:21" x14ac:dyDescent="0.2">
      <c r="M74" s="4">
        <v>43956</v>
      </c>
      <c r="N74" s="3">
        <v>280.48992900000002</v>
      </c>
      <c r="O74" s="3"/>
      <c r="S74" s="4">
        <v>43956</v>
      </c>
      <c r="T74" s="3">
        <v>7556.3901370000003</v>
      </c>
      <c r="U74" s="3"/>
    </row>
    <row r="75" spans="1:21" x14ac:dyDescent="0.2">
      <c r="M75" s="4">
        <v>43963</v>
      </c>
      <c r="N75" s="3">
        <v>263.996307</v>
      </c>
      <c r="O75" s="3"/>
      <c r="S75" s="4">
        <v>43963</v>
      </c>
      <c r="T75" s="3">
        <v>7245.2407229999999</v>
      </c>
      <c r="U75" s="3"/>
    </row>
    <row r="76" spans="1:21" x14ac:dyDescent="0.2">
      <c r="A76" s="13" t="s">
        <v>17</v>
      </c>
      <c r="B76" s="13"/>
      <c r="C76" s="13"/>
      <c r="D76" s="13"/>
      <c r="E76" s="9">
        <f>+SLOPE(C5:C64,J5:J64)</f>
        <v>1.4591750560142183</v>
      </c>
      <c r="G76" s="13" t="s">
        <v>25</v>
      </c>
      <c r="H76" s="13"/>
      <c r="I76" s="13"/>
      <c r="J76" s="13"/>
      <c r="K76" s="13"/>
      <c r="L76" s="9">
        <f>E83/(1-E87)</f>
        <v>2.4039843390886522</v>
      </c>
      <c r="M76" s="4">
        <v>43970</v>
      </c>
      <c r="N76" s="3">
        <v>278.33648699999998</v>
      </c>
      <c r="O76" s="3"/>
      <c r="S76" s="4">
        <v>43970</v>
      </c>
      <c r="T76" s="3">
        <v>7415.9902339999999</v>
      </c>
      <c r="U76" s="3"/>
    </row>
    <row r="77" spans="1:21" x14ac:dyDescent="0.2">
      <c r="A77" t="s">
        <v>18</v>
      </c>
      <c r="E77">
        <v>7012</v>
      </c>
      <c r="G77" t="s">
        <v>26</v>
      </c>
      <c r="L77" t="s">
        <v>29</v>
      </c>
      <c r="M77" s="4">
        <v>43977</v>
      </c>
      <c r="N77" s="3">
        <v>327.13223299999999</v>
      </c>
      <c r="O77" s="3"/>
      <c r="S77" s="4">
        <v>43977</v>
      </c>
      <c r="T77" s="3">
        <v>8020.0893550000001</v>
      </c>
      <c r="U77" s="3"/>
    </row>
    <row r="78" spans="1:21" x14ac:dyDescent="0.2">
      <c r="A78" t="s">
        <v>19</v>
      </c>
      <c r="E78">
        <v>7504</v>
      </c>
      <c r="G78" t="s">
        <v>27</v>
      </c>
      <c r="L78" t="s">
        <v>29</v>
      </c>
      <c r="M78" s="4">
        <v>43984</v>
      </c>
      <c r="N78" s="3">
        <v>355.323151</v>
      </c>
      <c r="O78" s="3"/>
      <c r="S78" s="4">
        <v>43984</v>
      </c>
      <c r="T78" s="3">
        <v>8323.9394530000009</v>
      </c>
      <c r="U78" s="3"/>
    </row>
    <row r="79" spans="1:21" x14ac:dyDescent="0.2">
      <c r="A79" t="s">
        <v>37</v>
      </c>
      <c r="E79">
        <f>+E78/E77</f>
        <v>1.0701654306902453</v>
      </c>
      <c r="G79" t="s">
        <v>28</v>
      </c>
      <c r="L79" t="s">
        <v>29</v>
      </c>
      <c r="M79" s="4">
        <v>43991</v>
      </c>
      <c r="N79" s="3">
        <v>333.29898100000003</v>
      </c>
      <c r="O79" s="3"/>
      <c r="S79" s="4">
        <v>43991</v>
      </c>
      <c r="T79" s="3">
        <v>8086.439453</v>
      </c>
      <c r="U79" s="3"/>
    </row>
    <row r="80" spans="1:21" x14ac:dyDescent="0.2">
      <c r="M80" s="4">
        <v>43998</v>
      </c>
      <c r="N80" s="3">
        <v>365.25851399999999</v>
      </c>
      <c r="O80" s="3"/>
      <c r="S80" s="4">
        <v>43998</v>
      </c>
      <c r="T80" s="3">
        <v>8486.4394530000009</v>
      </c>
      <c r="U80" s="3"/>
    </row>
    <row r="81" spans="1:21" x14ac:dyDescent="0.2">
      <c r="A81" t="s">
        <v>20</v>
      </c>
      <c r="E81" s="7">
        <v>0.24</v>
      </c>
      <c r="G81" s="13" t="s">
        <v>30</v>
      </c>
      <c r="H81" s="13"/>
      <c r="I81" s="10">
        <f>5.94%+D73*(13.9%-5.94%)</f>
        <v>0.17555033445873178</v>
      </c>
      <c r="M81" s="4">
        <v>44005</v>
      </c>
      <c r="N81" s="3">
        <v>309.80658</v>
      </c>
      <c r="O81" s="3"/>
      <c r="S81" s="4">
        <v>44005</v>
      </c>
      <c r="T81" s="3">
        <v>8488.0390630000002</v>
      </c>
      <c r="U81" s="3"/>
    </row>
    <row r="82" spans="1:21" x14ac:dyDescent="0.2">
      <c r="G82" s="13" t="s">
        <v>31</v>
      </c>
      <c r="H82" s="13"/>
      <c r="I82" s="11">
        <f>21/E78</f>
        <v>2.798507462686567E-3</v>
      </c>
      <c r="M82" s="4">
        <v>44012</v>
      </c>
      <c r="N82" s="3">
        <v>360.55999800000001</v>
      </c>
      <c r="O82" s="3"/>
      <c r="S82" s="4">
        <v>44012</v>
      </c>
      <c r="T82" s="3">
        <v>8815.6884769999997</v>
      </c>
      <c r="U82" s="3"/>
    </row>
    <row r="83" spans="1:21" x14ac:dyDescent="0.2">
      <c r="A83" s="13" t="s">
        <v>21</v>
      </c>
      <c r="B83" s="13"/>
      <c r="C83" s="13"/>
      <c r="D83" s="13"/>
      <c r="E83" s="12">
        <f>E76/(1+(E79*(100%-E81)))</f>
        <v>0.80469550176575921</v>
      </c>
      <c r="G83" s="13" t="s">
        <v>32</v>
      </c>
      <c r="H83" s="13"/>
      <c r="I83" s="11">
        <f>I82*(1-E81)</f>
        <v>2.1268656716417911E-3</v>
      </c>
      <c r="M83" s="4">
        <v>44019</v>
      </c>
      <c r="N83" s="3">
        <v>361.24520899999999</v>
      </c>
      <c r="O83" s="3"/>
      <c r="S83" s="4">
        <v>44019</v>
      </c>
      <c r="T83" s="3">
        <v>8834.1884769999997</v>
      </c>
      <c r="U83" s="3"/>
    </row>
    <row r="84" spans="1:21" x14ac:dyDescent="0.2">
      <c r="G84" s="13"/>
      <c r="H84" s="13"/>
      <c r="I84" s="12"/>
      <c r="M84" s="4">
        <v>44026</v>
      </c>
      <c r="N84" s="3">
        <v>374.606537</v>
      </c>
      <c r="O84" s="3"/>
      <c r="S84" s="4">
        <v>44026</v>
      </c>
      <c r="T84" s="3">
        <v>8985.0878909999992</v>
      </c>
      <c r="U84" s="3"/>
    </row>
    <row r="85" spans="1:21" x14ac:dyDescent="0.2">
      <c r="A85" t="s">
        <v>22</v>
      </c>
      <c r="E85">
        <v>9657</v>
      </c>
      <c r="G85" s="13" t="s">
        <v>33</v>
      </c>
      <c r="H85" s="13"/>
      <c r="I85" s="11">
        <f>(I81*I88/I90)+(I83*I89/I90)+0</f>
        <v>8.5899624223245208E-2</v>
      </c>
      <c r="M85" s="4">
        <v>44033</v>
      </c>
      <c r="N85" s="3">
        <v>374.704407</v>
      </c>
      <c r="O85" s="3"/>
      <c r="S85" s="4">
        <v>44033</v>
      </c>
      <c r="T85" s="3">
        <v>9024.8886719999991</v>
      </c>
      <c r="U85" s="3"/>
    </row>
    <row r="86" spans="1:21" x14ac:dyDescent="0.2">
      <c r="A86" t="s">
        <v>23</v>
      </c>
      <c r="E86">
        <f>E77+E78</f>
        <v>14516</v>
      </c>
      <c r="G86" s="13"/>
      <c r="H86" s="13"/>
      <c r="I86" s="12"/>
      <c r="M86" s="4">
        <v>44040</v>
      </c>
      <c r="N86" s="3">
        <v>378.08148199999999</v>
      </c>
      <c r="O86" s="3"/>
      <c r="S86" s="4">
        <v>44040</v>
      </c>
      <c r="T86" s="3">
        <v>8932.0380860000005</v>
      </c>
      <c r="U86" s="3"/>
    </row>
    <row r="87" spans="1:21" x14ac:dyDescent="0.2">
      <c r="A87" s="13" t="s">
        <v>24</v>
      </c>
      <c r="B87" s="13"/>
      <c r="C87" s="13"/>
      <c r="D87" s="13"/>
      <c r="E87" s="12">
        <f>E85/E86</f>
        <v>0.66526591347478647</v>
      </c>
      <c r="G87" s="13"/>
      <c r="H87" s="13"/>
      <c r="I87" s="12"/>
      <c r="M87" s="4">
        <v>44047</v>
      </c>
      <c r="N87" s="3">
        <v>413.85845899999998</v>
      </c>
      <c r="O87" s="3"/>
      <c r="S87" s="4">
        <v>44047</v>
      </c>
      <c r="T87" s="3">
        <v>9268.5380860000005</v>
      </c>
      <c r="U87" s="3"/>
    </row>
    <row r="88" spans="1:21" x14ac:dyDescent="0.2">
      <c r="G88" s="13" t="s">
        <v>34</v>
      </c>
      <c r="H88" s="13"/>
      <c r="I88" s="12">
        <f>6919+93</f>
        <v>7012</v>
      </c>
      <c r="M88" s="4">
        <v>44054</v>
      </c>
      <c r="N88" s="3">
        <v>486.636078</v>
      </c>
      <c r="O88" s="3"/>
      <c r="S88" s="4">
        <v>44054</v>
      </c>
      <c r="T88" s="3">
        <v>9267.8886719999991</v>
      </c>
      <c r="U88" s="3"/>
    </row>
    <row r="89" spans="1:21" x14ac:dyDescent="0.2">
      <c r="G89" s="13" t="s">
        <v>35</v>
      </c>
      <c r="H89" s="13"/>
      <c r="I89" s="12">
        <v>7504</v>
      </c>
      <c r="M89" s="4">
        <v>44061</v>
      </c>
      <c r="N89" s="3">
        <v>488.83853099999999</v>
      </c>
      <c r="O89" s="3"/>
      <c r="S89" s="4">
        <v>44061</v>
      </c>
      <c r="T89" s="3">
        <v>9498.3369139999995</v>
      </c>
      <c r="U89" s="3"/>
    </row>
    <row r="90" spans="1:21" x14ac:dyDescent="0.2">
      <c r="G90" s="13" t="s">
        <v>36</v>
      </c>
      <c r="H90" s="13"/>
      <c r="I90" s="12">
        <f>I88+I89</f>
        <v>14516</v>
      </c>
      <c r="M90" s="4">
        <v>44068</v>
      </c>
      <c r="N90" s="3">
        <v>480.81195100000002</v>
      </c>
      <c r="O90" s="3"/>
      <c r="S90" s="4">
        <v>44068</v>
      </c>
      <c r="T90" s="3">
        <v>9372.0371090000008</v>
      </c>
      <c r="U90" s="3"/>
    </row>
    <row r="91" spans="1:21" x14ac:dyDescent="0.2">
      <c r="M91" s="4">
        <v>44075</v>
      </c>
      <c r="N91" s="3">
        <v>476.50503500000002</v>
      </c>
      <c r="O91" s="3"/>
      <c r="S91" s="4">
        <v>44075</v>
      </c>
      <c r="T91" s="3">
        <v>9379.0869139999995</v>
      </c>
      <c r="U91" s="3"/>
    </row>
    <row r="92" spans="1:21" x14ac:dyDescent="0.2">
      <c r="M92" s="4">
        <v>44082</v>
      </c>
      <c r="N92" s="3">
        <v>465.54187000000002</v>
      </c>
      <c r="O92" s="3"/>
      <c r="S92" s="4">
        <v>44082</v>
      </c>
      <c r="T92" s="3">
        <v>9493.2871090000008</v>
      </c>
      <c r="U92" s="3"/>
    </row>
    <row r="93" spans="1:21" x14ac:dyDescent="0.2">
      <c r="A93" s="15" t="s">
        <v>54</v>
      </c>
      <c r="B93" s="17">
        <v>5.9400000000000001E-2</v>
      </c>
      <c r="M93" s="4">
        <v>44089</v>
      </c>
      <c r="N93" s="3">
        <v>445.42648300000002</v>
      </c>
      <c r="O93" s="3"/>
      <c r="S93" s="4">
        <v>44089</v>
      </c>
      <c r="T93" s="3">
        <v>9312.9873050000006</v>
      </c>
      <c r="U93" s="3"/>
    </row>
    <row r="94" spans="1:21" x14ac:dyDescent="0.2">
      <c r="A94" s="15" t="s">
        <v>55</v>
      </c>
      <c r="B94" s="17">
        <f>D69</f>
        <v>0.29682867094934839</v>
      </c>
      <c r="M94" s="4">
        <v>44096</v>
      </c>
      <c r="N94" s="3">
        <v>444.54547100000002</v>
      </c>
      <c r="O94" s="3"/>
      <c r="S94" s="4">
        <v>44096</v>
      </c>
      <c r="T94" s="3">
        <v>9330.2373050000006</v>
      </c>
      <c r="U94" s="3"/>
    </row>
    <row r="95" spans="1:21" x14ac:dyDescent="0.2">
      <c r="A95" s="15" t="s">
        <v>56</v>
      </c>
      <c r="B95" s="17">
        <f>B94-B93</f>
        <v>0.23742867094934839</v>
      </c>
      <c r="M95" s="4">
        <v>44103</v>
      </c>
      <c r="N95" s="3">
        <v>455.75332600000002</v>
      </c>
      <c r="O95" s="3"/>
      <c r="S95" s="4">
        <v>44103</v>
      </c>
      <c r="T95" s="3">
        <v>9516.2871090000008</v>
      </c>
      <c r="U95" s="3"/>
    </row>
    <row r="96" spans="1:21" x14ac:dyDescent="0.2">
      <c r="A96" s="15" t="s">
        <v>57</v>
      </c>
      <c r="B96" s="18">
        <f>((I81*I88)/I90)+((I82*I89)/I90)*(1-0.24)</f>
        <v>8.5899624223245208E-2</v>
      </c>
      <c r="M96" s="4">
        <v>44110</v>
      </c>
      <c r="N96" s="3">
        <v>450.56539900000001</v>
      </c>
      <c r="O96" s="3"/>
      <c r="S96" s="4">
        <v>44110</v>
      </c>
      <c r="T96" s="3">
        <v>9745.3369139999995</v>
      </c>
      <c r="U96" s="3"/>
    </row>
    <row r="97" spans="13:21" x14ac:dyDescent="0.2">
      <c r="M97" s="4">
        <v>44117</v>
      </c>
      <c r="N97" s="3">
        <v>441.90261800000002</v>
      </c>
      <c r="O97" s="3"/>
      <c r="S97" s="4">
        <v>44117</v>
      </c>
      <c r="T97" s="3">
        <v>9709.2871090000008</v>
      </c>
      <c r="U97" s="3"/>
    </row>
    <row r="98" spans="13:21" x14ac:dyDescent="0.2">
      <c r="M98" s="4">
        <v>44124</v>
      </c>
      <c r="N98" s="3">
        <v>473.17687999999998</v>
      </c>
      <c r="O98" s="3"/>
      <c r="S98" s="4">
        <v>44124</v>
      </c>
      <c r="T98" s="3">
        <v>9647.6376949999994</v>
      </c>
      <c r="U98" s="3"/>
    </row>
    <row r="99" spans="13:21" x14ac:dyDescent="0.2">
      <c r="M99" s="4">
        <v>44131</v>
      </c>
      <c r="N99" s="3">
        <v>441.36419699999999</v>
      </c>
      <c r="O99" s="3"/>
      <c r="S99" s="4">
        <v>44131</v>
      </c>
      <c r="T99" s="3">
        <v>9595.9375</v>
      </c>
      <c r="U99" s="3"/>
    </row>
    <row r="100" spans="13:21" x14ac:dyDescent="0.2">
      <c r="M100" s="4">
        <v>44138</v>
      </c>
      <c r="N100" s="3">
        <v>483.30801400000001</v>
      </c>
      <c r="O100" s="3"/>
      <c r="S100" s="4">
        <v>44138</v>
      </c>
      <c r="T100" s="3">
        <v>10176.335938</v>
      </c>
      <c r="U100" s="3"/>
    </row>
    <row r="101" spans="13:21" x14ac:dyDescent="0.2">
      <c r="M101" s="4">
        <v>44145</v>
      </c>
      <c r="N101" s="3">
        <v>470.925568</v>
      </c>
      <c r="O101" s="3"/>
      <c r="S101" s="4">
        <v>44145</v>
      </c>
      <c r="T101" s="3">
        <v>10387.186523</v>
      </c>
      <c r="U101" s="3"/>
    </row>
    <row r="102" spans="13:21" x14ac:dyDescent="0.2">
      <c r="M102" s="4">
        <v>44152</v>
      </c>
      <c r="N102" s="3">
        <v>488.64279199999999</v>
      </c>
      <c r="O102" s="3"/>
      <c r="S102" s="4">
        <v>44152</v>
      </c>
      <c r="T102" s="3">
        <v>10635.936523</v>
      </c>
      <c r="U102" s="3"/>
    </row>
    <row r="103" spans="13:21" x14ac:dyDescent="0.2">
      <c r="M103" s="4">
        <v>44159</v>
      </c>
      <c r="N103" s="3">
        <v>497.59927399999998</v>
      </c>
      <c r="O103" s="3"/>
      <c r="S103" s="4">
        <v>44159</v>
      </c>
      <c r="T103" s="3">
        <v>10719.036133</v>
      </c>
      <c r="U103" s="3"/>
    </row>
    <row r="104" spans="13:21" x14ac:dyDescent="0.2">
      <c r="M104" s="4">
        <v>44166</v>
      </c>
      <c r="N104" s="3">
        <v>537.68316700000003</v>
      </c>
      <c r="O104" s="3"/>
      <c r="S104" s="4">
        <v>44166</v>
      </c>
      <c r="T104" s="3">
        <v>11070.235352</v>
      </c>
      <c r="U104" s="3"/>
    </row>
    <row r="105" spans="13:21" x14ac:dyDescent="0.2">
      <c r="M105" s="4">
        <v>44173</v>
      </c>
      <c r="N105" s="3">
        <v>529.70556599999998</v>
      </c>
      <c r="O105" s="3"/>
      <c r="S105" s="4">
        <v>44173</v>
      </c>
      <c r="T105" s="3">
        <v>11215.235352</v>
      </c>
      <c r="U105" s="3"/>
    </row>
    <row r="106" spans="13:21" x14ac:dyDescent="0.2">
      <c r="M106" s="4">
        <v>44180</v>
      </c>
      <c r="N106" s="3">
        <v>513.11407499999996</v>
      </c>
      <c r="O106" s="3"/>
      <c r="S106" s="4">
        <v>44180</v>
      </c>
      <c r="T106" s="3">
        <v>10964.235352</v>
      </c>
      <c r="U106" s="3"/>
    </row>
    <row r="107" spans="13:21" x14ac:dyDescent="0.2">
      <c r="M107" s="4">
        <v>44187</v>
      </c>
      <c r="N107" s="3">
        <v>516.637878</v>
      </c>
      <c r="O107" s="3"/>
      <c r="S107" s="4">
        <v>44187</v>
      </c>
      <c r="T107" s="3">
        <v>11434.685546999999</v>
      </c>
      <c r="U107" s="3"/>
    </row>
    <row r="108" spans="13:21" x14ac:dyDescent="0.2">
      <c r="M108" s="4">
        <v>44194</v>
      </c>
      <c r="N108" s="3">
        <v>540.91339100000005</v>
      </c>
      <c r="O108" s="3"/>
      <c r="S108" s="4">
        <v>44194</v>
      </c>
      <c r="T108" s="3">
        <v>11691.784180000001</v>
      </c>
      <c r="U108" s="3"/>
    </row>
    <row r="109" spans="13:21" x14ac:dyDescent="0.2">
      <c r="M109" s="4">
        <v>44201</v>
      </c>
      <c r="N109" s="3">
        <v>598.02948000000004</v>
      </c>
      <c r="O109" s="3"/>
      <c r="S109" s="4">
        <v>44201</v>
      </c>
      <c r="T109" s="3">
        <v>12006.484375</v>
      </c>
      <c r="U109" s="3"/>
    </row>
    <row r="110" spans="13:21" x14ac:dyDescent="0.2">
      <c r="M110" s="4">
        <v>44208</v>
      </c>
      <c r="N110" s="3">
        <v>576.34789999999998</v>
      </c>
      <c r="O110" s="3"/>
      <c r="S110" s="4">
        <v>44208</v>
      </c>
      <c r="T110" s="3">
        <v>11776.184569999999</v>
      </c>
      <c r="U110" s="3"/>
    </row>
    <row r="111" spans="13:21" x14ac:dyDescent="0.2">
      <c r="M111" s="4">
        <v>44215</v>
      </c>
      <c r="N111" s="3">
        <v>595.63122599999997</v>
      </c>
      <c r="O111" s="3"/>
      <c r="S111" s="4">
        <v>44215</v>
      </c>
      <c r="T111" s="3">
        <v>11743.684569999999</v>
      </c>
      <c r="U111" s="3"/>
    </row>
    <row r="112" spans="13:21" x14ac:dyDescent="0.2">
      <c r="M112" s="4">
        <v>44222</v>
      </c>
      <c r="N112" s="3">
        <v>600.28076199999998</v>
      </c>
      <c r="O112" s="3"/>
      <c r="S112" s="4">
        <v>44222</v>
      </c>
      <c r="T112" s="3">
        <v>11770.134765999999</v>
      </c>
      <c r="U112" s="3"/>
    </row>
    <row r="113" spans="13:21" x14ac:dyDescent="0.2">
      <c r="M113" s="4">
        <v>44229</v>
      </c>
      <c r="N113" s="3">
        <v>629.45056199999999</v>
      </c>
      <c r="O113" s="3"/>
      <c r="S113" s="4">
        <v>44229</v>
      </c>
      <c r="T113" s="3">
        <v>12441.283203000001</v>
      </c>
      <c r="U113" s="3"/>
    </row>
    <row r="114" spans="13:21" x14ac:dyDescent="0.2">
      <c r="M114" s="4">
        <v>44236</v>
      </c>
      <c r="N114" s="3">
        <v>614.76769999999999</v>
      </c>
      <c r="O114" s="3"/>
      <c r="S114" s="4">
        <v>44236</v>
      </c>
      <c r="T114" s="3">
        <v>12632.033203000001</v>
      </c>
      <c r="U114" s="3"/>
    </row>
    <row r="115" spans="13:21" x14ac:dyDescent="0.2">
      <c r="M115" s="4">
        <v>44243</v>
      </c>
      <c r="N115" s="3">
        <v>576.15210000000002</v>
      </c>
      <c r="O115" s="3"/>
      <c r="S115" s="4">
        <v>44243</v>
      </c>
      <c r="T115" s="3">
        <v>12212.534180000001</v>
      </c>
      <c r="U115" s="3"/>
    </row>
    <row r="116" spans="13:21" x14ac:dyDescent="0.2">
      <c r="M116" s="4">
        <v>44250</v>
      </c>
      <c r="N116" s="3">
        <v>605.41980000000001</v>
      </c>
      <c r="O116" s="3"/>
      <c r="S116" s="4">
        <v>44250</v>
      </c>
      <c r="T116" s="3">
        <v>12368.283203000001</v>
      </c>
      <c r="U116" s="3"/>
    </row>
    <row r="117" spans="13:21" x14ac:dyDescent="0.2">
      <c r="M117" s="4">
        <v>44257</v>
      </c>
      <c r="N117" s="3">
        <v>605.86029099999996</v>
      </c>
      <c r="O117" s="3"/>
      <c r="S117" s="4">
        <v>44257</v>
      </c>
      <c r="T117" s="3">
        <v>12558.933594</v>
      </c>
      <c r="U117" s="3"/>
    </row>
    <row r="118" spans="13:21" x14ac:dyDescent="0.2">
      <c r="M118" s="4">
        <v>44264</v>
      </c>
      <c r="N118" s="3">
        <v>600.32977300000005</v>
      </c>
      <c r="O118" s="3"/>
      <c r="S118" s="4">
        <v>44264</v>
      </c>
      <c r="T118" s="3">
        <v>12510.133789</v>
      </c>
      <c r="U118" s="3"/>
    </row>
    <row r="119" spans="13:21" x14ac:dyDescent="0.2">
      <c r="M119" s="4">
        <v>44271</v>
      </c>
      <c r="N119" s="3">
        <v>584.22753899999998</v>
      </c>
      <c r="O119" s="3"/>
      <c r="S119" s="4">
        <v>44271</v>
      </c>
      <c r="T119" s="3">
        <v>12338.583008</v>
      </c>
      <c r="U119" s="3"/>
    </row>
    <row r="120" spans="13:21" x14ac:dyDescent="0.2">
      <c r="M120" s="4">
        <v>44278</v>
      </c>
      <c r="N120" s="3">
        <v>574.83068800000001</v>
      </c>
      <c r="O120" s="3"/>
      <c r="S120" s="4">
        <v>44278</v>
      </c>
      <c r="T120" s="3">
        <v>12148.884765999999</v>
      </c>
      <c r="U120" s="3"/>
    </row>
    <row r="121" spans="13:21" x14ac:dyDescent="0.2">
      <c r="M121" s="4">
        <v>44285</v>
      </c>
      <c r="N121" s="3">
        <v>595.77813700000002</v>
      </c>
      <c r="O121" s="3"/>
      <c r="S121" s="4">
        <v>44285</v>
      </c>
      <c r="T121" s="3">
        <v>12298.583008</v>
      </c>
      <c r="U121" s="3"/>
    </row>
    <row r="122" spans="13:21" x14ac:dyDescent="0.2">
      <c r="M122" s="4">
        <v>44292</v>
      </c>
      <c r="N122" s="3">
        <v>568.71283000000005</v>
      </c>
      <c r="O122" s="3"/>
      <c r="S122" s="4">
        <v>44292</v>
      </c>
      <c r="T122" s="3">
        <v>12024.083984000001</v>
      </c>
      <c r="U122" s="3"/>
    </row>
    <row r="123" spans="13:21" x14ac:dyDescent="0.2">
      <c r="M123" s="4">
        <v>44299</v>
      </c>
      <c r="N123" s="3">
        <v>548.98895300000004</v>
      </c>
      <c r="O123" s="3"/>
      <c r="S123" s="4">
        <v>44299</v>
      </c>
      <c r="T123" s="3">
        <v>12076.434569999999</v>
      </c>
      <c r="U123" s="3"/>
    </row>
    <row r="124" spans="13:21" x14ac:dyDescent="0.2">
      <c r="M124" s="4">
        <v>44306</v>
      </c>
      <c r="N124" s="3">
        <v>564.35687299999995</v>
      </c>
      <c r="O124" s="3"/>
      <c r="S124" s="4">
        <v>44306</v>
      </c>
      <c r="T124" s="3">
        <v>12216.833984000001</v>
      </c>
      <c r="U124" s="3"/>
    </row>
    <row r="125" spans="13:21" x14ac:dyDescent="0.2">
      <c r="M125" s="4">
        <v>44313</v>
      </c>
      <c r="N125" s="3">
        <v>603.07061799999997</v>
      </c>
      <c r="O125" s="3"/>
      <c r="S125" s="4">
        <v>44313</v>
      </c>
      <c r="T125" s="3">
        <v>12395.233398</v>
      </c>
      <c r="U125" s="3"/>
    </row>
    <row r="126" spans="13:21" x14ac:dyDescent="0.2">
      <c r="M126" s="4">
        <v>44320</v>
      </c>
      <c r="N126" s="3">
        <v>636.44946300000004</v>
      </c>
      <c r="O126" s="3"/>
      <c r="S126" s="4">
        <v>44320</v>
      </c>
      <c r="T126" s="3">
        <v>12669.883789</v>
      </c>
      <c r="U126" s="3"/>
    </row>
    <row r="127" spans="13:21" x14ac:dyDescent="0.2">
      <c r="M127" s="4">
        <v>44327</v>
      </c>
      <c r="N127" s="3">
        <v>641.392517</v>
      </c>
      <c r="O127" s="3"/>
      <c r="S127" s="4">
        <v>44327</v>
      </c>
      <c r="T127" s="3">
        <v>12672.083008</v>
      </c>
      <c r="U127" s="3"/>
    </row>
    <row r="128" spans="13:21" x14ac:dyDescent="0.2">
      <c r="M128" s="4">
        <v>44334</v>
      </c>
      <c r="N128" s="3">
        <v>637.67297399999995</v>
      </c>
      <c r="O128" s="3"/>
      <c r="S128" s="4">
        <v>44334</v>
      </c>
      <c r="T128" s="3">
        <v>12962.433594</v>
      </c>
      <c r="U128" s="3"/>
    </row>
    <row r="129" spans="13:21" x14ac:dyDescent="0.2">
      <c r="M129" s="4">
        <v>44341</v>
      </c>
      <c r="N129" s="3">
        <v>663.51458700000001</v>
      </c>
      <c r="O129" s="3"/>
      <c r="S129" s="4">
        <v>44341</v>
      </c>
      <c r="T129" s="3">
        <v>13226.332031</v>
      </c>
      <c r="U129" s="3"/>
    </row>
    <row r="130" spans="13:21" x14ac:dyDescent="0.2">
      <c r="M130" s="4">
        <v>44348</v>
      </c>
      <c r="N130" s="3">
        <v>734.13879399999996</v>
      </c>
      <c r="O130" s="3"/>
      <c r="S130" s="4">
        <v>44348</v>
      </c>
      <c r="T130" s="3">
        <v>13479.632813</v>
      </c>
      <c r="U130" s="3"/>
    </row>
    <row r="131" spans="13:21" x14ac:dyDescent="0.2">
      <c r="M131" s="4">
        <v>44355</v>
      </c>
      <c r="N131" s="3">
        <v>725.03546100000005</v>
      </c>
      <c r="O131" s="3"/>
      <c r="S131" s="4">
        <v>44355</v>
      </c>
      <c r="T131" s="3">
        <v>13554.132813</v>
      </c>
      <c r="U131" s="3"/>
    </row>
    <row r="132" spans="13:21" x14ac:dyDescent="0.2">
      <c r="M132" s="4">
        <v>44362</v>
      </c>
      <c r="N132" s="3">
        <v>714.17016599999999</v>
      </c>
      <c r="O132" s="3"/>
      <c r="S132" s="4">
        <v>44362</v>
      </c>
      <c r="T132" s="3">
        <v>13456.082031</v>
      </c>
      <c r="U132" s="3"/>
    </row>
    <row r="133" spans="13:21" x14ac:dyDescent="0.2">
      <c r="M133" s="4">
        <v>44369</v>
      </c>
      <c r="N133" s="3">
        <v>723.22454800000003</v>
      </c>
      <c r="O133" s="3"/>
      <c r="S133" s="4">
        <v>44369</v>
      </c>
      <c r="T133" s="3">
        <v>13533.032227</v>
      </c>
      <c r="U133" s="3"/>
    </row>
    <row r="134" spans="13:21" x14ac:dyDescent="0.2">
      <c r="M134" s="4">
        <v>44376</v>
      </c>
      <c r="N134" s="3">
        <v>754.59680200000003</v>
      </c>
      <c r="O134" s="3"/>
      <c r="S134" s="4">
        <v>44376</v>
      </c>
      <c r="T134" s="3">
        <v>13585.732421999999</v>
      </c>
      <c r="U134" s="3"/>
    </row>
    <row r="135" spans="13:21" x14ac:dyDescent="0.2">
      <c r="M135" s="4">
        <v>44383</v>
      </c>
      <c r="N135" s="3">
        <v>789.19915800000001</v>
      </c>
      <c r="O135" s="3"/>
      <c r="S135" s="4">
        <v>44383</v>
      </c>
      <c r="T135" s="3">
        <v>13548.982421999999</v>
      </c>
      <c r="U135" s="3"/>
    </row>
    <row r="136" spans="13:21" x14ac:dyDescent="0.2">
      <c r="M136" s="4">
        <v>44390</v>
      </c>
      <c r="N136" s="3">
        <v>794.87646500000005</v>
      </c>
      <c r="O136" s="3"/>
      <c r="S136" s="4">
        <v>44390</v>
      </c>
      <c r="T136" s="3">
        <v>13619.832031</v>
      </c>
      <c r="U136" s="3"/>
    </row>
    <row r="137" spans="13:21" x14ac:dyDescent="0.2">
      <c r="M137" s="4">
        <v>44397</v>
      </c>
      <c r="N137" s="3">
        <v>769.02002000000005</v>
      </c>
      <c r="O137" s="3"/>
      <c r="S137" s="4">
        <v>44397</v>
      </c>
      <c r="T137" s="3">
        <v>13675.082031</v>
      </c>
      <c r="U137" s="3"/>
    </row>
    <row r="138" spans="13:21" x14ac:dyDescent="0.2">
      <c r="M138" s="4">
        <v>44404</v>
      </c>
      <c r="N138" s="3">
        <v>770.58990500000004</v>
      </c>
      <c r="O138" s="3"/>
      <c r="S138" s="4">
        <v>44404</v>
      </c>
      <c r="T138" s="3">
        <v>13783.681640999999</v>
      </c>
      <c r="U138" s="3"/>
    </row>
    <row r="139" spans="13:21" x14ac:dyDescent="0.2">
      <c r="M139" s="4">
        <v>44411</v>
      </c>
      <c r="N139" s="3">
        <v>760.58099400000003</v>
      </c>
      <c r="O139" s="3"/>
      <c r="S139" s="4">
        <v>44411</v>
      </c>
      <c r="T139" s="3">
        <v>13935.03125</v>
      </c>
      <c r="U139" s="3"/>
    </row>
    <row r="140" spans="13:21" x14ac:dyDescent="0.2">
      <c r="M140" s="4">
        <v>44418</v>
      </c>
      <c r="N140" s="3">
        <v>789.283142</v>
      </c>
      <c r="O140" s="3"/>
      <c r="S140" s="4">
        <v>44418</v>
      </c>
      <c r="T140" s="3">
        <v>14070.78125</v>
      </c>
      <c r="U140" s="3"/>
    </row>
    <row r="141" spans="13:21" x14ac:dyDescent="0.2">
      <c r="M141" s="4">
        <v>44425</v>
      </c>
      <c r="N141" s="3">
        <v>706.16973900000005</v>
      </c>
      <c r="O141" s="3"/>
      <c r="S141" s="4">
        <v>44425</v>
      </c>
      <c r="T141" s="3">
        <v>13930.53125</v>
      </c>
      <c r="U141" s="3"/>
    </row>
    <row r="142" spans="13:21" x14ac:dyDescent="0.2">
      <c r="M142" s="4">
        <v>44432</v>
      </c>
      <c r="N142" s="3">
        <v>745.56762700000002</v>
      </c>
      <c r="O142" s="3"/>
      <c r="S142" s="4">
        <v>44432</v>
      </c>
      <c r="T142" s="3">
        <v>14397.881836</v>
      </c>
      <c r="U142" s="3"/>
    </row>
    <row r="143" spans="13:21" x14ac:dyDescent="0.2">
      <c r="M143" s="4">
        <v>44439</v>
      </c>
      <c r="N143" s="3">
        <v>773.38665800000001</v>
      </c>
      <c r="O143" s="3"/>
      <c r="S143" s="4">
        <v>44439</v>
      </c>
      <c r="T143" s="3">
        <v>14805.830078000001</v>
      </c>
      <c r="U143" s="3"/>
    </row>
    <row r="144" spans="13:21" x14ac:dyDescent="0.2">
      <c r="M144" s="4">
        <v>44446</v>
      </c>
      <c r="N144" s="3">
        <v>759.99237100000005</v>
      </c>
      <c r="O144" s="3"/>
      <c r="S144" s="4">
        <v>44446</v>
      </c>
      <c r="T144" s="3">
        <v>14852.180664</v>
      </c>
      <c r="U144" s="3"/>
    </row>
    <row r="145" spans="13:21" x14ac:dyDescent="0.2">
      <c r="M145" s="4">
        <v>44453</v>
      </c>
      <c r="N145" s="3">
        <v>726.23663299999998</v>
      </c>
      <c r="O145" s="3"/>
      <c r="S145" s="4">
        <v>44453</v>
      </c>
      <c r="T145" s="3">
        <v>14826.730469</v>
      </c>
      <c r="U145" s="3"/>
    </row>
    <row r="146" spans="13:21" x14ac:dyDescent="0.2">
      <c r="M146" s="4">
        <v>44460</v>
      </c>
      <c r="N146" s="3">
        <v>766.02710000000002</v>
      </c>
      <c r="O146" s="3"/>
      <c r="S146" s="4">
        <v>44460</v>
      </c>
      <c r="T146" s="3">
        <v>15189.030273</v>
      </c>
      <c r="U146" s="3"/>
    </row>
    <row r="147" spans="13:21" x14ac:dyDescent="0.2">
      <c r="M147" s="4">
        <v>44467</v>
      </c>
      <c r="N147" s="3">
        <v>728.05200200000002</v>
      </c>
      <c r="O147" s="3"/>
      <c r="S147" s="4">
        <v>44467</v>
      </c>
      <c r="T147" s="3">
        <v>15181.130859000001</v>
      </c>
      <c r="U147" s="3"/>
    </row>
    <row r="148" spans="13:21" x14ac:dyDescent="0.2">
      <c r="M148" s="4">
        <v>44474</v>
      </c>
      <c r="N148" s="3">
        <v>779.12701400000003</v>
      </c>
      <c r="O148" s="3"/>
      <c r="S148" s="4">
        <v>44474</v>
      </c>
      <c r="T148" s="3">
        <v>15427.979492</v>
      </c>
      <c r="U148" s="3"/>
    </row>
    <row r="149" spans="13:21" x14ac:dyDescent="0.2">
      <c r="M149" s="4">
        <v>44481</v>
      </c>
      <c r="N149" s="3">
        <v>784.03338599999995</v>
      </c>
      <c r="O149" s="3"/>
      <c r="S149" s="4">
        <v>44481</v>
      </c>
      <c r="T149" s="3">
        <v>15886.129883</v>
      </c>
      <c r="U149" s="3"/>
    </row>
    <row r="150" spans="13:21" x14ac:dyDescent="0.2">
      <c r="M150" s="4">
        <v>44488</v>
      </c>
      <c r="N150" s="3">
        <v>746.401794</v>
      </c>
      <c r="O150" s="3"/>
      <c r="S150" s="4">
        <v>44488</v>
      </c>
      <c r="T150" s="3">
        <v>15334.329102</v>
      </c>
      <c r="U150" s="3"/>
    </row>
    <row r="151" spans="13:21" x14ac:dyDescent="0.2">
      <c r="M151" s="4">
        <v>44495</v>
      </c>
      <c r="N151" s="3">
        <v>776.57574499999998</v>
      </c>
      <c r="O151" s="3"/>
      <c r="S151" s="4">
        <v>44495</v>
      </c>
      <c r="T151" s="3">
        <v>15302.679688</v>
      </c>
      <c r="U151" s="3"/>
    </row>
    <row r="152" spans="13:21" x14ac:dyDescent="0.2">
      <c r="M152" s="4">
        <v>44502</v>
      </c>
      <c r="N152" s="3">
        <v>799.39019800000005</v>
      </c>
      <c r="O152" s="3"/>
      <c r="S152" s="4">
        <v>44502</v>
      </c>
      <c r="T152" s="3">
        <v>15520.129883</v>
      </c>
      <c r="U152" s="3"/>
    </row>
    <row r="153" spans="13:21" x14ac:dyDescent="0.2">
      <c r="M153" s="4">
        <v>44509</v>
      </c>
      <c r="N153" s="3">
        <v>762.78881799999999</v>
      </c>
      <c r="O153" s="3"/>
      <c r="S153" s="4">
        <v>44509</v>
      </c>
      <c r="T153" s="3">
        <v>15592.579102</v>
      </c>
      <c r="U153" s="3"/>
    </row>
    <row r="154" spans="13:21" x14ac:dyDescent="0.2">
      <c r="M154" s="4">
        <v>44516</v>
      </c>
      <c r="N154" s="3">
        <v>727.07067900000004</v>
      </c>
      <c r="O154" s="3"/>
      <c r="S154" s="4">
        <v>44516</v>
      </c>
      <c r="T154" s="3">
        <v>14976.680664</v>
      </c>
      <c r="U154" s="3"/>
    </row>
    <row r="155" spans="13:21" x14ac:dyDescent="0.2">
      <c r="M155" s="4">
        <v>44523</v>
      </c>
      <c r="N155" s="3">
        <v>683.99310300000002</v>
      </c>
      <c r="O155" s="3"/>
      <c r="S155" s="4">
        <v>44523</v>
      </c>
      <c r="T155" s="3">
        <v>14656.430664</v>
      </c>
      <c r="U155" s="3"/>
    </row>
    <row r="156" spans="13:21" x14ac:dyDescent="0.2">
      <c r="M156" s="4">
        <v>44530</v>
      </c>
      <c r="N156" s="3">
        <v>676.43359399999997</v>
      </c>
      <c r="O156" s="3"/>
      <c r="S156" s="4">
        <v>44530</v>
      </c>
      <c r="T156" s="3">
        <v>14618.330078000001</v>
      </c>
      <c r="U156" s="3"/>
    </row>
    <row r="157" spans="13:21" x14ac:dyDescent="0.2">
      <c r="M157" s="4">
        <v>44537</v>
      </c>
      <c r="N157" s="3">
        <v>726.23565699999995</v>
      </c>
      <c r="O157" s="3"/>
      <c r="S157" s="4">
        <v>44537</v>
      </c>
      <c r="T157" s="3">
        <v>15064.230469</v>
      </c>
      <c r="U157" s="3"/>
    </row>
    <row r="158" spans="13:21" x14ac:dyDescent="0.2">
      <c r="M158" s="4">
        <v>44544</v>
      </c>
      <c r="N158" s="3">
        <v>653.13031000000001</v>
      </c>
      <c r="O158" s="3"/>
      <c r="S158" s="4">
        <v>44544</v>
      </c>
      <c r="T158" s="3">
        <v>14300.681640999999</v>
      </c>
      <c r="U158" s="3"/>
    </row>
    <row r="159" spans="13:21" x14ac:dyDescent="0.2">
      <c r="M159" s="4">
        <v>44551</v>
      </c>
      <c r="N159" s="3">
        <v>675.49945100000002</v>
      </c>
      <c r="O159" s="3"/>
      <c r="S159" s="4">
        <v>44551</v>
      </c>
      <c r="T159" s="3">
        <v>14727.580078000001</v>
      </c>
      <c r="U159" s="3"/>
    </row>
    <row r="160" spans="13:21" x14ac:dyDescent="0.2">
      <c r="M160" s="4">
        <v>44558</v>
      </c>
      <c r="N160" s="3">
        <v>698.99938999999995</v>
      </c>
      <c r="O160" s="3"/>
      <c r="S160" s="4">
        <v>44558</v>
      </c>
      <c r="T160" s="3">
        <v>15204.580078000001</v>
      </c>
      <c r="U160" s="3"/>
    </row>
    <row r="161" spans="13:21" x14ac:dyDescent="0.2">
      <c r="M161" s="4">
        <v>44565</v>
      </c>
      <c r="N161" s="3">
        <v>754.65185499999995</v>
      </c>
      <c r="O161" s="3"/>
      <c r="S161" s="4">
        <v>44565</v>
      </c>
      <c r="T161" s="3">
        <v>15495.529296999999</v>
      </c>
      <c r="U161" s="3"/>
    </row>
    <row r="162" spans="13:21" x14ac:dyDescent="0.2">
      <c r="M162" s="4">
        <v>44572</v>
      </c>
      <c r="N162" s="3">
        <v>762.51794400000006</v>
      </c>
      <c r="O162" s="3"/>
      <c r="S162" s="4">
        <v>44572</v>
      </c>
      <c r="T162" s="3">
        <v>15781.229492</v>
      </c>
      <c r="U162" s="3"/>
    </row>
    <row r="163" spans="13:21" x14ac:dyDescent="0.2">
      <c r="M163" s="4">
        <v>44579</v>
      </c>
      <c r="N163" s="3">
        <v>706.86547900000005</v>
      </c>
      <c r="O163" s="3"/>
      <c r="S163" s="4">
        <v>44579</v>
      </c>
      <c r="T163" s="3">
        <v>14712.030273</v>
      </c>
      <c r="U163" s="3"/>
    </row>
    <row r="164" spans="13:21" x14ac:dyDescent="0.2">
      <c r="M164" s="4">
        <v>44586</v>
      </c>
      <c r="N164" s="3">
        <v>722.69592299999999</v>
      </c>
      <c r="O164" s="3"/>
      <c r="S164" s="4">
        <v>44586</v>
      </c>
      <c r="T164" s="3">
        <v>14921.430664</v>
      </c>
      <c r="U164" s="3"/>
    </row>
    <row r="165" spans="13:21" x14ac:dyDescent="0.2">
      <c r="M165" s="4">
        <v>44593</v>
      </c>
      <c r="N165" s="3">
        <v>711.78173800000002</v>
      </c>
      <c r="O165" s="3"/>
      <c r="S165" s="4">
        <v>44593</v>
      </c>
      <c r="T165" s="3">
        <v>14870.580078000001</v>
      </c>
      <c r="U165" s="3"/>
    </row>
    <row r="166" spans="13:21" x14ac:dyDescent="0.2">
      <c r="M166" s="4">
        <v>44600</v>
      </c>
      <c r="N166" s="3">
        <v>688.38012700000002</v>
      </c>
      <c r="O166" s="3"/>
      <c r="S166" s="4">
        <v>44600</v>
      </c>
      <c r="T166" s="3">
        <v>14400.381836</v>
      </c>
      <c r="U166" s="3"/>
    </row>
    <row r="167" spans="13:21" x14ac:dyDescent="0.2">
      <c r="M167" s="4">
        <v>44607</v>
      </c>
      <c r="N167" s="3">
        <v>672.942993</v>
      </c>
      <c r="O167" s="3"/>
      <c r="S167" s="4">
        <v>44607</v>
      </c>
      <c r="T167" s="3">
        <v>14597.080078000001</v>
      </c>
      <c r="U167" s="3"/>
    </row>
    <row r="168" spans="13:21" x14ac:dyDescent="0.2">
      <c r="M168" s="4">
        <v>44614</v>
      </c>
      <c r="N168" s="3">
        <v>667.28924600000005</v>
      </c>
      <c r="O168" s="3"/>
      <c r="S168" s="4">
        <v>44614</v>
      </c>
      <c r="T168" s="3">
        <v>14307.931640999999</v>
      </c>
      <c r="U168" s="3"/>
    </row>
    <row r="169" spans="13:21" x14ac:dyDescent="0.2">
      <c r="M169" s="4">
        <v>44621</v>
      </c>
      <c r="N169" s="3">
        <v>602.39404300000001</v>
      </c>
      <c r="O169" s="3"/>
      <c r="S169" s="4">
        <v>44621</v>
      </c>
      <c r="T169" s="3">
        <v>13564.232421999999</v>
      </c>
      <c r="U169" s="3"/>
    </row>
    <row r="170" spans="13:21" x14ac:dyDescent="0.2">
      <c r="M170" s="4">
        <v>44628</v>
      </c>
      <c r="N170" s="3">
        <v>638.57806400000004</v>
      </c>
      <c r="O170" s="3"/>
      <c r="S170" s="4">
        <v>44628</v>
      </c>
      <c r="T170" s="3">
        <v>14374.581055000001</v>
      </c>
      <c r="U170" s="3"/>
    </row>
    <row r="171" spans="13:21" x14ac:dyDescent="0.2">
      <c r="M171" s="4">
        <v>44635</v>
      </c>
      <c r="N171" s="3">
        <v>657.84991500000001</v>
      </c>
      <c r="O171" s="3"/>
      <c r="S171" s="4">
        <v>44635</v>
      </c>
      <c r="T171" s="3">
        <v>14602.330078000001</v>
      </c>
      <c r="U171" s="3"/>
    </row>
    <row r="172" spans="13:21" x14ac:dyDescent="0.2">
      <c r="M172" s="4">
        <v>44642</v>
      </c>
      <c r="N172" s="3">
        <v>687.79016100000001</v>
      </c>
      <c r="O172" s="3"/>
      <c r="S172" s="4">
        <v>44642</v>
      </c>
      <c r="T172" s="3">
        <v>14675.830078000001</v>
      </c>
      <c r="U172" s="3"/>
    </row>
    <row r="173" spans="13:21" x14ac:dyDescent="0.2">
      <c r="M173" s="4">
        <v>44649</v>
      </c>
      <c r="N173" s="3">
        <v>697.22943099999998</v>
      </c>
      <c r="O173" s="3"/>
      <c r="S173" s="4">
        <v>44649</v>
      </c>
      <c r="T173" s="3">
        <v>15384.179688</v>
      </c>
      <c r="U173" s="3"/>
    </row>
    <row r="174" spans="13:21" x14ac:dyDescent="0.2">
      <c r="M174" s="4">
        <v>44656</v>
      </c>
      <c r="N174" s="3">
        <v>727.71044900000004</v>
      </c>
      <c r="O174" s="3"/>
      <c r="S174" s="4">
        <v>44656</v>
      </c>
      <c r="T174" s="3">
        <v>15325.479492</v>
      </c>
      <c r="U174" s="3"/>
    </row>
    <row r="175" spans="13:21" x14ac:dyDescent="0.2">
      <c r="M175" s="4">
        <v>44663</v>
      </c>
      <c r="N175" s="3">
        <v>716.25561500000003</v>
      </c>
      <c r="O175" s="3"/>
      <c r="S175" s="4">
        <v>44663</v>
      </c>
      <c r="T175" s="3">
        <v>14926.030273</v>
      </c>
      <c r="U175" s="3"/>
    </row>
    <row r="176" spans="13:21" x14ac:dyDescent="0.2">
      <c r="M176" s="4">
        <v>44670</v>
      </c>
      <c r="N176" s="3">
        <v>689.80584699999997</v>
      </c>
      <c r="O176" s="3"/>
      <c r="S176" s="4">
        <v>44670</v>
      </c>
      <c r="T176" s="3">
        <v>14672.980469</v>
      </c>
      <c r="U176" s="3"/>
    </row>
    <row r="177" spans="13:21" x14ac:dyDescent="0.2">
      <c r="M177" s="4">
        <v>44677</v>
      </c>
      <c r="N177" s="3">
        <v>667.09265100000005</v>
      </c>
      <c r="O177" s="3"/>
      <c r="S177" s="4">
        <v>44677</v>
      </c>
      <c r="T177" s="3">
        <v>14736.280273</v>
      </c>
      <c r="U177" s="3"/>
    </row>
    <row r="178" spans="13:21" x14ac:dyDescent="0.2">
      <c r="M178" s="4">
        <v>44684</v>
      </c>
      <c r="N178" s="3">
        <v>626.63140899999996</v>
      </c>
      <c r="O178" s="3"/>
      <c r="S178" s="4">
        <v>44684</v>
      </c>
      <c r="T178" s="3">
        <v>13991.731444999999</v>
      </c>
      <c r="U178" s="3"/>
    </row>
    <row r="179" spans="13:21" x14ac:dyDescent="0.2">
      <c r="M179" s="4">
        <v>44691</v>
      </c>
      <c r="N179" s="3">
        <v>650.32800299999997</v>
      </c>
      <c r="O179" s="3"/>
      <c r="S179" s="4">
        <v>44691</v>
      </c>
      <c r="T179" s="3">
        <v>13571.182617</v>
      </c>
      <c r="U179" s="3"/>
    </row>
    <row r="180" spans="13:21" x14ac:dyDescent="0.2">
      <c r="M180" s="4">
        <v>44698</v>
      </c>
      <c r="N180" s="3">
        <v>679.03918499999997</v>
      </c>
      <c r="O180" s="3"/>
      <c r="S180" s="4">
        <v>44698</v>
      </c>
      <c r="T180" s="3">
        <v>13835.78125</v>
      </c>
      <c r="U180" s="3"/>
    </row>
    <row r="181" spans="13:21" x14ac:dyDescent="0.2">
      <c r="M181" s="4">
        <v>44705</v>
      </c>
      <c r="N181" s="3">
        <v>673.77880900000002</v>
      </c>
      <c r="O181" s="3"/>
      <c r="S181" s="4">
        <v>44705</v>
      </c>
      <c r="T181" s="3">
        <v>14154.78125</v>
      </c>
      <c r="U181" s="3"/>
    </row>
    <row r="182" spans="13:21" x14ac:dyDescent="0.2">
      <c r="M182" s="4">
        <v>44712</v>
      </c>
      <c r="N182" s="3">
        <v>638.23382600000002</v>
      </c>
      <c r="O182" s="3"/>
      <c r="S182" s="4">
        <v>44712</v>
      </c>
      <c r="T182" s="3">
        <v>14054.081055000001</v>
      </c>
      <c r="U182" s="3"/>
    </row>
    <row r="183" spans="13:21" x14ac:dyDescent="0.2">
      <c r="M183" s="4">
        <v>44719</v>
      </c>
      <c r="N183" s="3">
        <v>647.86987299999998</v>
      </c>
      <c r="O183" s="3"/>
      <c r="S183" s="4">
        <v>44719</v>
      </c>
      <c r="T183" s="3">
        <v>13416.882813</v>
      </c>
      <c r="U183" s="3"/>
    </row>
    <row r="184" spans="13:21" x14ac:dyDescent="0.2">
      <c r="M184" s="4">
        <v>44726</v>
      </c>
      <c r="N184" s="3">
        <v>612.47259499999996</v>
      </c>
      <c r="O184" s="3"/>
      <c r="S184" s="4">
        <v>44726</v>
      </c>
      <c r="T184" s="3">
        <v>12950.733398</v>
      </c>
      <c r="U184" s="3"/>
    </row>
    <row r="185" spans="13:21" x14ac:dyDescent="0.2">
      <c r="M185" s="4">
        <v>44733</v>
      </c>
      <c r="N185" s="3">
        <v>636.61151099999995</v>
      </c>
      <c r="O185" s="3"/>
      <c r="S185" s="4">
        <v>44733</v>
      </c>
      <c r="T185" s="3">
        <v>13444.532227</v>
      </c>
      <c r="U185" s="3"/>
    </row>
    <row r="186" spans="13:21" x14ac:dyDescent="0.2">
      <c r="M186" s="4">
        <v>44740</v>
      </c>
      <c r="N186" s="3">
        <v>638.52893100000006</v>
      </c>
      <c r="O186" s="3"/>
      <c r="S186" s="4">
        <v>44740</v>
      </c>
      <c r="T186" s="3">
        <v>13472.632813</v>
      </c>
      <c r="U186" s="3"/>
    </row>
    <row r="187" spans="13:21" x14ac:dyDescent="0.2">
      <c r="M187" s="4">
        <v>44747</v>
      </c>
      <c r="N187" s="3">
        <v>644.23175000000003</v>
      </c>
      <c r="O187" s="3"/>
      <c r="S187" s="4">
        <v>44747</v>
      </c>
      <c r="T187" s="3">
        <v>13886.831055000001</v>
      </c>
      <c r="U187" s="3"/>
    </row>
    <row r="188" spans="13:21" x14ac:dyDescent="0.2">
      <c r="M188" s="4">
        <v>44754</v>
      </c>
      <c r="N188" s="3">
        <v>644.57592799999998</v>
      </c>
      <c r="O188" s="3"/>
      <c r="S188" s="4">
        <v>44754</v>
      </c>
      <c r="T188" s="3">
        <v>13984.381836</v>
      </c>
      <c r="U188" s="3"/>
    </row>
    <row r="189" spans="13:21" x14ac:dyDescent="0.2">
      <c r="M189" s="4">
        <v>44761</v>
      </c>
      <c r="N189" s="3">
        <v>699.47009300000002</v>
      </c>
      <c r="O189" s="3"/>
      <c r="S189" s="4">
        <v>44761</v>
      </c>
      <c r="T189" s="3">
        <v>14279.481444999999</v>
      </c>
      <c r="U189" s="3"/>
    </row>
    <row r="190" spans="13:21" x14ac:dyDescent="0.2">
      <c r="M190" s="4">
        <v>44768</v>
      </c>
      <c r="N190" s="3">
        <v>743.95245399999999</v>
      </c>
      <c r="O190" s="3"/>
      <c r="S190" s="4">
        <v>44768</v>
      </c>
      <c r="T190" s="3">
        <v>14846.830078000001</v>
      </c>
      <c r="U190" s="3"/>
    </row>
    <row r="191" spans="13:21" x14ac:dyDescent="0.2">
      <c r="M191" s="4">
        <v>44775</v>
      </c>
      <c r="N191" s="3">
        <v>706.61114499999996</v>
      </c>
      <c r="O191" s="3"/>
      <c r="S191" s="4">
        <v>44775</v>
      </c>
      <c r="T191" s="3">
        <v>14993.330078000001</v>
      </c>
      <c r="U191" s="3"/>
    </row>
    <row r="192" spans="13:21" x14ac:dyDescent="0.2">
      <c r="M192" s="4">
        <v>44782</v>
      </c>
      <c r="N192" s="3">
        <v>783.72393799999998</v>
      </c>
      <c r="O192" s="3"/>
      <c r="S192" s="4">
        <v>44782</v>
      </c>
      <c r="T192" s="3">
        <v>15140.530273</v>
      </c>
      <c r="U192" s="3"/>
    </row>
    <row r="193" spans="13:21" x14ac:dyDescent="0.2">
      <c r="M193" s="4">
        <v>44789</v>
      </c>
      <c r="N193" s="3">
        <v>715.19018600000004</v>
      </c>
      <c r="O193" s="3"/>
      <c r="S193" s="4">
        <v>44789</v>
      </c>
      <c r="T193" s="3">
        <v>15001.730469</v>
      </c>
      <c r="U193" s="3"/>
    </row>
    <row r="194" spans="13:21" x14ac:dyDescent="0.2">
      <c r="M194" s="4">
        <v>44796</v>
      </c>
      <c r="N194" s="3">
        <v>717.12420699999996</v>
      </c>
      <c r="O194" s="3"/>
      <c r="S194" s="4">
        <v>44796</v>
      </c>
      <c r="T194" s="3">
        <v>14972.730469</v>
      </c>
      <c r="U194" s="3"/>
    </row>
    <row r="195" spans="13:21" x14ac:dyDescent="0.2">
      <c r="M195" s="4">
        <v>44803</v>
      </c>
      <c r="N195" s="3">
        <v>761.40832499999999</v>
      </c>
      <c r="O195" s="3"/>
      <c r="S195" s="4">
        <v>44803</v>
      </c>
      <c r="T195" s="3">
        <v>15294.379883</v>
      </c>
      <c r="U195" s="3"/>
    </row>
    <row r="196" spans="13:21" x14ac:dyDescent="0.2">
      <c r="M196" s="4">
        <v>44810</v>
      </c>
      <c r="N196" s="3">
        <v>778.56646699999999</v>
      </c>
      <c r="O196" s="3"/>
      <c r="S196" s="4">
        <v>44810</v>
      </c>
      <c r="T196" s="3">
        <v>15577.379883</v>
      </c>
      <c r="U196" s="3"/>
    </row>
    <row r="197" spans="13:21" x14ac:dyDescent="0.2">
      <c r="M197" s="4">
        <v>44817</v>
      </c>
      <c r="N197" s="3">
        <v>730.46398899999997</v>
      </c>
      <c r="O197" s="3"/>
      <c r="S197" s="4">
        <v>44817</v>
      </c>
      <c r="T197" s="3">
        <v>15293.529296999999</v>
      </c>
      <c r="U197" s="3"/>
    </row>
    <row r="198" spans="13:21" x14ac:dyDescent="0.2">
      <c r="M198" s="4">
        <v>44824</v>
      </c>
      <c r="N198" s="3">
        <v>717.96722399999999</v>
      </c>
      <c r="O198" s="3"/>
      <c r="S198" s="4">
        <v>44824</v>
      </c>
      <c r="T198" s="3">
        <v>14725.680664</v>
      </c>
      <c r="U198" s="3"/>
    </row>
    <row r="199" spans="13:21" x14ac:dyDescent="0.2">
      <c r="M199" s="4">
        <v>44831</v>
      </c>
      <c r="N199" s="3">
        <v>686.17993200000001</v>
      </c>
      <c r="O199" s="3"/>
      <c r="S199" s="4">
        <v>44831</v>
      </c>
      <c r="T199" s="3">
        <v>14638.480469</v>
      </c>
      <c r="U199" s="3"/>
    </row>
    <row r="200" spans="13:21" x14ac:dyDescent="0.2">
      <c r="M200" s="4">
        <v>44838</v>
      </c>
      <c r="N200" s="3">
        <v>771.77270499999997</v>
      </c>
      <c r="O200" s="3"/>
      <c r="S200" s="4">
        <v>44838</v>
      </c>
      <c r="T200" s="3">
        <v>14951.630859000001</v>
      </c>
      <c r="U200" s="3"/>
    </row>
    <row r="201" spans="13:21" x14ac:dyDescent="0.2">
      <c r="M201" s="4">
        <v>44845</v>
      </c>
      <c r="N201" s="3">
        <v>766.46643100000006</v>
      </c>
      <c r="O201" s="3"/>
      <c r="S201" s="4">
        <v>44845</v>
      </c>
      <c r="T201" s="3">
        <v>14906.130859000001</v>
      </c>
      <c r="U201" s="3"/>
    </row>
    <row r="202" spans="13:21" x14ac:dyDescent="0.2">
      <c r="M202" s="4">
        <v>44852</v>
      </c>
      <c r="N202" s="3">
        <v>779.905396</v>
      </c>
      <c r="O202" s="3"/>
      <c r="S202" s="4">
        <v>44852</v>
      </c>
      <c r="T202" s="3">
        <v>15198.730469</v>
      </c>
      <c r="U202" s="3"/>
    </row>
    <row r="203" spans="13:21" x14ac:dyDescent="0.2">
      <c r="M203" s="4">
        <v>44859</v>
      </c>
      <c r="N203" s="3">
        <v>827.36334199999999</v>
      </c>
      <c r="O203" s="3"/>
      <c r="S203" s="4">
        <v>44859</v>
      </c>
      <c r="T203" s="3">
        <v>15423.979492</v>
      </c>
      <c r="U203" s="3"/>
    </row>
    <row r="204" spans="13:21" x14ac:dyDescent="0.2">
      <c r="M204" s="4">
        <v>44866</v>
      </c>
      <c r="N204" s="3">
        <v>868.32482900000002</v>
      </c>
      <c r="O204" s="3"/>
      <c r="S204" s="4">
        <v>44866</v>
      </c>
      <c r="T204" s="3">
        <v>15615.129883</v>
      </c>
      <c r="U204" s="3"/>
    </row>
    <row r="205" spans="13:21" x14ac:dyDescent="0.2">
      <c r="M205" s="4">
        <v>44873</v>
      </c>
      <c r="N205" s="3">
        <v>852.20794699999999</v>
      </c>
      <c r="O205" s="3"/>
      <c r="S205" s="4">
        <v>44873</v>
      </c>
      <c r="T205" s="3">
        <v>15650.179688</v>
      </c>
      <c r="U205" s="3"/>
    </row>
    <row r="206" spans="13:21" x14ac:dyDescent="0.2">
      <c r="M206" s="4">
        <v>44880</v>
      </c>
      <c r="N206" s="3">
        <v>820.07354699999996</v>
      </c>
      <c r="O206" s="3"/>
      <c r="S206" s="4">
        <v>44880</v>
      </c>
      <c r="T206" s="3">
        <v>15453.779296999999</v>
      </c>
      <c r="U206" s="3"/>
    </row>
    <row r="207" spans="13:21" x14ac:dyDescent="0.2">
      <c r="M207" s="4">
        <v>44887</v>
      </c>
      <c r="N207" s="3">
        <v>852.00958300000002</v>
      </c>
      <c r="O207" s="3"/>
      <c r="S207" s="4">
        <v>44887</v>
      </c>
      <c r="T207" s="3">
        <v>15784.429688</v>
      </c>
      <c r="U207" s="3"/>
    </row>
    <row r="208" spans="13:21" x14ac:dyDescent="0.2">
      <c r="M208" s="4">
        <v>44894</v>
      </c>
      <c r="N208" s="3">
        <v>842.00116000000003</v>
      </c>
      <c r="O208" s="3"/>
      <c r="S208" s="4">
        <v>44894</v>
      </c>
      <c r="T208" s="3">
        <v>15967.179688</v>
      </c>
      <c r="U208" s="3"/>
    </row>
    <row r="209" spans="13:21" x14ac:dyDescent="0.2">
      <c r="M209" s="4">
        <v>44901</v>
      </c>
      <c r="N209" s="3">
        <v>863.66094999999996</v>
      </c>
      <c r="O209" s="3"/>
      <c r="S209" s="4">
        <v>44901</v>
      </c>
      <c r="T209" s="3">
        <v>15827.979492</v>
      </c>
      <c r="U209" s="3"/>
    </row>
    <row r="210" spans="13:21" x14ac:dyDescent="0.2">
      <c r="M210" s="4">
        <v>44908</v>
      </c>
      <c r="N210" s="3">
        <v>880.60131799999999</v>
      </c>
      <c r="O210" s="3"/>
      <c r="S210" s="4">
        <v>44908</v>
      </c>
      <c r="T210" s="3">
        <v>15755.179688</v>
      </c>
      <c r="U210" s="3"/>
    </row>
    <row r="211" spans="13:21" x14ac:dyDescent="0.2">
      <c r="M211" s="4">
        <v>44915</v>
      </c>
      <c r="N211" s="3">
        <v>870.16882299999997</v>
      </c>
      <c r="O211" s="3"/>
      <c r="S211" s="4">
        <v>44915</v>
      </c>
      <c r="T211" s="3">
        <v>15045.980469</v>
      </c>
      <c r="U211" s="3"/>
    </row>
    <row r="212" spans="13:21" x14ac:dyDescent="0.2">
      <c r="M212" s="4">
        <v>44922</v>
      </c>
      <c r="N212" s="3">
        <v>878.36578399999996</v>
      </c>
      <c r="O212" s="3"/>
      <c r="S212" s="4">
        <v>44922</v>
      </c>
      <c r="T212" s="3">
        <v>15523.629883</v>
      </c>
      <c r="U212" s="3"/>
    </row>
    <row r="213" spans="13:21" x14ac:dyDescent="0.2">
      <c r="M213" s="4">
        <v>44929</v>
      </c>
      <c r="N213" s="3">
        <v>876.77612299999998</v>
      </c>
      <c r="O213" s="3"/>
      <c r="S213" s="4">
        <v>44929</v>
      </c>
      <c r="T213" s="3">
        <v>15450.099609000001</v>
      </c>
      <c r="U213" s="3"/>
    </row>
    <row r="214" spans="13:21" x14ac:dyDescent="0.2">
      <c r="M214" s="4">
        <v>44936</v>
      </c>
      <c r="N214" s="3">
        <v>855.712402</v>
      </c>
      <c r="O214" s="3"/>
      <c r="S214" s="4">
        <v>44936</v>
      </c>
      <c r="T214" s="3">
        <v>15305.450194999999</v>
      </c>
      <c r="U214" s="3"/>
    </row>
    <row r="215" spans="13:21" x14ac:dyDescent="0.2">
      <c r="M215" s="4">
        <v>44943</v>
      </c>
      <c r="N215" s="3">
        <v>873.59667999999999</v>
      </c>
      <c r="O215" s="3"/>
      <c r="S215" s="4">
        <v>44943</v>
      </c>
      <c r="T215" s="3">
        <v>15403.200194999999</v>
      </c>
      <c r="U215" s="3"/>
    </row>
    <row r="216" spans="13:21" x14ac:dyDescent="0.2">
      <c r="M216" s="4">
        <v>44950</v>
      </c>
      <c r="N216" s="3">
        <v>859.537598</v>
      </c>
      <c r="O216" s="3"/>
      <c r="S216" s="4">
        <v>44950</v>
      </c>
      <c r="T216" s="3">
        <v>14854.200194999999</v>
      </c>
      <c r="U216" s="3"/>
    </row>
    <row r="217" spans="13:21" x14ac:dyDescent="0.2">
      <c r="M217" s="4">
        <v>44957</v>
      </c>
      <c r="N217" s="3">
        <v>870.21850600000005</v>
      </c>
      <c r="O217" s="3"/>
      <c r="S217" s="4">
        <v>44957</v>
      </c>
      <c r="T217" s="3">
        <v>14934.150390999999</v>
      </c>
      <c r="U217" s="3"/>
    </row>
    <row r="218" spans="13:21" x14ac:dyDescent="0.2">
      <c r="M218" s="4">
        <v>44964</v>
      </c>
      <c r="N218" s="3">
        <v>884.32720900000004</v>
      </c>
      <c r="O218" s="3"/>
      <c r="S218" s="4">
        <v>44964</v>
      </c>
      <c r="T218" s="3">
        <v>14900.5</v>
      </c>
      <c r="U218" s="3"/>
    </row>
    <row r="219" spans="13:21" x14ac:dyDescent="0.2">
      <c r="M219" s="4">
        <v>44971</v>
      </c>
      <c r="N219" s="3">
        <v>854.81817599999999</v>
      </c>
      <c r="O219" s="3"/>
      <c r="S219" s="4">
        <v>44971</v>
      </c>
      <c r="T219" s="3">
        <v>14938.650390999999</v>
      </c>
      <c r="U219" s="3"/>
    </row>
    <row r="220" spans="13:21" x14ac:dyDescent="0.2">
      <c r="M220" s="4">
        <v>44978</v>
      </c>
      <c r="N220" s="3">
        <v>816.51605199999995</v>
      </c>
      <c r="O220" s="3"/>
      <c r="S220" s="4">
        <v>44978</v>
      </c>
      <c r="T220" s="3">
        <v>14548.700194999999</v>
      </c>
      <c r="U220" s="3"/>
    </row>
    <row r="221" spans="13:21" x14ac:dyDescent="0.2">
      <c r="M221" s="4">
        <v>44985</v>
      </c>
      <c r="N221" s="3">
        <v>822.57684300000005</v>
      </c>
      <c r="O221" s="3"/>
      <c r="S221" s="4">
        <v>44985</v>
      </c>
      <c r="T221" s="3">
        <v>14881</v>
      </c>
      <c r="U221" s="3"/>
    </row>
    <row r="222" spans="13:21" x14ac:dyDescent="0.2">
      <c r="M222" s="4">
        <v>44992</v>
      </c>
      <c r="N222" s="3">
        <v>790.83227499999998</v>
      </c>
      <c r="O222" s="3"/>
      <c r="S222" s="4">
        <v>44992</v>
      </c>
      <c r="T222" s="3">
        <v>14454.450194999999</v>
      </c>
      <c r="U222" s="3"/>
    </row>
    <row r="223" spans="13:21" x14ac:dyDescent="0.2">
      <c r="M223" s="4">
        <v>44999</v>
      </c>
      <c r="N223" s="3">
        <v>782.73461899999995</v>
      </c>
      <c r="O223" s="3"/>
      <c r="S223" s="4">
        <v>44999</v>
      </c>
      <c r="T223" s="3">
        <v>14317.099609000001</v>
      </c>
      <c r="U223" s="3"/>
    </row>
    <row r="224" spans="13:21" x14ac:dyDescent="0.2">
      <c r="M224" s="4">
        <v>45006</v>
      </c>
      <c r="N224" s="3">
        <v>752.28173800000002</v>
      </c>
      <c r="O224" s="3"/>
      <c r="S224" s="4">
        <v>45006</v>
      </c>
      <c r="T224" s="3">
        <v>14262.700194999999</v>
      </c>
      <c r="U224" s="3"/>
    </row>
    <row r="225" spans="13:21" x14ac:dyDescent="0.2">
      <c r="M225" s="4">
        <v>45013</v>
      </c>
      <c r="N225" s="3">
        <v>766.24139400000001</v>
      </c>
      <c r="O225" s="3"/>
      <c r="S225" s="4">
        <v>45013</v>
      </c>
      <c r="T225" s="3">
        <v>14601.950194999999</v>
      </c>
      <c r="U225" s="3"/>
    </row>
    <row r="226" spans="13:21" x14ac:dyDescent="0.2">
      <c r="M226" s="4">
        <v>45020</v>
      </c>
      <c r="N226" s="3">
        <v>751.58624299999997</v>
      </c>
      <c r="O226" s="3"/>
      <c r="S226" s="4">
        <v>45020</v>
      </c>
      <c r="T226" s="3">
        <v>14790.549805000001</v>
      </c>
      <c r="U226" s="3"/>
    </row>
    <row r="227" spans="13:21" x14ac:dyDescent="0.2">
      <c r="M227" s="4">
        <v>45027</v>
      </c>
      <c r="N227" s="3">
        <v>772.94799799999998</v>
      </c>
      <c r="O227" s="3"/>
      <c r="S227" s="4">
        <v>45027</v>
      </c>
      <c r="T227" s="3">
        <v>14904.299805000001</v>
      </c>
      <c r="U227" s="3"/>
    </row>
    <row r="228" spans="13:21" x14ac:dyDescent="0.2">
      <c r="M228" s="4">
        <v>45034</v>
      </c>
      <c r="N228" s="3">
        <v>785.61602800000003</v>
      </c>
      <c r="O228" s="3"/>
      <c r="S228" s="4">
        <v>45034</v>
      </c>
      <c r="T228" s="3">
        <v>14930.150390999999</v>
      </c>
      <c r="U228" s="3"/>
    </row>
    <row r="229" spans="13:21" x14ac:dyDescent="0.2">
      <c r="M229" s="4">
        <v>45041</v>
      </c>
      <c r="N229" s="3">
        <v>796.19750999999997</v>
      </c>
      <c r="O229" s="3"/>
      <c r="S229" s="4">
        <v>45041</v>
      </c>
      <c r="T229" s="3">
        <v>15219.549805000001</v>
      </c>
      <c r="U229" s="3"/>
    </row>
    <row r="230" spans="13:21" x14ac:dyDescent="0.2">
      <c r="M230" s="4">
        <v>45048</v>
      </c>
      <c r="N230" s="3">
        <v>773.29571499999997</v>
      </c>
      <c r="O230" s="3"/>
      <c r="S230" s="4">
        <v>45048</v>
      </c>
      <c r="T230" s="3">
        <v>15427.099609000001</v>
      </c>
      <c r="U230" s="3"/>
    </row>
    <row r="231" spans="13:21" x14ac:dyDescent="0.2">
      <c r="M231" s="4">
        <v>45055</v>
      </c>
      <c r="N231" s="3">
        <v>761.82000700000003</v>
      </c>
      <c r="O231" s="3"/>
      <c r="S231" s="4">
        <v>45055</v>
      </c>
      <c r="T231" s="3">
        <v>15549.700194999999</v>
      </c>
      <c r="U231" s="3"/>
    </row>
    <row r="232" spans="13:21" x14ac:dyDescent="0.2">
      <c r="M232" s="4">
        <v>45062</v>
      </c>
      <c r="N232" s="3">
        <v>755.46112100000005</v>
      </c>
      <c r="O232" s="3"/>
      <c r="S232" s="4">
        <v>45062</v>
      </c>
      <c r="T232" s="3">
        <v>15504</v>
      </c>
      <c r="U232" s="3"/>
    </row>
    <row r="233" spans="13:21" x14ac:dyDescent="0.2">
      <c r="M233" s="4">
        <v>45069</v>
      </c>
      <c r="N233" s="3">
        <v>782.13855000000001</v>
      </c>
      <c r="O233" s="3"/>
      <c r="S233" s="4">
        <v>45069</v>
      </c>
      <c r="T233" s="3">
        <v>15772.349609000001</v>
      </c>
      <c r="U233" s="3"/>
    </row>
    <row r="234" spans="13:21" x14ac:dyDescent="0.2">
      <c r="M234" s="4">
        <v>45076</v>
      </c>
      <c r="N234" s="3">
        <v>793.21679700000004</v>
      </c>
      <c r="O234" s="3"/>
      <c r="S234" s="4">
        <v>45076</v>
      </c>
      <c r="T234" s="3">
        <v>15859.5</v>
      </c>
      <c r="U234" s="3"/>
    </row>
    <row r="235" spans="13:21" x14ac:dyDescent="0.2">
      <c r="M235" s="4">
        <v>45083</v>
      </c>
      <c r="N235" s="3">
        <v>819.64581299999998</v>
      </c>
      <c r="O235" s="3"/>
      <c r="S235" s="4">
        <v>45083</v>
      </c>
      <c r="T235" s="3">
        <v>15929.099609000001</v>
      </c>
      <c r="U235" s="3"/>
    </row>
    <row r="236" spans="13:21" x14ac:dyDescent="0.2">
      <c r="M236" s="4">
        <v>45090</v>
      </c>
      <c r="N236" s="3">
        <v>820.24194299999999</v>
      </c>
      <c r="O236" s="3"/>
      <c r="S236" s="4">
        <v>45090</v>
      </c>
      <c r="T236" s="3">
        <v>16142.150390999999</v>
      </c>
      <c r="U236" s="3"/>
    </row>
    <row r="237" spans="13:21" x14ac:dyDescent="0.2">
      <c r="M237" s="4">
        <v>45097</v>
      </c>
      <c r="N237" s="3">
        <v>810.05780000000004</v>
      </c>
      <c r="O237" s="3"/>
      <c r="S237" s="4">
        <v>45097</v>
      </c>
      <c r="T237" s="3">
        <v>16066.150390999999</v>
      </c>
      <c r="U237" s="3"/>
    </row>
    <row r="238" spans="13:21" x14ac:dyDescent="0.2">
      <c r="M238" s="4">
        <v>45104</v>
      </c>
      <c r="N238" s="3">
        <v>835.19512899999995</v>
      </c>
      <c r="O238" s="3"/>
      <c r="S238" s="4">
        <v>45104</v>
      </c>
      <c r="T238" s="3">
        <v>16527.949218999998</v>
      </c>
      <c r="U238" s="3"/>
    </row>
    <row r="239" spans="13:21" x14ac:dyDescent="0.2">
      <c r="M239" s="4">
        <v>45111</v>
      </c>
      <c r="N239" s="3">
        <v>845.77667199999996</v>
      </c>
      <c r="O239" s="3"/>
      <c r="S239" s="4">
        <v>45111</v>
      </c>
      <c r="T239" s="3">
        <v>16553.75</v>
      </c>
      <c r="U239" s="3"/>
    </row>
    <row r="240" spans="13:21" x14ac:dyDescent="0.2">
      <c r="M240" s="4">
        <v>45118</v>
      </c>
      <c r="N240" s="3">
        <v>866.29998799999998</v>
      </c>
      <c r="O240" s="3"/>
      <c r="S240" s="4">
        <v>45118</v>
      </c>
      <c r="T240" s="3">
        <v>16872.050781000002</v>
      </c>
      <c r="U240" s="3"/>
    </row>
    <row r="241" spans="13:21" x14ac:dyDescent="0.2">
      <c r="M241" s="4">
        <v>45125</v>
      </c>
      <c r="N241" s="3">
        <v>852.20001200000002</v>
      </c>
      <c r="O241" s="3"/>
      <c r="S241" s="4">
        <v>45125</v>
      </c>
      <c r="T241" s="3">
        <v>16865.150390999999</v>
      </c>
      <c r="U241" s="3"/>
    </row>
    <row r="242" spans="13:21" x14ac:dyDescent="0.2">
      <c r="M242" s="4">
        <v>45132</v>
      </c>
      <c r="N242" s="3">
        <v>931.45001200000002</v>
      </c>
      <c r="O242" s="3"/>
      <c r="S242" s="4">
        <v>45132</v>
      </c>
      <c r="T242" s="3">
        <v>17059</v>
      </c>
      <c r="U242" s="3"/>
    </row>
    <row r="243" spans="13:21" x14ac:dyDescent="0.2">
      <c r="M243" s="4">
        <v>45139</v>
      </c>
      <c r="N243" s="3">
        <v>910.20001200000002</v>
      </c>
      <c r="O243" s="3"/>
      <c r="S243" s="4">
        <v>45139</v>
      </c>
      <c r="T243" s="3">
        <v>16956.349609000001</v>
      </c>
      <c r="U243" s="3"/>
    </row>
    <row r="244" spans="13:21" x14ac:dyDescent="0.2">
      <c r="M244" s="4">
        <v>45146</v>
      </c>
      <c r="N244" s="3">
        <v>951.45001200000002</v>
      </c>
      <c r="O244" s="3"/>
      <c r="S244" s="4">
        <v>45146</v>
      </c>
      <c r="T244" s="3">
        <v>16825.550781000002</v>
      </c>
      <c r="U244" s="3"/>
    </row>
    <row r="245" spans="13:21" x14ac:dyDescent="0.2">
      <c r="M245" s="4">
        <v>45153</v>
      </c>
      <c r="N245" s="3">
        <v>980.04998799999998</v>
      </c>
      <c r="O245" s="3"/>
      <c r="S245" s="4">
        <v>45153</v>
      </c>
      <c r="T245" s="3">
        <v>16852.050781000002</v>
      </c>
      <c r="U245" s="3"/>
    </row>
    <row r="246" spans="13:21" x14ac:dyDescent="0.2">
      <c r="M246" s="4">
        <v>45160</v>
      </c>
      <c r="N246" s="3">
        <v>1049.1999510000001</v>
      </c>
      <c r="O246" s="3"/>
      <c r="S246" s="4">
        <v>45160</v>
      </c>
      <c r="T246" s="3">
        <v>16875.300781000002</v>
      </c>
      <c r="U246" s="3"/>
    </row>
    <row r="247" spans="13:21" x14ac:dyDescent="0.2">
      <c r="M247" s="4">
        <v>45167</v>
      </c>
      <c r="N247" s="3">
        <v>1085.25</v>
      </c>
      <c r="O247" s="3"/>
      <c r="S247" s="4">
        <v>45167</v>
      </c>
      <c r="T247" s="3">
        <v>17180.949218999998</v>
      </c>
      <c r="U247" s="3"/>
    </row>
    <row r="248" spans="13:21" x14ac:dyDescent="0.2">
      <c r="M248" s="4">
        <v>45174</v>
      </c>
      <c r="N248" s="3">
        <v>1115.1999510000001</v>
      </c>
      <c r="O248" s="3"/>
      <c r="S248" s="4">
        <v>45174</v>
      </c>
      <c r="T248" s="3">
        <v>17653.349609000001</v>
      </c>
      <c r="U248" s="3"/>
    </row>
    <row r="249" spans="13:21" x14ac:dyDescent="0.2">
      <c r="M249" s="4">
        <v>45181</v>
      </c>
      <c r="N249" s="3">
        <v>1121.5500489999999</v>
      </c>
      <c r="O249" s="3"/>
      <c r="S249" s="4">
        <v>45181</v>
      </c>
      <c r="T249" s="3">
        <v>17613.599609000001</v>
      </c>
      <c r="U249" s="3"/>
    </row>
    <row r="250" spans="13:21" x14ac:dyDescent="0.2">
      <c r="M250" s="4">
        <v>45188</v>
      </c>
      <c r="N250" s="3">
        <v>1106.25</v>
      </c>
      <c r="O250" s="3"/>
      <c r="S250" s="4">
        <v>45188</v>
      </c>
      <c r="T250" s="3">
        <v>17272.550781000002</v>
      </c>
      <c r="U250" s="3"/>
    </row>
    <row r="251" spans="13:21" x14ac:dyDescent="0.2">
      <c r="M251" s="4">
        <v>45195</v>
      </c>
      <c r="N251" s="3">
        <v>1091.599976</v>
      </c>
      <c r="O251" s="3"/>
      <c r="S251" s="4">
        <v>45195</v>
      </c>
      <c r="T251" s="3">
        <v>17292.599609000001</v>
      </c>
      <c r="U251" s="3"/>
    </row>
    <row r="252" spans="13:21" x14ac:dyDescent="0.2">
      <c r="M252" s="4">
        <v>45202</v>
      </c>
      <c r="N252" s="3">
        <v>1084.349976</v>
      </c>
      <c r="O252" s="3"/>
      <c r="S252" s="4">
        <v>45202</v>
      </c>
      <c r="T252" s="3">
        <v>17127.699218999998</v>
      </c>
      <c r="U252" s="3"/>
    </row>
    <row r="253" spans="13:21" x14ac:dyDescent="0.2">
      <c r="M253" s="4">
        <v>45209</v>
      </c>
      <c r="N253" s="3">
        <v>1122.349976</v>
      </c>
      <c r="O253" s="3"/>
      <c r="S253" s="4">
        <v>45209</v>
      </c>
      <c r="T253" s="3">
        <v>17393</v>
      </c>
      <c r="U253" s="3"/>
    </row>
    <row r="254" spans="13:21" x14ac:dyDescent="0.2">
      <c r="M254" s="4">
        <v>45216</v>
      </c>
      <c r="N254" s="3">
        <v>1056.4499510000001</v>
      </c>
      <c r="O254" s="3"/>
      <c r="S254" s="4">
        <v>45216</v>
      </c>
      <c r="T254" s="3">
        <v>16888.699218999998</v>
      </c>
      <c r="U254" s="3"/>
    </row>
    <row r="255" spans="13:21" x14ac:dyDescent="0.2">
      <c r="M255" s="4">
        <v>45223</v>
      </c>
      <c r="N255" s="3">
        <v>1028.349976</v>
      </c>
      <c r="O255" s="3"/>
      <c r="S255" s="4">
        <v>45223</v>
      </c>
      <c r="T255" s="3">
        <v>16826.099609000001</v>
      </c>
      <c r="U255" s="3"/>
    </row>
    <row r="256" spans="13:21" x14ac:dyDescent="0.2">
      <c r="M256" s="4">
        <v>45230</v>
      </c>
      <c r="N256" s="3">
        <v>1075.6999510000001</v>
      </c>
      <c r="O256" s="3"/>
      <c r="S256" s="4">
        <v>45230</v>
      </c>
      <c r="T256" s="3">
        <v>17159.400390999999</v>
      </c>
      <c r="U256" s="3"/>
    </row>
    <row r="257" spans="13:21" x14ac:dyDescent="0.2">
      <c r="M257" s="4">
        <v>45237</v>
      </c>
      <c r="N257" s="3">
        <v>1031.1999510000001</v>
      </c>
      <c r="O257" s="3"/>
      <c r="S257" s="4">
        <v>45237</v>
      </c>
      <c r="T257" s="3">
        <v>17318.599609000001</v>
      </c>
      <c r="U257" s="3"/>
    </row>
    <row r="258" spans="13:21" x14ac:dyDescent="0.2">
      <c r="M258" s="4">
        <v>45244</v>
      </c>
      <c r="N258" s="3">
        <v>1067.25</v>
      </c>
      <c r="O258" s="3"/>
      <c r="S258" s="4">
        <v>45244</v>
      </c>
      <c r="T258" s="3">
        <v>17573.650390999999</v>
      </c>
      <c r="U258" s="3"/>
    </row>
    <row r="259" spans="13:21" x14ac:dyDescent="0.2">
      <c r="M259" s="4">
        <v>45251</v>
      </c>
      <c r="N259" s="3">
        <v>1115.5500489999999</v>
      </c>
      <c r="O259" s="3"/>
      <c r="S259" s="4">
        <v>45251</v>
      </c>
      <c r="T259" s="3">
        <v>17643.5</v>
      </c>
      <c r="U259" s="3"/>
    </row>
    <row r="260" spans="13:21" x14ac:dyDescent="0.2">
      <c r="M260" s="4">
        <v>45258</v>
      </c>
      <c r="N260" s="3">
        <v>1157.1999510000001</v>
      </c>
      <c r="O260" s="3"/>
      <c r="S260" s="4">
        <v>45258</v>
      </c>
      <c r="T260" s="3">
        <v>18448.5</v>
      </c>
      <c r="U260" s="3"/>
    </row>
    <row r="261" spans="13:21" x14ac:dyDescent="0.2">
      <c r="M261" s="4">
        <v>45265</v>
      </c>
      <c r="N261" s="3">
        <v>1193.3000489999999</v>
      </c>
      <c r="O261" s="3"/>
      <c r="S261" s="4">
        <v>45265</v>
      </c>
      <c r="T261" s="3">
        <v>18770.199218999998</v>
      </c>
      <c r="U261" s="3"/>
    </row>
    <row r="262" spans="13:21" x14ac:dyDescent="0.2">
      <c r="M262" s="4">
        <v>45272</v>
      </c>
      <c r="N262" s="3">
        <v>1193.849976</v>
      </c>
      <c r="O262" s="3"/>
      <c r="S262" s="4">
        <v>45272</v>
      </c>
      <c r="T262" s="3">
        <v>18751.449218999998</v>
      </c>
      <c r="U26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2E7ED-E3A4-4370-9FA9-418713647703}">
  <dimension ref="A1:D8"/>
  <sheetViews>
    <sheetView showGridLines="0" tabSelected="1" workbookViewId="0">
      <selection activeCell="F14" sqref="F14"/>
    </sheetView>
  </sheetViews>
  <sheetFormatPr defaultRowHeight="15" x14ac:dyDescent="0.2"/>
  <cols>
    <col min="1" max="1" width="13.046875" customWidth="1"/>
    <col min="2" max="2" width="20.58203125" bestFit="1" customWidth="1"/>
    <col min="3" max="3" width="15.6015625" customWidth="1"/>
    <col min="4" max="4" width="11.56640625" customWidth="1"/>
  </cols>
  <sheetData>
    <row r="1" spans="1:4" x14ac:dyDescent="0.2">
      <c r="A1" s="26" t="s">
        <v>38</v>
      </c>
      <c r="B1" s="27">
        <v>44986</v>
      </c>
      <c r="C1" s="26" t="s">
        <v>39</v>
      </c>
      <c r="D1" s="27">
        <v>44621</v>
      </c>
    </row>
    <row r="2" spans="1:4" x14ac:dyDescent="0.2">
      <c r="A2" s="20" t="s">
        <v>40</v>
      </c>
      <c r="B2" s="21">
        <v>1737</v>
      </c>
      <c r="C2" s="23">
        <f>(B2-D2)/D2</f>
        <v>-0.12405446293494705</v>
      </c>
      <c r="D2" s="21">
        <v>1983</v>
      </c>
    </row>
    <row r="3" spans="1:4" x14ac:dyDescent="0.2">
      <c r="A3" s="20" t="s">
        <v>41</v>
      </c>
      <c r="B3" s="21">
        <v>12910</v>
      </c>
      <c r="C3" s="23">
        <f t="shared" ref="C3:C4" si="0">(B3-D3)/D3</f>
        <v>0.23410763789312686</v>
      </c>
      <c r="D3" s="21">
        <v>10461</v>
      </c>
    </row>
    <row r="4" spans="1:4" x14ac:dyDescent="0.2">
      <c r="A4" s="20" t="s">
        <v>42</v>
      </c>
      <c r="B4" s="21">
        <v>11.35</v>
      </c>
      <c r="C4" s="23">
        <f t="shared" si="0"/>
        <v>-0.51140766250538094</v>
      </c>
      <c r="D4" s="21">
        <v>23.23</v>
      </c>
    </row>
    <row r="5" spans="1:4" x14ac:dyDescent="0.2">
      <c r="A5" s="20"/>
      <c r="B5" s="21"/>
    </row>
    <row r="6" spans="1:4" x14ac:dyDescent="0.2">
      <c r="A6" s="20" t="s">
        <v>43</v>
      </c>
      <c r="B6" s="22">
        <f>C2/C3</f>
        <v>-0.52990352664862439</v>
      </c>
    </row>
    <row r="7" spans="1:4" x14ac:dyDescent="0.2">
      <c r="A7" s="20" t="s">
        <v>44</v>
      </c>
      <c r="B7" s="22">
        <f>C4/C2</f>
        <v>4.1224446940982533</v>
      </c>
    </row>
    <row r="8" spans="1:4" x14ac:dyDescent="0.2">
      <c r="A8" s="20" t="s">
        <v>45</v>
      </c>
      <c r="B8" s="22">
        <f>B7*B6</f>
        <v>-2.1844979818165742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18D4D-9186-4DDF-BC0E-630A75560DB3}">
  <dimension ref="A1:D9"/>
  <sheetViews>
    <sheetView showGridLines="0" workbookViewId="0">
      <selection activeCell="G10" sqref="G10"/>
    </sheetView>
  </sheetViews>
  <sheetFormatPr defaultRowHeight="15" x14ac:dyDescent="0.2"/>
  <cols>
    <col min="1" max="1" width="15.73828125" bestFit="1" customWidth="1"/>
  </cols>
  <sheetData>
    <row r="1" spans="1:4" x14ac:dyDescent="0.2">
      <c r="A1" s="31" t="s">
        <v>53</v>
      </c>
      <c r="B1" s="31"/>
      <c r="C1" s="31"/>
      <c r="D1" s="31"/>
    </row>
    <row r="2" spans="1:4" x14ac:dyDescent="0.2">
      <c r="A2" s="20" t="s">
        <v>49</v>
      </c>
      <c r="B2" s="24">
        <v>44986</v>
      </c>
      <c r="C2" s="24">
        <v>44621</v>
      </c>
    </row>
    <row r="3" spans="1:4" x14ac:dyDescent="0.2">
      <c r="A3" s="20" t="s">
        <v>46</v>
      </c>
      <c r="B3" s="21">
        <v>11.35</v>
      </c>
      <c r="C3" s="21">
        <v>23.23</v>
      </c>
    </row>
    <row r="4" spans="1:4" x14ac:dyDescent="0.2">
      <c r="A4" s="20" t="s">
        <v>47</v>
      </c>
      <c r="B4" s="25">
        <v>0.62</v>
      </c>
      <c r="C4" s="25">
        <v>0.3</v>
      </c>
    </row>
    <row r="5" spans="1:4" x14ac:dyDescent="0.2">
      <c r="A5" s="20" t="s">
        <v>48</v>
      </c>
      <c r="B5" s="21">
        <v>5.5</v>
      </c>
      <c r="C5" s="21">
        <v>7</v>
      </c>
    </row>
    <row r="6" spans="1:4" x14ac:dyDescent="0.2">
      <c r="A6" s="20" t="s">
        <v>51</v>
      </c>
      <c r="B6" s="23">
        <f>100%-B4</f>
        <v>0.38</v>
      </c>
      <c r="C6" s="23">
        <f>100%-C4</f>
        <v>0.7</v>
      </c>
    </row>
    <row r="7" spans="1:4" x14ac:dyDescent="0.2">
      <c r="A7" s="20" t="s">
        <v>50</v>
      </c>
      <c r="B7" s="21">
        <f>B3-B5</f>
        <v>5.85</v>
      </c>
      <c r="C7" s="21">
        <f>C3-C5</f>
        <v>16.23</v>
      </c>
    </row>
    <row r="8" spans="1:4" x14ac:dyDescent="0.2">
      <c r="A8" s="20"/>
      <c r="B8" s="21"/>
      <c r="C8" s="21"/>
    </row>
    <row r="9" spans="1:4" x14ac:dyDescent="0.2">
      <c r="A9" s="20" t="s">
        <v>52</v>
      </c>
      <c r="B9" s="23">
        <f>B5/1260.8</f>
        <v>4.3623096446700508E-3</v>
      </c>
      <c r="C9" s="23">
        <f>C5/1260.8</f>
        <v>5.552030456852792E-3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798FD-BA5E-427A-9E22-EDDFD21232EF}">
  <dimension ref="A1:G9"/>
  <sheetViews>
    <sheetView workbookViewId="0">
      <selection activeCell="A9" sqref="A9"/>
    </sheetView>
  </sheetViews>
  <sheetFormatPr defaultRowHeight="15" x14ac:dyDescent="0.2"/>
  <cols>
    <col min="1" max="1" width="31.20703125" customWidth="1"/>
  </cols>
  <sheetData>
    <row r="1" spans="1:7" x14ac:dyDescent="0.2">
      <c r="A1" s="28" t="s">
        <v>60</v>
      </c>
      <c r="B1" s="28"/>
      <c r="C1" s="28"/>
      <c r="D1" s="28"/>
    </row>
    <row r="2" spans="1:7" x14ac:dyDescent="0.2">
      <c r="A2" s="28"/>
      <c r="B2" s="28"/>
      <c r="C2" s="28">
        <v>2023</v>
      </c>
      <c r="D2" s="28">
        <v>2022</v>
      </c>
      <c r="E2" s="28">
        <v>2021</v>
      </c>
      <c r="F2" s="28">
        <v>2020</v>
      </c>
      <c r="G2" s="28">
        <v>2019</v>
      </c>
    </row>
    <row r="3" spans="1:7" x14ac:dyDescent="0.2">
      <c r="A3" s="20" t="s">
        <v>58</v>
      </c>
      <c r="B3" s="20"/>
      <c r="C3" s="21">
        <v>90020.18</v>
      </c>
      <c r="D3" s="21">
        <v>79309.58</v>
      </c>
      <c r="E3" s="21">
        <v>52350.27</v>
      </c>
      <c r="F3" s="21">
        <v>42628.74</v>
      </c>
      <c r="G3" s="21">
        <v>44073.38</v>
      </c>
    </row>
    <row r="4" spans="1:7" x14ac:dyDescent="0.2">
      <c r="A4" s="20" t="s">
        <v>59</v>
      </c>
      <c r="B4" s="20"/>
      <c r="C4" s="21">
        <v>46842.48</v>
      </c>
      <c r="D4" s="21">
        <v>38703.440000000002</v>
      </c>
      <c r="E4" s="21">
        <v>29466.59</v>
      </c>
      <c r="F4" s="21">
        <v>25713.11</v>
      </c>
      <c r="G4" s="21">
        <v>28272.69</v>
      </c>
    </row>
    <row r="5" spans="1:7" x14ac:dyDescent="0.2">
      <c r="A5" s="20" t="s">
        <v>61</v>
      </c>
      <c r="B5" s="20"/>
      <c r="C5" s="21">
        <f>C3-C4</f>
        <v>43177.69999999999</v>
      </c>
      <c r="D5" s="21">
        <f t="shared" ref="D5:G5" si="0">D3-D4</f>
        <v>40606.14</v>
      </c>
      <c r="E5" s="21">
        <f t="shared" si="0"/>
        <v>22883.679999999997</v>
      </c>
      <c r="F5" s="21">
        <f t="shared" si="0"/>
        <v>16915.629999999997</v>
      </c>
      <c r="G5" s="21">
        <f t="shared" si="0"/>
        <v>15800.689999999999</v>
      </c>
    </row>
    <row r="6" spans="1:7" x14ac:dyDescent="0.2">
      <c r="A6" s="20" t="s">
        <v>62</v>
      </c>
      <c r="B6" s="20"/>
      <c r="C6" s="21">
        <f>C3/C4</f>
        <v>1.9217637494855095</v>
      </c>
      <c r="D6" s="21">
        <f t="shared" ref="D6:G6" si="1">D3/D4</f>
        <v>2.0491610048099083</v>
      </c>
      <c r="E6" s="21">
        <f t="shared" si="1"/>
        <v>1.776597495672217</v>
      </c>
      <c r="F6" s="21">
        <f t="shared" si="1"/>
        <v>1.6578601343828108</v>
      </c>
      <c r="G6" s="21">
        <f t="shared" si="1"/>
        <v>1.5588675856453702</v>
      </c>
    </row>
    <row r="8" spans="1:7" x14ac:dyDescent="0.2">
      <c r="A8" s="29"/>
    </row>
    <row r="9" spans="1:7" ht="68.25" x14ac:dyDescent="0.2">
      <c r="A9" s="30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Sheet </vt:lpstr>
      <vt:lpstr>Leverage </vt:lpstr>
      <vt:lpstr>Dividend Policy </vt:lpstr>
      <vt:lpstr>Working 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 Agarwal</dc:creator>
  <cp:lastModifiedBy>KALYANI KURKURE</cp:lastModifiedBy>
  <dcterms:created xsi:type="dcterms:W3CDTF">2023-12-17T12:45:41Z</dcterms:created>
  <dcterms:modified xsi:type="dcterms:W3CDTF">2024-01-12T15:30:21Z</dcterms:modified>
</cp:coreProperties>
</file>