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467" documentId="13_ncr:1_{786124A2-0FD7-41B7-829E-15001FE67855}" xr6:coauthVersionLast="47" xr6:coauthVersionMax="47" xr10:uidLastSave="{176EFB64-3F5B-49D9-97B9-E737CD2BBBB2}"/>
  <bookViews>
    <workbookView xWindow="14385" yWindow="-15" windowWidth="14430" windowHeight="15630" activeTab="2" xr2:uid="{00000000-000D-0000-FFFF-FFFF00000000}"/>
    <workbookView xWindow="-120" yWindow="-120" windowWidth="29040" windowHeight="15840" activeTab="3" xr2:uid="{DE5189A1-BAEA-40AA-9313-7CFB40C2F2E4}"/>
  </bookViews>
  <sheets>
    <sheet name="Sheet3" sheetId="4" r:id="rId1"/>
    <sheet name="temp-sale" sheetId="1" r:id="rId2"/>
    <sheet name="Sheet5" sheetId="6" r:id="rId3"/>
    <sheet name="Sheet4" sheetId="5" r:id="rId4"/>
    <sheet name="Sheet2" sheetId="3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5" l="1" a="1"/>
  <c r="J2" i="5" s="1"/>
  <c r="E2" i="5" a="1"/>
  <c r="E2" i="5" s="1"/>
  <c r="E4" i="5" a="1"/>
  <c r="E4" i="5" s="1"/>
  <c r="F10" i="1" a="1"/>
  <c r="F10" i="1" s="1"/>
  <c r="F11" i="1"/>
  <c r="K18" i="4"/>
  <c r="K19" i="4"/>
  <c r="K20" i="4"/>
  <c r="K17" i="4"/>
  <c r="K2" i="5" l="1"/>
  <c r="I2" i="5"/>
  <c r="E2" i="1" l="1"/>
  <c r="E3" i="1"/>
  <c r="F14" i="3"/>
  <c r="F12" i="3"/>
  <c r="P18" i="3"/>
  <c r="P15" i="3"/>
  <c r="P8" i="3"/>
  <c r="P6" i="3"/>
  <c r="N3" i="3"/>
  <c r="N15" i="3"/>
  <c r="N4" i="3"/>
  <c r="N5" i="3"/>
  <c r="N6" i="3"/>
  <c r="N7" i="3"/>
  <c r="N8" i="3"/>
  <c r="N9" i="3"/>
  <c r="N10" i="3"/>
  <c r="N11" i="3"/>
  <c r="N12" i="3"/>
  <c r="N13" i="3"/>
  <c r="L15" i="3"/>
  <c r="M15" i="3"/>
  <c r="M3" i="3"/>
  <c r="M4" i="3"/>
  <c r="M5" i="3"/>
  <c r="M6" i="3"/>
  <c r="M7" i="3"/>
  <c r="M8" i="3"/>
  <c r="M9" i="3"/>
  <c r="M10" i="3"/>
  <c r="M11" i="3"/>
  <c r="M12" i="3"/>
  <c r="M13" i="3"/>
  <c r="L3" i="3"/>
  <c r="L4" i="3"/>
  <c r="L5" i="3"/>
  <c r="L6" i="3"/>
  <c r="L7" i="3"/>
  <c r="L8" i="3"/>
  <c r="L9" i="3"/>
  <c r="L10" i="3"/>
  <c r="L11" i="3"/>
  <c r="L12" i="3"/>
  <c r="L13" i="3"/>
  <c r="G4" i="3"/>
  <c r="G5" i="3"/>
  <c r="G6" i="3"/>
  <c r="G7" i="3"/>
  <c r="G8" i="3"/>
  <c r="G3" i="3"/>
  <c r="C4" i="3"/>
  <c r="C3" i="3"/>
  <c r="C2" i="3"/>
  <c r="C22" i="1"/>
  <c r="C23" i="1" s="1"/>
  <c r="D21" i="1"/>
  <c r="D24" i="1"/>
  <c r="D23" i="1"/>
  <c r="E20" i="1"/>
  <c r="E19" i="1"/>
  <c r="E18" i="1"/>
  <c r="E17" i="1"/>
  <c r="E22" i="1"/>
  <c r="K34" i="2"/>
  <c r="K33" i="2"/>
  <c r="K32" i="2"/>
  <c r="K31" i="2"/>
  <c r="D25" i="1" l="1"/>
  <c r="D26" i="1" s="1"/>
  <c r="E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<sst xmlns="http://schemas.openxmlformats.org/spreadsheetml/2006/main" count="326" uniqueCount="100">
  <si>
    <t>Temperature (F)</t>
  </si>
  <si>
    <t>Ice Cream Sale (dollar in thousand)</t>
  </si>
  <si>
    <t>Tourists</t>
  </si>
  <si>
    <t>Sunny Days</t>
  </si>
  <si>
    <t>Predictor</t>
  </si>
  <si>
    <t>Independent Variable</t>
  </si>
  <si>
    <t>Influencer</t>
  </si>
  <si>
    <t>Target Variable</t>
  </si>
  <si>
    <t>Depedent Variable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</si>
  <si>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</si>
  <si>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</si>
  <si>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</si>
  <si>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</si>
  <si>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</si>
  <si>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</si>
  <si>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</si>
  <si>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</si>
  <si>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</si>
  <si>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</si>
  <si>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</si>
  <si>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</si>
  <si>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</si>
  <si>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</si>
  <si>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</si>
  <si>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</si>
  <si>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</si>
  <si>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</si>
  <si>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</si>
  <si>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</si>
  <si>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</si>
  <si>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</si>
  <si>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</si>
  <si>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</si>
  <si>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SAMPLE SPACE</t>
  </si>
  <si>
    <t>Head</t>
  </si>
  <si>
    <t>Tail</t>
  </si>
  <si>
    <t>DICE</t>
  </si>
  <si>
    <t>AGE</t>
  </si>
  <si>
    <t>Basic</t>
  </si>
  <si>
    <t>Relative</t>
  </si>
  <si>
    <t>products</t>
  </si>
  <si>
    <t>A</t>
  </si>
  <si>
    <t>B</t>
  </si>
  <si>
    <t>C</t>
  </si>
  <si>
    <t>D</t>
  </si>
  <si>
    <t>E</t>
  </si>
  <si>
    <t>A,C</t>
  </si>
  <si>
    <t>A,B</t>
  </si>
  <si>
    <t>A,D</t>
  </si>
  <si>
    <t>A,E</t>
  </si>
  <si>
    <t>A,F</t>
  </si>
  <si>
    <t>B,C</t>
  </si>
  <si>
    <t>B,D</t>
  </si>
  <si>
    <t>B,E</t>
  </si>
  <si>
    <t>B,F</t>
  </si>
  <si>
    <t>C,D</t>
  </si>
  <si>
    <t>C,E</t>
  </si>
  <si>
    <t>C,F</t>
  </si>
  <si>
    <t>D,E</t>
  </si>
  <si>
    <t>D,F</t>
  </si>
  <si>
    <t>E,F</t>
  </si>
  <si>
    <t>COMBINATION</t>
  </si>
  <si>
    <t>AB</t>
  </si>
  <si>
    <t>AC</t>
  </si>
  <si>
    <t>AD</t>
  </si>
  <si>
    <t>AE</t>
  </si>
  <si>
    <t>AF</t>
  </si>
  <si>
    <t>BC</t>
  </si>
  <si>
    <t>BD</t>
  </si>
  <si>
    <t>BE</t>
  </si>
  <si>
    <t>BF</t>
  </si>
  <si>
    <t>CD</t>
  </si>
  <si>
    <t>CE</t>
  </si>
  <si>
    <t>CF</t>
  </si>
  <si>
    <t>DE</t>
  </si>
  <si>
    <t>DF</t>
  </si>
  <si>
    <t>EF</t>
  </si>
  <si>
    <t>BA</t>
  </si>
  <si>
    <t>CA</t>
  </si>
  <si>
    <t>CB</t>
  </si>
  <si>
    <t>DA</t>
  </si>
  <si>
    <t>DB</t>
  </si>
  <si>
    <t>DC</t>
  </si>
  <si>
    <t>EA</t>
  </si>
  <si>
    <t>EB</t>
  </si>
  <si>
    <t>EC</t>
  </si>
  <si>
    <t>ED</t>
  </si>
  <si>
    <t>FA</t>
  </si>
  <si>
    <t>FB</t>
  </si>
  <si>
    <t>FC</t>
  </si>
  <si>
    <t>FD</t>
  </si>
  <si>
    <t>FE</t>
  </si>
  <si>
    <t>PERMUTATION</t>
  </si>
  <si>
    <t>Forecast</t>
  </si>
  <si>
    <t>Trend</t>
  </si>
  <si>
    <t>mx+b</t>
  </si>
  <si>
    <t>b+ mx1 + mx2 +mx…</t>
  </si>
  <si>
    <t>INTERCEPT</t>
  </si>
  <si>
    <t>TEMPERATURE</t>
  </si>
  <si>
    <t>SUNNY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</si>
</sst>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10" fontId="0" fillId="0" borderId="0" xfId="1" applyNumberFormat="1" applyFont="1"/>
    <xf numFmtId="0" fontId="0" fillId="0" borderId="2" xfId="0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4" borderId="0" xfId="0" applyFill="1" applyBorder="1" applyAlignment="1"/>
    <xf numFmtId="0" fontId="0" fillId="5" borderId="0" xfId="0" applyFill="1" applyBorder="1" applyAlignment="1"/>
    <xf numFmtId="0" fontId="0" fillId="6" borderId="0" xfId="0" applyFill="1" applyBorder="1" applyAlignment="1"/>
    <xf numFmtId="0" fontId="0" fillId="7" borderId="0" xfId="0" applyFill="1" applyBorder="1" applyAlignment="1"/>
    <xf numFmtId="0" fontId="0" fillId="7" borderId="3" xfId="0" applyFill="1" applyBorder="1" applyAlignment="1"/>
    <xf numFmtId="0" fontId="0" fillId="3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162621</xdr:colOff>
      <xdr:row>18</xdr:row>
      <xdr:rowOff>78987</xdr:rowOff>
    </xdr:from>
    <xdr:to>
      <xdr:col>5</xdr:col>
      <xdr:colOff>32523</xdr:colOff>
      <xdr:row>26</xdr:row>
      <xdr:rowOff>60402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45ABCB1-BA3B-44FE-9C2C-B655A29D1E48}"/>
            </a:ext>
          </a:extLst>
        </xdr:cNvPr>
        <xdr:cNvCxnSpPr/>
      </xdr:nvCxnSpPr>
      <xdr:spPr>
        <a:xfrm flipV="1">
          <a:off x="3638084" y="2555487"/>
          <a:ext cx="2648415" cy="1505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255549</xdr:colOff>
      <xdr:row>19</xdr:row>
      <xdr:rowOff>55756</xdr:rowOff>
    </xdr:from>
    <xdr:to>
      <xdr:col>5</xdr:col>
      <xdr:colOff>246256</xdr:colOff>
      <xdr:row>26</xdr:row>
      <xdr:rowOff>60402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9921E80-1C07-4254-9D4E-6ABBC1E6EA27}"/>
            </a:ext>
          </a:extLst>
        </xdr:cNvPr>
        <xdr:cNvCxnSpPr/>
      </xdr:nvCxnSpPr>
      <xdr:spPr>
        <a:xfrm flipV="1">
          <a:off x="3731012" y="2722756"/>
          <a:ext cx="2769220" cy="1338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1263805</xdr:colOff>
      <xdr:row>20</xdr:row>
      <xdr:rowOff>148683</xdr:rowOff>
    </xdr:from>
    <xdr:to>
      <xdr:col>4</xdr:col>
      <xdr:colOff>910683</xdr:colOff>
      <xdr:row>21</xdr:row>
      <xdr:rowOff>9292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E9A80EC-C70B-4DCD-8D53-06D4837F9D46}"/>
            </a:ext>
          </a:extLst>
        </xdr:cNvPr>
        <xdr:cNvCxnSpPr/>
      </xdr:nvCxnSpPr>
      <xdr:spPr>
        <a:xfrm flipV="1">
          <a:off x="3359305" y="3006183"/>
          <a:ext cx="3187390" cy="511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A809-5AD0-4D12-9685-72F216AFD36E}">
  <dimension ref="A1:K20"/>
  <sheetViews>
    <sheetView topLeftCell="A10" zoomScale="190" zoomScaleNormal="190" workbookViewId="0">
      <selection activeCell="B18" sqref="B18"/>
    </sheetView>
    <sheetView workbookViewId="1"/>
  </sheetViews>
  <sheetFormatPr defaultRowHeight="15" x14ac:dyDescent="0.25"/>
  <cols>
    <col min="1" max="1" width="18" bestFit="1" customWidth="1"/>
    <col min="2" max="2" width="13.28515625" bestFit="1" customWidth="1"/>
    <col min="5" max="5" width="12.7109375" bestFit="1" customWidth="1"/>
    <col min="6" max="6" width="13.42578125" bestFit="1" customWidth="1"/>
  </cols>
  <sheetData>
    <row r="1" spans="1:9" x14ac:dyDescent="0.25">
      <c r="A1" t="s">
        <v>9</v>
      </c>
    </row>
    <row r="2" spans="1:9" ht="15.75" thickBot="1" x14ac:dyDescent="0.3"/>
    <row r="3" spans="1:9" x14ac:dyDescent="0.25">
      <c r="A3" s="7" t="s">
        <v>10</v>
      </c>
      <c r="B3" s="7"/>
    </row>
    <row r="4" spans="1:9" x14ac:dyDescent="0.25">
      <c r="A4" s="4" t="s">
        <v>11</v>
      </c>
      <c r="B4" s="16">
        <v>0.99691030700009542</v>
      </c>
    </row>
    <row r="5" spans="1:9" x14ac:dyDescent="0.25">
      <c r="A5" s="4" t="s">
        <v>12</v>
      </c>
      <c r="B5" s="14">
        <v>0.99383016020302439</v>
      </c>
    </row>
    <row r="6" spans="1:9" x14ac:dyDescent="0.25">
      <c r="A6" s="4" t="s">
        <v>13</v>
      </c>
      <c r="B6" s="15">
        <v>0.98920278035529274</v>
      </c>
    </row>
    <row r="7" spans="1:9" x14ac:dyDescent="0.25">
      <c r="A7" s="4" t="s">
        <v>14</v>
      </c>
      <c r="B7" s="4">
        <v>1.8925741379563774</v>
      </c>
    </row>
    <row r="8" spans="1:9" ht="15.75" thickBot="1" x14ac:dyDescent="0.3">
      <c r="A8" s="5" t="s">
        <v>15</v>
      </c>
      <c r="B8" s="5">
        <v>8</v>
      </c>
    </row>
    <row r="9" spans="1:9" x14ac:dyDescent="0.25">
      <c r="I9">
        <v>0.05</v>
      </c>
    </row>
    <row r="10" spans="1:9" ht="15.75" thickBot="1" x14ac:dyDescent="0.3">
      <c r="A10" t="s">
        <v>16</v>
      </c>
    </row>
    <row r="11" spans="1:9" x14ac:dyDescent="0.25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 x14ac:dyDescent="0.25">
      <c r="A12" s="4" t="s">
        <v>17</v>
      </c>
      <c r="B12" s="4">
        <v>3</v>
      </c>
      <c r="C12" s="4">
        <v>2307.8314025293553</v>
      </c>
      <c r="D12" s="4">
        <v>769.2771341764518</v>
      </c>
      <c r="E12" s="4">
        <v>214.77168352413909</v>
      </c>
      <c r="F12" s="16">
        <v>7.1228518854132486E-5</v>
      </c>
    </row>
    <row r="13" spans="1:9" x14ac:dyDescent="0.25">
      <c r="A13" s="4" t="s">
        <v>18</v>
      </c>
      <c r="B13" s="4">
        <v>4</v>
      </c>
      <c r="C13" s="4">
        <v>14.3273474706453</v>
      </c>
      <c r="D13" s="4">
        <v>3.581836867661325</v>
      </c>
      <c r="E13" s="4"/>
      <c r="F13" s="4"/>
    </row>
    <row r="14" spans="1:9" ht="15.75" thickBot="1" x14ac:dyDescent="0.3">
      <c r="A14" s="5" t="s">
        <v>19</v>
      </c>
      <c r="B14" s="5">
        <v>7</v>
      </c>
      <c r="C14" s="5">
        <v>2322.1587500000005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11" x14ac:dyDescent="0.25">
      <c r="A17" s="4" t="s">
        <v>20</v>
      </c>
      <c r="B17" s="4">
        <v>-295.47332414774763</v>
      </c>
      <c r="C17" s="4">
        <v>17.693557628206214</v>
      </c>
      <c r="D17" s="4">
        <v>-16.699486352971679</v>
      </c>
      <c r="E17" s="17">
        <v>7.5340301158713006E-5</v>
      </c>
      <c r="F17" s="4">
        <v>-344.59851561811587</v>
      </c>
      <c r="G17" s="4">
        <v>-246.3481326773794</v>
      </c>
      <c r="H17" s="4">
        <v>-344.59851561811587</v>
      </c>
      <c r="I17" s="4">
        <v>-246.3481326773794</v>
      </c>
      <c r="K17" t="b">
        <f>E17&lt;=$I$9</f>
        <v>1</v>
      </c>
    </row>
    <row r="18" spans="1:11" x14ac:dyDescent="0.25">
      <c r="A18" s="4" t="s">
        <v>0</v>
      </c>
      <c r="B18" s="4">
        <v>3.9754143540967339</v>
      </c>
      <c r="C18" s="4">
        <v>0.21195909696419374</v>
      </c>
      <c r="D18" s="4">
        <v>18.755573179141734</v>
      </c>
      <c r="E18" s="17">
        <v>4.758211965195337E-5</v>
      </c>
      <c r="F18" s="4">
        <v>3.3869215568283537</v>
      </c>
      <c r="G18" s="4">
        <v>4.5639071513651146</v>
      </c>
      <c r="H18" s="4">
        <v>3.3869215568283537</v>
      </c>
      <c r="I18" s="4">
        <v>4.5639071513651146</v>
      </c>
      <c r="K18" t="b">
        <f t="shared" ref="K18:K20" si="0">E18&lt;=$I$9</f>
        <v>1</v>
      </c>
    </row>
    <row r="19" spans="1:11" x14ac:dyDescent="0.25">
      <c r="A19" s="4" t="s">
        <v>2</v>
      </c>
      <c r="B19" s="4">
        <v>-1.3473389745675504E-3</v>
      </c>
      <c r="C19" s="4">
        <v>4.7109847290561198E-3</v>
      </c>
      <c r="D19" s="4">
        <v>-0.28599943579895654</v>
      </c>
      <c r="E19" s="17">
        <v>0.78907886005945105</v>
      </c>
      <c r="F19" s="4">
        <v>-1.4427129466216966E-2</v>
      </c>
      <c r="G19" s="4">
        <v>1.1732451517081867E-2</v>
      </c>
      <c r="H19" s="4">
        <v>-1.4427129466216966E-2</v>
      </c>
      <c r="I19" s="4">
        <v>1.1732451517081867E-2</v>
      </c>
      <c r="K19" t="b">
        <f t="shared" si="0"/>
        <v>0</v>
      </c>
    </row>
    <row r="20" spans="1:11" ht="15.75" thickBot="1" x14ac:dyDescent="0.3">
      <c r="A20" s="5" t="s">
        <v>3</v>
      </c>
      <c r="B20" s="5">
        <v>5.9564655285595709</v>
      </c>
      <c r="C20" s="5">
        <v>0.51182982698727253</v>
      </c>
      <c r="D20" s="5">
        <v>11.637589711448543</v>
      </c>
      <c r="E20" s="18">
        <v>3.1161468197818317E-4</v>
      </c>
      <c r="F20" s="5">
        <v>4.5353981107265247</v>
      </c>
      <c r="G20" s="5">
        <v>7.3775329463926171</v>
      </c>
      <c r="H20" s="5">
        <v>4.5353981107265247</v>
      </c>
      <c r="I20" s="5">
        <v>7.3775329463926171</v>
      </c>
      <c r="K20" t="b">
        <f t="shared" si="0"/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zoomScale="205" zoomScaleNormal="205" workbookViewId="0">
      <selection sqref="A1:D9"/>
    </sheetView>
    <sheetView workbookViewId="1"/>
  </sheetViews>
  <sheetFormatPr defaultRowHeight="15" x14ac:dyDescent="0.25"/>
  <cols>
    <col min="1" max="1" width="15.5703125" customWidth="1"/>
    <col min="2" max="2" width="15.85546875" customWidth="1"/>
    <col min="3" max="3" width="20.7109375" bestFit="1" customWidth="1"/>
    <col min="4" max="4" width="32.42578125" bestFit="1" customWidth="1"/>
    <col min="5" max="5" width="9.28515625" customWidth="1"/>
    <col min="6" max="6" width="18.5703125" customWidth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1</v>
      </c>
      <c r="E1" s="3" t="s">
        <v>93</v>
      </c>
      <c r="F1" s="3" t="s">
        <v>94</v>
      </c>
      <c r="G1" s="3"/>
    </row>
    <row r="2" spans="1:10" x14ac:dyDescent="0.25">
      <c r="A2" s="13">
        <v>91</v>
      </c>
      <c r="B2" s="13">
        <v>998</v>
      </c>
      <c r="C2" s="13">
        <v>4</v>
      </c>
      <c r="D2" s="13">
        <v>89.8</v>
      </c>
      <c r="E2">
        <f>FORECAST(95,$D$2:$D$9,$A$2:$A$9)</f>
        <v>111.58044774252718</v>
      </c>
    </row>
    <row r="3" spans="1:10" x14ac:dyDescent="0.25">
      <c r="A3" s="13">
        <v>87</v>
      </c>
      <c r="B3" s="13">
        <v>1256</v>
      </c>
      <c r="C3" s="13">
        <v>7</v>
      </c>
      <c r="D3" s="13">
        <v>90.2</v>
      </c>
      <c r="E3">
        <f>FORECAST(92.57, D2:D9,A2:A9)</f>
        <v>102.25062346270894</v>
      </c>
    </row>
    <row r="4" spans="1:10" x14ac:dyDescent="0.25">
      <c r="A4" s="13">
        <v>86</v>
      </c>
      <c r="B4" s="13">
        <v>791</v>
      </c>
      <c r="C4" s="13">
        <v>6</v>
      </c>
      <c r="D4" s="13">
        <v>81.099999999999994</v>
      </c>
      <c r="G4" t="s">
        <v>95</v>
      </c>
    </row>
    <row r="5" spans="1:10" x14ac:dyDescent="0.25">
      <c r="A5" s="13">
        <v>88</v>
      </c>
      <c r="B5" s="13">
        <v>705</v>
      </c>
      <c r="C5" s="13">
        <v>5</v>
      </c>
      <c r="D5" s="13">
        <v>83</v>
      </c>
      <c r="G5" t="s">
        <v>96</v>
      </c>
    </row>
    <row r="6" spans="1:10" x14ac:dyDescent="0.25">
      <c r="A6" s="13">
        <v>92.8</v>
      </c>
      <c r="B6" s="13">
        <v>1089</v>
      </c>
      <c r="C6" s="13">
        <v>3</v>
      </c>
      <c r="D6" s="13">
        <v>90.9</v>
      </c>
    </row>
    <row r="7" spans="1:10" x14ac:dyDescent="0.25">
      <c r="A7" s="13">
        <v>95.2</v>
      </c>
      <c r="B7" s="13">
        <v>1135</v>
      </c>
      <c r="C7" s="13">
        <v>6</v>
      </c>
      <c r="D7" s="13">
        <v>119</v>
      </c>
    </row>
    <row r="8" spans="1:10" x14ac:dyDescent="0.25">
      <c r="A8" s="13">
        <v>93.3</v>
      </c>
      <c r="B8" s="13">
        <v>1076</v>
      </c>
      <c r="C8" s="13">
        <v>4</v>
      </c>
      <c r="D8" s="13">
        <v>94.9</v>
      </c>
    </row>
    <row r="9" spans="1:10" x14ac:dyDescent="0.25">
      <c r="A9" s="13">
        <v>97.7</v>
      </c>
      <c r="B9" s="13">
        <v>1198</v>
      </c>
      <c r="C9" s="13">
        <v>7</v>
      </c>
      <c r="D9" s="13">
        <v>132.4</v>
      </c>
    </row>
    <row r="10" spans="1:10" x14ac:dyDescent="0.25">
      <c r="A10" s="3">
        <v>92.5</v>
      </c>
      <c r="B10" s="3">
        <v>1000</v>
      </c>
      <c r="C10" s="3">
        <v>4</v>
      </c>
      <c r="D10" s="12"/>
      <c r="F10" cm="1">
        <f t="array" ref="F10">TREND($D$2:$D$9,$A$2:$C$9,A10:C10)</f>
        <v>94.73102674587102</v>
      </c>
      <c r="I10" s="4" t="s">
        <v>20</v>
      </c>
      <c r="J10" s="4">
        <v>-295.47332414774763</v>
      </c>
    </row>
    <row r="11" spans="1:10" x14ac:dyDescent="0.25">
      <c r="A11" s="3">
        <v>98.5</v>
      </c>
      <c r="B11" s="3">
        <v>1045</v>
      </c>
      <c r="C11" s="3">
        <v>5</v>
      </c>
      <c r="D11" s="12"/>
      <c r="F11">
        <f>J10+(A10*J11)+(B10*J12)+(C10*J13)</f>
        <v>94.731026745870992</v>
      </c>
      <c r="I11" s="4" t="s">
        <v>0</v>
      </c>
      <c r="J11" s="4">
        <v>3.9754143540967339</v>
      </c>
    </row>
    <row r="12" spans="1:10" x14ac:dyDescent="0.25">
      <c r="A12" s="12"/>
      <c r="B12" s="12"/>
      <c r="C12" s="12"/>
      <c r="D12" s="12"/>
      <c r="I12" s="4" t="s">
        <v>2</v>
      </c>
      <c r="J12" s="4">
        <v>-1.3473389745675504E-3</v>
      </c>
    </row>
    <row r="13" spans="1:10" ht="15.75" thickBot="1" x14ac:dyDescent="0.3">
      <c r="A13" s="12"/>
      <c r="B13" s="12"/>
      <c r="C13" s="12"/>
      <c r="D13" s="12"/>
      <c r="I13" s="5" t="s">
        <v>3</v>
      </c>
      <c r="J13" s="5">
        <v>5.9564655285595709</v>
      </c>
    </row>
    <row r="14" spans="1:10" x14ac:dyDescent="0.25">
      <c r="A14" s="12"/>
      <c r="B14" s="12"/>
      <c r="C14" s="12"/>
      <c r="D14" s="12"/>
    </row>
    <row r="17" spans="3:5" x14ac:dyDescent="0.25">
      <c r="C17" t="s">
        <v>4</v>
      </c>
      <c r="D17" t="s">
        <v>7</v>
      </c>
      <c r="E17">
        <f>_xlfn.COVARIANCE.P(A2:A9,D2:D9)</f>
        <v>57.56031250000003</v>
      </c>
    </row>
    <row r="18" spans="3:5" x14ac:dyDescent="0.25">
      <c r="C18" t="s">
        <v>5</v>
      </c>
      <c r="D18" t="s">
        <v>8</v>
      </c>
      <c r="E18">
        <f>_xlfn.COVARIANCE.P(B2:B9,D2:D9)</f>
        <v>1854.8875000000003</v>
      </c>
    </row>
    <row r="19" spans="3:5" x14ac:dyDescent="0.25">
      <c r="C19" t="s">
        <v>6</v>
      </c>
      <c r="E19">
        <f>_xlfn.COVARIANCE.P(C2:C9,D2:D9)</f>
        <v>10.434374999999999</v>
      </c>
    </row>
    <row r="20" spans="3:5" x14ac:dyDescent="0.25">
      <c r="E20" s="2">
        <f>CORREL(A2:A9,D2:D9)</f>
        <v>0.87255780431828578</v>
      </c>
    </row>
    <row r="21" spans="3:5" x14ac:dyDescent="0.25">
      <c r="D21">
        <f>2/SQRT(8)</f>
        <v>0.70710678118654746</v>
      </c>
      <c r="E21" s="2">
        <f>CORREL(B2:B9,D2:D9)</f>
        <v>0.60428110180483996</v>
      </c>
    </row>
    <row r="22" spans="3:5" x14ac:dyDescent="0.25">
      <c r="C22">
        <f>SQRT(8)</f>
        <v>2.8284271247461903</v>
      </c>
      <c r="E22" s="2">
        <f>CORREL(C2:C9,D2:D9)</f>
        <v>0.43999184339226388</v>
      </c>
    </row>
    <row r="23" spans="3:5" x14ac:dyDescent="0.25">
      <c r="C23">
        <f>2/C22</f>
        <v>0.70710678118654746</v>
      </c>
      <c r="D23">
        <f>_xlfn.STDEV.P(A2:A9)</f>
        <v>3.8719342711363276</v>
      </c>
    </row>
    <row r="24" spans="3:5" x14ac:dyDescent="0.25">
      <c r="D24">
        <f>_xlfn.STDEV.P(D2:D9)</f>
        <v>17.037307409036266</v>
      </c>
    </row>
    <row r="25" spans="3:5" x14ac:dyDescent="0.25">
      <c r="D25">
        <f>D23*D24</f>
        <v>65.967334444932391</v>
      </c>
    </row>
    <row r="26" spans="3:5" x14ac:dyDescent="0.25">
      <c r="D26" s="2">
        <f>E17/D25</f>
        <v>0.87255780431828278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192E-3EEB-4900-893E-E11F3242F666}">
  <dimension ref="A1:I27"/>
  <sheetViews>
    <sheetView tabSelected="1" zoomScale="160" zoomScaleNormal="160" workbookViewId="0">
      <selection activeCell="B5" sqref="B5"/>
    </sheetView>
    <sheetView workbookViewId="1"/>
  </sheetViews>
  <sheetFormatPr defaultRowHeight="15" x14ac:dyDescent="0.25"/>
  <cols>
    <col min="1" max="1" width="18" bestFit="1" customWidth="1"/>
    <col min="2" max="2" width="13.28515625" bestFit="1" customWidth="1"/>
    <col min="6" max="6" width="13.42578125" bestFit="1" customWidth="1"/>
    <col min="7" max="7" width="12.7109375" bestFit="1" customWidth="1"/>
  </cols>
  <sheetData>
    <row r="1" spans="1:9" x14ac:dyDescent="0.25">
      <c r="A1" t="s">
        <v>9</v>
      </c>
    </row>
    <row r="2" spans="1:9" ht="15.75" thickBot="1" x14ac:dyDescent="0.3">
      <c r="F2" s="4" t="s">
        <v>11</v>
      </c>
      <c r="G2" s="16">
        <v>0.99691030700009542</v>
      </c>
    </row>
    <row r="3" spans="1:9" x14ac:dyDescent="0.25">
      <c r="A3" s="7" t="s">
        <v>10</v>
      </c>
      <c r="B3" s="7"/>
      <c r="F3" s="4" t="s">
        <v>12</v>
      </c>
      <c r="G3" s="14">
        <v>0.99383016020302439</v>
      </c>
    </row>
    <row r="4" spans="1:9" x14ac:dyDescent="0.25">
      <c r="A4" s="4" t="s">
        <v>11</v>
      </c>
      <c r="B4" s="4">
        <v>0.99684702620151444</v>
      </c>
      <c r="F4" s="4" t="s">
        <v>13</v>
      </c>
      <c r="G4" s="15">
        <v>0.98920278035529274</v>
      </c>
    </row>
    <row r="5" spans="1:9" x14ac:dyDescent="0.25">
      <c r="A5" s="4" t="s">
        <v>12</v>
      </c>
      <c r="B5" s="4">
        <v>0.99370399364680273</v>
      </c>
      <c r="F5" s="4" t="s">
        <v>14</v>
      </c>
      <c r="G5" s="4">
        <v>1.8925741379563774</v>
      </c>
    </row>
    <row r="6" spans="1:9" ht="15.75" thickBot="1" x14ac:dyDescent="0.3">
      <c r="A6" s="4" t="s">
        <v>13</v>
      </c>
      <c r="B6" s="4">
        <v>0.99118559110552373</v>
      </c>
      <c r="F6" s="5" t="s">
        <v>15</v>
      </c>
      <c r="G6" s="5">
        <v>8</v>
      </c>
    </row>
    <row r="7" spans="1:9" x14ac:dyDescent="0.25">
      <c r="A7" s="4" t="s">
        <v>14</v>
      </c>
      <c r="B7" s="4">
        <v>1.7099898387494898</v>
      </c>
    </row>
    <row r="8" spans="1:9" ht="15.75" thickBot="1" x14ac:dyDescent="0.3">
      <c r="A8" s="5" t="s">
        <v>15</v>
      </c>
      <c r="B8" s="5">
        <v>8</v>
      </c>
    </row>
    <row r="10" spans="1:9" ht="15.75" thickBot="1" x14ac:dyDescent="0.3">
      <c r="A10" t="s">
        <v>16</v>
      </c>
    </row>
    <row r="11" spans="1:9" x14ac:dyDescent="0.25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 x14ac:dyDescent="0.25">
      <c r="A12" s="4" t="s">
        <v>17</v>
      </c>
      <c r="B12" s="4">
        <v>2</v>
      </c>
      <c r="C12" s="4">
        <v>2307.5384237568678</v>
      </c>
      <c r="D12" s="4">
        <v>1153.7692118784339</v>
      </c>
      <c r="E12" s="4">
        <v>394.5771088454278</v>
      </c>
      <c r="F12" s="4">
        <v>3.145305931717042E-6</v>
      </c>
    </row>
    <row r="13" spans="1:9" x14ac:dyDescent="0.25">
      <c r="A13" s="4" t="s">
        <v>18</v>
      </c>
      <c r="B13" s="4">
        <v>5</v>
      </c>
      <c r="C13" s="4">
        <v>14.620326243132531</v>
      </c>
      <c r="D13" s="4">
        <v>2.9240652486265062</v>
      </c>
      <c r="E13" s="4"/>
      <c r="F13" s="4"/>
    </row>
    <row r="14" spans="1:9" ht="15.75" thickBot="1" x14ac:dyDescent="0.3">
      <c r="A14" s="5" t="s">
        <v>19</v>
      </c>
      <c r="B14" s="5">
        <v>7</v>
      </c>
      <c r="C14" s="5">
        <v>2322.1587500000005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9" x14ac:dyDescent="0.25">
      <c r="A17" s="4" t="s">
        <v>20</v>
      </c>
      <c r="B17" s="4">
        <v>-293.40077967047483</v>
      </c>
      <c r="C17" s="4">
        <v>14.584255252061494</v>
      </c>
      <c r="D17" s="4">
        <v>-20.117638823484143</v>
      </c>
      <c r="E17" s="4">
        <v>5.6103480012460269E-6</v>
      </c>
      <c r="F17" s="4">
        <v>-330.89080130770765</v>
      </c>
      <c r="G17" s="4">
        <v>-255.91075803324202</v>
      </c>
      <c r="H17" s="4">
        <v>-330.89080130770765</v>
      </c>
      <c r="I17" s="4">
        <v>-255.91075803324202</v>
      </c>
    </row>
    <row r="18" spans="1:9" x14ac:dyDescent="0.25">
      <c r="A18" s="4" t="s">
        <v>0</v>
      </c>
      <c r="B18" s="4">
        <v>3.9403935216385682</v>
      </c>
      <c r="C18" s="4">
        <v>0.15631908558577162</v>
      </c>
      <c r="D18" s="4">
        <v>25.207373155189618</v>
      </c>
      <c r="E18" s="4">
        <v>1.8338787045296831E-6</v>
      </c>
      <c r="F18" s="4">
        <v>3.5385625196685053</v>
      </c>
      <c r="G18" s="4">
        <v>4.342224523608631</v>
      </c>
      <c r="H18" s="4">
        <v>3.5385625196685053</v>
      </c>
      <c r="I18" s="4">
        <v>4.342224523608631</v>
      </c>
    </row>
    <row r="19" spans="1:9" ht="15.75" thickBot="1" x14ac:dyDescent="0.3">
      <c r="A19" s="5" t="s">
        <v>3</v>
      </c>
      <c r="B19" s="5">
        <v>5.9066326915715486</v>
      </c>
      <c r="C19" s="5">
        <v>0.43482962659331914</v>
      </c>
      <c r="D19" s="5">
        <v>13.583786224152142</v>
      </c>
      <c r="E19" s="5">
        <v>3.8753148166122485E-5</v>
      </c>
      <c r="F19" s="5">
        <v>4.7888675518542403</v>
      </c>
      <c r="G19" s="5">
        <v>7.0243978312888569</v>
      </c>
      <c r="H19" s="5">
        <v>4.7888675518542403</v>
      </c>
      <c r="I19" s="5">
        <v>7.0243978312888569</v>
      </c>
    </row>
    <row r="24" spans="1:9" x14ac:dyDescent="0.25">
      <c r="A24" s="4" t="s">
        <v>20</v>
      </c>
      <c r="B24" s="4">
        <v>-295.47332414774763</v>
      </c>
    </row>
    <row r="25" spans="1:9" x14ac:dyDescent="0.25">
      <c r="A25" s="4" t="s">
        <v>0</v>
      </c>
      <c r="B25" s="4">
        <v>3.9754143540967339</v>
      </c>
    </row>
    <row r="26" spans="1:9" x14ac:dyDescent="0.25">
      <c r="A26" s="4" t="s">
        <v>2</v>
      </c>
      <c r="B26" s="4">
        <v>-1.3473389745675504E-3</v>
      </c>
    </row>
    <row r="27" spans="1:9" ht="15.75" thickBot="1" x14ac:dyDescent="0.3">
      <c r="A27" s="5" t="s">
        <v>3</v>
      </c>
      <c r="B27" s="5">
        <v>5.9564655285595709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5B7B-4624-49CB-B0C4-2688D80B8AB1}">
  <dimension ref="A1:K11"/>
  <sheetViews>
    <sheetView zoomScale="190" zoomScaleNormal="190" workbookViewId="0">
      <selection activeCell="E3" sqref="E3"/>
    </sheetView>
    <sheetView tabSelected="1" zoomScale="205" zoomScaleNormal="205" workbookViewId="1">
      <selection activeCell="B4" sqref="B4"/>
    </sheetView>
  </sheetViews>
  <sheetFormatPr defaultRowHeight="15" x14ac:dyDescent="0.25"/>
  <cols>
    <col min="1" max="1" width="15.5703125" bestFit="1" customWidth="1"/>
    <col min="2" max="2" width="11" bestFit="1" customWidth="1"/>
    <col min="3" max="3" width="32.42578125" bestFit="1" customWidth="1"/>
    <col min="5" max="5" width="13.85546875" bestFit="1" customWidth="1"/>
    <col min="6" max="6" width="13.140625" bestFit="1" customWidth="1"/>
    <col min="7" max="7" width="13.7109375" bestFit="1" customWidth="1"/>
  </cols>
  <sheetData>
    <row r="1" spans="1:11" x14ac:dyDescent="0.25">
      <c r="A1" s="1" t="s">
        <v>0</v>
      </c>
      <c r="B1" s="1" t="s">
        <v>3</v>
      </c>
      <c r="C1" s="1" t="s">
        <v>1</v>
      </c>
      <c r="E1" t="s">
        <v>99</v>
      </c>
      <c r="F1" t="s">
        <v>98</v>
      </c>
      <c r="G1" t="s">
        <v>97</v>
      </c>
    </row>
    <row r="2" spans="1:11" x14ac:dyDescent="0.25">
      <c r="A2" s="13">
        <v>95</v>
      </c>
      <c r="B2" s="13">
        <v>4</v>
      </c>
      <c r="C2" s="13">
        <v>89.8</v>
      </c>
      <c r="E2" cm="1">
        <f t="array" ref="E2:G2">LINEST(C2:C9,A2:B9)</f>
        <v>6.1252553983482532</v>
      </c>
      <c r="F2">
        <v>3.8345451607691059</v>
      </c>
      <c r="G2">
        <v>-287.55958441178348</v>
      </c>
      <c r="I2">
        <f t="array" ref="I2:K2">LINEST(C2:C9,A2:B9)</f>
        <v>6.1252553983482532</v>
      </c>
      <c r="J2">
        <v>3.8345451607691059</v>
      </c>
      <c r="K2">
        <v>-287.55958441178348</v>
      </c>
    </row>
    <row r="3" spans="1:11" x14ac:dyDescent="0.25">
      <c r="A3" s="13">
        <v>87</v>
      </c>
      <c r="B3" s="13">
        <v>8</v>
      </c>
      <c r="C3" s="13">
        <v>90.2</v>
      </c>
    </row>
    <row r="4" spans="1:11" x14ac:dyDescent="0.25">
      <c r="A4" s="13">
        <v>86</v>
      </c>
      <c r="B4" s="13">
        <v>6</v>
      </c>
      <c r="C4" s="13">
        <v>81.099999999999994</v>
      </c>
      <c r="E4" cm="1">
        <f t="array" ref="E4:G8">LINEST(C2:C9,A2:B9,TRUE,TRUE)</f>
        <v>6.1252553983482532</v>
      </c>
      <c r="F4">
        <v>3.8345451607691059</v>
      </c>
      <c r="G4">
        <v>-287.55958441178348</v>
      </c>
    </row>
    <row r="5" spans="1:11" x14ac:dyDescent="0.25">
      <c r="A5" s="13">
        <v>88</v>
      </c>
      <c r="B5" s="13">
        <v>5</v>
      </c>
      <c r="C5" s="13">
        <v>83</v>
      </c>
      <c r="E5">
        <v>1.5001522274535886</v>
      </c>
      <c r="F5">
        <v>0.58446838398785306</v>
      </c>
      <c r="G5">
        <v>56.180185633035947</v>
      </c>
    </row>
    <row r="6" spans="1:11" x14ac:dyDescent="0.25">
      <c r="A6" s="13">
        <v>92.8</v>
      </c>
      <c r="B6" s="13">
        <v>3</v>
      </c>
      <c r="C6" s="13">
        <v>90.9</v>
      </c>
      <c r="E6">
        <v>0.90895614809048642</v>
      </c>
      <c r="F6">
        <v>6.5025883668794764</v>
      </c>
      <c r="G6" t="e">
        <v>#N/A</v>
      </c>
    </row>
    <row r="7" spans="1:11" x14ac:dyDescent="0.25">
      <c r="A7" s="13">
        <v>95.2</v>
      </c>
      <c r="B7" s="13">
        <v>6</v>
      </c>
      <c r="C7" s="13">
        <v>119</v>
      </c>
      <c r="E7">
        <v>24.959295137080648</v>
      </c>
      <c r="F7">
        <v>5</v>
      </c>
      <c r="G7" t="e">
        <v>#N/A</v>
      </c>
    </row>
    <row r="8" spans="1:11" x14ac:dyDescent="0.25">
      <c r="A8" s="13">
        <v>93.3</v>
      </c>
      <c r="B8" s="13">
        <v>4</v>
      </c>
      <c r="C8" s="13">
        <v>94.9</v>
      </c>
      <c r="E8">
        <v>2110.7404726546192</v>
      </c>
      <c r="F8">
        <v>211.41827734538151</v>
      </c>
      <c r="G8" t="e">
        <v>#N/A</v>
      </c>
    </row>
    <row r="9" spans="1:11" x14ac:dyDescent="0.25">
      <c r="A9" s="13">
        <v>97.7</v>
      </c>
      <c r="B9" s="13">
        <v>7</v>
      </c>
      <c r="C9" s="13">
        <v>132.4</v>
      </c>
    </row>
    <row r="11" spans="1:11" x14ac:dyDescent="0.25">
      <c r="A11" s="19"/>
      <c r="B11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0CD7-5244-43E0-9045-28CBD01D4F61}">
  <dimension ref="B2:P41"/>
  <sheetViews>
    <sheetView zoomScale="145" zoomScaleNormal="145" workbookViewId="0">
      <selection activeCell="N3" sqref="N3:N13"/>
    </sheetView>
    <sheetView workbookViewId="1"/>
  </sheetViews>
  <sheetFormatPr defaultRowHeight="15" x14ac:dyDescent="0.25"/>
  <cols>
    <col min="2" max="2" width="14.140625" bestFit="1" customWidth="1"/>
    <col min="4" max="4" width="14.28515625" bestFit="1" customWidth="1"/>
  </cols>
  <sheetData>
    <row r="2" spans="2:16" x14ac:dyDescent="0.25">
      <c r="B2" s="10" t="s">
        <v>33</v>
      </c>
      <c r="C2">
        <f>COUNTA(B3:B4)</f>
        <v>2</v>
      </c>
      <c r="F2" t="s">
        <v>36</v>
      </c>
      <c r="I2" t="s">
        <v>37</v>
      </c>
      <c r="L2" t="s">
        <v>38</v>
      </c>
      <c r="M2" s="11" t="s">
        <v>39</v>
      </c>
      <c r="N2" s="11"/>
    </row>
    <row r="3" spans="2:16" x14ac:dyDescent="0.25">
      <c r="B3" s="9" t="s">
        <v>34</v>
      </c>
      <c r="C3">
        <f>1/$C$2</f>
        <v>0.5</v>
      </c>
      <c r="F3">
        <v>1</v>
      </c>
      <c r="G3">
        <f>1/6</f>
        <v>0.16666666666666666</v>
      </c>
      <c r="I3">
        <v>23</v>
      </c>
      <c r="K3">
        <v>19</v>
      </c>
      <c r="L3">
        <f>1/11</f>
        <v>9.0909090909090912E-2</v>
      </c>
      <c r="M3">
        <f>COUNTIF($I$3:$I$20,K3)</f>
        <v>2</v>
      </c>
      <c r="N3">
        <f>M3/$M$15</f>
        <v>0.1111111111111111</v>
      </c>
    </row>
    <row r="4" spans="2:16" x14ac:dyDescent="0.25">
      <c r="B4" s="9" t="s">
        <v>35</v>
      </c>
      <c r="C4">
        <f>1/$C$2</f>
        <v>0.5</v>
      </c>
      <c r="F4">
        <v>2</v>
      </c>
      <c r="G4">
        <f t="shared" ref="G4:G8" si="0">1/6</f>
        <v>0.16666666666666666</v>
      </c>
      <c r="I4">
        <v>25</v>
      </c>
      <c r="K4">
        <v>20</v>
      </c>
      <c r="L4">
        <f t="shared" ref="L4:L13" si="1">1/11</f>
        <v>9.0909090909090912E-2</v>
      </c>
      <c r="M4">
        <f t="shared" ref="M4:M13" si="2">COUNTIF($I$3:$I$20,K4)</f>
        <v>1</v>
      </c>
      <c r="N4">
        <f t="shared" ref="N4:N13" si="3">M4/$M$15</f>
        <v>5.5555555555555552E-2</v>
      </c>
    </row>
    <row r="5" spans="2:16" x14ac:dyDescent="0.25">
      <c r="F5">
        <v>3</v>
      </c>
      <c r="G5">
        <f t="shared" si="0"/>
        <v>0.16666666666666666</v>
      </c>
      <c r="I5">
        <v>26</v>
      </c>
      <c r="K5">
        <v>21</v>
      </c>
      <c r="L5">
        <f t="shared" si="1"/>
        <v>9.0909090909090912E-2</v>
      </c>
      <c r="M5">
        <f t="shared" si="2"/>
        <v>1</v>
      </c>
      <c r="N5">
        <f t="shared" si="3"/>
        <v>5.5555555555555552E-2</v>
      </c>
    </row>
    <row r="6" spans="2:16" x14ac:dyDescent="0.25">
      <c r="F6">
        <v>4</v>
      </c>
      <c r="G6">
        <f t="shared" si="0"/>
        <v>0.16666666666666666</v>
      </c>
      <c r="I6">
        <v>22</v>
      </c>
      <c r="K6">
        <v>22</v>
      </c>
      <c r="L6">
        <f t="shared" si="1"/>
        <v>9.0909090909090912E-2</v>
      </c>
      <c r="M6">
        <f t="shared" si="2"/>
        <v>3</v>
      </c>
      <c r="N6">
        <f t="shared" si="3"/>
        <v>0.16666666666666666</v>
      </c>
      <c r="P6">
        <f>N6</f>
        <v>0.16666666666666666</v>
      </c>
    </row>
    <row r="7" spans="2:16" x14ac:dyDescent="0.25">
      <c r="F7">
        <v>5</v>
      </c>
      <c r="G7">
        <f t="shared" si="0"/>
        <v>0.16666666666666666</v>
      </c>
      <c r="I7">
        <v>29</v>
      </c>
      <c r="K7">
        <v>23</v>
      </c>
      <c r="L7">
        <f t="shared" si="1"/>
        <v>9.0909090909090912E-2</v>
      </c>
      <c r="M7">
        <f t="shared" si="2"/>
        <v>1</v>
      </c>
      <c r="N7">
        <f t="shared" si="3"/>
        <v>5.5555555555555552E-2</v>
      </c>
    </row>
    <row r="8" spans="2:16" x14ac:dyDescent="0.25">
      <c r="F8">
        <v>6</v>
      </c>
      <c r="G8">
        <f t="shared" si="0"/>
        <v>0.16666666666666666</v>
      </c>
      <c r="I8">
        <v>22</v>
      </c>
      <c r="K8">
        <v>24</v>
      </c>
      <c r="L8">
        <f t="shared" si="1"/>
        <v>9.0909090909090912E-2</v>
      </c>
      <c r="M8">
        <f t="shared" si="2"/>
        <v>1</v>
      </c>
      <c r="N8">
        <f t="shared" si="3"/>
        <v>5.5555555555555552E-2</v>
      </c>
      <c r="P8">
        <f>N8</f>
        <v>5.5555555555555552E-2</v>
      </c>
    </row>
    <row r="9" spans="2:16" x14ac:dyDescent="0.25">
      <c r="I9">
        <v>26</v>
      </c>
      <c r="K9">
        <v>25</v>
      </c>
      <c r="L9">
        <f t="shared" si="1"/>
        <v>9.0909090909090912E-2</v>
      </c>
      <c r="M9">
        <f t="shared" si="2"/>
        <v>1</v>
      </c>
      <c r="N9">
        <f t="shared" si="3"/>
        <v>5.5555555555555552E-2</v>
      </c>
    </row>
    <row r="10" spans="2:16" x14ac:dyDescent="0.25">
      <c r="I10">
        <v>24</v>
      </c>
      <c r="K10">
        <v>26</v>
      </c>
      <c r="L10">
        <f t="shared" si="1"/>
        <v>9.0909090909090912E-2</v>
      </c>
      <c r="M10">
        <f t="shared" si="2"/>
        <v>4</v>
      </c>
      <c r="N10">
        <f t="shared" si="3"/>
        <v>0.22222222222222221</v>
      </c>
    </row>
    <row r="11" spans="2:16" x14ac:dyDescent="0.25">
      <c r="B11" t="s">
        <v>40</v>
      </c>
      <c r="D11" t="s">
        <v>61</v>
      </c>
      <c r="E11" t="s">
        <v>92</v>
      </c>
      <c r="I11">
        <v>21</v>
      </c>
      <c r="K11">
        <v>27</v>
      </c>
      <c r="L11">
        <f t="shared" si="1"/>
        <v>9.0909090909090912E-2</v>
      </c>
      <c r="M11">
        <f t="shared" si="2"/>
        <v>1</v>
      </c>
      <c r="N11">
        <f t="shared" si="3"/>
        <v>5.5555555555555552E-2</v>
      </c>
    </row>
    <row r="12" spans="2:16" x14ac:dyDescent="0.25">
      <c r="B12" t="s">
        <v>41</v>
      </c>
      <c r="D12" t="s">
        <v>47</v>
      </c>
      <c r="E12" t="s">
        <v>62</v>
      </c>
      <c r="F12">
        <f>COMBIN(6,2)</f>
        <v>15</v>
      </c>
      <c r="I12">
        <v>26</v>
      </c>
      <c r="K12">
        <v>28</v>
      </c>
      <c r="L12">
        <f t="shared" si="1"/>
        <v>9.0909090909090912E-2</v>
      </c>
      <c r="M12">
        <f t="shared" si="2"/>
        <v>1</v>
      </c>
      <c r="N12">
        <f t="shared" si="3"/>
        <v>5.5555555555555552E-2</v>
      </c>
    </row>
    <row r="13" spans="2:16" x14ac:dyDescent="0.25">
      <c r="B13" t="s">
        <v>42</v>
      </c>
      <c r="D13" t="s">
        <v>46</v>
      </c>
      <c r="E13" t="s">
        <v>63</v>
      </c>
      <c r="I13">
        <v>27</v>
      </c>
      <c r="K13">
        <v>29</v>
      </c>
      <c r="L13">
        <f t="shared" si="1"/>
        <v>9.0909090909090912E-2</v>
      </c>
      <c r="M13">
        <f t="shared" si="2"/>
        <v>2</v>
      </c>
      <c r="N13">
        <f t="shared" si="3"/>
        <v>0.1111111111111111</v>
      </c>
    </row>
    <row r="14" spans="2:16" x14ac:dyDescent="0.25">
      <c r="B14" t="s">
        <v>43</v>
      </c>
      <c r="D14" t="s">
        <v>48</v>
      </c>
      <c r="E14" t="s">
        <v>64</v>
      </c>
      <c r="F14">
        <f>PERMUT(6,2)</f>
        <v>30</v>
      </c>
      <c r="I14">
        <v>26</v>
      </c>
    </row>
    <row r="15" spans="2:16" x14ac:dyDescent="0.25">
      <c r="B15" t="s">
        <v>44</v>
      </c>
      <c r="D15" t="s">
        <v>49</v>
      </c>
      <c r="E15" t="s">
        <v>65</v>
      </c>
      <c r="I15">
        <v>20</v>
      </c>
      <c r="L15">
        <f>SUM(L3:L13)</f>
        <v>1.0000000000000002</v>
      </c>
      <c r="M15">
        <f>SUM(M3:M13)</f>
        <v>18</v>
      </c>
      <c r="N15">
        <f>SUM(N3:N13)</f>
        <v>1</v>
      </c>
      <c r="P15">
        <f>P6+P8</f>
        <v>0.22222222222222221</v>
      </c>
    </row>
    <row r="16" spans="2:16" x14ac:dyDescent="0.25">
      <c r="B16" t="s">
        <v>45</v>
      </c>
      <c r="D16" t="s">
        <v>50</v>
      </c>
      <c r="E16" t="s">
        <v>66</v>
      </c>
      <c r="I16">
        <v>28</v>
      </c>
    </row>
    <row r="17" spans="2:16" x14ac:dyDescent="0.25">
      <c r="B17" t="s">
        <v>24</v>
      </c>
      <c r="D17" t="s">
        <v>51</v>
      </c>
      <c r="E17" t="s">
        <v>77</v>
      </c>
      <c r="I17">
        <v>22</v>
      </c>
    </row>
    <row r="18" spans="2:16" x14ac:dyDescent="0.25">
      <c r="D18" t="s">
        <v>52</v>
      </c>
      <c r="E18" t="s">
        <v>67</v>
      </c>
      <c r="I18">
        <v>29</v>
      </c>
      <c r="P18">
        <f>1-N10</f>
        <v>0.77777777777777779</v>
      </c>
    </row>
    <row r="19" spans="2:16" x14ac:dyDescent="0.25">
      <c r="D19" t="s">
        <v>53</v>
      </c>
      <c r="E19" t="s">
        <v>68</v>
      </c>
      <c r="I19">
        <v>19</v>
      </c>
    </row>
    <row r="20" spans="2:16" x14ac:dyDescent="0.25">
      <c r="D20" t="s">
        <v>54</v>
      </c>
      <c r="E20" t="s">
        <v>69</v>
      </c>
      <c r="I20">
        <v>19</v>
      </c>
    </row>
    <row r="21" spans="2:16" x14ac:dyDescent="0.25">
      <c r="D21" t="s">
        <v>55</v>
      </c>
      <c r="E21" t="s">
        <v>70</v>
      </c>
    </row>
    <row r="22" spans="2:16" x14ac:dyDescent="0.25">
      <c r="D22" t="s">
        <v>56</v>
      </c>
      <c r="E22" t="s">
        <v>78</v>
      </c>
    </row>
    <row r="23" spans="2:16" x14ac:dyDescent="0.25">
      <c r="D23" t="s">
        <v>57</v>
      </c>
      <c r="E23" t="s">
        <v>79</v>
      </c>
    </row>
    <row r="24" spans="2:16" x14ac:dyDescent="0.25">
      <c r="D24" t="s">
        <v>58</v>
      </c>
      <c r="E24" t="s">
        <v>71</v>
      </c>
    </row>
    <row r="25" spans="2:16" x14ac:dyDescent="0.25">
      <c r="D25" t="s">
        <v>59</v>
      </c>
      <c r="E25" t="s">
        <v>72</v>
      </c>
    </row>
    <row r="26" spans="2:16" x14ac:dyDescent="0.25">
      <c r="D26" t="s">
        <v>60</v>
      </c>
      <c r="E26" t="s">
        <v>73</v>
      </c>
    </row>
    <row r="27" spans="2:16" x14ac:dyDescent="0.25">
      <c r="E27" t="s">
        <v>80</v>
      </c>
    </row>
    <row r="28" spans="2:16" x14ac:dyDescent="0.25">
      <c r="E28" t="s">
        <v>81</v>
      </c>
    </row>
    <row r="29" spans="2:16" x14ac:dyDescent="0.25">
      <c r="E29" t="s">
        <v>82</v>
      </c>
    </row>
    <row r="30" spans="2:16" x14ac:dyDescent="0.25">
      <c r="E30" t="s">
        <v>74</v>
      </c>
    </row>
    <row r="31" spans="2:16" x14ac:dyDescent="0.25">
      <c r="E31" t="s">
        <v>75</v>
      </c>
    </row>
    <row r="32" spans="2:16" x14ac:dyDescent="0.25">
      <c r="E32" t="s">
        <v>83</v>
      </c>
    </row>
    <row r="33" spans="5:5" x14ac:dyDescent="0.25">
      <c r="E33" t="s">
        <v>84</v>
      </c>
    </row>
    <row r="34" spans="5:5" x14ac:dyDescent="0.25">
      <c r="E34" t="s">
        <v>85</v>
      </c>
    </row>
    <row r="35" spans="5:5" x14ac:dyDescent="0.25">
      <c r="E35" t="s">
        <v>86</v>
      </c>
    </row>
    <row r="36" spans="5:5" x14ac:dyDescent="0.25">
      <c r="E36" t="s">
        <v>76</v>
      </c>
    </row>
    <row r="37" spans="5:5" x14ac:dyDescent="0.25">
      <c r="E37" t="s">
        <v>87</v>
      </c>
    </row>
    <row r="38" spans="5:5" x14ac:dyDescent="0.25">
      <c r="E38" t="s">
        <v>88</v>
      </c>
    </row>
    <row r="39" spans="5:5" x14ac:dyDescent="0.25">
      <c r="E39" t="s">
        <v>89</v>
      </c>
    </row>
    <row r="40" spans="5:5" x14ac:dyDescent="0.25">
      <c r="E40" t="s">
        <v>90</v>
      </c>
    </row>
    <row r="41" spans="5:5" x14ac:dyDescent="0.25">
      <c r="E41" t="s">
        <v>91</v>
      </c>
    </row>
  </sheetData>
  <sortState xmlns:xlrd2="http://schemas.microsoft.com/office/spreadsheetml/2017/richdata2" ref="K3:K13">
    <sortCondition ref="K13"/>
  </sortState>
  <mergeCells count="1">
    <mergeCell ref="M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49FF-009C-4D22-BA40-AC71006F6728}">
  <dimension ref="A1:BQ34"/>
  <sheetViews>
    <sheetView workbookViewId="0">
      <selection activeCell="E34" sqref="E34"/>
    </sheetView>
    <sheetView workbookViewId="1"/>
  </sheetViews>
  <sheetFormatPr defaultRowHeight="15" x14ac:dyDescent="0.25"/>
  <cols>
    <col min="15" max="15" width="18" bestFit="1" customWidth="1"/>
    <col min="16" max="16" width="12.7109375" bestFit="1" customWidth="1"/>
    <col min="17" max="17" width="32.42578125" bestFit="1" customWidth="1"/>
    <col min="26" max="26" width="18" bestFit="1" customWidth="1"/>
    <col min="27" max="27" width="11" bestFit="1" customWidth="1"/>
    <col min="28" max="28" width="32.42578125" bestFit="1" customWidth="1"/>
    <col min="37" max="37" width="18" bestFit="1" customWidth="1"/>
  </cols>
  <sheetData>
    <row r="1" spans="1:62" x14ac:dyDescent="0.25">
      <c r="A1" s="1" t="s">
        <v>0</v>
      </c>
      <c r="B1" s="1" t="s">
        <v>2</v>
      </c>
      <c r="C1" s="1" t="s">
        <v>3</v>
      </c>
      <c r="D1" s="1" t="s">
        <v>1</v>
      </c>
      <c r="O1" s="1" t="s">
        <v>0</v>
      </c>
      <c r="P1" s="1" t="s">
        <v>2</v>
      </c>
      <c r="Q1" s="1" t="s">
        <v>1</v>
      </c>
      <c r="Z1" s="1" t="s">
        <v>0</v>
      </c>
      <c r="AA1" s="1" t="s">
        <v>3</v>
      </c>
      <c r="AB1" s="1" t="s">
        <v>1</v>
      </c>
      <c r="AK1" s="1" t="s">
        <v>2</v>
      </c>
      <c r="AL1" s="1" t="s">
        <v>3</v>
      </c>
      <c r="AM1" s="1" t="s">
        <v>1</v>
      </c>
      <c r="AW1" s="1" t="s">
        <v>0</v>
      </c>
      <c r="AX1" s="1" t="s">
        <v>1</v>
      </c>
      <c r="BI1" s="1" t="s">
        <v>3</v>
      </c>
      <c r="BJ1" s="1" t="s">
        <v>1</v>
      </c>
    </row>
    <row r="2" spans="1:62" x14ac:dyDescent="0.25">
      <c r="A2" s="1">
        <v>91</v>
      </c>
      <c r="B2" s="1">
        <v>998</v>
      </c>
      <c r="C2" s="1">
        <v>4</v>
      </c>
      <c r="D2" s="1">
        <v>89.8</v>
      </c>
      <c r="O2" s="1">
        <v>91</v>
      </c>
      <c r="P2" s="1">
        <v>998</v>
      </c>
      <c r="Q2" s="1">
        <v>89.8</v>
      </c>
      <c r="Z2" s="1">
        <v>91</v>
      </c>
      <c r="AA2" s="1">
        <v>4</v>
      </c>
      <c r="AB2" s="1">
        <v>89.8</v>
      </c>
      <c r="AK2" s="1">
        <v>998</v>
      </c>
      <c r="AL2" s="1">
        <v>4</v>
      </c>
      <c r="AM2" s="1">
        <v>89.8</v>
      </c>
      <c r="AW2" s="1">
        <v>91</v>
      </c>
      <c r="AX2" s="1">
        <v>89.8</v>
      </c>
      <c r="BI2" s="1">
        <v>4</v>
      </c>
      <c r="BJ2" s="1">
        <v>89.8</v>
      </c>
    </row>
    <row r="3" spans="1:62" x14ac:dyDescent="0.25">
      <c r="A3" s="1">
        <v>87</v>
      </c>
      <c r="B3" s="1">
        <v>1256</v>
      </c>
      <c r="C3" s="1">
        <v>7</v>
      </c>
      <c r="D3" s="1">
        <v>90.2</v>
      </c>
      <c r="O3" s="1">
        <v>87</v>
      </c>
      <c r="P3" s="1">
        <v>1256</v>
      </c>
      <c r="Q3" s="1">
        <v>90.2</v>
      </c>
      <c r="Z3" s="1">
        <v>87</v>
      </c>
      <c r="AA3" s="1">
        <v>7</v>
      </c>
      <c r="AB3" s="1">
        <v>90.2</v>
      </c>
      <c r="AK3" s="1">
        <v>1256</v>
      </c>
      <c r="AL3" s="1">
        <v>7</v>
      </c>
      <c r="AM3" s="1">
        <v>90.2</v>
      </c>
      <c r="AW3" s="1">
        <v>87</v>
      </c>
      <c r="AX3" s="1">
        <v>90.2</v>
      </c>
      <c r="BI3" s="1">
        <v>7</v>
      </c>
      <c r="BJ3" s="1">
        <v>90.2</v>
      </c>
    </row>
    <row r="4" spans="1:62" x14ac:dyDescent="0.25">
      <c r="A4" s="1">
        <v>86</v>
      </c>
      <c r="B4" s="1">
        <v>791</v>
      </c>
      <c r="C4" s="1">
        <v>6</v>
      </c>
      <c r="D4" s="1">
        <v>81.099999999999994</v>
      </c>
      <c r="O4" s="1">
        <v>86</v>
      </c>
      <c r="P4" s="1">
        <v>791</v>
      </c>
      <c r="Q4" s="1">
        <v>81.099999999999994</v>
      </c>
      <c r="Z4" s="1">
        <v>86</v>
      </c>
      <c r="AA4" s="1">
        <v>6</v>
      </c>
      <c r="AB4" s="1">
        <v>81.099999999999994</v>
      </c>
      <c r="AK4" s="1">
        <v>791</v>
      </c>
      <c r="AL4" s="1">
        <v>6</v>
      </c>
      <c r="AM4" s="1">
        <v>81.099999999999994</v>
      </c>
      <c r="AW4" s="1">
        <v>86</v>
      </c>
      <c r="AX4" s="1">
        <v>81.099999999999994</v>
      </c>
      <c r="BI4" s="1">
        <v>6</v>
      </c>
      <c r="BJ4" s="1">
        <v>81.099999999999994</v>
      </c>
    </row>
    <row r="5" spans="1:62" x14ac:dyDescent="0.25">
      <c r="A5" s="1">
        <v>88</v>
      </c>
      <c r="B5" s="1">
        <v>705</v>
      </c>
      <c r="C5" s="1">
        <v>5</v>
      </c>
      <c r="D5" s="1">
        <v>83</v>
      </c>
      <c r="O5" s="1">
        <v>88</v>
      </c>
      <c r="P5" s="1">
        <v>705</v>
      </c>
      <c r="Q5" s="1">
        <v>83</v>
      </c>
      <c r="Z5" s="1">
        <v>88</v>
      </c>
      <c r="AA5" s="1">
        <v>5</v>
      </c>
      <c r="AB5" s="1">
        <v>83</v>
      </c>
      <c r="AK5" s="1">
        <v>705</v>
      </c>
      <c r="AL5" s="1">
        <v>5</v>
      </c>
      <c r="AM5" s="1">
        <v>83</v>
      </c>
      <c r="AW5" s="1">
        <v>88</v>
      </c>
      <c r="AX5" s="1">
        <v>83</v>
      </c>
      <c r="BI5" s="1">
        <v>5</v>
      </c>
      <c r="BJ5" s="1">
        <v>83</v>
      </c>
    </row>
    <row r="6" spans="1:62" x14ac:dyDescent="0.25">
      <c r="A6" s="1">
        <v>92.8</v>
      </c>
      <c r="B6" s="1">
        <v>1089</v>
      </c>
      <c r="C6" s="1">
        <v>3</v>
      </c>
      <c r="D6" s="1">
        <v>90.9</v>
      </c>
      <c r="O6" s="1">
        <v>92.8</v>
      </c>
      <c r="P6" s="1">
        <v>1089</v>
      </c>
      <c r="Q6" s="1">
        <v>90.9</v>
      </c>
      <c r="Z6" s="1">
        <v>92.8</v>
      </c>
      <c r="AA6" s="1">
        <v>3</v>
      </c>
      <c r="AB6" s="1">
        <v>90.9</v>
      </c>
      <c r="AK6" s="1">
        <v>1089</v>
      </c>
      <c r="AL6" s="1">
        <v>3</v>
      </c>
      <c r="AM6" s="1">
        <v>90.9</v>
      </c>
      <c r="AW6" s="1">
        <v>92.8</v>
      </c>
      <c r="AX6" s="1">
        <v>90.9</v>
      </c>
      <c r="BI6" s="1">
        <v>3</v>
      </c>
      <c r="BJ6" s="1">
        <v>90.9</v>
      </c>
    </row>
    <row r="7" spans="1:62" x14ac:dyDescent="0.25">
      <c r="A7" s="1">
        <v>95.2</v>
      </c>
      <c r="B7" s="1">
        <v>1135</v>
      </c>
      <c r="C7" s="1">
        <v>6</v>
      </c>
      <c r="D7" s="1">
        <v>119</v>
      </c>
      <c r="O7" s="1">
        <v>95.2</v>
      </c>
      <c r="P7" s="1">
        <v>1135</v>
      </c>
      <c r="Q7" s="1">
        <v>119</v>
      </c>
      <c r="Z7" s="1">
        <v>95.2</v>
      </c>
      <c r="AA7" s="1">
        <v>6</v>
      </c>
      <c r="AB7" s="1">
        <v>119</v>
      </c>
      <c r="AK7" s="1">
        <v>1135</v>
      </c>
      <c r="AL7" s="1">
        <v>6</v>
      </c>
      <c r="AM7" s="1">
        <v>119</v>
      </c>
      <c r="AW7" s="1">
        <v>95.2</v>
      </c>
      <c r="AX7" s="1">
        <v>119</v>
      </c>
      <c r="BI7" s="1">
        <v>6</v>
      </c>
      <c r="BJ7" s="1">
        <v>119</v>
      </c>
    </row>
    <row r="8" spans="1:62" x14ac:dyDescent="0.25">
      <c r="A8" s="1">
        <v>93.3</v>
      </c>
      <c r="B8" s="1">
        <v>1076</v>
      </c>
      <c r="C8" s="1">
        <v>4</v>
      </c>
      <c r="D8" s="1">
        <v>94.9</v>
      </c>
      <c r="O8" s="1">
        <v>93.3</v>
      </c>
      <c r="P8" s="1">
        <v>1076</v>
      </c>
      <c r="Q8" s="1">
        <v>94.9</v>
      </c>
      <c r="Z8" s="1">
        <v>93.3</v>
      </c>
      <c r="AA8" s="1">
        <v>4</v>
      </c>
      <c r="AB8" s="1">
        <v>94.9</v>
      </c>
      <c r="AK8" s="1">
        <v>1076</v>
      </c>
      <c r="AL8" s="1">
        <v>4</v>
      </c>
      <c r="AM8" s="1">
        <v>94.9</v>
      </c>
      <c r="AW8" s="1">
        <v>93.3</v>
      </c>
      <c r="AX8" s="1">
        <v>94.9</v>
      </c>
      <c r="BI8" s="1">
        <v>4</v>
      </c>
      <c r="BJ8" s="1">
        <v>94.9</v>
      </c>
    </row>
    <row r="9" spans="1:62" x14ac:dyDescent="0.25">
      <c r="A9" s="1">
        <v>97.7</v>
      </c>
      <c r="B9" s="1">
        <v>1198</v>
      </c>
      <c r="C9" s="1">
        <v>7</v>
      </c>
      <c r="D9" s="1">
        <v>132.4</v>
      </c>
      <c r="O9" s="1">
        <v>97.7</v>
      </c>
      <c r="P9" s="1">
        <v>1198</v>
      </c>
      <c r="Q9" s="1">
        <v>132.4</v>
      </c>
      <c r="Z9" s="1">
        <v>97.7</v>
      </c>
      <c r="AA9" s="1">
        <v>7</v>
      </c>
      <c r="AB9" s="1">
        <v>132.4</v>
      </c>
      <c r="AK9" s="1">
        <v>1198</v>
      </c>
      <c r="AL9" s="1">
        <v>7</v>
      </c>
      <c r="AM9" s="1">
        <v>132.4</v>
      </c>
      <c r="AW9" s="1">
        <v>97.7</v>
      </c>
      <c r="AX9" s="1">
        <v>132.4</v>
      </c>
      <c r="BI9" s="1">
        <v>7</v>
      </c>
      <c r="BJ9" s="1">
        <v>132.4</v>
      </c>
    </row>
    <row r="14" spans="1:62" x14ac:dyDescent="0.25">
      <c r="AW14" t="s">
        <v>9</v>
      </c>
      <c r="BI14" t="s">
        <v>9</v>
      </c>
    </row>
    <row r="15" spans="1:62" ht="15.75" thickBot="1" x14ac:dyDescent="0.3">
      <c r="A15" t="s">
        <v>9</v>
      </c>
      <c r="O15" t="s">
        <v>9</v>
      </c>
      <c r="Z15" t="s">
        <v>9</v>
      </c>
      <c r="AK15" t="s">
        <v>9</v>
      </c>
    </row>
    <row r="16" spans="1:62" ht="15.75" thickBot="1" x14ac:dyDescent="0.3">
      <c r="AW16" s="7" t="s">
        <v>10</v>
      </c>
      <c r="AX16" s="7"/>
      <c r="BI16" s="7" t="s">
        <v>10</v>
      </c>
      <c r="BJ16" s="7"/>
    </row>
    <row r="17" spans="1:69" x14ac:dyDescent="0.25">
      <c r="A17" s="7" t="s">
        <v>10</v>
      </c>
      <c r="B17" s="7"/>
      <c r="O17" s="7" t="s">
        <v>10</v>
      </c>
      <c r="P17" s="7"/>
      <c r="Z17" s="7" t="s">
        <v>10</v>
      </c>
      <c r="AA17" s="7"/>
      <c r="AK17" s="7" t="s">
        <v>10</v>
      </c>
      <c r="AL17" s="7"/>
      <c r="AW17" s="4" t="s">
        <v>11</v>
      </c>
      <c r="AX17" s="4">
        <v>0.87255780431828578</v>
      </c>
      <c r="BI17" s="4" t="s">
        <v>11</v>
      </c>
      <c r="BJ17" s="4">
        <v>0.43999184339226394</v>
      </c>
    </row>
    <row r="18" spans="1:69" x14ac:dyDescent="0.25">
      <c r="A18" s="4" t="s">
        <v>11</v>
      </c>
      <c r="B18" s="4">
        <v>0.99691030700009542</v>
      </c>
      <c r="O18" s="4" t="s">
        <v>11</v>
      </c>
      <c r="P18" s="4">
        <v>0.88596242554153459</v>
      </c>
      <c r="Z18" s="4" t="s">
        <v>11</v>
      </c>
      <c r="AA18" s="4">
        <v>0.99684702620151444</v>
      </c>
      <c r="AK18" s="4" t="s">
        <v>11</v>
      </c>
      <c r="AL18" s="4">
        <v>0.67174152110543761</v>
      </c>
      <c r="AW18" s="4" t="s">
        <v>12</v>
      </c>
      <c r="AX18" s="4">
        <v>0.76135712187674787</v>
      </c>
      <c r="BI18" s="4" t="s">
        <v>12</v>
      </c>
      <c r="BJ18" s="4">
        <v>0.1935928222517225</v>
      </c>
    </row>
    <row r="19" spans="1:69" x14ac:dyDescent="0.25">
      <c r="A19" s="4" t="s">
        <v>12</v>
      </c>
      <c r="B19" s="4">
        <v>0.99383016020302439</v>
      </c>
      <c r="O19" s="4" t="s">
        <v>12</v>
      </c>
      <c r="P19" s="4">
        <v>0.78492941947143924</v>
      </c>
      <c r="Z19" s="4" t="s">
        <v>12</v>
      </c>
      <c r="AA19" s="4">
        <v>0.99370399364680273</v>
      </c>
      <c r="AK19" s="4" t="s">
        <v>12</v>
      </c>
      <c r="AL19" s="4">
        <v>0.45123667117704708</v>
      </c>
      <c r="AW19" s="4" t="s">
        <v>13</v>
      </c>
      <c r="AX19" s="4">
        <v>0.72158330885620581</v>
      </c>
      <c r="BI19" s="4" t="s">
        <v>13</v>
      </c>
      <c r="BJ19" s="4">
        <v>5.9191625960342921E-2</v>
      </c>
    </row>
    <row r="20" spans="1:69" x14ac:dyDescent="0.25">
      <c r="A20" s="4" t="s">
        <v>13</v>
      </c>
      <c r="B20" s="4">
        <v>0.98920278035529274</v>
      </c>
      <c r="O20" s="4" t="s">
        <v>13</v>
      </c>
      <c r="P20" s="4">
        <v>0.69890118726001504</v>
      </c>
      <c r="Z20" s="4" t="s">
        <v>13</v>
      </c>
      <c r="AA20" s="4">
        <v>0.99118559110552373</v>
      </c>
      <c r="AK20" s="4" t="s">
        <v>13</v>
      </c>
      <c r="AL20" s="4">
        <v>0.23173133964786591</v>
      </c>
      <c r="AW20" s="4" t="s">
        <v>14</v>
      </c>
      <c r="AX20" s="4">
        <v>9.6104686632086587</v>
      </c>
      <c r="BI20" s="4" t="s">
        <v>14</v>
      </c>
      <c r="BJ20" s="4">
        <v>17.666378066216478</v>
      </c>
    </row>
    <row r="21" spans="1:69" ht="15.75" thickBot="1" x14ac:dyDescent="0.3">
      <c r="A21" s="4" t="s">
        <v>14</v>
      </c>
      <c r="B21" s="4">
        <v>1.8925741379563774</v>
      </c>
      <c r="O21" s="4" t="s">
        <v>14</v>
      </c>
      <c r="P21" s="4">
        <v>9.9942786677376301</v>
      </c>
      <c r="Z21" s="4" t="s">
        <v>14</v>
      </c>
      <c r="AA21" s="4">
        <v>1.7099898387494898</v>
      </c>
      <c r="AK21" s="4" t="s">
        <v>14</v>
      </c>
      <c r="AL21" s="4">
        <v>15.964432753501438</v>
      </c>
      <c r="AW21" s="5" t="s">
        <v>15</v>
      </c>
      <c r="AX21" s="5">
        <v>8</v>
      </c>
      <c r="BI21" s="5" t="s">
        <v>15</v>
      </c>
      <c r="BJ21" s="5">
        <v>8</v>
      </c>
    </row>
    <row r="22" spans="1:69" ht="15.75" thickBot="1" x14ac:dyDescent="0.3">
      <c r="A22" s="5" t="s">
        <v>15</v>
      </c>
      <c r="B22" s="5">
        <v>8</v>
      </c>
      <c r="O22" s="5" t="s">
        <v>15</v>
      </c>
      <c r="P22" s="5">
        <v>8</v>
      </c>
      <c r="Z22" s="5" t="s">
        <v>15</v>
      </c>
      <c r="AA22" s="5">
        <v>8</v>
      </c>
      <c r="AK22" s="5" t="s">
        <v>15</v>
      </c>
      <c r="AL22" s="5">
        <v>8</v>
      </c>
    </row>
    <row r="23" spans="1:69" ht="15.75" thickBot="1" x14ac:dyDescent="0.3">
      <c r="AW23" t="s">
        <v>16</v>
      </c>
      <c r="BI23" t="s">
        <v>16</v>
      </c>
    </row>
    <row r="24" spans="1:69" ht="15.75" thickBot="1" x14ac:dyDescent="0.3">
      <c r="A24" t="s">
        <v>16</v>
      </c>
      <c r="O24" t="s">
        <v>16</v>
      </c>
      <c r="Z24" t="s">
        <v>16</v>
      </c>
      <c r="AK24" t="s">
        <v>16</v>
      </c>
      <c r="AW24" s="6"/>
      <c r="AX24" s="6" t="s">
        <v>21</v>
      </c>
      <c r="AY24" s="6" t="s">
        <v>22</v>
      </c>
      <c r="AZ24" s="6" t="s">
        <v>23</v>
      </c>
      <c r="BA24" s="6" t="s">
        <v>24</v>
      </c>
      <c r="BB24" s="6" t="s">
        <v>25</v>
      </c>
      <c r="BI24" s="6"/>
      <c r="BJ24" s="6" t="s">
        <v>21</v>
      </c>
      <c r="BK24" s="6" t="s">
        <v>22</v>
      </c>
      <c r="BL24" s="6" t="s">
        <v>23</v>
      </c>
      <c r="BM24" s="6" t="s">
        <v>24</v>
      </c>
      <c r="BN24" s="6" t="s">
        <v>25</v>
      </c>
    </row>
    <row r="25" spans="1:69" x14ac:dyDescent="0.25">
      <c r="A25" s="6"/>
      <c r="B25" s="6" t="s">
        <v>21</v>
      </c>
      <c r="C25" s="6" t="s">
        <v>22</v>
      </c>
      <c r="D25" s="6" t="s">
        <v>23</v>
      </c>
      <c r="E25" s="6" t="s">
        <v>24</v>
      </c>
      <c r="F25" s="6" t="s">
        <v>25</v>
      </c>
      <c r="O25" s="6"/>
      <c r="P25" s="6" t="s">
        <v>21</v>
      </c>
      <c r="Q25" s="6" t="s">
        <v>22</v>
      </c>
      <c r="R25" s="6" t="s">
        <v>23</v>
      </c>
      <c r="S25" s="6" t="s">
        <v>24</v>
      </c>
      <c r="T25" s="6" t="s">
        <v>25</v>
      </c>
      <c r="Z25" s="6"/>
      <c r="AA25" s="6" t="s">
        <v>21</v>
      </c>
      <c r="AB25" s="6" t="s">
        <v>22</v>
      </c>
      <c r="AC25" s="6" t="s">
        <v>23</v>
      </c>
      <c r="AD25" s="6" t="s">
        <v>24</v>
      </c>
      <c r="AE25" s="6" t="s">
        <v>25</v>
      </c>
      <c r="AK25" s="6"/>
      <c r="AL25" s="6" t="s">
        <v>21</v>
      </c>
      <c r="AM25" s="6" t="s">
        <v>22</v>
      </c>
      <c r="AN25" s="6" t="s">
        <v>23</v>
      </c>
      <c r="AO25" s="6" t="s">
        <v>24</v>
      </c>
      <c r="AP25" s="6" t="s">
        <v>25</v>
      </c>
      <c r="AW25" s="4" t="s">
        <v>17</v>
      </c>
      <c r="AX25" s="4">
        <v>1</v>
      </c>
      <c r="AY25" s="4">
        <v>1767.9921024409068</v>
      </c>
      <c r="AZ25" s="4">
        <v>1767.9921024409068</v>
      </c>
      <c r="BA25" s="4">
        <v>19.142170791709834</v>
      </c>
      <c r="BB25" s="4">
        <v>4.6926416967747698E-3</v>
      </c>
      <c r="BI25" s="4" t="s">
        <v>17</v>
      </c>
      <c r="BJ25" s="4">
        <v>1</v>
      </c>
      <c r="BK25" s="4">
        <v>449.55326612903218</v>
      </c>
      <c r="BL25" s="4">
        <v>449.55326612903218</v>
      </c>
      <c r="BM25" s="4">
        <v>1.4404099635543157</v>
      </c>
      <c r="BN25" s="4">
        <v>0.27530558685110157</v>
      </c>
    </row>
    <row r="26" spans="1:69" x14ac:dyDescent="0.25">
      <c r="A26" s="4" t="s">
        <v>17</v>
      </c>
      <c r="B26" s="4">
        <v>3</v>
      </c>
      <c r="C26" s="4">
        <v>2307.8314025293553</v>
      </c>
      <c r="D26" s="4">
        <v>769.2771341764518</v>
      </c>
      <c r="E26" s="4">
        <v>214.77168352413909</v>
      </c>
      <c r="F26" s="4">
        <v>7.1228518854132486E-5</v>
      </c>
      <c r="O26" s="4" t="s">
        <v>17</v>
      </c>
      <c r="P26" s="4">
        <v>2</v>
      </c>
      <c r="Q26" s="4">
        <v>1822.7307195580233</v>
      </c>
      <c r="R26" s="4">
        <v>911.36535977901167</v>
      </c>
      <c r="S26" s="4">
        <v>9.1240910023861055</v>
      </c>
      <c r="T26" s="4">
        <v>2.1451245758028016E-2</v>
      </c>
      <c r="Z26" s="4" t="s">
        <v>17</v>
      </c>
      <c r="AA26" s="4">
        <v>2</v>
      </c>
      <c r="AB26" s="4">
        <v>2307.5384237568678</v>
      </c>
      <c r="AC26" s="4">
        <v>1153.7692118784339</v>
      </c>
      <c r="AD26" s="4">
        <v>394.5771088454278</v>
      </c>
      <c r="AE26" s="4">
        <v>3.145305931717042E-6</v>
      </c>
      <c r="AK26" s="4" t="s">
        <v>17</v>
      </c>
      <c r="AL26" s="4">
        <v>2</v>
      </c>
      <c r="AM26" s="4">
        <v>1047.8431842946529</v>
      </c>
      <c r="AN26" s="4">
        <v>523.92159214732646</v>
      </c>
      <c r="AO26" s="4">
        <v>2.0556980007433645</v>
      </c>
      <c r="AP26" s="4">
        <v>0.2230810627129135</v>
      </c>
      <c r="AW26" s="4" t="s">
        <v>18</v>
      </c>
      <c r="AX26" s="4">
        <v>6</v>
      </c>
      <c r="AY26" s="4">
        <v>554.16664755909369</v>
      </c>
      <c r="AZ26" s="4">
        <v>92.361107926515615</v>
      </c>
      <c r="BA26" s="4"/>
      <c r="BB26" s="4"/>
      <c r="BI26" s="4" t="s">
        <v>18</v>
      </c>
      <c r="BJ26" s="4">
        <v>6</v>
      </c>
      <c r="BK26" s="4">
        <v>1872.6054838709683</v>
      </c>
      <c r="BL26" s="4">
        <v>312.1009139784947</v>
      </c>
      <c r="BM26" s="4"/>
      <c r="BN26" s="4"/>
    </row>
    <row r="27" spans="1:69" ht="15.75" thickBot="1" x14ac:dyDescent="0.3">
      <c r="A27" s="4" t="s">
        <v>18</v>
      </c>
      <c r="B27" s="4">
        <v>4</v>
      </c>
      <c r="C27" s="4">
        <v>14.3273474706453</v>
      </c>
      <c r="D27" s="4">
        <v>3.581836867661325</v>
      </c>
      <c r="E27" s="4"/>
      <c r="F27" s="4"/>
      <c r="O27" s="4" t="s">
        <v>18</v>
      </c>
      <c r="P27" s="4">
        <v>5</v>
      </c>
      <c r="Q27" s="4">
        <v>499.42803044197723</v>
      </c>
      <c r="R27" s="4">
        <v>99.885606088395448</v>
      </c>
      <c r="S27" s="4"/>
      <c r="T27" s="4"/>
      <c r="Z27" s="4" t="s">
        <v>18</v>
      </c>
      <c r="AA27" s="4">
        <v>5</v>
      </c>
      <c r="AB27" s="4">
        <v>14.620326243132531</v>
      </c>
      <c r="AC27" s="4">
        <v>2.9240652486265062</v>
      </c>
      <c r="AD27" s="4"/>
      <c r="AE27" s="4"/>
      <c r="AK27" s="4" t="s">
        <v>18</v>
      </c>
      <c r="AL27" s="4">
        <v>5</v>
      </c>
      <c r="AM27" s="4">
        <v>1274.3155657053476</v>
      </c>
      <c r="AN27" s="4">
        <v>254.8631131410695</v>
      </c>
      <c r="AO27" s="4"/>
      <c r="AP27" s="4"/>
      <c r="AW27" s="5" t="s">
        <v>19</v>
      </c>
      <c r="AX27" s="5">
        <v>7</v>
      </c>
      <c r="AY27" s="5">
        <v>2322.1587500000005</v>
      </c>
      <c r="AZ27" s="5"/>
      <c r="BA27" s="5"/>
      <c r="BB27" s="5"/>
      <c r="BI27" s="5" t="s">
        <v>19</v>
      </c>
      <c r="BJ27" s="5">
        <v>7</v>
      </c>
      <c r="BK27" s="5">
        <v>2322.1587500000005</v>
      </c>
      <c r="BL27" s="5"/>
      <c r="BM27" s="5"/>
      <c r="BN27" s="5"/>
    </row>
    <row r="28" spans="1:69" ht="15.75" thickBot="1" x14ac:dyDescent="0.3">
      <c r="A28" s="5" t="s">
        <v>19</v>
      </c>
      <c r="B28" s="5">
        <v>7</v>
      </c>
      <c r="C28" s="5">
        <v>2322.1587500000005</v>
      </c>
      <c r="D28" s="5"/>
      <c r="E28" s="5"/>
      <c r="F28" s="5"/>
      <c r="K28">
        <v>0.05</v>
      </c>
      <c r="O28" s="5" t="s">
        <v>19</v>
      </c>
      <c r="P28" s="5">
        <v>7</v>
      </c>
      <c r="Q28" s="5">
        <v>2322.1587500000005</v>
      </c>
      <c r="R28" s="5"/>
      <c r="S28" s="5"/>
      <c r="T28" s="5"/>
      <c r="Z28" s="5" t="s">
        <v>19</v>
      </c>
      <c r="AA28" s="5">
        <v>7</v>
      </c>
      <c r="AB28" s="5">
        <v>2322.1587500000005</v>
      </c>
      <c r="AC28" s="5"/>
      <c r="AD28" s="5"/>
      <c r="AE28" s="5"/>
      <c r="AK28" s="5" t="s">
        <v>19</v>
      </c>
      <c r="AL28" s="5">
        <v>7</v>
      </c>
      <c r="AM28" s="5">
        <v>2322.1587500000005</v>
      </c>
      <c r="AN28" s="5"/>
      <c r="AO28" s="5"/>
      <c r="AP28" s="5"/>
    </row>
    <row r="29" spans="1:69" ht="15.75" thickBot="1" x14ac:dyDescent="0.3">
      <c r="AW29" s="6"/>
      <c r="AX29" s="6" t="s">
        <v>26</v>
      </c>
      <c r="AY29" s="6" t="s">
        <v>14</v>
      </c>
      <c r="AZ29" s="6" t="s">
        <v>27</v>
      </c>
      <c r="BA29" s="6" t="s">
        <v>28</v>
      </c>
      <c r="BB29" s="6" t="s">
        <v>29</v>
      </c>
      <c r="BC29" s="6" t="s">
        <v>30</v>
      </c>
      <c r="BD29" s="6" t="s">
        <v>31</v>
      </c>
      <c r="BE29" s="6" t="s">
        <v>32</v>
      </c>
      <c r="BI29" s="6"/>
      <c r="BJ29" s="6" t="s">
        <v>26</v>
      </c>
      <c r="BK29" s="6" t="s">
        <v>14</v>
      </c>
      <c r="BL29" s="6" t="s">
        <v>27</v>
      </c>
      <c r="BM29" s="6" t="s">
        <v>28</v>
      </c>
      <c r="BN29" s="6" t="s">
        <v>29</v>
      </c>
      <c r="BO29" s="6" t="s">
        <v>30</v>
      </c>
      <c r="BP29" s="6" t="s">
        <v>31</v>
      </c>
      <c r="BQ29" s="6" t="s">
        <v>32</v>
      </c>
    </row>
    <row r="30" spans="1:69" x14ac:dyDescent="0.25">
      <c r="A30" s="6"/>
      <c r="B30" s="6" t="s">
        <v>26</v>
      </c>
      <c r="C30" s="6" t="s">
        <v>14</v>
      </c>
      <c r="D30" s="6" t="s">
        <v>27</v>
      </c>
      <c r="E30" s="6" t="s">
        <v>28</v>
      </c>
      <c r="F30" s="6" t="s">
        <v>29</v>
      </c>
      <c r="G30" s="6" t="s">
        <v>30</v>
      </c>
      <c r="H30" s="6" t="s">
        <v>31</v>
      </c>
      <c r="I30" s="6" t="s">
        <v>32</v>
      </c>
      <c r="J30" s="8"/>
      <c r="K30" s="8"/>
      <c r="L30" s="8"/>
      <c r="M30" s="8"/>
      <c r="O30" s="6"/>
      <c r="P30" s="6" t="s">
        <v>26</v>
      </c>
      <c r="Q30" s="6" t="s">
        <v>14</v>
      </c>
      <c r="R30" s="6" t="s">
        <v>27</v>
      </c>
      <c r="S30" s="6" t="s">
        <v>28</v>
      </c>
      <c r="T30" s="6" t="s">
        <v>29</v>
      </c>
      <c r="U30" s="6" t="s">
        <v>30</v>
      </c>
      <c r="V30" s="6" t="s">
        <v>31</v>
      </c>
      <c r="W30" s="6" t="s">
        <v>32</v>
      </c>
      <c r="X30" s="8"/>
      <c r="Y30" s="8"/>
      <c r="Z30" s="6"/>
      <c r="AA30" s="6" t="s">
        <v>26</v>
      </c>
      <c r="AB30" s="6" t="s">
        <v>14</v>
      </c>
      <c r="AC30" s="6" t="s">
        <v>27</v>
      </c>
      <c r="AD30" s="6" t="s">
        <v>28</v>
      </c>
      <c r="AE30" s="6" t="s">
        <v>29</v>
      </c>
      <c r="AF30" s="6" t="s">
        <v>30</v>
      </c>
      <c r="AG30" s="6" t="s">
        <v>31</v>
      </c>
      <c r="AH30" s="6" t="s">
        <v>32</v>
      </c>
      <c r="AK30" s="6"/>
      <c r="AL30" s="6" t="s">
        <v>26</v>
      </c>
      <c r="AM30" s="6" t="s">
        <v>14</v>
      </c>
      <c r="AN30" s="6" t="s">
        <v>27</v>
      </c>
      <c r="AO30" s="6" t="s">
        <v>28</v>
      </c>
      <c r="AP30" s="6" t="s">
        <v>29</v>
      </c>
      <c r="AQ30" s="6" t="s">
        <v>30</v>
      </c>
      <c r="AR30" s="6" t="s">
        <v>31</v>
      </c>
      <c r="AS30" s="6" t="s">
        <v>32</v>
      </c>
      <c r="AW30" s="4" t="s">
        <v>20</v>
      </c>
      <c r="AX30" s="4">
        <v>-253.16576895818574</v>
      </c>
      <c r="AY30" s="4">
        <v>80.258038161606123</v>
      </c>
      <c r="AZ30" s="4">
        <v>-3.1543976747651836</v>
      </c>
      <c r="BA30" s="4">
        <v>1.9704488747561991E-2</v>
      </c>
      <c r="BB30" s="4">
        <v>-449.55011368546502</v>
      </c>
      <c r="BC30" s="4">
        <v>-56.781424230906481</v>
      </c>
      <c r="BD30" s="4">
        <v>-449.55011368546502</v>
      </c>
      <c r="BE30" s="4">
        <v>-56.781424230906481</v>
      </c>
      <c r="BI30" s="4" t="s">
        <v>20</v>
      </c>
      <c r="BJ30" s="4">
        <v>69.388709677419357</v>
      </c>
      <c r="BK30" s="4">
        <v>24.372084722095604</v>
      </c>
      <c r="BL30" s="4">
        <v>2.8470568057114916</v>
      </c>
      <c r="BM30" s="4">
        <v>2.9294465391975853E-2</v>
      </c>
      <c r="BN30" s="4">
        <v>9.7523667338143696</v>
      </c>
      <c r="BO30" s="4">
        <v>129.02505262102434</v>
      </c>
      <c r="BP30" s="4">
        <v>9.7523667338143696</v>
      </c>
      <c r="BQ30" s="4">
        <v>129.02505262102434</v>
      </c>
    </row>
    <row r="31" spans="1:69" ht="15.75" thickBot="1" x14ac:dyDescent="0.3">
      <c r="A31" s="4" t="s">
        <v>20</v>
      </c>
      <c r="B31" s="4">
        <v>-295.47332414774763</v>
      </c>
      <c r="C31" s="4">
        <v>17.693557628206214</v>
      </c>
      <c r="D31" s="4">
        <v>-16.699486352971679</v>
      </c>
      <c r="E31" s="4">
        <v>7.5340301158713006E-5</v>
      </c>
      <c r="F31" s="4">
        <v>-344.59851561811587</v>
      </c>
      <c r="G31" s="4">
        <v>-246.3481326773794</v>
      </c>
      <c r="H31" s="4">
        <v>-344.59851561811587</v>
      </c>
      <c r="I31" s="4">
        <v>-246.3481326773794</v>
      </c>
      <c r="J31" s="4"/>
      <c r="K31" s="4" t="b">
        <f>E31&lt;K28</f>
        <v>1</v>
      </c>
      <c r="L31" s="4"/>
      <c r="M31" s="4"/>
      <c r="O31" s="4" t="s">
        <v>20</v>
      </c>
      <c r="P31" s="4">
        <v>-230.89151310669749</v>
      </c>
      <c r="Q31" s="4">
        <v>88.72128457874922</v>
      </c>
      <c r="R31" s="4">
        <v>-2.6024365427414167</v>
      </c>
      <c r="S31" s="4">
        <v>4.8107506695029723E-2</v>
      </c>
      <c r="T31" s="4">
        <v>-458.95683567915057</v>
      </c>
      <c r="U31" s="4">
        <v>-2.8261905342444322</v>
      </c>
      <c r="V31" s="4">
        <v>-458.95683567915057</v>
      </c>
      <c r="W31" s="4">
        <v>-2.8261905342444322</v>
      </c>
      <c r="X31" s="4"/>
      <c r="Y31" s="4"/>
      <c r="Z31" s="4" t="s">
        <v>20</v>
      </c>
      <c r="AA31" s="4">
        <v>-293.40077967047483</v>
      </c>
      <c r="AB31" s="4">
        <v>14.584255252061494</v>
      </c>
      <c r="AC31" s="4">
        <v>-20.117638823484143</v>
      </c>
      <c r="AD31" s="4">
        <v>5.6103480012460269E-6</v>
      </c>
      <c r="AE31" s="4">
        <v>-330.89080130770765</v>
      </c>
      <c r="AF31" s="4">
        <v>-255.91075803324202</v>
      </c>
      <c r="AG31" s="4">
        <v>-330.89080130770765</v>
      </c>
      <c r="AH31" s="4">
        <v>-255.91075803324202</v>
      </c>
      <c r="AK31" s="4" t="s">
        <v>20</v>
      </c>
      <c r="AL31" s="4">
        <v>26.903817280306097</v>
      </c>
      <c r="AM31" s="4">
        <v>35.411188731278699</v>
      </c>
      <c r="AN31" s="4">
        <v>0.75975470590576244</v>
      </c>
      <c r="AO31" s="4">
        <v>0.48166677996817231</v>
      </c>
      <c r="AP31" s="4">
        <v>-64.123541250608298</v>
      </c>
      <c r="AQ31" s="4">
        <v>117.9311758112205</v>
      </c>
      <c r="AR31" s="4">
        <v>-64.123541250608298</v>
      </c>
      <c r="AS31" s="4">
        <v>117.9311758112205</v>
      </c>
      <c r="AW31" s="5" t="s">
        <v>0</v>
      </c>
      <c r="AX31" s="5">
        <v>3.8394338600075044</v>
      </c>
      <c r="AY31" s="5">
        <v>0.87754944767454546</v>
      </c>
      <c r="AZ31" s="5">
        <v>4.3751766583430474</v>
      </c>
      <c r="BA31" s="5">
        <v>4.6926416967747664E-3</v>
      </c>
      <c r="BB31" s="5">
        <v>1.6921477165269367</v>
      </c>
      <c r="BC31" s="5">
        <v>5.9867200034880721</v>
      </c>
      <c r="BD31" s="5">
        <v>1.6921477165269367</v>
      </c>
      <c r="BE31" s="5">
        <v>5.9867200034880721</v>
      </c>
      <c r="BI31" s="5" t="s">
        <v>3</v>
      </c>
      <c r="BJ31" s="5">
        <v>5.3854838709677404</v>
      </c>
      <c r="BK31" s="5">
        <v>4.4872645160857454</v>
      </c>
      <c r="BL31" s="5">
        <v>1.2001708059915119</v>
      </c>
      <c r="BM31" s="5">
        <v>0.27530558685110146</v>
      </c>
      <c r="BN31" s="5">
        <v>-5.5944568526647673</v>
      </c>
      <c r="BO31" s="5">
        <v>16.365424594600249</v>
      </c>
      <c r="BP31" s="5">
        <v>-5.5944568526647673</v>
      </c>
      <c r="BQ31" s="5">
        <v>16.365424594600249</v>
      </c>
    </row>
    <row r="32" spans="1:69" x14ac:dyDescent="0.25">
      <c r="A32" s="4" t="s">
        <v>0</v>
      </c>
      <c r="B32" s="4">
        <v>3.9754143540967339</v>
      </c>
      <c r="C32" s="4">
        <v>0.21195909696419374</v>
      </c>
      <c r="D32" s="4">
        <v>18.755573179141734</v>
      </c>
      <c r="E32" s="4">
        <v>4.758211965195337E-5</v>
      </c>
      <c r="F32" s="4">
        <v>3.3869215568283537</v>
      </c>
      <c r="G32" s="4">
        <v>4.5639071513651146</v>
      </c>
      <c r="H32" s="4">
        <v>3.3869215568283537</v>
      </c>
      <c r="I32" s="4">
        <v>4.5639071513651146</v>
      </c>
      <c r="J32" s="4"/>
      <c r="K32" s="4" t="b">
        <f>E32&lt;K28</f>
        <v>1</v>
      </c>
      <c r="L32" s="4"/>
      <c r="M32" s="4"/>
      <c r="O32" s="4" t="s">
        <v>0</v>
      </c>
      <c r="P32" s="4">
        <v>3.4002819528025721</v>
      </c>
      <c r="Q32" s="4">
        <v>1.0884607759980829</v>
      </c>
      <c r="R32" s="4">
        <v>3.1239361378774766</v>
      </c>
      <c r="S32" s="4">
        <v>2.613574962545024E-2</v>
      </c>
      <c r="T32" s="4">
        <v>0.60230445321929205</v>
      </c>
      <c r="U32" s="4">
        <v>6.1982594523858516</v>
      </c>
      <c r="V32" s="4">
        <v>0.60230445321929205</v>
      </c>
      <c r="W32" s="4">
        <v>6.1982594523858516</v>
      </c>
      <c r="X32" s="4"/>
      <c r="Y32" s="4"/>
      <c r="Z32" s="4" t="s">
        <v>0</v>
      </c>
      <c r="AA32" s="4">
        <v>3.9403935216385682</v>
      </c>
      <c r="AB32" s="4">
        <v>0.15631908558577162</v>
      </c>
      <c r="AC32" s="4">
        <v>25.207373155189618</v>
      </c>
      <c r="AD32" s="4">
        <v>1.8338787045296831E-6</v>
      </c>
      <c r="AE32" s="4">
        <v>3.5385625196685053</v>
      </c>
      <c r="AF32" s="4">
        <v>4.342224523608631</v>
      </c>
      <c r="AG32" s="4">
        <v>3.5385625196685053</v>
      </c>
      <c r="AH32" s="4">
        <v>4.342224523608631</v>
      </c>
      <c r="AK32" s="4" t="s">
        <v>2</v>
      </c>
      <c r="AL32" s="4">
        <v>4.9697432712369746E-2</v>
      </c>
      <c r="AM32" s="4">
        <v>3.2436322064451045E-2</v>
      </c>
      <c r="AN32" s="4">
        <v>1.5321537569401622</v>
      </c>
      <c r="AO32" s="4">
        <v>0.18605439582360586</v>
      </c>
      <c r="AP32" s="4">
        <v>-3.3682787601357525E-2</v>
      </c>
      <c r="AQ32" s="4">
        <v>0.13307765302609703</v>
      </c>
      <c r="AR32" s="4">
        <v>-3.3682787601357525E-2</v>
      </c>
      <c r="AS32" s="4">
        <v>0.13307765302609703</v>
      </c>
    </row>
    <row r="33" spans="1:45" ht="15.75" thickBot="1" x14ac:dyDescent="0.3">
      <c r="A33" s="4" t="s">
        <v>2</v>
      </c>
      <c r="B33" s="4">
        <v>-1.3473389745675504E-3</v>
      </c>
      <c r="C33" s="4">
        <v>4.7109847290561198E-3</v>
      </c>
      <c r="D33" s="4">
        <v>-0.28599943579895654</v>
      </c>
      <c r="E33" s="4">
        <v>0.78907886005945105</v>
      </c>
      <c r="F33" s="4">
        <v>-1.4427129466216966E-2</v>
      </c>
      <c r="G33" s="4">
        <v>1.1732451517081867E-2</v>
      </c>
      <c r="H33" s="4">
        <v>-1.4427129466216966E-2</v>
      </c>
      <c r="I33" s="4">
        <v>1.1732451517081867E-2</v>
      </c>
      <c r="J33" s="4"/>
      <c r="K33" s="4" t="b">
        <f>E33&lt;K28</f>
        <v>0</v>
      </c>
      <c r="L33" s="4"/>
      <c r="M33" s="4"/>
      <c r="O33" s="5" t="s">
        <v>2</v>
      </c>
      <c r="P33" s="5">
        <v>1.731644002847961E-2</v>
      </c>
      <c r="Q33" s="5">
        <v>2.3391773873542746E-2</v>
      </c>
      <c r="R33" s="5">
        <v>0.74027904519312071</v>
      </c>
      <c r="S33" s="5">
        <v>0.49240540433219748</v>
      </c>
      <c r="T33" s="5">
        <v>-4.28140289941615E-2</v>
      </c>
      <c r="U33" s="5">
        <v>7.7446909051120727E-2</v>
      </c>
      <c r="V33" s="5">
        <v>-4.28140289941615E-2</v>
      </c>
      <c r="W33" s="5">
        <v>7.7446909051120727E-2</v>
      </c>
      <c r="X33" s="4"/>
      <c r="Y33" s="4"/>
      <c r="Z33" s="5" t="s">
        <v>3</v>
      </c>
      <c r="AA33" s="5">
        <v>5.9066326915715486</v>
      </c>
      <c r="AB33" s="5">
        <v>0.43482962659331914</v>
      </c>
      <c r="AC33" s="5">
        <v>13.583786224152142</v>
      </c>
      <c r="AD33" s="5">
        <v>3.8753148166122485E-5</v>
      </c>
      <c r="AE33" s="5">
        <v>4.7888675518542403</v>
      </c>
      <c r="AF33" s="5">
        <v>7.0243978312888569</v>
      </c>
      <c r="AG33" s="5">
        <v>4.7888675518542403</v>
      </c>
      <c r="AH33" s="5">
        <v>7.0243978312888569</v>
      </c>
      <c r="AK33" s="5" t="s">
        <v>3</v>
      </c>
      <c r="AL33" s="5">
        <v>3.718215160617274</v>
      </c>
      <c r="AM33" s="5">
        <v>4.1984438654934273</v>
      </c>
      <c r="AN33" s="5">
        <v>0.88561745249874535</v>
      </c>
      <c r="AO33" s="5">
        <v>0.41637729541873286</v>
      </c>
      <c r="AP33" s="5">
        <v>-7.0742283779588471</v>
      </c>
      <c r="AQ33" s="5">
        <v>14.510658699193396</v>
      </c>
      <c r="AR33" s="5">
        <v>-7.0742283779588471</v>
      </c>
      <c r="AS33" s="5">
        <v>14.510658699193396</v>
      </c>
    </row>
    <row r="34" spans="1:45" ht="15.75" thickBot="1" x14ac:dyDescent="0.3">
      <c r="A34" s="5" t="s">
        <v>3</v>
      </c>
      <c r="B34" s="5">
        <v>5.9564655285595709</v>
      </c>
      <c r="C34" s="5">
        <v>0.51182982698727253</v>
      </c>
      <c r="D34" s="5">
        <v>11.637589711448543</v>
      </c>
      <c r="E34" s="5">
        <v>3.1161468197818317E-4</v>
      </c>
      <c r="F34" s="5">
        <v>4.5353981107265247</v>
      </c>
      <c r="G34" s="5">
        <v>7.3775329463926171</v>
      </c>
      <c r="H34" s="5">
        <v>4.5353981107265247</v>
      </c>
      <c r="I34" s="5">
        <v>7.3775329463926171</v>
      </c>
      <c r="J34" s="4"/>
      <c r="K34" s="4" t="b">
        <f>E34&lt;K28</f>
        <v>1</v>
      </c>
      <c r="L34" s="4"/>
      <c r="M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temp-sale</vt:lpstr>
      <vt:lpstr>Sheet5</vt:lpstr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2022-03-16T10:26:37Z</dcterms:modified>
</cp:coreProperties>
</file>